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ta\Desktop\Hackio\Proyecto excel\"/>
    </mc:Choice>
  </mc:AlternateContent>
  <xr:revisionPtr revIDLastSave="0" documentId="13_ncr:1_{10C44691-869F-4BC4-9D35-89BB2C89FEE6}" xr6:coauthVersionLast="47" xr6:coauthVersionMax="47" xr10:uidLastSave="{00000000-0000-0000-0000-000000000000}"/>
  <bookViews>
    <workbookView xWindow="-120" yWindow="-120" windowWidth="29040" windowHeight="15720" activeTab="3" xr2:uid="{92B9B53C-5AB4-40D3-9561-DEE7CA739571}"/>
  </bookViews>
  <sheets>
    <sheet name="Sala" sheetId="1" r:id="rId1"/>
    <sheet name="Cocina" sheetId="2" r:id="rId2"/>
    <sheet name="Tablas" sheetId="3" r:id="rId3"/>
    <sheet name="Gráficos" sheetId="4" r:id="rId4"/>
  </sheets>
  <definedNames>
    <definedName name="_xlchart.v5.0" hidden="1">Tablas!$U$31</definedName>
    <definedName name="_xlchart.v5.1" hidden="1">Tablas!$U$32:$U$42</definedName>
    <definedName name="_xlchart.v5.2" hidden="1">Tablas!$V$31</definedName>
    <definedName name="_xlchart.v5.3" hidden="1">Tablas!$V$32:$V$42</definedName>
    <definedName name="_xlchart.v5.4" hidden="1">Tablas!$U$31</definedName>
    <definedName name="_xlchart.v5.5" hidden="1">Tablas!$U$32:$U$42</definedName>
    <definedName name="_xlchart.v5.6" hidden="1">Tablas!$V$31</definedName>
    <definedName name="_xlchart.v5.7" hidden="1">Tablas!$V$32:$V$42</definedName>
    <definedName name="_xlcn.WorksheetConnection_Intento2.xlsxSala1" hidden="1">Sala[]</definedName>
  </definedNames>
  <calcPr calcId="191029"/>
  <pivotCaches>
    <pivotCache cacheId="98" r:id="rId5"/>
    <pivotCache cacheId="45" r:id="rId6"/>
    <pivotCache cacheId="46" r:id="rId7"/>
    <pivotCache cacheId="49" r:id="rId8"/>
    <pivotCache cacheId="51" r:id="rId9"/>
    <pivotCache cacheId="55" r:id="rId10"/>
    <pivotCache cacheId="73" r:id="rId11"/>
    <pivotCache cacheId="97" r:id="rId12"/>
    <pivotCache cacheId="10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a" name="Sala" connection="WorksheetConnection_Intento2.xlsx!Sal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4" l="1"/>
  <c r="Y8" i="4"/>
  <c r="Y7" i="4"/>
  <c r="Y6" i="4"/>
  <c r="Y5" i="4"/>
  <c r="Y4" i="4"/>
  <c r="Y3" i="4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V42" i="3"/>
  <c r="V41" i="3"/>
  <c r="V40" i="3"/>
  <c r="V39" i="3"/>
  <c r="V38" i="3"/>
  <c r="V37" i="3"/>
  <c r="V36" i="3"/>
  <c r="V35" i="3"/>
  <c r="V34" i="3"/>
  <c r="V33" i="3"/>
  <c r="V32" i="3"/>
  <c r="T2" i="1" l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O2" i="1"/>
  <c r="Q2" i="1" s="1"/>
  <c r="V2" i="1" s="1"/>
  <c r="O3" i="1"/>
  <c r="Q3" i="1" s="1"/>
  <c r="V3" i="1" s="1"/>
  <c r="O4" i="1"/>
  <c r="O5" i="1"/>
  <c r="Q5" i="1" s="1"/>
  <c r="V5" i="1" s="1"/>
  <c r="O6" i="1"/>
  <c r="Q6" i="1" s="1"/>
  <c r="V6" i="1" s="1"/>
  <c r="O7" i="1"/>
  <c r="O8" i="1"/>
  <c r="Q8" i="1" s="1"/>
  <c r="V8" i="1" s="1"/>
  <c r="O9" i="1"/>
  <c r="O10" i="1"/>
  <c r="Q10" i="1" s="1"/>
  <c r="V10" i="1" s="1"/>
  <c r="W10" i="1" s="1"/>
  <c r="O11" i="1"/>
  <c r="Q11" i="1" s="1"/>
  <c r="V11" i="1" s="1"/>
  <c r="O12" i="1"/>
  <c r="Q12" i="1" s="1"/>
  <c r="V12" i="1" s="1"/>
  <c r="O13" i="1"/>
  <c r="Q13" i="1" s="1"/>
  <c r="V13" i="1" s="1"/>
  <c r="O14" i="1"/>
  <c r="Q14" i="1" s="1"/>
  <c r="V14" i="1" s="1"/>
  <c r="O15" i="1"/>
  <c r="Q15" i="1" s="1"/>
  <c r="V15" i="1" s="1"/>
  <c r="W15" i="1" s="1"/>
  <c r="O16" i="1"/>
  <c r="Q16" i="1" s="1"/>
  <c r="V16" i="1" s="1"/>
  <c r="O17" i="1"/>
  <c r="Q17" i="1" s="1"/>
  <c r="V17" i="1" s="1"/>
  <c r="O18" i="1"/>
  <c r="Q18" i="1" s="1"/>
  <c r="V18" i="1" s="1"/>
  <c r="O19" i="1"/>
  <c r="Q19" i="1" s="1"/>
  <c r="V19" i="1" s="1"/>
  <c r="O20" i="1"/>
  <c r="Q20" i="1" s="1"/>
  <c r="V20" i="1" s="1"/>
  <c r="O21" i="1"/>
  <c r="Q21" i="1" s="1"/>
  <c r="V21" i="1" s="1"/>
  <c r="O22" i="1"/>
  <c r="Q22" i="1" s="1"/>
  <c r="V22" i="1" s="1"/>
  <c r="W22" i="1" s="1"/>
  <c r="O23" i="1"/>
  <c r="Q23" i="1" s="1"/>
  <c r="V23" i="1" s="1"/>
  <c r="W23" i="1" s="1"/>
  <c r="O24" i="1"/>
  <c r="Q24" i="1" s="1"/>
  <c r="V24" i="1" s="1"/>
  <c r="O25" i="1"/>
  <c r="Q25" i="1" s="1"/>
  <c r="V25" i="1" s="1"/>
  <c r="O26" i="1"/>
  <c r="Q26" i="1" s="1"/>
  <c r="V26" i="1" s="1"/>
  <c r="O27" i="1"/>
  <c r="Q27" i="1" s="1"/>
  <c r="V27" i="1" s="1"/>
  <c r="O28" i="1"/>
  <c r="Q28" i="1" s="1"/>
  <c r="V28" i="1" s="1"/>
  <c r="O29" i="1"/>
  <c r="Q29" i="1" s="1"/>
  <c r="V29" i="1" s="1"/>
  <c r="O30" i="1"/>
  <c r="Q30" i="1" s="1"/>
  <c r="V30" i="1" s="1"/>
  <c r="O31" i="1"/>
  <c r="Q31" i="1" s="1"/>
  <c r="V31" i="1" s="1"/>
  <c r="W31" i="1" s="1"/>
  <c r="O32" i="1"/>
  <c r="Q32" i="1" s="1"/>
  <c r="V32" i="1" s="1"/>
  <c r="O33" i="1"/>
  <c r="Q33" i="1" s="1"/>
  <c r="V33" i="1" s="1"/>
  <c r="O34" i="1"/>
  <c r="Q34" i="1" s="1"/>
  <c r="V34" i="1" s="1"/>
  <c r="O35" i="1"/>
  <c r="Q35" i="1" s="1"/>
  <c r="V35" i="1" s="1"/>
  <c r="O36" i="1"/>
  <c r="Q36" i="1" s="1"/>
  <c r="V36" i="1" s="1"/>
  <c r="O37" i="1"/>
  <c r="Q37" i="1" s="1"/>
  <c r="V37" i="1" s="1"/>
  <c r="O38" i="1"/>
  <c r="Q38" i="1" s="1"/>
  <c r="V38" i="1" s="1"/>
  <c r="O39" i="1"/>
  <c r="Q39" i="1" s="1"/>
  <c r="V39" i="1" s="1"/>
  <c r="W39" i="1" s="1"/>
  <c r="O40" i="1"/>
  <c r="Q40" i="1" s="1"/>
  <c r="V40" i="1" s="1"/>
  <c r="O41" i="1"/>
  <c r="Q41" i="1" s="1"/>
  <c r="V41" i="1" s="1"/>
  <c r="O42" i="1"/>
  <c r="Q42" i="1" s="1"/>
  <c r="V42" i="1" s="1"/>
  <c r="O43" i="1"/>
  <c r="Q43" i="1" s="1"/>
  <c r="V43" i="1" s="1"/>
  <c r="O44" i="1"/>
  <c r="Q44" i="1" s="1"/>
  <c r="V44" i="1" s="1"/>
  <c r="O45" i="1"/>
  <c r="Q45" i="1" s="1"/>
  <c r="V45" i="1" s="1"/>
  <c r="O46" i="1"/>
  <c r="Q46" i="1" s="1"/>
  <c r="V46" i="1" s="1"/>
  <c r="O47" i="1"/>
  <c r="Q47" i="1" s="1"/>
  <c r="V47" i="1" s="1"/>
  <c r="W47" i="1" s="1"/>
  <c r="O48" i="1"/>
  <c r="Q48" i="1" s="1"/>
  <c r="V48" i="1" s="1"/>
  <c r="O49" i="1"/>
  <c r="Q49" i="1" s="1"/>
  <c r="V49" i="1" s="1"/>
  <c r="O50" i="1"/>
  <c r="Q50" i="1" s="1"/>
  <c r="V50" i="1" s="1"/>
  <c r="O51" i="1"/>
  <c r="Q51" i="1" s="1"/>
  <c r="V51" i="1" s="1"/>
  <c r="O52" i="1"/>
  <c r="Q52" i="1" s="1"/>
  <c r="V52" i="1" s="1"/>
  <c r="W52" i="1" s="1"/>
  <c r="O53" i="1"/>
  <c r="Q53" i="1" s="1"/>
  <c r="V53" i="1" s="1"/>
  <c r="O54" i="1"/>
  <c r="Q54" i="1" s="1"/>
  <c r="V54" i="1" s="1"/>
  <c r="W54" i="1" s="1"/>
  <c r="O55" i="1"/>
  <c r="Q55" i="1" s="1"/>
  <c r="V55" i="1" s="1"/>
  <c r="W55" i="1" s="1"/>
  <c r="O56" i="1"/>
  <c r="Q56" i="1" s="1"/>
  <c r="V56" i="1" s="1"/>
  <c r="O57" i="1"/>
  <c r="Q57" i="1" s="1"/>
  <c r="V57" i="1" s="1"/>
  <c r="O58" i="1"/>
  <c r="Q58" i="1" s="1"/>
  <c r="V58" i="1" s="1"/>
  <c r="O59" i="1"/>
  <c r="Q59" i="1" s="1"/>
  <c r="V59" i="1" s="1"/>
  <c r="O60" i="1"/>
  <c r="Q60" i="1" s="1"/>
  <c r="V60" i="1" s="1"/>
  <c r="O61" i="1"/>
  <c r="Q61" i="1" s="1"/>
  <c r="V61" i="1" s="1"/>
  <c r="O62" i="1"/>
  <c r="Q62" i="1" s="1"/>
  <c r="V62" i="1" s="1"/>
  <c r="O63" i="1"/>
  <c r="Q63" i="1" s="1"/>
  <c r="V63" i="1" s="1"/>
  <c r="W63" i="1" s="1"/>
  <c r="O64" i="1"/>
  <c r="Q64" i="1" s="1"/>
  <c r="V64" i="1" s="1"/>
  <c r="O65" i="1"/>
  <c r="Q65" i="1" s="1"/>
  <c r="V65" i="1" s="1"/>
  <c r="O66" i="1"/>
  <c r="Q66" i="1" s="1"/>
  <c r="V66" i="1" s="1"/>
  <c r="W66" i="1" s="1"/>
  <c r="O67" i="1"/>
  <c r="Q67" i="1" s="1"/>
  <c r="V67" i="1" s="1"/>
  <c r="O68" i="1"/>
  <c r="Q68" i="1" s="1"/>
  <c r="V68" i="1" s="1"/>
  <c r="W68" i="1" s="1"/>
  <c r="O69" i="1"/>
  <c r="Q69" i="1" s="1"/>
  <c r="V69" i="1" s="1"/>
  <c r="O70" i="1"/>
  <c r="Q70" i="1" s="1"/>
  <c r="V70" i="1" s="1"/>
  <c r="O71" i="1"/>
  <c r="Q71" i="1" s="1"/>
  <c r="V71" i="1" s="1"/>
  <c r="W71" i="1" s="1"/>
  <c r="O72" i="1"/>
  <c r="Q72" i="1" s="1"/>
  <c r="V72" i="1" s="1"/>
  <c r="O73" i="1"/>
  <c r="Q73" i="1" s="1"/>
  <c r="V73" i="1" s="1"/>
  <c r="O74" i="1"/>
  <c r="Q74" i="1" s="1"/>
  <c r="V74" i="1" s="1"/>
  <c r="O75" i="1"/>
  <c r="Q75" i="1" s="1"/>
  <c r="V75" i="1" s="1"/>
  <c r="O76" i="1"/>
  <c r="Q76" i="1" s="1"/>
  <c r="V76" i="1" s="1"/>
  <c r="O77" i="1"/>
  <c r="Q77" i="1" s="1"/>
  <c r="V77" i="1" s="1"/>
  <c r="O78" i="1"/>
  <c r="Q78" i="1" s="1"/>
  <c r="V78" i="1" s="1"/>
  <c r="O79" i="1"/>
  <c r="Q79" i="1" s="1"/>
  <c r="V79" i="1" s="1"/>
  <c r="W79" i="1" s="1"/>
  <c r="O80" i="1"/>
  <c r="Q80" i="1" s="1"/>
  <c r="V80" i="1" s="1"/>
  <c r="O81" i="1"/>
  <c r="Q81" i="1" s="1"/>
  <c r="V81" i="1" s="1"/>
  <c r="O82" i="1"/>
  <c r="Q82" i="1" s="1"/>
  <c r="V82" i="1" s="1"/>
  <c r="O83" i="1"/>
  <c r="Q83" i="1" s="1"/>
  <c r="V83" i="1" s="1"/>
  <c r="O84" i="1"/>
  <c r="Q84" i="1" s="1"/>
  <c r="V84" i="1" s="1"/>
  <c r="O85" i="1"/>
  <c r="Q85" i="1" s="1"/>
  <c r="V85" i="1" s="1"/>
  <c r="O86" i="1"/>
  <c r="Q86" i="1" s="1"/>
  <c r="V86" i="1" s="1"/>
  <c r="W86" i="1" s="1"/>
  <c r="O87" i="1"/>
  <c r="Q87" i="1" s="1"/>
  <c r="V87" i="1" s="1"/>
  <c r="W87" i="1" s="1"/>
  <c r="O88" i="1"/>
  <c r="Q88" i="1" s="1"/>
  <c r="V88" i="1" s="1"/>
  <c r="O89" i="1"/>
  <c r="Q89" i="1" s="1"/>
  <c r="V89" i="1" s="1"/>
  <c r="O90" i="1"/>
  <c r="Q90" i="1" s="1"/>
  <c r="V90" i="1" s="1"/>
  <c r="W90" i="1" s="1"/>
  <c r="O91" i="1"/>
  <c r="Q91" i="1" s="1"/>
  <c r="V91" i="1" s="1"/>
  <c r="O92" i="1"/>
  <c r="Q92" i="1" s="1"/>
  <c r="V92" i="1" s="1"/>
  <c r="W92" i="1" s="1"/>
  <c r="O93" i="1"/>
  <c r="Q93" i="1" s="1"/>
  <c r="V93" i="1" s="1"/>
  <c r="O94" i="1"/>
  <c r="Q94" i="1" s="1"/>
  <c r="V94" i="1" s="1"/>
  <c r="O95" i="1"/>
  <c r="O96" i="1"/>
  <c r="Q96" i="1" s="1"/>
  <c r="V96" i="1" s="1"/>
  <c r="O97" i="1"/>
  <c r="Q97" i="1" s="1"/>
  <c r="V97" i="1" s="1"/>
  <c r="O98" i="1"/>
  <c r="Q98" i="1" s="1"/>
  <c r="V98" i="1" s="1"/>
  <c r="O99" i="1"/>
  <c r="Q99" i="1" s="1"/>
  <c r="V99" i="1" s="1"/>
  <c r="O100" i="1"/>
  <c r="Q100" i="1" s="1"/>
  <c r="V100" i="1" s="1"/>
  <c r="O101" i="1"/>
  <c r="Q101" i="1" s="1"/>
  <c r="V101" i="1" s="1"/>
  <c r="O102" i="1"/>
  <c r="Q102" i="1" s="1"/>
  <c r="V102" i="1" s="1"/>
  <c r="W102" i="1" s="1"/>
  <c r="O103" i="1"/>
  <c r="Q103" i="1" s="1"/>
  <c r="V103" i="1" s="1"/>
  <c r="W103" i="1" s="1"/>
  <c r="O104" i="1"/>
  <c r="Q104" i="1" s="1"/>
  <c r="V104" i="1" s="1"/>
  <c r="O105" i="1"/>
  <c r="Q105" i="1" s="1"/>
  <c r="V105" i="1" s="1"/>
  <c r="O106" i="1"/>
  <c r="Q106" i="1" s="1"/>
  <c r="V106" i="1" s="1"/>
  <c r="O107" i="1"/>
  <c r="Q107" i="1" s="1"/>
  <c r="V107" i="1" s="1"/>
  <c r="O108" i="1"/>
  <c r="Q108" i="1" s="1"/>
  <c r="V108" i="1" s="1"/>
  <c r="W108" i="1" s="1"/>
  <c r="O109" i="1"/>
  <c r="Q109" i="1" s="1"/>
  <c r="V109" i="1" s="1"/>
  <c r="O110" i="1"/>
  <c r="Q110" i="1" s="1"/>
  <c r="V110" i="1" s="1"/>
  <c r="W110" i="1" s="1"/>
  <c r="O111" i="1"/>
  <c r="Q111" i="1" s="1"/>
  <c r="V111" i="1" s="1"/>
  <c r="W111" i="1" s="1"/>
  <c r="O112" i="1"/>
  <c r="Q112" i="1" s="1"/>
  <c r="V112" i="1" s="1"/>
  <c r="O113" i="1"/>
  <c r="Q113" i="1" s="1"/>
  <c r="V113" i="1" s="1"/>
  <c r="O114" i="1"/>
  <c r="Q114" i="1" s="1"/>
  <c r="V114" i="1" s="1"/>
  <c r="O115" i="1"/>
  <c r="Q115" i="1" s="1"/>
  <c r="V115" i="1" s="1"/>
  <c r="O116" i="1"/>
  <c r="Q116" i="1" s="1"/>
  <c r="V116" i="1" s="1"/>
  <c r="O117" i="1"/>
  <c r="Q117" i="1" s="1"/>
  <c r="V117" i="1" s="1"/>
  <c r="O118" i="1"/>
  <c r="Q118" i="1" s="1"/>
  <c r="V118" i="1" s="1"/>
  <c r="O119" i="1"/>
  <c r="Q119" i="1" s="1"/>
  <c r="V119" i="1" s="1"/>
  <c r="W119" i="1" s="1"/>
  <c r="O120" i="1"/>
  <c r="Q120" i="1" s="1"/>
  <c r="V120" i="1" s="1"/>
  <c r="O121" i="1"/>
  <c r="Q121" i="1" s="1"/>
  <c r="V121" i="1" s="1"/>
  <c r="W121" i="1" s="1"/>
  <c r="O122" i="1"/>
  <c r="Q122" i="1" s="1"/>
  <c r="V122" i="1" s="1"/>
  <c r="O123" i="1"/>
  <c r="Q123" i="1" s="1"/>
  <c r="V123" i="1" s="1"/>
  <c r="O124" i="1"/>
  <c r="Q124" i="1" s="1"/>
  <c r="V124" i="1" s="1"/>
  <c r="O125" i="1"/>
  <c r="Q125" i="1" s="1"/>
  <c r="V125" i="1" s="1"/>
  <c r="W125" i="1" s="1"/>
  <c r="O126" i="1"/>
  <c r="Q126" i="1" s="1"/>
  <c r="V126" i="1" s="1"/>
  <c r="O127" i="1"/>
  <c r="Q127" i="1" s="1"/>
  <c r="V127" i="1" s="1"/>
  <c r="W127" i="1" s="1"/>
  <c r="O128" i="1"/>
  <c r="Q128" i="1" s="1"/>
  <c r="V128" i="1" s="1"/>
  <c r="O129" i="1"/>
  <c r="Q129" i="1" s="1"/>
  <c r="V129" i="1" s="1"/>
  <c r="W129" i="1" s="1"/>
  <c r="O130" i="1"/>
  <c r="O131" i="1"/>
  <c r="Q131" i="1" s="1"/>
  <c r="V131" i="1" s="1"/>
  <c r="O132" i="1"/>
  <c r="Q132" i="1" s="1"/>
  <c r="V132" i="1" s="1"/>
  <c r="O133" i="1"/>
  <c r="Q133" i="1" s="1"/>
  <c r="V133" i="1" s="1"/>
  <c r="W133" i="1" s="1"/>
  <c r="O134" i="1"/>
  <c r="Q134" i="1" s="1"/>
  <c r="V134" i="1" s="1"/>
  <c r="O135" i="1"/>
  <c r="Q135" i="1" s="1"/>
  <c r="V135" i="1" s="1"/>
  <c r="W135" i="1" s="1"/>
  <c r="O136" i="1"/>
  <c r="Q136" i="1" s="1"/>
  <c r="V136" i="1" s="1"/>
  <c r="O137" i="1"/>
  <c r="Q137" i="1" s="1"/>
  <c r="V137" i="1" s="1"/>
  <c r="O138" i="1"/>
  <c r="Q138" i="1" s="1"/>
  <c r="V138" i="1" s="1"/>
  <c r="O139" i="1"/>
  <c r="Q139" i="1" s="1"/>
  <c r="V139" i="1" s="1"/>
  <c r="W139" i="1" s="1"/>
  <c r="O140" i="1"/>
  <c r="Q140" i="1" s="1"/>
  <c r="V140" i="1" s="1"/>
  <c r="O141" i="1"/>
  <c r="Q141" i="1" s="1"/>
  <c r="V141" i="1" s="1"/>
  <c r="O142" i="1"/>
  <c r="Q142" i="1" s="1"/>
  <c r="V142" i="1" s="1"/>
  <c r="O143" i="1"/>
  <c r="Q143" i="1" s="1"/>
  <c r="V143" i="1" s="1"/>
  <c r="W143" i="1" s="1"/>
  <c r="O144" i="1"/>
  <c r="Q144" i="1" s="1"/>
  <c r="V144" i="1" s="1"/>
  <c r="O145" i="1"/>
  <c r="Q145" i="1" s="1"/>
  <c r="V145" i="1" s="1"/>
  <c r="O146" i="1"/>
  <c r="Q146" i="1" s="1"/>
  <c r="V146" i="1" s="1"/>
  <c r="W146" i="1" s="1"/>
  <c r="O147" i="1"/>
  <c r="Q147" i="1" s="1"/>
  <c r="V147" i="1" s="1"/>
  <c r="O148" i="1"/>
  <c r="Q148" i="1" s="1"/>
  <c r="V148" i="1" s="1"/>
  <c r="O149" i="1"/>
  <c r="Q149" i="1" s="1"/>
  <c r="V149" i="1" s="1"/>
  <c r="W149" i="1" s="1"/>
  <c r="O150" i="1"/>
  <c r="Q150" i="1" s="1"/>
  <c r="V150" i="1" s="1"/>
  <c r="O151" i="1"/>
  <c r="Q151" i="1" s="1"/>
  <c r="V151" i="1" s="1"/>
  <c r="W151" i="1" s="1"/>
  <c r="O152" i="1"/>
  <c r="Q152" i="1" s="1"/>
  <c r="V152" i="1" s="1"/>
  <c r="O153" i="1"/>
  <c r="Q153" i="1" s="1"/>
  <c r="V153" i="1" s="1"/>
  <c r="O154" i="1"/>
  <c r="Q154" i="1" s="1"/>
  <c r="V154" i="1" s="1"/>
  <c r="O155" i="1"/>
  <c r="Q155" i="1" s="1"/>
  <c r="V155" i="1" s="1"/>
  <c r="O156" i="1"/>
  <c r="Q156" i="1" s="1"/>
  <c r="V156" i="1" s="1"/>
  <c r="O157" i="1"/>
  <c r="Q157" i="1" s="1"/>
  <c r="V157" i="1" s="1"/>
  <c r="O158" i="1"/>
  <c r="Q158" i="1" s="1"/>
  <c r="V158" i="1" s="1"/>
  <c r="O159" i="1"/>
  <c r="Q159" i="1" s="1"/>
  <c r="V159" i="1" s="1"/>
  <c r="W159" i="1" s="1"/>
  <c r="O160" i="1"/>
  <c r="Q160" i="1" s="1"/>
  <c r="V160" i="1" s="1"/>
  <c r="O161" i="1"/>
  <c r="Q161" i="1" s="1"/>
  <c r="V161" i="1" s="1"/>
  <c r="O162" i="1"/>
  <c r="Q162" i="1" s="1"/>
  <c r="V162" i="1" s="1"/>
  <c r="O163" i="1"/>
  <c r="Q163" i="1" s="1"/>
  <c r="V163" i="1" s="1"/>
  <c r="O164" i="1"/>
  <c r="Q164" i="1" s="1"/>
  <c r="V164" i="1" s="1"/>
  <c r="O165" i="1"/>
  <c r="Q165" i="1" s="1"/>
  <c r="V165" i="1" s="1"/>
  <c r="O166" i="1"/>
  <c r="Q166" i="1" s="1"/>
  <c r="V166" i="1" s="1"/>
  <c r="O167" i="1"/>
  <c r="Q167" i="1" s="1"/>
  <c r="V167" i="1" s="1"/>
  <c r="W167" i="1" s="1"/>
  <c r="O168" i="1"/>
  <c r="Q168" i="1" s="1"/>
  <c r="V168" i="1" s="1"/>
  <c r="O169" i="1"/>
  <c r="Q169" i="1" s="1"/>
  <c r="V169" i="1" s="1"/>
  <c r="O170" i="1"/>
  <c r="Q170" i="1" s="1"/>
  <c r="V170" i="1" s="1"/>
  <c r="O171" i="1"/>
  <c r="Q171" i="1" s="1"/>
  <c r="V171" i="1" s="1"/>
  <c r="O172" i="1"/>
  <c r="Q172" i="1" s="1"/>
  <c r="V172" i="1" s="1"/>
  <c r="O173" i="1"/>
  <c r="Q173" i="1" s="1"/>
  <c r="V173" i="1" s="1"/>
  <c r="O174" i="1"/>
  <c r="Q174" i="1" s="1"/>
  <c r="V174" i="1" s="1"/>
  <c r="O175" i="1"/>
  <c r="Q175" i="1" s="1"/>
  <c r="V175" i="1" s="1"/>
  <c r="W175" i="1" s="1"/>
  <c r="O176" i="1"/>
  <c r="Q176" i="1" s="1"/>
  <c r="V176" i="1" s="1"/>
  <c r="O177" i="1"/>
  <c r="Q177" i="1" s="1"/>
  <c r="V177" i="1" s="1"/>
  <c r="O178" i="1"/>
  <c r="Q178" i="1" s="1"/>
  <c r="V178" i="1" s="1"/>
  <c r="W178" i="1" s="1"/>
  <c r="O179" i="1"/>
  <c r="Q179" i="1" s="1"/>
  <c r="V179" i="1" s="1"/>
  <c r="O180" i="1"/>
  <c r="Q180" i="1" s="1"/>
  <c r="V180" i="1" s="1"/>
  <c r="O181" i="1"/>
  <c r="Q181" i="1" s="1"/>
  <c r="V181" i="1" s="1"/>
  <c r="O182" i="1"/>
  <c r="Q182" i="1" s="1"/>
  <c r="V182" i="1" s="1"/>
  <c r="O183" i="1"/>
  <c r="Q183" i="1" s="1"/>
  <c r="V183" i="1" s="1"/>
  <c r="W183" i="1" s="1"/>
  <c r="O184" i="1"/>
  <c r="Q184" i="1" s="1"/>
  <c r="V184" i="1" s="1"/>
  <c r="O185" i="1"/>
  <c r="Q185" i="1" s="1"/>
  <c r="V185" i="1" s="1"/>
  <c r="O186" i="1"/>
  <c r="Q186" i="1" s="1"/>
  <c r="V186" i="1" s="1"/>
  <c r="O187" i="1"/>
  <c r="Q187" i="1" s="1"/>
  <c r="V187" i="1" s="1"/>
  <c r="O188" i="1"/>
  <c r="Q188" i="1" s="1"/>
  <c r="V188" i="1" s="1"/>
  <c r="O189" i="1"/>
  <c r="Q189" i="1" s="1"/>
  <c r="V189" i="1" s="1"/>
  <c r="W189" i="1" s="1"/>
  <c r="O190" i="1"/>
  <c r="Q190" i="1" s="1"/>
  <c r="V190" i="1" s="1"/>
  <c r="O191" i="1"/>
  <c r="Q191" i="1" s="1"/>
  <c r="V191" i="1" s="1"/>
  <c r="W191" i="1" s="1"/>
  <c r="O192" i="1"/>
  <c r="Q192" i="1" s="1"/>
  <c r="V192" i="1" s="1"/>
  <c r="O193" i="1"/>
  <c r="Q193" i="1" s="1"/>
  <c r="V193" i="1" s="1"/>
  <c r="O194" i="1"/>
  <c r="Q194" i="1" s="1"/>
  <c r="V194" i="1" s="1"/>
  <c r="O195" i="1"/>
  <c r="Q195" i="1" s="1"/>
  <c r="V195" i="1" s="1"/>
  <c r="O196" i="1"/>
  <c r="Q196" i="1" s="1"/>
  <c r="V196" i="1" s="1"/>
  <c r="O197" i="1"/>
  <c r="Q197" i="1" s="1"/>
  <c r="V197" i="1" s="1"/>
  <c r="O198" i="1"/>
  <c r="Q198" i="1" s="1"/>
  <c r="V198" i="1" s="1"/>
  <c r="O199" i="1"/>
  <c r="Q199" i="1" s="1"/>
  <c r="V199" i="1" s="1"/>
  <c r="W199" i="1" s="1"/>
  <c r="O200" i="1"/>
  <c r="Q200" i="1" s="1"/>
  <c r="V200" i="1" s="1"/>
  <c r="O201" i="1"/>
  <c r="Q201" i="1" s="1"/>
  <c r="V201" i="1" s="1"/>
  <c r="O202" i="1"/>
  <c r="Q202" i="1" s="1"/>
  <c r="V202" i="1" s="1"/>
  <c r="O203" i="1"/>
  <c r="Q203" i="1" s="1"/>
  <c r="V203" i="1" s="1"/>
  <c r="W203" i="1" s="1"/>
  <c r="O204" i="1"/>
  <c r="Q204" i="1" s="1"/>
  <c r="V204" i="1" s="1"/>
  <c r="W204" i="1" s="1"/>
  <c r="O205" i="1"/>
  <c r="Q205" i="1" s="1"/>
  <c r="V205" i="1" s="1"/>
  <c r="O206" i="1"/>
  <c r="Q206" i="1" s="1"/>
  <c r="V206" i="1" s="1"/>
  <c r="O207" i="1"/>
  <c r="Q207" i="1" s="1"/>
  <c r="V207" i="1" s="1"/>
  <c r="W207" i="1" s="1"/>
  <c r="O208" i="1"/>
  <c r="Q208" i="1" s="1"/>
  <c r="V208" i="1" s="1"/>
  <c r="W208" i="1" s="1"/>
  <c r="O209" i="1"/>
  <c r="Q209" i="1" s="1"/>
  <c r="V209" i="1" s="1"/>
  <c r="O210" i="1"/>
  <c r="Q210" i="1" s="1"/>
  <c r="V210" i="1" s="1"/>
  <c r="W210" i="1" s="1"/>
  <c r="O211" i="1"/>
  <c r="Q211" i="1" s="1"/>
  <c r="V211" i="1" s="1"/>
  <c r="W211" i="1" s="1"/>
  <c r="O212" i="1"/>
  <c r="Q212" i="1" s="1"/>
  <c r="V212" i="1" s="1"/>
  <c r="W212" i="1" s="1"/>
  <c r="O213" i="1"/>
  <c r="Q213" i="1" s="1"/>
  <c r="V213" i="1" s="1"/>
  <c r="W213" i="1" s="1"/>
  <c r="O214" i="1"/>
  <c r="Q214" i="1" s="1"/>
  <c r="V214" i="1" s="1"/>
  <c r="O215" i="1"/>
  <c r="Q215" i="1" s="1"/>
  <c r="V215" i="1" s="1"/>
  <c r="W215" i="1" s="1"/>
  <c r="O216" i="1"/>
  <c r="Q216" i="1" s="1"/>
  <c r="V216" i="1" s="1"/>
  <c r="O217" i="1"/>
  <c r="Q217" i="1" s="1"/>
  <c r="V217" i="1" s="1"/>
  <c r="O218" i="1"/>
  <c r="Q218" i="1" s="1"/>
  <c r="V218" i="1" s="1"/>
  <c r="O219" i="1"/>
  <c r="Q219" i="1" s="1"/>
  <c r="V219" i="1" s="1"/>
  <c r="O220" i="1"/>
  <c r="Q220" i="1" s="1"/>
  <c r="V220" i="1" s="1"/>
  <c r="O221" i="1"/>
  <c r="Q221" i="1" s="1"/>
  <c r="V221" i="1" s="1"/>
  <c r="O222" i="1"/>
  <c r="Q222" i="1" s="1"/>
  <c r="V222" i="1" s="1"/>
  <c r="W222" i="1" s="1"/>
  <c r="O223" i="1"/>
  <c r="Q223" i="1" s="1"/>
  <c r="V223" i="1" s="1"/>
  <c r="W223" i="1" s="1"/>
  <c r="O224" i="1"/>
  <c r="Q224" i="1" s="1"/>
  <c r="V224" i="1" s="1"/>
  <c r="O225" i="1"/>
  <c r="Q225" i="1" s="1"/>
  <c r="V225" i="1" s="1"/>
  <c r="O226" i="1"/>
  <c r="Q226" i="1" s="1"/>
  <c r="V226" i="1" s="1"/>
  <c r="W226" i="1" s="1"/>
  <c r="O227" i="1"/>
  <c r="Q227" i="1" s="1"/>
  <c r="V227" i="1" s="1"/>
  <c r="O228" i="1"/>
  <c r="Q228" i="1" s="1"/>
  <c r="V228" i="1" s="1"/>
  <c r="O229" i="1"/>
  <c r="Q229" i="1" s="1"/>
  <c r="V229" i="1" s="1"/>
  <c r="O230" i="1"/>
  <c r="Q230" i="1" s="1"/>
  <c r="V230" i="1" s="1"/>
  <c r="W230" i="1" s="1"/>
  <c r="O231" i="1"/>
  <c r="Q231" i="1" s="1"/>
  <c r="V231" i="1" s="1"/>
  <c r="W231" i="1" s="1"/>
  <c r="O232" i="1"/>
  <c r="Q232" i="1" s="1"/>
  <c r="V232" i="1" s="1"/>
  <c r="W232" i="1" s="1"/>
  <c r="O233" i="1"/>
  <c r="Q233" i="1" s="1"/>
  <c r="V233" i="1" s="1"/>
  <c r="W233" i="1" s="1"/>
  <c r="O234" i="1"/>
  <c r="Q234" i="1" s="1"/>
  <c r="V234" i="1" s="1"/>
  <c r="O235" i="1"/>
  <c r="Q235" i="1" s="1"/>
  <c r="V235" i="1" s="1"/>
  <c r="O236" i="1"/>
  <c r="Q236" i="1" s="1"/>
  <c r="V236" i="1" s="1"/>
  <c r="O237" i="1"/>
  <c r="Q237" i="1" s="1"/>
  <c r="V237" i="1" s="1"/>
  <c r="W237" i="1" s="1"/>
  <c r="O238" i="1"/>
  <c r="Q238" i="1" s="1"/>
  <c r="V238" i="1" s="1"/>
  <c r="O239" i="1"/>
  <c r="Q239" i="1" s="1"/>
  <c r="V239" i="1" s="1"/>
  <c r="W239" i="1" s="1"/>
  <c r="O240" i="1"/>
  <c r="Q240" i="1" s="1"/>
  <c r="V240" i="1" s="1"/>
  <c r="O241" i="1"/>
  <c r="Q241" i="1" s="1"/>
  <c r="V241" i="1" s="1"/>
  <c r="O242" i="1"/>
  <c r="Q242" i="1" s="1"/>
  <c r="V242" i="1" s="1"/>
  <c r="O243" i="1"/>
  <c r="Q243" i="1" s="1"/>
  <c r="V243" i="1" s="1"/>
  <c r="W243" i="1" s="1"/>
  <c r="O244" i="1"/>
  <c r="Q244" i="1" s="1"/>
  <c r="V244" i="1" s="1"/>
  <c r="O245" i="1"/>
  <c r="Q245" i="1" s="1"/>
  <c r="V245" i="1" s="1"/>
  <c r="O246" i="1"/>
  <c r="Q246" i="1" s="1"/>
  <c r="V246" i="1" s="1"/>
  <c r="O247" i="1"/>
  <c r="Q247" i="1" s="1"/>
  <c r="V247" i="1" s="1"/>
  <c r="W247" i="1" s="1"/>
  <c r="O248" i="1"/>
  <c r="Q248" i="1" s="1"/>
  <c r="V248" i="1" s="1"/>
  <c r="O249" i="1"/>
  <c r="Q249" i="1" s="1"/>
  <c r="V249" i="1" s="1"/>
  <c r="O250" i="1"/>
  <c r="Q250" i="1" s="1"/>
  <c r="V250" i="1" s="1"/>
  <c r="O251" i="1"/>
  <c r="Q251" i="1" s="1"/>
  <c r="V251" i="1" s="1"/>
  <c r="O252" i="1"/>
  <c r="Q252" i="1" s="1"/>
  <c r="V252" i="1" s="1"/>
  <c r="O253" i="1"/>
  <c r="Q253" i="1" s="1"/>
  <c r="V253" i="1" s="1"/>
  <c r="O254" i="1"/>
  <c r="Q254" i="1" s="1"/>
  <c r="V254" i="1" s="1"/>
  <c r="O255" i="1"/>
  <c r="Q255" i="1" s="1"/>
  <c r="V255" i="1" s="1"/>
  <c r="W255" i="1" s="1"/>
  <c r="O256" i="1"/>
  <c r="Q256" i="1" s="1"/>
  <c r="V256" i="1" s="1"/>
  <c r="O257" i="1"/>
  <c r="Q257" i="1" s="1"/>
  <c r="V257" i="1" s="1"/>
  <c r="O258" i="1"/>
  <c r="Q258" i="1" s="1"/>
  <c r="V258" i="1" s="1"/>
  <c r="O259" i="1"/>
  <c r="Q259" i="1" s="1"/>
  <c r="V259" i="1" s="1"/>
  <c r="O260" i="1"/>
  <c r="Q260" i="1" s="1"/>
  <c r="V260" i="1" s="1"/>
  <c r="O261" i="1"/>
  <c r="Q261" i="1" s="1"/>
  <c r="V261" i="1" s="1"/>
  <c r="O262" i="1"/>
  <c r="Q262" i="1" s="1"/>
  <c r="V262" i="1" s="1"/>
  <c r="O263" i="1"/>
  <c r="Q263" i="1" s="1"/>
  <c r="V263" i="1" s="1"/>
  <c r="W263" i="1" s="1"/>
  <c r="O264" i="1"/>
  <c r="Q264" i="1" s="1"/>
  <c r="V264" i="1" s="1"/>
  <c r="O265" i="1"/>
  <c r="Q265" i="1" s="1"/>
  <c r="V265" i="1" s="1"/>
  <c r="W265" i="1" s="1"/>
  <c r="O266" i="1"/>
  <c r="Q266" i="1" s="1"/>
  <c r="V266" i="1" s="1"/>
  <c r="O267" i="1"/>
  <c r="Q267" i="1" s="1"/>
  <c r="V267" i="1" s="1"/>
  <c r="W267" i="1" s="1"/>
  <c r="O268" i="1"/>
  <c r="Q268" i="1" s="1"/>
  <c r="V268" i="1" s="1"/>
  <c r="O269" i="1"/>
  <c r="Q269" i="1" s="1"/>
  <c r="V269" i="1" s="1"/>
  <c r="O270" i="1"/>
  <c r="Q270" i="1" s="1"/>
  <c r="V270" i="1" s="1"/>
  <c r="W270" i="1" s="1"/>
  <c r="O271" i="1"/>
  <c r="Q271" i="1" s="1"/>
  <c r="V271" i="1" s="1"/>
  <c r="W271" i="1" s="1"/>
  <c r="O272" i="1"/>
  <c r="Q272" i="1" s="1"/>
  <c r="V272" i="1" s="1"/>
  <c r="O273" i="1"/>
  <c r="Q273" i="1" s="1"/>
  <c r="V273" i="1" s="1"/>
  <c r="O274" i="1"/>
  <c r="Q274" i="1" s="1"/>
  <c r="V274" i="1" s="1"/>
  <c r="O275" i="1"/>
  <c r="Q275" i="1" s="1"/>
  <c r="V275" i="1" s="1"/>
  <c r="O276" i="1"/>
  <c r="Q276" i="1" s="1"/>
  <c r="V276" i="1" s="1"/>
  <c r="O277" i="1"/>
  <c r="Q277" i="1" s="1"/>
  <c r="V277" i="1" s="1"/>
  <c r="O278" i="1"/>
  <c r="Q278" i="1" s="1"/>
  <c r="V278" i="1" s="1"/>
  <c r="O279" i="1"/>
  <c r="Q279" i="1" s="1"/>
  <c r="V279" i="1" s="1"/>
  <c r="W279" i="1" s="1"/>
  <c r="O280" i="1"/>
  <c r="Q280" i="1" s="1"/>
  <c r="V280" i="1" s="1"/>
  <c r="W280" i="1" s="1"/>
  <c r="O281" i="1"/>
  <c r="Q281" i="1" s="1"/>
  <c r="V281" i="1" s="1"/>
  <c r="O282" i="1"/>
  <c r="Q282" i="1" s="1"/>
  <c r="V282" i="1" s="1"/>
  <c r="O283" i="1"/>
  <c r="Q283" i="1" s="1"/>
  <c r="V283" i="1" s="1"/>
  <c r="O284" i="1"/>
  <c r="Q284" i="1" s="1"/>
  <c r="V284" i="1" s="1"/>
  <c r="O285" i="1"/>
  <c r="Q285" i="1" s="1"/>
  <c r="V285" i="1" s="1"/>
  <c r="W285" i="1" s="1"/>
  <c r="O286" i="1"/>
  <c r="Q286" i="1" s="1"/>
  <c r="V286" i="1" s="1"/>
  <c r="O287" i="1"/>
  <c r="Q287" i="1" s="1"/>
  <c r="V287" i="1" s="1"/>
  <c r="W287" i="1" s="1"/>
  <c r="O288" i="1"/>
  <c r="Q288" i="1" s="1"/>
  <c r="V288" i="1" s="1"/>
  <c r="W288" i="1" s="1"/>
  <c r="O289" i="1"/>
  <c r="Q289" i="1" s="1"/>
  <c r="V289" i="1" s="1"/>
  <c r="O290" i="1"/>
  <c r="Q290" i="1" s="1"/>
  <c r="V290" i="1" s="1"/>
  <c r="O291" i="1"/>
  <c r="O292" i="1"/>
  <c r="Q292" i="1" s="1"/>
  <c r="V292" i="1" s="1"/>
  <c r="O293" i="1"/>
  <c r="Q293" i="1" s="1"/>
  <c r="V293" i="1" s="1"/>
  <c r="O294" i="1"/>
  <c r="Q294" i="1" s="1"/>
  <c r="V294" i="1" s="1"/>
  <c r="W294" i="1" s="1"/>
  <c r="O295" i="1"/>
  <c r="Q295" i="1" s="1"/>
  <c r="V295" i="1" s="1"/>
  <c r="W295" i="1" s="1"/>
  <c r="O296" i="1"/>
  <c r="Q296" i="1" s="1"/>
  <c r="V296" i="1" s="1"/>
  <c r="W296" i="1" s="1"/>
  <c r="O297" i="1"/>
  <c r="Q297" i="1" s="1"/>
  <c r="V297" i="1" s="1"/>
  <c r="O298" i="1"/>
  <c r="Q298" i="1" s="1"/>
  <c r="V298" i="1" s="1"/>
  <c r="O299" i="1"/>
  <c r="Q299" i="1" s="1"/>
  <c r="V299" i="1" s="1"/>
  <c r="W299" i="1" s="1"/>
  <c r="O300" i="1"/>
  <c r="Q300" i="1" s="1"/>
  <c r="V300" i="1" s="1"/>
  <c r="W300" i="1" s="1"/>
  <c r="O301" i="1"/>
  <c r="Q301" i="1" s="1"/>
  <c r="V301" i="1" s="1"/>
  <c r="O302" i="1"/>
  <c r="Q302" i="1" s="1"/>
  <c r="V302" i="1" s="1"/>
  <c r="W302" i="1" s="1"/>
  <c r="O303" i="1"/>
  <c r="Q303" i="1" s="1"/>
  <c r="V303" i="1" s="1"/>
  <c r="W303" i="1" s="1"/>
  <c r="O304" i="1"/>
  <c r="Q304" i="1" s="1"/>
  <c r="V304" i="1" s="1"/>
  <c r="O305" i="1"/>
  <c r="Q305" i="1" s="1"/>
  <c r="V305" i="1" s="1"/>
  <c r="W305" i="1" s="1"/>
  <c r="O306" i="1"/>
  <c r="Q306" i="1" s="1"/>
  <c r="V306" i="1" s="1"/>
  <c r="O307" i="1"/>
  <c r="Q307" i="1" s="1"/>
  <c r="V307" i="1" s="1"/>
  <c r="O308" i="1"/>
  <c r="Q308" i="1" s="1"/>
  <c r="V308" i="1" s="1"/>
  <c r="O309" i="1"/>
  <c r="Q309" i="1" s="1"/>
  <c r="V309" i="1" s="1"/>
  <c r="W309" i="1" s="1"/>
  <c r="O310" i="1"/>
  <c r="Q310" i="1" s="1"/>
  <c r="V310" i="1" s="1"/>
  <c r="O311" i="1"/>
  <c r="Q311" i="1" s="1"/>
  <c r="V311" i="1" s="1"/>
  <c r="W311" i="1" s="1"/>
  <c r="O312" i="1"/>
  <c r="Q312" i="1" s="1"/>
  <c r="V312" i="1" s="1"/>
  <c r="O313" i="1"/>
  <c r="Q313" i="1" s="1"/>
  <c r="V313" i="1" s="1"/>
  <c r="O314" i="1"/>
  <c r="Q314" i="1" s="1"/>
  <c r="V314" i="1" s="1"/>
  <c r="O315" i="1"/>
  <c r="Q315" i="1" s="1"/>
  <c r="V315" i="1" s="1"/>
  <c r="O316" i="1"/>
  <c r="Q316" i="1" s="1"/>
  <c r="V316" i="1" s="1"/>
  <c r="O317" i="1"/>
  <c r="Q317" i="1" s="1"/>
  <c r="V317" i="1" s="1"/>
  <c r="O318" i="1"/>
  <c r="Q318" i="1" s="1"/>
  <c r="V318" i="1" s="1"/>
  <c r="O319" i="1"/>
  <c r="Q319" i="1" s="1"/>
  <c r="V319" i="1" s="1"/>
  <c r="W319" i="1" s="1"/>
  <c r="O320" i="1"/>
  <c r="Q320" i="1" s="1"/>
  <c r="V320" i="1" s="1"/>
  <c r="O321" i="1"/>
  <c r="Q321" i="1" s="1"/>
  <c r="V321" i="1" s="1"/>
  <c r="O322" i="1"/>
  <c r="Q322" i="1" s="1"/>
  <c r="V322" i="1" s="1"/>
  <c r="O323" i="1"/>
  <c r="Q323" i="1" s="1"/>
  <c r="V323" i="1" s="1"/>
  <c r="O324" i="1"/>
  <c r="Q324" i="1" s="1"/>
  <c r="V324" i="1" s="1"/>
  <c r="O325" i="1"/>
  <c r="Q325" i="1" s="1"/>
  <c r="V325" i="1" s="1"/>
  <c r="W325" i="1" s="1"/>
  <c r="O326" i="1"/>
  <c r="Q326" i="1" s="1"/>
  <c r="V326" i="1" s="1"/>
  <c r="O327" i="1"/>
  <c r="Q327" i="1" s="1"/>
  <c r="V327" i="1" s="1"/>
  <c r="W327" i="1" s="1"/>
  <c r="O328" i="1"/>
  <c r="Q328" i="1" s="1"/>
  <c r="V328" i="1" s="1"/>
  <c r="O329" i="1"/>
  <c r="Q329" i="1" s="1"/>
  <c r="V329" i="1" s="1"/>
  <c r="O330" i="1"/>
  <c r="Q330" i="1" s="1"/>
  <c r="V330" i="1" s="1"/>
  <c r="O331" i="1"/>
  <c r="Q331" i="1" s="1"/>
  <c r="V331" i="1" s="1"/>
  <c r="O332" i="1"/>
  <c r="Q332" i="1" s="1"/>
  <c r="V332" i="1" s="1"/>
  <c r="O333" i="1"/>
  <c r="Q333" i="1" s="1"/>
  <c r="V333" i="1" s="1"/>
  <c r="O334" i="1"/>
  <c r="Q334" i="1" s="1"/>
  <c r="V334" i="1" s="1"/>
  <c r="O335" i="1"/>
  <c r="Q335" i="1" s="1"/>
  <c r="V335" i="1" s="1"/>
  <c r="W335" i="1" s="1"/>
  <c r="O336" i="1"/>
  <c r="Q336" i="1" s="1"/>
  <c r="V336" i="1" s="1"/>
  <c r="O337" i="1"/>
  <c r="Q337" i="1" s="1"/>
  <c r="V337" i="1" s="1"/>
  <c r="O338" i="1"/>
  <c r="Q338" i="1" s="1"/>
  <c r="V338" i="1" s="1"/>
  <c r="O339" i="1"/>
  <c r="Q339" i="1" s="1"/>
  <c r="V339" i="1" s="1"/>
  <c r="O340" i="1"/>
  <c r="Q340" i="1" s="1"/>
  <c r="V340" i="1" s="1"/>
  <c r="O341" i="1"/>
  <c r="Q341" i="1" s="1"/>
  <c r="V341" i="1" s="1"/>
  <c r="O342" i="1"/>
  <c r="Q342" i="1" s="1"/>
  <c r="V342" i="1" s="1"/>
  <c r="O343" i="1"/>
  <c r="Q343" i="1" s="1"/>
  <c r="V343" i="1" s="1"/>
  <c r="W343" i="1" s="1"/>
  <c r="O344" i="1"/>
  <c r="Q344" i="1" s="1"/>
  <c r="V344" i="1" s="1"/>
  <c r="O345" i="1"/>
  <c r="Q345" i="1" s="1"/>
  <c r="V345" i="1" s="1"/>
  <c r="O346" i="1"/>
  <c r="Q346" i="1" s="1"/>
  <c r="V346" i="1" s="1"/>
  <c r="O347" i="1"/>
  <c r="Q347" i="1" s="1"/>
  <c r="V347" i="1" s="1"/>
  <c r="O348" i="1"/>
  <c r="Q348" i="1" s="1"/>
  <c r="V348" i="1" s="1"/>
  <c r="O349" i="1"/>
  <c r="Q349" i="1" s="1"/>
  <c r="V349" i="1" s="1"/>
  <c r="O350" i="1"/>
  <c r="Q350" i="1" s="1"/>
  <c r="V350" i="1" s="1"/>
  <c r="O351" i="1"/>
  <c r="Q351" i="1" s="1"/>
  <c r="V351" i="1" s="1"/>
  <c r="W351" i="1" s="1"/>
  <c r="O352" i="1"/>
  <c r="Q352" i="1" s="1"/>
  <c r="V352" i="1" s="1"/>
  <c r="O353" i="1"/>
  <c r="Q353" i="1" s="1"/>
  <c r="V353" i="1" s="1"/>
  <c r="O354" i="1"/>
  <c r="Q354" i="1" s="1"/>
  <c r="V354" i="1" s="1"/>
  <c r="O355" i="1"/>
  <c r="Q355" i="1" s="1"/>
  <c r="V355" i="1" s="1"/>
  <c r="O356" i="1"/>
  <c r="Q356" i="1" s="1"/>
  <c r="V356" i="1" s="1"/>
  <c r="O357" i="1"/>
  <c r="Q357" i="1" s="1"/>
  <c r="V357" i="1" s="1"/>
  <c r="O358" i="1"/>
  <c r="Q358" i="1" s="1"/>
  <c r="V358" i="1" s="1"/>
  <c r="O359" i="1"/>
  <c r="Q359" i="1" s="1"/>
  <c r="V359" i="1" s="1"/>
  <c r="W359" i="1" s="1"/>
  <c r="O360" i="1"/>
  <c r="Q360" i="1" s="1"/>
  <c r="V360" i="1" s="1"/>
  <c r="O361" i="1"/>
  <c r="Q361" i="1" s="1"/>
  <c r="V361" i="1" s="1"/>
  <c r="O362" i="1"/>
  <c r="Q362" i="1" s="1"/>
  <c r="V362" i="1" s="1"/>
  <c r="O363" i="1"/>
  <c r="Q363" i="1" s="1"/>
  <c r="V363" i="1" s="1"/>
  <c r="O364" i="1"/>
  <c r="Q364" i="1" s="1"/>
  <c r="V364" i="1" s="1"/>
  <c r="W364" i="1" s="1"/>
  <c r="O365" i="1"/>
  <c r="Q365" i="1" s="1"/>
  <c r="V365" i="1" s="1"/>
  <c r="O366" i="1"/>
  <c r="Q366" i="1" s="1"/>
  <c r="V366" i="1" s="1"/>
  <c r="O367" i="1"/>
  <c r="Q367" i="1" s="1"/>
  <c r="V367" i="1" s="1"/>
  <c r="W367" i="1" s="1"/>
  <c r="O368" i="1"/>
  <c r="Q368" i="1" s="1"/>
  <c r="V368" i="1" s="1"/>
  <c r="O369" i="1"/>
  <c r="Q369" i="1" s="1"/>
  <c r="V369" i="1" s="1"/>
  <c r="O370" i="1"/>
  <c r="Q370" i="1" s="1"/>
  <c r="V370" i="1" s="1"/>
  <c r="O371" i="1"/>
  <c r="Q371" i="1" s="1"/>
  <c r="V371" i="1" s="1"/>
  <c r="O372" i="1"/>
  <c r="Q372" i="1" s="1"/>
  <c r="V372" i="1" s="1"/>
  <c r="O373" i="1"/>
  <c r="Q373" i="1" s="1"/>
  <c r="V373" i="1" s="1"/>
  <c r="O374" i="1"/>
  <c r="Q374" i="1" s="1"/>
  <c r="V374" i="1" s="1"/>
  <c r="O375" i="1"/>
  <c r="Q375" i="1" s="1"/>
  <c r="V375" i="1" s="1"/>
  <c r="W375" i="1" s="1"/>
  <c r="O376" i="1"/>
  <c r="O377" i="1"/>
  <c r="Q377" i="1" s="1"/>
  <c r="V377" i="1" s="1"/>
  <c r="O378" i="1"/>
  <c r="Q378" i="1" s="1"/>
  <c r="V378" i="1" s="1"/>
  <c r="O379" i="1"/>
  <c r="Q379" i="1" s="1"/>
  <c r="V379" i="1" s="1"/>
  <c r="O380" i="1"/>
  <c r="Q380" i="1" s="1"/>
  <c r="V380" i="1" s="1"/>
  <c r="O381" i="1"/>
  <c r="Q381" i="1" s="1"/>
  <c r="V381" i="1" s="1"/>
  <c r="O382" i="1"/>
  <c r="Q382" i="1" s="1"/>
  <c r="V382" i="1" s="1"/>
  <c r="O383" i="1"/>
  <c r="O384" i="1"/>
  <c r="Q384" i="1" s="1"/>
  <c r="V384" i="1" s="1"/>
  <c r="O385" i="1"/>
  <c r="Q385" i="1" s="1"/>
  <c r="V385" i="1" s="1"/>
  <c r="O386" i="1"/>
  <c r="Q386" i="1" s="1"/>
  <c r="V386" i="1" s="1"/>
  <c r="O387" i="1"/>
  <c r="Q387" i="1" s="1"/>
  <c r="V387" i="1" s="1"/>
  <c r="O388" i="1"/>
  <c r="Q388" i="1" s="1"/>
  <c r="V388" i="1" s="1"/>
  <c r="O389" i="1"/>
  <c r="Q389" i="1" s="1"/>
  <c r="V389" i="1" s="1"/>
  <c r="O390" i="1"/>
  <c r="Q390" i="1" s="1"/>
  <c r="V390" i="1" s="1"/>
  <c r="O391" i="1"/>
  <c r="Q391" i="1" s="1"/>
  <c r="V391" i="1" s="1"/>
  <c r="W391" i="1" s="1"/>
  <c r="O392" i="1"/>
  <c r="Q392" i="1" s="1"/>
  <c r="V392" i="1" s="1"/>
  <c r="O393" i="1"/>
  <c r="Q393" i="1" s="1"/>
  <c r="V393" i="1" s="1"/>
  <c r="O394" i="1"/>
  <c r="Q394" i="1" s="1"/>
  <c r="V394" i="1" s="1"/>
  <c r="O395" i="1"/>
  <c r="Q395" i="1" s="1"/>
  <c r="V395" i="1" s="1"/>
  <c r="O396" i="1"/>
  <c r="Q396" i="1" s="1"/>
  <c r="V396" i="1" s="1"/>
  <c r="O397" i="1"/>
  <c r="Q397" i="1" s="1"/>
  <c r="V397" i="1" s="1"/>
  <c r="O398" i="1"/>
  <c r="Q398" i="1" s="1"/>
  <c r="V398" i="1" s="1"/>
  <c r="O399" i="1"/>
  <c r="Q399" i="1" s="1"/>
  <c r="V399" i="1" s="1"/>
  <c r="W399" i="1" s="1"/>
  <c r="O400" i="1"/>
  <c r="Q400" i="1" s="1"/>
  <c r="V400" i="1" s="1"/>
  <c r="O401" i="1"/>
  <c r="Q401" i="1" s="1"/>
  <c r="V401" i="1" s="1"/>
  <c r="O402" i="1"/>
  <c r="Q402" i="1" s="1"/>
  <c r="V402" i="1" s="1"/>
  <c r="O403" i="1"/>
  <c r="Q403" i="1" s="1"/>
  <c r="V403" i="1" s="1"/>
  <c r="O404" i="1"/>
  <c r="Q404" i="1" s="1"/>
  <c r="V404" i="1" s="1"/>
  <c r="O405" i="1"/>
  <c r="Q405" i="1" s="1"/>
  <c r="V405" i="1" s="1"/>
  <c r="O406" i="1"/>
  <c r="Q406" i="1" s="1"/>
  <c r="V406" i="1" s="1"/>
  <c r="O407" i="1"/>
  <c r="Q407" i="1" s="1"/>
  <c r="V407" i="1" s="1"/>
  <c r="W407" i="1" s="1"/>
  <c r="O408" i="1"/>
  <c r="Q408" i="1" s="1"/>
  <c r="V408" i="1" s="1"/>
  <c r="O409" i="1"/>
  <c r="Q409" i="1" s="1"/>
  <c r="V409" i="1" s="1"/>
  <c r="O410" i="1"/>
  <c r="Q410" i="1" s="1"/>
  <c r="V410" i="1" s="1"/>
  <c r="W410" i="1" s="1"/>
  <c r="O411" i="1"/>
  <c r="Q411" i="1" s="1"/>
  <c r="V411" i="1" s="1"/>
  <c r="O412" i="1"/>
  <c r="Q412" i="1" s="1"/>
  <c r="V412" i="1" s="1"/>
  <c r="O413" i="1"/>
  <c r="Q413" i="1" s="1"/>
  <c r="V413" i="1" s="1"/>
  <c r="O414" i="1"/>
  <c r="Q414" i="1" s="1"/>
  <c r="V414" i="1" s="1"/>
  <c r="O415" i="1"/>
  <c r="Q415" i="1" s="1"/>
  <c r="V415" i="1" s="1"/>
  <c r="W415" i="1" s="1"/>
  <c r="O416" i="1"/>
  <c r="Q416" i="1" s="1"/>
  <c r="V416" i="1" s="1"/>
  <c r="O417" i="1"/>
  <c r="Q417" i="1" s="1"/>
  <c r="V417" i="1" s="1"/>
  <c r="O418" i="1"/>
  <c r="Q418" i="1" s="1"/>
  <c r="V418" i="1" s="1"/>
  <c r="W418" i="1" s="1"/>
  <c r="O419" i="1"/>
  <c r="Q419" i="1" s="1"/>
  <c r="V419" i="1" s="1"/>
  <c r="O420" i="1"/>
  <c r="Q420" i="1" s="1"/>
  <c r="V420" i="1" s="1"/>
  <c r="O421" i="1"/>
  <c r="Q421" i="1" s="1"/>
  <c r="V421" i="1" s="1"/>
  <c r="O422" i="1"/>
  <c r="Q422" i="1" s="1"/>
  <c r="V422" i="1" s="1"/>
  <c r="O423" i="1"/>
  <c r="Q423" i="1" s="1"/>
  <c r="V423" i="1" s="1"/>
  <c r="W423" i="1" s="1"/>
  <c r="O424" i="1"/>
  <c r="Q424" i="1" s="1"/>
  <c r="V424" i="1" s="1"/>
  <c r="O425" i="1"/>
  <c r="Q425" i="1" s="1"/>
  <c r="V425" i="1" s="1"/>
  <c r="O426" i="1"/>
  <c r="Q426" i="1" s="1"/>
  <c r="V426" i="1" s="1"/>
  <c r="O427" i="1"/>
  <c r="Q427" i="1" s="1"/>
  <c r="V427" i="1" s="1"/>
  <c r="W427" i="1" s="1"/>
  <c r="O428" i="1"/>
  <c r="Q428" i="1" s="1"/>
  <c r="V428" i="1" s="1"/>
  <c r="W428" i="1" s="1"/>
  <c r="O429" i="1"/>
  <c r="Q429" i="1" s="1"/>
  <c r="V429" i="1" s="1"/>
  <c r="W429" i="1" s="1"/>
  <c r="O430" i="1"/>
  <c r="Q430" i="1" s="1"/>
  <c r="V430" i="1" s="1"/>
  <c r="O431" i="1"/>
  <c r="Q431" i="1" s="1"/>
  <c r="V431" i="1" s="1"/>
  <c r="W431" i="1" s="1"/>
  <c r="O432" i="1"/>
  <c r="Q432" i="1" s="1"/>
  <c r="V432" i="1" s="1"/>
  <c r="O433" i="1"/>
  <c r="Q433" i="1" s="1"/>
  <c r="V433" i="1" s="1"/>
  <c r="O434" i="1"/>
  <c r="Q434" i="1" s="1"/>
  <c r="V434" i="1" s="1"/>
  <c r="O435" i="1"/>
  <c r="Q435" i="1" s="1"/>
  <c r="V435" i="1" s="1"/>
  <c r="O436" i="1"/>
  <c r="Q436" i="1" s="1"/>
  <c r="V436" i="1" s="1"/>
  <c r="O437" i="1"/>
  <c r="Q437" i="1" s="1"/>
  <c r="V437" i="1" s="1"/>
  <c r="O438" i="1"/>
  <c r="Q438" i="1" s="1"/>
  <c r="V438" i="1" s="1"/>
  <c r="O439" i="1"/>
  <c r="Q439" i="1" s="1"/>
  <c r="V439" i="1" s="1"/>
  <c r="W439" i="1" s="1"/>
  <c r="O440" i="1"/>
  <c r="Q440" i="1" s="1"/>
  <c r="V440" i="1" s="1"/>
  <c r="O441" i="1"/>
  <c r="Q441" i="1" s="1"/>
  <c r="V441" i="1" s="1"/>
  <c r="O442" i="1"/>
  <c r="Q442" i="1" s="1"/>
  <c r="V442" i="1" s="1"/>
  <c r="O443" i="1"/>
  <c r="Q443" i="1" s="1"/>
  <c r="V443" i="1" s="1"/>
  <c r="W443" i="1" s="1"/>
  <c r="O444" i="1"/>
  <c r="Q444" i="1" s="1"/>
  <c r="V444" i="1" s="1"/>
  <c r="W444" i="1" s="1"/>
  <c r="O445" i="1"/>
  <c r="Q445" i="1" s="1"/>
  <c r="V445" i="1" s="1"/>
  <c r="O446" i="1"/>
  <c r="Q446" i="1" s="1"/>
  <c r="V446" i="1" s="1"/>
  <c r="O447" i="1"/>
  <c r="Q447" i="1" s="1"/>
  <c r="V447" i="1" s="1"/>
  <c r="W447" i="1" s="1"/>
  <c r="O448" i="1"/>
  <c r="Q448" i="1" s="1"/>
  <c r="V448" i="1" s="1"/>
  <c r="O449" i="1"/>
  <c r="Q449" i="1" s="1"/>
  <c r="V449" i="1" s="1"/>
  <c r="O450" i="1"/>
  <c r="Q450" i="1" s="1"/>
  <c r="V450" i="1" s="1"/>
  <c r="O451" i="1"/>
  <c r="Q451" i="1" s="1"/>
  <c r="V451" i="1" s="1"/>
  <c r="O452" i="1"/>
  <c r="Q452" i="1" s="1"/>
  <c r="V452" i="1" s="1"/>
  <c r="W452" i="1" s="1"/>
  <c r="O453" i="1"/>
  <c r="Q453" i="1" s="1"/>
  <c r="V453" i="1" s="1"/>
  <c r="O454" i="1"/>
  <c r="Q454" i="1" s="1"/>
  <c r="V454" i="1" s="1"/>
  <c r="W454" i="1" s="1"/>
  <c r="O455" i="1"/>
  <c r="Q455" i="1" s="1"/>
  <c r="V455" i="1" s="1"/>
  <c r="W455" i="1" s="1"/>
  <c r="O456" i="1"/>
  <c r="Q456" i="1" s="1"/>
  <c r="V456" i="1" s="1"/>
  <c r="O457" i="1"/>
  <c r="Q457" i="1" s="1"/>
  <c r="V457" i="1" s="1"/>
  <c r="O458" i="1"/>
  <c r="Q458" i="1" s="1"/>
  <c r="V458" i="1" s="1"/>
  <c r="O459" i="1"/>
  <c r="Q459" i="1" s="1"/>
  <c r="V459" i="1" s="1"/>
  <c r="O460" i="1"/>
  <c r="Q460" i="1" s="1"/>
  <c r="V460" i="1" s="1"/>
  <c r="O461" i="1"/>
  <c r="Q461" i="1" s="1"/>
  <c r="V461" i="1" s="1"/>
  <c r="O462" i="1"/>
  <c r="Q462" i="1" s="1"/>
  <c r="V462" i="1" s="1"/>
  <c r="O463" i="1"/>
  <c r="Q463" i="1" s="1"/>
  <c r="V463" i="1" s="1"/>
  <c r="W463" i="1" s="1"/>
  <c r="O464" i="1"/>
  <c r="O465" i="1"/>
  <c r="Q465" i="1" s="1"/>
  <c r="V465" i="1" s="1"/>
  <c r="O466" i="1"/>
  <c r="Q466" i="1" s="1"/>
  <c r="V466" i="1" s="1"/>
  <c r="O467" i="1"/>
  <c r="Q467" i="1" s="1"/>
  <c r="V467" i="1" s="1"/>
  <c r="O468" i="1"/>
  <c r="Q468" i="1" s="1"/>
  <c r="V468" i="1" s="1"/>
  <c r="O469" i="1"/>
  <c r="Q469" i="1" s="1"/>
  <c r="V469" i="1" s="1"/>
  <c r="O470" i="1"/>
  <c r="Q470" i="1" s="1"/>
  <c r="V470" i="1" s="1"/>
  <c r="O471" i="1"/>
  <c r="Q471" i="1" s="1"/>
  <c r="V471" i="1" s="1"/>
  <c r="W471" i="1" s="1"/>
  <c r="O472" i="1"/>
  <c r="Q472" i="1" s="1"/>
  <c r="V472" i="1" s="1"/>
  <c r="O473" i="1"/>
  <c r="Q473" i="1" s="1"/>
  <c r="V473" i="1" s="1"/>
  <c r="O474" i="1"/>
  <c r="Q474" i="1" s="1"/>
  <c r="V474" i="1" s="1"/>
  <c r="O475" i="1"/>
  <c r="Q475" i="1" s="1"/>
  <c r="V475" i="1" s="1"/>
  <c r="W475" i="1" s="1"/>
  <c r="O476" i="1"/>
  <c r="Q476" i="1" s="1"/>
  <c r="V476" i="1" s="1"/>
  <c r="O477" i="1"/>
  <c r="Q477" i="1" s="1"/>
  <c r="V477" i="1" s="1"/>
  <c r="O478" i="1"/>
  <c r="Q478" i="1" s="1"/>
  <c r="V478" i="1" s="1"/>
  <c r="W478" i="1" s="1"/>
  <c r="O479" i="1"/>
  <c r="Q479" i="1" s="1"/>
  <c r="V479" i="1" s="1"/>
  <c r="W479" i="1" s="1"/>
  <c r="O480" i="1"/>
  <c r="Q480" i="1" s="1"/>
  <c r="V480" i="1" s="1"/>
  <c r="O481" i="1"/>
  <c r="Q481" i="1" s="1"/>
  <c r="V481" i="1" s="1"/>
  <c r="O482" i="1"/>
  <c r="Q482" i="1" s="1"/>
  <c r="V482" i="1" s="1"/>
  <c r="O483" i="1"/>
  <c r="Q483" i="1" s="1"/>
  <c r="V483" i="1" s="1"/>
  <c r="O484" i="1"/>
  <c r="Q484" i="1" s="1"/>
  <c r="V484" i="1" s="1"/>
  <c r="O485" i="1"/>
  <c r="Q485" i="1" s="1"/>
  <c r="V485" i="1" s="1"/>
  <c r="O486" i="1"/>
  <c r="Q486" i="1" s="1"/>
  <c r="V486" i="1" s="1"/>
  <c r="O487" i="1"/>
  <c r="Q487" i="1" s="1"/>
  <c r="V487" i="1" s="1"/>
  <c r="W487" i="1" s="1"/>
  <c r="O488" i="1"/>
  <c r="Q488" i="1" s="1"/>
  <c r="V488" i="1" s="1"/>
  <c r="O489" i="1"/>
  <c r="Q489" i="1" s="1"/>
  <c r="V489" i="1" s="1"/>
  <c r="W489" i="1" s="1"/>
  <c r="O490" i="1"/>
  <c r="Q490" i="1" s="1"/>
  <c r="V490" i="1" s="1"/>
  <c r="O491" i="1"/>
  <c r="Q491" i="1" s="1"/>
  <c r="V491" i="1" s="1"/>
  <c r="W491" i="1" s="1"/>
  <c r="O492" i="1"/>
  <c r="Q492" i="1" s="1"/>
  <c r="V492" i="1" s="1"/>
  <c r="O493" i="1"/>
  <c r="Q493" i="1" s="1"/>
  <c r="V493" i="1" s="1"/>
  <c r="O494" i="1"/>
  <c r="Q494" i="1" s="1"/>
  <c r="V494" i="1" s="1"/>
  <c r="O495" i="1"/>
  <c r="Q495" i="1" s="1"/>
  <c r="V495" i="1" s="1"/>
  <c r="W495" i="1" s="1"/>
  <c r="O496" i="1"/>
  <c r="Q496" i="1" s="1"/>
  <c r="V496" i="1" s="1"/>
  <c r="O497" i="1"/>
  <c r="Q497" i="1" s="1"/>
  <c r="V497" i="1" s="1"/>
  <c r="O498" i="1"/>
  <c r="Q498" i="1" s="1"/>
  <c r="V498" i="1" s="1"/>
  <c r="O499" i="1"/>
  <c r="Q499" i="1" s="1"/>
  <c r="V499" i="1" s="1"/>
  <c r="O500" i="1"/>
  <c r="Q500" i="1" s="1"/>
  <c r="V500" i="1" s="1"/>
  <c r="O501" i="1"/>
  <c r="Q501" i="1" s="1"/>
  <c r="V501" i="1" s="1"/>
  <c r="O502" i="1"/>
  <c r="Q502" i="1" s="1"/>
  <c r="V502" i="1" s="1"/>
  <c r="O503" i="1"/>
  <c r="Q503" i="1" s="1"/>
  <c r="V503" i="1" s="1"/>
  <c r="W503" i="1" s="1"/>
  <c r="O504" i="1"/>
  <c r="Q504" i="1" s="1"/>
  <c r="V504" i="1" s="1"/>
  <c r="O505" i="1"/>
  <c r="Q505" i="1" s="1"/>
  <c r="V505" i="1" s="1"/>
  <c r="O506" i="1"/>
  <c r="Q506" i="1" s="1"/>
  <c r="V506" i="1" s="1"/>
  <c r="O507" i="1"/>
  <c r="Q507" i="1" s="1"/>
  <c r="V507" i="1" s="1"/>
  <c r="O508" i="1"/>
  <c r="Q508" i="1" s="1"/>
  <c r="V508" i="1" s="1"/>
  <c r="W508" i="1" s="1"/>
  <c r="O509" i="1"/>
  <c r="Q509" i="1" s="1"/>
  <c r="V509" i="1" s="1"/>
  <c r="O510" i="1"/>
  <c r="Q510" i="1" s="1"/>
  <c r="V510" i="1" s="1"/>
  <c r="O511" i="1"/>
  <c r="Q511" i="1" s="1"/>
  <c r="V511" i="1" s="1"/>
  <c r="W511" i="1" s="1"/>
  <c r="O512" i="1"/>
  <c r="Q512" i="1" s="1"/>
  <c r="V512" i="1" s="1"/>
  <c r="O513" i="1"/>
  <c r="Q513" i="1" s="1"/>
  <c r="V513" i="1" s="1"/>
  <c r="O514" i="1"/>
  <c r="Q514" i="1" s="1"/>
  <c r="V514" i="1" s="1"/>
  <c r="O515" i="1"/>
  <c r="Q515" i="1" s="1"/>
  <c r="V515" i="1" s="1"/>
  <c r="O516" i="1"/>
  <c r="Q516" i="1" s="1"/>
  <c r="V516" i="1" s="1"/>
  <c r="O517" i="1"/>
  <c r="Q517" i="1" s="1"/>
  <c r="V517" i="1" s="1"/>
  <c r="W517" i="1" s="1"/>
  <c r="O518" i="1"/>
  <c r="Q518" i="1" s="1"/>
  <c r="V518" i="1" s="1"/>
  <c r="O519" i="1"/>
  <c r="Q519" i="1" s="1"/>
  <c r="V519" i="1" s="1"/>
  <c r="W519" i="1" s="1"/>
  <c r="O520" i="1"/>
  <c r="Q520" i="1" s="1"/>
  <c r="V520" i="1" s="1"/>
  <c r="O521" i="1"/>
  <c r="Q521" i="1" s="1"/>
  <c r="V521" i="1" s="1"/>
  <c r="O522" i="1"/>
  <c r="Q522" i="1" s="1"/>
  <c r="V522" i="1" s="1"/>
  <c r="O523" i="1"/>
  <c r="Q523" i="1" s="1"/>
  <c r="V523" i="1" s="1"/>
  <c r="O524" i="1"/>
  <c r="Q524" i="1" s="1"/>
  <c r="V524" i="1" s="1"/>
  <c r="O525" i="1"/>
  <c r="Q525" i="1" s="1"/>
  <c r="V525" i="1" s="1"/>
  <c r="O526" i="1"/>
  <c r="Q526" i="1" s="1"/>
  <c r="V526" i="1" s="1"/>
  <c r="O527" i="1"/>
  <c r="Q527" i="1" s="1"/>
  <c r="V527" i="1" s="1"/>
  <c r="W527" i="1" s="1"/>
  <c r="O528" i="1"/>
  <c r="Q528" i="1" s="1"/>
  <c r="V528" i="1" s="1"/>
  <c r="O529" i="1"/>
  <c r="Q529" i="1" s="1"/>
  <c r="V529" i="1" s="1"/>
  <c r="W529" i="1" s="1"/>
  <c r="O530" i="1"/>
  <c r="Q530" i="1" s="1"/>
  <c r="V530" i="1" s="1"/>
  <c r="O531" i="1"/>
  <c r="Q531" i="1" s="1"/>
  <c r="V531" i="1" s="1"/>
  <c r="O532" i="1"/>
  <c r="Q532" i="1" s="1"/>
  <c r="V532" i="1" s="1"/>
  <c r="W532" i="1" s="1"/>
  <c r="O533" i="1"/>
  <c r="Q533" i="1" s="1"/>
  <c r="V533" i="1" s="1"/>
  <c r="O534" i="1"/>
  <c r="Q534" i="1" s="1"/>
  <c r="V534" i="1" s="1"/>
  <c r="O535" i="1"/>
  <c r="Q535" i="1" s="1"/>
  <c r="V535" i="1" s="1"/>
  <c r="W535" i="1" s="1"/>
  <c r="O536" i="1"/>
  <c r="Q536" i="1" s="1"/>
  <c r="V536" i="1" s="1"/>
  <c r="O537" i="1"/>
  <c r="Q537" i="1" s="1"/>
  <c r="V537" i="1" s="1"/>
  <c r="W537" i="1" s="1"/>
  <c r="O538" i="1"/>
  <c r="Q538" i="1" s="1"/>
  <c r="V538" i="1" s="1"/>
  <c r="O539" i="1"/>
  <c r="Q539" i="1" s="1"/>
  <c r="V539" i="1" s="1"/>
  <c r="W539" i="1" s="1"/>
  <c r="O540" i="1"/>
  <c r="Q540" i="1" s="1"/>
  <c r="V540" i="1" s="1"/>
  <c r="O541" i="1"/>
  <c r="Q541" i="1" s="1"/>
  <c r="V541" i="1" s="1"/>
  <c r="O542" i="1"/>
  <c r="Q542" i="1" s="1"/>
  <c r="V542" i="1" s="1"/>
  <c r="O543" i="1"/>
  <c r="Q543" i="1" s="1"/>
  <c r="V543" i="1" s="1"/>
  <c r="W543" i="1" s="1"/>
  <c r="O544" i="1"/>
  <c r="Q544" i="1" s="1"/>
  <c r="V544" i="1" s="1"/>
  <c r="O545" i="1"/>
  <c r="Q545" i="1" s="1"/>
  <c r="V545" i="1" s="1"/>
  <c r="O546" i="1"/>
  <c r="Q546" i="1" s="1"/>
  <c r="V546" i="1" s="1"/>
  <c r="O547" i="1"/>
  <c r="Q547" i="1" s="1"/>
  <c r="V547" i="1" s="1"/>
  <c r="O548" i="1"/>
  <c r="Q548" i="1" s="1"/>
  <c r="V548" i="1" s="1"/>
  <c r="O549" i="1"/>
  <c r="Q549" i="1" s="1"/>
  <c r="V549" i="1" s="1"/>
  <c r="O550" i="1"/>
  <c r="Q550" i="1" s="1"/>
  <c r="V550" i="1" s="1"/>
  <c r="O551" i="1"/>
  <c r="Q551" i="1" s="1"/>
  <c r="V551" i="1" s="1"/>
  <c r="W551" i="1" s="1"/>
  <c r="O552" i="1"/>
  <c r="Q552" i="1" s="1"/>
  <c r="V552" i="1" s="1"/>
  <c r="W552" i="1" s="1"/>
  <c r="O553" i="1"/>
  <c r="Q553" i="1" s="1"/>
  <c r="V553" i="1" s="1"/>
  <c r="O554" i="1"/>
  <c r="Q554" i="1" s="1"/>
  <c r="V554" i="1" s="1"/>
  <c r="W554" i="1" s="1"/>
  <c r="O555" i="1"/>
  <c r="Q555" i="1" s="1"/>
  <c r="V555" i="1" s="1"/>
  <c r="O556" i="1"/>
  <c r="Q556" i="1" s="1"/>
  <c r="V556" i="1" s="1"/>
  <c r="O557" i="1"/>
  <c r="Q557" i="1" s="1"/>
  <c r="V557" i="1" s="1"/>
  <c r="O558" i="1"/>
  <c r="Q558" i="1" s="1"/>
  <c r="V558" i="1" s="1"/>
  <c r="O559" i="1"/>
  <c r="Q559" i="1" s="1"/>
  <c r="V559" i="1" s="1"/>
  <c r="W559" i="1" s="1"/>
  <c r="O560" i="1"/>
  <c r="Q560" i="1" s="1"/>
  <c r="V560" i="1" s="1"/>
  <c r="O561" i="1"/>
  <c r="Q561" i="1" s="1"/>
  <c r="V561" i="1" s="1"/>
  <c r="O562" i="1"/>
  <c r="Q562" i="1" s="1"/>
  <c r="V562" i="1" s="1"/>
  <c r="O563" i="1"/>
  <c r="Q563" i="1" s="1"/>
  <c r="V563" i="1" s="1"/>
  <c r="O564" i="1"/>
  <c r="Q564" i="1" s="1"/>
  <c r="V564" i="1" s="1"/>
  <c r="O565" i="1"/>
  <c r="Q565" i="1" s="1"/>
  <c r="V565" i="1" s="1"/>
  <c r="O566" i="1"/>
  <c r="Q566" i="1" s="1"/>
  <c r="V566" i="1" s="1"/>
  <c r="O567" i="1"/>
  <c r="Q567" i="1" s="1"/>
  <c r="V567" i="1" s="1"/>
  <c r="W567" i="1" s="1"/>
  <c r="O568" i="1"/>
  <c r="Q568" i="1" s="1"/>
  <c r="V568" i="1" s="1"/>
  <c r="O569" i="1"/>
  <c r="Q569" i="1" s="1"/>
  <c r="V569" i="1" s="1"/>
  <c r="O570" i="1"/>
  <c r="Q570" i="1" s="1"/>
  <c r="V570" i="1" s="1"/>
  <c r="O571" i="1"/>
  <c r="Q571" i="1" s="1"/>
  <c r="V571" i="1" s="1"/>
  <c r="O572" i="1"/>
  <c r="Q572" i="1" s="1"/>
  <c r="V572" i="1" s="1"/>
  <c r="O573" i="1"/>
  <c r="Q573" i="1" s="1"/>
  <c r="V573" i="1" s="1"/>
  <c r="O574" i="1"/>
  <c r="Q574" i="1" s="1"/>
  <c r="V574" i="1" s="1"/>
  <c r="O575" i="1"/>
  <c r="Q575" i="1" s="1"/>
  <c r="V575" i="1" s="1"/>
  <c r="W575" i="1" s="1"/>
  <c r="O576" i="1"/>
  <c r="Q576" i="1" s="1"/>
  <c r="V576" i="1" s="1"/>
  <c r="O577" i="1"/>
  <c r="Q577" i="1" s="1"/>
  <c r="V577" i="1" s="1"/>
  <c r="O578" i="1"/>
  <c r="Q578" i="1" s="1"/>
  <c r="V578" i="1" s="1"/>
  <c r="O579" i="1"/>
  <c r="Q579" i="1" s="1"/>
  <c r="V579" i="1" s="1"/>
  <c r="O580" i="1"/>
  <c r="Q580" i="1" s="1"/>
  <c r="V580" i="1" s="1"/>
  <c r="O581" i="1"/>
  <c r="Q581" i="1" s="1"/>
  <c r="V581" i="1" s="1"/>
  <c r="O582" i="1"/>
  <c r="Q582" i="1" s="1"/>
  <c r="V582" i="1" s="1"/>
  <c r="O583" i="1"/>
  <c r="Q583" i="1" s="1"/>
  <c r="V583" i="1" s="1"/>
  <c r="W583" i="1" s="1"/>
  <c r="O584" i="1"/>
  <c r="Q584" i="1" s="1"/>
  <c r="V584" i="1" s="1"/>
  <c r="O585" i="1"/>
  <c r="Q585" i="1" s="1"/>
  <c r="V585" i="1" s="1"/>
  <c r="O586" i="1"/>
  <c r="Q586" i="1" s="1"/>
  <c r="V586" i="1" s="1"/>
  <c r="W586" i="1" s="1"/>
  <c r="O587" i="1"/>
  <c r="Q587" i="1" s="1"/>
  <c r="V587" i="1" s="1"/>
  <c r="O588" i="1"/>
  <c r="Q588" i="1" s="1"/>
  <c r="V588" i="1" s="1"/>
  <c r="O589" i="1"/>
  <c r="Q589" i="1" s="1"/>
  <c r="V589" i="1" s="1"/>
  <c r="O590" i="1"/>
  <c r="Q590" i="1" s="1"/>
  <c r="V590" i="1" s="1"/>
  <c r="O591" i="1"/>
  <c r="Q591" i="1" s="1"/>
  <c r="V591" i="1" s="1"/>
  <c r="W591" i="1" s="1"/>
  <c r="O592" i="1"/>
  <c r="Q592" i="1" s="1"/>
  <c r="V592" i="1" s="1"/>
  <c r="O593" i="1"/>
  <c r="Q593" i="1" s="1"/>
  <c r="V593" i="1" s="1"/>
  <c r="O594" i="1"/>
  <c r="Q594" i="1" s="1"/>
  <c r="V594" i="1" s="1"/>
  <c r="O595" i="1"/>
  <c r="Q595" i="1" s="1"/>
  <c r="V595" i="1" s="1"/>
  <c r="W595" i="1" s="1"/>
  <c r="O596" i="1"/>
  <c r="Q596" i="1" s="1"/>
  <c r="V596" i="1" s="1"/>
  <c r="O597" i="1"/>
  <c r="Q597" i="1" s="1"/>
  <c r="V597" i="1" s="1"/>
  <c r="W597" i="1" s="1"/>
  <c r="O598" i="1"/>
  <c r="Q598" i="1" s="1"/>
  <c r="V598" i="1" s="1"/>
  <c r="O599" i="1"/>
  <c r="Q599" i="1" s="1"/>
  <c r="V599" i="1" s="1"/>
  <c r="W599" i="1" s="1"/>
  <c r="O600" i="1"/>
  <c r="Q600" i="1" s="1"/>
  <c r="V600" i="1" s="1"/>
  <c r="O601" i="1"/>
  <c r="Q601" i="1" s="1"/>
  <c r="V601" i="1" s="1"/>
  <c r="O602" i="1"/>
  <c r="Q602" i="1" s="1"/>
  <c r="V602" i="1" s="1"/>
  <c r="O603" i="1"/>
  <c r="Q603" i="1" s="1"/>
  <c r="V603" i="1" s="1"/>
  <c r="O604" i="1"/>
  <c r="Q604" i="1" s="1"/>
  <c r="V604" i="1" s="1"/>
  <c r="O605" i="1"/>
  <c r="Q605" i="1" s="1"/>
  <c r="V605" i="1" s="1"/>
  <c r="O606" i="1"/>
  <c r="Q606" i="1" s="1"/>
  <c r="V606" i="1" s="1"/>
  <c r="O607" i="1"/>
  <c r="Q607" i="1" s="1"/>
  <c r="V607" i="1" s="1"/>
  <c r="W607" i="1" s="1"/>
  <c r="O608" i="1"/>
  <c r="Q608" i="1" s="1"/>
  <c r="V608" i="1" s="1"/>
  <c r="O609" i="1"/>
  <c r="Q609" i="1" s="1"/>
  <c r="V609" i="1" s="1"/>
  <c r="O610" i="1"/>
  <c r="Q610" i="1" s="1"/>
  <c r="V610" i="1" s="1"/>
  <c r="O611" i="1"/>
  <c r="Q611" i="1" s="1"/>
  <c r="V611" i="1" s="1"/>
  <c r="O612" i="1"/>
  <c r="Q612" i="1" s="1"/>
  <c r="V612" i="1" s="1"/>
  <c r="O613" i="1"/>
  <c r="Q613" i="1" s="1"/>
  <c r="V613" i="1" s="1"/>
  <c r="O614" i="1"/>
  <c r="Q614" i="1" s="1"/>
  <c r="V614" i="1" s="1"/>
  <c r="W614" i="1" s="1"/>
  <c r="O615" i="1"/>
  <c r="Q615" i="1" s="1"/>
  <c r="V615" i="1" s="1"/>
  <c r="W615" i="1" s="1"/>
  <c r="O616" i="1"/>
  <c r="Q616" i="1" s="1"/>
  <c r="V616" i="1" s="1"/>
  <c r="W616" i="1" s="1"/>
  <c r="O617" i="1"/>
  <c r="Q617" i="1" s="1"/>
  <c r="V617" i="1" s="1"/>
  <c r="O618" i="1"/>
  <c r="Q618" i="1" s="1"/>
  <c r="V618" i="1" s="1"/>
  <c r="O619" i="1"/>
  <c r="Q619" i="1" s="1"/>
  <c r="V619" i="1" s="1"/>
  <c r="O620" i="1"/>
  <c r="Q620" i="1" s="1"/>
  <c r="V620" i="1" s="1"/>
  <c r="O621" i="1"/>
  <c r="Q621" i="1" s="1"/>
  <c r="V621" i="1" s="1"/>
  <c r="O622" i="1"/>
  <c r="Q622" i="1" s="1"/>
  <c r="V622" i="1" s="1"/>
  <c r="O623" i="1"/>
  <c r="Q623" i="1" s="1"/>
  <c r="V623" i="1" s="1"/>
  <c r="W623" i="1" s="1"/>
  <c r="O624" i="1"/>
  <c r="Q624" i="1" s="1"/>
  <c r="V624" i="1" s="1"/>
  <c r="W624" i="1" s="1"/>
  <c r="O625" i="1"/>
  <c r="Q625" i="1" s="1"/>
  <c r="V625" i="1" s="1"/>
  <c r="O626" i="1"/>
  <c r="Q626" i="1" s="1"/>
  <c r="V626" i="1" s="1"/>
  <c r="O627" i="1"/>
  <c r="Q627" i="1" s="1"/>
  <c r="V627" i="1" s="1"/>
  <c r="O628" i="1"/>
  <c r="Q628" i="1" s="1"/>
  <c r="V628" i="1" s="1"/>
  <c r="O629" i="1"/>
  <c r="Q629" i="1" s="1"/>
  <c r="V629" i="1" s="1"/>
  <c r="O630" i="1"/>
  <c r="Q630" i="1" s="1"/>
  <c r="V630" i="1" s="1"/>
  <c r="O631" i="1"/>
  <c r="Q631" i="1" s="1"/>
  <c r="V631" i="1" s="1"/>
  <c r="W631" i="1" s="1"/>
  <c r="O632" i="1"/>
  <c r="Q632" i="1" s="1"/>
  <c r="V632" i="1" s="1"/>
  <c r="O633" i="1"/>
  <c r="Q633" i="1" s="1"/>
  <c r="V633" i="1" s="1"/>
  <c r="O634" i="1"/>
  <c r="Q634" i="1" s="1"/>
  <c r="V634" i="1" s="1"/>
  <c r="W634" i="1" s="1"/>
  <c r="O635" i="1"/>
  <c r="Q635" i="1" s="1"/>
  <c r="V635" i="1" s="1"/>
  <c r="O636" i="1"/>
  <c r="Q636" i="1" s="1"/>
  <c r="V636" i="1" s="1"/>
  <c r="O637" i="1"/>
  <c r="Q637" i="1" s="1"/>
  <c r="V637" i="1" s="1"/>
  <c r="W637" i="1" s="1"/>
  <c r="O638" i="1"/>
  <c r="Q638" i="1" s="1"/>
  <c r="V638" i="1" s="1"/>
  <c r="O639" i="1"/>
  <c r="Q639" i="1" s="1"/>
  <c r="V639" i="1" s="1"/>
  <c r="W639" i="1" s="1"/>
  <c r="O640" i="1"/>
  <c r="Q640" i="1" s="1"/>
  <c r="V640" i="1" s="1"/>
  <c r="O641" i="1"/>
  <c r="Q641" i="1" s="1"/>
  <c r="V641" i="1" s="1"/>
  <c r="W641" i="1" s="1"/>
  <c r="O642" i="1"/>
  <c r="Q642" i="1" s="1"/>
  <c r="V642" i="1" s="1"/>
  <c r="O643" i="1"/>
  <c r="Q643" i="1" s="1"/>
  <c r="V643" i="1" s="1"/>
  <c r="O644" i="1"/>
  <c r="Q644" i="1" s="1"/>
  <c r="V644" i="1" s="1"/>
  <c r="O645" i="1"/>
  <c r="Q645" i="1" s="1"/>
  <c r="V645" i="1" s="1"/>
  <c r="O646" i="1"/>
  <c r="Q646" i="1" s="1"/>
  <c r="V646" i="1" s="1"/>
  <c r="O647" i="1"/>
  <c r="Q647" i="1" s="1"/>
  <c r="V647" i="1" s="1"/>
  <c r="W647" i="1" s="1"/>
  <c r="O648" i="1"/>
  <c r="Q648" i="1" s="1"/>
  <c r="V648" i="1" s="1"/>
  <c r="O649" i="1"/>
  <c r="Q649" i="1" s="1"/>
  <c r="V649" i="1" s="1"/>
  <c r="O650" i="1"/>
  <c r="Q650" i="1" s="1"/>
  <c r="V650" i="1" s="1"/>
  <c r="O651" i="1"/>
  <c r="Q651" i="1" s="1"/>
  <c r="V651" i="1" s="1"/>
  <c r="O652" i="1"/>
  <c r="Q652" i="1" s="1"/>
  <c r="V652" i="1" s="1"/>
  <c r="O653" i="1"/>
  <c r="Q653" i="1" s="1"/>
  <c r="V653" i="1" s="1"/>
  <c r="O654" i="1"/>
  <c r="Q654" i="1" s="1"/>
  <c r="V654" i="1" s="1"/>
  <c r="W654" i="1" s="1"/>
  <c r="O655" i="1"/>
  <c r="Q655" i="1" s="1"/>
  <c r="V655" i="1" s="1"/>
  <c r="W655" i="1" s="1"/>
  <c r="O656" i="1"/>
  <c r="Q656" i="1" s="1"/>
  <c r="V656" i="1" s="1"/>
  <c r="O657" i="1"/>
  <c r="Q657" i="1" s="1"/>
  <c r="V657" i="1" s="1"/>
  <c r="O658" i="1"/>
  <c r="Q658" i="1" s="1"/>
  <c r="V658" i="1" s="1"/>
  <c r="O659" i="1"/>
  <c r="Q659" i="1" s="1"/>
  <c r="V659" i="1" s="1"/>
  <c r="O660" i="1"/>
  <c r="Q660" i="1" s="1"/>
  <c r="V660" i="1" s="1"/>
  <c r="O661" i="1"/>
  <c r="Q661" i="1" s="1"/>
  <c r="V661" i="1" s="1"/>
  <c r="O662" i="1"/>
  <c r="Q662" i="1" s="1"/>
  <c r="V662" i="1" s="1"/>
  <c r="O663" i="1"/>
  <c r="Q663" i="1" s="1"/>
  <c r="V663" i="1" s="1"/>
  <c r="W663" i="1" s="1"/>
  <c r="O664" i="1"/>
  <c r="Q664" i="1" s="1"/>
  <c r="V664" i="1" s="1"/>
  <c r="O665" i="1"/>
  <c r="Q665" i="1" s="1"/>
  <c r="V665" i="1" s="1"/>
  <c r="O666" i="1"/>
  <c r="Q666" i="1" s="1"/>
  <c r="V666" i="1" s="1"/>
  <c r="O667" i="1"/>
  <c r="Q667" i="1" s="1"/>
  <c r="V667" i="1" s="1"/>
  <c r="O668" i="1"/>
  <c r="Q668" i="1" s="1"/>
  <c r="V668" i="1" s="1"/>
  <c r="O669" i="1"/>
  <c r="Q669" i="1" s="1"/>
  <c r="V669" i="1" s="1"/>
  <c r="O670" i="1"/>
  <c r="Q670" i="1" s="1"/>
  <c r="V670" i="1" s="1"/>
  <c r="O671" i="1"/>
  <c r="Q671" i="1" s="1"/>
  <c r="V671" i="1" s="1"/>
  <c r="W671" i="1" s="1"/>
  <c r="O672" i="1"/>
  <c r="Q672" i="1" s="1"/>
  <c r="V672" i="1" s="1"/>
  <c r="W672" i="1" s="1"/>
  <c r="O673" i="1"/>
  <c r="Q673" i="1" s="1"/>
  <c r="V673" i="1" s="1"/>
  <c r="O674" i="1"/>
  <c r="Q674" i="1" s="1"/>
  <c r="V674" i="1" s="1"/>
  <c r="O675" i="1"/>
  <c r="Q675" i="1" s="1"/>
  <c r="V675" i="1" s="1"/>
  <c r="O676" i="1"/>
  <c r="Q676" i="1" s="1"/>
  <c r="V676" i="1" s="1"/>
  <c r="O677" i="1"/>
  <c r="Q677" i="1" s="1"/>
  <c r="V677" i="1" s="1"/>
  <c r="O678" i="1"/>
  <c r="Q678" i="1" s="1"/>
  <c r="V678" i="1" s="1"/>
  <c r="W678" i="1" s="1"/>
  <c r="O679" i="1"/>
  <c r="Q679" i="1" s="1"/>
  <c r="V679" i="1" s="1"/>
  <c r="W679" i="1" s="1"/>
  <c r="O680" i="1"/>
  <c r="Q680" i="1" s="1"/>
  <c r="V680" i="1" s="1"/>
  <c r="O681" i="1"/>
  <c r="Q681" i="1" s="1"/>
  <c r="V681" i="1" s="1"/>
  <c r="O682" i="1"/>
  <c r="Q682" i="1" s="1"/>
  <c r="V682" i="1" s="1"/>
  <c r="O683" i="1"/>
  <c r="Q683" i="1" s="1"/>
  <c r="V683" i="1" s="1"/>
  <c r="O684" i="1"/>
  <c r="Q684" i="1" s="1"/>
  <c r="V684" i="1" s="1"/>
  <c r="O685" i="1"/>
  <c r="Q685" i="1" s="1"/>
  <c r="V685" i="1" s="1"/>
  <c r="W685" i="1" s="1"/>
  <c r="O686" i="1"/>
  <c r="Q686" i="1" s="1"/>
  <c r="V686" i="1" s="1"/>
  <c r="O687" i="1"/>
  <c r="Q687" i="1" s="1"/>
  <c r="V687" i="1" s="1"/>
  <c r="W687" i="1" s="1"/>
  <c r="O688" i="1"/>
  <c r="Q688" i="1" s="1"/>
  <c r="V688" i="1" s="1"/>
  <c r="O689" i="1"/>
  <c r="Q689" i="1" s="1"/>
  <c r="V689" i="1" s="1"/>
  <c r="O690" i="1"/>
  <c r="Q690" i="1" s="1"/>
  <c r="V690" i="1" s="1"/>
  <c r="O691" i="1"/>
  <c r="Q691" i="1" s="1"/>
  <c r="V691" i="1" s="1"/>
  <c r="O692" i="1"/>
  <c r="Q692" i="1" s="1"/>
  <c r="V692" i="1" s="1"/>
  <c r="O693" i="1"/>
  <c r="Q693" i="1" s="1"/>
  <c r="V693" i="1" s="1"/>
  <c r="O694" i="1"/>
  <c r="Q694" i="1" s="1"/>
  <c r="V694" i="1" s="1"/>
  <c r="O695" i="1"/>
  <c r="Q695" i="1" s="1"/>
  <c r="V695" i="1" s="1"/>
  <c r="W695" i="1" s="1"/>
  <c r="O696" i="1"/>
  <c r="Q696" i="1" s="1"/>
  <c r="V696" i="1" s="1"/>
  <c r="O697" i="1"/>
  <c r="Q697" i="1" s="1"/>
  <c r="V697" i="1" s="1"/>
  <c r="O698" i="1"/>
  <c r="Q698" i="1" s="1"/>
  <c r="V698" i="1" s="1"/>
  <c r="O699" i="1"/>
  <c r="Q699" i="1" s="1"/>
  <c r="V699" i="1" s="1"/>
  <c r="O700" i="1"/>
  <c r="Q700" i="1" s="1"/>
  <c r="V700" i="1" s="1"/>
  <c r="O701" i="1"/>
  <c r="Q701" i="1" s="1"/>
  <c r="V701" i="1" s="1"/>
  <c r="O702" i="1"/>
  <c r="Q702" i="1" s="1"/>
  <c r="V702" i="1" s="1"/>
  <c r="O703" i="1"/>
  <c r="Q703" i="1" s="1"/>
  <c r="V703" i="1" s="1"/>
  <c r="W703" i="1" s="1"/>
  <c r="O704" i="1"/>
  <c r="Q704" i="1" s="1"/>
  <c r="V704" i="1" s="1"/>
  <c r="O705" i="1"/>
  <c r="Q705" i="1" s="1"/>
  <c r="V705" i="1" s="1"/>
  <c r="O706" i="1"/>
  <c r="Q706" i="1" s="1"/>
  <c r="V706" i="1" s="1"/>
  <c r="O707" i="1"/>
  <c r="Q707" i="1" s="1"/>
  <c r="V707" i="1" s="1"/>
  <c r="O708" i="1"/>
  <c r="Q708" i="1" s="1"/>
  <c r="V708" i="1" s="1"/>
  <c r="O709" i="1"/>
  <c r="Q709" i="1" s="1"/>
  <c r="V709" i="1" s="1"/>
  <c r="O710" i="1"/>
  <c r="Q710" i="1" s="1"/>
  <c r="V710" i="1" s="1"/>
  <c r="O711" i="1"/>
  <c r="Q711" i="1" s="1"/>
  <c r="V711" i="1" s="1"/>
  <c r="W711" i="1" s="1"/>
  <c r="O712" i="1"/>
  <c r="Q712" i="1" s="1"/>
  <c r="V712" i="1" s="1"/>
  <c r="O713" i="1"/>
  <c r="Q713" i="1" s="1"/>
  <c r="V713" i="1" s="1"/>
  <c r="O714" i="1"/>
  <c r="Q714" i="1" s="1"/>
  <c r="V714" i="1" s="1"/>
  <c r="O715" i="1"/>
  <c r="Q715" i="1" s="1"/>
  <c r="V715" i="1" s="1"/>
  <c r="O716" i="1"/>
  <c r="Q716" i="1" s="1"/>
  <c r="V716" i="1" s="1"/>
  <c r="O717" i="1"/>
  <c r="Q717" i="1" s="1"/>
  <c r="V717" i="1" s="1"/>
  <c r="O718" i="1"/>
  <c r="Q718" i="1" s="1"/>
  <c r="V718" i="1" s="1"/>
  <c r="O719" i="1"/>
  <c r="Q719" i="1" s="1"/>
  <c r="V719" i="1" s="1"/>
  <c r="W719" i="1" s="1"/>
  <c r="O720" i="1"/>
  <c r="Q720" i="1" s="1"/>
  <c r="V720" i="1" s="1"/>
  <c r="O721" i="1"/>
  <c r="Q721" i="1" s="1"/>
  <c r="V721" i="1" s="1"/>
  <c r="O722" i="1"/>
  <c r="Q722" i="1" s="1"/>
  <c r="V722" i="1" s="1"/>
  <c r="O723" i="1"/>
  <c r="Q723" i="1" s="1"/>
  <c r="V723" i="1" s="1"/>
  <c r="O724" i="1"/>
  <c r="Q724" i="1" s="1"/>
  <c r="V724" i="1" s="1"/>
  <c r="O725" i="1"/>
  <c r="Q725" i="1" s="1"/>
  <c r="V725" i="1" s="1"/>
  <c r="O726" i="1"/>
  <c r="Q726" i="1" s="1"/>
  <c r="V726" i="1" s="1"/>
  <c r="O727" i="1"/>
  <c r="Q727" i="1" s="1"/>
  <c r="V727" i="1" s="1"/>
  <c r="W727" i="1" s="1"/>
  <c r="O728" i="1"/>
  <c r="Q728" i="1" s="1"/>
  <c r="V728" i="1" s="1"/>
  <c r="O729" i="1"/>
  <c r="Q729" i="1" s="1"/>
  <c r="V729" i="1" s="1"/>
  <c r="O730" i="1"/>
  <c r="Q730" i="1" s="1"/>
  <c r="V730" i="1" s="1"/>
  <c r="O731" i="1"/>
  <c r="Q731" i="1" s="1"/>
  <c r="V731" i="1" s="1"/>
  <c r="O732" i="1"/>
  <c r="Q732" i="1" s="1"/>
  <c r="V732" i="1" s="1"/>
  <c r="O733" i="1"/>
  <c r="Q733" i="1" s="1"/>
  <c r="V733" i="1" s="1"/>
  <c r="O734" i="1"/>
  <c r="Q734" i="1" s="1"/>
  <c r="V734" i="1" s="1"/>
  <c r="O735" i="1"/>
  <c r="Q735" i="1" s="1"/>
  <c r="V735" i="1" s="1"/>
  <c r="W735" i="1" s="1"/>
  <c r="O736" i="1"/>
  <c r="Q736" i="1" s="1"/>
  <c r="V736" i="1" s="1"/>
  <c r="O737" i="1"/>
  <c r="Q737" i="1" s="1"/>
  <c r="V737" i="1" s="1"/>
  <c r="O738" i="1"/>
  <c r="Q738" i="1" s="1"/>
  <c r="V738" i="1" s="1"/>
  <c r="O739" i="1"/>
  <c r="Q739" i="1" s="1"/>
  <c r="V739" i="1" s="1"/>
  <c r="W739" i="1" s="1"/>
  <c r="O740" i="1"/>
  <c r="Q740" i="1" s="1"/>
  <c r="V740" i="1" s="1"/>
  <c r="O741" i="1"/>
  <c r="Q741" i="1" s="1"/>
  <c r="V741" i="1" s="1"/>
  <c r="O742" i="1"/>
  <c r="Q742" i="1" s="1"/>
  <c r="V742" i="1" s="1"/>
  <c r="O743" i="1"/>
  <c r="Q743" i="1" s="1"/>
  <c r="V743" i="1" s="1"/>
  <c r="W743" i="1" s="1"/>
  <c r="O744" i="1"/>
  <c r="Q744" i="1" s="1"/>
  <c r="V744" i="1" s="1"/>
  <c r="O745" i="1"/>
  <c r="Q745" i="1" s="1"/>
  <c r="V745" i="1" s="1"/>
  <c r="O746" i="1"/>
  <c r="Q746" i="1" s="1"/>
  <c r="V746" i="1" s="1"/>
  <c r="O747" i="1"/>
  <c r="Q747" i="1" s="1"/>
  <c r="V747" i="1" s="1"/>
  <c r="O748" i="1"/>
  <c r="Q748" i="1" s="1"/>
  <c r="V748" i="1" s="1"/>
  <c r="O749" i="1"/>
  <c r="Q749" i="1" s="1"/>
  <c r="V749" i="1" s="1"/>
  <c r="O750" i="1"/>
  <c r="Q750" i="1" s="1"/>
  <c r="V750" i="1" s="1"/>
  <c r="O751" i="1"/>
  <c r="Q751" i="1" s="1"/>
  <c r="V751" i="1" s="1"/>
  <c r="W751" i="1" s="1"/>
  <c r="O752" i="1"/>
  <c r="Q752" i="1" s="1"/>
  <c r="V752" i="1" s="1"/>
  <c r="O753" i="1"/>
  <c r="Q753" i="1" s="1"/>
  <c r="V753" i="1" s="1"/>
  <c r="O754" i="1"/>
  <c r="Q754" i="1" s="1"/>
  <c r="V754" i="1" s="1"/>
  <c r="O755" i="1"/>
  <c r="Q755" i="1" s="1"/>
  <c r="V755" i="1" s="1"/>
  <c r="W755" i="1" s="1"/>
  <c r="O756" i="1"/>
  <c r="Q756" i="1" s="1"/>
  <c r="V756" i="1" s="1"/>
  <c r="O757" i="1"/>
  <c r="Q757" i="1" s="1"/>
  <c r="V757" i="1" s="1"/>
  <c r="O758" i="1"/>
  <c r="Q758" i="1" s="1"/>
  <c r="V758" i="1" s="1"/>
  <c r="O759" i="1"/>
  <c r="Q759" i="1" s="1"/>
  <c r="V759" i="1" s="1"/>
  <c r="W759" i="1" s="1"/>
  <c r="O760" i="1"/>
  <c r="Q760" i="1" s="1"/>
  <c r="V760" i="1" s="1"/>
  <c r="W760" i="1" s="1"/>
  <c r="O761" i="1"/>
  <c r="Q761" i="1" s="1"/>
  <c r="V761" i="1" s="1"/>
  <c r="O762" i="1"/>
  <c r="Q762" i="1" s="1"/>
  <c r="V762" i="1" s="1"/>
  <c r="W762" i="1" s="1"/>
  <c r="O763" i="1"/>
  <c r="Q763" i="1" s="1"/>
  <c r="V763" i="1" s="1"/>
  <c r="O764" i="1"/>
  <c r="Q764" i="1" s="1"/>
  <c r="V764" i="1" s="1"/>
  <c r="O765" i="1"/>
  <c r="Q765" i="1" s="1"/>
  <c r="V765" i="1" s="1"/>
  <c r="O766" i="1"/>
  <c r="Q766" i="1" s="1"/>
  <c r="V766" i="1" s="1"/>
  <c r="W766" i="1" s="1"/>
  <c r="O767" i="1"/>
  <c r="Q767" i="1" s="1"/>
  <c r="V767" i="1" s="1"/>
  <c r="W767" i="1" s="1"/>
  <c r="O768" i="1"/>
  <c r="Q768" i="1" s="1"/>
  <c r="V768" i="1" s="1"/>
  <c r="K14" i="2"/>
  <c r="K32" i="2"/>
  <c r="K40" i="2"/>
  <c r="K48" i="2"/>
  <c r="K66" i="2"/>
  <c r="K95" i="2"/>
  <c r="K96" i="2"/>
  <c r="K100" i="2"/>
  <c r="K116" i="2"/>
  <c r="K199" i="2"/>
  <c r="K212" i="2"/>
  <c r="K220" i="2"/>
  <c r="K226" i="2"/>
  <c r="K231" i="2"/>
  <c r="K241" i="2"/>
  <c r="K248" i="2"/>
  <c r="K283" i="2"/>
  <c r="K301" i="2"/>
  <c r="K302" i="2"/>
  <c r="K314" i="2"/>
  <c r="K324" i="2"/>
  <c r="K325" i="2"/>
  <c r="K326" i="2"/>
  <c r="K338" i="2"/>
  <c r="K346" i="2"/>
  <c r="K363" i="2"/>
  <c r="K364" i="2"/>
  <c r="K369" i="2"/>
  <c r="K373" i="2"/>
  <c r="K377" i="2"/>
  <c r="K384" i="2"/>
  <c r="K400" i="2"/>
  <c r="K409" i="2"/>
  <c r="K424" i="2"/>
  <c r="K425" i="2"/>
  <c r="K436" i="2"/>
  <c r="K440" i="2"/>
  <c r="K450" i="2"/>
  <c r="K453" i="2"/>
  <c r="K456" i="2"/>
  <c r="K465" i="2"/>
  <c r="K470" i="2"/>
  <c r="K471" i="2"/>
  <c r="K499" i="2"/>
  <c r="K506" i="2"/>
  <c r="K513" i="2"/>
  <c r="K520" i="2"/>
  <c r="K527" i="2"/>
  <c r="K530" i="2"/>
  <c r="K563" i="2"/>
  <c r="K569" i="2"/>
  <c r="K575" i="2"/>
  <c r="K576" i="2"/>
  <c r="K587" i="2"/>
  <c r="K603" i="2"/>
  <c r="K607" i="2"/>
  <c r="K614" i="2"/>
  <c r="K621" i="2"/>
  <c r="K625" i="2"/>
  <c r="K636" i="2"/>
  <c r="K643" i="2"/>
  <c r="K657" i="2"/>
  <c r="K658" i="2"/>
  <c r="K659" i="2"/>
  <c r="K664" i="2"/>
  <c r="K665" i="2"/>
  <c r="K692" i="2"/>
  <c r="K693" i="2"/>
  <c r="K706" i="2"/>
  <c r="K715" i="2"/>
  <c r="K718" i="2"/>
  <c r="K723" i="2"/>
  <c r="K724" i="2"/>
  <c r="K732" i="2"/>
  <c r="K737" i="2"/>
  <c r="K769" i="2"/>
  <c r="K780" i="2"/>
  <c r="K781" i="2"/>
  <c r="K799" i="2"/>
  <c r="K811" i="2"/>
  <c r="K841" i="2"/>
  <c r="K854" i="2"/>
  <c r="K887" i="2"/>
  <c r="K888" i="2"/>
  <c r="K889" i="2"/>
  <c r="K899" i="2"/>
  <c r="K908" i="2"/>
  <c r="K909" i="2"/>
  <c r="K938" i="2"/>
  <c r="K951" i="2"/>
  <c r="K956" i="2"/>
  <c r="K961" i="2"/>
  <c r="K962" i="2"/>
  <c r="K963" i="2"/>
  <c r="K968" i="2"/>
  <c r="K973" i="2"/>
  <c r="K974" i="2"/>
  <c r="K978" i="2"/>
  <c r="K979" i="2"/>
  <c r="K980" i="2"/>
  <c r="K985" i="2"/>
  <c r="K989" i="2"/>
  <c r="K998" i="2"/>
  <c r="K1010" i="2"/>
  <c r="K1041" i="2"/>
  <c r="K1042" i="2"/>
  <c r="K1043" i="2"/>
  <c r="K1047" i="2"/>
  <c r="K1068" i="2"/>
  <c r="K1081" i="2"/>
  <c r="K1082" i="2"/>
  <c r="K1083" i="2"/>
  <c r="K1094" i="2"/>
  <c r="K1095" i="2"/>
  <c r="K1096" i="2"/>
  <c r="K1112" i="2"/>
  <c r="K1113" i="2"/>
  <c r="K1119" i="2"/>
  <c r="K1134" i="2"/>
  <c r="K1143" i="2"/>
  <c r="K1150" i="2"/>
  <c r="K1151" i="2"/>
  <c r="K1169" i="2"/>
  <c r="K1194" i="2"/>
  <c r="K1195" i="2"/>
  <c r="K1196" i="2"/>
  <c r="K1197" i="2"/>
  <c r="K1220" i="2"/>
  <c r="K1233" i="2"/>
  <c r="K1247" i="2"/>
  <c r="K1250" i="2"/>
  <c r="K1253" i="2"/>
  <c r="K1254" i="2"/>
  <c r="K1255" i="2"/>
  <c r="K1260" i="2"/>
  <c r="K1265" i="2"/>
  <c r="K1284" i="2"/>
  <c r="K1285" i="2"/>
  <c r="K1291" i="2"/>
  <c r="K1292" i="2"/>
  <c r="K1323" i="2"/>
  <c r="K1344" i="2"/>
  <c r="K1373" i="2"/>
  <c r="K1382" i="2"/>
  <c r="K1391" i="2"/>
  <c r="K1399" i="2"/>
  <c r="K1410" i="2"/>
  <c r="K1419" i="2"/>
  <c r="K1425" i="2"/>
  <c r="K1426" i="2"/>
  <c r="K1427" i="2"/>
  <c r="K1430" i="2"/>
  <c r="K1444" i="2"/>
  <c r="K1453" i="2"/>
  <c r="K1489" i="2"/>
  <c r="K1490" i="2"/>
  <c r="K1500" i="2"/>
  <c r="K1501" i="2"/>
  <c r="K1514" i="2"/>
  <c r="K1529" i="2"/>
  <c r="K1530" i="2"/>
  <c r="K1546" i="2"/>
  <c r="K1554" i="2"/>
  <c r="K1565" i="2"/>
  <c r="K1572" i="2"/>
  <c r="K1585" i="2"/>
  <c r="K1586" i="2"/>
  <c r="K1589" i="2"/>
  <c r="K1592" i="2"/>
  <c r="K1611" i="2"/>
  <c r="K1621" i="2"/>
  <c r="K1640" i="2"/>
  <c r="K1641" i="2"/>
  <c r="K1688" i="2"/>
  <c r="K1697" i="2"/>
  <c r="K1700" i="2"/>
  <c r="K1701" i="2"/>
  <c r="K1709" i="2"/>
  <c r="K1722" i="2"/>
  <c r="K1731" i="2"/>
  <c r="K1741" i="2"/>
  <c r="K1742" i="2"/>
  <c r="K1745" i="2"/>
  <c r="K1750" i="2"/>
  <c r="K1761" i="2"/>
  <c r="K1779" i="2"/>
  <c r="K1794" i="2"/>
  <c r="K1800" i="2"/>
  <c r="K1808" i="2"/>
  <c r="K1828" i="2"/>
  <c r="K1852" i="2"/>
  <c r="K1855" i="2"/>
  <c r="K1861" i="2"/>
  <c r="K1875" i="2"/>
  <c r="K188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W765" i="1" l="1"/>
  <c r="W757" i="1"/>
  <c r="W749" i="1"/>
  <c r="W741" i="1"/>
  <c r="W733" i="1"/>
  <c r="W725" i="1"/>
  <c r="W717" i="1"/>
  <c r="W709" i="1"/>
  <c r="W701" i="1"/>
  <c r="W693" i="1"/>
  <c r="W677" i="1"/>
  <c r="W669" i="1"/>
  <c r="W661" i="1"/>
  <c r="W653" i="1"/>
  <c r="W645" i="1"/>
  <c r="W629" i="1"/>
  <c r="W621" i="1"/>
  <c r="W613" i="1"/>
  <c r="W605" i="1"/>
  <c r="W761" i="1"/>
  <c r="W753" i="1"/>
  <c r="W745" i="1"/>
  <c r="W737" i="1"/>
  <c r="W729" i="1"/>
  <c r="W721" i="1"/>
  <c r="W713" i="1"/>
  <c r="W705" i="1"/>
  <c r="W697" i="1"/>
  <c r="W689" i="1"/>
  <c r="W681" i="1"/>
  <c r="W673" i="1"/>
  <c r="W665" i="1"/>
  <c r="W657" i="1"/>
  <c r="W649" i="1"/>
  <c r="W633" i="1"/>
  <c r="W625" i="1"/>
  <c r="W617" i="1"/>
  <c r="W609" i="1"/>
  <c r="W601" i="1"/>
  <c r="W593" i="1"/>
  <c r="W585" i="1"/>
  <c r="W577" i="1"/>
  <c r="W569" i="1"/>
  <c r="W561" i="1"/>
  <c r="W553" i="1"/>
  <c r="W545" i="1"/>
  <c r="W521" i="1"/>
  <c r="W513" i="1"/>
  <c r="W505" i="1"/>
  <c r="W497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329" i="1"/>
  <c r="W321" i="1"/>
  <c r="W313" i="1"/>
  <c r="W297" i="1"/>
  <c r="W289" i="1"/>
  <c r="W281" i="1"/>
  <c r="W273" i="1"/>
  <c r="W257" i="1"/>
  <c r="W249" i="1"/>
  <c r="W241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768" i="1"/>
  <c r="W752" i="1"/>
  <c r="W744" i="1"/>
  <c r="W736" i="1"/>
  <c r="W728" i="1"/>
  <c r="W720" i="1"/>
  <c r="W712" i="1"/>
  <c r="W704" i="1"/>
  <c r="W696" i="1"/>
  <c r="W688" i="1"/>
  <c r="W680" i="1"/>
  <c r="W664" i="1"/>
  <c r="W656" i="1"/>
  <c r="W648" i="1"/>
  <c r="W640" i="1"/>
  <c r="W632" i="1"/>
  <c r="W608" i="1"/>
  <c r="W600" i="1"/>
  <c r="W592" i="1"/>
  <c r="W584" i="1"/>
  <c r="W576" i="1"/>
  <c r="W568" i="1"/>
  <c r="W560" i="1"/>
  <c r="W544" i="1"/>
  <c r="W536" i="1"/>
  <c r="W528" i="1"/>
  <c r="W520" i="1"/>
  <c r="W512" i="1"/>
  <c r="W504" i="1"/>
  <c r="W496" i="1"/>
  <c r="W488" i="1"/>
  <c r="W480" i="1"/>
  <c r="W472" i="1"/>
  <c r="W456" i="1"/>
  <c r="W448" i="1"/>
  <c r="W440" i="1"/>
  <c r="W432" i="1"/>
  <c r="W424" i="1"/>
  <c r="W416" i="1"/>
  <c r="W408" i="1"/>
  <c r="W400" i="1"/>
  <c r="W392" i="1"/>
  <c r="W384" i="1"/>
  <c r="W368" i="1"/>
  <c r="W360" i="1"/>
  <c r="W352" i="1"/>
  <c r="W344" i="1"/>
  <c r="W336" i="1"/>
  <c r="W328" i="1"/>
  <c r="W320" i="1"/>
  <c r="W312" i="1"/>
  <c r="W304" i="1"/>
  <c r="W272" i="1"/>
  <c r="W264" i="1"/>
  <c r="W256" i="1"/>
  <c r="W248" i="1"/>
  <c r="W240" i="1"/>
  <c r="W224" i="1"/>
  <c r="W216" i="1"/>
  <c r="W200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758" i="1"/>
  <c r="W750" i="1"/>
  <c r="W742" i="1"/>
  <c r="W734" i="1"/>
  <c r="W726" i="1"/>
  <c r="W718" i="1"/>
  <c r="W710" i="1"/>
  <c r="W702" i="1"/>
  <c r="W694" i="1"/>
  <c r="W686" i="1"/>
  <c r="W670" i="1"/>
  <c r="W662" i="1"/>
  <c r="W646" i="1"/>
  <c r="W638" i="1"/>
  <c r="W630" i="1"/>
  <c r="W622" i="1"/>
  <c r="W606" i="1"/>
  <c r="W598" i="1"/>
  <c r="W590" i="1"/>
  <c r="W582" i="1"/>
  <c r="W574" i="1"/>
  <c r="W566" i="1"/>
  <c r="W558" i="1"/>
  <c r="W550" i="1"/>
  <c r="W542" i="1"/>
  <c r="W534" i="1"/>
  <c r="W526" i="1"/>
  <c r="W518" i="1"/>
  <c r="W510" i="1"/>
  <c r="W502" i="1"/>
  <c r="W494" i="1"/>
  <c r="W486" i="1"/>
  <c r="W470" i="1"/>
  <c r="W462" i="1"/>
  <c r="W446" i="1"/>
  <c r="W438" i="1"/>
  <c r="W430" i="1"/>
  <c r="W422" i="1"/>
  <c r="W414" i="1"/>
  <c r="W406" i="1"/>
  <c r="W398" i="1"/>
  <c r="W390" i="1"/>
  <c r="W382" i="1"/>
  <c r="W374" i="1"/>
  <c r="W366" i="1"/>
  <c r="W358" i="1"/>
  <c r="W350" i="1"/>
  <c r="W342" i="1"/>
  <c r="W334" i="1"/>
  <c r="W326" i="1"/>
  <c r="W318" i="1"/>
  <c r="W310" i="1"/>
  <c r="W286" i="1"/>
  <c r="W278" i="1"/>
  <c r="W262" i="1"/>
  <c r="W254" i="1"/>
  <c r="W246" i="1"/>
  <c r="W238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94" i="1"/>
  <c r="W78" i="1"/>
  <c r="W70" i="1"/>
  <c r="W62" i="1"/>
  <c r="W46" i="1"/>
  <c r="W38" i="1"/>
  <c r="W30" i="1"/>
  <c r="W14" i="1"/>
  <c r="W6" i="1"/>
  <c r="W589" i="1"/>
  <c r="W581" i="1"/>
  <c r="W573" i="1"/>
  <c r="W565" i="1"/>
  <c r="W557" i="1"/>
  <c r="W549" i="1"/>
  <c r="W541" i="1"/>
  <c r="W533" i="1"/>
  <c r="W525" i="1"/>
  <c r="W509" i="1"/>
  <c r="W501" i="1"/>
  <c r="W493" i="1"/>
  <c r="W485" i="1"/>
  <c r="W477" i="1"/>
  <c r="W469" i="1"/>
  <c r="W461" i="1"/>
  <c r="W453" i="1"/>
  <c r="W445" i="1"/>
  <c r="W437" i="1"/>
  <c r="W421" i="1"/>
  <c r="W413" i="1"/>
  <c r="W405" i="1"/>
  <c r="W397" i="1"/>
  <c r="W389" i="1"/>
  <c r="W381" i="1"/>
  <c r="W373" i="1"/>
  <c r="W365" i="1"/>
  <c r="W357" i="1"/>
  <c r="W349" i="1"/>
  <c r="W341" i="1"/>
  <c r="W333" i="1"/>
  <c r="W317" i="1"/>
  <c r="W301" i="1"/>
  <c r="W293" i="1"/>
  <c r="W277" i="1"/>
  <c r="W269" i="1"/>
  <c r="W261" i="1"/>
  <c r="W253" i="1"/>
  <c r="W245" i="1"/>
  <c r="W229" i="1"/>
  <c r="W221" i="1"/>
  <c r="W205" i="1"/>
  <c r="W197" i="1"/>
  <c r="W181" i="1"/>
  <c r="W173" i="1"/>
  <c r="W165" i="1"/>
  <c r="W157" i="1"/>
  <c r="W141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5" i="1"/>
  <c r="W764" i="1"/>
  <c r="W756" i="1"/>
  <c r="W748" i="1"/>
  <c r="W740" i="1"/>
  <c r="W732" i="1"/>
  <c r="W724" i="1"/>
  <c r="W716" i="1"/>
  <c r="W708" i="1"/>
  <c r="W700" i="1"/>
  <c r="W692" i="1"/>
  <c r="W684" i="1"/>
  <c r="W676" i="1"/>
  <c r="W668" i="1"/>
  <c r="W660" i="1"/>
  <c r="W652" i="1"/>
  <c r="W644" i="1"/>
  <c r="W636" i="1"/>
  <c r="W628" i="1"/>
  <c r="W620" i="1"/>
  <c r="W612" i="1"/>
  <c r="W604" i="1"/>
  <c r="W596" i="1"/>
  <c r="W588" i="1"/>
  <c r="W580" i="1"/>
  <c r="W572" i="1"/>
  <c r="W564" i="1"/>
  <c r="W556" i="1"/>
  <c r="W548" i="1"/>
  <c r="W540" i="1"/>
  <c r="W524" i="1"/>
  <c r="W516" i="1"/>
  <c r="W500" i="1"/>
  <c r="W492" i="1"/>
  <c r="W484" i="1"/>
  <c r="W476" i="1"/>
  <c r="W468" i="1"/>
  <c r="W460" i="1"/>
  <c r="W436" i="1"/>
  <c r="W420" i="1"/>
  <c r="W412" i="1"/>
  <c r="W404" i="1"/>
  <c r="W396" i="1"/>
  <c r="W388" i="1"/>
  <c r="W380" i="1"/>
  <c r="W372" i="1"/>
  <c r="W356" i="1"/>
  <c r="W348" i="1"/>
  <c r="W340" i="1"/>
  <c r="W332" i="1"/>
  <c r="W324" i="1"/>
  <c r="W316" i="1"/>
  <c r="W308" i="1"/>
  <c r="W292" i="1"/>
  <c r="W284" i="1"/>
  <c r="W276" i="1"/>
  <c r="W268" i="1"/>
  <c r="W260" i="1"/>
  <c r="W252" i="1"/>
  <c r="W244" i="1"/>
  <c r="W236" i="1"/>
  <c r="W228" i="1"/>
  <c r="W220" i="1"/>
  <c r="W196" i="1"/>
  <c r="W188" i="1"/>
  <c r="W180" i="1"/>
  <c r="W172" i="1"/>
  <c r="W164" i="1"/>
  <c r="W156" i="1"/>
  <c r="W148" i="1"/>
  <c r="W140" i="1"/>
  <c r="W132" i="1"/>
  <c r="W124" i="1"/>
  <c r="W116" i="1"/>
  <c r="W100" i="1"/>
  <c r="W84" i="1"/>
  <c r="W76" i="1"/>
  <c r="W60" i="1"/>
  <c r="W44" i="1"/>
  <c r="W36" i="1"/>
  <c r="W28" i="1"/>
  <c r="W20" i="1"/>
  <c r="W12" i="1"/>
  <c r="W763" i="1"/>
  <c r="W747" i="1"/>
  <c r="W731" i="1"/>
  <c r="W723" i="1"/>
  <c r="W715" i="1"/>
  <c r="W707" i="1"/>
  <c r="W699" i="1"/>
  <c r="W691" i="1"/>
  <c r="W683" i="1"/>
  <c r="W675" i="1"/>
  <c r="W667" i="1"/>
  <c r="W659" i="1"/>
  <c r="W651" i="1"/>
  <c r="W643" i="1"/>
  <c r="W635" i="1"/>
  <c r="W627" i="1"/>
  <c r="W619" i="1"/>
  <c r="W611" i="1"/>
  <c r="W603" i="1"/>
  <c r="W587" i="1"/>
  <c r="W579" i="1"/>
  <c r="W571" i="1"/>
  <c r="W563" i="1"/>
  <c r="W555" i="1"/>
  <c r="W547" i="1"/>
  <c r="W531" i="1"/>
  <c r="W523" i="1"/>
  <c r="W515" i="1"/>
  <c r="W507" i="1"/>
  <c r="W499" i="1"/>
  <c r="W483" i="1"/>
  <c r="W467" i="1"/>
  <c r="W459" i="1"/>
  <c r="W451" i="1"/>
  <c r="W435" i="1"/>
  <c r="W419" i="1"/>
  <c r="W411" i="1"/>
  <c r="W403" i="1"/>
  <c r="W395" i="1"/>
  <c r="W387" i="1"/>
  <c r="W379" i="1"/>
  <c r="W371" i="1"/>
  <c r="W363" i="1"/>
  <c r="W355" i="1"/>
  <c r="W347" i="1"/>
  <c r="W339" i="1"/>
  <c r="W331" i="1"/>
  <c r="W323" i="1"/>
  <c r="W315" i="1"/>
  <c r="W307" i="1"/>
  <c r="W283" i="1"/>
  <c r="W275" i="1"/>
  <c r="W259" i="1"/>
  <c r="W251" i="1"/>
  <c r="W235" i="1"/>
  <c r="W227" i="1"/>
  <c r="W219" i="1"/>
  <c r="W195" i="1"/>
  <c r="W187" i="1"/>
  <c r="W179" i="1"/>
  <c r="W171" i="1"/>
  <c r="W163" i="1"/>
  <c r="W155" i="1"/>
  <c r="W147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3" i="1"/>
  <c r="W754" i="1"/>
  <c r="W746" i="1"/>
  <c r="W738" i="1"/>
  <c r="W730" i="1"/>
  <c r="W722" i="1"/>
  <c r="W714" i="1"/>
  <c r="W706" i="1"/>
  <c r="W698" i="1"/>
  <c r="W690" i="1"/>
  <c r="W682" i="1"/>
  <c r="W674" i="1"/>
  <c r="W666" i="1"/>
  <c r="W658" i="1"/>
  <c r="W650" i="1"/>
  <c r="W642" i="1"/>
  <c r="W626" i="1"/>
  <c r="W618" i="1"/>
  <c r="W610" i="1"/>
  <c r="W602" i="1"/>
  <c r="W594" i="1"/>
  <c r="W578" i="1"/>
  <c r="W570" i="1"/>
  <c r="W562" i="1"/>
  <c r="W546" i="1"/>
  <c r="W538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298" i="1"/>
  <c r="W290" i="1"/>
  <c r="W282" i="1"/>
  <c r="W274" i="1"/>
  <c r="W266" i="1"/>
  <c r="W258" i="1"/>
  <c r="W250" i="1"/>
  <c r="W242" i="1"/>
  <c r="W234" i="1"/>
  <c r="W218" i="1"/>
  <c r="W202" i="1"/>
  <c r="W194" i="1"/>
  <c r="W186" i="1"/>
  <c r="W170" i="1"/>
  <c r="W162" i="1"/>
  <c r="W154" i="1"/>
  <c r="W138" i="1"/>
  <c r="W122" i="1"/>
  <c r="W114" i="1"/>
  <c r="W106" i="1"/>
  <c r="W98" i="1"/>
  <c r="W82" i="1"/>
  <c r="W74" i="1"/>
  <c r="W58" i="1"/>
  <c r="W50" i="1"/>
  <c r="W42" i="1"/>
  <c r="W34" i="1"/>
  <c r="W26" i="1"/>
  <c r="W18" i="1"/>
  <c r="W2" i="1"/>
  <c r="Q383" i="1"/>
  <c r="V383" i="1" s="1"/>
  <c r="W383" i="1" s="1"/>
  <c r="Q464" i="1"/>
  <c r="V464" i="1" s="1"/>
  <c r="W464" i="1" s="1"/>
  <c r="Q376" i="1"/>
  <c r="V376" i="1" s="1"/>
  <c r="W376" i="1" s="1"/>
  <c r="Q7" i="1"/>
  <c r="V7" i="1" s="1"/>
  <c r="W7" i="1" s="1"/>
  <c r="Q291" i="1"/>
  <c r="V291" i="1" s="1"/>
  <c r="W291" i="1" s="1"/>
  <c r="Q9" i="1"/>
  <c r="V9" i="1" s="1"/>
  <c r="W9" i="1" s="1"/>
  <c r="K1776" i="2"/>
  <c r="K1777" i="2"/>
  <c r="K1778" i="2"/>
  <c r="K1672" i="2"/>
  <c r="K1673" i="2"/>
  <c r="K1674" i="2"/>
  <c r="K1549" i="2"/>
  <c r="K1550" i="2"/>
  <c r="K1551" i="2"/>
  <c r="K1429" i="2"/>
  <c r="K1428" i="2"/>
  <c r="K1310" i="2"/>
  <c r="K1311" i="2"/>
  <c r="K1198" i="2"/>
  <c r="K1199" i="2"/>
  <c r="K971" i="2"/>
  <c r="K972" i="2"/>
  <c r="K892" i="2"/>
  <c r="K893" i="2"/>
  <c r="K894" i="2"/>
  <c r="K786" i="2"/>
  <c r="K787" i="2"/>
  <c r="K788" i="2"/>
  <c r="K631" i="2"/>
  <c r="K628" i="2"/>
  <c r="K629" i="2"/>
  <c r="K630" i="2"/>
  <c r="K511" i="2"/>
  <c r="K512" i="2"/>
  <c r="K411" i="2"/>
  <c r="K412" i="2"/>
  <c r="K410" i="2"/>
  <c r="K413" i="2"/>
  <c r="K291" i="2"/>
  <c r="K292" i="2"/>
  <c r="K293" i="2"/>
  <c r="K163" i="2"/>
  <c r="K164" i="2"/>
  <c r="K165" i="2"/>
  <c r="K166" i="2"/>
  <c r="K12" i="2"/>
  <c r="K13" i="2"/>
  <c r="K1853" i="2"/>
  <c r="K1854" i="2"/>
  <c r="K1732" i="2"/>
  <c r="K1733" i="2"/>
  <c r="K1734" i="2"/>
  <c r="K1465" i="2"/>
  <c r="K1466" i="2"/>
  <c r="K1467" i="2"/>
  <c r="K1468" i="2"/>
  <c r="K1333" i="2"/>
  <c r="K1332" i="2"/>
  <c r="K1217" i="2"/>
  <c r="K1218" i="2"/>
  <c r="K1219" i="2"/>
  <c r="K981" i="2"/>
  <c r="K984" i="2"/>
  <c r="K982" i="2"/>
  <c r="K983" i="2"/>
  <c r="K874" i="2"/>
  <c r="K875" i="2"/>
  <c r="K608" i="2"/>
  <c r="K609" i="2"/>
  <c r="K611" i="2"/>
  <c r="K610" i="2"/>
  <c r="K488" i="2"/>
  <c r="K489" i="2"/>
  <c r="K371" i="2"/>
  <c r="K372" i="2"/>
  <c r="K370" i="2"/>
  <c r="K113" i="2"/>
  <c r="K115" i="2"/>
  <c r="K114" i="2"/>
  <c r="K1869" i="2"/>
  <c r="K1871" i="2"/>
  <c r="K1872" i="2"/>
  <c r="K1870" i="2"/>
  <c r="K1792" i="2"/>
  <c r="K1793" i="2"/>
  <c r="K1748" i="2"/>
  <c r="K1749" i="2"/>
  <c r="K1746" i="2"/>
  <c r="K1747" i="2"/>
  <c r="K1692" i="2"/>
  <c r="K1689" i="2"/>
  <c r="K1690" i="2"/>
  <c r="K1691" i="2"/>
  <c r="K1665" i="2"/>
  <c r="K1666" i="2"/>
  <c r="K1667" i="2"/>
  <c r="K1601" i="2"/>
  <c r="K1602" i="2"/>
  <c r="K1603" i="2"/>
  <c r="K1504" i="2"/>
  <c r="K1505" i="2"/>
  <c r="K1464" i="2"/>
  <c r="K1463" i="2"/>
  <c r="K1304" i="2"/>
  <c r="K1305" i="2"/>
  <c r="K1306" i="2"/>
  <c r="K1303" i="2"/>
  <c r="K1215" i="2"/>
  <c r="K1216" i="2"/>
  <c r="K1092" i="2"/>
  <c r="K1093" i="2"/>
  <c r="K1091" i="2"/>
  <c r="K1040" i="2"/>
  <c r="K1038" i="2"/>
  <c r="K1039" i="2"/>
  <c r="K954" i="2"/>
  <c r="K955" i="2"/>
  <c r="K952" i="2"/>
  <c r="K953" i="2"/>
  <c r="K850" i="2"/>
  <c r="K851" i="2"/>
  <c r="K852" i="2"/>
  <c r="K853" i="2"/>
  <c r="K545" i="2"/>
  <c r="K547" i="2"/>
  <c r="K548" i="2"/>
  <c r="K546" i="2"/>
  <c r="K487" i="2"/>
  <c r="K484" i="2"/>
  <c r="K485" i="2"/>
  <c r="K486" i="2"/>
  <c r="K427" i="2"/>
  <c r="K428" i="2"/>
  <c r="K426" i="2"/>
  <c r="K429" i="2"/>
  <c r="K385" i="2"/>
  <c r="K386" i="2"/>
  <c r="K263" i="2"/>
  <c r="K264" i="2"/>
  <c r="K265" i="2"/>
  <c r="K266" i="2"/>
  <c r="K203" i="2"/>
  <c r="K204" i="2"/>
  <c r="K131" i="2"/>
  <c r="K132" i="2"/>
  <c r="K133" i="2"/>
  <c r="K134" i="2"/>
  <c r="K91" i="2"/>
  <c r="K92" i="2"/>
  <c r="K93" i="2"/>
  <c r="K94" i="2"/>
  <c r="K27" i="2"/>
  <c r="K26" i="2"/>
  <c r="K1868" i="2"/>
  <c r="K1866" i="2"/>
  <c r="K1867" i="2"/>
  <c r="K1825" i="2"/>
  <c r="K1826" i="2"/>
  <c r="K1827" i="2"/>
  <c r="K1791" i="2"/>
  <c r="K1790" i="2"/>
  <c r="K1708" i="2"/>
  <c r="K1705" i="2"/>
  <c r="K1706" i="2"/>
  <c r="K1707" i="2"/>
  <c r="K1661" i="2"/>
  <c r="K1662" i="2"/>
  <c r="K1663" i="2"/>
  <c r="K1664" i="2"/>
  <c r="K1620" i="2"/>
  <c r="K1619" i="2"/>
  <c r="K1597" i="2"/>
  <c r="K1598" i="2"/>
  <c r="K1599" i="2"/>
  <c r="K1600" i="2"/>
  <c r="K1582" i="2"/>
  <c r="K1583" i="2"/>
  <c r="K1584" i="2"/>
  <c r="K1561" i="2"/>
  <c r="K1562" i="2"/>
  <c r="K1563" i="2"/>
  <c r="K1564" i="2"/>
  <c r="K1544" i="2"/>
  <c r="K1545" i="2"/>
  <c r="K1543" i="2"/>
  <c r="K1523" i="2"/>
  <c r="K1524" i="2"/>
  <c r="K1525" i="2"/>
  <c r="K1526" i="2"/>
  <c r="K1502" i="2"/>
  <c r="K1503" i="2"/>
  <c r="K1485" i="2"/>
  <c r="K1488" i="2"/>
  <c r="K1486" i="2"/>
  <c r="K1487" i="2"/>
  <c r="K1461" i="2"/>
  <c r="K1460" i="2"/>
  <c r="K1462" i="2"/>
  <c r="K1442" i="2"/>
  <c r="K1443" i="2"/>
  <c r="K1408" i="2"/>
  <c r="K1409" i="2"/>
  <c r="K1389" i="2"/>
  <c r="K1390" i="2"/>
  <c r="K1387" i="2"/>
  <c r="K1388" i="2"/>
  <c r="K1371" i="2"/>
  <c r="K1372" i="2"/>
  <c r="K1347" i="2"/>
  <c r="K1348" i="2"/>
  <c r="K1325" i="2"/>
  <c r="K1326" i="2"/>
  <c r="K1327" i="2"/>
  <c r="K1324" i="2"/>
  <c r="K1301" i="2"/>
  <c r="K1300" i="2"/>
  <c r="K1302" i="2"/>
  <c r="K1261" i="2"/>
  <c r="K1262" i="2"/>
  <c r="K1263" i="2"/>
  <c r="K1264" i="2"/>
  <c r="K1213" i="2"/>
  <c r="K1214" i="2"/>
  <c r="K1212" i="2"/>
  <c r="K1174" i="2"/>
  <c r="K1175" i="2"/>
  <c r="K1176" i="2"/>
  <c r="K1177" i="2"/>
  <c r="K1157" i="2"/>
  <c r="K1158" i="2"/>
  <c r="K1159" i="2"/>
  <c r="K1141" i="2"/>
  <c r="K1142" i="2"/>
  <c r="K1139" i="2"/>
  <c r="K1140" i="2"/>
  <c r="K1120" i="2"/>
  <c r="K1121" i="2"/>
  <c r="K1103" i="2"/>
  <c r="K1104" i="2"/>
  <c r="K1105" i="2"/>
  <c r="K1090" i="2"/>
  <c r="K1089" i="2"/>
  <c r="K1069" i="2"/>
  <c r="K1072" i="2"/>
  <c r="K1070" i="2"/>
  <c r="K1071" i="2"/>
  <c r="K1052" i="2"/>
  <c r="K1053" i="2"/>
  <c r="K1036" i="2"/>
  <c r="K1037" i="2"/>
  <c r="K1011" i="2"/>
  <c r="K1012" i="2"/>
  <c r="K1013" i="2"/>
  <c r="K996" i="2"/>
  <c r="K997" i="2"/>
  <c r="K967" i="2"/>
  <c r="K966" i="2"/>
  <c r="K928" i="2"/>
  <c r="K929" i="2"/>
  <c r="K927" i="2"/>
  <c r="K906" i="2"/>
  <c r="K907" i="2"/>
  <c r="K904" i="2"/>
  <c r="K905" i="2"/>
  <c r="K868" i="2"/>
  <c r="K869" i="2"/>
  <c r="K870" i="2"/>
  <c r="K871" i="2"/>
  <c r="K848" i="2"/>
  <c r="K849" i="2"/>
  <c r="K846" i="2"/>
  <c r="K847" i="2"/>
  <c r="K822" i="2"/>
  <c r="K823" i="2"/>
  <c r="K754" i="2"/>
  <c r="K755" i="2"/>
  <c r="K756" i="2"/>
  <c r="K716" i="2"/>
  <c r="K717" i="2"/>
  <c r="K699" i="2"/>
  <c r="K700" i="2"/>
  <c r="K682" i="2"/>
  <c r="K683" i="2"/>
  <c r="K663" i="2"/>
  <c r="K661" i="2"/>
  <c r="K662" i="2"/>
  <c r="K660" i="2"/>
  <c r="K623" i="2"/>
  <c r="K624" i="2"/>
  <c r="K622" i="2"/>
  <c r="K604" i="2"/>
  <c r="K605" i="2"/>
  <c r="K606" i="2"/>
  <c r="K579" i="2"/>
  <c r="K580" i="2"/>
  <c r="K581" i="2"/>
  <c r="K582" i="2"/>
  <c r="K564" i="2"/>
  <c r="K565" i="2"/>
  <c r="K566" i="2"/>
  <c r="K543" i="2"/>
  <c r="K544" i="2"/>
  <c r="K541" i="2"/>
  <c r="K542" i="2"/>
  <c r="K521" i="2"/>
  <c r="K523" i="2"/>
  <c r="K524" i="2"/>
  <c r="K522" i="2"/>
  <c r="K504" i="2"/>
  <c r="K505" i="2"/>
  <c r="K481" i="2"/>
  <c r="K483" i="2"/>
  <c r="K482" i="2"/>
  <c r="K463" i="2"/>
  <c r="K464" i="2"/>
  <c r="K462" i="2"/>
  <c r="K461" i="2"/>
  <c r="K447" i="2"/>
  <c r="K444" i="2"/>
  <c r="K446" i="2"/>
  <c r="K445" i="2"/>
  <c r="K404" i="2"/>
  <c r="K405" i="2"/>
  <c r="K367" i="2"/>
  <c r="K368" i="2"/>
  <c r="K365" i="2"/>
  <c r="K366" i="2"/>
  <c r="K303" i="2"/>
  <c r="K304" i="2"/>
  <c r="K305" i="2"/>
  <c r="K306" i="2"/>
  <c r="K260" i="2"/>
  <c r="K261" i="2"/>
  <c r="K262" i="2"/>
  <c r="K221" i="2"/>
  <c r="K222" i="2"/>
  <c r="K200" i="2"/>
  <c r="K201" i="2"/>
  <c r="K202" i="2"/>
  <c r="K179" i="2"/>
  <c r="K180" i="2"/>
  <c r="K181" i="2"/>
  <c r="K155" i="2"/>
  <c r="K156" i="2"/>
  <c r="K129" i="2"/>
  <c r="K130" i="2"/>
  <c r="K107" i="2"/>
  <c r="K108" i="2"/>
  <c r="K89" i="2"/>
  <c r="K90" i="2"/>
  <c r="K67" i="2"/>
  <c r="K68" i="2"/>
  <c r="K69" i="2"/>
  <c r="K47" i="2"/>
  <c r="K44" i="2"/>
  <c r="K45" i="2"/>
  <c r="K46" i="2"/>
  <c r="K24" i="2"/>
  <c r="K25" i="2"/>
  <c r="K4" i="2"/>
  <c r="K5" i="2"/>
  <c r="K2" i="2"/>
  <c r="K3" i="2"/>
  <c r="K1796" i="2"/>
  <c r="K1795" i="2"/>
  <c r="K1645" i="2"/>
  <c r="K1646" i="2"/>
  <c r="K1647" i="2"/>
  <c r="K1413" i="2"/>
  <c r="K1414" i="2"/>
  <c r="K1269" i="2"/>
  <c r="K1270" i="2"/>
  <c r="K1271" i="2"/>
  <c r="K1165" i="2"/>
  <c r="K1166" i="2"/>
  <c r="K1060" i="2"/>
  <c r="K1061" i="2"/>
  <c r="K957" i="2"/>
  <c r="K960" i="2"/>
  <c r="K958" i="2"/>
  <c r="K959" i="2"/>
  <c r="K810" i="2"/>
  <c r="K808" i="2"/>
  <c r="K809" i="2"/>
  <c r="K690" i="2"/>
  <c r="K691" i="2"/>
  <c r="K689" i="2"/>
  <c r="K571" i="2"/>
  <c r="K572" i="2"/>
  <c r="K570" i="2"/>
  <c r="K451" i="2"/>
  <c r="K452" i="2"/>
  <c r="K191" i="2"/>
  <c r="K192" i="2"/>
  <c r="K190" i="2"/>
  <c r="K55" i="2"/>
  <c r="K52" i="2"/>
  <c r="K53" i="2"/>
  <c r="K54" i="2"/>
  <c r="K1892" i="2"/>
  <c r="K1890" i="2"/>
  <c r="K1891" i="2"/>
  <c r="K1622" i="2"/>
  <c r="K1623" i="2"/>
  <c r="K1624" i="2"/>
  <c r="K1509" i="2"/>
  <c r="K1506" i="2"/>
  <c r="K1507" i="2"/>
  <c r="K1508" i="2"/>
  <c r="K1392" i="2"/>
  <c r="K1393" i="2"/>
  <c r="K1394" i="2"/>
  <c r="K1144" i="2"/>
  <c r="K1145" i="2"/>
  <c r="K1146" i="2"/>
  <c r="K1147" i="2"/>
  <c r="K1018" i="2"/>
  <c r="K1019" i="2"/>
  <c r="K1020" i="2"/>
  <c r="K936" i="2"/>
  <c r="K937" i="2"/>
  <c r="K934" i="2"/>
  <c r="K935" i="2"/>
  <c r="K804" i="2"/>
  <c r="K805" i="2"/>
  <c r="K806" i="2"/>
  <c r="K807" i="2"/>
  <c r="K551" i="2"/>
  <c r="K552" i="2"/>
  <c r="K549" i="2"/>
  <c r="K550" i="2"/>
  <c r="K467" i="2"/>
  <c r="K468" i="2"/>
  <c r="K469" i="2"/>
  <c r="K466" i="2"/>
  <c r="K327" i="2"/>
  <c r="K328" i="2"/>
  <c r="K329" i="2"/>
  <c r="K330" i="2"/>
  <c r="K187" i="2"/>
  <c r="K188" i="2"/>
  <c r="K186" i="2"/>
  <c r="K189" i="2"/>
  <c r="K49" i="2"/>
  <c r="K51" i="2"/>
  <c r="K50" i="2"/>
  <c r="K1528" i="2"/>
  <c r="K1527" i="2"/>
  <c r="K1349" i="2"/>
  <c r="K1350" i="2"/>
  <c r="K1351" i="2"/>
  <c r="K1234" i="2"/>
  <c r="K1235" i="2"/>
  <c r="K1236" i="2"/>
  <c r="K1178" i="2"/>
  <c r="K1179" i="2"/>
  <c r="K1122" i="2"/>
  <c r="K1124" i="2"/>
  <c r="K1123" i="2"/>
  <c r="K1074" i="2"/>
  <c r="K1075" i="2"/>
  <c r="K1076" i="2"/>
  <c r="K1073" i="2"/>
  <c r="K1016" i="2"/>
  <c r="K1014" i="2"/>
  <c r="K1015" i="2"/>
  <c r="K1017" i="2"/>
  <c r="K826" i="2"/>
  <c r="K827" i="2"/>
  <c r="K824" i="2"/>
  <c r="K825" i="2"/>
  <c r="K757" i="2"/>
  <c r="K760" i="2"/>
  <c r="K758" i="2"/>
  <c r="K759" i="2"/>
  <c r="K701" i="2"/>
  <c r="K702" i="2"/>
  <c r="K703" i="2"/>
  <c r="K647" i="2"/>
  <c r="K644" i="2"/>
  <c r="K645" i="2"/>
  <c r="K646" i="2"/>
  <c r="K583" i="2"/>
  <c r="K584" i="2"/>
  <c r="K585" i="2"/>
  <c r="K586" i="2"/>
  <c r="K526" i="2"/>
  <c r="K525" i="2"/>
  <c r="K407" i="2"/>
  <c r="K408" i="2"/>
  <c r="K406" i="2"/>
  <c r="K347" i="2"/>
  <c r="K348" i="2"/>
  <c r="K349" i="2"/>
  <c r="K284" i="2"/>
  <c r="K285" i="2"/>
  <c r="K286" i="2"/>
  <c r="K223" i="2"/>
  <c r="K224" i="2"/>
  <c r="K225" i="2"/>
  <c r="K159" i="2"/>
  <c r="K160" i="2"/>
  <c r="K157" i="2"/>
  <c r="K158" i="2"/>
  <c r="K71" i="2"/>
  <c r="K70" i="2"/>
  <c r="K6" i="2"/>
  <c r="K7" i="2"/>
  <c r="K8" i="2"/>
  <c r="K9" i="2"/>
  <c r="K1887" i="2"/>
  <c r="K1886" i="2"/>
  <c r="K1850" i="2"/>
  <c r="K1851" i="2"/>
  <c r="K1807" i="2"/>
  <c r="K1806" i="2"/>
  <c r="K1767" i="2"/>
  <c r="K1768" i="2"/>
  <c r="K1766" i="2"/>
  <c r="K1727" i="2"/>
  <c r="K1728" i="2"/>
  <c r="K1729" i="2"/>
  <c r="K1730" i="2"/>
  <c r="K1884" i="2"/>
  <c r="K1885" i="2"/>
  <c r="K1883" i="2"/>
  <c r="K1863" i="2"/>
  <c r="K1864" i="2"/>
  <c r="K1865" i="2"/>
  <c r="K1862" i="2"/>
  <c r="K1847" i="2"/>
  <c r="K1848" i="2"/>
  <c r="K1849" i="2"/>
  <c r="K1846" i="2"/>
  <c r="K1823" i="2"/>
  <c r="K1824" i="2"/>
  <c r="K1804" i="2"/>
  <c r="K1805" i="2"/>
  <c r="K1788" i="2"/>
  <c r="K1789" i="2"/>
  <c r="K1786" i="2"/>
  <c r="K1787" i="2"/>
  <c r="K1764" i="2"/>
  <c r="K1765" i="2"/>
  <c r="K1762" i="2"/>
  <c r="K1763" i="2"/>
  <c r="K1743" i="2"/>
  <c r="K1744" i="2"/>
  <c r="K1724" i="2"/>
  <c r="K1725" i="2"/>
  <c r="K1726" i="2"/>
  <c r="K1723" i="2"/>
  <c r="K1702" i="2"/>
  <c r="K1703" i="2"/>
  <c r="K1704" i="2"/>
  <c r="K1686" i="2"/>
  <c r="K1687" i="2"/>
  <c r="K1660" i="2"/>
  <c r="K1657" i="2"/>
  <c r="K1659" i="2"/>
  <c r="K1658" i="2"/>
  <c r="K1638" i="2"/>
  <c r="K1639" i="2"/>
  <c r="K1616" i="2"/>
  <c r="K1617" i="2"/>
  <c r="K1618" i="2"/>
  <c r="K1596" i="2"/>
  <c r="K1593" i="2"/>
  <c r="K1594" i="2"/>
  <c r="K1595" i="2"/>
  <c r="K1580" i="2"/>
  <c r="K1581" i="2"/>
  <c r="K1579" i="2"/>
  <c r="K1557" i="2"/>
  <c r="K1558" i="2"/>
  <c r="K1559" i="2"/>
  <c r="K1560" i="2"/>
  <c r="K1542" i="2"/>
  <c r="K1540" i="2"/>
  <c r="K1541" i="2"/>
  <c r="K1521" i="2"/>
  <c r="K1522" i="2"/>
  <c r="K1481" i="2"/>
  <c r="K1482" i="2"/>
  <c r="K1483" i="2"/>
  <c r="K1484" i="2"/>
  <c r="K1456" i="2"/>
  <c r="K1457" i="2"/>
  <c r="K1458" i="2"/>
  <c r="K1459" i="2"/>
  <c r="K1440" i="2"/>
  <c r="K1441" i="2"/>
  <c r="K1438" i="2"/>
  <c r="K1439" i="2"/>
  <c r="K1424" i="2"/>
  <c r="K1423" i="2"/>
  <c r="K1406" i="2"/>
  <c r="K1407" i="2"/>
  <c r="K1385" i="2"/>
  <c r="K1386" i="2"/>
  <c r="K1368" i="2"/>
  <c r="K1369" i="2"/>
  <c r="K1370" i="2"/>
  <c r="K1367" i="2"/>
  <c r="K1345" i="2"/>
  <c r="K1346" i="2"/>
  <c r="K1296" i="2"/>
  <c r="K1297" i="2"/>
  <c r="K1298" i="2"/>
  <c r="K1299" i="2"/>
  <c r="K1281" i="2"/>
  <c r="K1282" i="2"/>
  <c r="K1283" i="2"/>
  <c r="K1248" i="2"/>
  <c r="K1249" i="2"/>
  <c r="K1231" i="2"/>
  <c r="K1232" i="2"/>
  <c r="K1210" i="2"/>
  <c r="K1211" i="2"/>
  <c r="K1173" i="2"/>
  <c r="K1172" i="2"/>
  <c r="K1155" i="2"/>
  <c r="K1156" i="2"/>
  <c r="K1137" i="2"/>
  <c r="K1138" i="2"/>
  <c r="K1101" i="2"/>
  <c r="K1102" i="2"/>
  <c r="K1088" i="2"/>
  <c r="K1087" i="2"/>
  <c r="K1050" i="2"/>
  <c r="K1051" i="2"/>
  <c r="K1048" i="2"/>
  <c r="K1049" i="2"/>
  <c r="K1034" i="2"/>
  <c r="K1035" i="2"/>
  <c r="K1032" i="2"/>
  <c r="K1033" i="2"/>
  <c r="K994" i="2"/>
  <c r="K995" i="2"/>
  <c r="K992" i="2"/>
  <c r="K993" i="2"/>
  <c r="K964" i="2"/>
  <c r="K965" i="2"/>
  <c r="K947" i="2"/>
  <c r="K948" i="2"/>
  <c r="K949" i="2"/>
  <c r="K950" i="2"/>
  <c r="K925" i="2"/>
  <c r="K926" i="2"/>
  <c r="K900" i="2"/>
  <c r="K901" i="2"/>
  <c r="K902" i="2"/>
  <c r="K903" i="2"/>
  <c r="K866" i="2"/>
  <c r="K867" i="2"/>
  <c r="K842" i="2"/>
  <c r="K843" i="2"/>
  <c r="K844" i="2"/>
  <c r="K845" i="2"/>
  <c r="K819" i="2"/>
  <c r="K820" i="2"/>
  <c r="K821" i="2"/>
  <c r="K795" i="2"/>
  <c r="K796" i="2"/>
  <c r="K797" i="2"/>
  <c r="K798" i="2"/>
  <c r="K778" i="2"/>
  <c r="K779" i="2"/>
  <c r="K752" i="2"/>
  <c r="K753" i="2"/>
  <c r="K751" i="2"/>
  <c r="K730" i="2"/>
  <c r="K731" i="2"/>
  <c r="K698" i="2"/>
  <c r="K696" i="2"/>
  <c r="K697" i="2"/>
  <c r="K680" i="2"/>
  <c r="K679" i="2"/>
  <c r="K681" i="2"/>
  <c r="K678" i="2"/>
  <c r="K641" i="2"/>
  <c r="K642" i="2"/>
  <c r="K577" i="2"/>
  <c r="K578" i="2"/>
  <c r="K537" i="2"/>
  <c r="K539" i="2"/>
  <c r="K540" i="2"/>
  <c r="K538" i="2"/>
  <c r="K503" i="2"/>
  <c r="K500" i="2"/>
  <c r="K501" i="2"/>
  <c r="K502" i="2"/>
  <c r="K479" i="2"/>
  <c r="K480" i="2"/>
  <c r="K457" i="2"/>
  <c r="K459" i="2"/>
  <c r="K460" i="2"/>
  <c r="K458" i="2"/>
  <c r="K441" i="2"/>
  <c r="K443" i="2"/>
  <c r="K442" i="2"/>
  <c r="K401" i="2"/>
  <c r="K403" i="2"/>
  <c r="K402" i="2"/>
  <c r="K383" i="2"/>
  <c r="K382" i="2"/>
  <c r="K343" i="2"/>
  <c r="K344" i="2"/>
  <c r="K345" i="2"/>
  <c r="K281" i="2"/>
  <c r="K282" i="2"/>
  <c r="K257" i="2"/>
  <c r="K259" i="2"/>
  <c r="K258" i="2"/>
  <c r="K239" i="2"/>
  <c r="K240" i="2"/>
  <c r="K238" i="2"/>
  <c r="K175" i="2"/>
  <c r="K176" i="2"/>
  <c r="K177" i="2"/>
  <c r="K178" i="2"/>
  <c r="K151" i="2"/>
  <c r="K152" i="2"/>
  <c r="K153" i="2"/>
  <c r="K154" i="2"/>
  <c r="K127" i="2"/>
  <c r="K128" i="2"/>
  <c r="K126" i="2"/>
  <c r="K104" i="2"/>
  <c r="K105" i="2"/>
  <c r="K106" i="2"/>
  <c r="K87" i="2"/>
  <c r="K88" i="2"/>
  <c r="K85" i="2"/>
  <c r="K86" i="2"/>
  <c r="K41" i="2"/>
  <c r="K43" i="2"/>
  <c r="K42" i="2"/>
  <c r="K23" i="2"/>
  <c r="K20" i="2"/>
  <c r="K21" i="2"/>
  <c r="K22" i="2"/>
  <c r="K1751" i="2"/>
  <c r="K1752" i="2"/>
  <c r="K1753" i="2"/>
  <c r="K1754" i="2"/>
  <c r="K1628" i="2"/>
  <c r="K1625" i="2"/>
  <c r="K1626" i="2"/>
  <c r="K1627" i="2"/>
  <c r="K1512" i="2"/>
  <c r="K1513" i="2"/>
  <c r="K1510" i="2"/>
  <c r="K1511" i="2"/>
  <c r="K1376" i="2"/>
  <c r="K1377" i="2"/>
  <c r="K1378" i="2"/>
  <c r="K1002" i="2"/>
  <c r="K1001" i="2"/>
  <c r="K876" i="2"/>
  <c r="K877" i="2"/>
  <c r="K878" i="2"/>
  <c r="K765" i="2"/>
  <c r="K768" i="2"/>
  <c r="K766" i="2"/>
  <c r="K767" i="2"/>
  <c r="K652" i="2"/>
  <c r="K650" i="2"/>
  <c r="K651" i="2"/>
  <c r="K528" i="2"/>
  <c r="K529" i="2"/>
  <c r="K391" i="2"/>
  <c r="K392" i="2"/>
  <c r="K393" i="2"/>
  <c r="K394" i="2"/>
  <c r="K1809" i="2"/>
  <c r="K1810" i="2"/>
  <c r="K1811" i="2"/>
  <c r="K1693" i="2"/>
  <c r="K1694" i="2"/>
  <c r="K1695" i="2"/>
  <c r="K1696" i="2"/>
  <c r="K1566" i="2"/>
  <c r="K1567" i="2"/>
  <c r="K1568" i="2"/>
  <c r="K1286" i="2"/>
  <c r="K1287" i="2"/>
  <c r="K1181" i="2"/>
  <c r="K1182" i="2"/>
  <c r="K1183" i="2"/>
  <c r="K1180" i="2"/>
  <c r="K784" i="2"/>
  <c r="K785" i="2"/>
  <c r="K782" i="2"/>
  <c r="K783" i="2"/>
  <c r="K648" i="2"/>
  <c r="K649" i="2"/>
  <c r="K387" i="2"/>
  <c r="K388" i="2"/>
  <c r="K389" i="2"/>
  <c r="K390" i="2"/>
  <c r="K267" i="2"/>
  <c r="K268" i="2"/>
  <c r="K269" i="2"/>
  <c r="K161" i="2"/>
  <c r="K162" i="2"/>
  <c r="K31" i="2"/>
  <c r="K28" i="2"/>
  <c r="K29" i="2"/>
  <c r="K30" i="2"/>
  <c r="K1888" i="2"/>
  <c r="K1889" i="2"/>
  <c r="K1772" i="2"/>
  <c r="K1769" i="2"/>
  <c r="K1771" i="2"/>
  <c r="K1770" i="2"/>
  <c r="K1328" i="2"/>
  <c r="K1329" i="2"/>
  <c r="K1330" i="2"/>
  <c r="K1331" i="2"/>
  <c r="K1252" i="2"/>
  <c r="K1251" i="2"/>
  <c r="K1160" i="2"/>
  <c r="K1161" i="2"/>
  <c r="K1109" i="2"/>
  <c r="K1106" i="2"/>
  <c r="K1107" i="2"/>
  <c r="K1108" i="2"/>
  <c r="K1054" i="2"/>
  <c r="K1055" i="2"/>
  <c r="K930" i="2"/>
  <c r="K931" i="2"/>
  <c r="K932" i="2"/>
  <c r="K933" i="2"/>
  <c r="K872" i="2"/>
  <c r="K873" i="2"/>
  <c r="K802" i="2"/>
  <c r="K803" i="2"/>
  <c r="K800" i="2"/>
  <c r="K801" i="2"/>
  <c r="K733" i="2"/>
  <c r="K736" i="2"/>
  <c r="K734" i="2"/>
  <c r="K735" i="2"/>
  <c r="K684" i="2"/>
  <c r="K685" i="2"/>
  <c r="K686" i="2"/>
  <c r="K567" i="2"/>
  <c r="K568" i="2"/>
  <c r="K448" i="2"/>
  <c r="K449" i="2"/>
  <c r="K307" i="2"/>
  <c r="K308" i="2"/>
  <c r="K309" i="2"/>
  <c r="K243" i="2"/>
  <c r="K244" i="2"/>
  <c r="K242" i="2"/>
  <c r="K245" i="2"/>
  <c r="K183" i="2"/>
  <c r="K184" i="2"/>
  <c r="K185" i="2"/>
  <c r="K182" i="2"/>
  <c r="K111" i="2"/>
  <c r="K112" i="2"/>
  <c r="K109" i="2"/>
  <c r="K110" i="2"/>
  <c r="K1844" i="2"/>
  <c r="K1845" i="2"/>
  <c r="K1820" i="2"/>
  <c r="K1821" i="2"/>
  <c r="K1822" i="2"/>
  <c r="K1801" i="2"/>
  <c r="K1802" i="2"/>
  <c r="K1803" i="2"/>
  <c r="K1783" i="2"/>
  <c r="K1784" i="2"/>
  <c r="K1785" i="2"/>
  <c r="K1684" i="2"/>
  <c r="K1685" i="2"/>
  <c r="K1683" i="2"/>
  <c r="K1654" i="2"/>
  <c r="K1655" i="2"/>
  <c r="K1656" i="2"/>
  <c r="K1636" i="2"/>
  <c r="K1637" i="2"/>
  <c r="K1635" i="2"/>
  <c r="K1612" i="2"/>
  <c r="K1613" i="2"/>
  <c r="K1614" i="2"/>
  <c r="K1615" i="2"/>
  <c r="K1577" i="2"/>
  <c r="K1576" i="2"/>
  <c r="K1578" i="2"/>
  <c r="K1555" i="2"/>
  <c r="K1556" i="2"/>
  <c r="K1537" i="2"/>
  <c r="K1538" i="2"/>
  <c r="K1539" i="2"/>
  <c r="K1520" i="2"/>
  <c r="K1519" i="2"/>
  <c r="K1480" i="2"/>
  <c r="K1479" i="2"/>
  <c r="K1454" i="2"/>
  <c r="K1455" i="2"/>
  <c r="K1437" i="2"/>
  <c r="K1435" i="2"/>
  <c r="K1436" i="2"/>
  <c r="K1421" i="2"/>
  <c r="K1422" i="2"/>
  <c r="K1420" i="2"/>
  <c r="K1405" i="2"/>
  <c r="K1404" i="2"/>
  <c r="K1384" i="2"/>
  <c r="K1383" i="2"/>
  <c r="K1365" i="2"/>
  <c r="K1364" i="2"/>
  <c r="K1366" i="2"/>
  <c r="K1320" i="2"/>
  <c r="K1321" i="2"/>
  <c r="K1322" i="2"/>
  <c r="K1319" i="2"/>
  <c r="K1293" i="2"/>
  <c r="K1294" i="2"/>
  <c r="K1295" i="2"/>
  <c r="K1277" i="2"/>
  <c r="K1280" i="2"/>
  <c r="K1278" i="2"/>
  <c r="K1279" i="2"/>
  <c r="K1258" i="2"/>
  <c r="K1259" i="2"/>
  <c r="K1229" i="2"/>
  <c r="K1230" i="2"/>
  <c r="K1227" i="2"/>
  <c r="K1228" i="2"/>
  <c r="K1207" i="2"/>
  <c r="K1208" i="2"/>
  <c r="K1209" i="2"/>
  <c r="K1192" i="2"/>
  <c r="K1193" i="2"/>
  <c r="K1170" i="2"/>
  <c r="K1171" i="2"/>
  <c r="K1152" i="2"/>
  <c r="K1153" i="2"/>
  <c r="K1154" i="2"/>
  <c r="K1135" i="2"/>
  <c r="K1136" i="2"/>
  <c r="K1117" i="2"/>
  <c r="K1118" i="2"/>
  <c r="K1099" i="2"/>
  <c r="K1100" i="2"/>
  <c r="K1084" i="2"/>
  <c r="K1085" i="2"/>
  <c r="K1086" i="2"/>
  <c r="K1066" i="2"/>
  <c r="K1067" i="2"/>
  <c r="K1029" i="2"/>
  <c r="K1031" i="2"/>
  <c r="K1030" i="2"/>
  <c r="K1008" i="2"/>
  <c r="K1009" i="2"/>
  <c r="K1007" i="2"/>
  <c r="K990" i="2"/>
  <c r="K991" i="2"/>
  <c r="K976" i="2"/>
  <c r="K975" i="2"/>
  <c r="K977" i="2"/>
  <c r="K946" i="2"/>
  <c r="K945" i="2"/>
  <c r="K922" i="2"/>
  <c r="K923" i="2"/>
  <c r="K924" i="2"/>
  <c r="K921" i="2"/>
  <c r="K883" i="2"/>
  <c r="K884" i="2"/>
  <c r="K885" i="2"/>
  <c r="K886" i="2"/>
  <c r="K864" i="2"/>
  <c r="K865" i="2"/>
  <c r="K863" i="2"/>
  <c r="K818" i="2"/>
  <c r="K816" i="2"/>
  <c r="K817" i="2"/>
  <c r="K794" i="2"/>
  <c r="K793" i="2"/>
  <c r="K776" i="2"/>
  <c r="K777" i="2"/>
  <c r="K774" i="2"/>
  <c r="K775" i="2"/>
  <c r="K749" i="2"/>
  <c r="K750" i="2"/>
  <c r="K728" i="2"/>
  <c r="K729" i="2"/>
  <c r="K714" i="2"/>
  <c r="K713" i="2"/>
  <c r="K694" i="2"/>
  <c r="K695" i="2"/>
  <c r="K674" i="2"/>
  <c r="K675" i="2"/>
  <c r="K676" i="2"/>
  <c r="K677" i="2"/>
  <c r="K639" i="2"/>
  <c r="K640" i="2"/>
  <c r="K638" i="2"/>
  <c r="K637" i="2"/>
  <c r="K617" i="2"/>
  <c r="K619" i="2"/>
  <c r="K620" i="2"/>
  <c r="K618" i="2"/>
  <c r="K599" i="2"/>
  <c r="K600" i="2"/>
  <c r="K601" i="2"/>
  <c r="K602" i="2"/>
  <c r="K560" i="2"/>
  <c r="K561" i="2"/>
  <c r="K562" i="2"/>
  <c r="K535" i="2"/>
  <c r="K536" i="2"/>
  <c r="K534" i="2"/>
  <c r="K519" i="2"/>
  <c r="K518" i="2"/>
  <c r="K476" i="2"/>
  <c r="K477" i="2"/>
  <c r="K478" i="2"/>
  <c r="K423" i="2"/>
  <c r="K422" i="2"/>
  <c r="K379" i="2"/>
  <c r="K380" i="2"/>
  <c r="K378" i="2"/>
  <c r="K381" i="2"/>
  <c r="K339" i="2"/>
  <c r="K340" i="2"/>
  <c r="K341" i="2"/>
  <c r="K342" i="2"/>
  <c r="K323" i="2"/>
  <c r="K322" i="2"/>
  <c r="K279" i="2"/>
  <c r="K280" i="2"/>
  <c r="K255" i="2"/>
  <c r="K256" i="2"/>
  <c r="K254" i="2"/>
  <c r="K235" i="2"/>
  <c r="K236" i="2"/>
  <c r="K237" i="2"/>
  <c r="K217" i="2"/>
  <c r="K219" i="2"/>
  <c r="K218" i="2"/>
  <c r="K197" i="2"/>
  <c r="K198" i="2"/>
  <c r="K172" i="2"/>
  <c r="K173" i="2"/>
  <c r="K174" i="2"/>
  <c r="K149" i="2"/>
  <c r="K150" i="2"/>
  <c r="K123" i="2"/>
  <c r="K124" i="2"/>
  <c r="K125" i="2"/>
  <c r="K103" i="2"/>
  <c r="K101" i="2"/>
  <c r="K102" i="2"/>
  <c r="K81" i="2"/>
  <c r="K83" i="2"/>
  <c r="K84" i="2"/>
  <c r="K82" i="2"/>
  <c r="K63" i="2"/>
  <c r="K64" i="2"/>
  <c r="K65" i="2"/>
  <c r="K62" i="2"/>
  <c r="K17" i="2"/>
  <c r="K19" i="2"/>
  <c r="K18" i="2"/>
  <c r="K1735" i="2"/>
  <c r="K1736" i="2"/>
  <c r="K1606" i="2"/>
  <c r="K1607" i="2"/>
  <c r="K1608" i="2"/>
  <c r="K1493" i="2"/>
  <c r="K1491" i="2"/>
  <c r="K1492" i="2"/>
  <c r="K1494" i="2"/>
  <c r="K1336" i="2"/>
  <c r="K1337" i="2"/>
  <c r="K1334" i="2"/>
  <c r="K1335" i="2"/>
  <c r="K1128" i="2"/>
  <c r="K1129" i="2"/>
  <c r="K1021" i="2"/>
  <c r="K1022" i="2"/>
  <c r="K1023" i="2"/>
  <c r="K912" i="2"/>
  <c r="K913" i="2"/>
  <c r="K910" i="2"/>
  <c r="K911" i="2"/>
  <c r="K591" i="2"/>
  <c r="K588" i="2"/>
  <c r="K590" i="2"/>
  <c r="K589" i="2"/>
  <c r="K331" i="2"/>
  <c r="K332" i="2"/>
  <c r="K333" i="2"/>
  <c r="K209" i="2"/>
  <c r="K211" i="2"/>
  <c r="K210" i="2"/>
  <c r="K75" i="2"/>
  <c r="K76" i="2"/>
  <c r="K74" i="2"/>
  <c r="K1829" i="2"/>
  <c r="K1831" i="2"/>
  <c r="K1832" i="2"/>
  <c r="K1830" i="2"/>
  <c r="K1668" i="2"/>
  <c r="K1669" i="2"/>
  <c r="K1670" i="2"/>
  <c r="K1671" i="2"/>
  <c r="K1411" i="2"/>
  <c r="K1412" i="2"/>
  <c r="K1266" i="2"/>
  <c r="K1267" i="2"/>
  <c r="K1268" i="2"/>
  <c r="K1162" i="2"/>
  <c r="K1163" i="2"/>
  <c r="K1164" i="2"/>
  <c r="K1077" i="2"/>
  <c r="K1080" i="2"/>
  <c r="K1078" i="2"/>
  <c r="K1079" i="2"/>
  <c r="K828" i="2"/>
  <c r="K829" i="2"/>
  <c r="K830" i="2"/>
  <c r="K688" i="2"/>
  <c r="K687" i="2"/>
  <c r="K287" i="2"/>
  <c r="K288" i="2"/>
  <c r="K289" i="2"/>
  <c r="K290" i="2"/>
  <c r="K135" i="2"/>
  <c r="K136" i="2"/>
  <c r="K137" i="2"/>
  <c r="K11" i="2"/>
  <c r="K10" i="2"/>
  <c r="K1879" i="2"/>
  <c r="K1880" i="2"/>
  <c r="K1881" i="2"/>
  <c r="K1878" i="2"/>
  <c r="K1841" i="2"/>
  <c r="K1842" i="2"/>
  <c r="K1843" i="2"/>
  <c r="K1720" i="2"/>
  <c r="K1721" i="2"/>
  <c r="K1679" i="2"/>
  <c r="K1680" i="2"/>
  <c r="K1681" i="2"/>
  <c r="K1682" i="2"/>
  <c r="K1632" i="2"/>
  <c r="K1633" i="2"/>
  <c r="K1634" i="2"/>
  <c r="K1590" i="2"/>
  <c r="K1591" i="2"/>
  <c r="K1517" i="2"/>
  <c r="K1518" i="2"/>
  <c r="K1516" i="2"/>
  <c r="K1515" i="2"/>
  <c r="K1477" i="2"/>
  <c r="K1476" i="2"/>
  <c r="K1478" i="2"/>
  <c r="K1432" i="2"/>
  <c r="K1433" i="2"/>
  <c r="K1434" i="2"/>
  <c r="K1431" i="2"/>
  <c r="K1400" i="2"/>
  <c r="K1401" i="2"/>
  <c r="K1402" i="2"/>
  <c r="K1403" i="2"/>
  <c r="K1360" i="2"/>
  <c r="K1361" i="2"/>
  <c r="K1362" i="2"/>
  <c r="K1363" i="2"/>
  <c r="K1317" i="2"/>
  <c r="K1315" i="2"/>
  <c r="K1316" i="2"/>
  <c r="K1318" i="2"/>
  <c r="K1274" i="2"/>
  <c r="K1275" i="2"/>
  <c r="K1276" i="2"/>
  <c r="K1245" i="2"/>
  <c r="K1246" i="2"/>
  <c r="K1205" i="2"/>
  <c r="K1206" i="2"/>
  <c r="K1204" i="2"/>
  <c r="K1097" i="2"/>
  <c r="K1098" i="2"/>
  <c r="K1064" i="2"/>
  <c r="K1065" i="2"/>
  <c r="K1027" i="2"/>
  <c r="K1028" i="2"/>
  <c r="K917" i="2"/>
  <c r="K920" i="2"/>
  <c r="K918" i="2"/>
  <c r="K919" i="2"/>
  <c r="K882" i="2"/>
  <c r="K881" i="2"/>
  <c r="K840" i="2"/>
  <c r="K838" i="2"/>
  <c r="K839" i="2"/>
  <c r="K792" i="2"/>
  <c r="K791" i="2"/>
  <c r="K746" i="2"/>
  <c r="K747" i="2"/>
  <c r="K748" i="2"/>
  <c r="K745" i="2"/>
  <c r="K709" i="2"/>
  <c r="K712" i="2"/>
  <c r="K710" i="2"/>
  <c r="K711" i="2"/>
  <c r="K672" i="2"/>
  <c r="K673" i="2"/>
  <c r="K670" i="2"/>
  <c r="K671" i="2"/>
  <c r="K595" i="2"/>
  <c r="K596" i="2"/>
  <c r="K597" i="2"/>
  <c r="K598" i="2"/>
  <c r="K559" i="2"/>
  <c r="K558" i="2"/>
  <c r="K515" i="2"/>
  <c r="K516" i="2"/>
  <c r="K514" i="2"/>
  <c r="K517" i="2"/>
  <c r="K472" i="2"/>
  <c r="K473" i="2"/>
  <c r="K475" i="2"/>
  <c r="K474" i="2"/>
  <c r="K439" i="2"/>
  <c r="K437" i="2"/>
  <c r="K438" i="2"/>
  <c r="K399" i="2"/>
  <c r="K398" i="2"/>
  <c r="K360" i="2"/>
  <c r="K361" i="2"/>
  <c r="K362" i="2"/>
  <c r="K319" i="2"/>
  <c r="K320" i="2"/>
  <c r="K321" i="2"/>
  <c r="K276" i="2"/>
  <c r="K277" i="2"/>
  <c r="K278" i="2"/>
  <c r="K232" i="2"/>
  <c r="K233" i="2"/>
  <c r="K234" i="2"/>
  <c r="K195" i="2"/>
  <c r="K196" i="2"/>
  <c r="K171" i="2"/>
  <c r="K170" i="2"/>
  <c r="K120" i="2"/>
  <c r="K121" i="2"/>
  <c r="K122" i="2"/>
  <c r="K79" i="2"/>
  <c r="K80" i="2"/>
  <c r="K39" i="2"/>
  <c r="K37" i="2"/>
  <c r="K38" i="2"/>
  <c r="K1836" i="2"/>
  <c r="K1833" i="2"/>
  <c r="K1834" i="2"/>
  <c r="K1835" i="2"/>
  <c r="K1714" i="2"/>
  <c r="K1715" i="2"/>
  <c r="K1588" i="2"/>
  <c r="K1587" i="2"/>
  <c r="K1448" i="2"/>
  <c r="K1449" i="2"/>
  <c r="K1450" i="2"/>
  <c r="K1447" i="2"/>
  <c r="K1354" i="2"/>
  <c r="K1355" i="2"/>
  <c r="K1356" i="2"/>
  <c r="K1239" i="2"/>
  <c r="K1240" i="2"/>
  <c r="K1241" i="2"/>
  <c r="K856" i="2"/>
  <c r="K855" i="2"/>
  <c r="K738" i="2"/>
  <c r="K739" i="2"/>
  <c r="K740" i="2"/>
  <c r="K612" i="2"/>
  <c r="K613" i="2"/>
  <c r="K491" i="2"/>
  <c r="K492" i="2"/>
  <c r="K490" i="2"/>
  <c r="K227" i="2"/>
  <c r="K228" i="2"/>
  <c r="K229" i="2"/>
  <c r="K230" i="2"/>
  <c r="K1644" i="2"/>
  <c r="K1642" i="2"/>
  <c r="K1643" i="2"/>
  <c r="K1547" i="2"/>
  <c r="K1548" i="2"/>
  <c r="K1445" i="2"/>
  <c r="K1446" i="2"/>
  <c r="K1352" i="2"/>
  <c r="K1353" i="2"/>
  <c r="K1110" i="2"/>
  <c r="K1111" i="2"/>
  <c r="K970" i="2"/>
  <c r="K969" i="2"/>
  <c r="K722" i="2"/>
  <c r="K720" i="2"/>
  <c r="K721" i="2"/>
  <c r="K719" i="2"/>
  <c r="K311" i="2"/>
  <c r="K312" i="2"/>
  <c r="K313" i="2"/>
  <c r="K310" i="2"/>
  <c r="K207" i="2"/>
  <c r="K208" i="2"/>
  <c r="K206" i="2"/>
  <c r="K205" i="2"/>
  <c r="K72" i="2"/>
  <c r="K73" i="2"/>
  <c r="K1903" i="2"/>
  <c r="K1901" i="2"/>
  <c r="K1902" i="2"/>
  <c r="K1860" i="2"/>
  <c r="K1858" i="2"/>
  <c r="K1859" i="2"/>
  <c r="K1819" i="2"/>
  <c r="K1818" i="2"/>
  <c r="K1780" i="2"/>
  <c r="K1781" i="2"/>
  <c r="K1782" i="2"/>
  <c r="K1759" i="2"/>
  <c r="K1760" i="2"/>
  <c r="K1652" i="2"/>
  <c r="K1653" i="2"/>
  <c r="K1651" i="2"/>
  <c r="K1573" i="2"/>
  <c r="K1574" i="2"/>
  <c r="K1575" i="2"/>
  <c r="K1536" i="2"/>
  <c r="K1533" i="2"/>
  <c r="K1534" i="2"/>
  <c r="K1535" i="2"/>
  <c r="K1498" i="2"/>
  <c r="K1499" i="2"/>
  <c r="K1341" i="2"/>
  <c r="K1342" i="2"/>
  <c r="K1343" i="2"/>
  <c r="K1256" i="2"/>
  <c r="K1257" i="2"/>
  <c r="K1223" i="2"/>
  <c r="K1224" i="2"/>
  <c r="K1225" i="2"/>
  <c r="K1226" i="2"/>
  <c r="K1190" i="2"/>
  <c r="K1191" i="2"/>
  <c r="K1114" i="2"/>
  <c r="K1115" i="2"/>
  <c r="K1116" i="2"/>
  <c r="K1044" i="2"/>
  <c r="K1045" i="2"/>
  <c r="K1046" i="2"/>
  <c r="K1005" i="2"/>
  <c r="K1006" i="2"/>
  <c r="K944" i="2"/>
  <c r="K942" i="2"/>
  <c r="K943" i="2"/>
  <c r="K898" i="2"/>
  <c r="K897" i="2"/>
  <c r="K861" i="2"/>
  <c r="K862" i="2"/>
  <c r="K812" i="2"/>
  <c r="K813" i="2"/>
  <c r="K814" i="2"/>
  <c r="K815" i="2"/>
  <c r="K770" i="2"/>
  <c r="K771" i="2"/>
  <c r="K772" i="2"/>
  <c r="K773" i="2"/>
  <c r="K725" i="2"/>
  <c r="K726" i="2"/>
  <c r="K727" i="2"/>
  <c r="K615" i="2"/>
  <c r="K616" i="2"/>
  <c r="K531" i="2"/>
  <c r="K532" i="2"/>
  <c r="K533" i="2"/>
  <c r="K497" i="2"/>
  <c r="K498" i="2"/>
  <c r="K455" i="2"/>
  <c r="K454" i="2"/>
  <c r="K419" i="2"/>
  <c r="K420" i="2"/>
  <c r="K421" i="2"/>
  <c r="K418" i="2"/>
  <c r="K297" i="2"/>
  <c r="K299" i="2"/>
  <c r="K300" i="2"/>
  <c r="K298" i="2"/>
  <c r="K252" i="2"/>
  <c r="K253" i="2"/>
  <c r="K215" i="2"/>
  <c r="K216" i="2"/>
  <c r="K213" i="2"/>
  <c r="K214" i="2"/>
  <c r="K145" i="2"/>
  <c r="K147" i="2"/>
  <c r="K148" i="2"/>
  <c r="K146" i="2"/>
  <c r="K60" i="2"/>
  <c r="K61" i="2"/>
  <c r="K15" i="2"/>
  <c r="K16" i="2"/>
  <c r="K1900" i="2"/>
  <c r="K1897" i="2"/>
  <c r="K1898" i="2"/>
  <c r="K1899" i="2"/>
  <c r="K1876" i="2"/>
  <c r="K1877" i="2"/>
  <c r="K1856" i="2"/>
  <c r="K1857" i="2"/>
  <c r="K1837" i="2"/>
  <c r="K1839" i="2"/>
  <c r="K1840" i="2"/>
  <c r="K1838" i="2"/>
  <c r="K1815" i="2"/>
  <c r="K1816" i="2"/>
  <c r="K1817" i="2"/>
  <c r="K1797" i="2"/>
  <c r="K1799" i="2"/>
  <c r="K1798" i="2"/>
  <c r="K1756" i="2"/>
  <c r="K1757" i="2"/>
  <c r="K1755" i="2"/>
  <c r="K1758" i="2"/>
  <c r="K1740" i="2"/>
  <c r="K1737" i="2"/>
  <c r="K1738" i="2"/>
  <c r="K1739" i="2"/>
  <c r="K1716" i="2"/>
  <c r="K1717" i="2"/>
  <c r="K1718" i="2"/>
  <c r="K1719" i="2"/>
  <c r="K1699" i="2"/>
  <c r="K1698" i="2"/>
  <c r="K1676" i="2"/>
  <c r="K1677" i="2"/>
  <c r="K1678" i="2"/>
  <c r="K1675" i="2"/>
  <c r="K1648" i="2"/>
  <c r="K1649" i="2"/>
  <c r="K1650" i="2"/>
  <c r="K1629" i="2"/>
  <c r="K1630" i="2"/>
  <c r="K1631" i="2"/>
  <c r="K1609" i="2"/>
  <c r="K1610" i="2"/>
  <c r="K1553" i="2"/>
  <c r="K1552" i="2"/>
  <c r="K1532" i="2"/>
  <c r="K1531" i="2"/>
  <c r="K1496" i="2"/>
  <c r="K1497" i="2"/>
  <c r="K1495" i="2"/>
  <c r="K1473" i="2"/>
  <c r="K1474" i="2"/>
  <c r="K1475" i="2"/>
  <c r="K1451" i="2"/>
  <c r="K1452" i="2"/>
  <c r="K1416" i="2"/>
  <c r="K1417" i="2"/>
  <c r="K1418" i="2"/>
  <c r="K1415" i="2"/>
  <c r="K1381" i="2"/>
  <c r="K1379" i="2"/>
  <c r="K1380" i="2"/>
  <c r="K1357" i="2"/>
  <c r="K1358" i="2"/>
  <c r="K1359" i="2"/>
  <c r="K1338" i="2"/>
  <c r="K1340" i="2"/>
  <c r="K1339" i="2"/>
  <c r="K1312" i="2"/>
  <c r="K1313" i="2"/>
  <c r="K1314" i="2"/>
  <c r="K1272" i="2"/>
  <c r="K1273" i="2"/>
  <c r="K1242" i="2"/>
  <c r="K1243" i="2"/>
  <c r="K1244" i="2"/>
  <c r="K1221" i="2"/>
  <c r="K1222" i="2"/>
  <c r="K1200" i="2"/>
  <c r="K1201" i="2"/>
  <c r="K1202" i="2"/>
  <c r="K1203" i="2"/>
  <c r="K1189" i="2"/>
  <c r="K1188" i="2"/>
  <c r="K1167" i="2"/>
  <c r="K1168" i="2"/>
  <c r="K1133" i="2"/>
  <c r="K1130" i="2"/>
  <c r="K1131" i="2"/>
  <c r="K1132" i="2"/>
  <c r="K1062" i="2"/>
  <c r="K1063" i="2"/>
  <c r="K1026" i="2"/>
  <c r="K1024" i="2"/>
  <c r="K1025" i="2"/>
  <c r="K1003" i="2"/>
  <c r="K1004" i="2"/>
  <c r="K986" i="2"/>
  <c r="K987" i="2"/>
  <c r="K988" i="2"/>
  <c r="K939" i="2"/>
  <c r="K940" i="2"/>
  <c r="K941" i="2"/>
  <c r="K914" i="2"/>
  <c r="K915" i="2"/>
  <c r="K916" i="2"/>
  <c r="K896" i="2"/>
  <c r="K895" i="2"/>
  <c r="K880" i="2"/>
  <c r="K879" i="2"/>
  <c r="K858" i="2"/>
  <c r="K859" i="2"/>
  <c r="K860" i="2"/>
  <c r="K857" i="2"/>
  <c r="K835" i="2"/>
  <c r="K836" i="2"/>
  <c r="K837" i="2"/>
  <c r="K789" i="2"/>
  <c r="K790" i="2"/>
  <c r="K741" i="2"/>
  <c r="K744" i="2"/>
  <c r="K742" i="2"/>
  <c r="K743" i="2"/>
  <c r="K707" i="2"/>
  <c r="K708" i="2"/>
  <c r="K668" i="2"/>
  <c r="K669" i="2"/>
  <c r="K656" i="2"/>
  <c r="K654" i="2"/>
  <c r="K655" i="2"/>
  <c r="K653" i="2"/>
  <c r="K632" i="2"/>
  <c r="K633" i="2"/>
  <c r="K635" i="2"/>
  <c r="K634" i="2"/>
  <c r="K592" i="2"/>
  <c r="K593" i="2"/>
  <c r="K594" i="2"/>
  <c r="K574" i="2"/>
  <c r="K573" i="2"/>
  <c r="K555" i="2"/>
  <c r="K556" i="2"/>
  <c r="K557" i="2"/>
  <c r="K495" i="2"/>
  <c r="K496" i="2"/>
  <c r="K493" i="2"/>
  <c r="K494" i="2"/>
  <c r="K415" i="2"/>
  <c r="K416" i="2"/>
  <c r="K417" i="2"/>
  <c r="K414" i="2"/>
  <c r="K395" i="2"/>
  <c r="K396" i="2"/>
  <c r="K397" i="2"/>
  <c r="K375" i="2"/>
  <c r="K376" i="2"/>
  <c r="K374" i="2"/>
  <c r="K359" i="2"/>
  <c r="K358" i="2"/>
  <c r="K335" i="2"/>
  <c r="K336" i="2"/>
  <c r="K337" i="2"/>
  <c r="K334" i="2"/>
  <c r="K315" i="2"/>
  <c r="K316" i="2"/>
  <c r="K318" i="2"/>
  <c r="K317" i="2"/>
  <c r="K295" i="2"/>
  <c r="K296" i="2"/>
  <c r="K294" i="2"/>
  <c r="K275" i="2"/>
  <c r="K274" i="2"/>
  <c r="K249" i="2"/>
  <c r="K251" i="2"/>
  <c r="K250" i="2"/>
  <c r="K193" i="2"/>
  <c r="K194" i="2"/>
  <c r="K167" i="2"/>
  <c r="K168" i="2"/>
  <c r="K169" i="2"/>
  <c r="K143" i="2"/>
  <c r="K144" i="2"/>
  <c r="K142" i="2"/>
  <c r="K141" i="2"/>
  <c r="K119" i="2"/>
  <c r="K117" i="2"/>
  <c r="K118" i="2"/>
  <c r="K97" i="2"/>
  <c r="K99" i="2"/>
  <c r="K98" i="2"/>
  <c r="K78" i="2"/>
  <c r="K77" i="2"/>
  <c r="K56" i="2"/>
  <c r="K57" i="2"/>
  <c r="K59" i="2"/>
  <c r="K58" i="2"/>
  <c r="K33" i="2"/>
  <c r="K35" i="2"/>
  <c r="K36" i="2"/>
  <c r="K34" i="2"/>
  <c r="K1895" i="2"/>
  <c r="K1896" i="2"/>
  <c r="K1893" i="2"/>
  <c r="K1894" i="2"/>
  <c r="K1812" i="2"/>
  <c r="K1813" i="2"/>
  <c r="K1814" i="2"/>
  <c r="K1569" i="2"/>
  <c r="K1571" i="2"/>
  <c r="K1570" i="2"/>
  <c r="K1469" i="2"/>
  <c r="K1472" i="2"/>
  <c r="K1470" i="2"/>
  <c r="K1471" i="2"/>
  <c r="K1397" i="2"/>
  <c r="K1395" i="2"/>
  <c r="K1396" i="2"/>
  <c r="K1398" i="2"/>
  <c r="K1288" i="2"/>
  <c r="K1289" i="2"/>
  <c r="K1290" i="2"/>
  <c r="K1184" i="2"/>
  <c r="K1185" i="2"/>
  <c r="K1186" i="2"/>
  <c r="K1187" i="2"/>
  <c r="K1149" i="2"/>
  <c r="K1148" i="2"/>
  <c r="K834" i="2"/>
  <c r="K832" i="2"/>
  <c r="K833" i="2"/>
  <c r="K831" i="2"/>
  <c r="K666" i="2"/>
  <c r="K667" i="2"/>
  <c r="K553" i="2"/>
  <c r="K554" i="2"/>
  <c r="K435" i="2"/>
  <c r="K434" i="2"/>
  <c r="K355" i="2"/>
  <c r="K356" i="2"/>
  <c r="K357" i="2"/>
  <c r="K354" i="2"/>
  <c r="K271" i="2"/>
  <c r="K272" i="2"/>
  <c r="K273" i="2"/>
  <c r="K270" i="2"/>
  <c r="K139" i="2"/>
  <c r="K140" i="2"/>
  <c r="K138" i="2"/>
  <c r="Q4" i="1"/>
  <c r="V4" i="1" s="1"/>
  <c r="W4" i="1" s="1"/>
  <c r="K1873" i="2"/>
  <c r="K1874" i="2"/>
  <c r="K1773" i="2"/>
  <c r="K1775" i="2"/>
  <c r="K1774" i="2"/>
  <c r="K1710" i="2"/>
  <c r="K1711" i="2"/>
  <c r="K1712" i="2"/>
  <c r="K1713" i="2"/>
  <c r="K1604" i="2"/>
  <c r="K1605" i="2"/>
  <c r="K1374" i="2"/>
  <c r="K1375" i="2"/>
  <c r="K1309" i="2"/>
  <c r="K1307" i="2"/>
  <c r="K1308" i="2"/>
  <c r="K1237" i="2"/>
  <c r="K1238" i="2"/>
  <c r="K1125" i="2"/>
  <c r="K1126" i="2"/>
  <c r="K1127" i="2"/>
  <c r="K1058" i="2"/>
  <c r="K1059" i="2"/>
  <c r="K1056" i="2"/>
  <c r="K1057" i="2"/>
  <c r="K1000" i="2"/>
  <c r="K999" i="2"/>
  <c r="K890" i="2"/>
  <c r="K891" i="2"/>
  <c r="K762" i="2"/>
  <c r="K763" i="2"/>
  <c r="K764" i="2"/>
  <c r="K761" i="2"/>
  <c r="K704" i="2"/>
  <c r="K705" i="2"/>
  <c r="K627" i="2"/>
  <c r="K626" i="2"/>
  <c r="K507" i="2"/>
  <c r="K508" i="2"/>
  <c r="K510" i="2"/>
  <c r="K509" i="2"/>
  <c r="K431" i="2"/>
  <c r="K432" i="2"/>
  <c r="K433" i="2"/>
  <c r="K430" i="2"/>
  <c r="K351" i="2"/>
  <c r="K352" i="2"/>
  <c r="K353" i="2"/>
  <c r="K350" i="2"/>
  <c r="K247" i="2"/>
  <c r="K246" i="2"/>
  <c r="Q130" i="1"/>
  <c r="V130" i="1" s="1"/>
  <c r="W130" i="1" s="1"/>
  <c r="Q95" i="1"/>
  <c r="V95" i="1" s="1"/>
  <c r="W9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B1C1C4-884D-4D01-99F1-C8A93C3514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424F41-AC33-42BF-800F-70FA038463AA}" name="WorksheetConnection_Intento2.xlsx!Sala" type="102" refreshedVersion="8" minRefreshableVersion="5">
    <extLst>
      <ext xmlns:x15="http://schemas.microsoft.com/office/spreadsheetml/2010/11/main" uri="{DE250136-89BD-433C-8126-D09CA5730AF9}">
        <x15:connection id="Sala" autoDelete="1">
          <x15:rangePr sourceName="_xlcn.WorksheetConnection_Intento2.xlsxSal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a].[Cobrada].&amp;[N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<sst xmlns="http://schemas.openxmlformats.org/spreadsheetml/2006/main" count="10466" uniqueCount="679">
  <si>
    <t>Nombre del Cliente</t>
  </si>
  <si>
    <t>Hora de Salida</t>
  </si>
  <si>
    <t>Mesero Asignado</t>
  </si>
  <si>
    <t>Tipo de Servicio</t>
  </si>
  <si>
    <t>Propina</t>
  </si>
  <si>
    <t>Estado de la Mesa</t>
  </si>
  <si>
    <t>Cliente_724</t>
  </si>
  <si>
    <t>Mesero_3</t>
  </si>
  <si>
    <t>Almuerzo</t>
  </si>
  <si>
    <t>Reservada</t>
  </si>
  <si>
    <t>Cliente_538</t>
  </si>
  <si>
    <t>Mesero_1</t>
  </si>
  <si>
    <t>Desayuno</t>
  </si>
  <si>
    <t>Efectivo</t>
  </si>
  <si>
    <t>Colombia</t>
  </si>
  <si>
    <t>Cliente_911</t>
  </si>
  <si>
    <t>Mesero_2</t>
  </si>
  <si>
    <t>Libre</t>
  </si>
  <si>
    <t>Brasil</t>
  </si>
  <si>
    <t>Cliente_129</t>
  </si>
  <si>
    <t>Mesero_5</t>
  </si>
  <si>
    <t>Paraguay</t>
  </si>
  <si>
    <t>Cliente_938</t>
  </si>
  <si>
    <t>Mesero_4</t>
  </si>
  <si>
    <t>Cliente_965</t>
  </si>
  <si>
    <t>Cena</t>
  </si>
  <si>
    <t>Plato_8</t>
  </si>
  <si>
    <t>Cliente_306</t>
  </si>
  <si>
    <t>Ocupada</t>
  </si>
  <si>
    <t>Venezuela</t>
  </si>
  <si>
    <t>Cliente_974</t>
  </si>
  <si>
    <t>Cliente_740</t>
  </si>
  <si>
    <t>Bolivia</t>
  </si>
  <si>
    <t>Cliente_33</t>
  </si>
  <si>
    <t>Uruguay</t>
  </si>
  <si>
    <t>Cliente_881</t>
  </si>
  <si>
    <t>Cliente_890</t>
  </si>
  <si>
    <t>Cliente_873</t>
  </si>
  <si>
    <t>Plato_9</t>
  </si>
  <si>
    <t>Cliente_780</t>
  </si>
  <si>
    <t>Cliente_728</t>
  </si>
  <si>
    <t>Cliente_175</t>
  </si>
  <si>
    <t>Plato_16</t>
  </si>
  <si>
    <t>Cliente_200</t>
  </si>
  <si>
    <t>Ecuador</t>
  </si>
  <si>
    <t>Cliente_190</t>
  </si>
  <si>
    <t>Cliente_290</t>
  </si>
  <si>
    <t>Chile</t>
  </si>
  <si>
    <t>Plato_20</t>
  </si>
  <si>
    <t>Cliente_972</t>
  </si>
  <si>
    <t>Cliente_210</t>
  </si>
  <si>
    <t>Cliente_88</t>
  </si>
  <si>
    <t>Cliente_427</t>
  </si>
  <si>
    <t>Cliente_424</t>
  </si>
  <si>
    <t>Cliente_824</t>
  </si>
  <si>
    <t>Plato_18</t>
  </si>
  <si>
    <t>Cliente_107</t>
  </si>
  <si>
    <t>Cliente_775</t>
  </si>
  <si>
    <t>Cliente_358</t>
  </si>
  <si>
    <t>Argentina</t>
  </si>
  <si>
    <t>Cliente_377</t>
  </si>
  <si>
    <t>Cliente_361</t>
  </si>
  <si>
    <t>Cliente_229</t>
  </si>
  <si>
    <t>Cliente_27</t>
  </si>
  <si>
    <t>Cliente_103</t>
  </si>
  <si>
    <t>Cliente_1</t>
  </si>
  <si>
    <t>Cliente_828</t>
  </si>
  <si>
    <t>Cliente_874</t>
  </si>
  <si>
    <t>Plato_2</t>
  </si>
  <si>
    <t>Cliente_999</t>
  </si>
  <si>
    <t>Plato_13</t>
  </si>
  <si>
    <t>Cliente_167</t>
  </si>
  <si>
    <t>Cliente_606</t>
  </si>
  <si>
    <t>Plato_19</t>
  </si>
  <si>
    <t>Cliente_710</t>
  </si>
  <si>
    <t>Cliente_870</t>
  </si>
  <si>
    <t>Cliente_230</t>
  </si>
  <si>
    <t>Cliente_814</t>
  </si>
  <si>
    <t>Cliente_640</t>
  </si>
  <si>
    <t>Plato_4</t>
  </si>
  <si>
    <t>Cliente_623</t>
  </si>
  <si>
    <t>Cliente_72</t>
  </si>
  <si>
    <t>Cliente_963</t>
  </si>
  <si>
    <t>Cliente_929</t>
  </si>
  <si>
    <t>Cliente_708</t>
  </si>
  <si>
    <t>Cliente_631</t>
  </si>
  <si>
    <t>Cliente_894</t>
  </si>
  <si>
    <t>Cliente_63</t>
  </si>
  <si>
    <t>Cliente_144</t>
  </si>
  <si>
    <t>Cliente_390</t>
  </si>
  <si>
    <t>Cliente_886</t>
  </si>
  <si>
    <t>Cliente_510</t>
  </si>
  <si>
    <t>Cliente_878</t>
  </si>
  <si>
    <t>Cliente_977</t>
  </si>
  <si>
    <t>Cliente_553</t>
  </si>
  <si>
    <t>Cliente_792</t>
  </si>
  <si>
    <t>Cliente_265</t>
  </si>
  <si>
    <t>Cliente_946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</si>
  <si>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</si>
  <si>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</si>
  <si>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</si>
  <si>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</si>
  <si>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</si>
  <si>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</si>
  <si>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</si>
  <si>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Cliente_742</t>
  </si>
  <si>
    <t>Plato_6</t>
  </si>
  <si>
    <t>Cliente_865</t>
  </si>
  <si>
    <t>Cliente_79</t>
  </si>
  <si>
    <t>Cliente_42</t>
  </si>
  <si>
    <t>Cliente_374</t>
  </si>
  <si>
    <t>Cliente_636</t>
  </si>
  <si>
    <t>Plato_12</t>
  </si>
  <si>
    <t>Cliente_753</t>
  </si>
  <si>
    <t>Cliente_632</t>
  </si>
  <si>
    <t>Cliente_969</t>
  </si>
  <si>
    <t>Plato_17</t>
  </si>
  <si>
    <t>Cliente_574</t>
  </si>
  <si>
    <t>Cliente_292</t>
  </si>
  <si>
    <t>Cliente_148</t>
  </si>
  <si>
    <t>Cliente_747</t>
  </si>
  <si>
    <t>Cliente_501</t>
  </si>
  <si>
    <t>Plato_1</t>
  </si>
  <si>
    <t>Cliente_733</t>
  </si>
  <si>
    <t>Cliente_36</t>
  </si>
  <si>
    <t>Cliente_1000</t>
  </si>
  <si>
    <t>Cliente_607</t>
  </si>
  <si>
    <t>Cliente_378</t>
  </si>
  <si>
    <t>Cliente_612</t>
  </si>
  <si>
    <t>Cliente_452</t>
  </si>
  <si>
    <t>Cliente_244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</si>
  <si>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</si>
  <si>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</si>
  <si>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</si>
  <si>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</si>
  <si>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</si>
  <si>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</si>
  <si>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</si>
  <si>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</si>
  <si>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Cliente_711</t>
  </si>
  <si>
    <t>Cliente_651</t>
  </si>
  <si>
    <t>Cliente_545</t>
  </si>
  <si>
    <t>Cliente_116</t>
  </si>
  <si>
    <t>Cliente_170</t>
  </si>
  <si>
    <t>Cliente_92</t>
  </si>
  <si>
    <t>Cliente_552</t>
  </si>
  <si>
    <t>Plato_3</t>
  </si>
  <si>
    <t>Cliente_627</t>
  </si>
  <si>
    <t>Cliente_588</t>
  </si>
  <si>
    <t>Cliente_949</t>
  </si>
  <si>
    <t>Cliente_863</t>
  </si>
  <si>
    <t>Cliente_140</t>
  </si>
  <si>
    <t>Cliente_523</t>
  </si>
  <si>
    <t>Cliente_916</t>
  </si>
  <si>
    <t>Cliente_416</t>
  </si>
  <si>
    <t>Plato_10</t>
  </si>
  <si>
    <t>Cliente_346</t>
  </si>
  <si>
    <t>Cliente_381</t>
  </si>
  <si>
    <t>Plato_7</t>
  </si>
  <si>
    <t>Cliente_791</t>
  </si>
  <si>
    <t>Cliente_697</t>
  </si>
  <si>
    <t>Cliente_516</t>
  </si>
  <si>
    <t>Cliente_541</t>
  </si>
  <si>
    <t>Cliente_830</t>
  </si>
  <si>
    <t>Cliente_656</t>
  </si>
  <si>
    <t>Cliente_486</t>
  </si>
  <si>
    <t>Cliente_774</t>
  </si>
  <si>
    <t>Cliente_26</t>
  </si>
  <si>
    <t>Cliente_273</t>
  </si>
  <si>
    <t>Cliente_798</t>
  </si>
  <si>
    <t>Cliente_8</t>
  </si>
  <si>
    <t>Cliente_31</t>
  </si>
  <si>
    <t>Cliente_658</t>
  </si>
  <si>
    <t>Cliente_773</t>
  </si>
  <si>
    <t>Cliente_158</t>
  </si>
  <si>
    <t>Cliente_569</t>
  </si>
  <si>
    <t>Cliente_286</t>
  </si>
  <si>
    <t>Cliente_199</t>
  </si>
  <si>
    <t>Cliente_712</t>
  </si>
  <si>
    <t>Cliente_56</t>
  </si>
  <si>
    <t>Cliente_670</t>
  </si>
  <si>
    <t>Cliente_909</t>
  </si>
  <si>
    <t>Cliente_402</t>
  </si>
  <si>
    <t>Cliente_709</t>
  </si>
  <si>
    <t>Cliente_533</t>
  </si>
  <si>
    <t>Cliente_953</t>
  </si>
  <si>
    <t>Cliente_380</t>
  </si>
  <si>
    <t>Cliente_964</t>
  </si>
  <si>
    <t>Cliente_939</t>
  </si>
  <si>
    <t>Cliente_536</t>
  </si>
  <si>
    <t>Cliente_5</t>
  </si>
  <si>
    <t>Cliente_115</t>
  </si>
  <si>
    <t>Cliente_580</t>
  </si>
  <si>
    <t>Cliente_788</t>
  </si>
  <si>
    <t>Cliente_892</t>
  </si>
  <si>
    <t>Cliente_406</t>
  </si>
  <si>
    <t>Cliente_295</t>
  </si>
  <si>
    <t>Cliente_547</t>
  </si>
  <si>
    <t>Cliente_156</t>
  </si>
  <si>
    <t>Cliente_768</t>
  </si>
  <si>
    <t>Plato_14</t>
  </si>
  <si>
    <t>Cliente_359</t>
  </si>
  <si>
    <t>Cliente_131</t>
  </si>
  <si>
    <t>Plato_5</t>
  </si>
  <si>
    <t>Cliente_485</t>
  </si>
  <si>
    <t>Cliente_493</t>
  </si>
  <si>
    <t>Cliente_282</t>
  </si>
  <si>
    <t>Cliente_850</t>
  </si>
  <si>
    <t>Cliente_301</t>
  </si>
  <si>
    <t>Cliente_124</t>
  </si>
  <si>
    <t>Cliente_741</t>
  </si>
  <si>
    <t>Cliente_610</t>
  </si>
  <si>
    <t>Cliente_681</t>
  </si>
  <si>
    <t>Cliente_173</t>
  </si>
  <si>
    <t>Cliente_55</t>
  </si>
  <si>
    <t>Cliente_653</t>
  </si>
  <si>
    <t>Cliente_628</t>
  </si>
  <si>
    <t>Cliente_715</t>
  </si>
  <si>
    <t>Cliente_321</t>
  </si>
  <si>
    <t>Cliente_442</t>
  </si>
  <si>
    <t>Cliente_752</t>
  </si>
  <si>
    <t>Cliente_727</t>
  </si>
  <si>
    <t>Cliente_548</t>
  </si>
  <si>
    <t>Cliente_30</t>
  </si>
  <si>
    <t>Cliente_412</t>
  </si>
  <si>
    <t>Cliente_646</t>
  </si>
  <si>
    <t>Cliente_151</t>
  </si>
  <si>
    <t>Cliente_318</t>
  </si>
  <si>
    <t>Cliente_336</t>
  </si>
  <si>
    <t>Cliente_560</t>
  </si>
  <si>
    <t>Cliente_367</t>
  </si>
  <si>
    <t>Cliente_765</t>
  </si>
  <si>
    <t>Cliente_679</t>
  </si>
  <si>
    <t>Cliente_512</t>
  </si>
  <si>
    <t>Cliente_701</t>
  </si>
  <si>
    <t>Cliente_331</t>
  </si>
  <si>
    <t>Cliente_83</t>
  </si>
  <si>
    <t>Cliente_339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</si>
  <si>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</si>
  <si>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</si>
  <si>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</si>
  <si>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</si>
  <si>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</si>
  <si>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</si>
  <si>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</si>
  <si>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</si>
  <si>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</si>
  <si>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Plato_15</t>
  </si>
  <si>
    <t>Cliente_759</t>
  </si>
  <si>
    <t>Cliente_959</t>
  </si>
  <si>
    <t>Cliente_744</t>
  </si>
  <si>
    <t>Cliente_189</t>
  </si>
  <si>
    <t>Cliente_576</t>
  </si>
  <si>
    <t>Cliente_474</t>
  </si>
  <si>
    <t>Cliente_990</t>
  </si>
  <si>
    <t>Cliente_67</t>
  </si>
  <si>
    <t>Cliente_445</t>
  </si>
  <si>
    <t>Cliente_984</t>
  </si>
  <si>
    <t>Cliente_877</t>
  </si>
  <si>
    <t>Cliente_494</t>
  </si>
  <si>
    <t>Cliente_264</t>
  </si>
  <si>
    <t>Plato_11</t>
  </si>
  <si>
    <t>Cliente_142</t>
  </si>
  <si>
    <t>Cliente_599</t>
  </si>
  <si>
    <t>Cliente_856</t>
  </si>
  <si>
    <t>Cliente_722</t>
  </si>
  <si>
    <t>Cliente_935</t>
  </si>
  <si>
    <t>Cliente_961</t>
  </si>
  <si>
    <t>Cliente_924</t>
  </si>
  <si>
    <t>Cliente_579</t>
  </si>
  <si>
    <t>Cliente_567</t>
  </si>
  <si>
    <t>Cliente_927</t>
  </si>
  <si>
    <t>Cliente_539</t>
  </si>
  <si>
    <t>Cliente_872</t>
  </si>
  <si>
    <t>Cliente_425</t>
  </si>
  <si>
    <t>Cliente_700</t>
  </si>
  <si>
    <t>Cliente_665</t>
  </si>
  <si>
    <t>Cliente_978</t>
  </si>
  <si>
    <t>Cliente_577</t>
  </si>
  <si>
    <t>Cliente_429</t>
  </si>
  <si>
    <t>Cliente_811</t>
  </si>
  <si>
    <t>Cliente_228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</si>
  <si>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</si>
  <si>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</si>
  <si>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</si>
  <si>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</si>
  <si>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</si>
  <si>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</si>
  <si>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</si>
  <si>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</si>
  <si>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Cliente_928</t>
  </si>
  <si>
    <t>Cliente_132</t>
  </si>
  <si>
    <t>Cliente_53</t>
  </si>
  <si>
    <t>Cliente_673</t>
  </si>
  <si>
    <t>Cliente_243</t>
  </si>
  <si>
    <t>Cliente_730</t>
  </si>
  <si>
    <t>Cliente_617</t>
  </si>
  <si>
    <t>Cliente_827</t>
  </si>
  <si>
    <t>Cliente_184</t>
  </si>
  <si>
    <t>Cliente_345</t>
  </si>
  <si>
    <t>Cliente_277</t>
  </si>
  <si>
    <t>Cliente_981</t>
  </si>
  <si>
    <t>Cliente_24</t>
  </si>
  <si>
    <t>Cliente_463</t>
  </si>
  <si>
    <t>Cliente_746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</si>
  <si>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</si>
  <si>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</si>
  <si>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</si>
  <si>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</si>
  <si>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</si>
  <si>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</si>
  <si>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</si>
  <si>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</si>
  <si>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</si>
  <si>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Cliente_702</t>
  </si>
  <si>
    <t>Cliente_846</t>
  </si>
  <si>
    <t>Cliente_620</t>
  </si>
  <si>
    <t>Cliente_672</t>
  </si>
  <si>
    <t>Cliente_735</t>
  </si>
  <si>
    <t>Cliente_268</t>
  </si>
  <si>
    <t>Cliente_161</t>
  </si>
  <si>
    <t>Cliente_600</t>
  </si>
  <si>
    <t>Cliente_654</t>
  </si>
  <si>
    <t>Cliente_269</t>
  </si>
  <si>
    <t>Cliente_12</t>
  </si>
  <si>
    <t>Cliente_294</t>
  </si>
  <si>
    <t>Cliente_659</t>
  </si>
  <si>
    <t>Cliente_47</t>
  </si>
  <si>
    <t>Cliente_544</t>
  </si>
  <si>
    <t>Cliente_633</t>
  </si>
  <si>
    <t>Cliente_154</t>
  </si>
  <si>
    <t>Cliente_489</t>
  </si>
  <si>
    <t>Cliente_350</t>
  </si>
  <si>
    <t>Cliente_797</t>
  </si>
  <si>
    <t>Cliente_436</t>
  </si>
  <si>
    <t>Cliente_597</t>
  </si>
  <si>
    <t>Cliente_823</t>
  </si>
  <si>
    <t>Cliente_690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</si>
  <si>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</si>
  <si>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</si>
  <si>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</si>
  <si>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</si>
  <si>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</si>
  <si>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</si>
  <si>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</si>
  <si>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</si>
  <si>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</si>
  <si>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</si>
  <si>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</si>
  <si>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Cliente_755</t>
  </si>
  <si>
    <t>Cliente_289</t>
  </si>
  <si>
    <t>Cliente_476</t>
  </si>
  <si>
    <t>Cliente_940</t>
  </si>
  <si>
    <t>Cliente_707</t>
  </si>
  <si>
    <t>Cliente_644</t>
  </si>
  <si>
    <t>Cliente_619</t>
  </si>
  <si>
    <t>Cliente_833</t>
  </si>
  <si>
    <t>Cliente_899</t>
  </si>
  <si>
    <t>Cliente_498</t>
  </si>
  <si>
    <t>Cliente_470</t>
  </si>
  <si>
    <t>Cliente_191</t>
  </si>
  <si>
    <t>Cliente_183</t>
  </si>
  <si>
    <t>Cliente_499</t>
  </si>
  <si>
    <t>Cliente_495</t>
  </si>
  <si>
    <t>Cliente_54</t>
  </si>
  <si>
    <t>Cliente_923</t>
  </si>
  <si>
    <t>Cliente_453</t>
  </si>
  <si>
    <t>Cliente_14</t>
  </si>
  <si>
    <t>Cliente_611</t>
  </si>
  <si>
    <t>Cliente_666</t>
  </si>
  <si>
    <t>Cliente_505</t>
  </si>
  <si>
    <t>Cliente_858</t>
  </si>
  <si>
    <t>Cliente_882</t>
  </si>
  <si>
    <t>Cliente_275</t>
  </si>
  <si>
    <t>Cliente_871</t>
  </si>
  <si>
    <t>Cliente_841</t>
  </si>
  <si>
    <t>Cliente_789</t>
  </si>
  <si>
    <t>Cliente_141</t>
  </si>
  <si>
    <t>Cliente_992</t>
  </si>
  <si>
    <t>Cliente_622</t>
  </si>
  <si>
    <t>Cliente_508</t>
  </si>
  <si>
    <t>Cliente_676</t>
  </si>
  <si>
    <t>Cliente_667</t>
  </si>
  <si>
    <t>Cliente_609</t>
  </si>
  <si>
    <t>Cliente_471</t>
  </si>
  <si>
    <t>Cliente_196</t>
  </si>
  <si>
    <t>Cliente_563</t>
  </si>
  <si>
    <t>Cliente_991</t>
  </si>
  <si>
    <t>Cliente_330</t>
  </si>
  <si>
    <t>Cliente_943</t>
  </si>
  <si>
    <t>Cliente_285</t>
  </si>
  <si>
    <t>Cliente_905</t>
  </si>
  <si>
    <t>Cliente_543</t>
  </si>
  <si>
    <t>Cliente_239</t>
  </si>
  <si>
    <t>Cliente_315</t>
  </si>
  <si>
    <t>Cliente_166</t>
  </si>
  <si>
    <t>Cliente_157</t>
  </si>
  <si>
    <t>Cliente_912</t>
  </si>
  <si>
    <t>Cliente_736</t>
  </si>
  <si>
    <t>Cliente_328</t>
  </si>
  <si>
    <t>Cliente_919</t>
  </si>
  <si>
    <t>Cliente_958</t>
  </si>
  <si>
    <t>Cliente_395</t>
  </si>
  <si>
    <t>Cliente_287</t>
  </si>
  <si>
    <t>Cliente_479</t>
  </si>
  <si>
    <t>Cliente_160</t>
  </si>
  <si>
    <t>Cliente_109</t>
  </si>
  <si>
    <t>Cliente_342</t>
  </si>
  <si>
    <t>Cliente_332</t>
  </si>
  <si>
    <t>Cliente_689</t>
  </si>
  <si>
    <t>Cliente_518</t>
  </si>
  <si>
    <t>Cliente_348</t>
  </si>
  <si>
    <t>Cliente_259</t>
  </si>
  <si>
    <t>Cliente_869</t>
  </si>
  <si>
    <t>Cliente_842</t>
  </si>
  <si>
    <t>Cliente_349</t>
  </si>
  <si>
    <t>Cliente_316</t>
  </si>
  <si>
    <t>Cliente_732</t>
  </si>
  <si>
    <t>Cliente_807</t>
  </si>
  <si>
    <t>Cliente_900</t>
  </si>
  <si>
    <t>Cliente_143</t>
  </si>
  <si>
    <t>Cliente_405</t>
  </si>
  <si>
    <t>Cliente_473</t>
  </si>
  <si>
    <t>Cliente_404</t>
  </si>
  <si>
    <t>Cliente_717</t>
  </si>
  <si>
    <t>Cliente_783</t>
  </si>
  <si>
    <t>Cliente_589</t>
  </si>
  <si>
    <t>Cliente_284</t>
  </si>
  <si>
    <t>Cliente_207</t>
  </si>
  <si>
    <t>Cliente_531</t>
  </si>
  <si>
    <t>Cliente_420</t>
  </si>
  <si>
    <t>Cliente_989</t>
  </si>
  <si>
    <t>Cliente_421</t>
  </si>
  <si>
    <t>Cliente_194</t>
  </si>
  <si>
    <t>Cliente_876</t>
  </si>
  <si>
    <t>Cliente_365</t>
  </si>
  <si>
    <t>Cliente_185</t>
  </si>
  <si>
    <t>Cliente_558</t>
  </si>
  <si>
    <t>Cliente_535</t>
  </si>
  <si>
    <t>Cliente_18</t>
  </si>
  <si>
    <t>Cliente_696</t>
  </si>
  <si>
    <t>Cliente_704</t>
  </si>
  <si>
    <t>Cliente_720</t>
  </si>
  <si>
    <t>Cliente_624</t>
  </si>
  <si>
    <t>Cliente_434</t>
  </si>
  <si>
    <t>Cliente_149</t>
  </si>
  <si>
    <t>Cliente_125</t>
  </si>
  <si>
    <t>Cliente_618</t>
  </si>
  <si>
    <t>Cliente_527</t>
  </si>
  <si>
    <t>Cliente_71</t>
  </si>
  <si>
    <t>Cliente_437</t>
  </si>
  <si>
    <t>Cliente_719</t>
  </si>
  <si>
    <t>Cliente_354</t>
  </si>
  <si>
    <t>Cliente_363</t>
  </si>
  <si>
    <t>Cliente_778</t>
  </si>
  <si>
    <t>Cliente_637</t>
  </si>
  <si>
    <t>Cliente_948</t>
  </si>
  <si>
    <t>Cliente_172</t>
  </si>
  <si>
    <t>Cliente_70</t>
  </si>
  <si>
    <t>Cliente_835</t>
  </si>
  <si>
    <t>Cliente_821</t>
  </si>
  <si>
    <t>Cliente_509</t>
  </si>
  <si>
    <t>Cliente_951</t>
  </si>
  <si>
    <t>Cliente_819</t>
  </si>
  <si>
    <t>Cliente_334</t>
  </si>
  <si>
    <t>Cliente_787</t>
  </si>
  <si>
    <t>Cliente_616</t>
  </si>
  <si>
    <t>Cliente_422</t>
  </si>
  <si>
    <t>Cliente_930</t>
  </si>
  <si>
    <t>Cliente_218</t>
  </si>
  <si>
    <t>Cliente_257</t>
  </si>
  <si>
    <t>Cliente_112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</si>
  <si>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</si>
  <si>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</si>
  <si>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</si>
  <si>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</si>
  <si>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</si>
  <si>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</si>
  <si>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</si>
  <si>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</si>
  <si>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Cliente_392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</si>
  <si>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</si>
  <si>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</si>
  <si>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</si>
  <si>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</si>
  <si>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</si>
  <si>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</si>
  <si>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</si>
  <si>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</si>
  <si>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Cliente_110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</si>
  <si>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</si>
  <si>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</si>
  <si>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</si>
  <si>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</si>
  <si>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</si>
  <si>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</si>
  <si>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</si>
  <si>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</si>
  <si>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</si>
  <si>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Cliente_117</t>
  </si>
  <si>
    <t>Cliente_988</t>
  </si>
  <si>
    <t>Cliente_372</t>
  </si>
  <si>
    <t>Cliente_283</t>
  </si>
  <si>
    <t>Cliente_857</t>
  </si>
  <si>
    <t>Cliente_208</t>
  </si>
  <si>
    <t>Cliente_443</t>
  </si>
  <si>
    <t>Cliente_138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</si>
  <si>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</si>
  <si>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</si>
  <si>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</si>
  <si>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</si>
  <si>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</si>
  <si>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</si>
  <si>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</si>
  <si>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</si>
  <si>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</si>
  <si>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Cliente_657</t>
  </si>
  <si>
    <t>Cliente_224</t>
  </si>
  <si>
    <t>Cliente_680</t>
  </si>
  <si>
    <t>Cliente_513</t>
  </si>
  <si>
    <t>Cliente_973</t>
  </si>
  <si>
    <t>Cliente_592</t>
  </si>
  <si>
    <t>Cliente_575</t>
  </si>
  <si>
    <t>Cliente_511</t>
  </si>
  <si>
    <t>Cliente_772</t>
  </si>
  <si>
    <t>Cliente_605</t>
  </si>
  <si>
    <t>Cliente_197</t>
  </si>
  <si>
    <t>Cliente_19</t>
  </si>
  <si>
    <t>Cliente_586</t>
  </si>
  <si>
    <t>Cliente_687</t>
  </si>
  <si>
    <t>Cliente_415</t>
  </si>
  <si>
    <t>Cliente_456</t>
  </si>
  <si>
    <t>Cliente_820</t>
  </si>
  <si>
    <t>Cliente_698</t>
  </si>
  <si>
    <t>Cliente_59</t>
  </si>
  <si>
    <t>Cliente_799</t>
  </si>
  <si>
    <t>Cliente_52</t>
  </si>
  <si>
    <t>Cliente_278</t>
  </si>
  <si>
    <t>Cliente_595</t>
  </si>
  <si>
    <t>Cliente_2</t>
  </si>
  <si>
    <t>Cliente_880</t>
  </si>
  <si>
    <t>Cliente_626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</si>
  <si>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</si>
  <si>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</si>
  <si>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</si>
  <si>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</si>
  <si>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</si>
  <si>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</si>
  <si>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</si>
  <si>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Cliente_593</t>
  </si>
  <si>
    <t>Cliente_368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</si>
  <si>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</si>
  <si>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</si>
  <si>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</si>
  <si>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</si>
  <si>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</si>
  <si>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</si>
  <si>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</si>
  <si>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Cliente_725</t>
  </si>
  <si>
    <t>Cliente_114</t>
  </si>
  <si>
    <t>Cliente_90</t>
  </si>
  <si>
    <t>Cliente_496</t>
  </si>
  <si>
    <t>Cliente_58</t>
  </si>
  <si>
    <t>Cliente_468</t>
  </si>
  <si>
    <t>Cliente_714</t>
  </si>
  <si>
    <t>Cliente_950</t>
  </si>
  <si>
    <t>Cliente_663</t>
  </si>
  <si>
    <t>Cliente_801</t>
  </si>
  <si>
    <t>Cliente_804</t>
  </si>
  <si>
    <t>Cliente_716</t>
  </si>
  <si>
    <t>Cliente_786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</si>
  <si>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</si>
  <si>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</si>
  <si>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</si>
  <si>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</si>
  <si>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</si>
  <si>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</si>
  <si>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</si>
  <si>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</si>
  <si>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</si>
  <si>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Cliente_484</t>
  </si>
  <si>
    <t>Cliente_297</t>
  </si>
  <si>
    <t>Cliente_446</t>
  </si>
  <si>
    <t>Cliente_298</t>
  </si>
  <si>
    <t>Cliente_304</t>
  </si>
  <si>
    <t>Cliente_743</t>
  </si>
  <si>
    <t>Cliente_428</t>
  </si>
  <si>
    <t>Cliente_750</t>
  </si>
  <si>
    <t>Cliente_808</t>
  </si>
  <si>
    <t>Cliente_376</t>
  </si>
  <si>
    <t>Cliente_721</t>
  </si>
  <si>
    <t>Cliente_227</t>
  </si>
  <si>
    <t>Cliente_757</t>
  </si>
  <si>
    <t>Perú</t>
  </si>
  <si>
    <t>España</t>
  </si>
  <si>
    <t>Número de Mesa</t>
  </si>
  <si>
    <t>Número de Comensales</t>
  </si>
  <si>
    <t>Número de Orden</t>
  </si>
  <si>
    <t>Método de Pago</t>
  </si>
  <si>
    <t>País de Origen</t>
  </si>
  <si>
    <t>Tarjeta de débito</t>
  </si>
  <si>
    <t>Tarjeta de crédito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</si>
  <si>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</si>
  <si>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</si>
  <si>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</si>
  <si>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</si>
  <si>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</si>
  <si>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</si>
  <si>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</si>
  <si>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Tiempo de Preparación</t>
  </si>
  <si>
    <t>Fecha de Llegada</t>
  </si>
  <si>
    <t>Hora de llegada</t>
  </si>
  <si>
    <t>Fecha de Salida</t>
  </si>
  <si>
    <t>Ganancia bruta</t>
  </si>
  <si>
    <t>Ganancia neta</t>
  </si>
  <si>
    <t>Porcentaje de ganancia</t>
  </si>
  <si>
    <t>Monto total</t>
  </si>
  <si>
    <t>DescripcióndelPlato_7</t>
  </si>
  <si>
    <t>DescripcióndelPlato</t>
  </si>
  <si>
    <t>DescripcióndelPlato_2</t>
  </si>
  <si>
    <t>DescripcióndelPlato_17</t>
  </si>
  <si>
    <t>DescripcióndelPlato_6</t>
  </si>
  <si>
    <t>DescripcióndelPlato_20</t>
  </si>
  <si>
    <t>DescripcióndelPlato_19</t>
  </si>
  <si>
    <t>DescripcióndelPlato_9</t>
  </si>
  <si>
    <t>DescripcióndelPlato_11</t>
  </si>
  <si>
    <t>DescripcióndelPlato_16</t>
  </si>
  <si>
    <t>DescripcióndelPlato_12</t>
  </si>
  <si>
    <t>DescripcióndelPlato_8</t>
  </si>
  <si>
    <t>DescripcióndelPlato_15</t>
  </si>
  <si>
    <t>DescripcióndelPlato_5</t>
  </si>
  <si>
    <t>DescripcióndelPlato_18</t>
  </si>
  <si>
    <t>DescripcióndelPlato_3</t>
  </si>
  <si>
    <t>DescripcióndelPlato_14</t>
  </si>
  <si>
    <t>DescripcióndelPlato_13</t>
  </si>
  <si>
    <t>DescripcióndelPlato_4</t>
  </si>
  <si>
    <t>DescripcióndelPlato_10</t>
  </si>
  <si>
    <t>DescripcióndelPlato_1</t>
  </si>
  <si>
    <t>Tiempo de permanencia</t>
  </si>
  <si>
    <t>Tiempo de preparación</t>
  </si>
  <si>
    <t>Tiempo de degustación</t>
  </si>
  <si>
    <t>Fecha factura</t>
  </si>
  <si>
    <t>Cobrada</t>
  </si>
  <si>
    <t>Etiquetas de fila</t>
  </si>
  <si>
    <t>Total general</t>
  </si>
  <si>
    <t>Recuento de Cobrada</t>
  </si>
  <si>
    <t>No</t>
  </si>
  <si>
    <t>Sí</t>
  </si>
  <si>
    <t>Etiquetas de columna</t>
  </si>
  <si>
    <t>Análisis de Ingresos por Tipo de Servicio</t>
  </si>
  <si>
    <t>Análisis de número de transacciones por Método de Pago</t>
  </si>
  <si>
    <t>Transacciones</t>
  </si>
  <si>
    <t>Desglose de Ingresos tipo de Servicio y día de la Semana</t>
  </si>
  <si>
    <t>Desglose de Ingresos por País de Origen</t>
  </si>
  <si>
    <t>Desglose de Impagos</t>
  </si>
  <si>
    <t>Suma de Propina</t>
  </si>
  <si>
    <t>Desglose de Propinas</t>
  </si>
  <si>
    <t>Recuento de Mesero Asignado</t>
  </si>
  <si>
    <t>Desglose de Órdenes Atendidas por meseros</t>
  </si>
  <si>
    <t>Ingresos</t>
  </si>
  <si>
    <t>Día semana</t>
  </si>
  <si>
    <t>domingo</t>
  </si>
  <si>
    <t>jueves</t>
  </si>
  <si>
    <t>lunes</t>
  </si>
  <si>
    <t>martes</t>
  </si>
  <si>
    <t>miércoles</t>
  </si>
  <si>
    <t>sábado</t>
  </si>
  <si>
    <t>viernes</t>
  </si>
  <si>
    <t>Órdenes asignadas</t>
  </si>
  <si>
    <t>Cuenta de Cobrada</t>
  </si>
  <si>
    <t>Suma de Ingresos</t>
  </si>
  <si>
    <t>Coste total</t>
  </si>
  <si>
    <t>Número total de órdenes</t>
  </si>
  <si>
    <t>Nº Medio Comensales</t>
  </si>
  <si>
    <t>Ticket Medio</t>
  </si>
  <si>
    <t>Facturación Total</t>
  </si>
  <si>
    <t xml:space="preserve">Coste Total </t>
  </si>
  <si>
    <t>Margen</t>
  </si>
  <si>
    <t>Ingresos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</si>
</sst>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h:mm;@"/>
    <numFmt numFmtId="165" formatCode="dddd"/>
    <numFmt numFmtId="166" formatCode="#,##0.00\ &quot;€&quot;"/>
    <numFmt numFmtId="168" formatCode="_-* #,##0\ [$€-C0A]_-;\-* #,##0\ [$€-C0A]_-;_-* &quot;-&quot;??\ [$€-C0A]_-;_-@_-"/>
    <numFmt numFmtId="169" formatCode="_-* #,##0\ &quot;€&quot;_-;\-* #,##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169" fontId="0" fillId="0" borderId="0" xfId="1" applyNumberFormat="1" applyFont="1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1" fontId="0" fillId="2" borderId="3" xfId="0" applyNumberFormat="1" applyFill="1" applyBorder="1"/>
    <xf numFmtId="0" fontId="3" fillId="2" borderId="4" xfId="0" applyFont="1" applyFill="1" applyBorder="1"/>
    <xf numFmtId="0" fontId="3" fillId="2" borderId="0" xfId="0" applyFont="1" applyFill="1" applyBorder="1"/>
    <xf numFmtId="1" fontId="0" fillId="2" borderId="5" xfId="0" applyNumberFormat="1" applyFill="1" applyBorder="1"/>
    <xf numFmtId="44" fontId="0" fillId="2" borderId="5" xfId="1" applyFont="1" applyFill="1" applyBorder="1"/>
    <xf numFmtId="166" fontId="0" fillId="2" borderId="5" xfId="0" applyNumberFormat="1" applyFill="1" applyBorder="1"/>
    <xf numFmtId="0" fontId="3" fillId="2" borderId="6" xfId="0" applyFont="1" applyFill="1" applyBorder="1"/>
    <xf numFmtId="0" fontId="0" fillId="2" borderId="7" xfId="0" applyFill="1" applyBorder="1"/>
    <xf numFmtId="44" fontId="0" fillId="2" borderId="8" xfId="0" applyNumberFormat="1" applyFill="1" applyBorder="1"/>
  </cellXfs>
  <cellStyles count="2">
    <cellStyle name="Moneda" xfId="1" builtinId="4"/>
    <cellStyle name="Normal" xfId="0" builtinId="0"/>
  </cellStyles>
  <dxfs count="27">
    <dxf>
      <numFmt numFmtId="166" formatCode="#,##0.00\ &quot;€&quot;"/>
    </dxf>
    <dxf>
      <numFmt numFmtId="166" formatCode="#,##0.00\ &quot;€&quot;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169" formatCode="_-* #,##0\ &quot;€&quot;_-;\-* #,##0\ &quot;€&quot;_-;_-* &quot;-&quot;??\ &quot;€&quot;_-;_-@_-"/>
    </dxf>
    <dxf>
      <numFmt numFmtId="169" formatCode="_-* #,##0\ &quot;€&quot;_-;\-* #,##0\ &quot;€&quot;_-;_-* &quot;-&quot;??\ &quot;€&quot;_-;_-@_-"/>
    </dxf>
    <dxf>
      <alignment horizontal="center"/>
    </dxf>
    <dxf>
      <alignment vertical="center"/>
    </dxf>
    <dxf>
      <numFmt numFmtId="1" formatCode="0"/>
    </dxf>
    <dxf>
      <numFmt numFmtId="1" formatCode="0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7" formatCode="_-* #,##0.00\ [$€-C0A]_-;\-* #,##0.00\ [$€-C0A]_-;_-* &quot;-&quot;??\ [$€-C0A]_-;_-@_-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dd"/>
    </dxf>
    <dxf>
      <numFmt numFmtId="19" formatCode="dd/mm/yyyy"/>
    </dxf>
    <dxf>
      <numFmt numFmtId="164" formatCode="h:mm;@"/>
    </dxf>
    <dxf>
      <numFmt numFmtId="164" formatCode="h:mm;@"/>
      <alignment horizontal="right" vertical="bottom" textRotation="0" wrapText="0" indent="0" justifyLastLine="0" shrinkToFit="0" readingOrder="0"/>
    </dxf>
    <dxf>
      <numFmt numFmtId="164" formatCode="h:mm;@"/>
    </dxf>
    <dxf>
      <numFmt numFmtId="27" formatCode="dd/mm/yyyy\ h:mm"/>
    </dxf>
    <dxf>
      <numFmt numFmtId="164" formatCode="h:mm;@"/>
    </dxf>
    <dxf>
      <numFmt numFmtId="19" formatCode="dd/mm/yyyy"/>
    </dxf>
    <dxf>
      <numFmt numFmtId="164" formatCode="h:mm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Tablas!$A$4:$A$7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Tablas!$B$4:$B$7</c:f>
              <c:numCache>
                <c:formatCode>_-* #,##0\ [$€-C0A]_-;\-* #,##0\ [$€-C0A]_-;_-* "-"??\ [$€-C0A]_-;_-@_-</c:formatCode>
                <c:ptCount val="3"/>
                <c:pt idx="0">
                  <c:v>49765</c:v>
                </c:pt>
                <c:pt idx="1">
                  <c:v>18872</c:v>
                </c:pt>
                <c:pt idx="2">
                  <c:v>17852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0-42B0-8247-5347CD7B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218128"/>
        <c:axId val="1479218608"/>
      </c:barChart>
      <c:catAx>
        <c:axId val="147921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Típo</a:t>
                </a:r>
                <a:r>
                  <a:rPr lang="es-ES" baseline="0"/>
                  <a:t> de servicio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218608"/>
        <c:crosses val="autoZero"/>
        <c:auto val="1"/>
        <c:lblAlgn val="ctr"/>
        <c:lblOffset val="100"/>
        <c:noMultiLvlLbl val="0"/>
      </c:catAx>
      <c:valAx>
        <c:axId val="14792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2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[Proyecto excel.xlsx]Tablas!TablaDinámica3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por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77-4396-BFC5-1BCE5FAEB1E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77-4396-BFC5-1BCE5FAEB1EB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77-4396-BFC5-1BCE5FAEB1E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Tablas!$A$11:$A$14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Tablas!$B$11:$B$14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77-4396-BFC5-1BCE5FAEB1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excel.xlsx]Tablas!TablaDinámica4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shade val="65000"/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3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4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tint val="65000"/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Tablas!$B$18:$B$19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3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Tablas!$A$20:$A$27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Tablas!$B$20:$B$27</c:f>
              <c:numCache>
                <c:formatCode>_-* #,##0\ "€"_-;\-* #,##0\ "€"_-;_-* "-"??\ "€"_-;_-@_-</c:formatCode>
                <c:ptCount val="7"/>
                <c:pt idx="0">
                  <c:v>2993</c:v>
                </c:pt>
                <c:pt idx="1">
                  <c:v>3240</c:v>
                </c:pt>
                <c:pt idx="2">
                  <c:v>6027</c:v>
                </c:pt>
                <c:pt idx="3">
                  <c:v>10858</c:v>
                </c:pt>
                <c:pt idx="4">
                  <c:v>8636</c:v>
                </c:pt>
                <c:pt idx="5">
                  <c:v>8629</c:v>
                </c:pt>
                <c:pt idx="6">
                  <c:v>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E-49A2-AD5D-1DE9CB43CC10}"/>
            </c:ext>
          </c:extLst>
        </c:ser>
        <c:ser>
          <c:idx val="1"/>
          <c:order val="1"/>
          <c:tx>
            <c:strRef>
              <c:f>Tablas!$C$18:$C$19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Tablas!$A$20:$A$27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Tablas!$C$20:$C$27</c:f>
              <c:numCache>
                <c:formatCode>_-* #,##0\ "€"_-;\-* #,##0\ "€"_-;_-* "-"??\ "€"_-;_-@_-</c:formatCode>
                <c:ptCount val="7"/>
                <c:pt idx="0">
                  <c:v>677</c:v>
                </c:pt>
                <c:pt idx="1">
                  <c:v>1689</c:v>
                </c:pt>
                <c:pt idx="2">
                  <c:v>1992</c:v>
                </c:pt>
                <c:pt idx="3">
                  <c:v>5010</c:v>
                </c:pt>
                <c:pt idx="4">
                  <c:v>3302</c:v>
                </c:pt>
                <c:pt idx="5">
                  <c:v>3088</c:v>
                </c:pt>
                <c:pt idx="6">
                  <c:v>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E-49A2-AD5D-1DE9CB43CC10}"/>
            </c:ext>
          </c:extLst>
        </c:ser>
        <c:ser>
          <c:idx val="2"/>
          <c:order val="2"/>
          <c:tx>
            <c:strRef>
              <c:f>Tablas!$D$18:$D$19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Tablas!$A$20:$A$27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Tablas!$D$20:$D$27</c:f>
              <c:numCache>
                <c:formatCode>_-* #,##0\ "€"_-;\-* #,##0\ "€"_-;_-* "-"??\ "€"_-;_-@_-</c:formatCode>
                <c:ptCount val="7"/>
                <c:pt idx="0">
                  <c:v>2079</c:v>
                </c:pt>
                <c:pt idx="1">
                  <c:v>2477</c:v>
                </c:pt>
                <c:pt idx="2">
                  <c:v>797</c:v>
                </c:pt>
                <c:pt idx="3">
                  <c:v>4292</c:v>
                </c:pt>
                <c:pt idx="4">
                  <c:v>2676</c:v>
                </c:pt>
                <c:pt idx="5">
                  <c:v>2790</c:v>
                </c:pt>
                <c:pt idx="6">
                  <c:v>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E-49A2-AD5D-1DE9CB43CC1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60867680"/>
        <c:axId val="960861920"/>
      </c:barChart>
      <c:catAx>
        <c:axId val="9608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861920"/>
        <c:crosses val="autoZero"/>
        <c:auto val="1"/>
        <c:lblAlgn val="ctr"/>
        <c:lblOffset val="100"/>
        <c:noMultiLvlLbl val="0"/>
      </c:catAx>
      <c:valAx>
        <c:axId val="96086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8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excel.xlsx]Tablas!TablaDinámica5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por país de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Tablas!$D$4:$D$15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Tablas!$E$4:$E$15</c:f>
              <c:numCache>
                <c:formatCode>_-* #,##0\ "€"_-;\-* #,##0\ "€"_-;_-* "-"??\ "€"_-;_-@_-</c:formatCode>
                <c:ptCount val="11"/>
                <c:pt idx="0">
                  <c:v>8377</c:v>
                </c:pt>
                <c:pt idx="1">
                  <c:v>7416</c:v>
                </c:pt>
                <c:pt idx="2">
                  <c:v>7489</c:v>
                </c:pt>
                <c:pt idx="3">
                  <c:v>9904</c:v>
                </c:pt>
                <c:pt idx="4">
                  <c:v>8141</c:v>
                </c:pt>
                <c:pt idx="5">
                  <c:v>6065</c:v>
                </c:pt>
                <c:pt idx="6">
                  <c:v>7775</c:v>
                </c:pt>
                <c:pt idx="7">
                  <c:v>8541</c:v>
                </c:pt>
                <c:pt idx="8">
                  <c:v>7960</c:v>
                </c:pt>
                <c:pt idx="9">
                  <c:v>7650</c:v>
                </c:pt>
                <c:pt idx="10">
                  <c:v>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F-4695-86C6-769E49CBFF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98396112"/>
        <c:axId val="1283665248"/>
      </c:barChart>
      <c:catAx>
        <c:axId val="99839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3665248"/>
        <c:crosses val="autoZero"/>
        <c:auto val="1"/>
        <c:lblAlgn val="ctr"/>
        <c:lblOffset val="100"/>
        <c:noMultiLvlLbl val="0"/>
      </c:catAx>
      <c:valAx>
        <c:axId val="1283665248"/>
        <c:scaling>
          <c:orientation val="minMax"/>
        </c:scaling>
        <c:delete val="0"/>
        <c:axPos val="l"/>
        <c:numFmt formatCode="_-* #,##0\ &quot;€&quot;_-;\-* #,##0\ &quot;€&quot;_-;_-* &quot;-&quot;??\ &quot;€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3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excel.xlsx]Tablas!TablaDinámica2</c:name>
    <c:fmtId val="11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3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3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55-478E-B8C2-8ED87DD3765B}"/>
              </c:ext>
            </c:extLst>
          </c:dPt>
          <c:dPt>
            <c:idx val="1"/>
            <c:bubble3D val="0"/>
            <c:explosion val="27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55-478E-B8C2-8ED87DD3765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Tablas!$G$4:$G$6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Tablas!$H$4:$H$6</c:f>
              <c:numCache>
                <c:formatCode>0.00%</c:formatCode>
                <c:ptCount val="2"/>
                <c:pt idx="0">
                  <c:v>0.86962190352020863</c:v>
                </c:pt>
                <c:pt idx="1">
                  <c:v>0.1303780964797914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5-478E-B8C2-8ED87DD376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excel.xlsx]Tablas!TablaDinámica6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Desglose de Propinas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Tablas!$H$9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Tablas!$G$10:$G$15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Tablas!$H$10:$H$15</c:f>
              <c:numCache>
                <c:formatCode>_("€"* #,##0.00_);_("€"* \(#,##0.00\);_("€"* "-"??_);_(@_)</c:formatCode>
                <c:ptCount val="5"/>
                <c:pt idx="0">
                  <c:v>4221.6400000000003</c:v>
                </c:pt>
                <c:pt idx="1">
                  <c:v>5692.8</c:v>
                </c:pt>
                <c:pt idx="2">
                  <c:v>4590.1400000000003</c:v>
                </c:pt>
                <c:pt idx="3">
                  <c:v>4500.09</c:v>
                </c:pt>
                <c:pt idx="4">
                  <c:v>3822.57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2-4F4F-ADD4-9F5C14D9F8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882240"/>
        <c:axId val="1288949232"/>
      </c:barChart>
      <c:catAx>
        <c:axId val="2028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949232"/>
        <c:crosses val="autoZero"/>
        <c:auto val="1"/>
        <c:lblAlgn val="ctr"/>
        <c:lblOffset val="100"/>
        <c:noMultiLvlLbl val="0"/>
      </c:catAx>
      <c:valAx>
        <c:axId val="1288949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2028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excel.xlsx]Tablas!TablaDinámica7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Órdenes Atendidas por meseros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Tablas!$G$19:$G$24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Tablas!$H$19:$H$24</c:f>
              <c:numCache>
                <c:formatCode>0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3-4447-8D85-55B372795A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7109776"/>
        <c:axId val="1317110736"/>
      </c:barChart>
      <c:catAx>
        <c:axId val="13171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7110736"/>
        <c:crosses val="autoZero"/>
        <c:auto val="1"/>
        <c:lblAlgn val="ctr"/>
        <c:lblOffset val="100"/>
        <c:noMultiLvlLbl val="0"/>
      </c:catAx>
      <c:valAx>
        <c:axId val="13171107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3171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excel.xlsx]Tablas!TablaDinámica9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Facturas no cobradas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Tablas!$T$4:$T$7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Tablas!$U$4:$U$7</c:f>
              <c:numCache>
                <c:formatCode>0</c:formatCode>
                <c:ptCount val="3"/>
                <c:pt idx="0">
                  <c:v>63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3-49C0-99B2-221A158B8E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8374080"/>
        <c:axId val="1318373600"/>
      </c:barChart>
      <c:catAx>
        <c:axId val="1318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373600"/>
        <c:crosses val="autoZero"/>
        <c:auto val="1"/>
        <c:lblAlgn val="ctr"/>
        <c:lblOffset val="100"/>
        <c:noMultiLvlLbl val="0"/>
      </c:catAx>
      <c:valAx>
        <c:axId val="13183736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3183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</a:t>
            </a:r>
            <a:r>
              <a:rPr lang="es-ES" baseline="0"/>
              <a:t> por método de pago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BE-483F-8D4F-0B3F7E5AC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BE-483F-8D4F-0B3F7E5AC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BE-483F-8D4F-0B3F7E5AC778}"/>
              </c:ext>
            </c:extLst>
          </c:dPt>
          <c:cat>
            <c:strRef>
              <c:f>Tablas!$A$11:$A$14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Tablas!$B$11:$B$14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2-4F32-B350-92A3997A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Tablas!$B$18:$B$19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Tablas!$A$20:$A$27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Tablas!$B$20:$B$27</c:f>
              <c:numCache>
                <c:formatCode>_-* #,##0\ "€"_-;\-* #,##0\ "€"_-;_-* "-"??\ "€"_-;_-@_-</c:formatCode>
                <c:ptCount val="7"/>
                <c:pt idx="0">
                  <c:v>2993</c:v>
                </c:pt>
                <c:pt idx="1">
                  <c:v>3240</c:v>
                </c:pt>
                <c:pt idx="2">
                  <c:v>6027</c:v>
                </c:pt>
                <c:pt idx="3">
                  <c:v>10858</c:v>
                </c:pt>
                <c:pt idx="4">
                  <c:v>8636</c:v>
                </c:pt>
                <c:pt idx="5">
                  <c:v>8629</c:v>
                </c:pt>
                <c:pt idx="6">
                  <c:v>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7-475B-A27E-39753803C1B0}"/>
            </c:ext>
          </c:extLst>
        </c:ser>
        <c:ser>
          <c:idx val="1"/>
          <c:order val="1"/>
          <c:tx>
            <c:strRef>
              <c:f>Tablas!$C$18:$C$19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Tablas!$A$20:$A$27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Tablas!$C$20:$C$27</c:f>
              <c:numCache>
                <c:formatCode>_-* #,##0\ "€"_-;\-* #,##0\ "€"_-;_-* "-"??\ "€"_-;_-@_-</c:formatCode>
                <c:ptCount val="7"/>
                <c:pt idx="0">
                  <c:v>677</c:v>
                </c:pt>
                <c:pt idx="1">
                  <c:v>1689</c:v>
                </c:pt>
                <c:pt idx="2">
                  <c:v>1992</c:v>
                </c:pt>
                <c:pt idx="3">
                  <c:v>5010</c:v>
                </c:pt>
                <c:pt idx="4">
                  <c:v>3302</c:v>
                </c:pt>
                <c:pt idx="5">
                  <c:v>3088</c:v>
                </c:pt>
                <c:pt idx="6">
                  <c:v>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7-475B-A27E-39753803C1B0}"/>
            </c:ext>
          </c:extLst>
        </c:ser>
        <c:ser>
          <c:idx val="2"/>
          <c:order val="2"/>
          <c:tx>
            <c:strRef>
              <c:f>Tablas!$D$18:$D$19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Tablas!$A$20:$A$27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Tablas!$D$20:$D$27</c:f>
              <c:numCache>
                <c:formatCode>_-* #,##0\ "€"_-;\-* #,##0\ "€"_-;_-* "-"??\ "€"_-;_-@_-</c:formatCode>
                <c:ptCount val="7"/>
                <c:pt idx="0">
                  <c:v>2079</c:v>
                </c:pt>
                <c:pt idx="1">
                  <c:v>2477</c:v>
                </c:pt>
                <c:pt idx="2">
                  <c:v>797</c:v>
                </c:pt>
                <c:pt idx="3">
                  <c:v>4292</c:v>
                </c:pt>
                <c:pt idx="4">
                  <c:v>2676</c:v>
                </c:pt>
                <c:pt idx="5">
                  <c:v>2790</c:v>
                </c:pt>
                <c:pt idx="6">
                  <c:v>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7-475B-A27E-39753803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867680"/>
        <c:axId val="960861920"/>
      </c:barChart>
      <c:catAx>
        <c:axId val="9608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861920"/>
        <c:crosses val="autoZero"/>
        <c:auto val="1"/>
        <c:lblAlgn val="ctr"/>
        <c:lblOffset val="100"/>
        <c:noMultiLvlLbl val="0"/>
      </c:catAx>
      <c:valAx>
        <c:axId val="9608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8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por país de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Tablas!$D$4:$D$15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Tablas!$E$4:$E$15</c:f>
              <c:numCache>
                <c:formatCode>_-* #,##0\ "€"_-;\-* #,##0\ "€"_-;_-* "-"??\ "€"_-;_-@_-</c:formatCode>
                <c:ptCount val="11"/>
                <c:pt idx="0">
                  <c:v>8377</c:v>
                </c:pt>
                <c:pt idx="1">
                  <c:v>7416</c:v>
                </c:pt>
                <c:pt idx="2">
                  <c:v>7489</c:v>
                </c:pt>
                <c:pt idx="3">
                  <c:v>9904</c:v>
                </c:pt>
                <c:pt idx="4">
                  <c:v>8141</c:v>
                </c:pt>
                <c:pt idx="5">
                  <c:v>6065</c:v>
                </c:pt>
                <c:pt idx="6">
                  <c:v>7775</c:v>
                </c:pt>
                <c:pt idx="7">
                  <c:v>8541</c:v>
                </c:pt>
                <c:pt idx="8">
                  <c:v>7960</c:v>
                </c:pt>
                <c:pt idx="9">
                  <c:v>7650</c:v>
                </c:pt>
                <c:pt idx="10">
                  <c:v>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B-4CCF-8BD4-F2DBD003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96112"/>
        <c:axId val="1283665248"/>
      </c:barChart>
      <c:catAx>
        <c:axId val="9983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3665248"/>
        <c:crosses val="autoZero"/>
        <c:auto val="1"/>
        <c:lblAlgn val="ctr"/>
        <c:lblOffset val="100"/>
        <c:noMultiLvlLbl val="0"/>
      </c:catAx>
      <c:valAx>
        <c:axId val="12836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3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excel.xlsx]Tablas!TablaDinámica2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4AB-A053-EE214F1B6E44}"/>
              </c:ext>
            </c:extLst>
          </c:dPt>
          <c:dPt>
            <c:idx val="1"/>
            <c:bubble3D val="0"/>
            <c:explosion val="27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D4-42DA-B390-DB272C94DB6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Tablas!$G$4:$G$6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Tablas!$H$4:$H$6</c:f>
              <c:numCache>
                <c:formatCode>0.00%</c:formatCode>
                <c:ptCount val="2"/>
                <c:pt idx="0">
                  <c:v>0.86962190352020863</c:v>
                </c:pt>
                <c:pt idx="1">
                  <c:v>0.1303780964797914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4-42DA-B390-DB272C94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Desglose de Propinas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Tablas!$H$9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Tablas!$G$10:$G$15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Tablas!$H$10:$H$15</c:f>
              <c:numCache>
                <c:formatCode>_("€"* #,##0.00_);_("€"* \(#,##0.00\);_("€"* "-"??_);_(@_)</c:formatCode>
                <c:ptCount val="5"/>
                <c:pt idx="0">
                  <c:v>4221.6400000000003</c:v>
                </c:pt>
                <c:pt idx="1">
                  <c:v>5692.8</c:v>
                </c:pt>
                <c:pt idx="2">
                  <c:v>4590.1400000000003</c:v>
                </c:pt>
                <c:pt idx="3">
                  <c:v>4500.09</c:v>
                </c:pt>
                <c:pt idx="4">
                  <c:v>3822.57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A-4CD2-8750-EB0648C18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2240"/>
        <c:axId val="1288949232"/>
      </c:barChart>
      <c:catAx>
        <c:axId val="2028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949232"/>
        <c:crosses val="autoZero"/>
        <c:auto val="1"/>
        <c:lblAlgn val="ctr"/>
        <c:lblOffset val="100"/>
        <c:noMultiLvlLbl val="0"/>
      </c:catAx>
      <c:valAx>
        <c:axId val="12889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Órdenes Atendidas por meseros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Tablas!$G$19:$G$24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Tablas!$H$19:$H$24</c:f>
              <c:numCache>
                <c:formatCode>0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F-4869-A3E0-5438EDA0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109776"/>
        <c:axId val="1317110736"/>
      </c:barChart>
      <c:catAx>
        <c:axId val="13171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7110736"/>
        <c:crosses val="autoZero"/>
        <c:auto val="1"/>
        <c:lblAlgn val="ctr"/>
        <c:lblOffset val="100"/>
        <c:noMultiLvlLbl val="0"/>
      </c:catAx>
      <c:valAx>
        <c:axId val="13171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71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excel.xlsx]Tablas!TablaDinámica9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Tablas!$T$4:$T$7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Tablas!$U$4:$U$7</c:f>
              <c:numCache>
                <c:formatCode>0</c:formatCode>
                <c:ptCount val="3"/>
                <c:pt idx="0">
                  <c:v>63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7-4CB8-BA28-E4339A21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8374080"/>
        <c:axId val="1318373600"/>
      </c:barChart>
      <c:catAx>
        <c:axId val="1318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373600"/>
        <c:crosses val="autoZero"/>
        <c:auto val="1"/>
        <c:lblAlgn val="ctr"/>
        <c:lblOffset val="100"/>
        <c:noMultiLvlLbl val="0"/>
      </c:catAx>
      <c:valAx>
        <c:axId val="13183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excel.xlsx]Tablas!TablaDinámica1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Tablas!$A$4:$A$7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Tablas!$B$4:$B$7</c:f>
              <c:numCache>
                <c:formatCode>_-* #,##0\ [$€-C0A]_-;\-* #,##0\ [$€-C0A]_-;_-* "-"??\ [$€-C0A]_-;_-@_-</c:formatCode>
                <c:ptCount val="3"/>
                <c:pt idx="0">
                  <c:v>49765</c:v>
                </c:pt>
                <c:pt idx="1">
                  <c:v>18872</c:v>
                </c:pt>
                <c:pt idx="2">
                  <c:v>17852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5-42DA-8F85-BF0D68F84D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79218128"/>
        <c:axId val="1479218608"/>
      </c:barChart>
      <c:catAx>
        <c:axId val="147921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Típo de servicio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218608"/>
        <c:crosses val="autoZero"/>
        <c:auto val="1"/>
        <c:lblAlgn val="ctr"/>
        <c:lblOffset val="100"/>
        <c:tickLblSkip val="1"/>
        <c:noMultiLvlLbl val="0"/>
      </c:catAx>
      <c:valAx>
        <c:axId val="1479218608"/>
        <c:scaling>
          <c:orientation val="minMax"/>
          <c:max val="55000"/>
          <c:min val="1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\ [$€-C0A]_-;\-* #,##0\ [$€-C0A]_-;_-* &quot;-&quot;??\ [$€-C0A]_-;_-@_-" sourceLinked="1"/>
        <c:majorTickMark val="none"/>
        <c:minorTickMark val="none"/>
        <c:tickLblPos val="nextTo"/>
        <c:crossAx val="14792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CF2CC9F9-2F98-48AC-A267-590FB4A2A6AA}">
          <cx:dataId val="0"/>
          <cx:layoutPr>
            <cx:geography cultureLanguage="es-ES" cultureRegion="ES" attribution="Con tecnología de Bing">
              <cx:geoCache provider="{E9337A44-BEBE-4D9F-B70C-5C5E7DAFC167}">
                <cx:binary>5HvZkt02tuWvOPzclDEPFeWKuCBPpnJyDhos6YWRSqUIjiABcAD/6T70a7/Wj/VOSVZJaZXtinaE
b0QfR9hO4pAgFvaw9to4f7/b/nbX3d/677a+G8Lf7rYfv7cxjn/74YdwZ+/72/Ckr++8C+59fHLn
+h/c+/f13f0P7/ztWg/VDwRh9sOdvfXxfvv+H3+Hp1X37tzd3cbaDdfzvU8392HuYviNsW8OfXfn
5iE+3F7Bk378Pned69/Wt99/dz/EOqbnabz/8fuvvvT9dz88ftSvpv2ugzeL8zu4lz1BWmssNP3+
u84N1afLmSRPNFIKU6bQh4/4Zc6fbnu474+8yYf3uH33zt+H8N2n/35551fv/eVAHVz+ceG5e3jJ
/PLDqn74Gth//P3RBVjnoytfYP8YlN8begz91a2/rebb9AsM/+/QZ4Q+oVhwTbH8iDH+eg+4evKw
MYyrR+D/kXf5Nvj/uvMR+P8aeAz+1eu/Hvz/8tWDwQ9/ouFnlD3RWjCt8IMHwEd+jb6AcSGJ4lh8
3B3wkI9e99ED/tA7fXsXvrj10TZ8MfJ4H/7r5q/fhxd+/pN9gJInSnLOKX4UgLh4giCucorYx+1R
X8P/B17l2+B/vvER9J+vPwb+xf8ABzjczbfvnP8Fgj8h+OAnlGophGRfm73UT6gQQmtCPgelL83+
D7zJt3H/fOMj3D9ff4z7If/rDd64rl7+zHybYfkEcaGE5p/Cjv4a/4ewozEhgvyy2R/DzR94k2/j
/vnGR7h/vv4Yd/M/INsafxvq7hcE/gxzR2DvDx8EuH5JdDh98tHQ5acw/xj3332TfwP7p/seo/7p
8q9Av/nrjT23dXf/J2JO8RMpMKWSyI8h/JGpS4hBWEmJ6SN+87sv8m3IP932CPFPVx8Dnp//9YAf
wnj7z//9J5IaBlauEcYIUueHzyNjp084ZxDeH77x4QOM86vg/vsv9G3oP6/kEfifrz+G//Dsr4f/
6t7/8//8AsCfEGPEEwjrWmjFPqH7OLXyJwjIPCfA+T98YPxL9H/3fb6N/afbHiH/6epj3K8Ofz3u
L++H+32+7/5Ew1dPEIJQAnb9KdI8JvPiycMYsMxP44/Y5B96pW/D/8Wtj7bgi5HH2/DyT9mGf1/t
fi75i9t4e/igFXxR8P726IdlgoDx6NZPpvpNP/loxSfvfvyeSAg5nxWIh0d8ZeLGDbe1/5xkPt9x
fxvij99nAipezSElIMnhfyiGh633vwwxgjTHilEisMSQTAbno/3xe0wgj5CHIpooYFacQCkR3Pxp
CBEmJew8kF3INuyzPnPlulS54TMWn/7+bpj7K1cPMfz4PRjR+PFbDy/KuRCUKk4hhBJMhCYP43e3
NyABwZfx//JdtWNeElyEZSoPPBF9FKuVnrmqmk5k4+Khz3h//AVA35iUwsIez8ookkhjyUGpwRA1
vpzVJdKgpHpcjH3EP1vRuVy2LIVCNzo71z11l+Xe9gfN91z7bnoJL46eecbKk1ALdcb1NBqG9lfl
yubcT62ac4RDeecCwtbMdl/7w9rh3qyc2qOwZGu+1Pt82AcU7xhpxYt5rsbOrH7Tr9tuUBdVz8S9
1KuyxRzjXMSI8cXWKnGxJiGOklqSSXNvj2BDyGRWt5avZcD7V0nhEzYfN+jOjcnXlf2koX3+8x8X
vwhzH7Sff11/UOH+9dfleD88i/7+Pl7cjo+/+eBGn78K031yqwfj/eqPX/nRv/GUj2Lfvxn8Y24E
sewLK/mVG32VKR5s88P3/+VEArznQbhQjEtEIcl/ciIFjIsoiIGCKwIDhH92ogxBcmLgViCEgLsA
S0Aw+MmNMqyeUP7gXx+0Qk3A+35Z31fbBGHjGyb9YLH/8iMBihaSgjGstISHSgn070uLtryssso3
1WFCuzWj4/uxwG158QUk35gFQvqvZ4EyVoPTMnDYx946rsRNbVUdkh9vskYdj7q+tZu8YM7qom6X
q4y6978958MzH69McvhHKCUkYujrlQ1qHAZvQ1asZeIHlJXZTaXm8pyH/XZbFnqxDYR8rHs/ip3f
WCdsy6/mVBSUREUxJDnxKD6ssa2SA68txqz+GWsbT7tQ7QbCa3f026v7FqIK6CNiRD0IZ49mwo7X
slIxK9IW1pduQFlBK9T9tFYLNmko8VOK1niU+qE7+e2Zf7VGmI8wDtlFUKT0Q8HwpcXovaG8hVBy
WBq1oMKxiJ/1jnNUtCWx8+8g+iv7BN/hmD6oT5AzwH6+no2HyVcBM3+QUvJ8rMNy1GNpn/72mr45
C8wkEcjsEqb6epaYZOq6RvjD3G3lhRo6W2SWjIf/bBbOofxiEjyNE3Bq9oDsFzmLDiMNrC79oYtD
utILyY4IFsPvIPZ4fx5mUeBrSjACqOtHdj9iy8LQVeEwx50a1+P1maOlOB0nXP5OPnwMG0wlYRrM
QEaRVJAHI/1iQS3lkWf9EA4paZHrijqz9os0/zFsinDIlICb4ko9MgGftm5W9RgO44plkaE5mjXt
1X++OYroB52Tkg/c9Ou1dD64loxTOKyZEib0DTX9rNx/OAsEBoj1DML+Aw9S+JGhJd6wqffNdpgm
3TxtynHDx2XMJvY74eHhOV8GP+BeVKmH4EAQg1LoUcCFTfDLrCd0kChshx5t4SnJUPu6YqqsjWrZ
cPXbm4Qhk309owYrkA8tKrBZiAsP41/Ygu3dMC+LQoc6NM50E0XFjLP2SBDUnDIx3las18d7tPiQ
LA9nhHX1uVyr9Dsrx+hDTPhy8UBYwV6AnyHOAAL5wOK+eJXA5L7IpV8OawWENIde4uJNtuxyOBmb
fhzbgo8QagpWN4wcra3X/cty7Cp1Hcu5SsdZt1b3CbHQnZJu2sLFtK3r/ooTiHVXDnJpf6pDZkdn
aO8hvM/rKuu8WYm/yba2qQvixVrlvWO7f9o163gVcLsuR8M6+nPklj6YjdpNGU3G9jkF/+qfWhEk
Oa6rONf5lmpgc0svSDw0cRayQKO14TAttQbCu67pXSh9sx+WWO7sVYWnsI3Gir4+Q9XE2puVZyGd
hbbazuaGr9ogGfslrwa7+sKmcU8/4XZ3bXZGaBvVuWSp5UVVZfO5q92emU4PasoDR+6FUroOeY3C
eNADL+dDw5r6rBmSb4q2atvno+5JZ4YZhYuBz3S83vexZWZQfS+Nmh8cV7S1bPJuKT3K9xm7cMQ7
G1qQRWNPTNxERg50neXPQXo2FoRErw6Z2BAzDluqDGeBX7WsE8C3fcbOGOQ7Zeg+t02BeGRHLgu2
yoeKElv0eqoGQ2vCZxNY5ngxYLJvBxI2eYN6OUQTtoenoHZT/pDB6t9nu9e2QKwepFlCGe6aOK17
Xvd2rg4cbdUbi4O+UXSkbzK7ysHgJi2L2VjbzaZhK1qPUUvwaOoGr9t1GMf1dajG7f3OBsjPM6te
zRPztzVCriz6ei1pXrpqDnkoN/GKNUlVZio1s/nIgjwXXuvWkExll0jL8a5dRmqfNlCb7EdR+NTl
bhRyOpCmCaeVt9VkohRgkqUD4zayteGIJlfzfCHcmayS6Cc/Cf8yDFBVHdNFVIsZfD2ifGtKfbyM
VlCDyFhORQn5gptxW+q2WKLtj7O2kW9iVY+vsj6Jn1c6bl1/pRbRKHetURn2i1ljN8+HKMlwXJf1
ivPaEn0DW0ZYQfma1YcWyNFqBr3pl6KdxxUqtLDspl430pypLC7dsZdiH45a387C1FFNQ05aPuGi
nMOg8rXi8pK1JaOm86zODEuJ7OeVrRp8sXjcxvJ1q3Z/WVXbOsPeVOLdTrrx+Rg3bk3Y44aM0uuW
mYFNy5tsnXl2GEYsr5Nr9saUXtbMlMs6PLOrmzpjy3K8dI5EoMYRo8oQWw1NjrFdnsu5EbXxqtHP
W7t2/GSjc/uT9T1b8rJndDrqumFqL+iq2OtshzLV4LhhdKYzuzV55gWhhzKLjcjnHfSSwg6WX5C+
x/eyHndVzEyWp6sgpMu1lSkdcexjlq/adSLPWi9CdTE1GGe5ghJxN7jEcj0iTpVFVpNaGzEMS2ei
zWzIUc3pmWwhah2Ckno6aJsN1jSZStz0aEhTPg9ZfL+yTdV5glDTHNDA9XJquVzOl8VP6ZRo7cAo
18xvxhFfvUtaTas/YI/YBR9H+9ZBQktmiMpuJvGN389s6V9Sz0J17GfCXifF7JuWo/rljiN93e3b
JI/LauQ4T1UvmmK01fas0wtezdRk3Qnag8PHKjXAMFDtugGK/SrjJknJXncrTW/XNLkbZdumKSgq
42TcusnFVHbndT6FpWMH6kj5HFFdk3OX6bTko211aQBhdOdYmKbDXPXgPB14xWrKivPeiDqI91Cm
dTwf/DJ1T0uW7GJ6XsnphC8zfbp0EsjO0tvp5y7Ixhop137L08jcva/n7GxvO4UNTRq/5rvcX/W+
3XTeAM8YTZuRrs3nql4dxI8E3ihpy+yJGhd2DLYsWb7oabvd0Rpw3pE4BMPTvISzmaJ0o4ZWvdfD
NDIIyMAF8s7We1ZUSze+5RAD3mVNmwVDWSauyRR5la+spdZUWmeNWSATHQglYT7UbrFX0AXzgyk3
uXvjWtdosy7Uvp1jyOqcqVrX4BvzvB6yRmN/cCVun5Vg85UpG5ItxzXoMaOZqZv7sxGz9rJdSM2P
IxVO5cl2c3corZ/eY1vTpeCsckcyyro07VZP5ApJxa8pH9efugH1d3Fbxqsm86o1ckwqmT15OP4z
IF+bdW6y5+u2p1ebBb0jn0oCpt+Tkb6r1lqmkw4lNJim7MfFjKlP/CixEft8oGiYDZ4jxMu22pk3
MtrmaumGFuV9M+NrtI92NNCPzaYjqkhcc0BivHGbnYIhyHKWl8PWvdfTrpPpgmNDblWWzsNMF3lE
oPS7JnFpO0NKDWqOXUXiTwWz48+q3txqNo/7zUxZrF9CW4y0uZZOytwmmt6z4Ckv5mF2/pwNfUme
ZqLTlRl3TnUhPKoXI5xsp7MA3bMb1Vlw7eSFPMVbJkYjbRoucWzjYPrUd9eazlzkfeyouJg6KjNT
7qgp8y3i5ayfdRZhX2x5vUGKixBrZ3ThoT3EzNSW4QXEnJYaSO/6p2ZFFOVILuJ+QmQ97kYf7gXd
tTdd6pp0XLlyfrbM3S6N7aJtL6S2WzDOl06bFNbsjWf9/mpGch/zxOZwU9KaXbJpa/lh3zxkFmW7
k7QvkKcGgUkGPob9myQSmguxsVgCoJH9LIgjdzsq3dO5Y/OQjy0hL10aRJ3vvs4uR5dEMLKm9p4B
kb8EGoDeMtqC6tXDs62hBMyhGEuG3uLA8NVYx+keGB6Lpqp4fJGVUzeYuQQmQ6ox+ENUqtyLaYl7
b6ad0Wscy+x51uMen2iyjuezl3uXz6td3u69WqdiJis4WaCpPSmnqJpikxHoX6tYY2LUsQVmjOeT
oVpICdm2bG+gzNx3I5qRPcu6Tfi8LHe3H1aPWqBPIku7AQ2UD8U4Ln1nNCXTasSqm5PgLcKmDqBy
GLU1YK+yVOqqkxDhcmBZYjzsTLfPG8zhJVvMurc9wX00WxnwlV2nPcvbnZbKWL/uzKimqRtDaBpQ
sa8hvIhTry4869J0PGVT2R1YH/D0fN5LEvKmR+X8NAPeUB9gq0IyrC8XUZRtIBRyaNZZoLPjsB3Y
ovsa0pCyyFRtqPuCu6D3A2PZzA9+FqM1fHC2Mjp6NgHxyFTMNxu2lxWVYySbEeXU27wlbb8Yp1dR
mZ0O/HVUEV3G3elg1NoAEUuzBwcA9LO3CI0TM9m29i9m3+vrDnTR3mwTHkKBBFmuZF9hUI5BfFrM
MrTuyKd59wdf1l1zNNjNuiPU7tVs6NSOGdSdLUZm1Yu7UExspKAK+7vJWwoxg0x9A3Q5ZZBRV7kT
yO66hjoLuPG7SS7zni8jY+9cXe0inybMlXEKaNQhiFVKI2S2OMM20uIjFumMirSHCOVF1YzpqJ0m
eQN8bkZ5OQ31iwVqhOngVKAnzPXlZki1pcEMezvc+bD48wxUAVc0XPrOcOHsvVi34XJxPrxC1G8v
ALX+fqrHieRVU+6gSEs7vt2D9TeVLkuRl9YCD667Qb9xDqQ7E5IP3AyJ6p+gBkIx18INtljrhiy5
SptMhrCtD0VJI8JFg8LwYllS/xxJUN+MRpN8Wfaqe7eVpBdmdiDS60VBEG5p5N1JxZOAsNmtsI4a
YtMFmT3ihtlWPhsna7EZs4kuhmd1t+e0Loc32LN1L7p5m8aceTjmYQLu9NsOITrnulsI1A7NvL0A
/0It8Jxhe2+7Bahvq/dwK2i3qpxCDQchtl26+mia1uacetlDpGy3ZE3KmnQ7zqtazLo38+t9Uv6V
tL5tzb6T9K7a0BhzOyh8MeAWnWWUpOe8GVdmEG+JO4sxa+RhWCr1TrVTf0rZvgfIRmR+M/M0cIhq
VXmehba7rBKnz5ke10srxCxyLJvpylYREhwlGQVeDdXoU8t4/15X2RbybAmuNNy77WfrdElNPexs
NZ4OdjbjEujdDJYA1UhNFDISkeq2rtrsMnPd8s5bIAEmzgMQ2qVvYMNC1fBDH+seuNvq1+dpmOXz
pXnwzL7J7HsFReuzDc+dPQ2pmi1Q8ZVB6aJVrIsUXU+KhPvBmyFLw3XDUF8epHJblW/VujZ5vzp9
Mkzl8LZVaRkhrokJm4a71JoWJZ8MHh1eTDuUQ8ptJoc73s4tzonwChiTiGjL+7kCHsKDT7eldE1j
MlXpVzSrfYDEuSd28LyXPewnYbCJ9ahP0yqBRDR1vZ8JNSy1oWWp7tauRN5MHfZQteMOnfLRR1TI
MrlXvFttOmtGaCwbyJIzObSLXgbjFwyGIMY4NGaEw7ovxr0T141rUgfrCL4tnKfZ61Gu4V5PdAYy
6Nr5EjLKNh5BoO4v7eTT6z3o/oWkLvWG9Fv9vvSTHw/LNsQ7GmN1Py9bGwCGfYiFqrK6NVqs0/sE
kFqzLEI6yF8CUqYn7NmKoazJ/eCqp6Sn2OZKpuWNFNr+PCPWNabyFWjtYdAW50hFQSDq6LI+EnOQ
VVE2mp7HgYF2IYBu4zxL054geVG9nsYRj1uubCUhPdQcOIIeBAgXPjo2HgQk93RoRW+hFHMOQ1HQ
zdIXJAybLHwKyzNQO5vZTDiD9LxuGIo4Oo3BmaUMHBwZjKF96lVfrUdyC93+ss2qKhS76FGXV2sr
I1QYSt5LqHCukay3+ywbm5B3fFtr07V4D2DzFRphZrbtZqn7qcunRbAm535v3pQTkresCRM1TMzY
m0BUIwoExJ/m1dgv3cFRO9l8hgoGXkvGri9oM1VpPK91oBeiH8sXrCnXgT6PeCoFeSGriPZinRft
59rMm7Lq+R557a9Bg7AUuoBDbA4SRn+W045ObGurCjKHn97uLdtwoQkK1flSB0iIqu8mntddHZ8i
t45bsVm82XxJCgTO0Tu2nbJmFPVBiJhFM1SWgDfKrbkTpOk6SMBCpbzem0Gb2g7wb73IbTC63tBF
5tL0MkMTgoQ+JvcSbTt71oRe8TyKB0dFW1n/vLXWa1AHXTpfGr+9Jzoj72IzQKIjqYMaiKkteDMG
KPWNbZquBT7D58F0eG2WnDTTrPNetOtVpPYqZpgB5+6tv+oSFa2p5lnb4x6aF6+2OePtAW2yq8Bg
QDPOK0g3HOr4ZNkBwoCGPFvP3XBSyU5Mr3AzK3Su94HXB8f6BBEwQA/rkCSGnTLEd4PwD/l1h9jB
CKrREagmK4SWTmQNhZqwVM153wzl4otd9Ys6WZBd/Gy46kt2rGa7bQlS9toRU6ZKvR86yHq5c9RF
KDytOl3HVfvnW21n91MzUKcK3m0daJsoq0I8LXfF5+ferts4gJy3NX2xt6ADmlFHNl8Pm97Ls3GT
Np771C++LjIxqHAJslFAi0lTBME5d4nR5spHuYdrGsdhfaOCEN1P1bjGpTxaSUnlMbNCowLPAN9h
LlcPwiY4bQQ2M7SVysAPrE7eiG7Y6+sxRIWOcRelPpolxVBexqQ19KRiaTdIkxkb0dSf43FffMqR
0OW2FIuYJBQ1cfBuqfPK1hss1Ouq2SRQTqja3m0z/ImOoO3kATJk10CPFNvHDspoumlpeJt5ezTt
DyUI6jpxbwnyF3RZOYS1aRj2A57XjN9Z0rD9OM0OiOPmSgChXymok7xmEopvWMUAYk091SmifHFQ
JbyAcNjIKs92lmJ7HNvZLjT3xGEgx1tP+vlerUstQf1MA4iFkbv+niylor5otl7IMzxI3Z0hMjWA
WqgcNJCaAEDc1dAKp/mAlhoTsO16m843VU3rc744LmZQ06ARcDUPDEnQzEjHy9xhXFFslGuyuTVr
xob6GeSt0L6EH3oIkrdW7LZgA5+aFynTxB2XdFLTWes5r2+2ZkvYYLFRDcX5XKqzzaV9g3pynkPf
5qmEZkAxDMiRZCDIO0GLGejcUJppilg+pU5k9KSFXgvJeQ/a66u+9OUN9HwcJYctUN3VxxX3Tbud
JBw2vB/iIrZKHdczjtlSmVBXFMTjlvq5BFEZCibZ5RSFiCaTVgHB1mzj2PnzVXoKSXnJ+CTaQwWe
EPaDkD38UuJjz+pT9/5T4/T/y9MDErpV//4MzgF+lTT+878/n756OD/wcMfH4wNMPtGKUDixCSc3
KXTnob/28fQAHNXX0PTVmkHTTUO5Ak3AX07gsCfQlIWWz8PJNwKdfWjafTo6AL9x0ZLBGX7gewya
nHDO/z84OQBngb5q+Uj4PRKFn2VIzQlmDHpmjxpzTZc2FMUGolKLnTxdes+vyMinjBlLKn/qmwjl
k+oGJ3qgedQiWSztnr0O3nugEtB98a8m6xmoM1pUxOZQKhF/VsuueU2h1LKnFholdSE3X0Pq7kAR
OmA7CnUSp6arT/3sysrYvsHsuNklHGzhY3kVHBzBAeG4xWORcZAyzQ5l7zuIru2btm+xzEMbfHXc
dHAKBuSnKRW1R0jn7dCOSyHUKGPeAc24phONV2XV2QzqqIpvx4j7yuXwEIhQ+7RCJ6mJoz8jOlb8
tEm77ExXIc+PpwFU+BehhubPCciYNfh30t0Eyx+q6sS7qMtiYb6qjrYeVe0pRZNGlwNLmT/uuZyq
o7aEGtTsFVEhF9IPujE48/1CzLoBQ7uEI047hXNCCtUCeghTWqEObUSzmjVGD81SsSM7FoOUtjlw
50exGjlgthXT1nAQ69IMMtgzOCpVhedLCw34/aR23Ab1FtLpts1nw5ZFNF8vMtiuBGqV2Ub/NK9I
hPWGQArfp7wPFiS/k23Z4FQFSPkz66f9ZhcNaed8gUXBUaUWBIolhwMX9arzAKUfNmjwWh61rgf9
UWAHQkcvJjqejbzp4xnQgPYNziYo3wzkz0ldrcnizuybTbNB2g/Ls6oDfzmwRs7O8I3g4cZNEwWx
PcTQHstuWdecdo3PCki6EI7xNJNolNelMLjaoScE/SFJTvaoXISCt11HaBSuk66fJk7mkzDMG1QV
sdS7aQZXL4VvOFkPrPKbPBKpAqazVwuipyRZ5C5cWmtx2Op6eK4HUEnMBt2Iq2pZ4E5MwebMDopu
EbJOhuNY7erKBojN0MwDcccIeNQ57FBzWfN2GJ/qWUUMpXG9vZISBDjolCnofedBlAuwdwRJ5OSh
ACR5DdS2MUqFaT0AJUvkeIP0VwEyIIOZrVMgHK3cb+QNyeLUFqoeAmgPdJmnM72RpTFwnI2AnoJB
g/fXWHt5o/G41k+3BUHJP+1lCQX84pHHLzLfoP6Y2HrlRzXY+njUdpmbTyqgTuSkhKL7oRcWdt5c
8CTD2kD5WTLxCmE4/FflVNiGQEOTKftqaYHGXaZOxO44NrFjb+IOZB7Ku45n2VH9f9k5kyXHYSzL
/kr/ANLAASSx5aDRJfnsEbGhhYeHAyQIEhxB4tN62z9WV1mVlmW1aLPe9zIGd0kUhvfuPfdNnKAt
mVbVlTe3Lja4MGz+5Sp7LXAFt7ji/3h169asFzJ6pP3ScrTzrizmBSo6+kY9wOPs+yvpPRtmHtq3
p971c3NAQ7bAOupGcpYcTnFmu4CgU4YlFWb9WnldxpiiT75gjQduSEIzTISCaRRTpUURuzJ5mWGb
HOBkoaCcvcq6AuWyfBJroPZ4Vai8ELjuQF8o0TvC8h+nNJrDRe6onqtjHPZdmCpAem1e27mb94gB
QbcX9caLqoS8nTrKa5WRmvBTMnuByFuskadoK+NnWVcyKnCaVlG6eCijs7BTC0tFDC6n0KxDjRN3
iXiru2X7PUK+VQXMWBjVthq9ddeHJfbCoJBAEBXX0GDIlnyuzkPh0aFl+IV+A5oAcJHkGErG18wG
njqVJYUzhIYuCdIFekWLunLt56wcZeIXECH8BX3ZYl3qR5KenBgMFg4N9HdM2uY8QNt7W9qml7B0
dCm7D8V7+xKx+zmyeXz5C5o0ZqcqgFmeQpcyr5XcwqvxaL8W0UKjIAusN7t8hfV6jdYEl4E/U91h
+Udjspc46NATLtHw5AatyzSRMEohiQxjtcNNJt2Dwpn32KoYwnPgWmwo4S9Lm4cNDJqITCvOiXDe
ngZmBAHTIko0k8L4c3LbCHZynzZNCaMVwL9IUheNfOoyw+nK1jxWAb6CQY9QXWmjQ9x0CVTaD1ML
ePPlhMMrjX2C/syD3A3LZxvEumS95RB1Qzmgwd5IFD1VNa+mYBdGjZK4M5lL4DTU9GMgDZlO0VZX
HeTGyYcbyhMdZ7wNvS8U2gS+WCzH9mSaFU4UBeNi8qYdeqi2aAWaDPau99WO1A17f+BzDOvFTPOQ
bqoqp12wNgPsAtKiZ1GuBSeqYd3nrVLBpfdbqaALwNZaCtJHUJv6agjmN8vD+aV0IPDSsWn6R2wB
fFYe0Q1qwUCWo65KfGyAMN0HfFgFTw6qKs6aUc+qqH3B53M0O+W3Kat6pr5bWcXJEWvDwNIBEaag
BTfL/U1ug2Ip52hzoY1FzXusxm1Mlxn2/CuRjJgrraaw/6xHWuPp+l2nO/BorKZhYcua+EPeb2Pl
ds4sZZn70QJVqof1E+2wEsj76I0jXEHqj8+LgIS/A42UXDs5eVvmaLM9Kjw5leqOVCIl5eSVGVu4
VIUiqvmN/7e9x8vEn7eaOCyQZt1eLV3iqx0b6G/c9v0P5lnfpe26xsHJWT/pUjdY/k3G2olcqbm9
cmqrF74BMvF5aRK0/Nx98KkMf5lVLz/hiLlLpUQHqxDG/VMTyeE1WIwTqQhWNe90iLsxnSs+TPf1
Bau29asF7xoSYZTC17VBKvkIEW0MKFAKFcApzRgX3Zg2qw5lAfvSPZSjXafMa7U44DqFreCiBRxP
1Qu9l1E4nVp8lBHgswLvAjlmzsTcQzvlKuoKmbDufUzscF0EbIJ0dqZ+TmozfsFRYM9KwRrPPWo8
sKBJXfZ3aR+FH0zqct+EjE/Z0tp27zSYmiNIBTAcjTUecICV6XZHg6Z7g3tsTmQQw11wsuZrcpIF
aSTX4QfKs9lHNSmDPzhdV9zDIZMqhdc0bSlNyuEmY9PKjMOPXzMskkanHi+JybCU7GFqy0pn1hvV
wxYYH9VmYuifqJeKQGGyA08HxolIk22DsqL7qH11VATtedWijtNaJyh42rabgnSOhmjcc5lsBP7K
Ev2knoL8taF/ax8kdqdJNw6IJ3VkhoEDnhy6moPJ0OZzaFpdxF4PA7cJx+UnjPP6Rx140LJAcm84
8VykVEZRvYxwdGc95wvxxJTNsSNfA2g5Ck9ZQz1kIXZLOlRbOeUA9USYRtOWvN1f3xbjWsoGYlrQ
o9Nu4rac4tSUDDJLovs5SK0gkuOAC3rv0Am76p0yLrqtZSD9nEHaNKm3NcGQyk6Tyxx3g7cnKAWr
fQTxA8J6GEZjLuRMD2tbujHvIEAVXTOUyU5rYp9teecCNoZKkeC4DvHE0sl3QZO19cz+dvhI9MWu
45wbcFjtO9gr1/C0DMMKxIqu0UTE3Hf02QPWF78OY8irPOrU+FBC5yawPyfzRCaPa3w8O3xw+HtN
sK94IiDEO2AMsBvijjCwEtZU66W3vmkAMbYlqr9NYctPoAArx3Yq6fnT4HhyE0OLNYJmeH0uoxHQ
QBcYb01bxAVoCiUPSifxOx3gWKfhUOLs1ygV+lAvOfwzPu/EYrb3RDSVObeKeLLQ0rZNGukIJlrd
GUj17bRheWxNh7okKZu9v1oV5ar1ZgASYM6m/0Qs/3//jaTI/63/fv5r/s///myqP7//V4bgzND9
/h7wh38PN/jPsMm/GnI//kcYRSwE3XhvfNEB/6sh98J/oNO+k9EAiEF+B/+tIfcQiKJ+zEOEzYD/
UrTR/9WQ+//wwcSDmmHgqYFrYrjE/0NDjtTAveP+N/kI7jeE/xvjmGQUsQIW/Q8Icx7ruJ+GZl91
qPeWdLJsDMgBne9YEBKFh3BAdTcGZk8Nn3+Fjo55b6PpZhLefXjxst4GAUQSFWHc7kTp8XcVVp9B
DzM/x8055tFSRfs4ir1cl5jHkqFxZn/joN5ODLJQ/s/fuPbVmpO5+dwAxOXbOElUYXCDPuQKi+m4
ha050tnA3WVmeuhxzT+HdmAPkbcp9DJAiHLUvXXm+qG+oRSI3qDMbu/rUsfZNI9f4ebhN47Ml8eR
1fHBTID5bSSDrIJnkdNtbQteNu0F82XysWymm6y0Qms1f9X1FF/jRq951AT+sTaUHoJm/EJTQT6q
Vk83FM8xTKG4+yDrHF8lE+1+lvdaZqvi6zyZ8bsi1eeiiTzef5JY/EYKEvqVzParH8rtvBjePIgE
b9lavPi6Evbdkyo+VJWKD4mrP2OBB+jA+9yGxLkAMjQ+BizX6GAkntM/32WyWXWDYokaYjNfcFo/
Y4UjVJjAy6txxmG6sujQIqqUCzKx77Cm3Qefw8Fl0rfTbfY0PbBRqhvjpTz6nlzzu8x8V/C/8a2u
feoN+BCUEDQnY+95+2YL1VtA8ZhrLekumha7qzQ+tri/8Qms6G2D1ljM/aZuNoxa+ElYcVcX+fgk
BG+fxYaeIWRSCJmoYFEQy4YeFtmsBaSHCMVvH9s8QLv4hRIwPlgVoJqMGKlZ+s8vr4fomw7gXPb3
hwsZPjq4VZMgNVvJvuu4+ezbBq8Y2C9g1J/DSPzM71l3vD/WNpjiAwhKdWvhE8Bv0p9oKttsIXjR
2IjoO0m24Rv4UXUMOnwhzSbjQx2MX8FaRteQqe0KASb8BdAETzFZrmpi9rHdKFJYo4XRF4zvtKSP
XlN2kDT6zj/GSYV6YLZ98zL0U1zUgENvpOrVGaxItYeizUFnzF7yjqt9QEk60BvDFVyYMUgeNIeK
ISKOko4HttuhtgVpgG177TWdC2rW8hwxGlxUy3UewxX/WanVZlG4VkceKIlWFUCVjNEppwSm3peD
CHdo43Ytc/DK5SGek+AroF0o0a51xk+HeeoKSMZQQDo3XiZhTJZ0yfS3tqyBAAfNH2U6dzDVSZPG
kBZugDc/ky6GVsBXEK7awUWPQxU99dQGH2ZO7HMdxl0xQMJDjxRs8rdYsBGci4Zz0jDvIOhmnzcR
11es+vljkMQr2hUMZqbmfsm7norrGHnmFDtLdx7w2DQauzFIhRcBdfCtf4U5WT5zKPdYWhN/nCng
1L5WLIto71/Uxh1Mk3VIbemD7FbLlA1gbbMNxwY80mHpMjHx5SAptX1atnc9PHAw62wdXadoDm60
Le0L4Fx4GAlQC7Q14tQYDRuVJCvSdLMKPjVedoc8AjvOuvszx9H47OGotOmGsufUaMYASfNrVAUk
b0VJM6DZr16L77awqh0K8IlBEZSmxztshx0oXNAqSFrmfuWHR+LLEhSmtqeFhO9dz7tHOXvetY66
6k3Rcjj5LQk/R3RiIlU+nVISUbARup/USY8+Wk8ukuDo3aVHGlUfvInZx2yiU+BYmLrJyte4arsC
vS7g84D0ufP0dqic3WoUPYgrhe1YvjOfyKxCxXwop256nCM5HwadIN1RagYVAcx4ZmujzpNXk0s0
xOUzSBme0dIsfTbQOYRcar0+HdEN7czsqiozSdV8GVP+hYHcpZKsh0AizbFFrnqZx4ofZmI2miXY
+xOun7rc0XUCdieH6GOsW//oTS0q82GFa7zKuAANM1zx/KG/gNPnWaPrm9yqdpfAa3kTgJtSlP/s
JDsqHsEDk0yWU5IPLFx/rkFcnaEVgY0eZ16Ak6cQEXuarspvCnkHrOYBfRM8mCGGrCJ+O1TgoC2k
TivAlDl15IdyJeI169ARbJW1UyeXOH1xrBHA/33/OLdrlA93l25oW7Du1lt4AWWIF2yWBxEabO9y
Wv4s4XwZ6gRA7YTPmxB2btY1zPnYLEcabfxgygbtWNKx7txoHQCY2oaL6mFUpl4FCAW4R+CdJbSo
8+ZLTXGs+1hQHuufJTXygKLEZkiAbNnGS3sc6BJ9DAvVBbGJ/UPgfaIGMK/j0lYQpo1+G+GqvgOW
Tc7bKuh9SwTXWApQXSbc/NPktT1LIxFNFapmwp6qatwOzBEQ0F7VPoCicIcA0HDh+2UDOR0i10zK
uPCd11xLtJUo9cd+r/FGCsITnK20w4ZIcCEPS3waXR+coqXkN4Q8pmLtBYEdjpsK91199GVYPwEV
eIZftl0Fs/xcTU59zdZDJV4yCO1d+1rqBuez59vMAPr7K7ythZ/PIcttd0S+DkF7za571M34osUG
VrqLyninVWn/BoPQHEDdBtoAB/544KX2z0kbkScKQBl2JzHxKcILpgLh4xs3in7ViCCeRyib7360
/iTbiHTBtjCFXmVud5xV+qkZo+5hEzjUImjVYP2dxXKsumfMSQlFNnishVdflbep65/WkHp738gL
Mob9E3qUFj9AsNqHyT8w/P4dglePM/SkvFqgh7d21Lmqid2XUt+MZO9qi9dHQkso1yDr07IXSwa9
Mw1x4YZwDi7Yq1smeiziMQlP8PrGDNkYfYuH/hEu4j384L/Kus0j7T5RwW55CTN813H2i5celumU
BIUZKPDzoWKpB4MjM3HzElSxtxtgFhcdW+lJb4C1Ud+QjPJpfC+tjM84adrCg6q4QzCiSlsQWJ9u
WbtfqrYdUOOkGm6OeeuRwKu/jS0Jsjhc+TOQHr4fO7D9kILc98DhMUFmefHYWN56vyJX1iZLEfa+
2C0i2HLd456LbBLs6x5ZLqhMw8HvyFAATwwKCXp8V29RsDN2Dv8EVdIWjYy3vtiCFWzCNL5FuNwu
ugZkBkrAI0fAW+jM2o74FrvGZ1kC5yLfgEy+JXCa/2ze2uxaFL4Zg21SjDwy+Yb0wn7epn5XJfG6
C7p12iVLEmd07jQcofUkOZsaUHFBd0Kk7oIUeJCBqI2AB1L4SnWr9xC0Lg1ozrQfomnPl7G9EoJz
IgGl/hZM+qMeYE84D7nMKQ7JMdKT2TNYI2BDNl0kTRRmNXr1DChsmUbEPq0wWHZA4qsUl8OaeSJW
OelxxAmEgA8dSK6dC7UHIGUKswSOzbmSS3VeehgLfWjnQwIlc2+gSO5J2NOvTapoX4+gCCj41wKf
qcxFNbsz8xv3CKLudws9/o+ItAbIP/waeVClYbjVTw71yj7ga/hwxyGycUmuhskbcajdgMRYeAot
fdmod5siKSFqiT7r5g1kE3gbiIOxvxQLJ+MfDsrlJwCQ6U8pNwBnQOmrtKPOO7atTbwdLcHm30GF
4DKpklSph8QhSM5ltmeedAOE+SZ4xI41R8+F7JKYIUAMwZuqHzSGJsSo7K7lUk5ltiHd8Logufcb
WQ3kff1OHrjDkTKPnpd53VJfdGPdOUm0K9PBwL9EeNV16bx4/TMLh/ZJc0J+eoFEKIqyqNzbYFy6
ArdKrLLQR0J0ET15nrFFNRSWoPxknSoPqAnHd1ZSJVAiue1IqjF8w8RKdqt4NO3KmvV7pDVrBD/q
ZlpToGww0Lihh5jQBohgO/VPi+QAPIOoXOt0bJf56HRsPoNIx1+4KNyRVcvi51Mk5GO0+G4/dVh5
0kvmfdPb+N2utS2YREYmpUvnXQRv9LEtef1YAfsC2gbEZc2qJKgvUrELfEuZR/HoTlID5kS7Ewdp
XCOqtaJVeibelHsTCis4JIDNjP6taiNyDUX2nKxtVYChGbI14jYVCzIDm2A/1rHaMku8N33PPrQx
oEb8VSE0Rc3YbTikcU8/zCUMkZWgO9EOMbQ+Tn5PBuhDj3DkAaGp5SFEZvphEdNvNWsP3/RMduuC
alwQFOslFu3XMoUqE3p5jp3Zg+O8C/j0fdviIfOtOok5ssUyaw5Wric7rmFIrgu7rPVYXULf2U8V
DerawMr49rjxnqwQ1QP3kRKc2xhF2VaJYg2oPqD8eYrb7dfm1QNYqEVcVuzXHOipLTaLAG/sMXFq
+4kA3Qj9vJrBqmh4dBRNaT6IsNsbIt3VDLM6bPHivZeMgAqKtygD/gqN3Z8eFrV94ewEwtrK5KBj
JOcGqNiU611D+Hs56FfAry96Yhoxs1FldbW9tl2b02GkabvYt1XHSQZjO/xprHRn8DHxY7CV7RtZ
kXDy4+DdzcvPUrv2cYYjgT4QWjnIXncxpsZtPn9VhnWF0t7nCvk1XWe+5DPiLCkdojmzum52deCG
N0o6/QB7fTx2qHcBFtUvkBiOsQR1EyqrfjRVnS316m5QEIJ8rYbPraKf7b2WqkjwOqy4JXmpcoXK
9lRr1WcrU7+IQoBr8hjyK+R7BcS8uu7W0fVnZ7tlF632EQ4adPp43B7AQpNTNCXlzgHDaSCa5q6U
+PgtPFGkWz+8BTAiKsAHOyd1qhY42XDQ6oKPyr8EtVkKxAY65E1QTU7UsBNRCQSL0DT7RNRXlKWg
YGmIvEq9lgWVdCtMJMwRbkmVyWl+CMAh/Vm7eAMnOwMbq5nncoQzl3zi6/qKWF9yTtzCf2GWxAjL
Cdbv0ogTkhro9nnwh+LmOtkmSX1Gd0nTXRTTDMmIdtnXqIUh7s7f2xTPR7sFSBACeQby5PxdWXKs
47k91xEY8HB5cQNSEpjDcqkqfoYX9m3Z/CcQ0Q4RtxN8uyX1UFNUE+MPYJXOFQzrC5Scq+TQ9SED
kaA+15DhM7DBGphS0sHk3d7bhpwJr0FKGHsJzUaeTVknmed335Gqd/PgfzHijoIjEKs8dHITU9cZ
4cFczmbItlEuxeR5Hz3lHxXq22zy+8PSMrhYuOaSGQkagPKnpkQUtFEo3y2JXhZckgoLIkVpicAg
PKuBq3AvVvvD0jbXGMGRAn6+isgiN1wLtNYzKK4wvkEqRgYwkSwNaojuzZ0ZTXyYKH1STWjp3TcW
uMPPbAZ3AN2Xen03gumnAFbZnvD2lNDAQABo3mCK73VD6kJXMER80JoTfzCYP3Dy6fwX+hx8Y7P9
bNpwhIEwBq8+KT90QNyTqenPbhxwXNnxBziJp455f3WoP3rOAT6K7zpMHhaEb0UA8yTg36LxECtD
3e03vp8KhIKyNZTPbp5+y663Z+scVpsJ5l3UjEcB1/SHIUBOMeNJ3SaokKgVafkQ6w4kCQnivBFS
odAcm1wh35mSoecH3Hjw/ka97UNMTwChlNJ+XsDrkv1i9Alg2h5M60ljgE/qk+jQC/cF/x5Y99SA
eO7dGW7QTzzMl6mVBzgz1xYhwkI2y24OGlyr87ESd49SEigCaoCR7yQyloCLbu1MsgZ9GsIX3gv/
J87QLzu4RC18dGp2XcUzEZtnhdpcwEeG5om2qYkfp6bcd1yfwLceh7uziq4Cbp2GaRkNp1UiqOVM
SjY5wgYQv6M6wCVCA1R9dg+xqXyLJ9tkIWO70voagHZsDqjjn4gjF+yHPX7Lc+Tqmw9GvXCOXcOy
Pk7rYLMtaT5qAbcRlHVVdmcMZyEZ7+ccQVSw5QJDe2SFPJ+CmjGG8knj3gKjsL37qzzRpryFoPBL
EdA9jOIl44ofpVAloqDzASyBeA1aeGk0mn9G5XhGP9wj5KLDLEKg+mBwlO1XX5RAe2OsXokQy74z
tESyoYl/DwP4AKVqnk0xAX5EEFh8Hs3yBpHQ248N8U5SNDQDaBruw2Fa6yKplPVv2hvuQERHp91S
wWK2bR/nPnRinMhIsK85THc8wmlpTZNtyHN/OC6GY5L0rnoeVt2+xIOUf8pRez+hjIWHpp39Rw7Y
aL7hMmEzWIh79HoUvZ+uAmmagsNU19AdwxIUQcVKhRWD4xtTPedl53uAM9IA3PjPepBlztcaf+Yh
2hJMkbD7AUh7AF7U7FqOjF8y+ZDydJXYcwwKvj1uDObLsWZ1B7x1XPx130pPWChpvGphoiYj6G4O
T7LQYRgOV+v3wr/6sTeelcaCKQB3VPBiWz+QN0OBGNWGqSqVCeJO6TxpIdMG9eFu1H4B9jYAQyxW
VYKgj0OOoq+T20EhIvcESdDRy+bd8/Id/B8Jfnpo1rzZllfTNALKHffhud7ziMjttWLdm85AYhJT
A9gL6rsafoczKpYzb5KBAlWfMFZqULSP9hNZ6fU+tmTbb8g+72VIhxNLWv8FyDWUUMvikh1mNW/9
MUFA+DZQtAk6wAd4CUIr+DkQHeCmKjHyL1q4aN63NLAT0LxIe2MKTXeoYfGDNn8zySCisyHqswSj
4/1qHdjkBznaKDmF0qkREImFjJ4nCbz8h7WPlp9+vPbyYevY8IXVC2Id8kXcyyIuG4mafQWM/BTy
sUKwyzVIwTAD5KFQgy2PHB5J7jZXL489/DX8qAy93PehVa+VW8Zs08ptB5BlNRZn19E/fqvuwbmV
eSNyhrIakSUNguV1NRDCKR03vhegH/TBn6J4gHlpgulrjnRvyJNGY3v22dCumaho8u4F0IA6qO6A
2wMXT/vGLV9t3YrHcoTAACsP/14tAVrTqdncY2gTiIrBJyBqOBzIavB5DxdyZLCkq/CAZgVDSRCj
kLlbEw9gPMR+rD4Ae3ClEFQMVvtVojcFFdK0G4pR7rU/4RMM7LmiRqwXYPOxwXkTfgNJB7sPuV32
D2qaKpvjYeJFS2+Dd89XU/9FBkWvO1aPprk1DCidTbrYO9db5cLC4SqUz34T+zdT0gBQGZghL4fT
AkgE82fYuOs71+DCJ0scgrtw8/peogwsXwaAanOO8M5zXSV+LFPIv1GXa0sg2vjb8OV7cKef6xFu
DmoQ7YbrXEvlpf44Dj+oFri+0bo37w7Hdl7z0ZEP0E02/miR/oBJDWPF5lu3qHPT+aAgNm2wCgBp
RsjuxDX/YZHPGi7Qmd5mzLfLnSWl+a3F2LpruHgs2a9dgrOm6pDXNFNJvXfkdwkS6qql/dHnnthy
C7owY/ha3kAT3tP3s2NFbOb6B2Uj+72wZboSu5DgoCvhG+jJCnlERL4aJOuWTqKQ6tunRAiaQSzz
SmjImL/hH2KsqLOAz5h7uGAF9gF02/zelOx4Mx3GHrFyGpWpbYDy7OSMgx0aKtJQUnTVfmt08oju
HDEEto0aE+Uwkyrbus1ge4WgaT4s5k2ofWgV1RkfEeooLPSbZt6jdmuh6HZT/+D3/YBuq46avsrU
6o8DpEfkR3O5gCvME9guFpOFJFIsA6a+XCTexoS0YtiWDyj2kN5kyLH9LZdmhP6A7Bd4WjSvAjFi
3nw2DJxr1vl+/4XZAlFw81Un2izypflmTng30tOwRKJ5qZ/5FuGSD2LnIOW1df9MoavSc62R8TxD
/jURSlVT3YAaiLBAvgADC8CYQdCbyl4B7J8gGCDjCKWBd/IpXPw4lyGWexp0mJ+VaRGQphh9WROa
jgNH4iB2MfxJYRt71D3XQANbhUEjWWsI57txhVbzvXa8xlQAHBQxs5j3QpMMwcktJ6Wnj4Hbph0n
NLqhpBv3pJvaBwzHqHcT3MQM1c3eSTO94twP8NCm+u/IeoT71xHDVXi8FeVsIplPTfPu9c3FofAZ
AkBaaRVtx9BbB0DNyMR1oHKyDlTEE55mBSly+4HQT3JPsT3F3UKRLIIGUBp/ysgc/IGginxtN33g
qm0fQij6EsmbXR2RX3PnGMwB72lCBQZ6BIeFgTs48VDvAfrAeam7HLF4e15RxeWLjcoHEwUvehjA
QYSABEH65Ir5wE0QXMAQOT9VMWJ8DmWb7PK1Q4ZM0DWXPULn6AUGBY5FjHduvAeQNfOfW9yarPHA
YLsQxQO+v+DVsfsMnQgJKxH2MNsgCXTA7iqCYwwCWxGvy1RQ0SYfmMgGLqz3kHesV+pl9Qz2BLMa
C8TykBABnAIkqEIZO3SuvVbVUH0YaDioh83YPJi+7RH3YPoiN/Gm+7DaxZt552gxbZlxZkmchQrP
NzX1xvQ1KWOk79FQRQYlbgn8FoI75jmMXGROdawIO299NLFaTq6DloqBA9V+mlghBbK6zGvO8Wyf
mNa5qdkjEjQHtLxHgrkwRR/WYTZS8ojqfgCXigC91sNTWYL/TFRMNRLSa5dV82azZuDPbQM5GrDV
bgowvA+K7wMGM1UZkd5tpmhIEdkDoxs6TMYBAg/VTn26eox3gNDaF7ooZK3N6meI6Pp76JU0Qyt7
nleq9m0NCgAJA4fM4xRhKsAoIigcDjH2CiG2XGzSx3co6seeo2eTw7QHvls/6SY6ix5RROFvR+E1
BUF7c+yq+iMMdW6nHlFFUqIkx7yl5sTrBC2KN3fvEHvtbx+zh853oB4tVvVBMKPj3AbqF2YxyOe1
8X+uXTtk04iZLdx20P3sf7B3Hkt24+jWfZc75w0akACnx+ZJq0wpZWrCkCUJegeap7/rdPffLbGr
QlEc/3MJonDwwe69tt2dgzY+eqE51c3iXmYkEWj/WJ3s6KWFw3O0m2y86YRZzrX2hu+hjL45WcKW
uizmQ1Nws5l79fuMG/DL2PnqEVkFp4glye/hQljXG9P64HXxJbe86YSexz24PnsfeBnLN2am9LgE
6fQSQgpxbYmIbgrfuV3wZi7lxSr7YQfD5rntvDHbtYbbWlgL0wk55euAPHzvi/HV952Gkz62uGVG
ltxhAnkSKbflvZg/q2nJ7r0y0HtPi++eW7A/9arySTlY9xUy0hM/aXCMOl7FzITabVH6syyQpnGX
zIWdi1XP81FjYiKBDqDEW+68vuVWy4ZimhQnJN0f5Lw89M1Qo69HHVDP8tUScmLFRwjBKyJbd9tT
n4CjYUTzuIe5Cp/T1NpXk/hDmw6Xf2u9NdmPrHTvsSl8VQOPbYGLHaBjmt4Vcdm+0wPXYo6T3oSO
dXTa+DTYPed263YuAsSO/Oydq2BAYGF6nKFSFK75ovXbCkV8ZrE7akKB2by8s239KLzeHNBZvoHR
YN0UPZ6AwSu+YEs7zHXMS7mePpBfYh79BgCsJTVq4kl+cQ2OWol/yh5udFW9msq7MRrRJGCAr5Hd
f8Tf1L/mdnDggovdahZ+9QMzHQtmobYPPrUNMmocpyfbZ8wm0XRig32L/M3fMx0nN5A2n+I6yJ8K
Hae8a8zLbe+OFu8i01Oc8EgYmaLBUozsTjpcvjj9PgX4glkcpd7OFtP91NrQQUx4Cq76y066cYEa
zn/w0/BNMUzjkxukT4Gfv6pYXRItcBTWxWWRCB6Rlt9g4/sSahzbYZGEx8rSj36OINqV7WvVJ7c9
FuUoqz97bAOzq7Kw78qvne+cTZz3uFYmyAp2mTxFvQttRr+PZXP24hpBRA/iqbrrnPJJpuPNogB2
6vzGS/tHxGrBXWd34L54LWMPZMrhgKP6EJfprUBQCoOYlwx0PwfZOi7vJtVrovqzV4rouc1h3Vaz
dVo6cdsP2Xdt3MeswpdgBOYHVeqDtgKDWYQayLG1o6TliU9PX5wpY//AyfwYeZX/h5fxCGqSJN1H
PM9gK1KYYzmy7RucDderR/fUwoHA9yHHl3CIvYtBR04N9yg3HBgXED4kPonGFffB0DuPnWAFcxN3
ifYxxLNx3ju97+NDGtu5L04SOczC3VTjVNWdW1B2IchF4FlzKDgIlxcniZ44WlpPY551B5+3rjDj
w/KRK7qaxQbSyUvuZ+8VG3+Q+WVxA5d0Z5WCRb3kUZV5VCzNfduAABKsZawvubV3Es0pr4zOk0og
iJjRPInWE3tPSuvNMOQ7rytHLimzei8Hv7kvC6Xuc910+yQbn1MRnRdu9TlVZO3BzgZxHiKjboeu
zM5jN931XvuYOv57Frk7wE8Sjy27pjS3BXocJ7jJqp5BMIriufdG701jCn9P94N/yKJ7HTvHZkhv
OKZwy2qacxbVZwzvMG/qL25/vTbRPR50aEBiUdYh9dtLL8d7q2/v0WI82It3qfr8PWsST+/TwSuq
1zofESsNY8WdBTvu3Yx1/5tQjV/uh6B3hyOvfv73UXjpgw5Lfc9Fa/gQc7N7m6SNB+OI3eEhMr74
Fnjs6NKm+JGFLJw8ohVoYVP28LJTzw775P04c+hGYhRe/VzqceT2775QVbH/h7jw/8ss/8dBafjX
NsefopT+gye//pV/+hwtgj8Cwe5O2a4rAlhn/zY6WvKak6CuCEvIwTLwr1ks/3I6Wq7zv1JdfY5E
KEhb2TZ/7V/KSsv3yXaREvIlONd/OiT/hrTyV9Ap/5CQgn87WLFURYPBEEVQfozzgbuq+Us0vP+p
I/5lfP2ZY/4XLfsrRiXoLBubOC07gQRQgdOvVX+Lm/rvj/ZXVNaU4wdwJS87zqF8Y3vWm9zxrI1t
r7ii9QDfL8q4ZbNHb3mofHfaR7i4Dts65Uo1/QncGTmO7PL0avLk9rbyuURp/xZ/9T99gjz355Yr
beO7Vk7GxU7JvryELJWjGXu77buvP/JP3+1G7TKWssqP9dhKjkR6OQSW+LCt8ZXLVqJRRGs5Zceh
yIKbuOw/YwhUG/uF6vr5yxfVpYIb7fzodaji4uU+beObbd+90iLTvXUdoqk8dnHnPnZ+yXuRTnkX
3tb8qjRlM3KLj5z/qNlw3uEVdR4iZT1ualysqtNHQjG0M9+euF85eO4x/24rILEqzijgzZ2n7/yY
65KVXuESsHCAbfvsVXWmBmOzQDx7hO30hB8vvvHryf4NYPcvZiyxKk4OAVXNlVx+bDEmfMViF186
7Ya/oYv/VeurAhW5yKbKdPnR/wgmzqs39siqMiMSYOZU0+zY8RjUOo1mA+JsKx6xqswSF34jS0ZJ
POlzG48unDkeE7f9lu6vlWkyp6+x2eVHI3kxy6c02o9qaDZ296o4E2gnSzwy06owP4cdxk7S6dqN
n74qzaUoljHulvzITrk4CB+R6yz7ftun/yOj46fJNnAHroS5Wj7WGvLiOw5hmzr8ugf5eSoUrij1
Ys35MXXNQxGh+23L+p/5bH+ZD/AXo9tbFSa4xMQOuTw5KsFGl7chHl59749tH74qzCZQXTeNnj7q
IMj+aAPOYzzEtuW2ur86W37ul6WwYbGIQHPNkJ6WsRI3s2NN523fvqrPvJoHJ7bpGDfPq0Pkl1xk
BL3ctkb8wy7z01ABC2HD6yp4T+Nq0Bbj3jXftn33qjoJK4URlAJ76pAf7/xBfPMis618rpkhP3d4
2S9wbxOVHvEeHoqpBj0N1WHbd69K04l8ieIThQqhOmLHqzQaoKI+bGrcXa2avZE9oFY+PBvj28Lz
9S7X2fO2tlfVaVRSFi5InSOvsTvbK1+7onizrelVcZbIwUNV0nQre3npPXlrXyEP2xpfFWeGxUS0
HY0XCZdK/qEVG796VZZTJ7q2YD07zvmI44fJG9Gfs22YuKuyhODfzja4hiMeVG6kE1zUQTi/buuS
1bKZ47YtkdvpY6BzkZ9xmc3+J4n8qt62e3NXxSll1ddcqepjsiCctz4krbfx11yV5iytAfcrLVfW
fIt1Bu9Ft7zb1i2r0kTxqgcen5KjLsYvFij+yK+bbRPhNbDr5ymlsuUwTYmXHA0v0i/anl6FH7v/
jGX8u4ubsyrNqGzS1AsH1JdO8gBDnEMEzOptq7KzKk43FtAemjw52qniXqgsP3EgSrYNc2dVnBHK
/Uz1fnJM+6w8KqvDB1C029Z8Z1WgpcU9BxdqybFOP4Vg15PE3rYDWmf/WDy06NjDrh87hEi0tQMg
2nKqjT/nqjz7Ftv3YDFWpvgzawUWhgEUxaYxfs2U+3kc5ip1xqG4/pq5Wx1V3L/vkPbdbGt8VZwQ
4ArXBdZ0lL2PUPLsouPd1vKqNAffZUs781OOmlcbMA24+zO9rTbtVW06XD718OywgSssSLqA6xaH
1rhtrFyvyH7ucXSliBExlh3d2fDMMMZ6X0+p2bZ9u1qbf27dNwZgKc9zx8oeH/Ns/A5TOtjW6faq
ODVOU4OfKTm2lhKItsQR/2u0sdNXxSligIFNEiTHoHH1QTkgjR206dtKyF4tnyQjDDge+XQFWGKp
3wT1x00D0V7VJia8pY9jmRy9FIq/BpH2bEalNra+qs64GssRYxkrUKMPM9E1vOFt++5VabbcrI/Y
GRnjFsK3xPsyDVx/bGt7VZxS2nNuXVeIbGwRIM3X94Gp+E2A3fUX+4+x/v/dGxIq9OsArxsFcKTC
yVMNuMfMAikTZN+mL/fDVW0i7wGgayFkq/r7dD4XZtOa6a/Dn6RbDb1ZhuTYA3blnf1hMcctfe2H
q5q0satPKuz54pzntF23aamEXvBrL5e4iboEnP2RNf4SOP0dDvHDti9elWLY9MiIE0PFLMFtMT54
c3q3reVVLYK4tccrXebYIKJ6SbzutRx4qtzW+KoUJxgfmZz4CaucR3v1UDfRpiInxfTXvp6EJyFx
sdyI+V08HLFGbPviVRk6ubCAOlKGjnCwwcG1WbxtF0o8p//6zT1wyL4vGHZTHQ3nKCOsBjxkvK0M
1aoMi5hXWszG9PXVGbjgmj8oBOWbuuUfDM2friC8QpLC1JQ0Hpf1Z6lq5z7BK9tt/PZVQeYIzA2v
nwlMBkhhvLQDF8Qtue3bV2VZQ99RgOqSo5+1zYclqgZoWbwtT9sqiEDgX3YPsW1j9I5rVvhcP2cw
dLSab7Z9+qo4KyMxDnTUD3FKN0k+Qyopsm1XszgEf/3uCk2ybMdrcRZwEOaneaq3LTdqVZyz9qAg
IxY/eqW6gQLfnG3I0qdtfbKqUKilugs8Ztm5d4mVkPECQk2SkbBxMMpVmbZ2MXPe4R8gXG25Ixjt
m0ZT8bLp668s3J+3mkO9YOUebeYt5x1atZ2DdHpby6tN7BDl7iiuM6IL7SrxInirITb6bY2vClQ2
FYJFILbHfKxukvRhsdJNe2/cD792SK5crDkl01amuje5spxTkMxyY5+sShNNmONGhEDgq+3N/WDb
5T0imb+XufnvXZVcVWeAFj0r+iU4pbqND60RWC3Gxt+2SZGr8oSSpVmK+uAK2sKC0/bLJeqJddz2
g65KVBJIM2EIZiaMRoP4JsbqHBDoua31dY1aapnBzgenLOyAbhByfgKdv3FCD1YFakeFBSGwCU5q
qIvH0I8JUJl1v+3bg1WFks5aN1VMzyDmsg5Qqgq4ns7vkk2vI+9PduLBqkrD2FgYuXVwIkzSOnpu
FCCLVtmbTf0erMoU02GJCEXh44JxcMxtFd+lMfTQba2vSrVCLDuNcxWcijAonxvRAHDPcVRva31V
q2RxOHYU0TpeHvslEJLdkSmDjT2zqtUU2Lj0RRmcxkFhJDa9+liIYdi24F3VPT/P6m2xJJArc2yk
s6tvLKS5b0zT98/bemZdq0UR9qjPghPqVbLFwPc+wGywtm1f1uIgCywFGSP0DOlx0DzroFkebAKR
t338WiFkd5GwZovmlesg9LUUzDWUn9sGzVokJJ0Zam6KfWJskufGmor72qhx23nOX9UqTIoFhji/
KleT8dHKHPScrlHb+t1f1apvO0VYxsxiYCtQ7pOk9yOB5rWxY1a1is80KsqJGTgMc5co1BDaapjm
2+ZIf1WrVp+Ztu75dg+k6H1BFMreydP4sGm8+6tanfScjKmPKXvpI+eI3CnY4WXe9pTl+6taBc3e
eAo+6KnAVXNqRg4G2H/9bedHf1WrAjWWxmPO6kE+5qkzXn/sRLF1uK/WVXJPnKitEmq1FfN5Wuz8
Rsae+bKp39dyIaNKYhqrkdYH3F1ZDkhtcrxq26+6lgwFUFOg7BWMd9+4N2wg1X5x52zbqUCsahXX
aFcm0LVPzmwNj1MPiXWIfetlW8+sarVhU1A5mrWpQsn+pMvsizst1mVb46tSbWInLDsQZ9fhXh68
EQyML6p820ZPrErVH5jbcbCzSfXFG1T06QNQs2DbaF9LhyxDiKFvuuCUdMF8yOt0OdYE3W789HWl
krZ1tSUzuTtlfG+njnVjLxVE2m39vipVoAuqbwzDXQU9DLUIXyNk3n8xaf/mc6IvVqVqnMEdetci
t5Wo+u+hqMS54g622fbxa/lQbGcNmmJuMrgiRbRu/PkCmq3+zaJ9FTP/2TZ1rSIq+zG8ZqcGp24Y
wyPZFgpqJJYTCQgMS6NPXprfdReCKu9Cp3DPbabddxlb/I0z3VpqNHJcqEn5wxe54EWtyGH4gSe6
2FZy3qqeBzEmBaQc/zTAtLttMTQivazVb2a665zzJ3v8tdQoJ6i26640BW2s8tLbAznZRE7gieiG
BtiEmVuYG2O8bfN5pfn+vPnEgjFwymJiTYQVHEXnkmRa1+5+U5WsxUdgtqqCTC3/5CjiUjEFi/0o
/I33it6qxH1bJeCfOGxBio+e2N+We4yG3rYJZC1BSq6yepnm8jQTzMkpzlI3kEC3vQb53qrCAaOO
aazZpth9UX+b6i64G+Nyfrep3/9LheRnkXGu25Tec92ja43hTdsTDrat9dUh1xBpU/HcFJx0b+Yc
ULFsv9dx5W7TUJF48euYnGTQjmQWMX+QbU8m7yKJRzfCmrZNf+6qgCerzkqOuhx047r/oOwuvV/y
yvzm2vUvCvgaS/VzRaFDhA99HZWdl5l4nzPH7smMD58KD9840cDLbuC9Lt5WYmuZkuGaXrsykyfP
rTWYlLZ+rEZHbzv5uqvdNMqERYGt5x4px2TvamJluM4Q204Ca5ESoKlgsmv2XTNv569lCroWkYF4
u22YrpZonwEzi4n9RWeP5o6ntf60tP02gZXvrgoYPDpB9rHP+U7nSkJP6u3u6PFSsHFmXuuVHF6e
85ip54SFb3k/KIAVbaimbT/sWrAkUPzUxqV1BNBkHbj1x9TP59+sYdfF40/WsLVgKSu90RiwBqcR
R+5bQzzLEyEH+W8K7K9aX5VvAZk6g8nD7+o6/Rtjzc5ecoo8bRo1a8mSsn0rsUoM4mE/VtElUk71
tqcKrG1j/r+ESzhZiFgpwpPfDsQ4YPY5kRcst+2pnVW96kYMStQVjIZOe49FXhAg2mXy47a+WS24
IgOIkyQqPKkO85A1yPA1boGWbWt9Va/XWB7lDF54IhpKX+r5iuGsJ7NxwK/qtQTpNigrCNkTwkDD
wFx8TQiQ/L7p29cCphlJeGgGl34PrPk9wiiYx9rExcu25lcrbgDxO0zlHJ7AUMFeJss+yKBthPO2
y6q1hqnNkmLq4jqChKjJxS1xpEukTNse8tcqpsIDsWnaMjrNuHgPaQDfKBTwGrf1zWq9rexAB52s
AEjhcwUOcQ0kBVa0sfXrJPTT23WV+mElcGCeAH5zK1DYFlkLebjxd12Va5zhB0UBE3EpXrYvtZYJ
8QrWNkueb6/KtcjxK8VZG52Smm19YAvvsS8HuOnbOn5Vr2kShYVKSOhtKgj+lmfpzwXxEV+2tb6q
19a7hqzDej+lI6K9wGj35BveD7e0Thzorz+rnMIKAnZnnZKwcF4Dr8oPoDy7b9taX5XrUmckM/aF
dYqKeToO3Ludxx5i3LbWV9vjoiSDsAvz6BSTOLa3AMG8gfbkfd3W+mp1ncG4T9dHslPu5e5DAlvx
XVIs+X5b66tiJY6z6IMB4IFpzPTRnYj9jKS9bDqZi3BVrEJq8qoGprFygd851voxjYptF0qEzPw6
ZKICmj/c7egkfas+OvMU7aYlSTZtC8jQWbVOCgJAOGOdhPHrI+GD+jy67bbHN7EWPJGgzX3m4lun
vszj5UJqVfPWi4La2/j1q2KNi96D0+VZhHdkHoKNcaydvTuk9raCWouftPQUyYx8P9fuJOx4Kvrg
iTTdVlBr8VNGmvvUJUw1pAo0d8k8a3BO0+/Og9fB99+bYbFWPzmJCBOr9qOTYQ2/dTFLvVcKBOtv
ZuFrXf5Z86t6reHGx3M1WieIGKC1ItBFZyxOwykjsQ2QRhXIZVvxqlXxIkFTpDpO1mmGmLmrYrK2
k6XqNra+Kt60CmxegRamZG/ybm1YZvCC5nzT5pIghV/rK0ULFVpFHJ+70R/FLeFVwWvFnU676dgg
1nqoJKzmflJ2c+4HJzoR2jfeEPi3cXZYa6J6ixD0QlbdGYBcfhhmIpR3S5UuPzbNympVvmIA7OLg
bD7LELQaiLYOSlOmt00Oa0mUTgj1TN3COouBvWtS5eO50f42Ww9bsV9/2CgJrcjy/Ojsz6UBSQYv
57swbbzprkvI1WJrI+1PuqyPbzLXgosMumZ5CDJA69tGvVyVr+maqorggd7IWkDwcc1w39dZvG1U
rvVRC1noqbDd9qYbegGhP49rsAwJIZKbBo5c1SyBnV6RDaohxMpvybfhVy0hP2wcOKuabXwV2FEW
+zdcsYRnlAD1c+b1204lYi2RqrKBSTidrJu0qT/Mo19+Jx+x+7StY1Z741YZPRZpUV+MJ/I/fEfX
3+q+/J348jo4/mTOD1bd3krwJrGexksorWY8GS6fppsucsYfYIcdaO/4OH6zUQ6uoYF/9o/J1eQA
ct2dYUrVl2TuvfjO504tcs6y9zy/vCdtZ7BCHDvk897VsFHFQzaOljq7DkD876Pr2R5xNKVuUwJ5
uwo2KMFHi9U/AFgrTQlXefbkSQYEqxNrNs7ENrvEL3gAp4vAJbpoyOpi7y1RaJ80mNjsizV5V7ri
IohX+kTu1AygNfdSMteDaW7zWzIY0uJBJlKXt36s6vjTUA6AmcAhdlP71m4IwK732dz3gPz4T0Tx
F5JMHEDQme1WmjQ7wseW/RQOU/waoSZoDBEdFhHT8BRb3hkcoaf7op9I9tp3jlEkNwhSc17IIFLB
A1EbijAMjbxUv8hmyBxDWj3oR4Ke6tlv3+dtmydn7AkkbIRqUIRW96Yw1cHYOeFGPJANS3OBNR/i
LyB6u/lIHqdXPqrKCUGRjq0I+nskGW5DFtRIBPS3QtROQzyR39gfIYkb2ISG/DAOehWEO0IaSjcB
UwhnU5H+fCHEvmmaQ9co4XxZcttPiDpWjU7rPZkvEYRF5M2uJKFK4Rxod82s7foYR2NUPeqZ2PHn
NvY7WlDElLtkxPhu6M/HWLHqPRFTkulHiMkmvwk5BpGEwbNfNZ/6zlH53aLIwHrWU1GP7oG9RLWc
E3/2u4du8Hj6gmzJA//bJSSnId/3oQyImvanJa4JLXN861Ph9XNHYCkCRKC5Blz2RP6GP/kjRGpV
j8SkXvHawMXx2M2edzfr3HA/aDtzv+yiqZS+PoMCyuNu3yydBSB/KVUUpHsHPH392XjdOL4OKXz7
1ybyG9PiQIerku5F4E6Y8i0v9pJLMFR+8Efaubn+0dvSAoWG5nwhxNkEFn9tHwBunW70xP/KOc9F
BDCcfIMCldrOIVbB8o9lmMYRNTFWg/phd3ECrivVTYTZsFFDaX20ln7w9b5NFm/56sDwsL4Jm9zG
A4aLHl6irsPi6NUj+NM70nauBUbwZQIYvp2rENJoWZlwuhNp5TntSdsyAMJmhUnv2Xt/8BLkAgT3
FeN3Mg374aW3kUZ/apqltr9XbermJzeqvYj8TN3s4tbqPgyARc/GEgQNVmwTgmwKSA3wDZHh7E8o
c7u1KYa2kWn/1enoyW+N7twarGNZOPNtyb0SdM4g6dwX1TQS5zAH2fy5CIL0dnQyG8p5mItvcBi7
2xZNxr3nDgSeN1KfgArCGE1JSUnSNNJvReaM8bc4CDwyC2SYyOWa/5w0EYEhEIvvIf7OglTmSURh
Fn8cEsZg9iCWJHTT23JuC4onqOKqfU96LZurY6snmSYHJJVjdZvreDbNQVc61qRy5XMwfggsu1u+
W14Ut68djPtQ7/qEm3kb8qLol+fEIQwgO+SsWU65z0eZ6QU2KrKyBqigitP6ZERWtNCNbQPF6IzV
MeiiXQEMp/mB7ayeyXYBFNLXiNPhhagd+EtFoLwctG4+kYcbKe80sc0k6g2wTWaqXVfC8guJTyZ8
qAG+B8aIjG1vDl9atxyDTx7kwtjdhQbJD982mlH8yPvWq57TpFPNx4mMAQfI6UQU22Nka3f6PMZG
I+DRs12n5zzyTQu9qKlT4Hr2AO3YOY1xAHeWGRQkr3ufGcc2DhnNZcOlW6siL52AJ1qd8xFw3Wwf
rymJ4sdgXSnDl66Kwyo/SXIgs5NjQ1V+bCBQltUuSyeznHxel+TbK5bX/sLPOowEWEyK6LAdK8kY
voFALvzp1CXkeX1byKSy/mh7EsoZom5TEiJixeXkDuesqXurgXNDlMgTsajE/Lm9v9gXOxU9q4sM
jCLEvBmjb3OWm+Q5k/k4PFVR47tnuiYWX3NF8hMGQ+Wr+JUdyABEM1fZNVM26YpyvKgGQuGEUF6N
dky2na6ZJnphSiLX5JAP8SsH8aq/sVu3Gz92+ShKa9/4KSjCI6lEDani9TjZ5nlomJUeOp3kV1wM
UpW9I5WdHeKcrOVi11WV8ywhNg+7Mp9TF4C3GKFYW9EQLNUzhw7Nyw2h3IGu72ZZL/I4Ol093fF6
avn2znXLbjijA3cEySZc2hGFUtjVXHzx80kQW0ZU+DhGoIlbUYNNJUkTXray4uRJy6Flgo+iSXyG
W5WXwPkNFEPQ0YVs64AcKtr40CkZdk8FcQkV5HzS5zN1Lh3TKvvoxI6V3rlVCTX+aVTm+kgfdrMb
Lw/esvBbXaOl8jblVnUmVvRQEWWgi0MZZPLKM66vp/5dv3hW/VyT9E0AZzQvM/TzZeT2sdz1Lem0
6olIpvhTZFU+G4iJfLjpu8P/ndQp6bnafBPjGKIdmwB4jrucxLj+RriKhLGYdDiyMNlPjQqutoM6
Noaib8Idr2HcNfxIo8XMzanmNS58Zb603XRHolZonWw3GIbgDADbENlblok7f5mZPtu7yM1m+1Y3
BHm+K/OlMw/CnivyxfsmS30Sv/iJrpTHmnJcktdp7Bgge7frJcRjz/f6tCKzE6rme9YADZxazoBQ
d9otInmOdegl33WYg5Rt1eBV8VlUXqKcfZMHTUg+V6PgFAObzUD7p05dpTdzOaV2eAiNQxzYrrGY
nF5AOhumZiEaUb7xUHUNlyic+uCZ/HXbEKwlU3/Re7fv47Lbt/QJeHsn9uT1BF0O4z4Dto5fSTqu
l78Ny4qFf1f5id//AWjUxN9rTbI54HC7GId5Z1A46E9hVsMv2VmA4z2Cg0J9zVFrK05WBN4Ni0Xe
TgLZyDl2C4F41NvM9tHfmVzM+g4UbRu88ODthW+JI29AthrhAi/dBUFD6qXkvEB7wRJn9a0Ska9J
Lhn88qt009qdd6L0JiaKPGyd4CsS0cpMOzcN8vRDPMdRG+9iZbFTAtdJrvulgAsfgUwnydV934FT
tzOY9TYxyLsm6HuGVjSnMj77Kbted0/OqgI9khufWFcTQiYh74CwbSLK0iKvowt8+GtAQDZPzj07
FKHeezlT46lenCvcqlwAl30E/ptlp6lxx5aAp46Xk0/FElbdM5/iE5QRDXnR3Y121blvgkIoi4yW
KXB2siiHam+FWe/AfYUIF71UkZjaC1F8uUuGHb8P23NTha+9TKYWL2UXz5+iRbbZQMqK5RX9zkmI
yH2wFmri2Z41sOhd3YTgvHfYAPw8xSeVEx/LfrCKySoWE2EqJRsYkYrs6IVdLL93xD859a62/ZA/
X2gerW/8gkXqwzJHUt5OmgzPj7HDfPJ1qeiw56ztffOUkBVvHieL/cstqdUSHx/n+lHd9mXX9j+c
einN0baJ5xh2ZnCS6iYynh4+ZjVkjLdeQ9zOixktD8JyhQN6fp+lXdbc8AydEFGp7EBW7wn9tGay
gZVTOkcPFHUwkqaQyfFdFhKWGO1MPNb+ZW70SCxyEescR2uaWEOxc6J68L87Q6Z9ltcsLt6PTCL0
D1eFKZGV9mRF/ArUc9PcTUuRL59tkr6eZ86A/r0crBbfdD/Yb6ZqwM3iQV8PX9M01abYc55q/Qcr
C7PskwvzCNoztyPgejV1+DnuGmpyT5BTSLzk5IQe5kxHfDdEXITPM4CAiaPWaNkEHtvgYy68vav+
XZW7ffJlDlvFf5+pPpuf5FjmZPo0+dyXDzE8+2HnxslYfvTILOOXrgNpEwYe10B37WTyzmZIs+yd
79cJKVFkprnFTV4LNIgWe7v3JJYF9RP4XJMRQdhbFtk6dqmsd0lN/sv3DInacGbla6Zd6bizQ/KO
S0YuQliXiJLeaPu+FUMUvi/rMhfM2cqvD046qPp1KsWQX+jlhSLoiAzBtzAE7MierW7suRMfsqjU
R+M3Vkbcl+nlixV3k3vbmliQZb2MeY7bYQrzRy9fsiUmrZnZ590UzpO/h58+VKw2cdTtlkB3A0Dt
MQleoMsVJttHpcz7GN24GsRL1ttBYQ6jgCx2Eov07XPdFUoSSt2ZmNx4CNQk37lJUt6z65TmVqrY
CY5FBxb+pD1q85YQuCBCk7toDsUydZr7yBBnAmlyqNLsLi3EmKOsccasv9hzP6iDy7k4fzSLT+zb
kCw8Kgfk+RBdRVheHtzIEn/R4+Qr5d0XNq80Bz+wdH3SE44yAg1jtdh3URtk1TVnUnUfB4kW9snJ
PTFz0MP1FADp7rL22HZ9a+6D0Q3qC9lBPbO9Mxj7korWme4xpYKe2AW6F+EfWUUewkkRF1O+y6hf
eA56cZpz63H4eQpMJ2o2VYoHTMMllhsS1AkLfXk0AV1c5ntSWm1XX/w5FtZyMEGUlqCqrZksjGPu
BoSbb7p3Wbu7/ALVb6VFfMFFUwL/z0LV7Aoeyv/Y1v7qtrFxIyrKtMkln+zmDj2B/ZiVVbbt/Wrt
73KLfpDskMierEjbGjuneTfjNnje9u2rq0bpL21TetV4aYLUuXWTXH+47pV/8+3/0Lf92aXU6nVA
k0BYxVaSXaok8oP4KILlemYTbUSUJlz3HQ4qHROo6VoM+7lY/JNd9un3NMw4ZOkq9h9TBlLPHS6b
rmXaizps550l2pmY51ThaDyIoVD8gWv4d3R2myok7SKrXbmLPJ/4dCWH1NwSkOkkDOuOZzo9pPNv
CTh/8ZITrO4jpybzLNPN3cX8H3NnsiM5c2XpVxG0p8DRSAKtBpqkD+ERHvOUsSEiMiM5Go3zYG/T
r9HberH+/FepqySggBbQi94I+jMzRqeb3XvuuecjHM041YUKDRDyhWWqhPx+NJTIS2GmJkgBRjDF
TH7oinEBWuB/jU2bW8QBvgykdo9Gv1/rdOiPoXRs7wY0iVFBd2FHbtq5Y2WEOKU7UEXDLa24oD4a
RyDzI/m0oM/7OzyRC5sKLSRG4rcQak4XC51i5TCt6HF3RWlMlberV1VCH+vzbSnjhcPAPlQig+E1
Z6AhnqUamIFEtZhlvkZpndZmRW9JN70dOsezUFE6DaQEqvnWqQQEPdxCmRnrMJ/cYA3nWxmIbKpu
q2VYmiL54zn9l5LC79rv5mnsv7/H82f73y4f+lO1W19k+fhHlPV//Ne5+Nnz7f4e//lf/cMHDf/9
j7/OvlXyOX7+w3/seNjG7WH67rfH72Gq//YF/v1f/t/+5Z/+lu39vLXff/3zTzXB3uWzZbBnCfr+
4wtc/frrny+rDv91Uvjjd/tv/+urLn5+/unXd/0nbqRM/fNH/y003ArIDHcE0d+myf86l3Wk5XsY
/0oW+V9olH0eJ5DhqPyXpNp/jwx3/kJOuMBYYoUuCDjn4kD7P4nhfzEZB1ihHzh+gGoX/vlfCAwn
ZeYfJOOAOPLQN307sPmUAi3mn44EEIeWKPt2L8RGbhlM2uwc2qhyIM1019zMvUFRHeihIps2ZAvy
tNpr/567U8H+uWOrLg4ngo9i9oFhky3pNJVJBl7+QmFV4LKmcgO4XYVKPm3S88IIYHkHV3XYile7
npYQIqJct52ysewnTpWnv4mqNXuMSJP7PPgmTDva3ek8OmScx9p0tHOcgtBzyDRQGxRtJD87Kn1y
YpM1zNbXrvBDeTXNg7W9oax22wlh0eiT2VCZSLrCco9sKtZZPHsromJbGlYV2bpPPwAu6TZZ8gnM
SdlKwji17omQMQuForB6kKSivPGKc2gQ3xMR8QoDRlubNqh4QcVJ3/Y/TEjEZrzCM+Hg64PwFepV
8d71E6SzbA3HW5ARLZJJWFu/1cgCHKGzvVpiNkjE1bJecHSqUPV9riyIIg7E5oCc4Qx3kHYhJ+2y
BbBvVKgiXWNPB+1zUa49uHCr2NxEOCxgRhxO+mkpCmHGTcNUWy+eUrul54dJLKtmicBZKeMOZjv1
h6Jxxg9axxpcjGj8e5GK/raZhF0kHcgyevWp5wyvh6WaoKK2rgHhqS4/oZr3j0pkxRYNxShUDChj
hlWgfeemccj1OUDlydwYYbaxgYQRfx0De+yBrkPFk1wNgk6vCwSpNGs/j+JRy24pjjRw82XxxACG
MEwlcrp07YoQuYlg+6SwNmXtZNj/gUWaGyseLnVSLHqD6dYM+xCcuCjcbedlozYOhleY4w1bzBPZ
RaI05B7iV7smlkAIhYnqNN0JCK7x3tW+UX4FG7XvLuf76BKGJkgttiU69m+sas6PWUkkKVGnxHLF
SGlaoREhjcTSYXXmZis51UEOO10YdWu9tbuu7df+aMgFbd2fS9Bwc8vFF0CxAun6rFjF8/aZ1VZQ
JjdjKE99tRhvheyg7+QF68xRL6C03BStY/mPgJSH6cUDenIBUo/b8kMWpWxjEkTG4rk28qWEKpMO
p3XxZ3ldFKM9g+6tw+WuH3HKXnULPFua2WZClp8qJ30fbYCyv/m+DXUIN+7vZOAB8vaY+q0i8aHS
tQ/eMqPyZOZmF/u829ZitzKJm5I2z8biyiohtkLeYCCSSEEC4q3XA6a5Q/oglStvVsM5OTpTIcwx
NmIPOZsmv6GYwIpzq6IhoN+jQI4vwraz62nDWSGeRW7tKg+86XF1Rlw2IVwVFQda0hVnKT1MDCiX
ZAC8SZxcaWaN9i9VNmRaSzOdxvvQKjyTdC2wyXsGLmW2G9PNF1Fn1qqJybMyxytlAGnftc3lb21H
VQVkHLeTZzgsQ3lczH5Qt5TauX9cOSzyq2FY6vZYj03hxQywZcpW0TyjoWl2B+MSNpqLomhBhKwK
SxqJ5+S5laiBDj+qVV24T245YQlAHF29ZCDl/xXCB98Orz4fxMAhODH7QNLOA1X+AGPU/+621Pu9
VSs852bY1JvJBe7FcnD4AyOfqbywgYF5nSy04xg5pU0530z+dhaA2XmGxopXwu3CXZcGdFzY7cc7
2xuZd4W69W/zWZu/WtdT3VFuVdtzfpcXouPiF4hznX9bbfxeo9qe1FsuVM8gRZvpcXDd/ve2Gt7v
0raaECquQmxorMHlzUof9BZYQ2DHHrUAnEebxwe4J29SqGuEuExpC2bT0R6yZqu3HyEwY/RavCVb
zPt3daGj0dkDX9EtAwtnCoIre0LDiGp4LMVVD3Jz2usmXV8X04ULyRytem5HBex38frFuJp7OIgx
F4YBFSt1nXfP9KgLj5lNmjV7ACwalvFFjrmZwFba0disk47dkoctzk05v0grcL6Lxa3MRITT9jj7
QwdzcgW3F2fpZD7nueddidT2un2mjDQ8utaQnmdGLIDp6qWONktsJHNb0ItA/AF1SFisU0gfTj3e
2EqQ/kaeLEN+hGx1Oy0T3DPP25xnlaG0xrNjjyHKrevasdvI/ka2KYojAKntobcD1z2MRYg33e/S
irNoIxs4sVb4ctddesGm0/rYzx1fvoqEbLx8r6fNvk5xTC1RI1BP4ymrkH9MQ+pnNPHhIahX8VYa
BeKaaxXBdRo2cwFmszU/XL3AMALhqr8uX0Ix2XANlDYJPSr2w07TgTpj/azNvroRaJvlHvtj/2PE
2npeQpY7906dVrfd1jVv7SiXN3Da9rthrsCjYSHJ+0mgdf3Bz+G66aaUPJc0m7sdPGL5Yo0dMo5j
VQ53TCD9IalSI7/qYSd1GFY2wyT710WtqIFIdYKzDSUxY09VelZSiRK4Umc7/i+CYpS5Z5+FMEK/
GZ7B2jHtpwBC/xN5C0iuDBaoZpSg/dGE2E3AJZmx8PQCOKdRbVqpCfF78m+nlR2SSIJyfxztVH1h
r3CaJBeYiyL4fQAdw7kDddlKHKw8V/66RiOTsTd3afqfdXN5Kd3eLe6FK4zqkI1qkPGsILT5DkMV
O9uKl7qAXpY0AYygmCRMEO1BqG3n4DCvuFW1w2926HJATXYlh4iZSP+B8h1+oabWz3amvGsLhehV
hfVUJS4Tt1+ebxMXJOsiD5mzrw6KBp+424uQ9f6oBrP+BjuMPi9oMps3tbCso+rN3ognNgNlYl8u
jri05uFn4ft0HDZ4ySI2m5bIwboMhHt0A7fbdoD4ahX55rg+GUXNoqJTy3JODPdCt7VnVpMsCppv
z5uy7cRjlf9oMkbBkeGb9hy3VFIUgtsWFIk3iqGIYATmP4dZKojERDbdj0xkePQzxaAgNDrUWO2s
sNCs2SX31MzqodytldYq0lxGJ9UaRhOtS6thlZoKakvXonmmdVjeq3a0lz1TbfDY5uU6xVgPiyLW
oll+sG0jrqfSdhZWhwxGZr3eUIj6pXPb2PBBfO0rSAppxMCx81kWqe0qcby2PjPhUszOXLU8Iuv6
9W6rqvRe1mE+7MIGUGQUKDF0VCFAWDgriuzdYPj2+6LqyQR63MowzbiwDdfMkC8UfstdQ1kwR/ic
tnNI++VCd3YuM7fUYe90yztHxt2sm3o/tEXqRbncMiNq+6X5hJraySt3cpYuAXUaLFEXBv5Hi8L7
yvx0MhIzL5s6KvmNTskK7msXMpmuk0vk3BIP4xAS32ut23c5TsstMSJTGtei2B6VVw8/nTpsxmhT
6/yO/Y3rg5Za2jHsab+6FM3UqQWD+Q7RfoLQ6Q9C3kNmLX4yvPN+WAEmmWigZnATXM2XOjszy3a3
ph76Co+/a18ras2HTIJAjhbZpcy/nMC8IBE78UDr6/8gNJZxUMfc+peZu36YdOWsXywzVy96yBY3
SXuvZJCfD6YXmWnf/qoKxn87iiguoXBWVR2tdQa2uNwmZ0bJqLaPUvp1g8GicclksYqLQug18jGb
uNbghJqzG9GeVLdr6ADs7cy8y6nX8lpHwSYp6NOMCWW7emqKMk/N72M3MKvfSqv9iUSa9tHS0ehH
TMKU3vVccHARjWkZI1wfQc50qZVNnPaQZaPAM4035Y6peBy8If/qQzl/bNAr7oNxq/SDJwY5M59Y
FgHyT/GKTmY4Ua4DdXvYwjFVSV00+H1z88KO9eDW3vQ0xE5kT8I8QZREIk6JE2F9wtH9hG3Ezh4c
YXpetGSqLmNrWcqf6IvmNzO0eojCcBVZUoMBvxmR34HSVsvK6HJzlvMYCKwJwqmGp1Jsxc+iwcQJ
F61eXkXbT2+rVXZwDlcDvwW386ua0KBjcxqrp0EB/AALzVUROd1cvZXQnRkClzw6MXTl8MFtQtiL
mI1/MKDH4ueEtkWG8hjMP4gwrCC5qQ4csTayArkbMNYbfgnwzn7r5F8hC7BzZBSTx1hxC4noZx9l
/JRDUXwZuDu+hiGEsFhdkHLg44Mqnhj73kCCpCPkj5tHGVTtB+0NCOgmYBrt9e7wHpZljaGnCXlr
vE9zkY1cA7RvUeoBn0Uek9ULWrd4MRtlfJnh7LQxRCMQMnaQGTTANo/9tgZYVDKQt4+MpCAjN5Q7
Z8YT8reGgvm2zpn+8tehTnd09MP3hJdo2fNgyRNj2HVkbMDYNwqYN0CsHTDax8tgzu81gbYfpml7
fuxT+eFgsfIp2AeWhLLXe3VN1bxy3e501YiX0caYcxuWvmjjsq1DyHtyhFi+LZSii7HmGQnnhvWL
PqytYw1LuXzIdQF7lhhr73KAyXmfN5p6UBaCP2iWIKP1tGvrds2bTVIwjOrN9Saq9dZKyd0ZTCf7
yVTK6g/ukFd3FMW2zY5Nyu84xZ/u7NJqVPrJXeimojAbu5rTZ+x5QuxtgHTKsd3EfaF54+aiZWbQ
Kt+arrlUYY6SN5lHxaT8Ngk6CsUdfhCVnkPdgELsqtENHq1Luco/WnPzx3qhAPqJMUyGNcdQ6Wu4
8n2gUoJZdWa/Fd5a3GdtsGGq6r1qlH/bv/p/J6j9fyiVeZdtsf9aK/sfzfhv/5PV9V+f/1kh++OD
/i6RIUr9TRPjPcX//zs4T5h/8czQDQN8EVYIBYWv83cZLLiA8yzLdilbfO+CzvtXdDALDe0yF/gP
UVxY0MvDP6h+wnZFQIgaf/+f1sjazaxYzw6oSfOJI6635amqrJCuWJ4yp09tUuwHN2p5R8p5/N36
yB7mfep6lvEgjK6s/O4Syy8xtsH0RrTYMVl2BuPs5OxIbnEdhMgZJ38rtZvemsWKchV5GMy8PqK7
G51DX8/aXZ+IlnBLY6eNblrBhDuikfltFrCPvjAg7zcuY2zaeUyrM7p3ipy/9UwynOVGOjRz60gL
B53eHLAs7jbphttPHC+kImTZuMkdN2Pf7iaZ9fYB0LqW6tT0WFXbeEwHIyVHvw0C87h5WGvWaLuY
s8hiF+XStTFshhHj4iataj+Fnr6pqdKr23achuI0UOvh9sCw26mfw8q4+k2rNX3kxQsTtdSTnwNd
Xez8nA4qXN6qAUeiBVk+cfMFIyU7EmG3y32jbR9CNmxe+ArNZxh2LVPnPOhxojk5ljD8X+ropf52
GiwOIKwxINkPaT+CDA6dbrwm0VzcDzr1lIy2gRL8xr3EWZJ2EnALh3V3BazR2ulBuJ/V2GfxUnDJ
2hH1lIgNbDfhgbILASG0rNd5ps/eFT72ED9Gn8m2I7+sEdz8yCnemPWSx4RlGRExi+5wGvNevaFc
bMnIChUoWy3964tP1YsN7ethvwxwflrOuH2qhvRivvHS7Vh6w6gPiCW+az/1Oc/P66C1Uf4epiDL
19gwDGJx1qzw75g/r1nSmQb5eYz2bPtKFOUEX0U6WXjdB3ZXfZkTTPRgtOzELKQ8bmAcr2lOuzhb
Rfg0T2aNHzjfSIPLm8JPOlEZd9PiFQl4YxkPm+9Tw+AZzsOlukfZBZBqsn/6EXRzvl8VGQOxleUm
Bl+VtbGJgwlLBpLFkDhrrzEjGeketLpztdZT/2ZjoG8oqbee2Qh10gtDjuU+FGD2Iq/VxbPu13mK
jbYf19+N1bbjzmMGNj+Ad63IkFLLcNdtDi/nzrAZcnAWN0uakwk9bEdWEO0gGZ1VxvAjR4wbvTTY
eZF9cZ7BfPPAwJsyr5uKT3Fd9H4vdiI3GJBEmAFDfFaVUQcY+iSXxOUamdWrULKZPyXj2L2Zm/qY
LkAVThO8co1Pd0ntb97BcoeNLT1JXjrjhqLLHY7upmeXZ2JIg2i1y/4VaJHI79e8WpOuTx2Qys6w
H+qRdrpr3fkbXdZ5C3Uhj4gyxvs8MTaP7ZQLKppnVZ9HW+PbaV2ozMwxrCQNp3yvtAkCfZqI70/8
UA93FVgdXvmcfHIWulIcdtmE+RbrHMVLspDmEu5CJIaOyVOT6VhnJciJpkBxmyYdHCkb2928FuLC
0HCq4Oy2wK4eTHOiChm92s9+Csfp32qnrNvrQHXBeswMvDD7zfANgI954eRJrnN9XOxGWfGaGnZ6
g2+tPs+YiR+tZaUMmzP1Mm728obVIUzonDwTgO6YxU5vVyJmwgJAKt6UG8hdo7x+h900PWl45AdN
j34/175tHbJpEFlcBlSlkdEuNKelEdyodi3PtkvQU0zOdH8e5nB+E105Oa++O6DHy3ThWmf0XSW+
Ix3NU7H5tz4zSoqgVKyQsGf/TLp7gJkU05o6zLbTgeze/DSeJ8ayUTD1SC1pzQyThEZifpRr78cW
P9JH7+o53JGHctk6VBwg8cxk826eNeT2Aa/MzpB40aMqw0KAzgO9Oyzm0j9jXPde04AzPLIv9qKE
aQlKEO6iAUSNhZNnXdPV+2H3qrzXbRZOpJMIa0NbWy0vQkya0xsjXSUM8m24Kft0fVJ+WO3rAQ9+
Ytae9Uhf4t5NSqdf2ZKTSBhpick8WRslaNs6mYmGU3fTQCS3Ok08uKl2fOGIjDX3WbFOWcIoR6ev
eJ3AJrtbaHb30Nxs1PsSmXS/LPa4PPhsUIgjltb5QDntfWjl523M11hMenJZYZGQZXds8hUTSZPx
IjqNldNpYFdu4so1nDACadfTRfC+Lx7FuBrX2oHB9CPllDoZqewVC/XKX+PWTNWD8FrKyRBnL7b8
zXxQJEUGcT157gM7F5znQbtlP9CaF8Di0jGfC1P2NcJ9rb+HwfLec46oLhrsi2UartvBvLyvMuwI
kmgG1nVBduZ2EHkjj0pUjkN513p1a+5Ylc/P2eROtBJiJj5rtv2RuZGnG+cYdrUyj4Pyx4XutUeL
4yNH9YWR+PIlRtAYkV2V2dGuIOIch9lcC1TBya4jzJIaw7WBXhdEnY1tKogGzx1qi9Yc60v4HHaT
iwcsw/vX9/5FZbFHNhwa1FY01tbsU3lYHFPpk+97y11QqKBJ0tpo2v0qvIHvaOK4Z411hFO+XWx/
HIII1YxnRmfPQrTeTyOnhS1Ca+9L9PAp9s1SWXvM3PPpAvCz+V0ZIrvKJrrriNhSaX4tyiKuLGkk
d3Wc1nm67bnurfuVVXykUFxnC5hPa+MkLOvDopmTY5wtKH9wJHifs2zd4MAaCRMzTWjmxWLYlNbR
afqiiWeg5HXEXLAjHJ15Qv0S1jJcd51hTkM8olijsNktYR28ZLfGgnV2iFuiifihUE7jPi2qC+u8
zLDZ+vwSDty+y5XROXCzLQM1iuuJlymsMwxm6egBO6/sfOhPnUjD8ar1tIUD1sMO11iaLTC87H2r
4nIb58epkkt9xvVW3ePQ1TktSdOu+LwAvkcqqO0HO29bDzN/yCFusXj1ZvNuZ2rlcum+gAgwn81W
861NpRu+mL3mEfbrunmEEx98LHNt/CidImzPuLi8/i7nwIprd2SVopVlif9c66rY2baNtLZoyb1c
cdDFAWlDxVuV5dmXLFJXxOk4NX0MPjxzbybDnpprNmDIwpt7dD/eE6aANJ8Zzi8+E2Z1upzmER9g
tx5WP6NAuWjO7/j2kD3YwUGRTVqmEWBQbVOvSTA62xUL0V6zI1N1q2IC5BwRFSGiW2SE+qLfcuF9
wGUubYyqGQuqi0ma6+PsjFmNRh2sy5O2++WXLortfbMazslmXkd2ZC38DZFPgI8JQyoUDzOWcO8w
5Fa7vpAKnba7wdMhj2+rS6JDnEzU+3LpwxteYvzYiwGOuOdN9aCN1v5kIaJNd8VsW2ZcTaofYzeo
Or4/zBjYtBb8cVE/uYwdGZtzkBeuO4tdkDMqpOQt/fbUC1ZadpUMQnXdmx2+9QO9IZtG0RSyf3NA
8YQI75died4mt/o1+MNgxP5aG8kwDDP9fpMHmnGN3VKNL2PwNNuX5IFmZSKWVGSYq/3clG2F2Gyb
zu2mU6qUesi7Al5m0J+ZXfvc3+GcDucRkfFz6itBOcKPj2xk2dnXXPXZeO8RBJOeRq81D1s9po89
T493UJ70289ulIXOEjkFLJwITvTHVbDT9FBrof0iQjExLKYxQReKKK0c76XTCxK97fX59eBlfhDP
ot4kcvS6mlHaS9SW3A+Wr7QxPOu0hkxW47ZrNuRbdlxexjzEj4252b7xqL6cSJdZwwgdPzH0Pjyg
Axllnejihdy8IGKSKKt9lnnYVrfVxB491+GKnWdaDviIWt9lZUlWuM/ZSHgc12HF3m3o4KprLHMl
uoQ95cgTZmHu8U6TyeeXs3cDLNXyeCzspWLKWLS/i7oy/GjZhPesLvcqslab3aJvOsUPYWgLfczF
77PD+Jjb9xWecHcPkqnLkVzs4ItFLryWq5emJ5Z+Shef9NhmO+5mfAWuUeYfTtMsxnXDD9xy+ff+
cI9I73z3dItNRB09nfGO5v2V340+LkdUq89Vtfm1xkb9IEvDKPYNs4Y5Yh29ONOBdjHSPfe2wl7M
2wLVNSuual2E7o29BI3FMpVsnWQalPGrZfHPOQUwnqovt+6b+ZeZpXLC2tA7PaOoYqH4XIT82spl
O+TdXF/PvVOcRJ3n1GxZ9uVXHpFi4yC9NxT20d2VLLu9Gr4WM59FyQcxF/4rP7MJ1rHlPGDrK+yY
mMhh7iJkL9+KulSNL7PJoORce6yL7TiViglXfy+ds4U7i9l4sdbd6+Ig9pMx6cx5ImxSgR9Xc5P9
SZqiUEmLodnJ40YHVX21ZotpnlmwKKZdSyrOhH+QJV3GOE7+7pRqyA6uABzjNprYk9YyUFVFH5Qz
I2ORfkxMLqh45xyxJ5KT3rKDLmxvTQzll+v3Yo6t97KKyh4OUq9WUuJ/PhRblz1ObAW8WkFgv8gZ
Nz7MWd2+uh1+yV7Y4w+H+yl4KPtG44EOvIVnWgQmHphKU1tbLPDFwaiK/kD8WxZcZT7T9qgJWjcO
bVfeIalWR79vgkPhGfMudXP/0I9VerbWlEFLWlmvhiklT+UAdDEi93Xg0MHpQo4RdVzi+RJPmqCT
uxdaWA0Dde0gCXquow/QDyu9QzNlTtZBksngWvrhmYp3+kExmuNdFbU6mt223bBcguTfNNILM+4u
298rpdh56YJe+IhyrLDFXIK8o5vQU/VbzrPQnFvPortYB7pfLHOa4iIQXvksUzlse3zJNj3xIoAR
uG6J2jysV9IIqp+K8j9J00w+rWaTmrflKoadX4TibiXO40xia0MvsUoW+yS7Bmw9mDL9DCziACma
s+FOsWUao2kWLJMqd70ly3edfihny05eie3Orjc/vw6CYb6e6kH/0rj6fbR/S97WmTsfcA21ZVyX
cznEeHPKINF+pR8bOwyQSPMi3FggWsenai3bkO31trSxSmsAeGNOHo2GJfKSOv4sTgNGCJeJvtkt
dJJEbzEizp6mnNmMU9HIRDNZ7KxGurOV7ia32T49otGejMW1XovNyOKs14be1SofDyqwGcCOfp2+
D/gffs+dTWFml/p2WLHsRBrpPx7siv20kokbNRtGKl4VseAa70hzOhhNvtxt2KQPIRPxMGHnj+yS
ZhuCq5HZ4C7USAk3kz15aVz0bjPxpOC0iWknrBjlulioj4Y6wUk9IPDn2B/fvZIx3sEM2j7A6EAT
8GB1VLL39NhB+t3MZfaeLbhIo5Un9RQKVzHT9OxnyzLZmKUUHBu2c1nmYMhfY4K0R9M8aarz/kA5
0P60hOv676MxC5GUJPm7N0ZWt5fG1T6zDT6tj1xq3kfnlOZVsM0s6jCvle9NqILt1FuMzm3ioB4C
QLPw1aq+ego0TqMdOx3KO2YDezWxLpaJHek05/e9KOFepX6j3rXrex0DsyK9z/S0+lFRD3Q+IXcJ
RTKX/lGHc/CCjD8tu2Fxt/q6Yg1rvmrArfosExvzJ0uuztlhvfRgqc65dclF+qldt60PCoVpl41h
dvCLOXsjx8tkh9deNqajFkOUbLa8I7soSsf1unlPkmSZhN0V/BIgS9vhlqqYvLs5Da0DpisdcbZm
ck92DkaojoT5/oFlQAZ8euqN4qkuL9N7azRI0qDHI26dZk1401U+NONdPqEtgIZ08qfCCtvYWpfc
+cTP2V8XcxHYkVd6bIJYzRY8OSblD2+Y8mB7WUXoip8+eEYQ3JuOf3HcqUmKIx7BKhk9KzwxU2Go
nk62Yg1SVS+GzuVRyqnNI53R/e6nhTENV7PffUg8KdbrKPzFvm4HRGHOC5chb+Ys4xWbDVrGRX0R
J/DohQFfqg/TA9dl+JRDQCcDrazVElVTrR/SMS8/cBhx5F7Eh3OfMiG4WOrqcW+MJLZHpjBmwA2s
jUbdEhg/qKoaeSVE2Pxquc+SuplYtZrtnrbdMPpT7tqrsbE9EiKblERRnboGH2WMuGidzR6zDZBa
iUMbuwRmpxd/rNvprtLGqn9j7FrvAy6m7bbUG9oYvjoqG8mGuMa6ML+VbGtvcZszmdx80+h2zGGK
qky0FEu/y7GQDLc+dpQaCx4iSjuyoPPi5IXb4bRYJwa+nFNioyoetiBuC0OgANuCiNdGmh952Af5
vu1Ntu5zd7DIcquryg4f9GAxPMWu4vpMvt1xTOSWjvusos+NWHPzXrdC+LcOEzWH6cZstpEoDOw7
AQvdN0K2jCUBo6YswKXbrxLNpUoCnxZ4v0zaLCNVhuENdX57FDZBufsCzfqOt/L2ItN0eRzTDEWA
YyVn/t36c1KY+VbvWX9zDxv4O+DNxOHIKDXmbFc2jvtOzGx1UxWM1CIuBQyE1sYDghGV7cVj2y5T
xtjWKdcru+CtlhT5Ur+z2nJZhjGC8Z750PiS14uJIUMHbnUVOFsbxp2bFs8S/9SAGXWaw6THw7km
fS/FfFPkDLPb2TQ/6qEq3N3YNOV03IZtXl42Nk4+5jaQ74uCxCmB6bGdB4WF4sLZThhaPISlbple
yGHgyJzMztx2DuPcYyHcqklUOoTbgdO0UQ8pBvIhyrbcrx7cOkSMM7KQs3sNu+CzzJFdiO8ZYS4U
ft3e2VW7HKRomw9cudmNIeSWlCw+7cKxdeJK5CFC0ywWhxWfzTsWubVmjOCFXdE0+dUvHAD2Hmkt
P9QlrpnAGY2bZiKSYm4mnEy95d2xeWZ+VP0y3/BztXe5YxvHOdfeNRujtn9oyBmbDmIzvO8mUEzG
sR1ux2n73xyd2ZKduBJFv4gIEPPrgTPWPNiu8gthu23ELJAYxNffVfelI9pDuOoUSJk7914ZqbPF
APG30knwrRn3nuXKG2aAg15t8aPu2v6l7J36UhjT01+nk74RTiqarBTOChgg3YPuMOg1nqjgKzQF
mGZGH6ZNJlgL9uD32Dj6yqZFTSgipt6ubFWD+rP1d8wBey+ydF1MffII2v4USPO8RjFp3AkDQXVD
4ByCW+UnzHobFkVt+C9wYOYdFOoLQ2NvzNMEE1gmZLr7JyOUaM9tsAx4aozQfo6vMuD+HwZLee8F
Mr1jxh39IDCE62jDGoUGiB/wfsYbGv9Fduw0F2iCMcYRbrGcYK8gRE+cZljc1vS8bpS9vrOpx3Js
w+CAOFuup9FGBknB8bES066TyLIO7uuITNUL2WtDtDTql/W47yqq6CSMQHxPRPs82Hn+KMjqvlfs
ia04tiRjCVxwSZSHnhXzMwNlNscu1H3YWlTQobK1BPSfF2+NX0LJffEYqK5jnKmtdP9x7hUfezhH
w41F7cnDwm60Z/R2fgR+57DqaQjIaXs+rgTii+IWVqpWn6Cbkl9zGLcPRTvELOJrxo8U7pXOiEdT
pO7Oklw8v1vrfKL27E7L+qVfupAc+gsHjXNvGwLbB68tDH5iwxg42pP2pd2k7W/OmHQBrmOV/PJ5
vb1jG/oFt4xyt7xSRcOGFWYAjJ12LnANtSRb8ByQHTNjtB2apkm4W7BxJNlgV01gjT++vZm4bM6d
SMIbtlX9a98tL2/Q+Ng1ROQkeSod/xKmTrrkSURAut0gpedMNPRPaZJ8GImVWVueFi1Y6NoEpr5i
0bLiwBluTyrxnb+zb1FUlp6DdK8mdBk67Xk8QGDshgMlv/2NlTFhD7l2EH0dtT155Gj/lPgtL/vo
zK+cKxvZtrYrTsXiFPchriAC6IxyJJG+MWjhNqAVHMMvf0SD57h+3de+xj9HhkWcRqzWy2Fv4dPj
TWu/TXMBNkr76T+3Nu4rLrHhB7A5earrJVU/KoyhyFad0+HL3brwRScOwT50SvcfSBP7YBpMlTd/
+VpZHfVgDjgN22C4jCmL0jJ6nV1lKQiV8QV1hGE9ppvyOVay0XetTfV2J/Ui5ZVaxjz5qSOS917g
l3sOPWUK7v3UiZ5Zb5WeUTz85Ex4F2SMGcL1zgQhmIUyKYjzJiVQmjqoKAE2ssNhPjGEmemsMIWf
TcLLwiFcMPyKGhj97oI771Om2xgfW9F51aHexaJyUjV+wBIUr/ZyRE8DxgK1IrqbkIn3DJGPJaEH
tExDiWlVGDxAden/FHsyVo/tBObyGqjYd3Na4gRXU8+DyJHXyB9pMGrGMc4yv/mqXjyMHE5EnlLR
eFVfFn6mvYyJIiLpb7Ih/JoTkvSoeetkwcA/LUfaQrPIQ4gst+dJN2BmRpojcXogE1MEVb5hLiX+
7qRrtWS2ReCFZjKu55W3/20n82Eg+Czo03bppymLjVPyJDfi99eqd2ypcow/+Lvzq2x8dd1YKXZm
0jT/2oURP1yy/+8JgIAtJ3EozKHxSzNnQvk7uBpo0f2tZodU+73F2+ncJ3Evx5cwgD9CKmwWEWO7
aHh3GhW9RNOw9LemDro+33cd34PsCOj94wJjeZ8mTnxRhdDOuejUUhzWSsXzZ6ELMfwMSr13f3e9
7ZaDKEYBwJZa96exwTD94qdrsma7xOnNrd+Y9b+pT9WS7cUcJEeWS9RRtjHPY7ZJ3tDJWOxc/EGq
QjGjYFl/KUMg5zLwcZJ+i9eHAiuHfLRr5GQrVw3C1CznL2O/JoiceDZsP/HrRb+EsfRn6eY1F2y/
028IDYa8RQ0ORR3M0Oz1dUIpL6+04v4N7+BcZWEkGHb0YqrzrTHxQxv1m8w6O4fwbch7PzFywBnv
gxST71w08YTQE8VtxhdZUaIgbMzf8CEU+81dhu4c2mWLHkujUoaWtQiBg/i7UcuDICmfXj1ERn1K
Gv0lryN9fKsavEn1Xi7zv02JXdz00g/yxg81uGPegBd87CZnzrEW7kGetmHnvW/RMmy3dRixPfeO
HT4L5vRIpf/X3L++0h1LAPtPsNOu8/rWD5044uCwH6praIxs5Wt5azktlus2Vqt3TXEmXKPRYU1D
nSBV+Em3Nr/R153jnCqxEc5TIjgD7WkedvgLG82RWvNmhufDT4F2fkK3vXPa1Hu1UetkCenRT5nE
4XIR7RgcZ9fdrhVVJ8SVjRahUGOs38O4sMlxbvvKeZgcb22vXuSQm9kW77i2nnvHfBayGLlg3t5t
sSRMvGb0Hrx18l6bIPKWfKB9oA62Noww3W8ko6dgbTJ369tvZnPZ9gfmrwhZ+KGhjzRNWIJsacY7
SnEGaFsw1bal3I3abyKxhM6JC/P+4F/4zr0HXShlSNFV91iK3d27UNy4q3uIAuToj5I0eHXqvnyO
TzvdFY19rMmS1MM0V290qgSfVEzpd8HZ7RLgYSHosv/Ueid9lDMxUtV9OW/dfKSOqNPoqAtJF3ff
zYA16iN7CBZHn3avn6L0XA9RWnzG8bL2eeg02gS/N7AP/oGCBRnGIHguL67kntjzctZdeR0KHG/z
b76tRlzIIwea07/E2nUnl9YQXhpKLxD9VfJmrh9NWJXieWDlbfURVYVtsQRoWtAu482I+mzYhes8
Cnac2lxH42LOdghLi42sbtzz7rkjmjejmvRT6DkdTIbtgZY3s8JV69FhRQp+lkrHKfNctOnTGswK
Qw7hKP02MoNpGPQ2jIHePb8pC6A+jUa2vw0SpuuWDSFGQJsvah1KN1v2tnIgDU3Ue+M5RZeWSK2E
LS+hdajwHntMYsPvnqeGKt9uJIEqSgRDURwL5CQelyBc79uCagENhXkZLQIy9vjcbaHcnpdG1t2Y
jWNblLkEjxbEIKPcYAFIodsS6/imUNouDr3rcPCsi4n7XFatR5G8oc97WdKRQ79IVOstm4Olqe5Y
HTjKJ04OQz3NiJeJYGca3KYZBvFhDTM+Rg3IzPFG0GxiXVutTjh31wG+b7spVrwRGVriv7C0p/ib
l1R+eU8jO3bHtY9kmTd1HAdZhYq9kzKYW65HF/S+4f1DYv4+OGxeOyZoVf3xC1mjsz7ESHKFNeA1
j2hp/gavf1rX685epoJlSUWa/p2w8HSa0PBIRO2SptHg54EN8WZmkvw85qChJGuxHplfrfEt2hpc
/XhtnK9FTpUoUwoJuSV06ptt69q/SBBR+g47mRFfmrSgEz3gJqn+m2rGY1/Feq/x7+5J0YnwTE5C
huurblTp7W+pO/nhGWMNQ3kqJRO4Z4ka41ONYziZDmVK4rY/EDWUbjbEfb1kJoH5cwcVQ9ZHWWDm
iq8MMMxwiYki2jO5OPyLE/iiJhvZlY4cNZjWEr2bqmgqzpwNq6svk7sNJtfOyES4bayz/mUK007l
yWd1SHni+wunq9xxlrysa7W5/6B2OMjbvBXqN1EyZiv/wgoSHLPBvg+YY1Es72kG/rUacJHHyi25
idyQG9TJMN5Ozt9pA5WcJ6vfN+cWt8l0cqR1V1Rh1GDmcsh6B1XadobQEPIVSyLK221JbOQ81to2
Q7btXpM+p37ac41K1TihyrRa6+ENHNiQ/nM0HvGLnJQ73LdVR4UaFmYnCiEqKX7VUecy74pQs7y7
stGOYJoaTvE/vOC2OXAO9t1RoC9D7Gp2IWYMruzgfFiGoH93Bc1yNoHba3/Xm2uGkzU2CZsvSAvi
CawqTDelN1z3DUfC++ybrjDHRjph/dig1wvg1swKjnPcVe7ZGQaVHnGKzeXH0FIEXQPpbM7PrzFB
dAX+3sefHI/KZMnaquZ74cR2etSjiolHdtorlyxpVbnfpSD61x5VmuDcaa4467gtYLItX81EIk7J
DmNsOBag6/ZTqks3yNupteTUG6K1v5JIl4LYjDuF9whRFM+H1OUKeGvJibTnnubB2c6ep/QeZtGu
673lxIqZJTMYTFMGqS7un3ZGE3MBP81R17XYj3uQb6B3do8FMceZsje9oeUM5rpTH+8fKqCvvY2g
qhwXZ9U0prlarNoIow5ifFjmIEz+8V9Lo+UG62DI8DOI6q5IIzRnG7yQFVet5Ymk9SmS+rpiyAUK
jxZWnLAqNu2rO7hl1s09XQJnohMNSH3OttBV+O1KHrIv+Gge8Qr36Y+oH0Yiw3O0WH1b49Lvbhr3
AjABj7P6eYv4n0vsuj7RidrVttaHYBwSaqxUYiJ4xh/sj9keTOWEqGMFcIMIE3t3alev7d4UNBP/
lfMDX8WZUfvevdYNqbXcLpXhONcAHu196SSLS+29VJ3NvC7u5+9Ba5zhLzF8t/wbKaiRr5zIA8Mo
FegihzElxP3kmDE4IVQ25jstWFJe9hKF6Vc8FZQqp0agTT3xkK/jt31TaXsq7RpM2+sspQnuW281
5kiJyQjNsp+IXHLkxbb7sNXAINUOtS332z6rKjwFRjTevyDe1ALcxiQvIYOASDFmeYrLRbDBSNQh
X+RTDdow0Bk1KxTCaxcv83YCjuRO/RE5cFx+LcozGM6oYVgxni8zeVRmp9bK+g4ZRC4jfq4oTJ8s
0EwUnB2zSSX/NF+gkeVpmYet/SOKmKYQGaoaIOG0C3W/f499Hgwc+02wklcQPadMNG69HrwZlOgR
JPbMOEp4jecc27oLzGtAdkKJ8/o1oX8TzZBAlJy5SbHjfCGS5IH0cF9/RsteKHVMqhXvJgtbCTES
xHEZ9WwZH+/oP5ShNwePdFEd2BZP4t14HnD5eTg/8HA1FxwoqgV9hIL9UQhh1+aoDHkZpvqLjihW
lyVOINgFM/9oir3upV5mGR3iSriMWCJ8dts4dt/CwIOaM+3a/0+ucvpcKh28dI6EWuRLx9zPo4qC
PAwi3Wf95Nbpo+NLH/tuF3CwY4wwe3cukjAh/5HAmBgOHQqgOUbu5BKsn5tFvhYY8j22p5mm+2sW
ZL8nTF1i/RTzKlLunxGeTkkQhT6PTGcRdWcMlHA1s511thUtrRvYe2+bgseNANVpKkYYhsCAsHhW
pI0zUm0LfaVTOSjDXjA995o4Y5GMjNEnM8rL3u/T44Y/rCMFY0yGfDjkZm3KktDXur8GdRk8Sc3k
ilHMWH+yKTA6V4sf3UKfeBN65uRfPTCkn1EU8NcLB4Un2ovyu5rTmFUj0v1FuRmcdRN6d3CI1sxd
VGizjZvoNMPUzqI+DG6TG7LHbCcQkuE29p/7pQNKJcGbHkCIEQhzmiJitmhDQs9TnwtAAQ+pLQF/
KDTo65As3Zu7bSKLQIy+CiFJ7QPugmGqXWB1jCVw+nFCfO/pjI9xvc8fMabibKiq/hx3qszVmAB3
LVZ9q7ny4AlKE/1wy0m90Tn1KGiOJxnOpn1x33mjk2ZKqDhDdWw/auLJuRP32z83LiP7xHynpEyb
2uAim0L+9xUvNlnIg/51ZErxpw32yWZp4pXnMbJmOvHn8XuWMubVCKvHZPbrn10543DxJh1+w0OL
PyOwESXCMvvXCTolrkdZ3AugDwHQRQwqYq06fsxT4GUcsgr/5TBjpWHt/ISPctL5VwzySIJQXOr/
23XR1lPU/60VB24G99Hf6D0Pa1PEz1JUzNJIqkzvrgmx8vIFywe/2VZglhVPYzm13UPTIM5cPVwl
WeIXPVnGJt5JXQ7wfLNkmvYcloJ9jMyCYyIOwQKUrjx6PTt8SfKg4VSIoT6hpp4MkkKpuPTrGJ0b
m5SM3GIc3qlGVGQ6jN4NAHKPM+k3Fe36hkM+lEuAFRfl5EwyK/hEz2pOvq63s5/syYlRGYrhHHiI
BWtdXTe8GU+WNM3NppKSvV6iHZESY6u5FzvvKh1e99Y6DO+RDZI9zOMxbO+MrWh5R2igUtI3ZuvO
yJDnusPrFTXEsIYdvCZjnX3DUADAbj+RoOXJCEtgA4wLw/4RWdK/W0XAqKKxY5I7QiVOTkff5rgK
/WtFmuqyuM0kGV8Idl5xAF1nM6lLvEOlkiPSJOjH+a7iFz/w0/Zv1UyHmuyBny8GaZjGIZGXqvPX
p3FtqvsikemDuxcr9q80bR69ZUWIdqMofpVdirXMD53gMiyDw/qPLfjtIvM0nDFRrIKrhcLsnnyM
Dt+GwmnfXRI634icpzexTeLYao/pKGCM8kLpymijWGQo7yFnfYfhSaW514egNN5+r9BP7ue11gMz
HM+7XyupHipsLR8J+FlxnLrGP/ZdBDvxK/OQXAKTghyTLMW8kSjgVfTmrnuaWoOxKOGmkQGPO4km
8EITtpbqZFpP5xtIwvkW4HzJqP6q/pBMGyQOxnofvY+/f4vDATq37E+T3QemqKkYRbaY/pPnGRRS
AYqPFZ9+cJwg+D2otoidAzOE6NFwQ+HxZNjJVcFg6hIlxDdQR03xjh6938+06R/GDdobo+3pOGAq
LQ/+gERYQlvLJDGn55SIcQ5vMcw0Wu0p9Ov4MaBOvU/b3eTB3kJ5rDyq52e9mnEiVTDWb0OcrM+k
UGlFCuJ6J48z56/F06qOYqfBGrHM/aIIS+2lFz3Yzrp0XnuyHpckielwD12k62wft+pHzWX7WQEu
lVw6jqJ4chm5pXG60lm30Vbly2oWxvlR+EdNRfEm1RQgmFC9ILfoMRUXn9EHGAull+2IHhJALmbA
9Uz3RIJUhd03jXH4zld++k6c2IRXjaB1nuFvDk87dhfvsKbB9q0sevexJPnClEKlLx5C0tXdpvU6
ME1QB+T7xDvZwgUpjOj8FyNmGD5vmzZvyJDsCiL1N6d54kxKkFmLW7gTWtawGdl6cgAgi5JWImwS
5A3KHOQzONyx6/+G3r5cZRQ6NyqDenqf6s5P86Vyx+Fas5aQAiFWyXuMSVMchhYkxGGrADyc7BIK
8TXoix5bERApG4Snfy9QZb99WSUSAjS7RCmR3bEqm747u2Mq7bkUhbsDAldxjVq58fcv/DRaP0dZ
C+b/yk0KBm5kwBn/LwVWIHcTJEjq2K2uxuKmPjqwxzWQWhwvlIky1XX/BGiAfH+ETbF5KVymEl+9
v1dE8SGcLQ1m4Zapf8dFCEuBdG6HBaGw80rZ5GBm0di/2yp3AyXwKHd7xW6nbEhxyFNLbgY1Dc5n
dZ/wxWFSYIK4MkrmT//Aa95RxzTzON9Rm6XFQc2R/xxu4PNeHHDR7smJkym5DohfAa0lB+SNq3HL
tnCe17yIiRvkY5mk1FXOumFuZhWOmzklkerv0oHajOsOh/3JcBLtB1DYoOJjOkOMimmqP4MqpoVM
Bj88OSDSzX/g7eaMWPJobhxozi9IA9OY23Dmu3cGyiKNK5Q3buRkOTTkTGccnqWNT0EdxPJSbOt+
YwxQETr+CpbstWuCT2XGcfyRSJCL+b46aZfJyRHIpk7CqJbLi+I4Rr6tyIwrcLNfy6uwJW6igDhZ
lauO32XAx3AOxZ6O/4hfNg6mAj5/qtiRu+CSGj3GP1FxV4LlIY7YLgawzP2i2ua7ti1u3BQs65jD
ewUcgwF4/EP2RhmucBt5r2pCPrxnLDP36A+bjj1gNUM8XK2RhJ+ORGxJxGWhnaBXoE9O77SrQhIO
afobeKhGYlx3Pf0soe+mwDKLdcBvNVIUfDfEof1csQZx/xN6E0JmE3f8QHZm6xZtrQwMpHFRpRcK
E1Y7HxbNsZUDPKvQkGNRBIqAP0plTwSjIBenjs3mr8UTc1PnFJqp+TP5JfZ87brdr3Jf6Gb3CnXl
ICFrTuSt+td46bfMmrqNsrXpdXqRXjWc5tlttnsHWbZgsgHV4kgoTa9/0jDc2qyoi+5ObUAYXgqM
OX9xJ6/1NTLduDHL49b+itGRzxjK8k8HEpZvbm8Q+DY3ukD6rv/WEC1vjN2i6GJS195jDf7r6jjh
9Krjyu8/920ia4cwFnbrKcLEqrISECVfc8w8jNNwdKT7iPdqkJnkAyz/jADo9BnCkfbnfK2Z2WIx
tJ2+ALItojYbh9DBnE6zl7qXOaDJzSLSD+6p64LCwSAjlo0OmagVnq0GklT13K9Mos9dupvuwzEK
oF40ToBhTwvMdPsT9G0QHxoKepV1HWDyZ1xRI89dPJi/OwwPfRBdH2ykA1esOqjqO1YetsJw/Pgz
Ks0Wak0fOE39H+VClrjDNB2TACGOGzrfSIOkoqPCWZf0P8VYcn9QzdcujWmtcLdYvGHNg+xl1edw
i5saMXM3rJF3A/SZo8tvRxSoGmj6rrDlbxe4H2lqMqvD/ve4G2S+27ph2CzyNRKdvoVOlxIU1zV4
MBfLwN7AEnhrSztbexfFDkT+E7XYvIt8LNDEv/Lrbb89Sk2qa8gYHQZjjLnHBAEZHxTyfs5C1lcR
MQChnUfVbn9EGrTUG1u52voYhYnHY0xJE1Xwkp1lgn7aGAi5fFIt/5TrltsxHLl4PvsJQ8Ih3Bne
T+QBfOxOU5xYLE0y9tV00qvqzVEucKF4JbrA9k/eEKz8s7MIa+/BzGpzXtxB1lHwDRmrjo5uMsn0
XAXI7vROgZmwTttwmMYskQTP7ksszKbIW5Km3T/TSE/88VLJhPPYj7iB3SVk4oLZ/WVsu9K/0RJ7
UIxiJJ8XoRVm1eEL3X63VXw8bxMy+XYMsMXOoMib4Bo2mKNA1H4pVzCk3JM3IZ1inYdSwamkhqtD
NuuOM6nMkoWp1Q0TP/ZCVS5/gCHVObC3xCenzfA5rdb6FstidU9T2gcnf4y9e3YTkreblOEMOmqf
BPsphCvvpactCDSXaIql9UsSsXK9KiXZTi74+hpCE04EYh4i8xHUR/0zdow5L+tuq7PwuzhERELi
4CG1TN3bSUZfiVbH8wj/J1Ae6nU+KVj7GzoQP4BjGMzmYWqJR3IoDP0L/tjiJlQ4vFl8swV95rQ9
RmRMP4xmaAAIfcDSOZckfhnhqvXJdyYstHaKWPCSYI+drzgx9rvG90mcYNRtJVkyrknEY7QDMKxd
OtTn0Z0mfqnZzZW1I8CFU01nZjZRPaP7R8PdglnNO04mrJ4h6EnFnWKYxm0ps1SfOSnQFL1r94kd
KsH8NQ/Fyd7QGr8qb0nIw7aTn+0Y9cShbBN4TinZPffqy0Ekx47AzHjqI4b2WVxIlatYVD98r26z
NZ0Tj56mYbzWYkJ3HsGF6nMLAHgjnBdLex0RYLMqQXo56ITtpCf2CMv5YdcB/RwROL3jXmiYTBEt
2vgeqeLSz0066j2WXVJmM3kdDr+x0Pu188PFO3ODrL/sQPqAVA6mHQX5/5tIrTtkrnHgxeI/6aa7
BUMXKdEd1EezVEuuwORf0X59eSq07TPfkUzfaqbi36O1AvVWe7P9K0PivHdjnC6vnVxDfQW4urx7
axSjuThzfQ6hdQ4nN6WzPHWxCS66qsVGI+11wZNGWHnum2q8jcE6ho9jbKZb3ZIgDCX1temm7eru
bXpdjY6uYdSGf+I0XpErJGp5EDTqeYToStQZPLPX3qpi7qZjROLjTzyX9aUjsHnhLZFHupeV2kuj
xN0qS6939YiLkOWETJE+qAnn4GV0sMmcXN9SunWS7R5nB7srHppiZdrepTI8x6OcwDVQonJfLuNf
U260uvT0EXIgUKfcGyt1VyPW8yIr43ymklnOm9dhgMqLRaOCBETdyHVIZslc0YImojdnZeJqzddF
M/81paJggohbHwVbamLUg3S+DrMXNnlKJfA2pTVSjz8W/19IMFNZqm6kkhdu+jSsuqCyJoZ5WCo/
erFeTcZv22x/bHuQcwdQJvNzAQnntDdOd7NLMR3XYMGMNMMJBS1DUTzBiyErNJlH2zbkXXjjRjpQ
NkXl3lJPeThSczBEjseTDUX3NPLkZT6qJ/g/t2puYHuK3MPs6+D/B3vPFLVktsX83P82cyZp5NU4
OEtIwkAiqiX6msmXoK88v8VqhPAzuNcpYQtAHjljitcAwtl5ZyZ2c/DrUHbPZIRPWGRwPe9xbR9E
1QxD1pFXJNIEcNA9SNcwZBZzFNpLhXGcSPYKoLGORZDmHmOFi4EPc2pYA2MPrDFx/iNLLs9pG8mf
4YRR97ADggOTpnHJsBkbaKZAYkRz8YufAXmj7+w1mZ1swkp1I3k2nGQ4j0cXmkr9aVzPfwtFWO3Y
BhhdfB8db7vqMfD8U88IiU6xEqk58HRADmA5RvufM8/R81jsTnvpSAnDmWS17FmoZv3TjeQJA8KQ
L71VTd5hcf5i7oFqGZUDrnBkbHsdmfA+16wneTYGNthrxaj0Sc0MZfA4RLRRDS4k1P2eZQFi0SW7
eGgHQQx7eGq1O9AQrn3n/4nW3ha/+n4o7hkx8K71vR9DSp/LiLw2ktfF1FjZuoPBi/o0d4OpycXj
j3DgjHtI0bZ+l6Pb15e5cKMjq60Ndc8scibMG/IZjunajYu3IPRoiA2RLdxhgL/+rYC53YMD7K49
AOPiUCXU4uTJTPgQFpN1TwIzwZstLI5bBDb3POkJEgqrfqCETwQw/iTOTkzMXZJs9Eb95NYwho7l
wOGRjbXTo4pQbTyQP4bLh6xZPG6ULd/X0eUbjNgNzwdUrCycaVG8BDug/Mm0YbZGzfJKEyyTh5i9
ENdumPz7RExbfUvJWKRsAmagf4gWRWrJDTox/mB2UlObMrqbrps/bf2JQFGHt5eZa1LneFlxMJAS
cB8Kng+Q/WM0/8Jc0N7p2IZfOZFlJv6dhmCMi2VYThEIVnSDOnjEAIJOKgM2V13LbdCX1dT9r8Hv
APWgpdsrv+0/+kOPkZafoiNuMaq096CIsT2uqSdvjq+7i2Ni9UHb2pt7O6abva5qCZG9FRcoKZM4
WElxxWOJdA4C4ma++tQODhDJWhA49VWDVUWOdpt/le5pLNQWTv92bKvBAfvMSBg2TUlwHRwWc90K
j4rifY2NS40QpOUALB76HmGBhnFXt4wYJPBT1pc2mZpndi0F5Rk2FSnM1VuJV3kk7sZvWtq9cg/W
dBGWs856ofqPMNV4BwRE24x4Jj5Krd0IXAI+1vaIsZtCBAKaGc8k21R8gErQUAd2s74w1EvJ2sAT
YTmjWJ+oW6fpI0B7xk2I24Z9T5RNyWUPlvK2W2f7GWnkY6tc+HlpWny0liTQy5eovH6McQQfL2T0
C1GQRSiftUW6ONC5wszCZsMTzeAXS2NBK/YoZOe5eUPGAedc5FcX+J4iOQWDWe74FgE00BxM/wCq
FN/E7mn0ZTasoMVWImD6wyaHL2dmA1+xESY+xwxKihb6gCoJb+CnKYknYjpaii8Pm1z3Tw7HisEO
DblfMq8gVcsUnjHopdxIUp/TsFhl7vcLjrxkdwFS6DbwdZCPM+mI8w4z8LeIZvViMCrsB9sGiJA8
CtgBWpynL03iRa99q4uMAOGcm956R0ct6sj5UudWJBh4Dfay7T1c8GiwYMWcMdil42vSu6W8k7GU
6uxzAdSosI3drytEceKXlixwzsxJ3LN/QF0c8jLXwZcuQbh4sIjAKyOdFDnY13xjACjmpwL/3a1E
KP/jQJn5mOSq2FS3LAUB5gTrTUcG6eQu7texKcE90GsEA2OgyjlFOtTRZauD5UiKilNndcTU5dbu
ZEygxBCa0W41Ywae+ewGMhQw0pgQLiHf9MC4IZ/LOelalrpsMZw5LprEIVhP3XTGxGF/xYVeL9O4
gBygkgWBA2JRZwNOiL+8iL0k2l+aRzpK4R/mJGhfU8yS/63eFvI8Ibwepr5dzvuwmAdsLkx89Vrs
R2IC6mlHfrmGVizncdtb3LrzgOBXCiaaRz4X582wB0oe5I6FtU6wAaDqmOG4mIjPtaUJOLpEFj7c
knfzn3WVdn86Fh+lMOziyT1bUZCTV+7yJV7GJ4JIyVWzASs9NYtJaaBKN2T6xRIhLLP7hlzTr5nB
4P020c5cwCouNDKyr88VCjEOf7iccH/+R9KZbTeqs1v0iRgDgUBw696OncTpkxtGml30PUjA0//T
59zupiqxQfqatebqOss6FEpQV7QePv6dhT1u2CwtM3Js1z7frNcHHuUTRLY84B9jeekNH18Rlved
rvpLxBd+RkyE8ayIhMdz12E0TuYS01ob4z9RwVCe6DTlFp9I8NePHk7VrpfuGmlOF21Nb7M6hckR
4g7sDapO7AcvXum5zVvWJJIVU6DMKmeoUhw81WDQzZO+4FwIMNCzQa582KvKTeNdIyRgAToak68U
C4HiRdBhwMGq+PbYz7N1OGhX9cFWqIrImnFwk/AAPYtvooDggh5GsWrHI6v9sBVovE2CacgBtsIG
2ivifWO1tnjEfzrqC7jR4IHAWlrewDD0f7RVj6wf5aRE6sCybS8gtjHn45u3VgG21hZEyDCtsyxb
HuLJ9PwRPu4ejNbvE8uzF+pMFI5SJn55h9Y5NWcbmiuqPViq2b5shiDY1YFn9WcClkJx7hbbl6ww
HZT40QDx1mNu846CNfuawlw3CA4DFLPcRc1rZ9FHAdSPUsR9iPX6vamsBCICqDm8s8wdPdameGKb
CbWik93lY5R/pqZQf24g/WsRh55zWURp0ju6AtSN3O6QHRPGCMxcGTvfg7hzfwO3SB96vs4ruvYB
87eCo8mOzJlmvfZHKaIjdBjHvSoEyu7WdYYObgMz8gEQDc6GNcEgFkdlV7AmstOoBnlH6U3YAusH
jewwpjSdusiiWA+nXcQf+F9RgrhhlW6BXlNxOtILdKBo11kyhMFuTqn4sMKgO3lToCCxikSoYLbK
DkOg3OAvXZk0D/XYpiMfDeiRDT/NgM8Ixd6xJ+qzW5t5Gd9NvjT//KCdQA/OPhbnyqdCW6l8nB/i
GqXBerIXMAo1sqiz8pk43U/xYvh03BoZqqo71sxBophhRxG69ssSxMXVUk2hyD9ykbd4PLRqb5mk
PzmLBUEe5u6pIHf8155QQHAK+72682p0bBewWOWymW27VRs0vUV9SorBfgCK2G1YYUbXup76lxyd
cU8+BDqwu5r6IgCqtEhWdjn6P5+omxyzSWmNBDvnJSOzmHG2+RrBwcLCw+AZoXv3Wrs8sJo3D3EW
RSP2oLLezsRdHbyxyi715NgHwEyz88EGP0BsnVM5JKRQ4l4ehnZ4Ir2yl+tIR0FwnDNvObDlmrHG
tVo+z7c4ngcUE3R0TY399wJq01qY8lvuptSYFPoJsh0ZMcjtTkQOyV1mOSit1lYUOP5nISY3e+mq
vprYk5IskuHRCh3q45rflxW6kC7urjYRL1h8OBjQPTjOnRjD4D6P9LTp0x5Qa8dYhR8XYP0zuv9w
vCLZJ/WtEQnHQMAAjyUFiLT2Gkpvae8ENntgmYmNY4Bvpcv/ERMo5KtbNlaISM/3TLgatB3cGROD
AKqTGpkFVv2B+B4viGgRU8AMf0LqfqcC0lAvVjsgXcEg1XsYB4gjY621YjxkB94K2BQhn07o2umq
VeN84UVpYXf2YIyKKdwUDuR6wsDGcb9YDBNXZSsBDVVumBMAn/beKZupx53Q8c8lbg+cFrMbX/Hz
NogOBEUCcZDepYgc/9sEGZGG1AuYVx4JTcGWBlMKGwFIBAzChCKh9SfKVpR1oS+5CitnqzBHkUbA
iB0UhJhNeh7pIJJ96Q5MuzPN5GtV526q9wCsx3ifDa065x3ZIV94Zzz3tcWU9d16/KBJV1YEb44c
gpij+z49tUbcLhzlb5HAj2rHCNdejrIdwJsR4jechA/xfGXA1p1H4h5qKCtCsuKoptn7Gifji0M8
KBpuBFAsN5Le596w0TvMfzPsy+eO3dYMYcr0KAzXVUHY+Xqu8lwRWlnV2Tu7Bzs+oHTIiL5lj4iA
pPUniXrfy7pd0Lh0u7nXSLnpi7EMWLer9iipKNhQOyQ3LbsOlRevvsTuEtimDO9oghfN7xos3z6t
7Lke0+49YiGVPirjqXtGREu+6XQXdHB6WHxB12xT67/SdB25a6nqTiw1OcnYFVrnQi0ToSt2gYtU
IXsW2XDo+tzfQBqqYYKgagejmdbSeQVsiiBMy1J9Ay64NW4mI270sw/FxJJyRvA2ThMFtc+rEUc1
Kxy4MxwhjoO5+Q2hLXIwSF4czTuoUEhHWya3ahvaZhkPk+dAmSqYKb+7ecVYhZlizpjIMxG6p3I5
50x+IH+1SKs2/PI15twoZC4zZizDu46XDx/GUx5m6Z6oq7KB0WYYSzRkjdVH3fN7ruCK5OE30RPO
cLWEitBM+n6KiLTnXxIxdNPBDP2Vl3i6gmgSp0yXxaNnDGGttR15v4z1gwvS8WFTwCedMaVQU8J1
Q+1943z1/ofTjrdZSHpbfiYLDrYTw+D0021C5cEoFu5947E5Z2gylbn3w6ofzVTEQm2V1TJ/cMta
4WFx5PQFlyS8xDlyyu2C+8TGtGnP+0lSL+yn0ook2JamJTFnzuy3Hnk9A0UpwfnFyIKHA6+YghzX
JCkJzRXyifK0eKY/E72pX7oANTEGk9gUe6g4Jt94WVnemO5Z9bTQKa89kxT3HSvwaRWKwFtHSEQA
SCBVU2gI9wOyna1Fk/8fLz4mKat3qLsE5lA4VmMQHZtpnILDmLfs2/GBLa/Nos2090tpkVLWZSzs
YrSsxdoPobqsEHf5zOADwAqfuM0XXtU+9sNrnzG/WtOSN+8BP/gE/sLmbCspJk6+T0bufk4sBqBy
Itd6rYN++URjP3zTHuQrux1m0HHRBFNKeQwPY9Rru4XW71kk+cKkgG2CvRvwm2VbUgvDG+sIdXm0
c4WNVi6D5m+zTUmQkHNleruBo6m5NrFKEaLZfrargqq9TOQiyCuOJu1cQlHIkywlCOBAsSA7onzv
3DtL+BCYiL5xvjK4FYHAvl01OBQsr2x2iWqD5L5ANp19hC65J62HDhSm1dgrmAypME96EOVrUFPt
FWE8blnm5M0dOV5LtlHQ8wEsVqW0301STz9RWVuHqa+dZL2YeX4qLE8NbJiJIvJuKty1KbrOecRn
4BY7ylELiWChYD5JwgNJVIms5lxQxVzgKLAoCF3Zt0wIUUweg3KMtipiVFXs6D4ptobAlM2+G2gj
0ecvAPqJ+bOvhVhuZt3ZLRoUVWaSB4Hz81Qiut+ANWtS2o5pOeqIDJ5dhEARwVTJs45kNxzrY1xN
4cGFp86EHxUSoC5RvdQotH9DNwrWDiooYkD67r+JJAOB9FZD3Yht+8IVqtlZtuE74RZqWiUtwiSe
LmkuGh37qWZWuQZC0uPnrJk1P7KgwTAoDIu4U5gwmXyZZUVWJwvAcSm/CLOxd9GEQZLiPLL5q8mZ
ZF3lNOw06ITQd1Ku1835lpc+r1OD3adluuFsAz9c3ot8LP/y2Vgnu7LZarSt9NCadRSjoRWT6ou4
PXxOWUucm7rJX1M9oifmw4d75vFCEDtnd5sSOpN6yXrynNeN8V3six7KxpsdA7XAMKhjxQq6vbaI
55HNqq74A5WAeyKRE2NQ11a3I3JmJQbErvlZwq6+Lum8/CRayVcrtCx1BuRYWRcGJikvCytAl4FH
5ZqtZ6O2eTWpDLiWmKrcQGl6umNbrxokJFyHxzJV+hgz+/N3hBkt1qbAoLHnSoWOTKU/PnAJE5S+
xGG5C4pSzKtbCOYe4viY7bKWXEVP59wMFhUQvEeeKAv+Ylj9MBwGRwr4f0D90N+mX8nQH5YlZIho
a2AS2C+LIy/mgILMbY8d4k9iMcI5crZRhTQJmFXHJQjxDOdMXAy1v+nbhhiUSrrZr02K4hYFvrpz
Wf5TQZNAQp/uxCjjusHf1GWLV46HQbEhi4ivJfgp8k5NFSoAN+CPKvy3eGwo2VigsSAiX0LtMI9M
60oGzC3NlOrnrGoTTG0NZp1rkQwU5REZnDubBOmrP9qj8wCVYXH2oiv75LgIvBqQtfzkpWEODSxH
dG1yocqILzrB4wKrlPKB454Yb9mEYfXInnjpHuAuosGCkdcH56lTLPWgS7fuqWaVzrMLkhExlxWT
RyAHXbd3yzyXKSIcC8Y9Dlj88xFbrnkd+y7G6qGFiou9Co3hBinx4K4haKCVDO3Yqf4Bka7ufa6v
Lzfrg6fJkvoAk59zKU/QNQvbmSo2vjW7eYnO/z6ri7bZoZAJHgZPVG+LlxEo3ejWPDNJVMlTiLVF
EZZSpbb+jBcR1uDGgpCtgy9aZhrDiINdSyYO/4I0LuWXpMn4Z4oZl2qXTeqTbJ50HaMaCXCod4r1
UjG6V7fyOo/f2kzLCxWye7uxmNUUm9gnpPNQ0Fo1r+TY1d1fQbh2+kNvkeJ26MnjPQVLhwedlRA3
r2LTt6CbJWB7VwTEYFBJl8G/xnjhGyG38DRYb3PtI7HguWC12usXxoC8mdsBU8S9Z0G4IQFPIkkk
lGdmU0y8kPfuB4W8ThQl9UETc3p0ZYXqwZnrZ5lq1FS2DHEz9gaeVBtGzUD0VjefssYLvpoWJNVv
hTHjp+o4Rllj+qRpGK8Mm3tipRP3CN3Qq9CYwXYGV8PNhPcWyXnzRUPXzn84qup8g0vZ+a8Vjlc+
wvcfG5stgIsysoqGat8hEcIxHtBKrlwVBaeMk/fimbn3wYIo51s72j+4oYuyRDVVsHUjn6e8H5tq
bStlBHINt9vCG6D1qqcQDw1MjOWYIYWaPtpR+u0n+A0no86ZY/3VO60x3Mqp/47AwPRPPCmiewMr
2IKSIC1sCNYT8z/83HX+yBkBD6YzCXqPnmF963fg01UY3rVU4ANINAEiC/fbKA9lPpXJMcmc+B8K
d1VtOKmdR0rW8UQOorpNvMPhJ2/L5qMhgQGxaxy3Bwwfw1MPN2DfBF3zrcFA3beIJfrnwI7TfTVo
PT8MLoZFxM8kDa1ylJHgq6h6sh+m8EZEuzFDnYKv1g0q/ph09rZsR70IpiviP741t/TMX7SkLkTj
GsHguAlJss8/Obn5KxcKpoipTyTvWZbqy0zlRGysZJ2C4mmx2bcYW6T2xgNGTYZwghfTI912OuA9
UWrNxyg+KfYUYJakaDPoYjiMeaIna0w2Ct6w2WUx4pQPPA0Zyj9LS32FDMrTv3Iw2jTnEU/g/yUu
gajxhqTfh5nSjMpqhEIb3IhpCr+rx5clAwLIHr1UF5TiRGxt6s6jYVjSIrCw3PadB9C1b5z6SGpd
5aGCbaa/oaIcP2dJwOhXd1l8nrBFfJOw2cp4G7O0Q5hmO2xPXSin076QESi1vliSKx068qe+u6U9
99N0jVzI2gQSCYCjjE7ZnVQ4A77roIuX57SSJTxYxBx7t2XpxPaOgwe2GwHuxiFf4ZBw6SJh5oku
h68K+P8lw5lSsS6sU+8/AmxKmws1ymnYkJfyzNwwkW10xZNVF69lCtcRTYIos93s5PGWkCj65zhq
5mxbdVlYQaTIo/LXxssn3l1/EQ0XDszC1xEbQ/4eoD5gIYp6NkpOUCydZ9Z9hHTgDUUaZisy52qO
rq0k1oqnqUnqfeVy2DZ08+VZmQnHNUlb4lqKXvVrZSzvkbl3lG5zAdr2d3CSkQcEtqg/7CltsJ/A
YKTd1c4xorBxNiyckOkFU5dYGzcccS0gMcKH6aVqZWP63FdF1RypKq3lsDiBZb3w/Mt+H4xJnN62
9SI+L64FdM8lE6696w2T/Qs5VE27z0mSoA6UDGY3cZwOZ57f5Q3sVl9wBzXIktsBmUnt24JliEjb
n2TqxnzVEomb4+pIMl6LQLp6b3uwrLbzKAglpT7Aa+HSowMyquZjPREVA7nMKUhsaWvGZng8jsL1
0BioYGSLUjo4KleFiOptRw79mXVI9lx6DVoQAs7Lt7CAaUKHUyff7LFizLzSBkpiNCJthJt8t6BJ
1kghXZhTlheXJcI14h37r7yZfX3IJvr83GfquVXQd3Yx2wossYUCdhB6AP/ebuCzjNqZt3nbUeuE
K9dlC8ozVTvdFi2o3mABg0mG7QIME6Ol2xoehiTMr7paSPXxg+qBETx+/5TY9DU4B6Q/s+/ZKfMT
B7NWxZTAe3ATaJtEuS4tbodeM0uJ/NnutyxtUlZNixdZJN8wKpz+EfvmAXJtmGI8wxi00ic/ZWzx
zAqRiiAUsNsPVB1z8upmpj6pMBP5mihuzFJ0TseSdSJEmkjvvaRmlZ7L+YQyHx4c8NHDjA+4WbUy
Y6dRCK0w09xeZ9uGZ7/nRiSbbhUjP2iZu3dwWlCPTOYn4IOcz8xgFyhuQuByQ3xf9SxZBx6J54Vn
Nz8OyBFwxg04aFHK+sFrUKTmG2aK27xb+CvwNlT8GDEznVPlK3Um1if/R3sZoU/s+oJ1/FC5b1lE
atCB4XZ2TuiXaVJzt4sfUaiQv1TOht10bOIL4yLWZVnMXpespmjF9Foy39NSXofKgiDpiQkHkmQs
vuXY8j6QzVhPNeHIjDF6CYAXFMllGqGhJFBeWZGbpv6uwXbd9VXX7+i9cDBJu3QOGnkDoWrA8y8B
nucNOAnLhlhGbv0aiUvxkLSds+DLxlO8zoVh88/qy92y5J3rLb+gfp7pcF/Qxfv23scGycdk8oap
+JQTDuCpnJSbVlm7uonUg68HxU5zjlEfoi5whrckLOtfIxhA4zvuaoR5th/dpWoGscL2wXl12aNX
x6lcTHcj+/TpAQpCdIl7bkAccrfx2WoIcRbdXrlefBA4Ip1vSlEZPgyIRbvniRRedReAsVxegrBL
+88OkuiO+CxYtaR65ZKILYqrh4WB7yYQ3fzhOPg9b7uvf6APUSfZLbzaykdnFY1d8yXLmWKjqcbe
W6dNlpOEF/rj1Z1cxiY1FQ4YLM9GTWl7JJrl+O+PXUe9MQYea/O25j8k5mbuvhprmT4sCzM6mKsW
c9Kg94BGPJ+noa2O2nIqpnkePyJLuDlo71WgkdssbZFdRACZ5gk6hhMBSPKdAxfHUsZIXZGwbJk6
+J9EwukrHk5SlshjZp609A5NI+LqDdHqCpYOkTx7EAY091Cg8/8IpJzYKOs8vjdDVU7fLTGTBj6m
PyvoN2O/l2Is9E4XkILXI3J8d03RW362vnOLdK1xkZvCC9wVozr5wDWhngtaWHQnboIFpAryH7i1
7QXO90RCH0LcR+DGZHumHNZbyonlWaow38ydsqq9i8N/W8kIo2kk5hzLCXSWW5rc3qbifk0MFvZV
7Gv5Ocx4wumG+ZommvuNsGj6aCCt9M0mu+AZo0PziPbrGzWq+YF3T8QlBBpm93lBFJpTHVwAg0zg
JdGjY2+8o1IK+E96szWvAnuwCTllk3wn+jR0t4OVK+Y9ZWxfpQz8756wyx3Cn6Q7FGWlAGKMzrvD
RIFJ0dg6HA9ESB18x2OvLW9oH1QK/JRMipN/SyrzF5yr8w/0SQvihRe5rPjwsjg2QmrUkmn4MJHV
+NzzY3+CtO0eKVOpxyQIIUxqdnottPG+s8xpsAYoHV5CW/vzXewmvtpjvsXFMlmTvzcpDSACJdhZ
CpPOvRQVHRjlwlYmqOjXdguVFxQrmlGkjxcHsT3lJiBoNukozHSYlGyt7HjZSNvVt0zfLH2vkzZ5
K2j9gbH14X3SFP1z06SgtChq8vdRDR9pV3h8XDl6hr53q4uIIvlZA3d5TVxCyDI1ZOnBn1jpL3L+
a5LA7DOyjK8FgZX5IeDF27pcfcOq8xz10FYdqhsfD955tOnGt2bwR4xcPpzL1uVTVc3wQREybzuM
MjunjsPpx+tK299ZcFh2NRyBbBW3KdtRBN/oYy00cj3fFlEnoY4O1kTW1cYa7OcglObevnVayEZ4
fhMDmvIWKn3nlFn0ZDNOWC1NUGwkSy9WG2ScnPrGTY8M6bezzM2uTBTFFrbzLmPT1wQnTTYWmBN5
1VMCFE7O9cka0/ht1v4zzitr58Dsu9jonQ9VJYJHhcF8vxQkLh8FAWgbzqKGpgGRdLURruucUr4f
qEYsD8RKukayiBkFtYYsqreZY/gEAo/vlkVTwoqnS4P3mjXmcpCoNK6Sy+qQJZH9jvqBcAvkzuxU
FSgQv1sIMDSuDCQt5PCNPrN/CbMaJVDhZ++oMZ1j5YEmLkZHu+jvwUUi7k5+WRQl25Tw71VqIYfz
e36uaoJvlY0CxTSd1aZ2XchYuTI+XF7DTNjx7PwBS8O40UkQPiXsmujrb4FeJ9BULOwzWSQk+UD0
Qk9R2gckWeZPT8307WaipKYdvpAbTltSZEkghVMbvllBhFgttq7L7TddMe+eCcvgHblRYTBclIoQ
OAOZG34vbSyR9Lg99SEnhGcNws65Q01BNxqoabytPDObcM86PSksNvyoCxDdMkXFYTvUO6BQ171m
rC3hVa8EGRuP7KdgSDP8ySaqps7JXY7DuCMtoW+O4BB6kmDGoX8M4+XAZx1um3ZBDagstn/YbL8d
lAGbTmjrNKXmhM2akWXjD9m/QJDPZw0kt009n+oCdDl/XuYwCDajb0hGgYLQY2Jq1/SgBRcakK6P
mKb3VrWNXXfbCFEjIpJ6JGQj+LR670Kkmb4DIRA7pzAWHKoCsvW9PSLgHyBBrXHMQzVFVHOhWCou
3nQzpPsoLX6iRvB5ewXeozAP/B1ZIp2AyMETbQnrv6wFGeakM/BFHAY7hi+ajSNKsKJ1VbUGKspF
HKjyOa9VDvsyL5xjwMj5M1BtfTepEVs6NfEP5Xv1W5b1Q3EzXPLqRor/mTiklS0s8WWa4qHu2/iD
KDcmxSxEH6LAL3cA00VCkh6o13XmhdrGWlNzqafyp7JEceXCmk4elVazMqB6VmNH+s+hdSmiqXCh
y7kKhAjBPLcrtODGenNj22wY75FbsITDgVGFzRSSH3NpGWC0czqfEPYguU4yfAtoQsgVLhQjBArc
FXV9+N5OMSaCsVYHVEBsirICx21WtC990dNxEhnUoz3ybhjVxaTb2vdSDpn/fyNKXfyxmwqrrZxj
cU/uZOxgZWBwhC4dCH3rwusyafUDhWVwVzx+N71rOySveRQ59yS9ZE+Srfmm6KcAIDlNwLRuEYeo
rdsvSbYpyjGhb40btrNwHIhnt7pbZZH8TpEzPNPwfzaRG+37DBIyLnsqBDakJBOU7Rd7eJNS+DXt
ne4zoukTltjwApjSfc2Qd5K17zWVvrN7+v527P4YEUebPnANgKtpbJ7ITQ8gUYXpTX1eIgBS2Q03
OkKCxzHuvHiuIYbH65riq81Esl8Q36+zTjLdhndW72foZo9xp5snWhXOEl83+o+gD71qxgUlga5K
5i2N5yVrzgVFIA/Qn22/+Mmwu6kV1rSWZq0tAEL13EYbq7SQd0wxJkQnpwFCylqx0iC4kfBZf9Nh
09qgJe63tU5brAyEb2o704SiTyNBEVkdtMM2XRpK2RpxFZldzWYEYslxMr8BoEP+6BprWPcmxOlq
3kn29ljj3+AdiJ3g4cQf2mAzhawX4vlFqJxMkwZzzprd5zjDTSGsF7L4QMe6Oj/bynU+GNQkn1rZ
zTEcQl/vRZHvoUbe1Ec53w9ucSd5jComYjvlwGTsWjw7a/LIUMZEHSE9Bj92lrZHUG/WMWX7WO+t
gRmh1Mp/LjBpPyvXSzYhzjeSu0K4aKp33ou2tz8sEG7Wvkjt7GfUEsUNt1b5m3u9uaSIsUKY7wR5
kV+LEBb7OMU+wRwlJ8eY3leDX9xJE3TrVgfM+2FBYOUAyBMNPj0zCanrNNK9vMnYoZemY3NIswC3
QMq+q1QE3tfL9F88oYvCJ3nKbHzmt6xXBFXZB9MX/rIxvJYD69MwL084BUjjDUxP9rIhBWieZubr
Sx73rzqfX+LoViNkvGl7g5QbHbD0NjOcoa0/BMURy1n82LJ3+Mwi9xbGUSpm27eFgzMlHJ+4myi5
YLHv2TQw2gjskuwdu7nvAmig2Zy3LwZmxTrPtdut0SWIm0wxeblJ/d7wPczlKWLyQTUVJ/Ut47Wo
zgt09S35KP0PfuxQs9GKKw64MEUI5il3pndzLHfbDNP0W7cZC8yR3+LXMylPVlpGa4u8aahYuHS+
Gp2bu5IRjbunBApAdrMIx4XGA47eNi0txrrISmB1/0KkmN4Zotj7oAi9liis3r2OQd0lx1yw0971
i5RYeLDA6ZXAoPXPEZKraEJLuhkTe/jj8RXVvmRh/+pkqam+bK2rh6VbmkcFB+LRoDqht2tDgdE/
MPmN3g/W5oiYTZI7FdoAfDP4nGbTA2nHxOM7nV8+0TjKjpFHww2OxjVzDsqtbmS9qDR3ejJT+DXS
5yl0Uj3mDURL1vOC6nb+a1NegUUp6LOMnFCJjEsC7HDRWXWXzgE3L18gIcBXZUYNmGNp8lPqqASO
Xp3+zE4iuFWRVns7IDVe8YgFwDFbA2Lsnbw6ai2N9W2X+FV1oDtEIp2NlXoQBhxfMMiMxrZYguck
zj0gcxqt37PN/Dfl2IBxQzUxunrconqottEgrPCMAIYs7aEovW2aefbWtPTdyAVhGuYpoYA7GteE
eR0KGTdsIG96PiFrkusQEX4dnpeEAPj9oCf5H8vT+pS7Q0oHSN6HQEDtmDNv4Q2DTDbBDpIJMdOo
NR8Y5RDxU4ZSIheOXKSZAB7YQga4i/RGd5oxkA26IKLCmMR6lEzWd16glk8kN55eKbn4r7ov5moT
25XfPpgB2ygxdh1i3GFVDB4IQa9LsxstzqHTSzaYXFvyDGfcpxcXWF71wjbLmhHn3Hy/XzZNbP2R
SCQG6AwaNirYKuj7+c8Ju44yb7JKSi6Cnfq10zOaahHyxv18pFfgx8QhlT1DOEka0lpsKfjpWIri
bExk7sOWAr+6xu5TRVc3zpM426CtSiZyum9T6PTA0WDFgjGpG7tPIcIKzMLII5NX2IpZ9BaVow4/
DZ754aQNan7sK7Wl0WlrCHW14TYiydDZIxEYzCHhXc1KFj2JtmB11JGdXpwocm2A1bCeILwFREPk
xzxO1UTQ1bLYA9FLbTexAaiGtKCE4x9liM59gZGdciOO8ILRhuj0HytJ2//PkKSbGLgLaSYbRB2F
b9qnpIjaCJEF/XHugciDB9PtmC+DBufiWZ7QhoQ3+wpZmU9hZlv9gaR7D4tlzXWyogkTmO0aO9yU
fls9cWHxsmCRZS6WTDFTZDTS/WceT7flVOHoCx1uBGYdEAYVGAYT4rM7r80PY2mWYadDWX6SsWGX
RysnvEBgBxo3TkYc+oFumnRFfzZLdg/7LlP7uVVucJxgr0UoOitqTiAzzkm7Iz0K5B62Tx7d6zO4
HmiQK0s2w3BXDhETHKT5dQV3KyDrHVsTwuFK+7TQDjf7eJ8Pk/IOZVeFZhdY6dJuwqnWn44zwuxd
UTBN8kz3Yg49vkjU+EWnuufuBu+oxS3MEcmroHG+CYGJZoxShp5IG/o1No942An4Xl91OqIQkSAb
uWtKz3lUiTffOFoD6qbeJ1DliDYsmI9d4/rJTjimKM/8lX5L6GiLHpfjwCf01BreOmtWV/RP2rwQ
XdQ/+EpLfinSaeCWuG67r/rSBXQXMpERTkvD76Euo6AtbMPZTjY3xUI1/o5wgH5Jr8MM5bAhD3CT
Yd2/oFPo3psiacDdMnG/VtY4/Asl9pADblcUrQWK0nvmiG72IFuHwscNpi2PXfKNuUL1R4vp6spv
4uwh4zgo9toUSb6ryMX78X3iczYpRkSSLxhdxocc1luCATTl54RJXN4BEfNJsLKcVG6WvHHmfwzl
x6cubutxH85d8ANFzsZNTcYiY0Z3oIb2YW3YmyT262Mts/qvhzXCXMm2yK3rF2Pf2azavnCSTk/z
1FhvvLaEQiEZIvgsGLNRHXsvEveGrkXuKqHzu4RdG5pk03DU881ncifbnDVxx8AAxwaGf7YYbRZe
Cuhs1ibGlUGryAkk7kyx1G8YdHwm/zRKiKqFk2JomZSgb3N8lyaJ4LaOsOcuUyQ7NahHCt9pvyOC
Oc6e50en0cNEzoVtcjA4osZN6MPORoFTWf7LEuPq4M/ABEKYKNnxG2cU6kzGAlYp34ImeDPoJJoR
XuGXG8RtXv5Wwko3h3Icyx+rmDRTWmazPLPpJHAPwSv6kRkWVRz0IlIvcM3zZ77RisVAV/QnokDU
h/Do4Q4MAR2ESL1Ge5xWwbjrqsazdgE9cL1fXIbsG4wpdJ+uLeW06xrDvJAnBn9fj9v7M11M1NwV
HsTgExrYJP7ruqTMttZghnhrmbYtjhHAxhR6LNlsOC0m8Qz8HB63z8LvlvhJoTbiAbyqbmwZiIiI
JUFRUBKuDB8m+NAG9Di3nBmuGSKuOxsKZ7oX3IrfxCvSM7PE9Z+oSoCcasK+sZCONvOKyqpIyfGy
Aj+8GUNWGIFN5eAW2YS0uBSc23ppHLXH5gLNmZMSX3HPyXvFSFB+iNojFZenFz9BrEEmbQgQg87G
lUhkRMtBdNRxmsYv3czoeTuC1BrXjA/cxxSYWL1p+R1eYg2xazO5Ml6DkxUXa0htrCnxkp/rgehs
xrmiLj87z+q6V8ap1dkayKPHvmWa9ETbJ7ctRo1hz2SNZ4+dWDWBBYUdKVHjn5nI2ScRc2qIJNLf
ogwKfDTFwuxTYKFjJTTDxLw9c3F1bFkaIqEh9UygoMTim20q43SvQMT8+c+JSkJCVqVghPeduRqt
AqWn6x8oCLW/6jtbIJmGz5w8DXnFp5HPwhCKJP0pBM4TMkmapjrst7PBy78SkFDNurBKPe9tY0XZ
XqdB4O4Hi3GY8z+Ozqu5UWWNor+IKprMqwKKluQcXijbZ0yGbkITfv1dum+npurM2BJ0f2HvtRXP
zkqOqv8JBEvuyCvleBYoc+S3ZJ5coGpI2v7AdNxIzpK0UW9n69wjh7wvwceMDBeeyskOkDi1lNw4
S3NIfR6mIcJOWL1BOWEmK/ioPZ2M5p61QJ99seYd1IPj4TTfW5bTuE85w2ZzZbaDXPZl0xE9Zjdj
7e5ns82DA7fFyEA8u4NO+4R+GAqNxdLUNsGsr00p/ZcaVyQxVDCiku9eD7U8Jtz+f4S3sKfhy26f
jRYJ56aDD7JcnKQ2/xAmT9chGQFNywymC74HYd5mZWB7mkZ4Mce2sfw/xAys6jzHzAicR/sYHEkg
WfwvBVF0MwTooHrIhlQPVZld/NbR5lZzExv0RXjhBKre9Vym/nEJQtKSKa2YwOVE2sO3Jd2lInWS
w6CrYhHlJkvPZxv+2qEEhkP5MNa/k48meqXbHiGJdmE8b0VSMxronQFoYl2q/tpCDKGirDQlcaYy
94XfKX6eXBNUHHd2aIKei8l4yoOgGR4z9IKHfGHVf2eqmRfc7+m5UeLDVOx7Nz1Mx+syThBXiMhT
Kxd8y1Y15oIb37CPAeDBhIPaQ+heB7F4x47a54/zYLrwqpiDry3OXdYghnX14QqZGJ8rj0FYY9wE
EvRzzjy1WFcM+iJp5OQU3rMg2hrl1rZkTH5AM5HCGJmqcId2jOW+HebVx1Jp7K2VTZLUbtSTUZzb
2UatpAUAsV6FfBY6jhexBZ6mJHuueCkL5LELbqQmt/4VCktUWk3cSE1T36up4PNOibnwM6gLxDYg
ITbrVoneqSysVTY2oM3qav7y7KoFxrtgVDHxphwdy35JGHVv4yq4Q6y0OCKfgtfQVOEH5Jj/oBw5
oFn1eEN0yPufDwsvAXNb9zrRRD2BEp448JioRigfk7fe6J1dEfAYFuOckn1RZQKufkob4Eq7fABi
gOBpDvt/0u2LYy1Nj7VrgV5zG2ZFdQ6tuNh3Ze69NUHJHcg2G9tRCz14NSoM40gGgzRfcSf428xF
mwxyKA5Xqg8tGGr4h3bpQGY1QnBsc/3SEhRejI3/kAkszsA0ULBpvDJsUuCT2M6ydWOHmxSiwSUr
Uu+aon47B4L4IabTcIt8RqYILqX6Gag2hg112/yiFxsAEpV46Hw3jFdtSl5+sfVkW4ymGi4LBmVy
V/IImBHC9bjh01PcHXOnYO/UspjabW8N2XRgnWvGG11WPTBaKgtsMLwbz7zWpDAyWi5kpP10MDe+
o2TxXcyaPYJrTBy5ORwueAIVyYUvGfIoRDdSgypDIO2lYDvIgYNAgITsALjXZUg9mY2jIiF4/TY0
H9X80Zkyrddi6YL2OhlJP56ZteDr8DDsOTz7IfKGVRLjSN0lxp19yUkAr0oySLHXpTUiC2DoE6Kl
NJ1w50hd3rm2JP9wvSTuBTjFfY3Wp//CBEMZ6AA530OBOEEIR0QzD/DDikkoiVifk3+LaKKCWxYS
jUbPPXAk27WpCdFjaEbIXVchlNGz5/PLC7rP+xwZzdI6Sys1cxtVYmB8BQANmTmq6U1tJf4zHC02
afzz+buqG46zOQjllx2z5ltDPAq5QbDwyqcOmy1f70Ri53ZCwIvdCzcyrlTsskBDAr8bIjSXzjMc
spDVHPKNBLFfLrNdWlDybDmzWVHmfRoGUHRj5PU+9xGvOVnNkD5TPYJmTIEGbZzacuY91qBRr9t6
6u0dFlUr3NnAjQ5NCNoFdUeqNaMTpfIz5gildn3BjmUrOklCReh1EkBKYHRXZ7hnZgTk079VhkTO
1+MaeVJOAW8WwiDa4FwH2cxJIk1zR7QMk0SeJKJoM4KK7VNL5KKFk6tu0194HaCZ62COv0wAZmhO
epWpDUiMku2THbcvJlmFv8vcAdUm64n7HtVuQ4PvO+L+s+nAf1uSHusPVWeJoa6FjHtUc5cRLkgu
nx0180KGEK2IQ8dkUbnxuhJRF8Gd7JcNslhaRDTKlIGE/uplA8vbAteHzmPaS7gWfxZf7FfN2Dd4
qOfcmE4cmrijSYpz8NvRYD3yemNn9ac2YGcVEgFDRRBmBuE13h0PgHLhMUTwDIwuZq/D82QWh1EB
wlrrbg4/jdgyrLWf3y1DyFlrF97p3FqsGjr5icYURBsVghkNtBSE41ioEYi9bsM+chA6ofq0g7lB
gTF0AfMm+plt3ziQmqwSSNRqCEoQGlpZaXHqGI64DL4bN9uzcTPMg2t5yPh0LCsYh1oHwXaSPY8Q
9BhvWLPiamz2NlX35Obo5O/m0dEEk8fhx5lioyyu85r2VlDjBxvWWZw4pRAE6yTYHD2Y1MTkbvkc
mgIwTSydA+IVO3l2AvR1V1btHaEbbuNOn66wGxXB/rSGXVEGVrhGPOK57GXRZBHIFXTfKRdJt4EU
4N9HroTvrVPEx89TVpIXiYWvd3eJZ4zuliK8tV8zkP3mi6DlMqBG+1mIg4Hnc4MQpSzOA1pAQEgU
wsfCM9rfye7vePNqqncUgsnz4OMa2cpGYCsHTzMFZ9MTWVDBqdYlmAZX1/PWmxoYtD6iQJbz/V2q
SkXq/cEhZplH5eAGx7my4r/JHXJyqko7+51TIc8VmdaMUoC88L0vThkTK4qmEklQiBaoZavKkgXC
2CdavKZjjGtBO8LpimYtTQwDUIaffTMz0JpJrUSsFCvvWCXos3BVyPmZP/MfQ9S3crvYyOmilEG0
tcZT3/2wiJ2MDaWKcjeDkXbDlbFtkbJJ72uYrGJ06SY7VEkPVhJU7ocR4+Q5zEXOgMdpNeHvwCGH
Yj3F+XDWIwb/zYzspN4yYpJqnWD0e0ITQfebt7D5jNR13srZnU8tQv0Oqqz0b9Cbiashj0P1REDa
Iwdty7IFiBbaQiCUQ7onwaD7M4cm/zG6jFp47NBSHiz8xWLvclu/zJAs/6AUxepWW/hkV9KqlstA
EXNtu9y91IlkHRFzmMKyGRvjMZllY5yrTpXfKanx/5w+IRRMSRSyDAYkUQ3EgjobmP4eujzdETIZ
tgY8NW3aP3cFIa+rkeUXj4Xif8CNxC9C9foWJDMKtRyv3w61ExBbM7FJFWNhBQOuJX8E6192R2qF
vjewRrML6jVHCIpZTKD2O2Eufb6mdHYeSwX0fFvUHrI1aTisNlsJ3OsZlKYlNy2Kwx9p0pcTTmHK
N0EQmb8mMCProtRSbwVH/H9WwDwODFrqf+HEJsTLFXmCWRzHKhySDI0ddmFt+ht/TlM2q7gSelmF
37HKWsYo8JUWe6aqU/yQim1NlEnPu3hG57wCyHwqmvkFCuOtzPLpZkwzmQ7tJM7Iy6D9tGlyxTE7
X1qeqgzi9VQcSgS5B8/SqC5QLaeHTndexEVT7BFlq2eCf+YnFvrLliaP9MrJN74QMpon4ns5oq3B
28qOKK8c9FQkgm5+T7z+ZaydEelCnq/t1PZPExaiB6/u0D8XgXGsg8ncmJ37ufCsbGO3f1YgazY1
1D3kCQTeIeap2c8yfGQlqzDThH6qPzAsvLOzD35LLE+PRg+rgBI/26coKkmELsMv6QFLSoRmdyaZ
367ipiw5WIcumkPH+3LBKr0baX2nWA1WdauFbz7YYxqvUXR9xQGZNbAifYl0VcKAYBqiztieXhYu
fXx5AUym0Gg3mDZywg6n7LcxQcvN82AcC1JUHqscRoNZtvMN/SChGa1B0FAQtCf02NWpKIb8R8oE
/Ede5fuWqMCroYfl3eO93NDJ+jiF3OWLrn0+cIVicUhhjr5PGd5FRvvuP1+a/Qmq0p102ca/OcX8
JgmW9hSqQJ0tXElY5rt6j45reBtQibHb7dQ1VD4Ndgsq0jD9/qUlQQ6QBs4T4Dozv1f9w8MYrvu2
sl5NROTrwPWsA2hue+/o3n6L88T7N+B127UWoUGoEMTNEl3x6rq5+rDdgBbfasQLI/X66OVuviM+
TO0WZWJswCe9NYCieFLlO1HJf2Sy1FtAEszxSqYSJ63BhccNCmlX2w4DX1RcuxhyAjYYpyO1h9Sj
3VwikqVaQR5mo0Tb6KIQD6XS2RtUoBLRNLUjspIhGoTX712vHh/guUL5HTxmAEQUMUsMGTDi8mN9
weTkAP9gRvuSjwFbnilYUTGHNy4Xr4J0PfuX0QmeBxwmD0W6KI8tc+sdyW9PPtHlPuEjkZ/2gB8n
TAfkss10ILYpfmuKMDKYo326dESnuausXYMmAospA1t8dN2eB+iGX/gj67ifRWkMf9gBca3SNpbO
1N045j79esneC9cZN5BpmUZZUKBqkhfhNncM2BlzvU0ZQPu0xgVEA+DuLEdxLoAXxK9qd769jglV
eioBSWlQGtVWNGG5ByasbkSS4QitRv+w4BGKStEfMN2ZCEdkmG/IA6dv6zv3dUYW8slXMRLEYDxL
LHqfRkHXgH6iPpMXR3iNg6wGgt+AqagmBHovrdTZuyDZCP4GU8ieuWZyk4zLbyXSGQtAr6NFKOxU
4/AuDBP1OCGzHgvZBDZCPA6MKukFuOHGbH72CA0nGddI3r1WxeuZJL+XQqfkhC6u8n/goIzXwmYR
uapbdMJbvHEM5ZGKWj9J17kbD6KTWLmyzwkBSGz5tcjqMZUuYIHOOytIo6htKoIz+DsKvGPKXJPb
2r/naa2f+U68FVe2vxP43pkxu/o/0zHDD39EC5lOQPCVcitnuySI+hM4YkB/0c1s6iURL/asMHO4
FmZPqyYNlYjsJ5E3qLHzPFsWtJx+/kobIneBVU2bcilh5CE4lwcvAWFeSgQLTsMQ1kPIoCBjXkvX
ZCPaNcunOREPMsUI89kXWic2tP0WDiJHloXmwoe/flBx+DG6sP57GqinLAmyP+aeSChkxgjALJo8
8jPP3+A0wPNBWRgzdpX9j+Uzt6boJfaG4TzBPsoH+dfYqI06alVMAgLDKLFD6CDkArxXqWOQIr0p
vJD2j+H3uo1DtU/G6v89Kd4M2qL3bDD1B3Y/ynd2Vs2R0zj9KhPPOrWt/mdqBAoQ0r4yR9gnZRGY
PZIXEMX+AAG0tzSMjzq5sMXCEmqzNt8g2MLZX5pzZPZ9fcGzAoCiaNmldCm+0Sb3aoVlmu0cgD31
3ee585AHOr4Kd8pRCRrp2hzcNziwyRszGLbQiN6uhlFmnyPThcdJtDgKK6jxChDlA2kEV8IM7Fup
fbFr5ym72YbQ71aJHrcvRO9TKjhFdA/4Pk9Gq3dhCLGXWtDG9wVU4oLBBAewN+g1Y57mpXFMBLHF
qLZNGFtryE46YuTm3TLeCQrmlHREVNu46Ba/+ytiMGAofUb7iQVNjJVci71iNrixyj5+WsoAWENC
aB5SxfhB+6QO01ETmoTWy/7GC4a9Zpo6KkVn4LTCpXmCswL3BqHG9AZMrUk2XkjTuXJNtm19Yjvn
ec7kAy5G1vkisTYLc/eLkUhxhjPZnaYpUEc8Ferdb+khPeGrLcPg+atN0kdgkYhpk+AGG/fLdFyJ
FJV53aqysOp4aW09xYAvot6du5NtSW4frsHI8wb7IOby6W4S3pJvBbO+sAzWJ/24m0M+kNEvB7WW
Y0JzFrhduNKIwK4ZtsqjRuLw7Lu9eO371oMjb+qu38a4PvtV7dEDn7iSvH3Q1eaB6l3sp7lVxGfQ
4R9om0zKjsb69BY7PhR4/Y9qofsJ2TRs2tjT2wFNh0Cp3LaPc1P1+zqbpnc8+/U+6GuwbnywPoxB
dqLPk5LLQ9iyVTcnIz21YWO/5FbATxt0echkiS/4jtQYrkZbGOvCSF+mDNohQQIW4l2ISc56NImM
wLFVM3oxkGdj+WOv7zCNhMvqpN+qi5uNGOP4Q5v9BYCY+2hld5JZ5cfxye689Fo2Q/VaL659nCYS
ybGhWBfRLBhT6WKISGw25OtU38gBnA29PB6dBYM320edcbI3RGAYQ/xE5AfbRdjHP8RyO9/AXXYj
TexdgdAVX5zGgD4QPEZwCsIJb73o1kHSUyflY0WqTqnZdtZVzLofZeEhz7TxihxDXVxl5C1Vd9Ni
1I7bajU6ng3JPLNwYvIc5es6F/aMEJM7JlZUCfbiNb9pqvudO/X+Wz/p7Be9MIILEF8bF3v531wL
dAGcIO2qJ1N4l/n2ez9ieV2FszuOGzzo5RNzkwJ0uGsazxb+lM+h1hrJhGvEkde48SUbPaLBZ/qG
LQnIb2mveiI1POeG4AkSGed5Qf031aQIOJgzciI4MOuwsvmICVp4oUdFHGf3yQa5YhC1lWvskkqI
vzAfwX7c2eskBaRU6rH74pABjzXIUs/omVtog/G8ZXTA2KqaeiKDCfJhj1gO1LFj+4SFZnkErmbQ
7s8+o76y1IcMEhH13eyT9SCDDfGDMZLOZPh27cqMGlvWT03mhRn3iZluEiHoOpKAOIQmbigW2iwF
0Bx6B7Kww4vK+/a752I6j6Xvv2LMGjZz0rMloBN3iYGyeRpUuxThiulys44ZZ38Xkoh5dlPTWTBd
3mcYTp7ylCDFTdGT34YeLRxvmC3TiJhMFm+F2d86CZ3BKtLsV1o2uihjuEdsxc4JAV9+WcKJaMvZ
cN5q1LCbpq+GKAkFGXYpQ8x3JB7tK8vK+GDbVfw2q+HSNEt/7HOA/jXROD8JrfQW7wenyNxZqzTn
yICcImDvBGRFi8Loj4glu39+p4eI/y9+MQKTBlm5hNMNcPaPFpUEcncSJbLEn89eLKZDnXCN359r
h6Gk1V8yyiRJxOwdz6Wr/8a5Hi41SL8H18VUhvwTwro54Twsq/wXDQCHfZYad7yuVt/DRNQsI77j
BD1rBf45+cdsq7jSFcjPedLk1ygt6tdFW2947JhndCQUrmVP7R1Kf7iGkI+Lu2G8Puk2A05PZvst
r+Lq2S318KpgnO35zZcjxqf40fGN8dmSWl14XqeNWwT8NVZLkdgW5GN6buo/sAGru03iNuINQS4d
aI9f/bn+v98N+1X3NAWJPvYgSbojoYrDniSa6qGFELryRtqvFeDcHj5ZWRucx1nyWbgDJwpGNW9V
JlMZZWNC58m0+M3tWs6IMGeFC7/1qQDquSOhLIAZZd4Bycso0w39olVBtqNs8+Kyn9eOalAnDxWA
ceEzbC4S5X/Kjin3KgcF9EieZPy4gHk+kE00PTXI6Vd6yrxjhmAwRWg/moeUFfg/W+X5GRB1c2H4
OkcIx8NHsiriZ4gdlIsL/2zWmfO6ZxDNHroJtonTIhM0Cxtg61wxC6UJeIcnZlIwZfUJdglVFE+B
F6BZjPXjxJTzQ7p6fiHju9o0pbX8JffdiiQ+6x9bRhjpcnafQS8An+hSqD4BvNTNfdNwy9NxjEZr
oTdy0KapZLJ3UNC6k1YGFAc1a3a5UBxWra9JdpcKWrwfjy/emMenxW89zJH21LxUpJvAqWCbhoo2
AWa3BitiAoqLa4jASdeMKMLblHU0DxHzO5cUF8vaBQzH8EuI8UITSuXC8vPRsGzIUTjKw3WhYg9A
X+X8yYmuHG+oLM8ceSGTzCaghh8mm84VPUnkZExkJ9ZKGFdBoahyTCNMIc2+0naQRYMSMsL5BOKI
WuDVyUNcopaJ7wfL0i3ufIQliOIPWK7sg8kB944b0TjOg66fgG25AOrd9M9Y/OSGAxX3bWEG70hw
na9epm9jkFoHCzjnegxgQvSjKv4IRq+vaZuye0mwiqyCokJqqJfwx3JL72D09+KqseRrgjsaOYCu
+giOJAsDsh+OC8NlYGdhecldaoF1krMq0oMYjqHq3CfFh8tORBnwwakOdwFAkD2WqXy5IxXl3r6n
tUEjMncSS9JbP1jiAvtTHJNxNrayQppTQ4VnctzVkTnjnUlZ2n2EjN0/CpVb26qfx/8oP2AclFNJ
grvlbwJyuRA6k36YbJgUN9sRNZfP1KXtn8kvxcbr282nWXfGvRh1DzNEk/dpAIyDfhJRGmkSrwvd
DwckLcOjCvriOsvF5UQk4SNQpriKziNLW1f1O7mV9aaPnf/AfXUkdEB47arO+DZGsoEmW2d7H7Ta
3cRQf3aTxT7jntYRV6nHKM9NfwqEMGxGauvkEXrJx2tnAApw4AExSXwIbzA9bnGKgmwFRdM7JNqz
YRzV+eOdR7bSKalb3sgrmgsJcwTbWUcYgFUGN0zl/Qse7vahpuEl87SI5IisebD3hCT4UYgVbIsC
OXlqsJq9WnqMAWosbD/yUGNBuetv66D5MCtoqXNvG/vC6aZrlUvyAnj09lj22iMvS0pSDMuTFbxD
8Vdh09oonxmTlTsmLK6QTgVd5GdYt4Iyit3v1JOvVskiXPjxC8JkQpT3CIfjN00bGq4g1L1jNMGm
buDg+YxjqS8YwcfHJU36Q011UGMzJoLF8bDr20BKUE3Dy2CRNQZb0i6WaKi8cpeF8fjqUgCdCBev
nsQ9zQXGiYOMmIW5t17EDDfHxlmQb7mAHHxYhYgfWxZv5xTEz2dQuvJmNCZeN626dm2aLhZcCTR2
4y3sv7oBZ3PdQC0/eYjpRWQZaBlWAJ+WvVBLuh8kBGrqH+dDe9Zsr12rrV7gzvE06jQ3Li1RdFh3
psxltdFlwy+IEmGhu/NSvkSEjtu2yZBIhZNHrsjdoBM5SNDe63uIwCPTfOFtQe9ZR8R8LNiY8Vcu
OYuua4bbbO6GFxa5zPT6yme1muWk4/3gCB0fWS8kIkqbkQiNEWnPdLLTDsE0GYFJfkPWZJFWRef4
a3vCtNdVyZYKOpLJmo5UDwSQ8zj4aO5NXwcoE1K0A6KYXPymM3/nCgKgVUc6a3G0zHll4wksRmiT
7B1wOGQkyM8xgU7IwEMa736ZjAdd3hE+1v2cRotPKhb7+uK5CJ2eSaHIKlZfhc5Two5SZCJV2CaP
I2KvJzhV6E/SwsBuPtbGFi4jDZVv2/Veopyh3ivroEP+KFq2pyEoqkNliDud1A+Xf/hCsGUFSz8e
W72I5QgpVL6AuQa316IFAFDR3Ova3BdxcAOhy1OOSY3Sw0nhOYGAKwyYNe6IPTWkc2WuWGMVPVn4
iDHlZH1FYBTVf7nXHHIp7zXINQy2Eqge/HtzN3od/p+8Lj5GNMAU2XgSvbvkmwQ+3cjwtGQt30tm
ctSOxv3ghnNoMZZEHIFAmfGCX4WslLWTQlNRBvyQ7TQH5r+iM8iYwYpmnjKwC+JqcvyGO6sadRB1
2SygD1auexz5Iv0LRijJMSIF2dWm4RunWegq3lqeqKtNC35GnioR+nsC8Ex1GIsSxqA/ZeL7zo6l
l9Bt82e7ox9VHhkjq5z1zQub7W4h4wcyRaQIrBtPmTCdP1MPtIVlGsgHQBvOlfAb/z0hOYvxADPm
ly6mAd0KlN0kKYOC27lVAzAoLGEeZKPxCUrWPED/1QyxraoJIjStItj6FfvqDSNFBC8ESO1GLtZn
i1n2r9EXryQzg8hJQubU8AIwjDjQafT8Dbj5iKYZyXtcWDOqZTU9Q7MJTrSLFG8JY493vAkkY4SQ
iBGmkixa6G0I6nRVWvY7XTnDG10ZO/qW8C1rp7/ZzrOIUBoaaW9gb+FU4V7hYiDXABcJm4U+fUTW
QtotAo/0nz0gm+FlAAvu/cyc/u+As44uR/NqIt28scebObIQdzHgg9674UF9Cu5u0JCKHFvzu9e5
SEOnsSVGHurwtkLGthGDhysSoiQJl4kVIVDDQ+zJfG91XcnNGww7ixxKoJ8e1S9CxJvsWW+sYzLQ
wEPMY4SN5wP96PjATsA85Yn0D6YbiA+n7+MjFEKiwwIjbD4XqcKHQt+laLHzUg7UZoMZZv/NDE12
JhZ2bMvgXBpOCfLL8t7RK6sIzsFkTQ8CnuO6bEwPLisGQSQj6YtiH+munB75LYTJJ0b34o1ha/DA
LLT5TWKhb0HT/cZt/ADaCTwoApng5JdCXg0PaOIKqdey54KRGHqTp8kSwWMKWxcUF2yK6p6cNray
glqwOBBBSoBiILjfq6D9C5EtRMCD4q8ZVNW/mPhzpg7aubkgI6MiltPKDow9y0ZWClXA/W/ifToP
nsDR53XcQVndvCaG+ziAEzkI+DVRSzTnBXBGwbaaI4o14j4pMO10YWxEtUX8Sc4yoN1MIPsfau1W
J9L6mG8GT6xgM6QryjvBYI7xGqdmunaW8Vks5eysghY6dDmSHVtz4myZ1rPPQQi5Q79D881qkFnS
gOBzdj9bTCerfrDfAlZ3FFXseqEDXH0Zxhdjsh5yqr3VgKU9AkbFR9WV/WZefB3NUyg3TNnr7ULf
sR7cTv6ASewj1MJ91DnOezrjNm2YLtILge2knt5gVbozgv3gjHTXO7r3eUcryCZrY+SMusVUbunw
pUzg8pHcDHXH+1lwl4LM1LV98tGpH+o09d5RHJzcBR2+aLOMUGqXefUgPudZ/2ep4qEDMdEpbdmM
SEx1suMq39m+d0AM7Gy8wG2Yl8XpHuV3uU0ob1dB485R07fWjXVKcHKz+QS4kDk+bQLQIofSatnq
1JlPyFi/UjH41AMt6HHE4BGSsu8cjssaEWfO0nUAyUF62l29meC7XaxkvA0mc6oyDfFexOaRrBNE
U5P0N+3kCCyM9uyolZ/W6lMg6Y5G1cBeViOi7BOhqL631j53A28GyFshVlOAQprlmbuDO2U9qrt0
pEq8ahvOpbPtNHCP8c4i5HhCpN423kUhrUXuL9KNSQQxI0ui4SFrbAQmc8wGVr+nEUD5Nwq9SnX5
r7J5fOjnjKeWovIYmG23B5gzrtsga86x3b/CCnGek9ZmjJejINWkvHaxvZO+Pf0I062YGgdnn+ki
fSxYJggibQTXDnAZXsg9ZKni0kHm2cne+NGgoVfFmPdosLGyBJ7XkUPCUbT3s9b/IcwREU5Rjs2J
o5hfQbPbK0OhL7NMH/CDE+3umnRhwVw3W9uZ40PpG4wOKMSzY1oPDIuckZrCNwXrITwi1Xgn8cW5
IjKYHAgHGzNp5bkgXNLwPjHN9z26v9IFV+KLIbJC1K4r+Gk9/lyRXRRUpwh4l9qoUGavqTB+QOEP
4zHIDMCkmM//UHObj5WACr7DUtEgS8/IVTfqyY2WlrxghtKM+CjTuQcbezhBDDL2uT/IG0k3+SfT
EeRnmXL4LJllZnJubgRt+GfL1lE4/zpN5jBxa2nw7xA3OB/LpgsaXKCeZ3kHHTIEys2huAWl7a7C
wDKeuG7QBY3fCl1TvpsYvn46du/9p4cAaZJI5nmt86SzDqzWkdRkn0PnxFePW+nEzDZCqxE8YCI5
u7ZPsm1eO8mwYR/zXmt8DtywIMB6uo6MRKVqKlG5NwMOXZ59FpD/ZR01YRCqYsN/hEczXeR8Ekud
vGcGUeFBbPlr9PMBqUve92zP/9So9aNKGbc6sF5WpJX9mAGNRZMu56BI7KuSSOnMpDqrSrVsnK0C
bXhhbisikdbLEnCZuW4gI8rR4JWVO2aZcnBm9reDscutlltJ+eE5uGsYhow0bWKr7k1qYoqTnFou
QOlWL+yuSPjltZ4cswGLkhavdGscSGwzcQpy/DsMN/zcZX/n4Hmo/CsSiWtyLxtB8JUPxTKoo133
VoTnoXkmDT0mW5y8q41lTnrjJfhXK8q1L+RqBMQP/WtroDms6sAjNLGBSSV9aimTDb4K7zAXZghP
k9BHc5jeA5VEYY+Crca7tEz2xLCilmz4req/xJ6lJDnFAGjjUxKyIXjos9x/KxZicaY5v5qux5Wl
WvdYj3FUtsVPZ5TbBawwpz8ozpkvExOf6+rkv85YhhOGKdhWI+c12Bx9ccLQZgWStbs57e8/Q5dc
PSu9X36e7Z6NIOl2ici6F67SeWuODZwVp+rLD9/zvF9zEvkv2g6ANWnWbHPInX+xH9+yDK/Rdhj6
j85ertrLu3M5sSFc98QupIvXPXmW3JHw+OX47U+C1HvNGjDHjzaZ+9Gt9ZnF4z2z+87LKWgwx1Rv
XZSia66QHyq4I9jX6dAsHDQOrveD1c5YcqY+yVZdS7rdoGW1ZaBd79zBDLDpDfddknxlw/bstUWM
4SbpToVZF68dC4Pb4GuSUZk5a7ayTfHa2JyrvpHgJIarvB+CcAfs/l+dewug8G5bjjxhWYF8NQOd
fuA1cR4aI91NM+a60a7jfNO1vtq0tQUvPBtGgxU7OyNXvrZInVZoEqDWCIreyawAobqkIhXOPb6+
XNwLBsbRXCHEWpdx9xlKvYdyUrG5qhpIPuGtyHG7+THqFrxSpJ75c3YgkjA/UX4luwlBylnXHyil
ULkPLwYZcB7wFompC/mHTZMFOmaX+E1A4V13mgg8KK4GVMPdMKLmrMdib3ZKRMp3qkeNHXPbZPfB
a16Rr9WVFMOVd02cfC/wR+Lcnbpv7BFqZzvGHBGjSPFt+fAQh0E+6CV9CpgkUJLAy66gZcv7UsES
bvODBTz77YrumRdIEIdaTi+1g5+ADbb767bwXVaMLcVTIcv2wcLqSXwrg3grGL5a18VLtNIie0pH
C5G6Fyb3UTFFVAHUFHZ5to69TJ7DXl+RaD5KgaZ8Jg5yBRLmJ9R1c4Ly02z7OaVa1Peg94Kl/Kk1
pDr0XhZupgSDp19Tt2XJz1yxsVmcyYkQwbykov4fR2e23KiSRdEvIoIpSXiVhEbbsuWx/ELUrXIx
QyZjwtf3Ur/07YjbXYMskjz77L32VamOV+lY89v6WSqPM9eh28immBiWweTNjq+aEan7SVqvpEnv
SjgeABf/8/3Zdz68OwKwiLjm4ICtjpbIXlZWZ7icynaXYk1/sZLhuSohGXOpsGOkHztWoS7+2ng0
OGZ4cAcRlQfj1HbMCdIBxMIBFtMfKrZGW+NLPo4TJUr9SpSNBmjkMux6JCmCHKGWSBAFafcKdX1J
F9bEUBb2E39OpXy5J6/DpJeCOmYABm2O0uY3x67IAGQlIHyC8F/SZw8+VnXosuwMyvA340BwWoG7
HNzZEyDkyzDWHQxlw/eiSXg5AohxYizRjLQog8O8V0k4v4UibXe5CIs3miXOWuv60ZPa+yG2xBp0
LJIvRJz5jjOEs6fGMGZf+ZGG9kiImaEo3IzOYnBCtSvriWheZlaLmK139v3SsbMSbq1wDyguT6P0
DOb5KbL8mZUFqJ3So4jivBI7f6xoJzjLFTwl31wlv6Na9rfO8p4UsAjkRfYcJwIV2D+zaMgvWUjf
gcuFY0NkoLiuJVuocaSzoeDpeGfBl2+NcvqvlfUn8gd150B/8nM+pmlwqhEydy16CHd5mx4T2qTm
36CRGDfdKvMOBNeqHc9ae4Aj0REYgp3oU+cHAlviBefeSR8VoFc+FGOsK5xAPhlRWV/cQqkaIJm3
xYX6dCdzsuV267PCckp4Z+HVeHGlqV99kw7vkxb6qS1Te99n6/zm0LWQsu8ju90H6BSiXi7VRF1R
69bcDSle/gcoPOI6Od8ja5LarB2uS/hidZqP1Z4WK/WkVe/tx975XUbNWYTD/GdihruQr3Q4e8kW
GXaHXv8v44OuDmXtB9g2tQa7kBdrMhzozpjZXCfJM+748ZJOaVDcKsQafz8L1KBT4PQc+4qRmfws
KsQmU33vsOdq5YcmnBL7lHM/y9zC4bkOGOnxkzY+74Cyf5Ey/OOMeYZW1XmHClxZbIIFy3fpRgL2
dYBiyui1X7lIHFD2MayPEkCVIaOV0qxEPEDft5+2gTVEqBnt2y/Xv9OQ699LLf8uTR8cqqkrY7wF
WYlNs+ZZRm87rpB5XgpRW9+hahMKuu54ANzZJHhDl6JjiNKawbQaNwB8/8JHJr7q8ra5w+u2JdWm
BwanYasHqnr4wwMbye5zPbN8e+7bVIEuILfvpzTg4VAf3O0aFSfR5BgRdTfhOF70A0cmqAfM+Djd
7XH57Ee3hd9ESI3Dkv7Q6m30WPye5TwXWGK6hq8p8DC8oAOrpBSBgfadnE9kjxkqkIfQNv2parBf
bQPMeQdcgR1L4rzuPujcITkNsscX5xqwRDs/SaxvrNGtccru9zFMKROJ4jbH5GiPDyvucLg2gRTx
Wie/uG2vN5+Yur2BAeAekaim0wi94o1MuITdguHyQ8uJFgRsnvXNnub5UGYRjtaB/7tt9+k/GJ9j
HFE0eoY48E0wpjmu5APuRkUk7BqOJAJ0IUCNpbZm/SNb/8btfbiUBrAbxjYEvGhy0msSdAEqNt9L
kgSYX9SMWusWX7Tw9OeMhcmRAbcDDSvT/zMMxrMN0xWjAjokporaPiXWmGHxpOyQLhLyPP8R0SOK
7GWhu5EDpigKOLYhISHENRSTDZpDebAtxyviysEUQ1Yic97dcvoolgYZcllACEFV8DBECv2vz2pQ
qoBgC8OSc5bLtaTAeDNmWLh4fnYG6v8TPqbgscMIDSgaEKb2WaMvgsYq3gd/c2909km9ZA9MAh8p
q69NCcYPUA8z3Emv64i9RpUJqtwk53OWVOsmX6fqDlNynMtos0ztuQgfSd54NB9Bf6USgKIiDV8N
Y+B8Nk5ODE7Cc6+EeF69dkVFONqahUATZdlxCDVh9hyKul/10a5Dh8HCy8n7ze2KrEAy+O9J5n7y
qd41cKzPm9QqHtZErp+NDx6y7Wfsgp1rb4mGNc9OaU9xOC3Y1Qt9o+sVC0QCOvveJ+KwmJQTqMWK
Lz76ngN3ANAHv8l914DEzZsKcCrIG8npy7dn6XZhhz1K2S03pQJEJ316Ed2HurnQ8TJS+ZmEu8H0
ZVzcb6IJMEiKR0yI0kKKYUfweNN6BbfIaKaTCxr7VRXyH9uBnwFOAnklwC+DRaMY7q8KJ+vgY7Bd
6b2PByFdZieBrxb8I7zTvGj3btjcXUlrwy+4incifjZ9BTLIf/EieSFDS4eFAyMAIDwXfirT1kFT
y2UltwXkCoGQZTBPvH/1iyH4upxI9Hsk1fjHgmNj4dRAAxwo5PGfC9c5D7iKj4iq9bEoBgpYXCoQ
c4OHcKgIsFCchw3aTYuLGariFkZml8FuPkjbg2pW2f+tqXWYdEdHaAXEUs8V+lbmRi/LTHeFNFS6
VIs6hYqmLwx21ldKSzJEzc5OIIIEK2BG7Xw3/ZipPd2tUFlmaKxNIIYDl9DuXK/Y6CgeVdewW9xj
l893SAZVfJE7kdLwopugfv7S0ML+XETWbfbcdudDGsZ7bKHhVrNrqFfSpAi6uYfOM9BXGt6Rtsu3
otWOWgMrgm1aA7O5J07C79abxBKbYlnriw1X/lUi1bZnnBfoFVPXn6a6nQHGdmHyNA08tlcwaG0V
m7YEpJEt9TjvRbCSOt6xRmx6Uk21ezHd/fDWk341pbkVri12rp7+I7Nl1HaZcLKiD3HzUystm4Dl
yRxjJ1rwFGUpJkEB2WFnmAyPdR7xAzS2+GuGSJ0TdDoso0h/XVi9WxbBznRBR7ex2mXg6TcdPIGU
xLMpt6UxKdpk1WyT0i7xrtgV6KeEtDVqTedUl3ClPVcs1fxQ+hVQPUemelupsOZtW8y2u8X5Qcv5
MrsfHOvtD7eA9VMxXJq4W6V5RWudXv0VwntByv3ooEieK8v+uFPIYyo8+ji13egNa/lAkiqbMd57
Q8/G01bnwNbhicsERJHSyBgrP4KdSwXOM8CKpSLyrQvi5mnyIHgrlVfLm5z5Qm/ScgZcE2CLC9Vw
xLMyR6w6dLMtmFOPksXoo+OskLsHWX4tdRX8VlQ13fy18j48cIMbKM4swlx2iDxFE8VMW5ZVKRGc
hILxGkkggh8By1P53XvBL/ypq1btx8mPUSvYrq7koPf8EV2uZZMgY84pnqznQCb5LYd19ziHMOLQ
xACVQeAszD5fDHmgehbldpFT/zdsF2vbS438xEm1DwOG7JbvrlXnSxZD8wCur4n7HSEEar6DjHi0
AuMWp7S3yHewubCZ5+Gys0nhHPM6kk/tWv6C4J7GK2ltkodSn7Oge6r79a2FBOZOrIxgXlH+Y63d
z5CiHkay3aguYAU4B75kw1hX1iYIag1xIxPj/fd6S5q8+lOTYY0jPWpcbXm0khG2yv3YJf7RhqGN
H7ZqP9egOPh5/Rxk+b8y4BCAb0DYfSgIfrCG4P2lZn2vHhGS7vXcKrZpBpKqGKEap+BW46ZHQCM/
2dcf0xCU7MpAnKPDcsB2OMP2FmP/yZ688nGdgBn0qM8oNyyKVBIdsSiUx5IpQRIgXF7HIF+fKaVu
+dIsqMCjnvZ5NIgL8g2js6zHQ0tY/CGF3/QDolkAbIaphZwcMX7gHLrKZYmOLKhd/Gxk/FfDCr6X
4Y+kSf1CxRJXDij2B44cALii4EPgMd5Lwx0Bt/BKyC5ovxSbhJCS15WKn2ESW9GNzrEN3XcnMlVL
ZKjSv0yaCOLRLavFfZVL9wXX/gtFGd65v9MoEjd8CpUlnvBfss1ktUwLsFNSDJAlLxlbyh21obgo
SCkMtK2MXhSD2lze9Tg4/6UBBms3JH42Fq1zVaPD/UZDzraPTdQFO9G19bWOCrPzCI7d4EWKaL/w
r5tN73kTLHIcYxeWnOrDE1J3+2nK5tdyqtyntUj4unp5cSR4Wp25C7IhCVzy97BB75t1LresjmjP
ni0sDoGuhuk2S6F+D13q/+IeM5zLdLEOanKKS5QNQ4DeYfkHGGbOH0T87MdeHMIEiOTV0jeP0lSP
sz9dWxZJkAoiEvlzlVe3tRnLPZ0p9z4bMmXbaA48UMcW1eBUgZ1qJl7+w29Ae9PTzVaB8pNW/+Q5
tCW341hHiOWFB42ALWGDnLNZmwYG7+zcOm34RXhmy6ivvpyi1/uZaaXAWTADIfBlsid9T0kbLSmg
TyIMg2w+T0JpcYC1aLEKCdo9V92/EZ/UgcwT6e6ZPzDRr6QkrLjmlxyXW2ybrGAMNeuzHub2BFY5
hdW3ZC6wCO6aXytbeEwpwTR/SktMJ9Pq+SatqH+1AAyRCgH+I5bovy5CQ3ULiNUkc0NgAMUi8Rwn
DBmmXx7TsBg/6sgTWGAb/SdIC//s5ln7r0ixIO2wjLL/G5wZVkcAxJcU7uwlhAed5SCt9Y1yJqpR
J5AqOxpm8yM5YDb/PtAgrHvSHJw+wZq9Cs4nPff/7zcmXcj3ns0KJlbnT8b29AoHg0p3xY/kXybX
6jRWs7TYMXHsNjZdMPEsYKOFWAMvQMmiPU9C9bzU4u9EuDNOHJDXmYBWSXKk48MsefGQkV+CKeOj
DpbqJxJkBskFYQcY0LL+FSpFmB+caj70wjq6oq5IaTYvHjMOaQdiKwhLlHOkKsPKAxGO1YTDMsYJ
LPfgKZ080JGcv4LV75cN/VCotMpAHGPBuseHCS/FNLj4gykwjyuxbDQpLRKEZKRHrKYot14YAURr
gvaYtqwx8MZ70fomhj4L4q6T/fek7Lqil6Ne8l1iRktvCT7y8OPSGKcPmFl4iPx2tB8kXennqCit
6JXOvSCWjoa620DJiWkFd/85ZL5fAj9N+IE7aJ4TBoevrAetuCkz33vUyTLQr4exf19E+ZocSDE0
HVpUPd2bJXELlGZAxzFuP+SvDKLGi6GfIqs3Oqx3vWWKL5G55d5jmgm+0QXm8WRNai72vt1TOAs2
jbRSwNvj4i65fmk7KGRArhP5TdeBrJ8zhFT/tRc++y1YHm32MvFSauMoiVRzhakuGD9pCx/VeSLj
a/aTKCxxF/Oyhz6nsFPNeeG9sl8lvuTZadhvAN7QNLllHkr3eUIuHbmIunAEOpcacLVWD8SBPSrL
Gytk1jBimWZEFWqc2ZghpJxqX5YoL1hdMW23E7C0nObtUPkTyfuKWXAj1Wq6yxK4TvVqIPRYhyGX
s51snEm36DLp8h+daOvvrqaD8OL71vCbJLK7rxqRrlfMtEUXd0mfLu9cGeE0oPfnzZ/Q78ULl89a
Hio/TEiwjghZfS36J6uyS2cLWWkOvoivt+rqKUesB9YSuGw2q4NGuV0ykDpqg+g1ArgsIbwmVkLg
L3d93rwtjW9qaxm/Mjx+A5I5Y5/NHRAbdkSHfeudSKSK375fUF4f9dxPeVXR7psUzviUs9CsHlKo
xDh68Lud1qKrfQz4UJcf6cVobgyhpTgyiM0c/6UhHp440GQ3WcaffVOG4MkABI0gPmdeWwuyBm/t
KKornlbfpVJilK1ydnh18i+uqR7Fmbaq35euHPWnjPhZxVBOEN2Tgt2/lqFMzlTF2c6pzobUPLDr
XwSFzkx8WzoUss+27lqOu2QkoTTxmT/UufDns+Jh72EFeuERQ1rvfhDgprTWpxv2EHA9/4MVcvpg
H6PFn9z4+cMsBi7JgjVuDJ6nPEMpGq7V7DRH+54Vam1KxzaWQuVHUwnuyQ0wSB+IeiVNo41Mk++W
S/P8EmAn5/iiPhwcgk9jT9s394m7HomoBX2Sz/8MkfYWa2Ym9R4PkBn+q6wpSv8rqLGfz7Y7u+VD
NcjxNAWIthRGddWdNjB3eMytNDkrTE/2Da+9uZE3BffY9RMF6EG9UltA31HGAPaEf8rFjJdzUhgv
x4O2Cn/MHxrVWcWTXbsUdKaLW5w9MgAK/lDms6hjXJ8qNEyqOo6NXWDcdnRaYtTx0ls6RXRPiKrD
RTzWFTWgQ7E8WLjyB3beIv+08BEuG7+h/vqqvcQqwTmBSQuoc5ePhVnDz3HEC76xTB1R4tWXH1op
sWtMYt/CVjUnkQfD79SNAgnBxhXOmRmPFWi0whHOcwjGcA2XqRmp7EV0QbIu2vyALkcL4zylNoZg
j/wKZzppEg4bCnyGLsGDjz+9/faCdPS4rBQTmU6DXeCkUnv+EwUZb9oSUTUj0ViNJoYNjyTbpZCN
7s4PJ1GnpNcurrKqX3H429puzwXgFRC6ZTqi9/nTS23Y/EANBwoFDMFb3fU/ZxTD/EHJSNrvC9MW
d6dJllPVok0eFodutv3HDjVgvXlOUD2XMKxksyFWJSA7UL9Eg9Wk9HO20LaBlY1uxo0zWhQ8NQ06
VDyxLkYGZr0wXHprGH001VSGTza9C7y+ndz91TJPwdKEWOgcMgrUzhpZ3fyif8J6x+YMbYJOljGE
6HsnZmfbzmFjziTZu2CCz2FJ6kKjYhU0pldFirPBTtp7e7nTQDr0oELjlOCtjVVUv5UagobokyH6
UGPnRf8mst/jlThxS2OAmMgyWexXceM8OUtvo6i2tqzEOaSsd98mxFG33Qif7CGfR3eiNcNrspMK
uRwcR6wGMbbJ4d3rctB3Km2Zn+9en5P0YXJYARShhb4y+YcJpI+p+MPXlIJPfY5ctqcX5eAevA3B
3eQ4YASFPNuxXd1ISeHT0+hUIan6nIw/pWjDIGmJMLXrtYQrp+gkKeXRp8m5exPtu5lnX6go+0cH
ihM+oZgG9ROeTx9OSuSEmqy3g/iPGloISVavmHnryMwenL3H2lVevSjNWO6wMdl5JJfSHffkcnkw
A+/WZ7vtEN7wOumLrOf2g8CO4ZbUWP1nZbs6LvNaOV+ZdOpTzsWE5bdIA7A+lu76dwU8IGP34+H3
71iKHtw0gbMWZOGpqLvkr6SMARl/VBdA6MmZVu75QeZODQuJP4FPZXXvdXhMB3I8BStGWLACR0PP
LMi+jX+APfSyCiKEnAzOsgDuA5mI3uz8TIB+xMbl42DzfHbAhFGzOHXIgV+aOsrunSbDuIaXwHex
/88jYaSB7wLZxlaM1aFPNGkngoD2e9jc0dxgzlA33TWv45JFab2N9EIhAoFaRsmKU2VbTFpWlBJ2
3jbj+v6RjzK68tdktYiPeLxbXZfsKtmvuRt39IbswN2/pxuu7Txx7ebIO1khu2E4AgbbI1Bb7Hap
FjZbE2/58Bw/+HCzyXkpx5LN/XzvnHgMO68bHm3abJrHARUo+VOzZOTkcCXnKcRB+suOTLmInshd
lHGlMq+sfBeRkk0rXhN8f4/WnHu8cvDFvKWmlg9SDrNVbOgosqrHxWbsgj+Wgf43nPtq09eW/OJS
6lgvJO2BS5aFTxrVhhx7wHNVfYykJuc/+IMh3PFC97IvOXA/gV3UqfnWFEtGzY+RmIoCohu7jiqI
e5Gz9IleyfbFA0hMYqRjiN4F7kCErW/JylzWupgwot3ZvJ+j1RUx07m68c1IpgfimO4bHTMUzdvF
EJ1y1ryS5bpIvyqA7MsOq17EA8YPPrkk8EKJ6yodg3vBd97Mltx6vWl81l2uyIInMTGpncFt1mLd
gM1ZMGbpNL+DQjwAD+8oLCkWco/FwJJEpJztrP4bOCG/rIsbM2axNnuYz7hDH4mtRCcqDga8Bjws
sb2MOr14hsF+W6rEr6+FDmB8oKlx+a1mHYC1HFz2ia5dwnNpZdBbWM2EkAQnQ1eg7feYg6GcRkFM
X0dgviMwtE+Ww8/Q3SFhzx9jM1hesyMt0n/BRKcaXpPTAJ3GZv2SDlqeUSruw96Q31WLwOdr5xd+
R+zUgS0abpzQd/OT8CF+nJoil5Q/Wbw3NojB+CIzGcwxqb31AS16/Up7x+4O46IDNKBuofRpXOkt
I3I4b3ER+g8NYER4jiJrCsJsdwJXtSa99YHtNDmFEkP7RYEn826t22jzkhPqbYttBYWK+F+p01Ds
ncFR3UudLTM7FIi3zKECLyxfAj2Bm/GmE8Lw9IAzzKUZe4EhYwnxIOH8RDs80wISSdH2zremQiDY
jR3X5m0Bg2bBN+PkUQVqTDbz2Ynuy7I2c5medy0UmYh5Xs5iGXfFzHeSNRz14hVl6zwUDGB79150
kppR/FeAVngM+ZYe6V+XAy2Oa2tuvmUzFus5AXg/kO0BHF0VPgyFjs1A4EWm24kFfmDVacy92Lvn
/9hWZdmfUFEu/UgUviJd7FIFuXdRVBPsoEVfDi+ZP7LV94awqQ4wnhxxQ6ynpWCWXnPIdEJ2ptcJ
MQlWy49qgohwDGwixHHRFu0FJ0MVT9qWx9Tgf93VLULYaIjubGSTyTtbNOVjXrtHWqe5TKdi7vsY
h5+3R9OfMX+xktTwj4qxfhtMWJYPRIbmFqf9av+NMu38RTGC3NxaXuTwfwcy+a15YMRu7QAWpWYA
C7/Jg5od91D578R1/R0xjhFsXGNdbFLtXO0QKVtrp6rQaWD/VVVFuTlcDQxFbpP8Xk0/xxMoltEH
O5euEFqHxnLPOvXte/yURftIyPA9qCwV/Lb7rHvEmb4C11LtAZ8ELTfsswoPA9Iy7qHJGVwH7YiA
BBXSz/g8CneMQUl2jDWqH/ZC45VHPg3nG/e4on2H0Yf9gXftJImEDtxtlFh4F+gpDEIaYTGRLq3B
4E6zQ7ptqUrFTK2spXyhJXwND9PIhe3UD34ijmGbOuqNYBdnhClABf0202JgPzYQxYq7hVup8wqK
jsy/tN2RyWBN8xfs6Z3/AihtpgGHul6m8SizYBJtWlJ88xl+ZtZRxdhw+XmDEcggtXODO/C0jSwR
iyAfWfquvCN7hhtVZM/hQOPkZpwwNZZ4vct2xrbFLoxKGPpH+1jJefjxq/tCvkCzO3cyhGfETEq9
mTvo9zZPo0MuHE/vU9fJQhxlwn+rTR+9DmM5vDldlP0YyBn2t4DAcUf6h85f/I8zdvdSTM9c3TO4
MxnpN9DYeuZ1noFx6vhV+qhFwbWGNHuzxsX61bjjcosQkBIKRUI4xuAZIbw9JHADXxKm9R9tR6hF
nAXBG9jzsPyvKudxuVYA8B9VNPCXh4zhUa/rT3Ua+0r7LBuaMoJ1khhIoGOQtV1cO6R+t75TLRfy
1ixOUu1Mb4YA3O8IQ5izx3Kf1c+hskEmJ1FoNzFSNmebbbhTpJih34CRWuK8+OFouANVYNihmIm2
AexeUofDIobVoT1G0SPhG6Xo8tVURNUBHUiXGkdwRZsuzaqEYDLfiUdaWi6uYh8Oro9adVaLvP1i
3ImJeSauFH0RTKne2ZDPU9yxTD/JOqDRAfzTbXXZBJ0ZT4P6nLKI/S+zu+kjtCdYHGi8C0pGuFB/
7oKEjVJnHr4pMtWzuqwaaajF08Ub6ymfWERSEG2p6ReVRvhl8BStbPCASibEaSMbLxtQ4xWdjMMd
nn2IP8dvLX0xFCa3W3wCbKaysZ9ZU1JLRoOzCIMOtjR2QfM0OdF0nfQgn9y8rV8DyJXJ1TIllcRu
MhmKspUcImfXOKrnDpioqI3dgUGfYgWdH/NRiY/Mp5nwhGdA9m89Nxn4ApWbObuIxiDJWK1gJW+I
q87QhCyKGRxjF8ek8/P/RObod+F3sIyKyf5TFVV0xpWj/w25PTwUeehfVJWm1cGNJuqwIrIaqHZz
nf+tl/4O6fXWdKJeyQqeZMKu7aknARUxJ3I9vizC7twHLNi9PnoTf2MMZH6+jbKmZM40Ya5hX7uB
9+1Pg3WCp9DPH+SjI5stAMMpyP6OSPlPG3IFuNZ+jfTMkmRto7/C7/3isZrHAqHJBeZGbQQvFnx/
iWd4yzjcAHYNjdHOJgIzd5ymNZ8eGUEwd4NCYFwwRQGwku5atdIVvXLrPAVBgUV3XlREtf0ypbdO
0dIUj4tTAo5fM8+74r2xRhyyXP/PhoIUfo+lILuTeOH8NPGSeHHlulxpjA7UM+1S1a+mSVFW5ygN
gHvkKt+u+v6zA0eMcaohpb7rZ11ZN9+FbdIcnZSaGED+SxepF8CJQK+tQoBJ3JCRc9z23gRdUDYg
sgh6i0xEi0lWzkwMG/a4swWoRQkDyY0/7zmBa0tZh1BjPX1aLCgzQnaDIq+GKpWb9LgSuA+okVvv
i2ifXtsHW3MG4ahEl0NNWrKPFISgAh3Qrt2ONT8Bf2QVI999CvDgv+NkIRgd9XLIoUPCF1IbXlxR
9yDYgH0GiYHaMoADqVBN2pSBv15oxi3Ad0AIMX5Lfh3cP1OmECXdMAN5SeezrrsBtMQyZan9yEg5
4CSsgAiz0/davySyQY4F517orxbLgYJ+TTjvqKnceg0fXt8Gx9ppCI6knbGoPwzFyQtk2UOK4W4C
+xfGTfB6T5KrH8DI9SGdhTp4mvH7RxJnxzNLHctJRi6LUvKv9R9TeG7BoO+su4l2e7mjup1v4zxq
9FboGPeYxlzZmJ1aRpGn3JKqvbquNep9h1Mt3TpT41cnqzd2cHOV32DwS0v8m3QvkoOhoelo+P4D
QfXmwP4hShpWB4J1HJsFY/4lmFOYyXlZ6SuQcl7oSanMYztEoJE33ZDq4K0iCuq/EqaoK+KlgbFi
nHa4GhXQMvyH0fzJYtLbUSdo49pHPUqxlijLfay4gL873ETql7Vo8tcA4ZY5Dvn4D7UsXPBCP+1e
nL4r2h1NGuGl4bn+Rf5yhZC9YBljOEM4YrXqmHIjGEAM3Py2Di55m/Iv6DSAJEnHRgiWtbc69cS2
L4d0m62eDj4CRy5HuBM+WeCGSkqEPW8zygKec1PqU++p0rr2TEI4ShxPmGvLecqCls1Cve5ML9MA
E07kveWAHzFo5VFTEeAv1y1BcTWq3VwXbveIuTevfzUZZt5vPwimkcpKPPjbIOmHeVvmtpU8ZxZ5
JRb9PvcE0r6tG3y1xKelRUjbc91PMkns7PCYReUJL5R6dI0Pv4iVg/gd0QeYkJCi7JpKJ06j4GCt
CBk1sw4a/qPlJGXyE7VoWGDpOJSBKH8rfqLBkceqG+ipqG1HP3o95dcfk0AH3xejqxwyobaUMdsx
gnzpMK8xoQjqpiVrMcLng7/Kh3CBagF7ZJWPDY06km3QggwSxRXaDmscMKZvaF8ZdjrWslxFQigL
BLM8RqmWTIYsx3MR4mA6caCtwY0Gd53CwbGSnpuzYq1ZUdLoXavVa7YqcXBYcm3MmvC9R7Fiale1
NH9R0XHVMn8umCiQHlWJJEkBmpl+vIi/4dbxc/SKyIz9W1lljb+tUYa+Fs5itrNWkNXcwxbz1nPF
fq7WyeLJyvQnyCT/qJUzrg9akKfFSt2wAAKpkb77jm0QNlanDP4yafhk6dhyua9VpsPPlUKQNN27
7gqhxXD6w3SRTgkCzU+Kt6Zt0+Q6WjiEKUgBj9+X6+voFPz0d7YLdeHdN5WTxdG0QMqloE43wwuv
nQL/dQ3R4dPVKY8noZzsF0dM+NUvs0R8qVYnIWLl+s+OJSKbbISeJtS1asW/Ufv+y8KUYJ8GilC+
23AM80/8TsDqjOhKSsPDxLtNbeISW9Ilg1E2+1+unZJiDhcivtxaRfo2gGYLX6iiZebiyYl+L5MB
IeU54QN9E/Wlc+4JAATT6pNr7HJECibUGXrBENPPDRiTGocB6BsuhuWxFkv3SW4jN69lWM1LB5fC
5X95V0sRILng/hlYrd+DBAEdZ+CIgGSNipxfU3cyXpmbyd+kTITbdYi8/CcBL/pgFno5z04Rtazs
yiFQB3dcuYYCYFSHLB8LdjOdlifH5epKqpflF5XgJvC3zdyHTzSCc/EmkMKiuWzr8BcbcPUy+u4E
PUXUUz/FfPyW/dBEcu5+OaCcrPeZ+Lq1XQmg3UtpQcsbt2KSbFppTbRveFP2V3I/rU7dRLuQ64fE
iRC2p+7okZeeIDmUNVatqC/VNYzCmXAe85Yl/qFFCZLmFiQLdauwcLexIyXxSCCo8NBJO89sWYVV
pc+eBcjPzg3NHrG19jq8pUVHwpU7TLJl0wnUBUobhLKcCJ8VO52S6lHNdosdOuRkpj0DEGWbMNzv
klWEf1Y2S7Rz8xS8p+7QY/sooWwT77CoSeVW6Fbbfq3naMdk5Hr/RQ154i2kbJbFIJ6AkuBgzTUr
J/gMm8wmmIhowKbs1RssSkk0y9CYaDnbytmtYwGRbWS1JJkD4K5hgXGzO5FY2gPJGFTedD97ZMYn
cLXe1mMp94Zl3y73BbeT+8LeXsLfDXhhOCDAS5s9u+mEPC3Fv2czt817PXQdy49iXFKMnndIKzMu
BsN9xgWVwPEIMAd6Ylp9j5xg5hqWkVtenGLMhx7IhZLWp4KwJn+pMQLBOaS8d84A1jALaof/jqCH
lPq2BmhFHxmX56trRrtcN76Hq+zHtoOCz42DJQI/DYJvPZIuGEIgO/yIv/jWOOsn4YUgBZNU1Nn4
2tIR+coK16QUZoTpP3DqY/midegDc8c4cagsPkNuxRL7ld3xq3zT7uXQOOHly+9loM06q1KWraRU
vU24pFjCpZ0yQrCswNLrpGnxqMa0/amSMEIGcPAykF7Ng30QTihO9y34csZtLrrPLjfJD5u8sP09
86KgIhSbOdcjK+m6tybJPHoCUAJvidAIBCX0J94fbrj+BhumyOhxsSNnSA09DUWKQ0eMuGQfA2PP
x2q11aXL5mR4w3tkvNsdWtAdBneAobBTo17ojhkTzhE/I8D/SjlV/T/OzqxHbhzb81/lop9HGEqk
tsHcecjYlYvT6a3sF8Ftu7Tvuz79/FT3xaEIRMANNNBAZ1UzSJGHh+f8l/AD7SaDMUUCBVZqeBMd
JtQwf+FDxXM0dtqQNlPc7SvXsd9Vqk9Ohp1Uu0qPxb9tWIZQ+yEKgI7Dxah6smYDVzKKY+DFZo7k
HtqEEGC6ovmgFzmPoI6z4YyobWBahZRMRNkJuRBhzu9rDdTXVmXm8FceZKN7SLApnRDm8l0cMmRM
TWKDAH+O8STBA70IPBt8Y5z/ymmIgVvV8zmeYGVwt2/oT1mLzikZxkNvmE75kWadM58C+KgJj57J
QV2PuFgdQ7OvaSNN5TOtybyGIWTm8kcXWuUnR+t0hSjTNJgzOCCNf7HNp/7VyuvuCUyRfcQfSYNK
lBjgLvIBZYTJtd2l/J+jpeTm/fxFtmWEQpkYhy8CerZJnQm2qugztnDEuqojyVKABWXufqDZxBpn
mhNrBDLXhG2KC5sJRTiL9eJD4CIYc4oIcSA3u4L82re49QHEUmMM0ENPd6RbM3AMV5VykwAKzg9F
R0c0ABKtUMMH7njMrNFMOPd9bX4F7FnELTWHuKIuMM/gOOVRwX5ghHgSofMeQG70PDdZWqCz4PTa
az87A/Z1lWuJd2Olt8IjlsFp5BVWf6txOnpNhFb6n+2y04DNSIo+p9A3jH0FL8TLhDW9KDXRn9Ui
63niadWgHUI/dkM9zvhJraWIPuG9MX+qNJusjbegvSkclvU9XpjRp4aOzgZYbmn+pA8xlx5Oqe5j
1uGitEHe1qUnFWM7BbMZH4tHDBaSV+4FmFI8CaS2i+zKpZMdZ9As901mzzBqhogjOnoV6ohIPivq
v/gc4oCLb7huIefSlBTJ442ekj0Y4F36UKhj0grLjrcB55NUNzM7+0M88LJEM2UeeN3LSXstnUmD
9pwtZe2nGXQ78mIxxCFMs1yz/6ajsJl8nJoxCVAbFA1lCXNwYe3A+6KmjNgTg2s9zqpiIzGvyLSH
TpX0ZCoH5xesC0rDn/o3uAnBXP1ti7rrYVH25QSrE5ZWO1K9LIDR5dO2r8Ica2qkkWPc3n2NNn/z
MZKoIn5unaIfn8HraGXw0yXZjv09vTQOGBB05IOCg9MBf8ZPL4Nh/MJbb8Z0RdnCDVJ0NdClOOIe
AxPDnHh9vlDZd+ZtVxjFt6jWi/4QK62imaRXUnWHmIusgz04wlfKN3YGolQeaR2F4dewV0Ss44RT
7FTu9Ry4ntn+/a//+t//7//+GP9P8Kt4LdIJ46r/yrvsFSxI2/z3v3T9X/9FWF/+59PP//4XzxAE
SU0biRmyNtcU1vL3H9/fIhz9+Kf/l0yCrIUMVn73rbaqtrx8hkMqUv2LZfCegHwIbRwePxbsjXAn
Xi+1Qxd/TOhxRaCUbv8a+/zHGDalbpxBXCimlks3dfVj6ORN1sC9/zXRQX1sdVW6f+lQbNqd0WdT
dsA2B3ZylYSkFH84MhoBpmkIW1oSjwbDPV8GQ9EJ0kJt+EKumBzqbMKExwKrZ9tW8NQN2g/dz8vD
7TH15f/0t7WXqAlKR1dUztH3s1n/80FBT1FKAqXyht3L0Dw7srPQCG2VmT3Qm6UBhWIYDgQP8KdM
/dU0oMFie2C6KbezRBYMZ5COfkZWFOJoUayNKWLVHUkBdqoLXFLD3DwZ47L/MOid73hBxsPm6fYk
Vp9MClcqWtGmqwwF4MqV53MwWKDZDHrxNtl6D0qpHL8hjdjvGkMghSZJav6aDCM43R7VWa2cbgjd
cKiZLRvF1OVq1GJuktD0reJDivcyFMjcyZ76BKIjrOa53VAUtuk14y98Ch28WO5sU/PK6FLZit1q
KFu66nzOHdDdumlE8cEvhvYtyaT5IWgW1DDil3eGsq4N5ZiGBJ9nuYx4PlRjSI22gCo+NC0vyxwQ
yAZuU73vEnfc17ZwPt1e2PXn1A3FhgR26JjsS309NRP9oGqEjfGGxyg0itBdmi3UMTbgTPMjZX+6
Rxbp8e1RLxeUUU3K+Eo3SMLV8vffghA1DiZKC+6tSEjRH2bN+nfYUMGmd6bNP/54rGWbWrZj6kjc
6quxBFaHJjQ6/80KB7QzZIyMCuy46DHNZSX+LKxIllNJpduOoSvardbyeX+bmIKTblG6XmygFnUB
1AG/Tws5CGUiAzodj3VMRNNIn3a3J6kvW/D30PI/AzsWX5E46q7jGWYvUQImx3+zA6dHN1EiuRxQ
Z8FMvcGJIBrm+ntm6V/U4sa0SZoWRwkf8YyaSGvBwRh4y/nz0kCd+kJ/vv3rLjc1V7pL5LMs29WR
EzhflSosg6FBRONtQuxweggzi3ocvG31mDfYe0ZpUX25PeI60rIcNi9fvoBApMQUxvmIIc/k2Qk1
9cb30r/IHB5DSzUAnLblUsZHzeqoLI3mPTSYdh/hg7y5/QOu7HACpc7voKylW8bqByS9Dl2lC+w3
qxuNU6oaSkhl6gPG7bs7Q62v9GXTLbggAiyoNpN77XyyQTz6SMKX1luYh+62hN+7B5XNY5Bu/iGP
y8eSlO8BHq7c6roPkLwowAbUc3a8PefLIG3ydU1+jGDmQq02f4tnD3yC0XzTBtdAxXh09FOZpn/B
6ifFLxDY7VMxbeHqRv/ByIr71BXsL2E5q6jpzkPtmqVSbyA+aIBq5mhvRwpPe2dG3pNu1Ls6G81f
UeWUj7fnfPmdTa4krkMCi5JICJ+vPbeSA22h0d+MmOxVj4diRHcqnLcyavp/3x7r8hhZti2wIlQG
XVbTXtb/t+CCpXhhkiP7bwI441407vKIC80D6Oh2k4sxvpevXFwONthKaRPRIEUL/Z+N99uAGViL
3hEZnb1A08tH7CtjeUTtVaMcHPlmvbdatGUzjIzQsZoCjAzx7EQFFdvC+ZVa9Pw5qqi309vK7XRj
F13xFEY1tPeyDOMXNzTdd3+0QpYFlN1AlcRghaBSWKtA0zdTV8++nj8acz4fkSyrj4WW6VsacOlb
EIp7R2/1RRhPCsPik+gYoynhrL6+AGyE4X1S0ZF08SDOB7jzfkUf0hloUiAe7+xvT1Bf4sZvcf6f
EckjbQTFHA6+vRqxBylRAF2qHukdt59cpWUHpYx8Y4ViPEVyln9pg0pw+hsBgpRZmxxmutVbwZtl
ZxrG+PHO71lO1sXvsckS2JBIK1qrPQkdJQCVhaITSJk8C3FtreXPIS798G+/pO12qsNxkRkSaXzI
gcogGj0l2geFBZXjSfxsP/0HPwjwkSMlAkYkiuL8kNCe04FLtnySIEv7DQrfwBMUTlxsTjMW7zAI
BURMMRY9Jbw4J7k3O038nZaQWrZ9pugu3v5Fq0O0fDHddl0XJWpwYASL8x/kCm0g0R/bR52a/l4q
Q/+Ah1G6CFaU6LvP8pfQqRTdHnR1/y2Dch/ormUBdzbE+v5LOiyOOuobjxVi2NkGmY7ZfQpQ7Qu2
9Pfcr04OwZU6WSUxnaGu/REn1b6+s1mN5bitNgdZrISdRxQxDXcVlpsuxRqoCZvHcEynU4sdITql
YvzsRvULqb5C0yt8V+BR/DNbOjU8fiWXU0Wx3MIk94gtFrrxdHVGlH4JI7hrOX8HPWpPAZrPD35o
RR8madvHSKagQTLqi4Bnv99eyfURd3gw8+lQplRY2bHFzz9foxIhebOnp5Kfjq2RZaKkY0fvuAPt
jW5I+XZ7vNWFYjkOHwwBEjIm5WAitwSA32JuaNShjcq7dnIctxcwTik9j3QZqwDi3UOaTdzgf7hD
HWfJyri+mKcuLh5XFiwFKv1O66lWlEebejfeLhPiSa1qNpZZjTuEH4s7m2O9Qx1GNXkFkBuZgsfw
OpA59pQB+cR4wrEd+oYZVDnznZXSLDlWoqynPepjmnYaG71sadeDatjEHX2fO5OXlz/EFeifGNyq
JguuVgEjFwB7aohfHl6AYniiyxa2bxnA8ow73Oqav1SnW3CMO8p9W/S3R8zB/b4dp492H5nNU0u7
VXymrmtSHkHdWERfB7nYIgHrRf7zJQbol7xVyIP4W0FXzf3RKFRAdzrgfUJQ2NXirURBNtwEeYOu
CO6gGXBmx2pD0rRyQjKI9L3UxalBpwgHp0yNdEynuNCWF2gkIm/osq7HqzMCZ7+BLKUFH+WA6PSn
GJR9+kp+jTbiiEJ2ZzxgFOJkp9t79uKM8DJ3TSnZtrbg7bpKQA0ge5EfAVCympzWaOIP1gO9RaR5
jLn8SUXFufPRls3xe2Bh79NOE4bOfxzC2yqwJA08cmznMk8MY/se4d7yg+PawZ1R1ok1Z3EZhke1
oWOGaOtLaP/tLJZIycQgzzMPpAaW3ZQMT7WSATQaOjE+7buTliH4iNd7+BKUxgtC6fbBDqfkTpK5
SqyX38F70gQbo1N6cY1VDBoTifYmtg9e4Krhk6rSaJ/jQO7leC72DxpuRTjSF6WX9FV1bw2W7b9a
aoOalEWdwOZx8U9N67c10FEJLMpIzz1ItYtgdTy/ZGgq7YZlF46wO06AfWz2bpLsBKjkTUpB5vX2
/rqMicvLRrK5qJwparLn34F+vBNb1OO8edLR1AIXii4eBNyT6yNXfXusK3vZANsmuDUB9BIUzsfq
h6KzsZ/nm88QFRFcHa1n6fiTuQ/iIfgCuh9fhz8eko9ro95IHuXI9RUTN+FYhlkYeo3CBEn1zSNc
QvD1HQAz08Dz5PZw17Y1qtC8k8gPiPvrEnAtkqmlKxZ6g5VyoY5JTaTzCSPjmOwRn+i2MAdQ/pji
8inw6RJMTou6dF39uPND1qkR+1oR+alHCw4xF975WlO6ZI6YsXghLWLiBgk2gr2o9PyAqYjodOJM
FsrKtI8AH6cZbvK0vavFQ6z/iAGGkT4luZN/MMBy+BvbaaJn7L0xV8Bx2PiB8ukkdrd/8UVGwy82
hW1RNycFtxyxSnd7NQJ7qIPMQ4rWmE/DaI+OB9toTP5SeOrODxW+avLb2AA33PAENKKtVVDmfpgd
Uwt+grbTFYVL2Bfgot16trQHejKm3Na6GxiI7JMRx14c4QTyMoOl6t9Vuo1kgisQi2o2md+58ljk
qgY6BCIYkdPbE7yy+3lAkbNRnbYsHn6rLzIVAu5tE3lIZ84SODXOwSqwm0/mbDjFc0vX4e/bI16J
bRYfH8EmYos01sWL0YoNauFa4g2T22+xeDKBrNqRF+d5tC+l0Tw1MsBysgziT7dHvnKJWBLZVUIr
dwj31/lcm1THIKuKYo9CN1r8IR5QCnSIm77/83FsgxxYwcSTpMHn40gTuL6OW4mXSGc8tfAgN/qU
3LsjrpylpbhGKkX0oqq1+nIAruXQuUnitY4q7HehRsViNwBH+mAEBr3HEe9I/CWK0b/zAfUrNwRH
l36SrQxKL+szMWBqwcrZcF4labKfi284LadQd9FxMq0ALbEJAajQ7tGXQa9gk6nBfrm9xNc2EVeE
sKj/kFgaq2M5g9pxW1XEHj5SKTU+ozi06CNvQ0fXtlkDvRUildoExjwc/njkZefSUaP3v6Q/5x+3
LpWcas2PvdKS9S4ZkAOdgJw/jWNs/RqxBMSMIyign7iGKO/czRfXoguumAq6oJvnLLXG87HBdweR
082GZ8F62xT8U+9nw0c+MBbZnVfQxe7CaIqWoU6vjkaBFKvdZQK8yJtKGB4O2waUOVy1aNm7G1zQ
UccvDYjzaEf8aVpJsrOMSgIGCJ9qx/n86hRM/SSk7aXofTzyGkL5Ci+mh3xuo0NLg+LOel5ejDyD
eI9wB9O8pZS+rMJvuY5hZ+1SPDGJ7uD7oTLi5x7Hf1cW1gXJBNY+jzJmX+YIvoeQMqAmGvtiROfm
9qa6stqg3GxqSzQuJIH4/HcoK06UH/jKa9rKPTQt8EskJPKtqm25eHiLjzlUsjuzvzhDTF6SaiqS
H0ElZxUOIx8ZzVH40kub2ApB2HYziJaBtPrBJcP2EEVEwdo2M/tYgy+9862v7GWXGgEVG569pJmr
E4zMc5G5Rqg8B5bXr0Xu/dD2PfrsQG2RMbm9vhe3HFOleUn3mWe2TXFmtb5Cr7lOYtMzjbmKvyBf
h2wN6t7FCyitBPGMoIF9cHvMa9906QjpS5NNmesJzhqXTBb0pHWYxEFRqeKdrxXuOwc/lkOwaNEB
kc3i7e1Rry3rP5UEEzQrUWL1UMK4qATN0SpvEpkUyGU1OCLFgU+pVg9B1t4e7eq6olfJeWXTwpk5
X9cstbtY03LlqZIw1GI6tqGNr++jcPouUVv0bg93bXI8C2jKUlqjh7n8/bfj2sFwi1CnkihJTNmm
NXAkQ8VY2+VoF9x5gVw7HNR6JQmKzSNs/cKt9GqYFT1mKIe+2iiYDagt5/E+t3OJ7dpUfxJzN20p
bqLceHuW/zQoz15gS3HGIRTyDiPrFKtp1ggjBAZCDZ5EGT5zwDvPZbFBMmesce0Dog41ZmoIROxa
jJUxblYc3Cqeo6Mxx02EIrsPn/+BfzdGxBMdwEns5xxFik/gLXzjDkDg2iawUVkglFKBRSXy/Kv4
re8HdQRJeHaAJfbAQdHRsLNjHvO4wY1Ju7M+F2kcy0PiQ28ROLJNen4+3gwsv6ymAPXzrG1/4uGJ
x5fpZ3cyjGt7zaGZSEvRdHl0rUNy64yVELXy2qJqP+ABlT22LfJTUTOrO4H4cihqUVThCEz/NDFX
3xvrBBNlpcQmI+7Fxg9bY9dVCjHqqJd3ou4S6M63FkNJTg5JI9n+usFTB2ZMYGhsD4MMA9B3o+1s
I2o/Axnv8Qc0nB3Yen87ybLbYqhW3/l0lzGR4SmrLI8qGrbu6tNJVJhQpMhdbwqd+Skt1XNSosRL
2c1/SCVARCNEX+D2cbo8yYwJ1shmj5KPrx+/qEXmQT8tahaU797EPKKzZg8SN047fzELPLaboYeY
XWg/bg98uU+XRI07XdcBW+jO6n5tnKGsKvBBuMRnlnouVYOCO3rOVfL59kDX9s/yrl9ecTxS/3nD
/hYWe8S+qkkSL8KhHzwDKOJTZIWfasHS3h7p2vZhGdVSyRVAVlaXdhK2IpqMwPHKsNbAtFkt3qNR
HT/qw4CmXZJX/fsktbOvQyfiXxQi5J8+rcial4yFUo1lUDlfnUqqAaWmZZPlISk1v/PRL8RpiXf0
n8cYHojkog4nhXRhjVPrY1tpNooKXqzmGotdExDSMaHk+MdRhnG4P3lOGCYBbbVHKOnOzlzalkeC
7Xyz1Zw/Qi6qeTmKn7c/3WWUJh2AoWkABaRX76xSIFuF+JxzLj3uDm3nCz3b08s0P89QMJa0KL/z
pa4cO53skkBj2fLyhUbHZ4GJE2kgkGdfkVGKt4qq6obuXPcVhkZ2QGyw2wItu9eFunIcKFLSDKNH
CRRj/fwuIgwIsU6zvdDNYWNptLmmNk223eBEhz9fVCqUFu8jCohq/fnCWOv/oV96UIjpZwWuNiFI
3QM+VT3yKxpWhrcHvBJAmZYDcJLLFp221VXhauhUlWVMTNEDFJ5789SZ+J26kTSRP8EzeTT6O0Ne
2zg01qkF02TkzbnaOLxMhgqVNum5PcrfATjaR2VAYRB2oZCdSdw7Meba5wP1QPndIn/lYjy/3tHp
nsUkK+nROQVwAAwDSbIZm5TB+XF7Ma8EaBq1PKdpWJJviXUwaaexKkUvvbkw3S96H/ZbxxyLO0f8
2kFA98Ok9OQusAHjfD4WSK0C3hJJq5Z+qtxM+4xBQb4N+oLKiNkYzQZ5yG+FVY93suUre8VYYrRD
pqxMx1wFazT1E1wDSc510L/5A2RY63NTuF8MHaS1GmFH1Mu77/aaXtktBmUDLqEF4wsg6ny2CEnY
YdknPOsojR3aIAm2yi38jx0CJdsKhmZ0J6W4NiDSiMIyXL4j4p3nA6JUAI174BXbt43CwjzqT0Zu
+CfcktK9azafbs/vAo9BN4byIPAYeraEmDXOS8T1ZEZuJz1kftqNGcTI3SDVsY2GAXLCSD7w0EcS
8Y1eIZZZ9PVzsVB9Bs4yMg9hM9xZ8CtXskEFg24RFxblmtVXthE1TIuulB5+1FDYZR0uriYNrqL1
4Jb7Bh7DERf69M1PK/MJfTRxr2t25cACUKFawxPAUXIN9lP+7PhRVxv48wz+IaKr7o1V3ezCqgju
TPbKliZn5bpcOo+gzpa//5bpoCUoTdQTDS/OHPEI1QSZ1q6zPhe8fX5Ndjw9t7IXh9uf/MoKA7Gj
XcF7kKArVyvcuqbd26OpvFygLozMudvNmFWg58Kjy/XpASMy+BK0rV5uEIy3H201hN2dmStmtkrc
uU1B9pi0xJb2/fnM0aGMkfHj0QNaM/gaNYsDeB8a85+fJpA0JmXVpV0vjNX9UqQDmnyFzrPXt+lh
oB93KEq85UUCL0/mdHxvr+21veMSfIGtkFc65upywYV5wNOW3let6dnPUVOW56taeykgINy5x64M
tTT8jeVFT7RYJ0Do+QVarVLlCQrjG5RfR9w0W0SdAyNEUP32vK5EJXIP8DjLs0OSGpx/LjeJ516W
XJoZcPWPbs9L7gEWINZPEmMJvGddx78z5JX5Ua7lXcUh5Epbd3LgxcTcZo7hweAST3VhllQTG/T8
LLROb8/uyomgcEesWbJjsNarK62JcJrzYx/vKX3B6pjobwwkPzr8ymiG6C378asmB2s/oGzAs3Iy
327/gCtxAKacQ/2Q00AfYvWOnKLUziO/hGAJxFuDJC8XMBwCOIhvGKOOVhEInmQDPcup7pyQKzVj
oi1EJ6DXPIQo0Zx/WpjMVVMVYUoWZNoTZEEf6TlhYQk14w+Oo5jmoNgXhcnLYOjxhk62sXPm0Pml
Wtva3V6HK1HBAoiITCRnlQLy6kMkoyZ4SYvkEYCC/oudkW3KNDbf3x7lSgZzNoo8n3GPKlGHZH/y
aIrY3xruqPAiCfyH1smKz/RJ3uaorL0uyu+Buq99Zi4Wm5NEL42odz6wyoF2ulDXHweIYepxqhFz
+OgGpv6B1m/6rR0FwoC2ntrjnZztylmCi0EaQw11aRguf//tnolbzbCQqowfEYKoj07eGIc41jHS
CKJ79/dlN83lIUuiS0phE3md1TdsB/4msd94tOtU4fACHwcroSjLMN3oyq4tT1gKdv4+wLsSs+Ex
55o/VhW04xk/a3hF+9tf+zJ0gaSkvbQ0BdhT66yYpCeZ/SnLHmPS/grf0nqKNiyR/n4qzeFd1+b3
uD6Xqy15RBEsoWuAa1+jPeBGBabQYnxywzE75KmIdpWZNVsA/+mdyV3uKAmoj7OyANBIjlc7Ct/Y
FusjyG2xVTXfQz3K0fbkiKLrk7cwz0Mj24rJRUfx9qJemeICKOQGp5YAtGh1H/RW2cWY2/oeolVI
plLqyp6xpMqLTZkkAB9uj3Z5YJfqjMlrDQy3TZw8374S5ipeKOBtkbp1XlJk0XZ+2WFgg/M4erpT
17Ubo1yQ65S4/R+3B7+c6tIvpDnLfG2DJOJ88AKahz1giumZUUZVL+2mRfszfUmDqLqTPVyGv+Vh
A5KAiuKCFFplZgCkULHDJMhr/YqaqZkahwH4yu6PJ7TAPwj6pIAGV+z5hAbbQM8XT3Vvwvz9dSgR
dKPD7+56bCr/fJ+YJjeaoEpjLxSP1eLZkZ2WoJ0mD5GhfB/OGZrUqIBDVE7utf+ufCfeTAt+nnPE
JbrakvGQa9gIyN6bOjv6jvdX+prHWrrV5jm+sx+vD4WonmMtTXNntYI4hJQCtasemc5ifEVSJD8a
hcp3yIvfw0Hry94+T5R5aUtKdmJpLBprkAfUXhEOlt97Vdt2FkqWZo/N6eh/KFRlfhW1rx+CEFTb
Q51RxLACrpRtmRnD0UgxoyGqlljVYsp7ew9dBlUTGseCtCGtti+6CU7TY2noZgN6CEN2QHW23lWJ
iz+M6xAC0Pre3R7vMs5xk/AkJEVjRDKR8z2b1XjVGTEOXIgdIKthTMHO7vzECxGTQYljPCARqk63
x7wyxyUZXBhQSyQ3V4lRB8wjT9Hn9CRqvn9pgJo/j1WIgCZyEHu9wTzv9nhXdhVZgQuXF6rowsk4
n2PrjmjrZFHnNYhGezniyCdK+vPRthv98B8MBaQdUATP7AuayZCWZQW6rsW8N61eWjPwT1IL8AUV
fv8fDEWYWcr4gBEp3pzPCkfwDuWruPXGPmpeHU13D+S6+kdqHM6dBbyySWzqzkCIqE3Z8LLPh4pQ
2ShFZTOrakR+Xqvd42Dj8GqH8fBcVxNiVXNx7zV9Jd+h1mZRrKCaCGnDWk0wcJvasTNRe8Uwg2XZ
InjicxAF1jXf51qHxthXfmvgrRrqVDKQM15UzmXq/0SfpWxeb3/ZK5uW5IuLGUSPRV1n+ftvmV7X
pZgv1wVgcNR+p/ct5gfhKa8rNOl45WgIonbKTze3B72yc0F9Qpxe2Gsc1NXC281EpWFWjWfLbDxM
mIHtI7RgjkpDP+n2UNfmt6wz71CX9NJe1Q0GrBZDoU81jQxsSvM58ne5nuenNkSsMsR07c54l6kH
lUYovksraumbr65ko+t5OIZm7bkEABT6YbpP2Gccy7x4j+1RdGwWBzFkfpo75+bqRMkGuJ85NBdw
C0QL80nDM9gbGzP6yHYaXmGcmCCWkxR5xbLe3V7YK+9AStTL4SH3pd2wzttjso2yakuaJzCzgJrF
Cf7pKSZnm2lokZtpagxLgilykJjM5pEnUxb8O6m15Bs/qbkTey93FCcKuhGAHsjdFFLOt3E4IXKO
LM1M5a0aAj5sP7+4fVJNB9Hoxb1NdfmRl/NLwCDz4lG57iL3YR1PKq2Ep1eFhUpGgjb8Fn6R/DSh
KP7RtRDgxgwrTrZ1l5R3uMWXUYu+wD897KWtCy3ufKqgmfQJiSXh0SSpNnYTl9/0oY5+FbmGuoy7
OBibbex8v/25rywweHRSai5Tg+R6FbXiuOKnDJgFBzricipunXd5ZjRbJ2iyOzv52lBQPpfUlpHg
Ep9P0GnMKlQm5amhSOS33B6nE+IpiBAKRPhuz2p57pwnS+iDsGl4Izgw1taFnICrctHZn7wA/PGe
ZqqJkHNuHlMAhkeseIEDNJp71OJyRG2izHe3h78yUxs3Vz4nN4JJ+Xg1U2R5s4Vo6rkZAvQNj5GH
Aa+SB9Tlujsp6GV4ALwN7FVSsoeat05OGqFJUtCk8nqFtAwKR8gL4tq0z7BMwseqjva3p3ZtPEip
C6oD2QMe8OdTq6kC4Vo9lh7mLMrYGfmg24cAzegvWclBfqw5LsWdu+zKcoIz4EyCcgAQbBnnY4KE
xRcwxJMyqGWLllxq5s1ri1rej9Kth/QPqbcOLGiyLqnI6ZcjsRqtxSRRYNGde5k7lNlhroSb7eUC
BHtu86rQNwUV3zth7tqqgsda+q2LuMM/ucVvtzU1wbJPHarQCf5wW0T/E1wVI+y6rPJnrrn34A7X
h3MWrMpyga73pz4uFkSun3l1JZtna27KfTsaGSSsKjsMWnNPQ+CCbYDqsqUWwZMFG2/C1jj/gl3u
9jbWxvMJL5nAcI99TTqaPDhYmKR7VGBr59GhWC0+5QqFJ+o/TlviEl7PqEN/7bAJ0F+G2XFwubaM
SPuqoQtV7mWPau9OEzBwDw3sgqDeBKOLKXbo13H6qnexjbB8sdADvjkuwLK3BgNg5N+iEPG428di
ycl/Dzj06MBuLdANOnYOaef5BBOJA+toTf5JCFBHMTf2JrSm7PPtUdZhjWXklclSUjkEWaFWSYgo
ijyECi5PuHc1/bGc0N3dZLK20PbuUMHNAx1mX2Y62xAgwm5wxuFOZFvvHH4BORf/IWZxRcnVh9Q7
ZJGt0VGnSU+LAK8BiTkqtslh0L3ErUi7/GFpMoo7EeAiKSF0EOGI5TTrbZ6cy8r8dkDqCmvlOQuM
E25MLcXwasyHj7VZD8GeLkU+vM5DMjh7X3N9f18ivoIPWVomwfNQ0qPYhQj9R3fggRcJP7+JdEsu
+GY4ZVA+zn9TGFgBKONyOqVlZT4UQVA/jnSmNyakow1ekVgHwRTeOJh0UQNNgkOJX929usDlB1lQ
3hTF2Hy81NaNJp38SIsAGJ8G9svOdhgQh/jRs+32h8Ch+k6Gv86QljkvNRV2ORUWPuRqzmrCMSoz
+lNoDWP9mmRuCrcrnNCl2SMQHUZ4INZAZ8MNFnrRRMsYh4k7m2F9HfAbgNpR39EF8ZKE/Pw3oP4f
YUii+hN+g8bf1jyln9M6TF/qJryHEbk81jSBiFlk31yzF7IIM7aJohnMDqnB3Ma4o2p2Fq/Y/e1j
feUbEhR5X5CF8YpYF2/dzMxBMgz9qe/L6blOoUej+4HPTzqKBweNwDs5w5WPuGjYkKL8Tz1j9RHd
GJ5rrs/dSfL1ho99UvCa6TIJlwvryMxKPQiCho/dJG7UD0HaKvH+9ozXuS7hktcFiSDnmW27BjdY
ZWKj3R40JzZZjN9DrPIp3UNOhHyTVDb6YbkWdfiKZhJj9nvSVJdhlFuIRrtO94dNtA4mKnIjEMTB
eMoGFXu4wXTePGB9O7aY6DRaGm6jQmue6jyWe6lH2p08+Mrw3BX0hZcqCGpxy6b7PZZhZFwYqvMB
XqPt/xA0HYS4WRg+lkOiNsMDklzBQHEZUPjOHhNDgSHNgg+3P8HlJgBtCEmEdENBeF7T1UK7yMel
3HuabR92KKcNEHZP32kOE/87poHBNgnSzkW1y2rvcdUvdzwsHx401PDAtgB8P18CtPlKpG5m9zT2
On5Bwsye4srJXnsd6cfKYdTbk70yHu3/Za0ZkgbJescjd9uH8WifmqTCbLmQssf9tIbK1pQaT4Am
qO5kkRd4GopczG7B5S5MLoBD51PUS5n5PmHxJFsqMa+4sM8F7w8x0Sa3K18iY1mFBb0M8DRRRPY8
RUCTx7qvX3nvWg6itEhfIPgR++Gdl+a11XBpy1kLuQG48noDpsgE0LNnNfCl8LRg/IiEeLXze5E8
Z6UW/XHOoGiYWND0wLYCiFjlRkMe2y3GUOYpGOPsIWzhhhTBZO30QB8fJgEH9fbHvjxfwN6oYPCW
h4VJCn++8qNiXTGsCbyuwN/gYS4NrEphx+vfrcLPn6retLD/mlT/CVl4DItcPEzy4+3fcBngCG6M
DxQdeCp54flvyCz6yr5sgGuNenHsGhzlkyhMcW6gYpIHyB6mxKc/7O6y5ejuLkAigMy0ClanikSo
Yfsj5IwLuWZA6YADdDCLvsMlMW3cP8Wj/s9wiE8yLE/dNQ4vo8VGgWIIPBT93G1Gx/bgFna+R17g
nsbG5ZWPBhIb1aEKv7SRVjPTy6TE5sjQKIRrzQmwl/aQZ1bydSbHvhOdr6R1xGVQk/DxwB/wDjz/
dKUvMRjVO9zcTHPeywSHz9wK5odSR1O8Hga1iUfkUtGZw3MdMhLuvG64v719rsyXhwTzNEnyqUSt
0l0/1QJR9q57aruu2A+D+d6Z5vjJB5CyvT3SlVhAnYS7eBG9ICCvwlSUuuZsom5z6lmPg5Plonyo
JYYJm7xP600aZHCJbw95OTk0fUhXqQXzomd+5wsczQrB/kFDUm3UjWcAECY0fb06Qipr7+hNXPmY
SzWPmtPSOVuaOOdjGcGQ6QHmCqe5bCZ7V1WN+EV9RP/L6hP8UuIsbRFKsSrxME+deJ6VFn/BJFDd
CUn/bJrz9yGvTNItWi2LNotYlU3irM3dAaVjPFEiuGWLw7hWeAiH29bHGc+IEfV/P0NFfJGQObSu
qrS3EdeS6skcRFL97VfaZHpWNGnW24CbKQYzdZPJ73bcWQH2OYMMuSv8LspOozGV3d7VhxwV5ajG
bOghNgyMN/EIxIn3Af+caP6K808oPoUudgTlQa+rJtybKulB0MNuML4KvN1+oImFGaKDlLe9S4c4
SF6dvMjw2UMo457e5OU+hCVASmSjosN7Zr1AZTG3EkZ5dRpLzcFOHnXxQNma54LiB7eRfr69By/j
M6LGS4ikMyK5olffI5eFwbKzWlFT+ge859/moR2PNEmyfTMB7hWjP95JQi73PWkvlBl2PP8NKfZ8
L2qawgLbSlB2xeFxG9W02ERuWg8C4snuT6cHdor8CiYZuBaqWedDYXaZ5aGWpaexmozPCkOLYNsm
TjNufNvoxkPZjwCW55poemfky7RyCc9c9EBKqduvkazZ/+fsvHrjRtI1/IsIMIdbsnOrZTnK9g1h
j8fMOfPXn6c0BzhqttCEzi4ws4AXrq7Aqi+8wQmyusZH42giCzRCVA9koChSgKcLfeRkZ+sRhpJV
j7XrzA23e/e84Z+jTUA7k2VeZlKBpFU1ZbbxaPSZhli3bW1Ji0cgDRNWLKk9f8wF7fv+oG/sq0N3
gi4bdVj+vVjsDtx0U2jYVFvqGFaHPoc3eJDVIkQvu3n/o0s5m8ed8iR9cGp31zsbBRhCTErTH+VK
NrZmg5M44Y3jzrG2Vuu5+UZ4A4H1WHyXAA+A3VwPZaHjPI1F2B5LgJdYbKbVFgPA4XEMZOWUx2mC
zWqyBjC9WUyBRhGFDPqIwPuXsalFzU6nudccWz9ACX+OKuPRqianRFStDL7e37mbSBHZJfioQJdA
lwpUwfUMoymO5xqvlmPXDM4WU9nkMRtKxw3QLdtOUBc3U0LsaHe58PCu9JW39/Z1EhkYkEto4jqH
9eXPX2WCSQRGCgek6lho0OMRyXf2ej6kaFDPdfgBxljqTbSgdH4BfuMbrIorFaeReA09drvoYqup
6dNKEH22xYucOAUGy7ZSH7NZQ3qi7QzMEPAJd1N0br/cX3NxQK9eQgE8dKiQ0iEnB1mi6jtDRX2z
aOujMWnAWnPcNGMXEb8Es1Vulp0eVr6y8oW+NSYAc+Ic+mskI4twKtCR1ahNvzpWjVGGhzJTwvGr
WUv4XRfUOD5ZVtK/twdEukMGSNBqULRFyHOxpr6VjlLSGRVVqq7414RP5ZlzYH6dOoQ97i/pbXWU
sXg4OchEViLLuj7HZRz5ppF1ULnZ4bijUVvmaeClddtQf5T8STlooepkW7ssna+GXJTGNkwitfkk
4Wzqx26jVUW7u/+r3lh0wkpAWEDgKRkuNcdQcGlbTK+zY4zV2zP4xP4niX4ouWD4+j01/6B5/zZT
kSXNpIUrOm+LbS7z2bCkQsuOXZpVDY3qUYk2IX5t809fT/RvWouR5EqE+cKYXJxnzhS0YxgUHOnl
tyMngxYZtCCOc1qlmeXOfDhR6Rl4GE5IpogWhBqm5RSeNA33oo+mmcfDrjKo9DxOlYqGTmtMQ/GP
gu+O5pWG0gYv3osxfj+dSTkEqUvZ6bZD6DgI0eEKNhhuWGJi9kW2xrE+VLNZtitJ0Bt7J6RyiSHo
ZaBIIJ6GVxdTWGiNlY9VCkS3iA65ZKiHRKrHrVoaX0s7jFdK6SKlWqwhtU8dGgj7Bnx1cQ+XWVYo
ZRQ3R5lW3ykZ2+acW9Naj8YQn8FiGKh+4Ch40niplwKJdeggXTVXwxEjlt46UhLI0TiWMRzZVbZF
v9uXAPabm1HCN+FLhZyqcgqI1dCY1jBn/ZHMmI88US8c/G+DEjrhh1jHEW7aGE6u0QuVugD3v4S4
3MP4diyxacNK0zwaw8idDjfURid+qlJta0SJ3+6B3NPjc4R4uZvXeQUrEPSBeohKvVcwiC4tw03m
dLI+onoro8fjp878sy1wr8UXE6Ov37mkyOE281W9fAwdJYq2KV2bwYsafII2qV3N47dU1xGYiVS1
/4sjRTY9zrnSdud0CiUNFVstnJXIncI8l061U6Ex5CoquhqJC8TDcB7RQfRtb9QnjInuXxA3oSIC
cUAB4AdTmUDBZFEjURtJFiqkzBeX4ey3hEF7Y20z2x7i9qEcjTgQkkOp/DjHWdbwEloREgz3f8Mb
Lx+MWq4Ljjt5zTIXBVrDOpD3HFv0fsdDU6ojDuJBGKUeHJ7m3/uj3cxYoJaplohOvRCmWZxzaOyI
n9E+RwDTjItpV6iDLlz1gKXj9DdGyb9tFcSdspHCOis3dKGV6u/9n/DGhMGJM1Po0ibJj/jzV1+2
NNQp+Oiporox5s8aHI/nGisczFgxfPl/DAVEE7IQYQWdy+uhnDyzJjPK6yPmtYXfe9iyWeUmwjiu
+T7Wcae/t6kAgY4UH7yQ0Ds0l0WioaviMoW4fMSlrrlkNSZ1UG6PqVJ3F7xgkXdKVGPl+r+NkQUu
h+MjLn9ulsWO6jGiR5hl4VZbT3m3UbtWrT1T0rOvfdBIXm0W2M1jNPbrnUsryGxCG5yHlZLqrZal
adIBtkyQdbl+sXDjPkV0X/HZbNeCi5un4GUoiyCV1iuK+IunoI5Dv0HGwzw0oVT90htnrrfYfyZP
atZqx0yb+5Vr4c0BeXmEDj34kmV7TyvChq6BZB5Mff7to8h9GXAR2yj2/CdT5ejr/ZW8jcGBU/Pq
UDBlD6nQiLfp1QeBYc6M7aWlHwpZSj4qnSH/0Dsimm2c5CaCjnle4N8cD61/VCWrVVzZRydrgyWu
ur3/U24+TYH0B0GAgiZhEzJl17/E6Ro6cRHuq8PcwLnXQnmvGk2+74HUHN89lCFYXqKtKU7u4tPE
CRdve2QlDyPNuYICUZhq5meMpy31l4psdf10f7ybi4/SjtD9EUQgvA3sxSGKaX5Ooyx1ezM2h22T
meHvqcVbiipTvQ/1Et623QZnXS+jlRxLvYktOLm4DIDloZaLxsBi6DSf7Rp9m3YfWg0SkNwbFD4G
fJglzS+3GLyVG9iu6PsoVrsLSwUHzcqnA5hixohVTnQ0uwJ3OR0xUfrs2QY9PMTDsrI4pgg+k5o5
FRaofWd8NMohOMoDzoepX6uPuhJbK7fNzach5oLdFfRzutFkM9cnJAL0EeiYIO5ZLfMcVlV1TAs5
9mLcIXbYnEUrx+SGdEAIhNCFzaslWJFUk64HJBww86GMm32g62G5m/IipCOs+V2KxOU8V2rweUTE
szvVlp8EHzrQ9ymxAtiQBxv3DvmLM4a2tMdsk2KbK6GnpK/ldi9hwlVUZ5JeUewRigD0l4zFZyOh
HWy0Y1fvG/wbTkozqW5dh7XbVBFu70Rrv3KKwFt5HrTLWPikmag+bNoKhd+sjOO90sn2RtEDHKrC
MP6ILbe+awyj2jRzkRyR+08e8CTEGhQJ5a9OW6q7pDKSDWVX5VCGjekamK3uQEBIB0yEp5XzK3KW
m9lxwbMHZDSUCRY7oNhoCBVSvc8CK9/AtkofXlzEi7JWN37StZfRNsqN3HbtA7FUuHICbu4ksbgU
nKDD0jG/ecOTWskVaQybfVZM4E+ryN6HdTV7vamtZVK3dwRIU7oCGgEDycBSG1qB8jeWphYfq0x2
6n6jJLHl7wajHuOdNhd+8WirZqz99IMwn0HUUwBcK0LfvOYW0iO8OXxbRBH883qxIyMZ5JS2/7FK
0vEcBkXj4SbaXIwhq06NyYcutfN8uH83vjkoEwZBJq79JRphQDS2ts0gOTq12vaRB6/WiD1NbsOQ
01fN8z+JqmZx4uWJXjdrAuQ3G4wWEKdLtEeAACNPeT3laahLtVBk/yANyIF1BvYmWW8lWypNycpR
vh2KWiI9PK4SU5CYFkc5JJ0xo2xyDkVjpgeKiOpHBDUsoA/RuL2/pjcXpaAi8ZIKgIlhIahyPatg
whVZtnznwM9ptgFq9Qe7V83zrE7f6kRNVto7bw2HbgM9NCITGY7i9XDJWODBFEIzSSmnbmUhB5Si
p3aQQqyzpNJaA329MFhe3QowEGhl0UQjhuc/wLGuB4T6Jvu6NkgP+qijqelXRTU8ZDjSJLuw6+2K
AmJmBZlLQS2o3dqSy/w7HsCDvE9wjTTP9qDLiMpiYIK+bEwDYUcQ280/StLSvySVWLfGswGAeSaB
jbe6mZjT3gAaMDcb/KiSh3FIZHOnjGUSug6GAJXnt+M4YYY1+6P06EBmfkKkRO8O8QSH0UOVm56H
7oNyOFhxaYybGZRysI9a38pIwjNl1tZAH4sLBZYhUA/RbQOQKWBGi4ehN7Cip/YTPMip5u/ruv7W
t4b5RfNHy7N0OHRxbwHTnPq1ytfiixbSTIC5ABSgo4KW8FIhUyGHfKkso1YWoKshK79g3EgQ41r1
qIT6cBDaHrv7J/6NMdHk5I7WxMEHInd9IjBQjkpjtquHMbDNQxAhX5B3pX2uY31CvztINqDJVuvG
YgmvziF1TS4PpCAo8CG/t1jibhAO1Kk+n8umAq9LD0/71Pf2rGLe06YFrTRlCv8UtT98rxJJw2m5
aFLdQ0Lc/BTge4yoQwz33qsqs2ncCd3QR72q8nrnZ6FlXYIysL8Zc60Gz0WcSWnLdQxADeH0NNTw
Ls/CqXoqWtajdJ0Az+VHpLPaeNNPrWV/kXHgzTeVXLTlR80uZ+VbPRR99mBhKZZQWfGnpPDyFHw1
Euaz03EchYR8gExgjaMFpg8DSMpPFPjQ8PDkyizB7FilM1YbJWjyetPhSnRuGkhtO+qCyXNfIlfn
0jwfjgjTz/I24u38MHZj/yfB4u3fYjbMtX7b4upBZpYIXpwzMOIve3G97w7tkmaEnHouu3r6ZJRz
8b1Vu/psarQzHSFmd/+cLS5x3if6MiKZF1JdcN0W5yzTUAJSxzJ+LBo52BV6nJ7nOYTkUKO+9s6h
6NTxFSFfTN5JLX0R7c6JX+Wwaf2Hikzws1yPsObMsP2RjuMaq+GlGP36IIP1QKyAc8xHhCL+Mvho
ieNkVBnKs6xXrQP2IffTvR+OyqdOb0v5E6oq1vehsdUAWlupKLsylnJ5g4RmVmyiSS8Tt54LW3uM
w8HalTKEN5cY2VJ3rZnZyUGbiipZ+eRv7jeBokDJj68dbsQN538OCuq/Va+dq0KffoAhKE99r2H9
LmvplmqIup3U/JcU1+VKYUcs/OvFImMUNAyKDxDEQJEtNiZPGjMbcr560Cv9ecDm9zK0ZrUyvUXk
KyyvqAIgC87WY023jEx4j8ywCPPhnNhVv830Yt5Ys/S7KtPsoJRG+xR0UbSbohmSpVXGK4fv9rsS
wG7SCk65ADctCjvxhFutM6v9WR/mCTEOfKO9PrGNPXqzwS6vC3OtFPnWfIVUkLARFd1W8YteFSLG
KZ8LKSfuxA0ec3LVHkDIaOkISRS9y6BK5cYds3b6IAc4+vSTs3aebj5ttHVEGErJinbvzTcgKcjr
w/pSzo0x9xspMU2XxORvOztrLO43pkpbgW8aiRvGXALVWpiMSZ527TmUggrrCxofMvbNm6mH6pIA
1Nwpcl8/5qP1wxnNtYzxpcy6OL/i3oRlB49eRjfjeqWbQvHbqY3bc+XU+bcqGKVqC/I69D9rGq4J
LigQ/belzHXs9q3eF27rdLqD3Knqa654gJUvAR2m/lB1bV9t9M5ITnatSs+8LE6xzVoBKHZaTMJM
JQp8AFU1ZhkWDuX0gqi0x1sr67vfem7KiYfQTfERaVE12cn6NJVoDHd1tjfHUDG9rh39d3bYmTmn
mYAfQ0RBZr8hkcjKaChVLZ8N/NL2GUKdbm/5/SOtgcG9f4PffkQgMQXXTzjqQTdaXBR10yvGRGH7
XFj937wik/aHQH9hs8euUcrFP/fHuwmCuL6RyuObBauPws0imfHBzA2Y4yLfmKr63xG/n21nD06w
MyLtYnVB/lUt52ilXrl0rBVHifcXQDM1WZroywqiNWl+VBeOfjaQVN6UuR4cnST7g70OmCqMlDyj
rbKLUirS4FlCDHieJ8sFAF7+zO3B/lir6bzXynBNRWRZ2nz5YbxrOAARHhhorF2f84yucDGVknbW
A3s8xYT4bqEi+D2YSfRlUKrhmZT7yTZr40NIiPjgR4bx9f6O3N4pvFB0+QFyoCvI8lz/BNYhTnFf
N89+1c3bENuXY9AN9jYYo3nlvXhj88FxvAB/Ec5i+6+HCoze1gOF5EbzE8o9CHoeOn2MvapECUNG
ff+nLWEce39+tycccAxgfupj1P+J+K8HLZxwcGZuuXPmKDWir8qvafKjRx2m9GGKYm2lAPjGHGGZ
iVoMSm+3DaQadpk/QpBAstuIz43f624E2ghtubTazZ3xJ3f4vt43RUIjQnzobWgFsr5Lr3c1Q0vA
nCA3Rfzl8ce8S2xl08Bk+l2GYVk+wVUw3tl0EFatAFIIaoQGGKAGcaxevYWzPRp9b07VOUr69Dcu
KHa2keq2vDhx3DU7x++nn++dJS+fgE/IXFZCZPd6RGuUmnQafawk+6q4qM0sH+hQ1M/oSnZoMWpr
4vIvbOfXj5CYIlkpxQIMC5HkWnycSWZXCvX+5sz/qaAwrulthl7xIP3UpFgvXfiMkPuK2BqfqiQx
dFdCKtHZ15k1fLVTNUiQVsCt7tDaQAtgpyPJVk2d8szLpryT9SW2A4QJ4lmoeIFvWzYNiXF7tchw
/gwA1Aek+krUbgIbhsOxqPHfck2USb+acyl5g9rNz+/eGkD0VLwBIpDmLAMj28gpg3FdnSUrGJTt
2Epxv3G60gkv41DI2xhbdP/dhx5JW3J4BuRcAOy7Pg7CdDvzLQMDsyktvo0DuVWk9ebPKFJ92Y1s
qfl0f5LLi5KowULzTYBRRTV7GRI1ukmgoErTWVByDymN/l3tgNrs0mbe3x9qeWeJoV4cltCxAgy1
hNiVvqM26JSM56FUtG2l64VXTI68D/Lgn5ny58qd9dbMiPIgzwFnFx3/66UUUJJBgxF/zhHbDL0a
In63GUK9/WmU0XuFPi1aaGJ+IL4FrgDFnuvRemeKdBuE9z4d5wEPgOx5gCC86ZHye0j6Tl95/JeR
LMPxaQi+BZrviIIvhiP8w021r+r90En1Y9DEIRhiudoRJeS0ZXDaGU2Kq0qup3vL8Sf3/la+5KWv
bxExPoBpKEZUkLHkXVyUNpHbALi22hfKEMK9jTUne2w722ldcGYpzDE1KvdjiaGmG+S5RqtPQsro
kMF9+izIaSEql2WeuFWZ2bBxGnX4aCuJ/VxJdaO6Poqvn+XGkXIvz6SR1jaURNvDODvdBjHapiD3
qvHXUGTTdgpQEvRCq8y+3p/k9RqjYSPkKNHpBrODAhahzPWW5kraqjZ9rt00msnBVzP1NElDvNUo
57SbQZJKpN+ifJ9PRvkjSOQ1bfIFvO6/H0Bx66UPRmC5VEO3jMoJEpCFO40qxy5X4fjGyix/CsEW
b/Bjni+jahsfWjXrj7XSBNsKPOkmNqVyJdq4zvj/+yF0MMnNBGuPSsX1SmRV2EnObMs7s/Vp9FMT
Q7EyQK+3q5ru5JdK9VR1VrCDPaKvXBoiVP+/g8ZNIYqoxFXUgkWTYpkPz9iAg6YI1X1imcGXxJ/9
h4aEZuU8X98VL6MgHsRDTH+AKOdlJ169+2lUzHKnz9reTCdn0/dFdlQmtd44sb9W8rm+Bf93KMI2
8hO60jeGQj6QrcIKdW0fWZ36IZJa3q5aGX/4wWjv5tlfixRvpkZngJwLHCTcZfS9FkmnLfWtU1PL
29d9Ez+OcfQXMeX2MlBq8e5/L4uuLVMTQ9HHQi6Imwmq6/UxUYxmouzbqfsKJdPPvGMxJHRrPmiJ
VlMQBtEs63l/UPtaQkxjtg5pbta0RaV6a2sTbHkb2dP7v2nRpX35TcRLwqMB0BHVw0UqaATEFfgx
qvvaaNunuev8jSLZtotmgrKX2/hPkoUlLrRd/c0vFNMNjNC+yHaUfDFzbKaMUPV3tR2buyqHIYtl
q3GcTKzgVSuOHq3WKfeV3H6PsRM8GCHCVtGAsHUN23LfB3YGoVlYVyKIsM3Nrvp4f3I3RwktV8qw
QFWIjYSFyPV6+5Gt5XarqXvYNgrVwAa8njo8wDPGt4D3fuUWuE4C/ltK4gRAR+QAAjh+PVxhziPk
Zk3bz5Muk1Yr6pknqvISOKanNq2SyI1L7sf7k1zePRwqPhKeOugA/M+lvFkSwjeBvqLtS77PU6iA
iom10Hctq5w+y1okncNmVo++1Kx1u5b3PyVGmA7wSbhEBUF+sbya4ddgYKfgkJIUbcAu9jstxp4Q
zSnDNcv+Z1bI+a4xreqQdNqaJvTt5pIQvDTb6CeSBS1G70sjr8GxJYfZwRG6LKxiWxhaeEls4jQU
wdaq3ovxaN0J1wYRv1CRhnO3iCjSUUfqJijhImklKii7IZGIzTJSV9tBb3mcUVkld+gP97f3dlhq
f1SDiGI4VPDlrg9VbUWIOpu1csh8TcJk0pY9vNv/6NUw7qI5WAN5LfaUWTIcRSGmSmxPVH89HLSK
LtBRtD7gfFZvGsfqtknRa89aHoU/DclpD8lomxtWWnYzdvx4f7aLw/wyPEp1gn4PP5im2fXwJn5U
3YTGwSHlYT91iYWdeCQN+6qMP0RZK2/TKPkh6JK7++MuPl0xLjUKcVHwFAgVl+txg1yOnCbQlUNa
+dGzje2lpydD8ITgmrqfNQIs2szZSoz65qCQ6gAMQmwlhLoeVI3Q4bOdTD2MtaHtpMy0EdbhOdCb
EOI/Cd2mapVs5bp4Y4NRbEEql6Qa3sUSQR6ALjbnTFcPIWC2PbaLvhsrSrXXYuQcTNIrz/G75uAX
hbGBC6T+vb/Qt8eZ1oSikc/DQoPcs5jzgN6sGs2WcahT6F9pZ2Seag3x3g6N2J3l8H32hCgDwuHh
NKPeoYni6lIXZYpULRmqxDzE9mh7ZmHbjyGgkdydK0QvvfdPDikcKhXYHQnVl+sNRcUol+a+Mw8J
Z/iANXP9qA4CIjnow7eMD2d/f7wFx+G/2UEmhM5BYxuU4uLYVsU8EqxF1mGmSu5WsTY/lMOQfVYL
v3bVWtH2dWjmezXVMZMDGbmfeATdmNx132ft/BD7av+piXF3JyMqnrQyz55aC1YKnbTQI0PNIq+W
iY0GPxiy98WUYmvoIaHCwL8Bgyy51BSce63wY/NgKUP2ZHSZ4WkKosBVjSTn/YW6vVa4tmnG6jJv
FvQ89Xpj5t5X8sbqsfou7PjgqHBwFGAvT0NjAnWA8usVaWTvogqpyPsjL6LLl0lCmxPgUbDlHI3r
kc2GVzK0C+uAcYvxfXb4AW6lVWjW5Iry5f5Yb3xb+uuxxCq8CtLLPkxxDm+tgxUouH5b0OInqzNP
JqwFr9Z7a+VpWkhpcPwEFV6wUND6gfi41N6M5rIzfbr8B56m7pNU9k+50iUbtQnbL0PthH8qJz6r
XWkcewRLXEybaSCJ4kmbSNVK8HWz0CDLQXwTwPNamjfSflaP9bUMRfkwWpLpxXVvnGCGXkKn0T7f
X+bbkeB4EjGjr0CfhtvlepmBusF/JnY/Tg7SDVI8S9uhtNRjlKjmyrld7qgmtCqArLC4oim2vFA6
u52LKneUo2pW2Tlvw1+SXf6J0jH7pGTytPI0LCfGaLy4L7xHZMzIv64n1nWWL+WRph9NoUxRN078
4OQYREpzrezur+Hy6WMoaqv0kAXqjAbU4qj29VT31sjBiORmcsupNcWZmL2s9ZVtOGm/60y33pcN
8AAwJtVyXdTL6c0vbmdjimnj6o1xDNH/36l0Gzf4mOZeZNbRtp2ptt2f4/KlFePRWhMKnlzPiBZe
L2eTYjGQU5s6BnZTbTqEZzx5BKy4kTpT9jTTlB57CUl8ecycGU5gz/d6/xe8cXwYXqGlSHwMxXIR
IhdZaXSOPRhHXNykXd7X6rZvFfUoO2XlVYFVrbxH4u97VYt4WWGmi6yKOK836hiyn1tdPxqMF1bj
x0xuUFjxa6zA7k/rjXNKsQVAPigEYNBLjQA9L1UzocZzLMbiq1wP/QOid9O/fWTZawX2t1bw9VCL
FTTR+C3bJDKPsWYH5xoY5icdOoJHr97fhXwu394/NfIMJscVRi65+ASpLkHuqwdoKxU1q7QtskeL
l2ojuBfvvMbE8aSIDjINfCSjLd7EWB5y3wY4cbT9Pold3wxsL6BnZLm9mecroe5bW8Y7j8o41Soi
I/Hnr56mLGh0LZVDRJdwo9gHqSZdOpVSQQII9t1D4X794mTMBS1ymOuhpknrjLgOraMSZX/SVJse
5Xiu3NIvx3evIH0BEVPwbYlUaTGprh/sprA660gHIfwAK1/DJmUQoobIltw/F7f3JUNRhBIvLnio
ZYEx6WCl+YFmHTW1O5mpcGe2hxYgnA0ozkIFQAvN+ev9MW/3zKFFDdiGdEqhurq4v6Zu1tXanv1j
G9QqSNAcxc9Sj4+ARNeU115Sneubg1am6NTTxqSts0yu9X5E+ypVpGNs9oHbgBL4g99S/1B3w7cU
zbejlJraDuKytsnKSlDW6mpvIDe7mfxQPfXD2B7yMdEPatxoR2VOnqpxBnNZpQGS9rbm0UGsvxvY
A3oG/MadmaIoJ0lmsDWN2PyTxIN5QY4q2Za6PlwkfbCO+ZiNh75snI1RY2c9xNaaj93tdelAs6eX
RXBIfr/sZWV+P44N4dCJwMHcTHkdPFl6oq1U+JZVR25lhgHRIyR9aL0sq+SaEqTGpI8BtoxOtrfS
tPGaOe0/RdI0uUOc9Y9lRaPCQs/sU6VHsUc8PoTebKrg6uE4dTSVVezr3326AB+A8qHUIB5k7foz
LcysISzvpCMY1PGUhkgLTnFuUCfrjP/XUNx2QmWAhvniOy2SutGNYpKOBs/xIwR3pK0BOZ2CPn+f
3zR1KFPAOsBg0ggAd76s8KZzWyeIrEQnq2/gKsWSenTCRnatsJGOmg1FT9eRp3rnUjIoUHpabFRu
eOwXNx6cPy4ObYxPCJs1+6gzmr1mR/0+1+O1F37ZcnmZIEOgxcyBxZlicSn4ydAUhp8np0nL53br
aHOw1ewinpDVtVGcbZt4xPtdTSIHK57a+WU2fdSSeGfzP4Bx8veZ7P234KIvSx5CbxGo8/UxsiT4
PaHpxyepLTDjGc3xMqhj641Nlq+Q4W9iAZb59VCL+LFLe2MyRjtGVs3u3DpU8u0UauGGA/E7COij
3t/VBRDhf6cG8YM2IpxA7v3rqTlTRt2+Qgqx7wrDy6Wi2ARJWG7VcZ6gDuTBw2AAozFyy9pNktZB
cpBmINIIRqixkn9wUBf6MgV9ifINeVFRpsF7I2pWxOK6RkiC4w6t5/oX+lZeKrGG3gwvUPYh7ozn
UVWCHylj7hw9LdakG8Xfd/VKMB6gDL5gmrviubgeD1OdYMAHIMFkps93cT7Xj3HeocqSW5KLYkMl
uYMaVt5M4Ji7o97EZxMjvJUo9+ZdFChMqpMiuBcaNYt9AZAFD6i0k1MnA8ecA3iLaARkO4Nv/L0p
hBiKur4Cb4SMc+k4U7dFHxdY/53KJFUfgyy1XAx8422oWMNl9CvTs/FfeArNUD77Ad5i94/gGyde
ML54O0RvCION6/UekREs2qFKT7nSjzu7kcNTEcvNtpyK6bNBR3NlvAUw7uXIs7/ALSwNqMCNKtw4
zP5cZn166s1R41QlA7iVua3cwcFJjX+GhjfDMQi8Oe1UrxhR5+FLWLNcvMncWHbQPTyWFIVFbep6
3n5ZOz3g4/Rkjdb4eQTatgtwajvpafeNPxmeNclJPXNqIs9scQR673vF8MLxkYBPF83kxQFr5yqY
/HJOT3qX+hSKGvuxMcvoBHBizQzwJq4k8AD9R8RFM4X/LoYqe6j5/ehkJ6kKuVRganztCzwnJBvZ
P6TfPLWLkjWZ45u6EYg88On0kcHTcGvcgPMUGUCx4jSnsbBsT46Rc2zguEOOCgvgVDliLRl8Q7lz
0m2vad0eGRz7IxRx49nq9dW27PJaIQoRDlLkeXjWKGQo19s9OlKWo7Y4HiQdjWG3AqRxSGmre5y3
Eh2SOXuMWIfjVPb6Dxr91T5sfenwvm+NIqioUEIco6GGXtDizNl1bBRDATet05zxUcF2wDWsIjyj
+zGeR6taK4wvd55iEtkkEA4B3YKhuwgasFAm8MoN5eToubHRYQ5sNLUmCFNl6SlDxQCV4dzc35+k
OE6vLnBiBqEuCW+ESIw7fCkhYKCv2/kQuB/CspII2K3wSWrlHmn6TveKtjcOY4E5iEToufJNLab7
MjIZFPU6UZdHk2mxx2NAYWiCmKckhnwqAsfe402IZKmVtl9zo0YEnmduZdBFgM+gbCTsbEp34gpd
FipiNENCCi7ZpQErtEl6xd/FQ/3OxqQYhQ+KJix5qGDWLU6O0VhN6+RzdkGVpDuEcqu5QTuGl7qR
Zy9RZul4fxMX79/LeNQoEIcmuyYsWYTTGWifITCm7JLaVrwxWbtDPbZ4j8/qWo/3BRh+fWA4oGCH
aTPzLhBlXG9bFzZNg+1ufoHljuhyA0TtY1qnJpZdjQ7zNwHH1cbpHkM9SGJlkx1xIJA/K3AbL+Bh
G/AJOqrGGhWcoLTNb12BvqEFK13b+NmkbO+vzPL9EksDblRlPxz6/JCjrn8uEPNZgtmeXeifaJYX
1XB1lUaK9snQfiEj0J6YafWl1GvngvSZ5mJArazEjW9sD8hIXg36MkRn+uI2y4sybuPQzi5FQKuP
xrhvWW42oCTry3O+llyK7+Zmg4QjC9c57byl79/UMl1rYjQjmKdzYkwXjLGcv3knVacO3z9Aa0Sm
Zew8t47ly15gUCBBrDffZEgH7+6v/yJe+W/5xR1Oc5EQYikqG0e6LuFHkV3CpJhsJJqkRz2qqSJo
+rl1Cv35/nDLZOhlPESkwV7RnRcVz+vtbgeFbrkk5xcAUTnViVhBMD8wPcvX5YdIIlhpwcf9rOxG
/9oUsbYtUi1/zgmcVg7eWxPn4cD6B7yjENS4/iF4OiqJGg35Jbfz72aTF6hdzeYpUsHdDZa9csLe
POavh1vcOEOHU55hZvklopG8y0e1+BGX07zt+Ty9Qg//bbpJgteKUIrtpy3yXcGaIsDbM6bwJiBL
wvXiesa5kYA0HHouhrqczlrg+J9pjyZbqWylDV1tJ1uJTW8fEFQAaB8AlgLNyam9HlBrBtF8svPL
lCJMG8lVtBlF0aJH/OogW4jXm8ijbe6fsNv3kkEpj9CVgSXC6NeD1mZcdhTD8ksdVeWHOsRpzY/M
bj9M7RPq6NFWB+1ywH9+TX3nzYFBYQhUJzNelqZSIhQFUFd+idN0pg5tqkeU7XrAGGa5N6o+cf24
lVyEzNfwCW+uM5BkC1VI2ibL7KpOEhohU1BcwqibP8dSmT3UbVh4Vp3hXqoH9ceoNNe0xd8aFCUP
FAmIT4QfwfU6+6MSI9xS5ZcsdZQdXirdHzl0aA0PafRzdAz/AQvjYeUdffP64OIkv4KgIhyYrkcd
4VGi4Frkl3I2xsTj/Zy2TRU3nxrF+It9q/loN9JzBV3/oszK/E1RmnaD0MFaP2VBlCIS5Nl6/UMW
wRHwBDuZJor+ao1IPc7u0ueqM5AUKIfoCdB20npBJc+/Mj01dkCQwr0VORNbUhRH3y/KHW3f8IGN
Wyu5vLEvYKdhYvDd8Z4uGQalSYu1M7PwkmH34pmdPW0so9a2Sq1lKC4q0w71GH3lMr05+0QcQjkf
IIcQ8Vp+6b5UBlmCl82l6cMA6y2g5K7cFXLr8r5nj1KtDLveCJxdajnFp/sf/M2EGRsgkKiLkg2j
j3R9JAgrgobkMrxElpV9tuUCehgy6cc0H75HgBUe5yRduc0XQwpQAhx3KsP/w9x5bNmJrHv+Vc6q
OXXxptetMwC2S+9kJ6yUMgWBhwACeLSe9ov1D9UxytRp5a1ZD2qg2rl3YMJ85m+ABbGtvUYhtbMs
LFV29XWLb5c49AnUtzIEbNs4TUT70Btu9GQYy31gDot7++v7fbWNM/hW+90ETkhBN1Lvy/vN16yi
fuSN1023Nuckd+8JafK4m6URIq0yvxGQvx6OcGgTHtlQIBv37fW2NraT6zS2M9zx36Efl+yTcooh
7nAvO4JmtG5+fXev4n9Q2VSH2Mu2OtFGzH61rUgU4uc8be27tm6bWKJAdZt2efDw61F+vqkXo7yG
OAEcgKJkCftOWmu+C6Z5OjW0v68HHUD+TM35jUPp9YT5865gqJCobtq2213/0Mtz7L6qHFfad11Z
l0XoOdODRta3X3wvPTZdGZwTLL2V5LyKav98lMgdUS4AnfcTN2YpHLrOw2zfCUPH40HA8XcHUNNW
Lrw37u91ePN9LLrX1PIBcUHre7UI+8az68BS9p2O9140m3UeVTmqES6ieoTty7zLbReppdEvgKZ7
6lA0Srv/9Ut9fTj8eRGwsLfmGyv0tSknbgSidleXpzy1Y1QbbhfhIYb+vdUsMUrK6d7N+3xfoiXy
0CClG5mZ3t92cEmjX1/Jf3jy3w0h2I0MSq+vLaEK6W/GBLlzl7lpvXPGTpyZEvb72jRvCcP8h5lF
g2ZL80j5KO9un/8ws0DAt8aK6uvduOTpqcal/JtZpXlcK5j+ib0EkQtN9i/vCVAZKexvOQxQptcl
MDctO4BoyrkzDXWVwbMPrUADlFJOBSgtb+7eIl+/Ol+2N0tdES9KmO4b0f7VroD3m5UX5uje4UIH
rjTIh1MwjyhuN4N9uSboRhRNA8xgRl3g16/ylZqGvw0NfHlbP6Rrm/3NywecqKFHM91w7toFrm/p
dijH26i5J8ix75dEV3FTpGLneFge0TUf9yqrpsjD3BeFalHuzNU0IRlhA0U3AYmeutWPMu3fgrS/
nAfMeA59qpIgA2H1bHpfLy/TyIss45R0nyiJ68E55dDSPE+E3ndBnFgWMOCpHvLpfTU2qfPXXAO+
D86wG3GYqBvA96sjKVMW9VcsKp/m1hP7AjuIM55pFhfg2N/Inrc3/e/k+c+hAKai6IBT4Qakf3mf
dr4spW/N/tMg7CASOlB6ZZYLRriNcTPmWnWk3We0oY8zWZjjqPqXTl/qpd9RsRAAOQmxVn29tJ3S
mEcK4PlzM1uNf1SW29pfW99M0H7oMkMloYbKwvrWLNxm2Y+3zWZGvMma+w7FAqz38rZN0dXLYHfm
8yorDepakLnFDj0stzt5Zd9Okh6/o4/3FmRE/wZwqJ5fLbLKZGibCUB4tDiS3ZCQYJ9+vT5enqRc
EZw9GrdbNdz97mj08sJ65QVTqeX6cy7p6IQ2oJvdIH1hx46suo+6IGD/S7srRW5EAKCWkmVtaOyf
pAB8DRHByXOyb9BdEURbZvUOj785NKoqe/r13b1eVd+H2kIFAsvtBH312LNhZMF1i/iG0p+wLvKA
WRbDfvLLB8PMvRtsIjH2Y615zhtv/KeRt7Byo34CugMZ9drLCETmMCarmWNIiTNJBCjWP7Wd51bR
1EIi61G4iF2zH/S/+nDJmtEMBPyAq+JGIn/5PqcEZ6oqyPBD1Tx68lo6OFGblilU0CY9/PrpvtzV
eZFo/mwnJBUYmoPkry/H0tjIuM2uT8PccZNjU1eAAMpGhUtriGu1evZ1b+dTKNEPfCOCf3lCMzTo
W06SbeZuwiGv+//9OlEQo0aFBbrtL1dpsCS7iiTm2uzoFf76Nn8aa0PuYxhMVLKxHV8DuaTQRrAg
dcJtjkn+eXXnRIvqDTVSrTKQb5zNP4/m0phihWyEYZP18fKhFkZOaX0tVEYzl+5N6LpFFcq8DIJQ
cXC9MdpPr5BUiNYAUDj2J+gC2/bwQ/ihr3a6pmbpZqGe2rpiNJRLQ4wfE5sGSekUG84XwkLgLM2l
tdj+x18/29fHwZYNEfBtfaiNUfu6JYPkeFVak5Vk4dDQhrnyrMqqD6DTJ2/fzAEWY32T5svO0Hv/
KfNxHAinnk3tjdX6ehck4YYoAfCLHiSNodfTKcNlbPUC5WXh6FniMJrlcD400LnczqtxRlrfEpX4
aXtg+oLFZvGwD1I9f3Xi4nHi9X41wWCYrbz6tFTtHbbC1rum1s1opeB1Vvc42/76Yf/0shkUVCxl
l628Rrv35cs2pzGdKWkxaK0GeTdV2bxLrXzc2WWZnCggj7epa6nYIQ46/nro79P2hwNwk0ugvrWF
09BAKdS/mtZTIjiDGkvPQpuQXt7rnZJz3M/VUkf8236w3GxujnM5m5/coRK3VmWO9aNbGtOFRBVS
hU5TLO8cvRZGOHvV0l6IvLY/AtR3Lg1Pzjf9mEEpF6mjtIOEYzp/Zh9UF4MOITkaBghlNx5SFeOf
G+5/fZ3/V/rc3Px5D/Lv/82/vza4WIs0G1798+/X7XN9P/TPz8PlY/vf21f/9acvv/j3S/G1b2Tz
bXj9Vy++xO//Y/z4cXh88Y9dPYhhuR2fUXmgplwO3wfgSre//J9++Lfn77/ysLTPf/z2tRnrYfu1
VDT1b//46PT0x28gmn94ydvv/+PDq8eK7z38n/9dP68/feH5UQ5//GYYv286abTpkJEAt7LhKNTz
9on3O0cGGQC9GvJaBF1++1vdUM784zeLj4jQN34MZS+aX3xHNuP3j/TfWSRbbYqdn6I/bJZ/3veL
N/TvN/a3eqxuGlEP8o/fXm46qH+jjYrgFJkPjSsEc17F2vmMPp2OKxl2nHbyVIKO268QZOMsGad7
pZUliKJ1vvFqXZ0baA8cfnhM/7icH4d/ucNvwxPBk+1R+qGH+RPIaXTbBd4wsip2k+k3Tb2OX4RM
5vugR//7Lw61ZVuAaegNocdJTvtyxVdaYuNp5GHoh0fWA21DF9YPdOcOheM37uqnhwrOmbvabFq+
s723u/7hJLH6eu77GcUy3ZEiHAxNwIoNpgqDmBUPzpUhH9yJfH6/pFnwLJVcrDf2t+/Jw783GZ4s
dwnun84BtGA4D69uV4oxRWGD85KUMm+OKlCZBCwGvDL2V/KN0Bo1/V56S/nJgfKph0gUtu+Dcezi
SdULshRWPb6HuoWnp6s6ae5qNInfIoFtW93Lq6Szy9FOOLphjF4fNmLxSwOfnCKsvVVetijInGlV
95bz7Pc25KththYyyQyOF1QAt9PghxfSjXkbdEZWhAUMlyR0/XlxEARdEZJ2elP/5M2puK5GTRak
I6u2HsyU2n/opob9VVVJn912pp7dCG8E89N1U6Pt+lppBYrypf4wCGMZozTxtZSIdsgORVDWV1Xg
0YrvU8ubDkMAeHAPXHDCXTgny/r11H55ZBMtwDDblAmhYrPJkI6+vD2Kj9XCUqtCcyyKvVvo/r5j
0YVqqVD1HzL1RmHzFTbx+4BAKcAMUZtHdPK1IHca5IiF4eIbGvT4bHxKQ7KcGDxvbCbFZ7Al9w2S
jHknQ9qun5Tunukg1SHjH2qaSulURJ3U3jrS2RJfzCWeAuc4MGdEiWD4vMameo6mO9qE1nHWO+K+
NfQKB56FLLPwz5FjNqOyk+WfJ96LA+/H/ev1/CV1J+xnyG2d/0wqWqesnlM7yMOg8DGQBEK+R5T+
LVb2fxoF6TQGQtEM7MyrtTwKx5eIHOboTPpVpMZ+2CWudN/YMv7TKJwFGBEhTkdI9OooWGbbTdBX
ZYZOZXoyHEhZDTq2f0mklKlDSA/6i9MN7CR50qu52mE/g2BNw1IUHR0lS31G9NB++vWC+FOV/scV
Tz0FVuImzU9NTwdZ9XJJzIYLwWtyvvbByJavZxT6j65Yg/bZNUqHZaqnH2Q6l/oxBTVgxmUBK3mX
GlOqxZ1qS3U1DlZjXjlC2DnKk4XXXFmVM8ijdHO0tuYVUcHTYA/QZvK5H0RkzlL4oZBe6dxWE9SD
c9OlvHORminftcduac+yxIEOZS26Qf1YJvl4lFaOiWHdZ0MLSry2r6k+QYFYy1av4mTM8mNa9AEm
hLUYm3DihXThUjlTEfdpPn8ZHOT4435QNSd41ecpCwu7i+t2Sq3jvPRz+UFzrMWLhgZP0Ysyq8b1
brS6VX+XNFlqHiYm07qjud1/DWZNS/d9X0EC1wc3r46eKK0ipgaWTXG96MoOO5SbuhisdavFCKYs
1b5rHR/xXXvtP8C/xIhj1JN02FdJ61xjnVXou6X3fVRw1nZa46J2qDoMpUyWS7uVXRYD16ai7Qjb
k+iQG9mD766jHg4Ovll7baFSGOLYlqioy02/O5jDWHtx0vT2GOpWB9ezMaRj7JRRjmkkJ8M66obU
+z1ts8Y6URjg+RQop578wtP4jkz1z81SNXA9BFqPmA85Wrc35iGr4hRJwjRyStyHd4vrpLdop3Pk
CU7uqwU6N4LoPFJy33bwJS9j0QoMPtfp07y0xXOvrEnuPNwqg13D1b/rp55JgM/XnTGgfH/NjyG0
VSSGW+36Yqrmg9nO7bLDdGz9AIBj0THCyLNhZ8y1HuyDZa73i13VONxINuEz018GFfo93tc32iTx
JQP2UYjYybOiI8wYtY9GHzQLKIiugvJU9tUn35qqL4nIwBMSmQpxuXRz2sD5HxwnYuc2ZyAM/TKG
hIH1swagu9sNsyjPRdo3U9QLbA9iqVfdk6mlIxhcFGyOwijKBelbd20iJUtgdCvqqbwJp54jJhfI
qsTWoJBPPuqqgLXKsiO+qPqBaNKxrKgWs/XFaRpf2zmcEHpIbGhj8+LNRnneGsWkQi9XMBp0v6rC
GT4qrd4qpRMLFHIoorTBTzBKasmBLRovfVy8LrCPblfa/a5aNPML0ImKrTJfMALvK3BWMYZyw1XV
zbV38my32SPHl1U7oyiohSXdMt04eG6zfiDGmZFZmIlJ17v3ZwCqpWHF3gSAaU+W6oqd1rT8LMdM
960NluDKRGFvuIIrbM+oXY2rdzNOktxN69BhTOSSJu+MTVz3rBsbcbbq3eSENCNFFwHvrLNIFjPc
YaEyF7yp1OZPuZKajAp6eU2MLL4x7Smu1J+XQKhbKyszMw3NxPOHna86ZwhlkTj53paD6+7aqUWg
tmuWYj1kBVCzSBTrUB7MrHCQxE4N2YW9PnnW0a9HTGMIU7N7rQNxDOG/thGLd7yZEIk9NYh8P5OI
k46p5YbzGqAGAoHPP+9aOZmhWVZBDWVXdHfYcy8tHHOw6uGsKnu9MX3aY6FvdvaTnltoCdnzIjL6
9WjGz8ikGBExZvckrMG7NAHoNTur1TmnRwodOwPdRMpKud+eu0aHE7fjJZdJLv2GLgmShsCbSmnF
c9l1RwFzlmWd99h3Tk7t3gurR8rW7wMVu3ppXxatV6uww8+Akk7d4iGN6Nq0RrpogzMsIJv+cgOO
epgtWb11MvU2ube9lTvGqzh9CtLRuNLs1etOld8sKrL9UuoxaJ1xPRToAeIH57Squ5mSYcVTkBp6
GtUOiPXIdZcyCStXdo89RkvnemUgqGA3BU7LE2z99wbU32bXspuBRq0NVOHqzOr2IvDlGDm460Wp
lbjh4K3G9ToLke5azZEqwhrQNUJ4CFWcjbZx5gu8DS/cQNPO6w7EPA8iaG+RQka8uK0prEPfUzgA
rZ5ZKkyzjFTEuZ8PbtjPpvaN9SE/LpTtH5sWS5tQrZ3l4KUEryCa5mHQCfNaqqien3RTqOaUdlxW
gJoOWzcN9EgPqhENbIpjnwO7MMwoyyZf7hEXHpATRg2gjrS00qgwaw3CyijD6dHKmF8x1ZXJvrMb
6hgaTI0xkqLq9Z1CJ8ncDZaVfsw5vOozOzUzXNO1psNfvXG1a4wQgyCuxqW5T1xhZmxoImPilKN4
KIbZfxfMbfKNDmIuI60jeL8g55r90Co2Rbo1a9Nv0p8y++QUVvV+IcILQrAXzogv6Zb8uCKxvLDT
UqSwEmDxlwhjyQuNpd2FovDaG7d1Mawuk8l8VybZAHdWrzC2G7r21tHK+l1TSCyVCjMznQghlLaL
HOpZU+zgsrvsMMyz/FvU0cv5aIyzXRwWtfTa5jIsr6zaa9RZhnPDFGd+P8JZdDr1tZrsmjfh6gjW
V6BUKt5Bh6xCC37eCqt6gsM7wHtBpgvgPh1zvJb6pNbrI6BEDCbDkelrhYnmUfcZzG1ZBWJ7qxPs
lSt7NWoRu0Ex12Y4it6ewxLrAGM/t7qX3lipXc/3Gl5LZR8BpR+8s4b/h1n5YqRgLXN8QVllLftj
NsRGXbNFYaNoJey5i7S+jZlt4NHVpX5d7SSMavDm30O+v1R7+n9WlF5UoX5Zofr/sfZEuvdf/yzx
/FR6CpEmmcTji9oTX/iz9KQ53u90Bqg+oRBGced7GevP2pPmBr/D/iAaB/tDaQQ9339VnzQ+ooJB
DgD0gEgdhOu/yk+aaf6+sdKok3NSk/fwvX9e3P+g/kQV/2U/kNzJ2dBv1Ci+p5TAyl+G6r5CmEAh
3bMjFp1TMpu1qZDwgI0wXdapMBX4kmLRaacozSKUR2iNSjhB4ReHPiLcuzbxPg/GkKc7FDG1YdNW
YAmXrp1aYwQwFVORAe2HuwFZaLHX27YYqbHnnPYcavOchc261MY16i9YTGDXoNYQlJnTXeh6Y/tt
hA1hph5qo3UuAZ129TGZeuq3u6mANWLjrtJ1cjdM3VJAVoaxd7K7pq/2uPapb6pqh885DGpv7w8c
UWLxXCopBKVJIK5m3Zof+rGqoyRrvJ3Im2tttOWuqEbFn4r37jg2XzUFfUBOfRN76fJFF751vs7a
Waqnm67npIfZAIN/RY8vbAX5BT7a9mHNtXOy5PYckWJJD78Y9obbJieoN+eOdMprq6hTN848KyIn
vJXLKuKibzt08lS6m8phAmxmUcKihB2jyHiLwbEb+nl/5Yxzdhqypb8fp9bd+Qj5nSi7mJGxOMPe
cobnujLm2Oi86xR6wKmbtLPWb3C5XW4tp1jZCVNt38/iXTlOgFk3mzYPdY5bozS/ICRtR31Q0nJB
LfZdi3nSrjCrepfrxRe248/1jMId87I5uPr6lUq5dq1bI7RIkdOypVYZFz5VFrMR030RjB8XFsFd
23KrvU/8X9YEY4W5FJ8FMwBLX7fdadKdI6ARiup7RaTqe2qcH4QxZ/oTZ2Hx3px0QVqsUNO5JxFb
Tm6AHNuZnKbBekomiBBMyEbTIkmKqMyrXIBt3bcCScVDrrn6RWvSmtsFZdrhXDn63r02D5t+arho
U5nHht0JQ8XWZPjLeOkPdubeeMsArnvnS6N2/G+kq8OyXKQUoALzBiE6TaVpqAbdEGeyJ6mMiVCm
7tA5lZXtaGSNd6neNsu53+gIoKegFu9V65iP3grlCrc0dOzyrLsFmhfcTkr2RwEnKTJmF3LpNCRZ
5IrB/ci0taJVG/2woY+iQjBlwzEr+u6yT/L2m5XSZajTuukom1HkUXW6XI1p4Um5a9qk1OR7KRJi
Ji8vEsJZAus0VeLKmK0bkmIr7lyAnAManCIMMJ+EdJTkzGJfER0j3U5EfWai7dF6B9lp83qUC85Q
NsYQ5+R7+hGm1hzaiWNFtqYtuyAz2zATSScvZNulPbbBYIpiWc9J34S0TIIvAS72x9KZwFSpLBmG
0E7TBJUSLcXlSL7L+sb5rKkmC2lIQUZDN0Xtl7HNbuwGpy1P04xdoBnBvvFrfW93/QApMW3BovpY
SICPDbNGfFxbRwuToe5OhnLIk/NuDYusT8KgFsWtyNf1TNqVbxdhalu5fy2FKc77pK1PbdqzYB0S
TR9hk72f2v3HhnzmHB6mFcPG9C/9VeWPKWTPsJiZ9umy8jAAwEOi2v6ERCxUClVjv1D+QUoDDGuB
iuC530/+QW96/+CbCCqU8BoiKLtrKImDL4o18K9wjLQo+eT6Uaeje64ypZ3D4rLfCUcfIpmCwJCy
L3fLmp9kNnf3OuuEaJEhi2Hp7knT/RBP9O2qgvcp6W8TqikQbszrYFwx9B+/v8FGAhxq5tWKfXP7
Bc1Vz/3c10enyh6LRhPnM93Qs77J1AlXwfnBJ+1Gq0Al10hAyIgeVxllfStO9TQMe2m73F+n1F7p
TXBwxmINvTawThivVcSri3ndeZPa+SWzBzuuLGpn95OfLPnj9/Eb2KUflOeWh0LyFzockqvvz7BJ
m/kBfZ7h5Pd2Nl+ipJB90Fl6T4SK/mVtZdYTtqP6rSy9/JHKTx3Lfs0fi9HqP9Z1sn6ZKyoiWL6N
Jiieha1vlu6nAvspVDW04IFe3XTfr7X2XuAzEZZFgEYoYNIQbKV/oQy3iCoMZ74JxKQvgeJ55wEq
DpHR10Hrf6AkHGjeqU3yWS+2Z0x3laW+NuV0Zs1um1NsAH5Luk/JlPwvLFtkD8B1yj4kWC9OWt0U
D1I41tnsLfNhUO510uj3Q1fcLW59nGtrjRtf7TJHHUzSfPR99ua4wFG0vrS+35Aap3bsY7p1pnsd
k7/1r5XVMdF948ZP1w+TCJrIKro+al272K+VIQ+rBkXDnsgYOHMW1PKHHpMwWezxa2l3CWZN0TJj
fuJr5DupCBCa9DP7XFqNPOgZDBN3Elbk1p4ReriBHXuXKS6VWxnRIodHD93VCNtRwmG1vAc6IXj+
zQP5/OexT76iGd0Qn2r3Rq+6K86SIBrVUh8hQVQ7qtrMbo+teFyzYDetfnkMhsJ9Nzc445lIJn5c
KNTtvMnTznsx0VxtsmxXo098cGV2MoJuYeO2/W+zLve4iVCLmkKk6hVHlljv5JCM51o/HyQyxlii
WHELuPLaLDTvsnVmtATUQBELSsn5UtZ6VBTDrqrgJbZt9i6p0zzUFFrldGPOuiH/0A3roXWp4CBn
4h4G31rDzii+ClssIbrodVQ2Zv9tAAAGkIucNcCYIuyF4YWlsRxXOFq70fGqnR7MdQwwIkL4xN+n
dnOyl8mMl9wtL9KydeBfV3Pc1GAG6zJjG3Q87WzSV7Sr+vHEes0P2ry4OzSuTtC82KubLBrSpX7M
FzFzKA7WraI3ekjVlERO0gU3VFK7O0O6KrK8UqczUPr3Te+ZiN0v1rGokhkmcCnmOK2koP5keGtc
gss9ToCpbpHCASqm/DwWgTJPRWkrxeTLxBWQsvI6KI1qz149ZaGxaPptT0PiQ7/Y5MH9JMaTL7wg
JiD1aXI1HCPuYg5nqMA/iQn8TGIa6lKvhzJqCtuI/batbuH7ILkDKuFkcEjvkqpHypgIeYgTe0Rl
0SuYr/aUXSV63e17qhEPVYstKFsbsg2j262f66DWDt7o9PHs9DJa11SdpqlyUdLIp72YO+1c4EiG
SIk0zi03947g8EEhjpjlLF6uXedNPzFN0+LCCPp1z75onCZIrbg8zGqO2gy/PBTN2GQy+p9LDFwf
Gm0mPOoB+dBSr0NJdQ5NNwsukOBMY6/1RmLFpr1sRNPHeVGUe4AnWljPen9fKwEnxSJidH3q3W3h
LZ8nU0OoHgXPNEp7L70jO1AwMoCH1rPKnqEwOztVj/mh67LSDTOkI3bjYvThAKIPVE3axsmqlhuy
++C2TeQWQs9wvwvtSjUq+coPFzcBDoW7oWP/n/RhfTfNy8FN7IGUXMtPqwrOLEQgYqify3NqVu6T
33r6QXM9DGVwUxSFRX0yT2ToJIk6wOxRHIgwpOKsSaBwIEJCEJt8C6pK7NwSbiRn8sehUJBsetHc
2kUdRKpu3neip0Sc6TPokyJ7CAgZYxBR+E43Ds6NAwHosIzujgqj2Ple/Y0T/W41exJwjrIQDZWr
KRjvEt3OUKXIFxaRMscj5fXhlARZdWsvvqDCMLOrdbP3AZvdh5zQ/ix15JMXjF91JI8oxmlWXFPG
i0qFoBU1n9Ud2C6xYpzM/Iur8iAe0/zRK1dOv7VqQmPsrnvWWFiA+wwXB3GoprWziFBDRqnvmiH9
wTLSYYOiBuddVnVtXpCLVId6XvNo1svsvW7bBprKQemfp7SKQPumA6GyGQVE3+GYNWo/1+yjPbld
SG2h3QvdfPRR1TkScNWPwzYjCOLPFqxoQi1rgmNii/aW2quKRqPszqusqHlNZhL32PEhpTGvGwD2
fqlxybS7Di8P8GfhJFUZJ6V9VTvuI3W3d8BczD10u3W3DKMTGYWr7WWHeFmolwWLfm3vNHBTkZ/6
20t9toTvhaJzx5u0UfNuKLpnSqsEul1fhUjTFaG0pvrezLzxFvri0ISmcM2zVTPbyOkQe7HUmLyX
XYtnAAGWu1dES2D61u5EW8Q+BF7WR3MZfJ1Gs4gKd6wj2+Y9yd5MThNH3RGts4eCToSFpgJ+QEo/
QtZwr6eiQ2fKWA9aViHNFNhpXDZ1wC6SBaFMA3ffaj0FphGbEcVjDDm2rXoHRiQ9pY7NdCYCjweB
3UGSWdoHNdS4oiXz7VKPj8balu9o14f2YLd3UrPyB1r8NHvs3vpEXiX3s68/dUgDnEF0YC/0umt9
1q5XvbmqAHkpn0irTrU2atu8PhVutZwQFu9DJu6XYhYX6Ir7H+hjOCHhOu/RUIh2ieCscCdJ0Uka
0eCkdHVKiYKDWRYHZ6CJHQZla18oe6jvoJwN+07Luwid+SqkjaHvp2BFXrpck51dp8H5lKSEZ9pn
r87GS5C5c2wBhXtOcr9/bwmqSfiqB3vs6Zwj+1fKYdkm73ECq69KoavD6jrJpTI0jrAEQ2o1+2Vs
CWKehIfp6og7K8/CW3yRzrVoqJQjUgQcABSNunQG7HNrQFqXwCGps1XjcJWzOUeZZsF8WKoORYil
OvQtTZPQIIuPMn19qu1gjfM5m27npdQO85aHEqy44WIPyOJPHd5ymT0TvplLXBoIiJD1ZHU0a8OX
bMIVHX1qES10+Q+ucMYL0H6PqmiNT86qqsjxc+NMOJ3N/F+IdQb746JQsu3yuQgX9uwPteZheEKl
+6GUnn6bYpIHzLeluDArjcAcmckJvXYMo4rbqVs1dAJQVavN8oMvMvfo260Tt7RsonLoppOihhv6
Gdi0KHVFt3exYbrh7sSuk/QzVwjc4Qhx4n7N7U89VqAhNiDZSGPDDm7qul53IjDll8bFDINSPg+9
MpIidHQikXEEX50ol7aTSsujM2j6ee3mSeyP5FBEG8EtgoHTvcTYk5w9pwfVNtZyB5bX2JELFwBs
sTei1zZekKIOO3pA3mnKDBmPvSoemqBq7qx64Riw2WcvO6tcj3T1IAw1TnE1Jv70tMwF+zg18qNX
lOl95Vh6WK5+vZsbW/s4WO58bILRogxat9eVVnSf9M5uUaVp7M/wj9B/pKOwx/BjIGQC+prDSsfl
2QOhvjZj3JlldxFIBb2ia73yolyc/MI0KXyYU4s3UrIcxt5ZL2ynftaDyThPVbbiw2cq+p3jjCkE
MlbrOnph5rOUgjyVR7s20p2j2RVyhulXUPtyl+TJl6mT44Fm32W/8TFW2Vz33lzfeu7ifktc2HxW
mo4XA5HcrdYnAvbmuIpQn1KM7mqnvOCRiNgrffvgLWYQ63ombz2C7JuRJOroN4l+3lJMiMDOlUaI
8I8bay6LIBxsB6OBzcKcC1rRbVnA/cfoPDrxmgE1R9Kty+8AHqGkJ2rvoKjSRYFTqUOAZFMU9J32
MWgTO9KdNYubLqnuV1XOUZqlLQ8G572WMGcvW2qHPF8UDwuEMJhc1uyERtFNGc0+czo0Vp7txiHp
rgpgyVdzUGAQny1VXM+1TbeXi5JTmkvqF517pBhf3a2Ey7s6M7R37kDakSFhEY8wyA/1lv3r6agj
7cspiiL+Kej04ch1ZRB1KBJRQygv7alEyNIexLdyFeVj7bUGlgBDefSaCnXtrlo+yZZNRU+DvgzZ
0OyvqJpYUdus/qMPfnOXt/V4XJ3BP26M/f1COeZjqY/LDh2DNAvFOBhPwajX7we/lWVoiDG4M1pf
v+7W/P+ydx5LehtZ2r6X2aMDCY8tzOfKG1axuEGQLBJAwpuEu/p5oO7/H7HULcbsJ0KhhUgFPgCJ
zHPO6/TvtT8msT15PXRO1/qhGBNhD4ZnfIPTeYCAqj74WOmHRlLaDEaW9oXRUvJN1bK5Rbs9hvXo
NtdpO3a4ftbz99xXrwz0i9s5zbuTGgcKFttfmi/rgurOWOBDE9q3vHl5O7I1WN63Kd+yq1bTp1PB
gYxQbl6dx8HW5BPMBjbXpmvDudob6HrVLs0iNowEM/CvlsOlyeiGd1NJ3YT6J7ybovDyq1aq/BuG
7WW/HycpCJxRyXuywt0Iw0bZBs4AxWIaevfWdLRivZqBMNojYqEhyCsnJt23iKzWHUwQq5zDRIrp
anfsOVsJ2le+g86/qxfpPjJFK4h+LNKvpdG1eVBqO9V73vpwyrzpFVquHiUr53rPLO0ZU4fkyneU
FpVgywfDT+dLk+dtqMz989Y07YdqG+hXen4/wN+4Nyp3uTQJidhO0eTHRHTsecV2A5k/PU7MEa+l
WyQPGq+NYnP1742lEgwuiQBYVdnetImeXNgzq9usIAussrsFiSz1q7um47tPgQMe940o12+arT/B
P5LX+Ca9jiIB/tyocyagJt1elshlmXiZ8V4RFxgapv/FUTKG4szdmlV6xdCwfB4JM6G6MSJYLp+c
uc3BfRkG6mt6EAIO24zhSCT4GmITTZpNgRpoLSZcWWlgDLrIQy1TYuihDQUzkvGghekyNen41Gse
y2YoblBSG2x35XaYZA1+iePApTONKSrH9SWt1eem87swsxVebtOhocsMRKJPN0IwGUyS6sQHvgXE
dic37Tga0cbw+srVa/cEYQCGhjFThmHRG6V+5oYEf8sz9lrjaV2GlWDotYx0v7iQdz7e0P4gRBGL
9W1ypYyylBM9V8aD2XTzqfO1A2pAyDy5iSVQv1k/HL3tn5xi0OKtsBi5mjRI21rK0OyFc5ozQEVt
lPAGM9uI6Zl8RvKquJlrn5lqNYK3dnZNdyjlZ1hEVUS2kX4vcU+4yTtNyACZnRV7qvfvEAdksZ9P
z1VeikgMLvqrFdv9bhxF2NlmeeicJHuYRqYC+uxq0WAON1tKpT6UjGWV6tOzPzjNTc2M6OD2M/2R
SfPc44yoyCQKe0doF/OPO2M5PAN0Pvo1JXA+FRZshoRqruv6YO+YDD+b4s7WMbGxl0uijCUasPu7
nWVzNhr52g7pzdRq7+0ktUjLjSnWVze/1VMydlY9hVMyrkCiCdEEcPYiPfWo6mzvm+cMPV1I/ZnR
TRdOcLhojrzsvJrwqFqMJYOhMlA7MNfdVBVrcB0fptZkAcwVo2ZTByHW1xDT9Y7M+Wmn1ZpY6i+z
d5fxcYeW0ebxJIvq7FXu9TgOh8FoPs+rbgcIm2hvOy8srPx1kDAOaAsgOgD7AEFvw8EuMOcWUKMi
QIcbSzbPiy0533pmrbXpXNd+QcZLDxJQZ9kcd6a7xMDYeQxPAUdZi6ld1g5BkyxwI/rCfIZx9aZ8
xm/wXwGINXfhxMSprwGAlas3R1XmDVeWN38aYHYwtCJLrWr1z9IzU7aWYjohtXxuHEqpbjSXGyPL
4bvQYx59szUvra0eXacF9VjK6bZk4m3S3Wtt7DcEsdv1imR/+oKq68lOGHXIRh7Z6VVUjEbC3tt6
Z7UU+jNloTzm/vcN4RhzOYhkhe4/Ux++pvlyRwPRQAVusqdc1e8rOM1tQVL2Qeku5iuaeHcTlwFS
G+n5FgiiQI9+t9VoCVV2wZL/yIlZsqexJFyRz8d1L+9hxx5Kq32fxuqcNcanpENh0xT645ZYDYYH
lbzuKzpWX8jI8BE+eBlzq4p+RuQTkFViDecCEVuAZNXEMM6rrzcpL3Q/6WV29fZoaOJ7KdrntMi/
YmogLmmriVMxy/JU+SUIEYXoVTqm9tGkTLvWHQIQ6Zfn09D4E8yvzb9bTePdxIrwqdCN5dxAkAlt
UlUfTA8KhFdnmHFmKgtpyvuHFOeOY12rt3zhGLnGRDvKs2e29PlcVnMbmKVajyiZ+SycJv0C50tE
+H6wxPVBhtRd53GWkrvRZDTY09Gs8bGat7dKieshVQcCaJagW9SlLHBKUCzA3E6Kgyjl29pYDzzv
82JaMYFILM+CY27t9Jhp6hGg/WkZkmhBUxh3qk7u84y/NKnqqu+GNdKG9hEE7ZGAm4MyMqydvagy
jCLgrIkFJEZiUtrxykrGqFbZvfLFi5byqbfLGdpUxp+q96JciijRxLeh0s82X8PE0iB2Ud60unfW
DO+JYM0ynKzqsgzpxTaL2LXMYPML436RjQjAzVTgM3mM4Bxdymbw6RM75yXr68+2HCl/6/atW7R7
u8hCSwxPFl6FWBiL8wzCiNNVHoPftp/1Td5myRJoFRmo9gA7qP2kZzAUqGIPtWPemqIdYrGuxlmR
+HibJs2pGfMk7FF4xnlVJSCuYFiGlkdIML9t+NddtB6jz0mbYUyMyWd7ryxgodwmTqkiRyHva1U6
xCTUvlWZPsfLltwYtCP2pOtxT5ZQDPbDaAfWSNv4dyhuzIPXuZfUy/yrbhA5nRt0j1cGXXZAu5cH
dTLOd5hgXHWE7QYOLWRcOSNC5MZsP1v9Ot4vroXdrYTKh99ry4QAF7a0cvqgNJ0j85P8jBGpcxiN
koR0AMP2xerk/M3aKYHDwjyFRV6XX3PHpgunrrYS9vzWXLVYH/o2XijltLZ4d/AADCsUQAAtuooW
n7Ap6i+w2kofwOkYKWWT5cYmb4ZUUxnjmcDpTWkCizNyhx6vACbEKVOKfHKfck8vTpO7TLE1qO9W
UTBRAHxiFhEolUMg5LioMK6qVlVDwG16Ng3bvhjzHnXhTEAVGs3V+mIl9aVzC2I0df3eUVsRG25b
hlXSvZSZup/h4wBxFoHTgutrDu5vnUj7M16xa9TZ3vc+7QQNt66Ok3SaZ9VM7sWz5OPO3fIS3zyo
zkxCcxFrQODhA7nkbVz1U3PpYa+SfliCs4s3VLNDOHct9rsM3QdLLx7gq165buEEVW5TuKbucQXw
DDwGryYpJGFVJkW0eMltUaWPbs0wYnAnkHtSHzh9TtDB9CBJk0Oj7C+DJ76oaSnDHqwwnlroUb0c
X9JGffd1/EoSH4jEsePJSnPWsXmfqbk9NOUAxFPq34kRr06a41WB5YK7uYQlUDoQ/uBtBFGU5VU/
TlGqiBloXPmmNYAM+MtSKo63vTabRyvrxGEbukcsdmil7cfRcfu7FDPUqE8W57pvLBUlKPAPU8Wp
zPZpXrzaDd05bSKwZdLuptw6bKJrTn5B2Q4szpA8oQl1naYK+9R7ETCzbmHj2TfZmF8N9aBiLI1P
IlnupMUy1PeDJqHB6GURV80Qg0jmwURSIpMdkNnCkHez7uZBM+hGIGEfhXOeFwcFEB9nyILDwoMW
BgSen0uPYbTuGG4EJ5V6spyu7dJ6mrbJiRd7foDtxvzQ1V+GQUJFxbGFfzXZOZ+Mr+bCeKKpbsYU
4tJq1OUN4tCSAhQHWGHRqLirSXdTaS4Mq5TGLmfcK5lnmi+T2S4lwqy0FeaPzWiTLko6UPnAgZo8
nc1GucXVsmzOGrQoE8wbsFYBuwpyd38ePE2I6w7CMDGqZd+BMPWppsmDPfhzHzEf77/KNiuZv4/D
9poxglseBkZEbZAzZJyP/OFs34z0n01ces6a3XO+J/1drzXrz61YvB62nN4yh69cVz/h6dITXZ3U
U2oE2DjPTQjfttEjafeauIbVQUHorG721rVzat6OtuW2jwZgF9U0677Irxc7b9Tj1CfIyLXUwLJU
wT2qLzUaJ3XwgbEZytu+csLW7Cb92Dg4OjzpxdYU2lXKTHW9nZeEm8NTilGVbUJo3WmKdAuBP00i
X4J+nBfrMxzHTb/4q9hMyprFEmNM3eN4dzmkCNbxXGF8KDTcomYh8wkxveffw5LwbgkK+7Z09r3X
24TyTpMTlk6dH8dimB9RUf0hzulOQ5IkkuWk0i+VnNt7rdBwPOvrcYMYrHOWhnotvDMEjscN8f5z
lRaf097FkQW/1oywXbLZp0NamPfeXL2bqGI0mDVVINfeegAQb3aD3dYL2Q3V9mLlyvN+Tn1v7Nef
nCu/Hj7N7eiwwWQHLU2+Z5YSR8yfj77sjy2JPIDw16udiyiBx41RUpMDcWQb4Aoe0At2xYAS5XmY
+MNajttZVA3i4c6HzoP55Uu32ae2X5qrZDRo3ih7r2a0p0HlL8ZVZWdZhO2JfV/jl89Iuz/2mtmc
h8Vfj7PZfsNM/DYjDY8eqbvMLTUe3dHCBrd1C5+lncVayj7qGG0f6hlfyDy64lMyICjWoDnflJAf
I6aSKxQFmZy1qbde10Uh0p+3V9JW3huKjmhc+qMctuTktp0MUxxOw3yz5Wvd+u8E/cqzatRt4/bF
sZnm52zJl6uJyddD13llbM9uf5C5/qUeYVfn2cApY2rMmfutTQ+SBq0OMlRxX12PhtbftoO1gH8v
2XBORoTANZw0mqoOgKFbL4Bx5sn1OQT91WhjS8zrsUxLhyrB/YxCg065HpaHVEDVdewqxaXGl4yF
ceSGqeDfeG7/aNVe+0yIFj4eanMe4Or5p5kIngjQpPuezCio5txPY7+zFzCXQZyGCe5Wv4c9GxIE
NuvhfJvcfcA5qwWq7+ozXzvzVM+7yiHJvHcAAgztNyja87zdecaqh3Xh20Fia0YwJ8VbgXw+GhCr
BY0hnwo5LSHh0l4MvPq0LVV14xcJcK2PsEC5aiT5opLLS2OZFcUM3KcLQLZaYVDw7INMb9DQYbO1
fYX2ZXwr/dJuHrDZlK/oTCeBDkossADWRg6HUc/0C4Tm9tuGfzY8kokbvbZKJqWhVlqvRS5ykMOm
/QRjzd5jU1WomQCXausv275lBeOQFDeW19bAXPU1YTINVH1mLq3fDtG8Fzc4rWKfvC3yRRZtBpcp
m7EqSpYLGxiFNVaURdi3rIO4TnoSLnolqLqGem71i8DvXQbmqHBjoemrh3BSNrmeS1Jf934RNVY3
XxBOWI8a3lcXT1UG/o+ac+9Xy3oAa5C345rVj1lbfzf61LjhI67Doiq1h6aoHgzXa899r1lPe6yu
4ZY/7F56kdbLa2ey2Qo3y3polVBTlItEizYnlQksmmwbrzwn/WKWzScQRRWt+RarTicoJaFFNvL8
ccECMrRWZlOcwyevM7UfdQd3AKVQOKzNURp1Ey7dNp/ZIQ62DVnH4yOJKyj7ikVeWJGwE8HJ7BQ3
qas/TT6YnV4KlP9M+A1rvmqt0TgbJoqEBJuGcMrnw+YVPPt5HvJ7V7cmyvkanHHM4EyvVYoiZc0/
Ge3o3qZO5Q40hsMYNrLXQ5TA4xkl5hoMmdF/2mTxQsokh7fq3mmAxkeodbAXmvkpY9vd4FMtyw/M
4p8ZEOUHBY4CAv+YVnoWEj/rUn/Pz5SgMqh09okOy/hDodpXok58xrPlfEkGnVcjRrDu2an37mLu
Zx2Kzbr4o7xObdsOAMbdT2ZBXlw52+UBgkJ+XHwjRhHwvvrVFtMsB1yb+ZYnN+bgymniCt7seO1m
XW0dDKF9U7rnxMyJvLOx5Pqtp1aLr44Vlgj4JzPOSyE8LR3/Cts5maD+yBHGdQxJqxG3WzN+Kexu
xrVYFMdSDmuMnsm6AmQcbs2ls4JJr99r1mPUYsl+1fXQUSF9pz+cLIcB1MXzuByY6F/jHHGx/e5p
Rit2wAOYo72brl3NjYQ/ZafKhKhhjpugGK/zEBeCnKVuDNQ/PpQLdDEdQMMAowdI/eIrcVJAbcY6
llGFKGHqYTrgQfDkp+OtW7XXlQGfdSMj9tBWKcRZq7dRxVooRVLEdtdSkmW9DpI4exhIWL10oKTp
LCInS5qgy73kNPRWe1IM3rhfCF04S75UYmzC0s0Y5/OUiiFPoetKGOyLfNQG7UUbiz3v3W8D30ar
Ms7rxlFv3zfVVFyVtQ1WBRKeJ9VwpRVzfYDkeQKCW6JMUJI3zS6GKvQJUoP3hkutZIKifTfF+kSi
oRGOjN/jAt/geZbaQZvsrQnWjfYQS/Mf+/D5jJ3LDyFHy4MKP41xQakQzGLbzjUP6yapkagV/zQn
+T96+3/tfO//TG9Hg99U337lt+//x7/47Y7zD6SkO4EcLzDPtHc3wn/x2z3xDxcXF7xD0Zl6u+j/
//Pbhf0PJtgM2xGFEzSMsPZ/6O3W7q7whwOZIBTA5KP939Dbf/U3YO/A4G33V3Ah2rNBf1S7CtNs
XfgPFbap/nE1D71J+qWu/rk4/qMK+Vf99x9X8SwcorglroI3z68M+tyjrffUUB3wWjjUXnE9L+5R
ZMttOYnHPz39f2PYIH5VWXMtB+M4fjdK5D2Nxdv//E9Sek/JHN86egULqWL3ug6TYxzGmvCCVw9N
UHcL96+xD7a2Jd3PivLQeXIG5EjnAqHg8oKytnNcskCbdbhqic+eIIIq1+UIGy0s3fzaNGOLJkL9
RrP+lzfhCFbInq+g737RHyMnN3QQkG0qeWj9T2V5p0kjKIrn3zycXSL9P6rjPx4Oq9BBgG7srmof
w+dQ4XbJhmUNgTz5u+Gsp3rbbunnOGyWAzzPqN4ZeGx/+va79/KXNeAQXYF7kAUJiQAq84Ou2mbL
lo3h5wcz+MK06RqlREiMdNSEfrwd02eSUsLfBcTsEpG/3i/GCq7Y3UP4EH9dDDoQSMNEVR6aeDu0
0RwnUXHxovaKyU1Uf/r7p/sh7vifT9cHhjdx7rH2rNJfr7YTWnVAkvzQxfb3Jcof09MWPXIoR7Cy
AqrAaImz4CfTrODp4e+v/cFO4/9dGwkNntgIVvzd8uNPy96EcuWNA9eGOAdQMry4J0adl/YFWeDZ
foBRc4EI+ps7/uOlfVxPiHD+dVWMg369qiWF0pU08sMcwuyKxCkHdA8Ym0XuYxrnnzpEuFgsRBRg
4XiTxFrkm4EM8yA9DCcazPv6Zr6SD8MpPXjx3z+RP6K1/vLb/rAxQh2nG9a+Nv70RNy6WRB2zvmB
ucfJPPiRdoCtH84nLy5utc/a5/xqvEtaRnyBdZ/cUSRdaWeIONfNc3PfX6wTE7bg73/Tvtx+/Um7
mIkP3N59ac2PzoK8tZ0wprKDt016c63bXv84pvkwXimcef4pOPuPmy4ny4eL4a8iOHuEy7dO1OSv
999o6P4IIpUHph4LNjkl5hvBvjyX3zzpv96Vzx2hdXAIgsLO4MPuPg9Gh3qz40I7iaBSXjjxjYRq
234XwPSXPYQ0LwzEMSfFMAZ/yA/LzfY9wJSWSXDaaUcEGbHhX6BHhmb9u2PkgyML39N+KcxKdoMc
7CY+JlpuY0Yu4aC41FfrspzLSItl1B6YYDohDKWY5iVihHqob9tb8XX7lMXrFbzSK+3w90vmVx+w
P34HGCJWrJycGM19/MI0E7VXtZRavBzIpDiiiA2oX/9XLiEcmSg8+QeAEyUdGX0fNi6B8cSGhUF+
qFEz9fnO6vzNYvz45rgCto17uWPgGo5VyK+LESjKAKFZOXjCJvTuy1PzG9Oyj6udB4SO0CP9gKXO
W/uw2lNYVp2L30GMZwaUJHsDOBjn9jdL/eNVYKVjRYXbH0JFIsDsD7usX87DNK5NFdcSB/C57bF9
8PrkNw/r313FwNvZsKjvDFiKvz6sttsmHDuY5y6Jq8FiHfgiQmPUQbv/fnF9/HL328FU2MbZfF8D
7v7W/rRFwl82ahRwVYyTPZt2MzhAvgLEwwFp/vtL/bt78m3h4jml23v0y4dLlYQFMyepYgTH3SdN
6e0tUrftNzf016vgm8X+Svij72Is9WEr6rxxEr6Cn00uOXAY7vCMVLXffZMfF/MeNocrH4adWDES
oLT/ij89Njm4lFYM+2J7LLdnfe6nm9at3LMH3yT2Cvt3UYt/vSuut5dPWB/qFkGSv17PHY3KSCpH
xi3oPkYnkvk/1eRvDqd/e1f4cBnsfRZ5lR/WtpLADMy0AcpGXUPTqNGT2qM8WdpgntrBNKO/XxEf
C3UWHtEdxJl59Dl4Kn94V8zTS9stTBDdEfrYYlm3+uw0zBxw22JcfldnZfqbW+RePlbAvK89OWGP
8aNcobX68CyLKR9KPwcSTtLy1kxr18juILiNsN2jrmqhXeMr5VYhpL49zrBIyZlYbK3SdhrN/Fxu
aYHUAxcA/YB4aUOrgu4MIxLfTNewdWfn57i25h39lkArUY76MZ0G8c1EP5uBGqWQaxwTu/3MTSsv
Wr2sPeC9h9GFtGyMdazO6DH3biwYw6OCehLkmYn7drZO9rPTZ0LhtOyJU1rBRASE1fwx8qGaL7ED
qQ6m8qgGSCMMl7crt2J7ieqMiIbIKGHxv/COEyesCjLcnkwn3YQfZCJTYyiRisnAK5mQhXZVLYof
UkwPQ6YJ2EywJO9LyOPLUWyWf7epfH4mkoMf2uI5haHVYvETF+xkvnYq7ZkheaSE4ySTDI+OSu2b
LtFHYGi3snBbaV0xAU6XgzjyMDP8a5wyuVMKWhEjDFG3ETajghE7ZlkKPm47vZtpi92BD6vo1mnV
VMfTbMFIYELkQL+RmMpjc6PvGZeC2Um2Tc1tzY9qw735fk06aAc8x10Nin6sywNEXe2MqKWvBv42
pnwhfjM5B59LSlE0ybm4brYNHKb15jrMVjIPGSGaULFGy9DgS1Zd3TJu3mPw5i1NATnY0VB9tU4t
Asef2y+difDCOInV1XtC+kr3J9DDgIkJ7Eg0Csyv9XCSQzMGqS+3OUQTra1hwTwq5RjWkntcUZIx
zlwYsUCE7uSn8tjPbfdVQu2uoH/jbBK7mr/CUTdMBu9iW5cbf2i8fd7sj2zjoPNppJC9uPFgSZ/q
u5+Wt6xA0AcupZeIauDqPbmexO8KMXpDf8LMicGtrgEitliPwmXK4SkjHq36TymeMPvIlfDB6wlk
bQhQH7T5ycVm1wPVABKOs5oVGKAybw+2gNmFd+MMvWzAFy0orVpBuvRrugJwWPPVxYnhRVhV+W54
lf3VbXSXMPlRVWY4YsTEG+YAhKyTM9DTfWCh3jGliHFaqr5WTiX7UKNv/q5y34VLAGD9k7UFiLzV
iSWIAPDh+FbFuKMlxqBDZ19sktfHGo+UQ2qamg0dvvQZ3LGcVpLKBxIM1Kx3b77dLCxvvyV8MYQF
5X3qSFXduW47gNK1BbYVOzFzZDDMERvoK8LAKDMQr7dQp3cmzaSrcK3h6N2g4GjvpM0vDfR5LJdj
isNYdl5SBgJBTUP5fZAwGWK9K7Un3Rxhjg9ZrmuR0bg2JItNJmXg4z9ihh10sCkcMdstjzk+/W2Y
4KRjQMQDf4yl9PS3wmhwwYfM5X4y5nx6a0mDhXioWXqsaVUxgZua5bHWSnXruTvxbODRX9uVLQnH
ssfxk4L4iPl/PQmeo+OroKt0VECdJcerQWtLxKuWq/8wFtWRf+oO7i2Ogb4eEQzDBDbVumV5InpK
Q9IOxmRn5w5b7RxGWS5/FnQremwU1pxErDdKp87wpzUSk6h2RoYN3tUsaQWhIE+GNiAuGIoE2BaQ
W1JB0RmN5cmuhfZgDNNcRYQ3axAHGs3+gc7H8s+o2rJ+F17D3EvTIR+jiXqxjkv4JksEmIpfUNJX
iD0os8StMSBsRTbkY0+y1ANOzoXZwZnNxgVMjmaH8ElV9qx0LUGld0gJdidsAH+l9LimAjR3lBAT
Sf7DaY/QZRLDY7IApTq7WZIch7QtsBMz8hIqf+bnX/ot94vYtzRCO1NYyU8lX1QRZHOHLs6bezWH
coJQGSwNJL/Qm3DnhmU/LGko02b4mipl2fGCktu8Ih+mMRAjASSFiAu9HzMg0c7kHHoVSdk5MkSX
rCaQany/Dwg9tld/aH0RYlvWZaFbtO01hvaGCFXllVzZIxI70MSUzDcoIfMi7hbRZijmPTGFFqCx
FikPyR2scz8fuHXD+gw7FgsZZEj5z05qmRPzpSOzhh2eYjRRT5BeUcSwtc8IOqHapR4cpXXShx/t
2i0oQtEDa4G9LuZ9mZGnBSZh8UXiXIowRdKWvCsoVE5ICzr1YWbNcMBQ1AKQGIiEeuRxKuXYIyV0
17ZAJwoAFjU8MwbEPCEzVJSRAzZGb44r4QpnplgmqGw7l0lTNoL8qTTcKzaUiYXRVqPFf/cK0RUp
p4Q/vaXKXJoYdQ0Mjgy+l4pAM9A9D02ff25GfPcQiqTNe6K2tOZYq1pxyRbH20IYBrp7Eq5jyNCY
S+uhUZN63vxpJ4/St79Lv1ZXvjeSnqBJVhRlj6kRYCGq+Q50FYphi/HI+9YWW3ucGSx0oUxWXHcg
9eHCvVSYCUFU6JDd9shFI88c5iIw59T6Wtm1+2NFM7pwaUQflDPpYkJT6Ckg3AzNYtPt/3lWdvPN
dzfsAVp9L0sGseoCoHHGMXTF/ZalVQ1CxGXDp4viGtuOLDSdSXsDNd+wpxtEYR4y8PIvWuOqDsyv
QpvGipOfR6tn59Ud9G+htfTyy7Q07D9dt1FZcSftj8lpWx7GDL/sNJZWs4QdxE6ogvQQP53JGLrA
nS10ZgP29Wlo6dv41ldmBWOBIEuo+ZahXkpjQ8VbIS8mCEGK/kly0IrY0eX0lCzK1zF7s9DvORv7
nMsM5auVJ/vH4Q45HkjIeNd3qS9QQAdNxzEKdXgJlRj99OLBCsqb4aBwQPjaw4HfQpNP6qx6ibqP
jdV+BaDMFYqkMbvpxooMGLf3t8fVTesSwpFw3mv8Tb/n2G70IWFOfR2O0k4eG0IiWN/J7D7DdFth
IJtefsC4DosSa8hr47QlPc4jCGSZaF93fqa+TB0P5KFWuvtzo0XJ4sF0wHnLeazIIIaBIiD3ziYS
dvYK0hxn07r28X7h9O51jOHbzAae1ZkGffIRbWxHU0vtz4XCRTDQmyHLDk3vMDxU8MhmxAibt8KO
d5f7Ej3FjhZb3fd0HbYxarWlLSN7MY2fkB1Rg+CY6dexMyd2j9eZnK6VsKUP076yL/aMN32QdaY/
XqEi9a5Y7FMeCUdC7Js2NDyHGfsXP7ZLU/5MvLZ3oNLVSdzkyIJh4lIM6VNCEbOKtXpxTE+J+3yV
WpGeMO/ou59jl2vrJ2b15ipDCiP9UutS+77tOJ0dbOY4zdFG2T8TxLpaE4svh6h726DynG+mWvda
vDPTpIC7rmDl4whmkJrkzJMZIN6cP2c5aEMM5SnTcOrpoYZgvGdC/in47EIYEjpFwozOLSww38of
PK2nYNwl8rumUKyIg6oEboNhptl34mq8H9CqOI7SpcnEUeuqwnoZSS3Ayse19DeLX0q+kKg3/cbs
YJJeQCZyawhXPy01TLsGGsI9/3gcrgYM3gg6qjiprzeDz6ZCjlZNfoxASrOcSAq7EBCTcQDx48LJ
12+TscCE3Ea1fRn71NoliWZ7LOhuYCLlRafdAGraHsYCc9KH7No2yQ2N4IhHreGNKGoLUhby4247
OL6ONnGIUG2sBCdpxKbic4GzHrrCcitT/CO3Kr2bJgKMTnjUsVFT3qPo75XtAPYv+TRfHL9hGxer
58wXawA4Prqox9h3rMQv2VAT/3n0EIR9xshl/azhN+4fiYZ2t8tSa/p3f5UMnSupz/MJf1jM7YhC
6CeoXJDg8fjdUj0/d4SkZgdVbaKJh3FZxQMTysm9NfAk8lGAamwg+thbREZiF1RG8B+F9SgrHXI5
aqHKrVBCWsMPPOlriG49Jc6lTtAuXSTRh/TkNefyHXmylXGci8F8cDrqkFsUblJ/nbZ+gFE0aHYB
H7fA7+jsURw6b7nOu4m2meY/SKhDx5tBV+y+ozKH/qvfzaMRM4vy8aJ16s45kLRppfd9uWZIQnAh
neMS1yEv8BUcZyQXNQw+uRkalWRVCFz+NAelk24ODVxAR/QDT3MpEtq8toZWTLwPlDmGn/kb7nFl
heSqWdXjsmgzYc2c/+rOr4RGP1NpDYp2iMBPtd5vj+jGvftF4XhxrODIfbcrd1MXG4Pu8oEY2flV
X0sU1irzR/+0DtUobkg0mfS4c5eNs84e0/nNmFcrPRWT0cwxUVpditlMIsTjWOT1l6oxcngoEF5/
ihyx8MXa6IxuoVJCfnZ5m7ht4bqE3LnvU3E3wbPazlPVI7Xgax4KNNW+VooyWnSvoz78b/bOZDlu
JM3Wr9LWe8gwOCaztl4EYmAESZHiKGkDoygJ8+iYn/5+UGZXMUAW47I2165ZV23SUik6Afj4+znf
Udw04yAA7WTthCqLIvYm8dMwEmKAq9KHV4SSpy/782KChY5tWWDCDdWOBTYYqcV9toy64VJekfMF
B2DaYKP1TmheAT/TgnP0A0iJU2ROjgdzLtKA8nH9wOZGxT3crSJSw/yDoSOlR66ksigS0tr9ED48
TXyMzoOvjJGxxgfe3RtmXbW3JhCwzMNUFv4qfc7K28mt5LOuOAqn7XycDqkTKcnOCAghLUBqVp6I
w+BXowr0iWIO6viZyaLzH+o+zr6OVRhG62mKyks3gnAJ4SqxY7g7PWcUQeHgJ+TWId5nJDb81uVU
AbcMS7P4qhewq9YAdO38vMhq5Ruii9jdD1WRlytzKrOOU0jUWud5O6C8NrU2uRc5YCgvwShaX1N4
DO9TMw2Kg5bYaUJoWhMraGE657HKp+qxK/0GeKiIgbI0plrhsHUEqvMOTRj+X1UMqFC6ni2nZWEg
OZsnqOyq6SxWV70ue81D/Mz5YRz04QKgJHiDME4BLqWsKzybTDqb7X2h3YezcBCCSJRgmQhY5eGN
yuZSgJTKMSE0eXStunWuH5A0N/ICFOQQ4FewKje4KBVR/IARB+RDb0pUuRnGTYmqvUR60ej2lMMS
tMIvGScFJI02HMOtiKbY9LityGKvQ6OqbKqqdyqKPR2UQ1lUQr9M8nDUINlyTH1mZ5YwWirHCby6
K7vmAqN1ft2m+P1IBUosznCTRWY15sk6f5Z1YF1blp75uxieZMW2Q9d+U3HBF1k5sql34EMQSsUW
WuP11BJluzFYYBvmAAPOG7t8TtasxProKV3egXI0fELvqb5NIWw6dirAhPsuXjvkYkeU5dz4etSL
errgAkutzVWnQMT6ZmOFvRtx+MdnoKk5VkFaTjAzjfioD3bQ+CQMkVjar1J9tPDHciLAn0LK0UBy
IQS1tR0HPVU/ruC/y4YksVWtsKNYDVgRHvownr5ZVFW/9l0K3IRAd43apzoywJQgVvqzGCtu5KHK
nNJrcMSCEWDIdo0mRhSUG0ILxU8SB67HS8dl5ysWor2USoW6Dzg/kXDeVM5z4WJKXAVVFlzqEcam
lfRzbUTIplP/HMHoXfu1Yn/3p9C/wQXu++cC9dew9rn1Atap4KERKLvqdWIkDrBJpZT5rubUfgCX
PjQHmTTA+bsKxJHZ5dMhDFz41KGFTwuL+sBBueRdi1WWSgp5A6LCOzxviAoFSjkmIr3vvmttLm7Z
u0y3fpYA1By0AY2/7kpt4MjXd0+lKAfMqeik1zgi1A48bCT3GshhwKrogPqN5hcQ62xF/Qb30mL7
qJvcZ5WwwPmPbYUfFI1dYyEC4QVdOHUqe6ipVVyvIDtr14adV2gC44pFUY5VedtXhfOlDsLsasi5
dlnVjZp8dUdDHejfQ15xcxFKlFuhb1+XcMQHAnSgstSVjSWkCJXxZ55a1H7zPrDIZVfZ59vmRDHP
zi3rc5T6jbnriNcFoRG3iLNlNtWm51p1fd2bHUv5UKGNkrAGf0dk4oLzDY1A2RSIZvU1mrzZpZmo
DqVVUMLh3q+5l9qY4F452YeUBtivBNRkZKmVg8cJykWNN1YA5vjhzCwyB0hNnGAmLsxWcq8OlwSV
tFqPZb1yLMA1aK5duK+EuscOqsk8Zd9juSFCk7D/rmUGhOkqL4IzMRWgamFuiNvCt2y8E5Zd4HoS
fFy2PdVvO1CY9OJ8yhsMTpCEV3rTBL/iTshnXOj4DbI2jH5bhGtSnyZy7r4p3eFbFarZlVulQ7kF
M9FcDXoOU4j1Sf7Ka0P51rV9BR+9iLGFpLAOvxSOo92b5cziQG6M5LDW26lcNS6xWRvD6k11hSYx
HM8tfyy+NtRaVQSfqXoAAV4hxEt9tmq67zvPVS+wvkZRNJ1byDWTFUZn95AaGKwxlM4bpiafRrFh
wWbfMRmt+5UaHTVbx5Xpd0til+DUmmvQJqzawRiZoCz0UqDez3JM8tFj6wWbCkFhNWIno8i1QgFa
kWDvjB0o+qHLf6R94e5dIbrYsxyma89Ih9TfAMvMv4yRmtWM7oKdcs0ZO1p3Qc8WWm1x/mGLY149
uEWX3epEr/0mzJoFv1JD+w5iWH/XtjoqTwj25qZla6mtYcFxPjSazIWcB7/sZxgSGKFUds/erwie
wkinCsgeL77VMl/fpEYlDlYdBNsKC3aLhVUxemhOrg+wwbf6R5vNHN5NfHVXmeO43xpqD79Lv5dn
MBgM1IlBgwmeOzvFm0+VGz3cBpaFN8Fwy/4Kza64m4CmX1Fh8y8ak5Qa3J1p910XVIu2NqvkYcIR
89NUo9TeqJEwinMBtlhQFY2nu9pp1HMkI9ql0qtl4ylKOv1UQodBRHFWfg2mof1WtL1DWQwh7hPc
XUBOem1zDxIJSBEc5FPEJtSWgxXW356UAXeST/AaBYPWNobf+GpVflrcDvcDvhiBbZPNhKdOqvtD
NB0Dj3FXl97AFDmtp1IW34USpZNHsKPRYfELQ40JsLdvjZbjK6ta2V5mSjjhjCCTGfJnBxKPrbQD
x6qd0w7SQebspLs6++molf0AXtRFxNGN2V2kyvxeb6hkALMcMu7ux8GGJAnip/MGn/TGdS4aKIJx
EvnocWtprkQZGcUqTHP3O5Jj6BGK41PJMPAN3UBcLX8E7J/KFZWOuUChxCQwGfVwb49u/dXsh5yR
KcJfVCiZ4nxuxpHBuKK+iNUpf864cs+JyQIkBnxBM/aQACDbu9A77+NQtkCrC92+EUHMCTiafMA/
UMoYjYFKIs0WwBnmudrqZz6Ug+thU1YEhlIMY4/gQTgRP8dAbybPLt3s50Shg7Ha2/hDkjIOWM2d
mYdf16HBUPIT+QxxftD5/bri0k7JqVnpFPDReScTfJNJ1yJ0tz5c8q0CSbHexMLN2eEkrOWKBSVp
M1l6d91XGruipNFwMjR15n6x4ZzcT2qJPJhB5P8Ae9cg72YjjD6f6hSHNF2oeFlz85vQ500Zy1mL
VAq3kLnq0T9K6HEzn+OhGBSn8RzOaGAICwFSr2rnMWsIqngbTSPAcdPj/Abi3PaRuiqoIPDMfgSD
POUlkjYG+Gv0QG/oOFAzH6PuAOFmpL8AZsNfqfrtWTP5uvQcwXHkktkfGNX7d56vbnIRDRCnRY2b
qCcuwxcX7q0NsAviTbpRpnTc2FRvzgYrevhgI1yzo33UuWHkfprz4fEVp4IlBkMvvIZRmYKtAevs
HHhF80HBBeIHNClIR1H1CW5SF1qcmPkM/UxC6G6llJexrfmo3tNi9/6zLBUKXBIjkEXPQSAwO9Wl
iCmOdFyT3NqsiyIitVLJqF420lwbap6fuI9+3RTKAbSjKjOUQ97y4tsochotayB+SsHT7Ymq5FI3
4F5s6NJTV+3LboA8BeYMHwcdJNpfe6FRpd9aY2MJsVb8kKpLWIMwriuN/fFH356OHAZd1vx/xAqL
dtLRKALXJx826Q3jzMRAyT1ny1RKKseJpl7f5hvEIwpCqg2kRIZmHHe6cpRcfaIBWlNbNm4Y1jaL
t6Jn27wJqi9GX6DSN9pB/eCAmuVZ+BiIjUXMahMafdxsnDoaGE2qE7lVlFvO6Nq+Mstw+/57fP29
UIC5DChu4hlZy+8VxUw1NniNGXffHRKb3U1ca8WJnNS3WrFn5QpaCBQYzuIVKhIonO/GAkju5Kxw
ibTbvO7rEyPqjVZcuh9IFKZx/ISLbm72ldlTd+JDcQmzVTC93Nmzh+X9Nzb/lJdKR74L6kN6HJpb
Bu9SiBM1bNDbpjTWFsRrKu++RmoEFj4qoOY6U6Pq+v32Xnc/5iCbODnC05hil1HVBKVlbDR4Ko4O
+lVk2sauNSt558Nxup4SLhkIJGVz8H6rr6cMXiMhvlzdIgZCxHLc+0jYcIMuDQ0kLNoE9ZC6HCRI
TPJdOf7V1P/6K/5TN+k8/9pg8fiUppH8j/E/ME8RInqUIzD/zb+NFlyjfWJG1S3NtRDX4pb+h9EC
/esnzUFfwL/kC/6dYKloxifqcY6JH4EuyqzF1wNPOEdYkhPxaVbJI7lESGUhbtU+YrJYirMJODR1
ZmDHmhdLojoWa2UAUImioNrcx23M0QuyUfp5yCNb9UAgtTu351QVD0GQcHbRux9JnNm/qJz9AoAv
n2SGlSkdDEADozrtpG3Umxcv9PqvYfkyJG4xWOdfb15d+dXIGBe2O3fzF3q2fuAXZwlq7qu4uS41
vT3AC3IIw8oqsX+/qcXs81dTiKCZE7R5i7KYr9n290gCpuZ+VEaAbX0NQlkN4xPB9Uv1Ls0wxyFu
YmvCIou4bPFEU2UpdZOFD13RtzvNYgOahf01dUvVS6WstmrfluDiGz+5g9/ufKbkeZmQhsUNvrki
qjrfU8qcNtMUmrfcLNYbRcNlScU82dr+TWJXYNC7uKT+hOqnlKG/C9vKXLudq56Yr7XF1PbnWeg0
OjpDBOHGUl49+sKox0yGD2hhwp9Yg43rPiylx3qVby1O3eChtMMgMnvdirHcdRyhSMCBEtSYq7zm
mi+VGd6K9s7kpLzpkiD666P+79z0n/ShF/37VbbJXZH8Sp/aozlp/hv/mJO0eeLBCeKSJWj+kaP+
bf5Cwk62rorAhwFnIb59MTE5n0yDOEoOCHx2Bua8gf+ficn9xGQF6lognMQs5Xwo2+TPjuLFKs2q
RZ9C/8tjsm6KOUP45cDXbd0dJ6tUb3UuxCrM2Wt/G1M70c8L/ZwrSEO9KYOLMSeVhwt263NJNk68
nQ6EEdWPLqin8CJ1D22+K8oDU9WGw2zwu8CI6Zl39bYv1rBMuvjaHj4H0mvTdSCuEDUM2nljXXft
JfexwbgZDG63BaqyvTVplDI9vLcKKkeftINvuD+z0qt2KAOazrlTLGSBFKK0+EBtPIq+K9o3K78a
1EuX8IXqKtWRjVJxxBjsWJda8oDFdgWsgar02RhcgNEEVZKsqytZHTDtndgO/DmNvHqfmKv44PPk
tjTh9KreFEDx1FuY9V9Rc0Zrwjftc2Oyv9tIKrnjBiKpbPtH4jXMS9sYu3XMRHTq11hOsjYSYcHC
hUPCYc2zF/N5nkunNKSYbpNQf9BazbkxuQQ9L4xzM4q/Eoz6ZJXiHlGX4ulOvdNVyMnUcMbbAlja
1Gn3L8bEG8vLwsLAGZEVdj6Qus78+4h5+XmxvJCipwej4fS3NTKEbVtCxZWTgGA67rLYOuiGpuwN
lP2bP81+aFa6Kt8J+55/0vOLmPC/f/I8yv9fxXhrgrH+r/dCl08/n4In+fxUv5xy/vylv6YcU/3E
lp6Dis1RFiva3EP/mnGEwVRkG8wns0fHRcP8YiekfeK/hekwB93PBjK+4P9MOLr5iXhvejTqRLTa
TBUf2Qkd90yW/Bm2Ov8KlsNWTXUXLgCn9FtHC8MEimU67CenIPohaE6d5I9XTEfj5/MwmACghbvz
Mx93OKyoqjbIOOferToP1eq+a7vHWSJdAHhe1UKO3ouv8EYPXz4WTTHYcXTxbtkrLn0U7M1GPw6G
CmGmpV6FY+kD3gZp/MFWdA0XC3sx3eTrsoE6fqw4ISRvhNECVyKU61GV+k5IQ5w4SR2PVl7evO1F
/WDiNrDnzfGiFSWhwFgDmEiyOTuqnuH4wRaR00XkyLshjp/RD9UnHu14Bzo3yolUp+finJjXocVC
NM4S6n6OlCQDIVhTAmy29uzz4hZ4vPgjCn7/Vc4z4D8n6rk9bnMELbFHZBFdzpD2OKok4lTUvQ37
q420aE1zBck9SbN+v6VXXQOnkDqb48gTJkt+6d3wEbDqcQwqGR70cBgnkXh6yVL48VZwfdIWZQos
Notx1YEOtCIHHX9YhVVygObvc2+AZGA40dCroaXP+hq8SRQXcXItezp1XzRp6Dq8dI6zbfsk2VEz
5p7bj4xtqRT6b9k02dn7T/fG18KqoxPoZmKM5qB93CVVe45ca9M5FRAlr0XS37YWQtnmFZvf95ta
fi62VAww6hUmZ0OOQ4vezzbJ4s6MBFgoSvGOpcvY+71/KlV+0d3pfMxQ9HWKmxQ4bW0xkqsqBXul
T+RX2GVyxoacm570InvMEMCcmJreaOqPdZBdpjH7rxdzoTmpeUmuL4EK7XiOBNnke7n2IS31Yl8l
YXriU73VHJ4oFnk+mE0J8/hTVbIXTkWCgqdblik3qpNThe8AUp93aacgNMZUk3/sm/E2OUfSMfC0
kz3Ohvm4TQMwu3QQ3iG3tJQ9OrXbpDLlhx8M8S2dXvASYSYsPxlu0EqaknhQe+jlPlAzsW/TJt6E
fqVtht6oTwy0RUf881DzxETdFtMnS/PxQyHeYLqHgeMx3OHKwBDcpG6g/BtP5cyNEKXAFmvpZ8wN
tK+lxp57SAouqTAFrIsaRUjRsIdXm+TvPdn/pSfZmZ+KFYyuyPcy5w3H8VPZXNZMDGZODj6yGCbN
ZAMHdTjR51+/Oz4R24u5ls+qvERAuCMXtOaIRhuDhrVuOokwo5XF9v2pYjEr8Sz0NbYaLtujufa8
eJbGcoF9Q1r2nJrbKJ1/3ECfjFeNAaDx402ZNhMvmzSEeuqyKV0L7Km3U1LdU8sjUne4lZrbr1yd
iLCPN8Wb46zKaDK4Czn+Qu3UwfeegAeSWXJXtj7Yskgnhmfs2837Lb3xlfCf4gVmNaHvLXdpvqo1
SPdDZIcmTggMM63iDYRl/xsPxKyOXZM97vxYxw8UGoXdcwObeVasgKNW1Nn10VZ+8FklpOxE4emt
Z3LnZZ6FXggG1nFjfYxChrClzFNTqcLVjbpLtSB+8sNvzqEsSbWbiRZgCGeGlweqTFF7c2SIen1d
chcrp29ihkf/G43g2Wb/TE/HjnDcSNRpcehrNKK0ebqJ8lpcBQ0AqPdbeWMQcdf2z1YWX0dH2Bbl
WZ15kd+HZ06ZQt5tqnaT6r19+9GmBNsHHR0GqsPZw338QGZPBliFRtVDio8KlaUQaQymrkfQNMqJ
L/T6sQQGXEHPpiatcRdy3JaLyFfvoa56jhkDySK4/KIhuOCJU4Q4MTe87nKUbue1SWdzQluLN9j7
OvS5gqaInU02Zj3CHNc1eaKVueO+2DAz2UFcMJi3DepYrrsk+OSxDcEHapSH3C/oLvW2KL6mQeI0
5xh8jBJNugKm/P0P9rpNjh8zzcdk48fZcfHBeo5Vel8EqVeC+1n5iVrDqTTNdQoy3RNGrZ3YR/yh
3xw/JBpOCg2gkLiiF8sr7YKvo4VFlXoBAGYyaY2SNAQLfh94L3d0HpSe/Gmib/S2xsHUwEAb41L9
poNv/NpoDrROP24D3SuJgJe4QMP2SrQuihlyEod0h55EQhETinUOuzn4/v7bet3lMMWwTZ4PvQgj
lqAILGpBoKFxRLGfkbGbTh1m07Ca/B+AQFLzRH94qzXUpVxUzqcaXtlxBwfwWQ51yT6vj+1m3GaJ
qd/XompqDzEXAZbvP9sbPYG7ylkDANAJ0Nti/dN92LptxvonjIQgd2SduNS7NAm8gZAAxItlUX95
v8n5Ry76AqACUgeYLLjcW4KxUAij60ysFNykukXh/GvEX+wlaohKG8OeEP3t+w2+9YyMXlufBQFc
aBvHb7RVhZRKxXIY9QP8zMB4dIfoskoBgCcpLPn3W3vj+/EyqRHBhnFBnSyWeQNlua3UIvMCTik4
3hpZ3ikj0dCxiIyrj7c1L4dwguaK9rItgJl1TxJU7pmOxGBsFcp5RtrNIc3ktHm/qTe+GoDG+QyM
s5/N+mLezUNuzBwfsiVsv3KNCRkPrCPVDTHZ2obDI9Ei4xicWMNefznKvbZFyYQBOI+94y9HeRN3
SkRmXW9JeSkh8eFf67W9S+7Yihqt2H70IYEHzZv2+UjMrd1iXkQYT0yzwxat7Yd+53QFUso2qtuL
NOzVQ+wnw7Wicxn1fquvewwWu5kRw30t/2AuxqAUo8DfR6t1P6W7iZK9V6EyxPmWnuqczquxx/zF
DZ5gi6Oj61i8UCN27RTLdEbGet6CjhpFdl25NVFmBgrZh3RKiD2QFTr1aCR//MRk87oPUWigv6Jp
+lMfWjxoGrEW4snNUdTXzWWRZqaHjg/ptkuy8WfFTOM7H7f0qT3+q3UcqAzXwybjX+WI6Sy+akI8
+5gXMasdaND94ATphWuEzolx/1YrzKEAyiwyyCnNH/fVqSMKAgAC5/PMLNd2UteeGzjtiR76qq9Q
8mIgzG8QtAdr6XErDXDkTjPZO2r1GG7mDRn+rmZGWfTTv9MU1RTOikR4I6o6biqdkBRmZgvtmfj3
M91qhrVQRzJjY2XYvT8C3nh3bLC4fmMuY3ox5z9/cY+RaWQ1RqRmeEOp2HhYmG3Wfp0WH6wm/ykY
6uDq5u5PtWu5Del12cZZPnEwkn0J+N0PEUyTDT+u33+eVx19/kqUTjjnMSuzyzp+nhlCIAlLyjy3
0sE6ACDuFAwrbu0lA1cyQ6HokJH1sTwxwN58j8x7MzqHG8glBS0xYjO28hHOPhzYQ02qyBN6JP2U
Iu3tZoBZcegTKNPmTvricwUEXde2RTAhBxBUfXYZdcCcKYed6BZ/Sj9HWwXeI9ghBpPtcE3y6nns
pCiAnREsgWXGGTe40+9SktpXmZnuMVCdlRHFm7wnYrty2p3t5vqJQfDWo774DezF3EFkjLRbS+NA
2CpW5zmtlT+SDmHevN9hTjWzmJcJNxtGyeCC7zYMl5nr3BtZ0Z0oSb3dyDx9IK+dd//Hn03vSCXt
/XmvNQZJjV2K+HroOyd1FW/1fooPiHtQRgrqKsft5Ni7k7YiPdOElLDqxaDdSKH3VKXY8YlVYVf+
hUaG8ccn4PlajtubmUlJrfm4WUJDChdpN50FFn7rhXBrHlMYA1/e/1RvzcBQ4zgYUaTXhKEfN2N1
o0LFkv2djxJ5TpkQ29FuKLOI3iCh+/3GXn8yBrPGQJ5r5xysF4sKlinR9SbPpJQ99MciJKHNIMj4
4yOadthE/iWbZZ08fijTKLVWFExYBnhvjD+YfXfmUEcn9nOv3x0nd27P0S/OEo3lSQo1pCh1EXT0
BPhD8UQQURfaRN9qZIO8/+bmznw8dbCl0ul93B1SRRSLN0cuT0dSZce9TZ8hvSDGaVci9rkKLa04
S/JMnqhPafMrOmoQ+bkrgImxg5tLfIsNcmyWEFaUFgNsrCfxVZkCxSdi0DBqzlZu3XwJzZKgVhtO
/iYhFlR/sMGw23v2DEp5+/7Dv3rPyGnZp3OVSamEa5DF58RrGYdlAeQfOZWyRQ2X7fD3Fl9Cg9iU
95uimywe3GG4IW1jjjZZV/E8Hvcdv8pJLvIjsmOLHOsTZB6lc6/sUQj5NTdKzOzEG/Z4ClaTUITf
e5x8p+mqJm6x2QmWDoKwKMPeVclAaFc8yjpfRxlIFvxnhfk55aR1Q4yZZR6SAVrOqsabOmzG2ja+
ijhprPOhAkKCWYTcVpyrQxXcK6xPf25Hor6h/glfKjQ2OpThBgzYUOiGs8pmTTVbtEFv+8+EoJf1
je8Ooolhgw2+/5CpqXuGeUUQsRvM1pUfwk1bK8Na4Dq4EuGTRSDEdAypWK8izS6NH74+ZvYI3INN
xpcxTBS78opA0VJccU6Nc3jl1rbMzotkjmaB42JhACTI1zAuJcHlSrGaLBm2m4pIJvsCojkgtY3r
1iTNrWLTzKfAA0Lfxj+hphFuYJtO6ntxbozDMwmIWUSFL6ywd+AH7FDjBLIfMNCrUxY/GoMR4u8Y
otG3bmwA8e6+9usccHrbu2QEjZYh9w0fGAj6WLgwPkoxYjIKRG6Ea9xgcbUjasByP+MHBcUBrXEo
L/ykqsarfqpT5V4JMl2e+11Td3dEPxgmLBVNPXTEuJrEf0xT/qvS/fFXXLSKfjHVJUmtma+O4sAE
l6qXFm7Sek+Ket/ug6Dw640EZ2V9ja1QMz2mQRIy7cAPfgo2VeSnAzgTKrGFBKyeG/0QRMGaYmAY
PSoi9AmnZFKGMCBEPT7no8FtPu4+PAHfGW2JTxyPmfu3vk8+zkEzS8eGP6oP+rds0KKYHI28tp4g
SalpTgkkykIy2hq9CjYJCiCYOITGqjdB2JAiKJRaWld5olf9hiAU1T5UJED+rvEp/KoJZupX0CEz
OLktkShsCEtgdX1i+2KrlaVy5eL9xykq+2i4w43l49STAmeNDpWu/lVFPpZSI5TA8Cx+NwxDJQij
qYryalsneX+hjlaWrCjnqdNjrXQV1ssargl7297Gk5CxeSGDIYm+6rWOU1+ThSlW0vRb8qAoMrbe
EAZFsIEfptK3p8RGvq4OxrNGwBM2KndScs/leoxUbHeIceCaRXwlm1h7VnVC5tYFaa4GZAZluHP9
3Kn3ptr2EhalrQ6AJmQhvESS4b7O0rIyt3mp6r+C2GhwP0MW7XYTB3FAWdo09FufGN1vdpwZ4jIY
AdJ6SOhwdyIBmWleAbrWTZ0U2l3ZixC8tSiwldqlyZmrDpMS/LQ/quNW9Hnw3BccUzbAPIwcbInV
fAcOZzb3EZvhFvOJQtAlqQ/sgigAV7ek8KrjpZ1g7PIqgj1Daq9TQ4BK3ZE49rksVF9uczMx4Qdm
YA7WndJl/mVY+oDDAp9IsEMMnk94QRQbdxPpFeHjFFk5HyOO45FgsJyb9bjRxD0Tf/iIw9S/Ye7W
k00uLSu+V/IyZ7pxKnWCyVaqv2tVNN9MuAvDOUWD+Bt44yg7HxHXJitfVtYAOpD9/Vptk+yXqvu4
8DsuqlfcYDU9GVZ6p+wooleBR7BSYX3vii5Sv4C+0uRjVo7qjVorzRWEDYpHveKK6Zx5KL/qJrNN
90pWusWZ6YN+8KgFVbdl0yWpR9QVaUWj7xZ7mAZtRShRq0cXZaip35RQNYNdOcakn6MJCn4ZvaaR
Eu6QWbXPiHxp11hjS2UVsmN0tlpUEVwb5L2rHcisMh+tUJUW4kShf41VDuwO+/1QqRjsgxMdYDs6
5+T3ZdNF2Yb4kySYBWXj9MRTeiSj9p1Hrl9o9au+kMZ15ishmbqVBBBByJQg8sTp+/YHcRxudSmz
wm5WeFU7cPMuPtOVb2cj6TdKPH1JJ0pq32tVqt8dyw+Se8ROiXaekquHzlGETPlVYBpohFut0T2k
zLAimEs6fZs5siSpZ/QnSwMKF42wy4whC76ShpP8KLtKf7TSwvG3QlOg8MVGqjE3RKwBNcb0vquo
xxBTfOMrqIrvUvLO3McgKaNgZ6cMV7hlHEVWWWHoN+TjqIKwW1/E5xrRdRj3wholsqr2hO7ZlVkT
uOEkrb/O6yLOrwJsE+kjZAdD3yVu6kwXdoBg7D5sysJf9SUuf+a0Ls3WCdeEDh0xronrDsnKWTXk
vKq7eqSXf4NsF1pe3HTtQSjB0O8FgClCpp1IRaI61hBQXBdD8VmeDVPxu+a2f+TM1GVPfWjbvyrX
curnIenB5tCjKnMTKcCvViWZrmwSyswyH5g2UgPXqZ+q7hdmKynPiswIhkPJGDW8aGxin6Lc0GCF
14O09h91yH3RreK0KonKCO7HdaSScbab7/m7m0QDOHKbAcMQew3WDl06I2o+2zikoGR3jgrKcIYC
gtZh+iYb9rIO+z45yLJ207MgEIhxu8kRgBojzjP1Yw7Op0k8t5kyt1vBC9C6743Lrf4T8BUZ3ERd
mclnY3AGhlDkh+Zn4AfOL1Hgnp2Nl415iJBtYGWJtXHajwC/oo1fMC3vfAtgGYoBC9hu64E5iaoH
dkYV3bhU8o7IYwt4zp1IAIld4QK11UerTWRwO/Cm293YVX16VYuJDD+uF8NuRzizEXqO0aaPvaWL
8WbsjBzSnMji6ge3rU2Aa3MU7d6M9Erdq4oDLrPIW+JqoWsaB1NGo/xahhM1OV2LsX2DX5/O8dn2
zlmORTlaDZqbA0+TUAbJ6EvV7qweO53QaCfSyis51mSm9WXPN/ekaBiYwF/aXPmeZYnSk1RRBf1W
UWnhQuj4aLecK1PtMtGiHIxFM2QWwWhqrG+RoZCslRG4OlwHUkn0hw6k2+eqbgv7ouM6t3kuXbXr
P4tgLKi2QKHR5C18BzpTJnu92TaKXWrXdg7Kcac2wn1SGlWVD7bfAyIVVunqsHLb2fPK8kRFVFHi
QsCE8q0RrGjTh476NMMklK9VEUQspWM23v/ZTH9IWHsZPdeFLH43/3Wkov3v/3qpqf3v/+/kt7M8
71/Lbx+e8vapaY+0t/Pf+Et7y5HqE0HJnKmoDnLa+GfUC0fjT/CGUdByXy/+UuW+cCGp6LU5ZbpI
R1HH8PP+ob3lByLqE1y3co4XrIQf0d4urzcRX+ONmu2LlJm52FrWqeJeh/iYOfVtZw7Wo+OL0asU
VewUgsHOGqcpYc0ZxoVkj7nnOiE+r9kvPtkZu210GQX0UFldmrE9XTHflGsjMKYrtDH2TjqCfI14
an68eLvXfx1L/7UvCWcEv/AsYqYezv+wKhyf2YJJjUozTOStz3K1TtmdQ/os1XWhS5d04TBev9/e
nzu2F6fjvxrk1XD6p7qAwfm4wViarTOlqrztIld9EBWZ5xk4kCFT+g3Ja48JiMJDA+bjzLUjgqq5
gFnloks3cTPjDJTuMmF2BQjX+x6XzO1F15O+iyu18tTRIXrbje0tFyn2DtizuzdCfTxRPVtcnfAE
UK0xTGtcgXFV88oHiXSWiTdrYCBmIcyyFvwOhn/PNWS6QSRyq8a13CuyPXGWXxZB54a5G0LWRboP
FaelxU0Z4g4G3dAAOBnbw6jo0U4Pyug8w9V3cBtKo72ttPsi8PszlL3KOpvgFDtO7Z4oqbz1m9A+
O3eKNxwutcVHTFHJln46M7RyVIBxWhgXTjh1F1FbNWejKeR167D2NFKt9zZAzy2QKA5IAANO/SZv
fIxZa45gAgGwjrDguDuVnMo16s34MMYCmqYPBNbt2/6+ogft7DEd7moKt6toUAnqAhX8mdFEmGzE
2cfvKn/fgsn6wqKUPlJC0i+Jo+geHCVNibF3jVNV7EUpig9oMD3Ra9CSUItafkAjszUY/Yl+61R9
dElsXPkcwiT1TJC5l6HRQ74camvX+mN+G5dWfbC6nC42Eje8VYtk2BoIULb8cbTLcV1ewVFTT7zQ
RcFo/hWxkPBdubnmODpbPF9W9JWWimaQx8atiKRBgOw4ctKM2KSS1X2iYPTn3uh4KiBBymYIUdNH
erBMDkrdOHRV0CS3XQXrYgWCNp9WVhH20brJIL15MTDluy5vQOZogare6GY/2CgFOFxs3LKuicTU
Ip1cYFdrB1J5KtM6VyJXe+yMyvj5/sS1KG7xYubfEOfzLN43KW8dvxhp1lgqQ824JbAy2tWdP21D
0ZVsIICDV12sn1fpNO4jxSFDBMreie9iv+rocwAMl28aGqFZoz3/+YurFkS9SNqpvt2yzTS/pSM4
8EOXBVJfFblQbxufHR5BlsOMaPKhJK6qFHk+6K/UyCGDSPM7IU1j/n/YO48kuZUtTe+l5zCDFoOe
AAiViikiSWZOYJTQwgF3qF3VGnpj/YG3uutmkMa06nG/yTNeMxIBwOF+zvlVLDsjOBlJR5DhrM3J
swVb+FvARAK/n8G5LmvDGyK3XDA5ylx/biIfx55vee/aKlR4Aqe7gbL5lstbKlyCqRhO2KQR8BMo
0QociHFFDOt5nNZYKnNdMfFtaqDDZLbPW+Jnh2W0w3AC/4zyu2iN4LtnptinJmRGwuXyy+HsOWCY
zBqM9UfJKA/XcWpWETOHYtqT2rLUD0sxYQvndF017gNJxbaTU90RA+AbOJiMa9cwSqxrfJ0ry5t3
ONav8IlETyjBojCm2qdrX1zrCEgY4CW9VYE1GkZ5W7RF2UeKjPcyxtikduIG1kbh9uD/gUrL2DZ6
y9gvvWkmByZcxRyLEr/eU+dMxWnC3xITF7POPuBOhpfKZGL3tGGMlRH/fTleTpmhlECLBSGFhvtr
U7nY+NLGHjA2Ut4T06AAr5NUxx/fzfej1tmvLUjBPTaSPUiB4zyhy86+z1n1Hi/ut/0MsgnUeubq
W9QZQuC3a9Jo26zOWuk9kflWHswVlnGjeRbJ5017rD1zeuemf9ucuB5F3yalDFzX9y42J48UAoZv
mf+kafl0rLKqjPFG8vYE0L4XY/GHW9vsIdioNwUnvOC3t8YeW2jOtAZPfUugqZU56HM0UnPnwUz3
tRlU+7+/zz/cGscYhSN1EWXjpWsNAgKVJrMPr3510mgVNsbFevmj0SvznZ3kT3cWgNgikGDT5cx8
e2fwLAw7wYnnaeqM9qRPAaaHnZYckVWTzEW4+zuWG39aqc7mgmFCVUCaeMlUqDHy9/Kg0Z7sygRx
GXprN+ZV+UTMLyM5lxMtl4rQWIyvd6IS9q+8+HdWzoVslDqX0h9lJAcbZmWQMi7q3CQwxqHHwv5p
yaGX4IgOYevE0BrCI/QvfMYcDN/ZyhJ7HcLEwh0YbU/g4hPZeNbzSnIFLk7EDrxH+fm9lMIPACIO
wesb7QdS1dvXYVk1OJtIgicHBlw0BwlJrgHSeOEaT1ZTetfM64jlsJIx1jWvpTpfprvRzdx3FuDv
hTn1HL4OSLagWoGcXqwLdj/htrlfnitZa98SfP0/g6PaH0Rmye+Kh0GCwCKxfRJFNX8x2w3X1VWe
GjgWB5rxORiC8mMmK6wALSf9WGg5rnKLpyU08UOnP28DVzfOGf8UEa1a4hHoUPOYuwqiZpR3HdYl
f/+mfl/prHHMk+CMoVmByPX20aq+2xIGVPKkZVYWdm5rhYqR3H7IGrWfrf69b/hP1+O5sc51oB8E
uRfXsypXr1c3eQrM/li1QxLnZfm45vWHHnfld1b0H94X+jog/I0uBsHkEm0zjWkwM/yynxrfrp5a
S+YfzM3TecLxFieCJT1lYtBCfJI2s0o5xdZMX2Ap89vAznybSiYwgEDjoTKd6hgULo7SWTCUYDGp
Q2TLMvgnr4c+yLh+vV7cXHwGE34vh+tPz4zlxrqHy4+idqMQ/KusqSkddKXlKWVe2uC4nLyOxfp9
GAkTJ0zj7+vh9z2WJwbJ2vWp4aihrLfXKqwGaAbzxCfs+xEL1tZrNpFM4TnWy98v9IePmivBYmIp
QJpC5fH2SpMaMBR0gvTcZkK+iqVdv1jOMuHxjdkuYcjCKbD/LfDzptGGjRGmhnRfJ6NGRl8bmuzu
3vlB2/b2ptRmx+fj5mhB4Mqjvvi48Qs2cijLkGbc3jsS+DLdy2V1UDd4xVEvBrmTQq9ulN10Oz9I
/A+0Jd3N33/EVg1c/AbUu7CEvK12oVu7eCgZ87ahyrIzDuvTqau8aedgMf/O8faHq8Blh6bPlIj+
Rb/46JsBEK4Ucw74IjPSYiYnzhU439/v5Q/LFv6iQyNHJ8emebGUcMEm9MjMi7McVhE22vDkLNYJ
g0SCI9Ty4+8X+8VGe/vk6D03aJ11S0LhJStuwW9J8/uuOHNix02qNynpvhCQIrzme+PQZ9K5s6vR
9OKkQvT1sOJvifVgZyz4BU69vlsDuTxXZhfcj77WfjWbDieIJBKeOFi1O2DlbDZaHjnS649//+0X
FCDOXSYW2zgORSvi9ktRg4sFcrAaU3Ee8CpGQMvR6w3PbWVf6071zTSG93Sfv3/k2wU3pTgcDKqO
i5XuFEQvZYNVnCcfsFzMRD0lldJ3mIEH7yyCP12KmSNxmSTGbW392wVNyHhaW8ooz1NH/EAG4hAD
aGDMbFTv8fn+dCnoP5t7gIuq81Ju15sF+g0UmGfq3yJemTsf3L7UTplpjO+cmr/Mbi5Wm8M1mAga
7Me/yVnnzCBzwZbtubSFevDd3sSq1Pe+wpMwXpSxWN+tUWm3KfcKpKs3AyYiGp7ZuAMbeeioXHsm
LIh6Ge5FFmI/1H4rwd5KYouKeo46Dy/PWC2OoA5cJ3mTdGW/xixJC3vJIR/um9LBbQ4eUtGFpLv1
L67WuV/7nvl7OFm40kZjL9eUXACkP6GmG9MHTQrvVGRLXd2k7jjf6ENalTAD3InObuldTMsqMLVw
LjJiwNbVdKMcxsdyrafwDSMOT1yWp1lfo9FMGrnvC73A1trtxItW252HIW+WverdbA1kP7R9hc++
2Y4hju7TTwP0kWNLqH2hMTENIVW4hBmprkqBrJf2rsesuowNtw8o7dMR+Kd2scWP8yIYbiwhNcxT
CAi5IxLnWWpJAoUe+fx1JTv9HQWLtW1MFy8Xdo7B7NUHVf5N12ZaFaFzRt+d67TOcqALg1CithgL
jKMJLUxiQyc8jW7cd0mpnv3ya+L2ixGJqu8f2rGf2DEs4QFqSyVjRY7h3vRFkYVjMg8nRN/WqVnS
7mOVjk6k201+V/ZZ20U4oss7YClV7aRvjQ+gncE3aCmMcmEV49Y/2175Q2Clm4dtXZl+NGUSdk82
usuPGvvT976oX33OxZOgneRZuLR3PkKUt19vEQSFtK2mB0Uzg29OIzmG+40WHBpj12GOW+cQ0tdM
pVW46F2nH1xtgnJhMeTHS9mo233QWtVVF4h+YAVp1tcpxbI21H4lLhJiZbphbukvEhyTJBz4Kbfc
F5aXNtzmFtJb7qQhqDGDbFmhKyLxzmnuJG8hFEPuuqf/7k680cQdsH8TZxDIyG/vt1Nt4SUq6M76
bGp7wLrkKjPGb/zubpf5i3eNpvK9Lvr3bYv5OJoNhP7MO0FF3l7TdKC7QVhozwaj61h0fbI3ySfc
6ahVnv5+e7+f+7R22ygRrRRGlZesO8jwukWanTinRpntXGNQu4AEmHeqi+30eLtouMo2s/xlr8J1
3t4QU2SH6DghzrNdZvGg+x8ypYldmuCPncnlsRF0GoS9v5f//If+FXAKYzJe3DbsvpRnLYDXee15
wxmfsfaL7hFb47V6drt4Nkt11Yz7riST1WUHjKGz+HcMTIMfpBOQUd7XyTun+h9/Dt/NJlr99cwv
noMcJSVk5crz3Bkz3L36bPbEeiaOmr4uXcYa1/3lwW+NZt9DDj7M6zI+kM+jX5ld3rxT3f7h1Tug
SdD5N00HudVvX4pb2H1jz/pwnsRItBe8nVhvxuCdc/GXk+vFu6ecxFSWhYwA6rLhEqlvYHs8Tucc
0dGtno7LN1m2VM5BZctd0bpLH3LuiZ3e2sNVzW9ddtjmZTlmMkoR+KBXnEYYdrcMVTXV+yeBJQtZ
I0m+fiOqk0wFx8XyN3LRHrkxNoXD9axrSx37CX+IzWzEyQJ2h/MtyaURmVKrg2hd+qJ9p7D5VST9
+1aZRLDUeJj4FNkwji/KW+ys4P3mC0wuYLaDOQ4cneVgCWIG171kmHNorGG44Y08r81YPNeN2R1a
iL5hBjS2r9NiYW4h2qs5acY9XvnG1ZQmLR65+vxOV/ELa7r8rUyzDGZm0FxxW3v79oOFaG3ZOfM5
1b3lYyXmMVoqVVVhXlbBrh/w2yp9/bgWVYkPfmE/aoQZnLDvaq+ElwYfTKxWXgpHyf3fN6TLvW97
htu3wSdrYguiXxSi3aiywUGDcSbrMA07kY/XyiTL1CcT4//hUqxHH9r2r2L04nVBYrOgmJnLWeUi
iDrdEREU9PqgrKx/ZwO8rOe3u9q4vRiPsAWyht8+bZ3cYpRZ7nLejsdo9LLhvEyJH6WFGG+bqvRv
DZfK5u+PcvuAL18xrowbT5yAZoyI317UCITKXW/kogKvudScrbC3Z203kuoS6yJ7b8782/bGXbLq
0W2yqeCYf9mq2oZZyUFJ/VwPwbK3qFDmyEnz7KYbezs2CWo46BuisM4OQxHc3Ma+Vc+dVQe3cA77
d5b4H545r5YxP7MlHvulv5EiIJVvy9bPzCzhIOVqfmwZPITTVBt70Zvzzpmn95RLf9oDoFnwqmEF
8L/L78rvEQKbnb+enUTTrtfAaUiAzMUWHSqBH8n0KtuElrRvqr2+lvp5AH+LGSh112qSZB5UxrXT
2/qD6jR50vSOPNt18yt0tfdMAf/wqYGOAUVAunAYumzY3b+GSGsJGEJI5Hrus7z+CK/Y3KqrYN+j
z37nU9uW2sVSpMqggLZYGsyUL4YYrTGzAduVcbY9tZ6AKpZTRQzA3ql6wlCxe6bRIOJ3Tkr5Tv12
ecpRrYOzwAVFnA3+d3mT8El0BtDBenbHRb+SvbncJ4X25e9f2u+3h8sB+xY6VBuo+tcs/19Pcpkr
iLJ2pZ8bsrFisobrT41uk8xmt+XeGrr5qoeEdodd7rj7+5V/+TW8fbI4GtGwb9WihZnXxSa2jKlI
YK6b5261l1j6mv2IAtQlbCpQRIjWRCH05Gut+pdmSKmcZavmKZYwCxUKnNrbAWTqetT5oxXwYWbd
szlkznEG/+8h36/8S3YR3Fle2xPWRL7Xz9l0anKf4Lo9ETWjnqZWe3EcUo78HvrCnmWQGhFKcusn
Oq/2GttwZ72SuZfOMBsK//OYE17ZuHWCoKku7E9uVwCjpkOr3VUEsWihBW9FvFOG/JqYvHlORJUQ
Ue9vJhtgRZd27H41bnCcWz4Xgy6uy8bUSaIlSvnGW/Iq3WVBJcwPGtAF+dWeXT/UEN30qE3qykAx
hNwGh5uayEZbEOQTJlJrZDTa4gu+/8WG3Jp+uK5VrpHVC7+2aMY5IOlhqttrTUq4E8ucFmZY12J8
XBGDpPvAhMm4BEkqQ8PRZB4x9BmOwCn+eGc3onhnuPpb47a55hn41206E0aJl5pKAgomYjeleCae
M7vuulodDadACVWkLvaqpES3JFLjFXxHW1Mc06mCCI3qBBGpLTRNELRokxqEbJYUKmutxmM6l8Gu
GgkADX2Hjz5GTLTcoiQEb/aCsu1iX5uyrzbglNz5fVnsx5UBSoTzef8BQiODxtpdbblHhmO/07Fv
e9fb183ED5wXQgYHH9//270NEKPDTthvn8dRkI3M6WKFvLnsKskD+8AqaXc1ov+jnmY2eoC6FO/s
O78Nsx1iv6GYceM+PRzktre/gNQtNSg/H59xc5mOZVuLHbzp8ih16cRr6qiTRh7jAY0+h3EFD3tq
3eIhg0p9+PsW8csZ7s2zQK/4D0oFD2PjYL39JaM+5wgy2vl5qSf0AcbkQ5uTmUMmaOkj605RXjXh
bHbm51VfaYwwPUo/NPhBjPtqqeRDTSBlpJdL9c9L+v90zf8B2eVfL+k3d+bd0H35X//BIfOjkblc
Tt//5z9/4x+6Jg7vW7eEZlGndcURlaXzf8yZ8YvHgoM9bHNFxdOTdf2ffE1sVNH5kjjB7oHrFx/j
/6Vrmh5OqYDIm58a/bwDpegXHTb90d7/s1CGiz//m/t4wdbE3YGAMqYTPjxSRMVUT2/X0+QrktVQ
0IROhcBiE5ZMK+BI41qRgoN+QFk06PDJFmjq3qjNijibcVVxWi6oktD8YNJZzDX/xUwYdXACQcjZ
qTr3+13uZJ4dtUufdDHumnUXBzXM4cd/Pe3/vKU3t/AP8ee/PorNvA5UBb08DRvdBnXf25tAwjHQ
6Yw/yZD1Rz47SEkYqkxSj2cZIDrySGTNQndZVgzWxXiNQ/J09CfT/pFAdE5fkiZRFtNkRtlRi8Na
+Sn1xGrEgwn3LC4XnOSM0bLUF8XInTQzgdNO1FtL60ZO5/UziWWOchFyrGb/BJGAIF6S09t7zWOm
dZjJFR8hdtoOkckj8EQ4I40aQ8Q2uHmgwHfRxleaB9faJTk0h7IoIgjjAn+NjIzLzNQWgxq/6Mlw
0TH5DNciUXYskk57ztxFNBF6t6Q/SN9pflrNAFodkgYu7nKkJS++WbpYYc8LebZItWA2Icmqybep
yGsdk4J0I6XyVe1yQNEq7lpNN1HiZDcJsb1EjDXT8jjpXZ2E1twtLxphnWk8D8y/n1ZBcs2+cMbA
vVrmaVp2VVnk59xwu13qVvl0wCkFTlaL4A8RhkYQZUwurphf+dtaHqoOktQ5C1pXewjETBIJIfd4
cetZqxOLS9bU7UjkHu2HJHI8RruoEcg0JOJFYtOoSJQcSDcjYaT/Lmri/56Qw1hE5zlOtx7RQCD6
LDAveYFcWFV7jkLSars5zdZ7ZRG9vvcFo8fQEUaahmtuBHlkSyMjSZqA5lA1nneX6tDoHr1VkCSd
FGjftjT6jsgykQUnxpbmw8SR0VJcZfKqk+ua7uxxzOb9EixAAyIl9fBOZlbXEd+OuQlCr0DUO8sZ
dYLEXBdnYgvA/MozRW5BwKr8zwp9eBCPo51UseWo7BOZYDAFKrsrSSwnkhhibToQWDoWTS1eprwu
frZdVoGskttrfG+dfr73JJLvSAFCgACZjf3FEJQUVz70wWSfAM36kfSXHC9Bxr0kKPJNZQxtnDR7
7jjivhJxRQdByyX5kipOEnD8pJORkyTK/LD2UMCv0pkINeK52mExwn5p+O6R7/ZkJwlujKdLhZBc
t7NgAxH25Bv7Jgjm+yYQJN0hNRq1J6ZGvn3yNbRXsTT8dRs51/yjipl8Fhv9PN/PJoeVHf3zKUoE
lTlpo8XIP9E5zTC/zm3i2EdSHlekp21mzW0aSQtW1ne7tKqV9IVAzVofaqh52iKE6R0EH+esdWc7
zt2ZC6/B3L2Q5ivND1VZj8n+n+W6miJxPitD8dJrrWRr+GfRdZODDEn1npQxIbZNc0O8t8XX4VYl
wW6D/8VD1U0BleOzFBOu7nw2e791T409UTWixSTKwSmGB56JRXZYttgvGgkRN07lyQ+uMVGeVUVm
fyUgmXKmSdrvBVqSI/yB4jpL2XXHwXROOE3yKTedxO/eNyng6uZnqmb6g8Z0072r1eUd+jqYJnap
5xmq716RRJdI4JtVd0hDLhL90zwaiq2/NHfFWiwvM+LPu9bTm+dg9MvtOEjb1wn10XW15FBgF60B
PKIaMiOS0+u4b9vqo550wUk4U3vrqIVEd2Dz4t6aZAcZufCtYwrz3gvnxSOjd3ae/GzGU63N8jxl
RDpK+eCbk1JxwL/gEoboFVibOQPaYdWo3IhcRxtjs8WWNB4SM1+jMkhzM1wcAR/S8JbHsiXL9ZdG
9B5zivYGUhXvwNLUWc2BiIZkoDb3ZvCH3ldt2BEaFKdOnz8ypS1JDWr85cPaKHFDQmy5owCEP13J
59KTxd1iLj/1Yuo/ocpvnR3aH1Bl7HUajRzoNvk0l8WTWvv0JIXqb7j7Kh59pV7mgDlnPubJqQym
EoKPag9dydIdSSsiFhD9zhV4oL1D/kRprs2+EbVdQMqHEfh8ueT0IaFdcc5lN6uyn4pEzid2bOAJ
uFH0cUU3MIAJ0pL/4EG2nAIRlLtJUCA76VAH7BfuKhjIYwUUFaIubtbAhhrjk/r3zc8qyJyItsne
C8SYfGlRhR8NRpivitl6ho7XE1/zXHP1XYIs+UlMwj3oeSo0Um1NIkq8RUo/CuzC3LUpKaprReqy
Di0Wbb2lbmpEvXA+7fQKEE4cK2LUX8eFLitVpqr3IutcRgV60X7laET3XQqZHyGeymPddj0JxJlR
hdJvbPMqp3zxjlVdoAgfFW+MtM1y/E5usv3Dzcafib72t2nVprGkmnpe7CB58fXSe9X8GRa1PXRf
ZTORI10seJz1GHLX1MSjAbd1IMM2LQPvuii6IrjWaX8ebcRtMVMoxOJ9MHU/Fl0OP/1iEPfs8EKE
Pt/eHRaG8pthwPpEOKnifjI08h+S1bshPXft4r4yq8hKTP+hMxfvS90v4qHQ3PyRDZNsC9ITP5XG
5FxLPzPYbbrk1q/K9duAaegnRcW1N4dBPmydX0SkYEDY+ELchYslIgGeecP+4QX9cFeb2XrGhg9o
rSv9rRwb+m48lpCng5etw8MvttKKbFeURlOGRt77fagX43KbkQ/7AiLNx26uwASr5TTTTmPotxk1
qeqnLyebNMWpGz76Pe19yHbgVxE5rCvnSQLxOMuluW+yGnEeZgIcxtCRAyts3Mby9lNezPOe06D8
VLpydPckJ4/XNtJQL+70oDoMcvBJrfVGp4la0Ur9YWnp4DD1doA6yfFeMzb30LGs2Y0qw63WQwZh
L4tWc8nrHVQfBRl75h34z2NgLENI9m5NTG/ltWxzJKr6n03Bj45m3SnIAmN2ZB8TxhlVrA1jNuwo
gkpk03xcsWE0HZEZ+BL/IKY10/eTn+ZJnKLtHyMHk7N4DGa5RzycrlHWodrhuOvYuw3NQ/aoK7OG
EjggxCHMXOVxmQCixgPgp/Y4ebkxIAxnSrDzOTcHcG+jMl7b3DZelUU+6L0KFh2Q3La7g5NTCnEG
6KNOXDFJzrt+HTt171Ip5TdGMhvI45PFlFf0nAGiT7bz8iYAQ/+cL3b3wInsj1d2PoHLJ1QdUAMw
GmMfpoX+rhbpVAd9o+0cytlW7d6bLY6PCoz4CKRbp4dilETzZoHX/dJ5Ql2YwGPCwdKpWu2kcI0H
BgCVQe79ON47k1cLtLJGx5i9DK7rTgU+1hKc+MDik35ctr6DzSR3rxfo9nqUl3NxtJK0eDTVzLlq
d7bzk+Lozq0Lg0TxwRTelWENM5m1LrBKGHTBMLMkc63eY/NQXE8l+SI10IV90FWiSrJ8h9ImNX5m
/Wv6luwdaFOfE18fiBevSxM/RJgr7krOUCca5/bBTrK6QCyuM+uwOp2iY8ZpSJLaTSkGkclerMgv
Fz72itZtRz9Dsb5SBnzpm1Q+VQVjjnAd+vK2Rwf1I0UtsF9IE48Sh2prNxeudldWdfcaGGlAd5Qh
BA0Tpi/Y9NndVIc5MmI0xkujsPUgOcQMEwTyS7iBJfaR7h43umnMMeZw6qkp97W+CnEwvZSBt1od
7UZvCl/Eq3I0g8jkSrpRZ6n8YzAiLYvSoPE/T3Wfxih8wOOmLPc/CkvPan40e08k8Ro9FWNmAUT6
fhcF0NTxAYDbQn9hteZHvyuam4Ds+TFcLMlowVOFd+OOW3+X6sp+tgD9XlBjjAc6qeIVL0eKeYOh
73dTGuLBFy3hOonIEtzLNRc6hGkN00mv9AZbXKX01wRuyhBiI8Xfy5CEmzdLWX4sUstPdn2wipXp
0tT6yAWnDlIALhYarUqypbUayU/LmfJrHWHzifPfP8FOkjcBtgUFQsNKdXGdWasVqwAXrq36G7A/
Mq31U2b060fIO8reGa5an7wRAxKGhbV1XTll/t20klZCl5r9+8lnhUG8sY1I3zYLB8mDGbU2Q73e
TPsnym8iafn8Q3+Z8mOXbA1h1qZFyIMvb5litach0/pd53nZKeuy746L8FFf8/nER4f+t/JTBNO9
XvOSpeYeszwp95rfZQ820uofeGbaP9XoaI91kPevwZwFT+mSpDuMfqzY9LCqQjK1wlfVYWffu3y+
PxIcPeH40rJ8liptuqjNVkIDm3yqxEH0i/di9K01xi7mWgh6efT+ZLj8ufUxLhnNIItMpAx7v/Qa
Owyqtg8rjIPKyGqs8Tjia3kF+XlGEVUg96On9CsPW42EGWoHpjvf43owHIqg/5R7XvpsaKZ7bfY2
mwUU/ONaz0eqt+WDrQnzs9NNHTxPcOprox1Wa0dx0h/cxWzuyaUmDYTVXqaH2Z7VaV6qYZ8txvg8
V8hAASyDj0K39m3tjLhvmODKyWAFN2vlfW+xlFvDMsl0PtFgra/9Ji+O8Fr4RpJUISgPctO/ytvZ
PHH6/MimNP0OWjcel8ywdj6bahMHrebe6IXXWzHTuLyNpFMERgSvO3tkl6xuUf/Uu4mEIbaIjtXJ
WR805Haj9dqTneJ+bnNoTmpIi3gzk4oD3fIjjB/qSBRjf1/nebND6zbe4nH5w4FXvh8XqZ1616pI
z9bM40gANL5dtb0T+CP88IvO2uUeyVNBNSAWcNK2d/ZFX4/OISsbeWdjDfDQJEl5QNatXfVailnO
ECRUlspDvEEXAjDdS4HRH/iJta+0mvo6gYsaFX5bXOkyGR/MofmypgAclBfyWC5uf1MpTw+R9Nkf
zHqoPo4I6cUOQ4Gcs5mD/tNUzMshc5KB8sIk9xVb3nza40jOWmJ9npKuz63jjLfFV4hQ7WMz6JKX
D5U/7PqsktfGVCVaOOVCD3bw+safVS9oXAyqGvbJoMywOMrLw4R/1VdvsqsPQ9d16spxnfF+8DQ+
osxc2e41LEC+63PWUzCXcqWYldanXtIT2r0ymgPm2PPXpCSKPCyoOvh6lxR4AhcP68gyXqnJexsB
ES5B6sn2a+1EMT7AaNGR+1td2k6ciNg7dOSs27sBKzKSqs0XWwjjutkm73VjyL0jSEjZz5r2qs+6
B2vAawgRK+brLNHS00z/QTqX1u2oUTZaIOYRoV8ayUksGb2BIZvliJWT8TxLDyMX9gWn3LmS3zy7
hvGp8zGXiuQckGY/BuV9Orfi1Ukbt6I7h2G0zMm5H1L5oZpdrz9NPeYZZLTbqjj3zVg7DPKVLiPl
FtN9bo9a8mFxRh8m4Rh8RGXT7/Bdmw7LkJbrfk4n9DeUA0ss5qJ6pB5c98ZkmSIEv+q/lk7Tf1Fl
2jMxE+O3GW+pPlbQFxGXVIexrhB8F5nmh34w2VfzKDpEc6N2xwEovipDK+/RE4moT0Yy19x1Mm9N
Wv8WlXifnKYKdnRLk/RQj+Pe8zDpiL10qb5CueuWiKMX/V5WX5eWv4RGn2RHw67ZKNSaHb2WGcpE
sY5phKv8H/2kLwTFgZs6sfQwxovGLbTxMOvu+uCRQ/BZOMtyBDAd5D2uHQtcDfnKcVw/FX4z7/yy
ru7rJTsp7vaAJQIfOtCT+mFP7uRcrYVc9avU84dpJ+pZe117R3z2a3nXFWa9a5nfRjNOY5/ztNEf
+77ACXAtTQZoev5CSnh31FLFvNDTkDTbc1gwKluO1MzBwhhDo9qmT25DPMHrm1Gt5Yl2sjlYEEFf
tTrH2CW1stuCtyTb0S1i6SYjIbSr05yY9cgYgcRyUpmtPQ4FJxE1j8OnYD0anlJXDP3SKOOY2vea
Zt+SKUsKUu5p2c5cZSNISbewY1p9Y6EEgNR6p/eB8ZIoKrtpaPtkh+ELmGA7zszmuubVyyxquGr5
adQYGAmzyj+alaUorBLkrIFTXM3YqNyWAJF3plc9rxrVfzM2373W18/OMPAFDfXQfEB6hIPgPHyU
NiZWN+hJ5cfBdrQrgaLwxW/0BJKtVbbmfUEdMb82jp8yhPWUXsUyUYWK6Ydcxl0T2pw17Gp8qYiU
nxpxn681w1Sv2hhSmS5QWgJbjaHV076g5WQSlNi5Lg6ZNTK4BGWiSg1kq2thXmn68yJsFYsx6wA5
s9G+1nCKYkKcZ+79Yk/1mRO3H/duk1NLtbjKO2FbpYwHRpqROja6nkRPKdskixGCF16Y+eWUw10w
MBCjMgmKGHNzthmooDRdvFOf4VNWl+8xnN+C3P9MzMlM3rS8YM2AAG8n5qLFe860gh8wQJYrv1a6
cyQ0isS0pUUXYrcKppKZ9MudV2rd578P7N/Cedu1YbDABwJNA6/3L710YdUOwkAO4rdDc5sHliKe
0YDRzdA1zg2hjlBK1aOWlPhKFkrT36Ev/A55wF0jOnEz893sfC8TQTK0tdrsMkledULidjjsegwQ
gzxfviW17YznjpQtnZ0/4BXMmq5/xbfKHva9x3RzN/WK+Qw1vyjixcnn8pQobamuFZ4D5sHJzFqL
bWyj5/t2NXwXenFhae+wYS4IXzxC6g68uUGVAof/uzR01DBuZJgNEcg0ktI9ZH3GHFxrAMKjEb9R
pMClYVSUSiWYToZQnsK9MjaoRpunjzBF6vqw9tqMVOMXaqMJza3u//6a//QjcdbAtDbYHJP5nW/X
mGWx2XqJgO/X9cV4SCzNbTdLdn4XB/eDROT+IyglWE1RrjzkXyhS0AY0cnh1me4uw1KCcY/XZ4hO
F2d9j874S3b5b9wIKraD3QmpLTDU0Ktd8OYYbONaJso8lKoKxsd/PrrBHIr5YHTMqO7YN5yB9Fvm
9TGkicU9pfOwVndBk80zOo5FGnTHc0n5UImG5TLMFislEbOxXNf5/2buPHvj1tYs/Yt4wBzmI4sV
JZWyJfsLIQcxbIbNHH59P9Q9t69VcqtwZgaYARoHFw3bu5h2eN+1nlXhsvLbobXdM+zQNx/d+1+O
SxGRA8YbjKUItN7fW5mi0fDIYPN1JB/mzqCf637Lokr2a2Xiw37JK553MCiIEa8iXY/IIy31OD1G
E3SBC/SokbXLMhnSx9LjJNvQAmuiYLDI8/QhZjFppks3iEpAjEWqnfQvFkqUGmhjZpN62qTC3FTs
m8cANB7RqU5fuVvFLfOSfzBXXjkxpXfk/y3eo4qeCYoLV3mR8eAOt0MT2w/eaGBCNVqoW2e+jjd2
7/ubg8KbNj3dcQj2aHne35yZxkTu0NTxex5TfFQSl6NN1yZzuErYM5XrAnMFmMkaYsC6ThI8EJD3
InGw1IL/jdfBuab63yRbr6BFCzPPMuWOSVTgl7cn19zk4DgWX6GpN5jfO1o3bh7xV/XRLRN2SIXq
DQESmtR9kSAJ5z1Vl/SZAr86PXz+lb2fTBF62RA/XORpvAwq09LJKxwPkOBMAQUMqlux7KCjlUjG
bJ+ruTzYSU09QEWWu2rNVl9Pipc3Z8Q4+ntRFr9gMeSgFsTBC9wbatnJ3Y5HFAdpQz05Tki/siPN
ZBM5u9QU/tXS4TY75t4LzfgZxFk7vvHZmFm1SP9hxdbCKYBbiKaQ4ixorYxa5SY3hu4bcTA5m2/O
NXulH8JqjefJ3FqdyAhd4LALNsyaFYBguR4S4mhSqNx+fnf109tLh90gvV3TwF04iIBPtG5WbEcq
JLKfnEyqKyotBUj7LuNDp0LgXXGKBHoJ79Q4hI6IX6RaUE50HNhva9V1Q2M9eNgO/RJN9fVEZTTo
pzS918exnegpada9B8jjwu4K5hQ1tIp0RfemqAPYddoV0iqUGrNG2dwFrCoCWRSdpJZH4l0O++PO
DDkMnRG3nkhdHKJ9DKQKtu6Y/G8koCczS6aUDrDe7GdrLH01g64HZ4iyWWpnqBKQbVN66je8Y+VV
1kdjsrVK6q7syTnWtEj/z8n+396f/3zNyw9aMrUQG9Lex2F2mgWZm2bCJmJaJlKW832JlvI+Tb3C
8aNOC6tgNOzpEWCgRie3zcJkPViTG156XpFg5+sQsULkqCjNaJHlvRaxm6JUz1X76BgCjkWHyu+1
TixalZas8quuL6rsXsU6x/lqaXAy0civumysB6ujXo8RRqV69/b/VXpLUqxXe8VZTVGf9KAOXZFt
mlDhFSnbCqx+33B8s4j0M2B15GwWJ7CTcjXQxo5W4WwkyTYvx4Y3ui+o1mVsymP+yQFsVs4s0j57
Rck/lr11IHGOGBGwua7aIVnVNi5tfw6SEEzDdelyoqXNGaK9NNKswibp5J6JFwkfut8puricMqk9
IuelImyVnH38xZ+W+T2a3UyVtrYqdA3BuNHmbF+tLLPplnF3Fex8He2mt2/rHwmGkEjzf5/C3f5H
BNw7Ihyal78H/n+Zq7xso/9nrts6SmRb/q4TWv78v2RChv0XO1IsWPhpaGoQHPZvmZBu/mV7WJaW
MI2FV2GxjfpbJWRofxEVSWgVX6xGHI3FX/ob6qaTtfwWTeywuefjYaQTVdBnKqH3pwWHL4+ZHRvE
4iU1UL/zs38XF7vAZjE6QoIYXNN3R4MuHaavikZ8JX2TIkOVnFnWTheVtxExxWuMCsDAPpH8yRy4
aD07LGaOe2Go5TYPz2HeT84Bf1/VW9orZxAUhsvc/5vQ1+aQ24eeiyQkSPdzhwE4sF/DQ7JL/OvR
/8WV+p39o/YPlMj3vz34P2qW+Ld/n9S4PpcZlmdGSgq8rRPF0kQcZVYXywxQ/4ib6yw0QA3JC8ne
Koo4QKg090qaQq//dFwXzgYvERCSRfl1ahFLOgpPQmXcojXoU1FvqbUj0YEXtrG2jIjmhbzVM2vr
2mc0nMsr8u6COWkhWUWptZz/4Pa8v9lomctomnTy44B/0nCpYQ47EsVp/1AaxhA4HETOLGUf3lqG
5ISkc4sxwyFYfz9k0ltsyjqGbOT0vRnH/uCkbgsVWLnpVeex9kzvrsmZyz+/x38Y1mNMvN5kt+Ay
PRlWpdblkJUUr8o5Iplp0PTvIuxAwnJUhLIWGB6UX0f58fmoHz4YbOZ4CTErYLhBy3dyfyvNVSqi
LMDHKyZm9k5rsyfOBPl45vRsf3yOvEBYvW2DPRH64/c31Y6gJzQVGxVqxz7sqs2oC/Y3xcXACv35
Jb23NPB9upbKAW2pEbD7Mk5fGTvqDceq9HRFToCfzEdErbTyzgzy8b4tgyzWCfAhyzTw/nokwoVS
g266SuoECI8TrnDknhP2//FK4E5wXCPUkHzQ94PkY57WXU+bHh9wuFGgxSMBlC9GSs7bP79noC1Y
SSgP4G8+GSlKvVTnG+c1iFUcduz7Efnx8a0/H+ZPd43qEUsVxi5WoJPpyylTfEOShlukxw+OVd9X
mTwzxEn54F+PH8E33y42fLbhJ5eiDFon1ZEn0zcaWUGhod9kYVXu8BndE5IXLMBsUGZa1weG4uEK
RHG3IslLvdNxwi6qaKvFhAIn/R9fOx8Zt3cJe7U/3OIxkc2sqhWC67lw2JXm4bDJQVnffT7MH94Z
jHy8lzrVqsXXd/LOKJoBQZnM5BmwsB6BZUZjYtIZ+3yYj6sg2CU6pCzvHgpAbAXvx2lVqbVNAsTZ
GIfvoJPHTdSmD2g0rEAVFth4tfyFk8P+auURsMGSM6WvV11zSCxVXFZRlezMdLT2lSmBxnXGa9sZ
NJ0zkhJmtVN/fv5zl4f+fhmxDHgy5AUsBDRmhfe/1nYiM+PMz12Z7rPxpxMeOZDdTsbj58OcyOzf
Xj4OHBTnYXVx7DuF2GoeqhgxLimuvX3oZD9sBqr7Rxe7F9SauulpXTSgeP1JHwcbZWy964TerZfO
23ZSRGmv1aw6M/d+XFnYGjpUTdn0YYM7XVly2ejq1IEnwmKLmG2KbkavfxHtrrP2bT4ou4Ju4ZlF
9A+v4dK25B1U2WN6HyZhJYdlkGqEXONZLwc3Q/hTHGiUHz6/46czCgUT1mimSFZOZPKnG6KUbjFK
Sx6snCKCIGIjDLpBPxdMc7p6nY6y/Irftnwzdj0jLyhzC9hdQWxES1DLTJsaWuY6y+t/llAHNe/k
qpa7+9t4lJATWBdclVVfmdrFXH3R/uk88TYE4e0ejCZoP6dZlHapEk3nMYSXXdrAQ3MMOyV2tc8f
z4eyAMOYnO/5HiDwYK46mSZ0IWieF+T/WlY0XDbUcrdZKMev2F/7o6rWzUvTNESYzrD58/Gm0Zi1
ZvLKzpWbTieAt9+xQFmW74Az7sk+Z8wmjdQRGlJRE2/7wqpBfZIHQJuW4pfar1OvPPNmnlSJ3x4i
Aew4LWgawDU7XVNda8BAUfRihd8Roz9K+Nu8Gws/pF2PbLxP78PGw/YpQjT5i77CUPTNKOIbMKBy
pabHueC47tzCNa0e2io8Y/0//ULf7gg8ryWtE+rPKcTDmk3ORiYiU1o6zQ/62WJTevj99DAc7TOv
wbmxlu/rt/e5cg2wminT4lQlq0k1ftqTt4HafeaSlof4+yx/ekknS79qYxMZZnbuQ+S5JGPIA5lD
q8E2rycP2a4e64v18cUhUib4/D3/wzRksungcbNXY+9+MvKciNZCf8JrbivoC2tbXNS6e26y+/g1
sazo5OJyGFqe3GlNi8VRbRExs63J49FP8nw3cezzrVLFUGKD3okeyyHaESJzwEO/pdR/Zil5c7G+
u8UOYE8stDo1cojxp62PSCFNhSSHejUigHFa85gZVL1KQnoRul1rdfuArDFoqGzrNOQ/v8kf3qKT
sU9mRbqaniqanhBn48cADkCnPjW65zJITxzsfLcnw5y8rJocymqgjLCqMKY4ToetKXlpKbH4tk5t
PCfAqJ/2VdbtDUcxaRbgTtGafvv5xX6YsJZfQYESnTV4WOv0gCEc7A9Jw6NuRXpTxf0hURRcSOm9
kYVEXZytx/9pvGUeQFnJZ0Re0PtP1HXCSRijVa9iGykkDPgRRZPNO2Vbm7Evz0wIf7zJmAe5Oo/a
FQep98PFSt83TcSzrAZvRyLfIbb628ZLDoVZ3WqpdwXDW/oa0miZhLovJxfpfn1ujj7dGS2PmgRp
dGR42CAWnKxOInEAniM9XCEbNjuIdDpz1Kw0zrUiKrP+UhjdIHGbGGW1GbNeWnefP+QP0wYHYSBZ
TBiUc7ipJ9tSpMrK3LZsCsU8XHKXaT3Z8T+soCyHbRYg2EcUNCgHnlxjifuo1Ee1xsGU4dHusHrG
N27r3dlq+dyG05mN3x8v6bfh9PcPdhCIKOMorSGQJ50/iwoRzzmc/4ft2Mklndy20UVq7GozoYBO
Z/n2UAdD4az7kK+ROeHMBeGb/DAeB+PFGU7py6DqdvptoM/F+ZDHil/blboam0nXAgsxUv0KFHXK
kLAqrhI0NkX0tdeG5X3J0dPyW7uzDIJ5QjnNftaklg2kO5XXbhQu9qzItbIjPJzCOcipT1PyUWhW
3+uzMx4zrAHPU6E6FwYmKvGtaSq0H3Zrlte5tBASeDGaNwwE9avWuN1O1FV94zpTLn8VbqJfh2pf
i0cw4JHGpNHNQA+9O3K03DXiN+cRM2R+O+h0VS8TvSGHZho85StGtqbcNmh0bmu1xFKiNXboI3MZ
v6iD3rMhmbG8mGqe70fbsNYqWXSvCcvqc5RFEiGW5hxTxwLjJVq5M4V4taxmNveNwNbiy17DIYOJ
LqL3UhJJ1kK4wBOfRZG9nXQOiDRMEc1vQwSCfOueeIGJUm+A0uuHglrzsO4tNab02cT9syrxzvtN
WFxW0MiSFXibLtz3bWLciDbdZHobX9DfCA+VJnAwC7Ph9FnbT6oi5npnTZp6qWqFeeuNuRFM6Xxv
wyM6Ymht9wMQRD0QtbtpaKmEVVqEe63xnFWol8TODUXc7pQyLIfvjZURN9t25bDpO7MNciNxyGRs
9Rt8WbLDXZ4bm47nCf5Xmbv7KCz0R6sdsZaSryqtYMQzn+97t5gvNCFV/Cx6zo3L122pdIgT62r0
jUaNb4Z8Ogxm2tLnwybnIjSCDe0822TjvdZqa6zxMl5pTaSvHDkjUJqqm3yUuc97Caw+G19dO2d/
Hwty7tS4UEK/yrfSmg50jBR/xvTzUyJWw6OETE2kM26HZLDJsnMklDkzMghg0sWN5ijqLc+rvR6J
lNeuvGr+bqnzDAi+gHOURBn32Szo/wj204aHrbQfJ/ay7k25VJVKBStPiqJ8KE19VVSq+SSa+btj
JPbXhbZ/qTWDXIfF8gMTIfd9act9QssJO1ek7HGnv0rDpDkthriCmpisZTT6nePhV4DqMMKbs2W5
d3sFVXxn3oXxLw8Yb+Gr0aQ8j1Z5PZWLaRnSPiIMUuaMGs/9PMmDI+FZ8IcU4OvTcIBUr6INDd0L
yR+1Qol7MfEaEh1KWAi02hADjKq2wW91TYq0vmrsSdsNYMb8bLjIxmpNUMtDZlR9g+uQXoEVLUWv
vkcaNibfioatS2PlACXC6oeh1ikWyExeeZo2H9g4iUWKafyEVApW0bBj8xDW3+YsvaAspw3kZhWR
9+yMMB3D/Dpr58fcepbheui04bHk9ShudexyJeFuXbEpsqTbxY2nE8ckCnE/KLRrfFWr9PtOhc+B
XEOFsWzHXuBm8VcIqC+Rwms2airebaVRAx59+yAobF00aZM9NkjdAq1KbSzutAUOLRMbRlf8wEq1
QbgPJhkL2CapGm9PBqnmrKMRd63QrmppIihq/SnG5hZ51i+nTy6azDrAeUIBLddz2/AB4W+LXXvM
1/ijSRtV8RqtjCXe1m3LL1FPG39h9SKRApsxpBjG82axQrv8/WHemnG8M91mXczePs5NH73HN6vT
N0RfBC3LQzaD+jchYabd0+iIQE0ThksDhC/QurFtlBxRdo1mr1tTru2x28lulxrEeVkl4WOD3/Rh
wDIArLIc2l2PJ+2pIk41KIrmmXks8GycGwd1ig4cddFRqfMraWQrE1C3D7v3S4t9+ZjaTAuRDYWz
msUooQra2ndNHfDn2vo18RLVwazN+Uolx6HaEIm4BHTPHJv6qGt+NGn1w42s21nNsp2bLsSSNsyr
a0k82LpXUq1e40+8NyKedGOZ8XXazRjh3GEmBKUOq7sRsTPP20CQWE66ekMDN1uR/SO+z7PDRDqF
P91GQx4S9fYXqLnZbkYwahbhZRsrXwrLfE5LADAuwYxgQDESIHl1Gkyb01zdWAJHHJx4slqR6wSE
2Q7JKqrGivcJ1aq2xzpd54d6Gs3b3KM8qOHCITTDq0x/IoskmLPwqS1KfRW6HYEleYFs4xByrNl6
fbQNRz7vcFa6VxPrkLrGoTfFDwUq6BtDFeOW6BMFlmkWgiFocueiLUSsBJM7u6ukyc2rDHsgn1x0
6bqlEtQ1nbyGancMyHNosfnNmvaj6cYnfOC2PNBOMNcdOpIfHq6ryg9BnW5ny7rJjFxyXs9FMNjl
lToIbcemNlDGMeC0EGAFOrjEcmY1AoeiWOlJbq76CUWRbMZdgkCmRRUF9m8NMocERnYeT2lWlOaB
wNTavGuItP1VaxUbHDl0a3awsB/tKww5VxRItthT17MzAEXFMXNM+mPSUNCTHtGCWVzus8wErTlQ
dQHoZFd39VR3BwIOscKoxhK8NrjpsxvFU3Zo4hEjtmmhOojzMcWj5o0ZHzSfqBVWer2vrT0Wm/qL
NwrrYDkqbiIET9XKLYrMuxgja15V1Cd8XmYUHW1D5G2BxNGnSkqYZjzvcEvMD27flVygrNrHzOhB
nLpQYtCxo9TdeJEz7/BZOAEbnx+RahQ/mnLumxVhg8/MVC+UoCUl89ZsAm/0pttIV4bdbOfVMVP6
1MHhC+AEy+5kHBUjy0tEGyOqiMgjniioJ6GDr3VLiSAhRLY3KuXV6ExEdVkGuaGiLnEfw3HdZV7n
rErKCMgHVay+O71y8AHVkRcd07lyv1UEJ29Hb9EUqpE1Rji53QFHklZg18DgV1krVDBPmKCIsLaf
G0fagQGjYfB10LqtruwRi9zj2i2/JY7VbjOCBjfSVjSHuzcM6zYZhiNgh+kG9z6OL9V7MtK2upKO
ghuiRHw8xlaOW0PoK/5UdK2hS0tWDjO1YihoVfownwlUnuVGLfLHBgOKQPNEKtlUeelVmyfQU6Mo
eo70kg1KmLjMoXm1k20Rp75uzV/NaToWI+GVOzsydjE+L0jZntzmk1HAhvQGdwmkuQ3NcEsE8oVm
tdVdGUdJQNJxE7ToBnd5F8eXhTvs21g1NCqL0Xqe86912u2HIqvjdSUAWrqAsorm2gudpxyKvR8V
xma2sCf742jR36YWCRq5zyEocxtID+3FVrIgrJjEwiPmPWdnzv21l8f3LtTjIJ86NoS9wAIpIUvd
GVrfJ77g4/FL9rwKziTzLkVd7iu2oh7MqawvXGIAnok5v0PlemuE45MykcPrZG2EyJE5JmvXllHA
RIL/br+IYTb6NZE3sCKEqqU3RsLq0ob7GmDOTdISW+CnpEp7vnCL+vsQF9VTG7r1nWSne101CLKG
ZpYP3SwvJgVsSlAO8i7BExnggdkaonWCspTidY5Vkqzq8VlKJyddKKE2W2Xml9giNAcI2IvTJb/y
fB4vY32M5NpLrPBQO91VkurkQY5cRImmdxOL5IuBFCuoRZcHKN/Ive0BPnRDdhFZpXUdZam+VUAi
+Vlk537T8VmCR1ung2IFBvPAfUUadpAmIwneinQCHCsvdh2v7F46r7VjUxhoZXSddy6iQbGWrr3h
ILqy6VtjFFW2ZBw766wyystBM4odeGdU7njJd+gw8TIhMA48xQGeNfDRB4qcl68PAxqyeNhZPYHQ
V05mZ7RtRJX61pi3W09wlh1kxjKt0+btLxDZlvFqrMOtPRIGmGnt6wjIrvLVqa5ItRtJbhdGO0Ur
7Nvajy5ykOFZg74ywR9+wwXiBZAZvtv62BOZCtID6OYdEazfCuw1616N5vyyqmtwMCQjt7z9sdjX
8B2uKsmWKm7b8drD4Rm4lhzLTerZo2/DECEFSUA8UQW1Qd8L434tNXtTmbR8TJJCV85IChfy1rB4
BaKBi2uU3hoUdmqySDoxYjODOTT3aopQVVKudYFbeJzbdK0lzfcCsM4KU/eT8PBEpQP7pykhunSJ
oJWbrO7M3WKFC2haJFgKxPilIIWVHDnlCLLrtdS7+ja10SVujMHLrpOERXHXMmnGqwSjxrzSWkou
gT3ASw/4anB4DZ5XHTghh9FFP+uyuBxRvc4l23ijyHfCSrw7L1zkGBwoozHoYOrg/A7bXOzIlYN2
YzhVURHIwgrZXom8dWhJhaPXBp4U/LZJ84R9V1OpwWfG7I/VflK9vYXoHJYNWrwO5klK5vZAp9zb
9mbu4k1LWyWIkfWuu2wypqekNnUipK2BH5AqXuPTqwF10LoODqqFX4OXtJyf2FqN6dbgLDduc9cY
X43OkS+VDbvGT4VArkmiWPY4Nb2TrYdxmh4p5QtjW4Gr/xXpom+D3nTkZZ8a8Y3TZO09QuDua6db
YbGO5ikeL2XaDwf+pKZ8GyKS5bdpXLtf4nzuSbcvs9EAlCC9G84YuEdzmRrGNbsPZ/gSd3qxDqPE
w9+bKJP7pVeiIrzGQN6Q6CxHJ7lMu8aOjqUxqRbqzkgyHeXSZ/1pL2UZa5D7hruhKOe9UlQW11L/
qluQFTGo7gZbC6cqaAhWbRxyUVTeU1n0XXdB5Zkga0Ua3lYIy9uS7dO1uxHvVEAtp/B1aUVizUod
2ryM3nEiJRtWpfYyaOlFoWg4oYtKb3C3F229OL3FDwj29WOiDfGlrCcgYzRhmAI7M6Zk3ZrjY9Lj
ye23MnxQvPskqQ+JXXLqTplU5pUkZoFVZMMqJ/v4WMboxsxfwCTu63RjhAdQ3fol5/DowNKJhBK/
+KBuNfXWEpyBx0jNxnVeG06+i+fAQtBMNC56yEYLwlivWW87FVJT4l6GqI6rDYLbde8acxFwo48k
G10YCb49dbow6ifT+TbNEINrLdmEAJyOUULy2W1d63a4w5s1dCvy2iILZo9V3srCCpz5hgHL50HX
5Gbo028iZW8fzXjytKs5fKrdQCFtxhwvJnJ2gji1KMaldbWJU/M71Q1lNfSTiVS5Li5lk1zGldpe
tRzhiHGXCnfJHoANaWGdrJQRFIhI1G0/zuqvhgZBR87yHALnN9z6AWmubwm+u4neU19fIMw27qCP
VV8GvXqUF66BYdPpyoyVUvKv12BEOFwrrXmpG63MICAWTRDl6lro2tGu0qhgNrc9ZSPDARBFporw
Guj65BNThDe/5kzTgU2Jle+6DT6L2E3fbueVyhxbzJ2fovufBBZrTVsPfWEzuRP6APRkpSJFJ/LC
dwxQAZJu5N7C1J2tidDLiWLHOMv8FiVVjUUvvp3U3FA2Zo3v7irH5BXr+jdvnsYfDgEGhMMoUhB/
Z8CL4IXkJOMU9kshFCosRUkFpqb0XlwSidzi8RozzGt8cxAb9BJdUjY1x0hUEIVmA3F5E6v8YHZp
2bqrHPOhncYL0UWxi2Rffh2FunfqcHHom4A1IZvwxh+Bb01+1cUPFXoyuR4c81djGtvcaZ7aiiPX
Ls/b2KE+BbDaoTN51IBQQc6xyrXgO3lgAxrdtZ6Ej2qb0TqMQ2uvk5e8mgfVuHanpqmx40aV6xtw
RccH0y5NMLPNwgBzwyFoMKmrUfswAvuxv3eaGl6mAmX4ADwf5n4KBXvGKGKS7Mx8V2xipwiVPWyA
KyEa8CJxfQAHcezraSmzeYdOgbfQqeaaDHGNKEDIR4HVzr2Mgk6xtAg512DEhKsrlrgEfz63QQsV
jvpnYV1JMqbpLPTyRQvx/q4mttUHssN1igcCcR2Vg1FZxX02XveFYFZ0k5lDl1O+ZmTVpbeFO6v3
XkgLaKU1c5P4aqY8lSKNL0fiyIprAeqEHV47EkvqVrUe+rXeQZ1xQmxXh95q1Eti5Cl/hiHuMTYL
CLKdLJoDAXA+3QhKFaXvQcN9iAHv7OfYjp+AQsEzaGK9VOA6gAaFTaaL4RpOb5RuAYpggdNk9GD2
SJ3X0CPm1jfH0XwFPJUP60ZwGOwVMkc6qqN7r9DbH6FpDw8Na/7PTCWDZJuVofAtjyBz6BGgrOSM
CTdNi32hyvaYKq22EfzKy7BSXHXtaWm0C+d+Mc+LtjRsP0PusnfxIaynxYvgbtLGGatiQ4Fa5tad
bJ04HNktzV48VD4SeA6dkL/A4hU/FBP1OAelxll03moXIfXRNnE480/QnBWK0m0BcdG6jqXk/A8M
Lb5h82Ti0K9vDAhWO5EbxsVEQOb1mHP+0TpDCVg9h/QQtVn2ACvCKSg/4NRHk967pEX4eWrh0poo
te9GtOMD1y9qfa6Ul2FAIkPgc5gRgj4OwKV8vv1zCcSnpXxevDfZEoxRE3HUaawCfq45jsuhXjVt
HWCVJ384X9neQzieae2ctpaWgejckTyjg6nC6vK+D6KPVeuZPT0KWgftCjiVXOVa+iRi+4mz6RDQ
cQKL1pvlmXbFaf/lbVxrsSlqqN/UU8p4jOo7UjIkbX2eQ22pI3HMp1KeETecdguXUSxEbDZaJYv/
nLTvSEBr4zjjNsamjdNGgySoV5vZcTdFbvf7tgeh8Xmr7LT5+zbi0qB0wBehoztpY7UxvtpyoGFY
5NfKdOE15sqOz9Gw//R20P3EHElzfVH/vn9obCkLZHOLHjDZU13mrLX2eoN413NRW38aCBg2DkdK
QAZpsu8HkplukoSJ2sKkVBwp4TYtRH0UXVHdJWF6pm/+h8EgS2k0OjXsJQj+3w+Wjgo5a4QBrcye
MyGbDjbY+LBXfL1nHtIHgQJPafEGm9gLkakj/3o/lOqkU4SOnLfv2bsuwo1dP0KukiwLRU1ZPNm4
1t7Wzr3zf7hAJjkuET0T0v/TC0wIB8JuxYEoI58wiJtKfRpDfVgVIiuDsCRj9vN38Q/fGKpHHA02
MWZ8ZydXCYJDr7OJ18QT+INYmhq/M7X1/84gNtRe5ITY5E6emgWXuxkSPjFHowDRVoITeWxOZ57Y
H26dB/xdXdSicIFPLRodbdRmMLh1hXud93fF8NOM7+rsy+fXckLEd3TeC4ZhFsRygl/2tIOq2mEu
ZDpW2PToiKXiS5MML3ALEedkByNNb1DubKBFlX6GM86p3Z1I7Uvd6UDIuo96wW1WGqxN2HxvnKE5
M2f+8Sa4qELpkTvoCU/mlrjNm6pjv0DVSct3sqAy30+y2NdIcVZ4cb3d57djeXS/i2iWLrKOHNPh
ZUWobJ3MntrggEuSfCX4YbdeNEH1cY9p7flGN+2Gqd1Mcf29Fdnz58N+vEyiY5DsLp4Gvnjr5I1K
WP0r4dR8+DLfsnIEAKBXVmPfha175uX941AmnADCkjQPf8H7eWAsKqH3S4kip/orOHUjKtFqDthn
1qHlS3t/J1kQkH+y0L2Btpd16jdhWUFXy2sk86iBrZ5uLMHZJHhqpKHVOOawULI3PvPFfND4Omwc
YCwvwhwLfY538vW7g23UisPK3hHv7E+jtiXcHEd10tERVx8bTXyFsbmLaF9UKidVQa3OaO/SlJbl
5w/0w9VjoAXDjOsLl4P9YRXpFa2ZxCLtsBKu1rgtB5UM09w3ag5o2a4454z58N4u45Ek4uAVASdz
GuNj0c5S6xJGIaLXm/Zi9qsASd9Tu/38sj5sLhhmmV0XdblHiN7J51jYlA6Ij0OxAlDax8vhrFAn
3UlLeWATmqzAlgb/ZyPq718jrzBcvMCyXtnZzzrDOpAptEnoNSjtJs3PrpLL9/3bW4tGkDwqFiys
XO4yv5+8QeiRqhYuPRdYdgfNDo9GkweS0ymFkTLa6bO3IVd6E0vzXy/M/23v5PZXeXzJfzWnBsv/
D62Tb5FV/7N38rHuou5l+t08+fY3/uWeVCzjL15mID5s9nQdsyIP/m/KuuX+xcvHFsZQdf4KnPP/
9k/C8/uLtDLk7did4f9g6vhvA6VimH/xd/A///sf/Uec9fe7XlR4rJk4q9ligzxUCTJ4/2KWAH1M
c1D09ZwX6lc65Q0ViQg58IKsOrMKvp9N/h4LEgCbKC4LT8f7sfAnJ0ZSCWPtFE6Dyc9Obnq2DUxg
ZrftIqW7F5TVkaRDefj883u/n/p7ZMbUdPp4C/H+/cg4Q6lg6ImxFlFF9cXKwdGd/+qWaeM/X93f
o6DbIJXLUR2WjPejaD3AaekxygAM+giPyfWHqlYeILHRE5Rh023L0WGHFUPdXeDGT2DnbmPS5a8/
v9w/PtTffsjJ/JabHfTNkh+SWO59446wmvsrMZ+Z0/54U8n6QCfMfouMq/eXWxRqYptKRlLoEBEd
ZFmX1N3/nlB+jP/rP7kAv0P0TxJF/n1T/zPKyaMjqQgy/8BLM6zUlRHQsb1SVskW/ulW47/sAIYN
lSafvfmqDdzbYQXR7ju+/wPHqr175hU+vbNQDNn9Q7bh+aLGdk/mcdOchiHsCmONUtfaKHqWHWXS
4JEF7737/CGe3l4HIyMJC1it0L0s8Unvb69pNBx523ReF7mmr0WBtMhp8zODGO6HK7INllrc2CrH
Xsy3JxsctVNmqaQMI+oxhaWqTPTTdThw6KziGEGEidA73kpqOt8NfSAEm4q0Ib+1QAtwWDqq2/Z7
j8x4wHvDoMYIpuNQbtUwH8UtMo0qQjNJZs61BSmALHm4g8mq9mIYnqqJG2M16brTXNRZMoLqaMrM
piRNHvxtZ6SthWJkUlGQpL3IVo5CRudVDgcu36dCItJKyunoxg4aD+sy1bG1+lm1pJQirnUIWoCT
sEG42ZsBcRLTozO0BCPUfWWyMzWVNtsly38X/nWDRpj+GOJn8pfxUQ1Vi826qkqPnmHhfYGSGobX
ndFF3hZ9iaUD97d6ZVGDKukPDvWmStNTal/nvAUbGGcS5WEUWlrrK7lUvrDNs8uACPcxqKP/Yu88
liLJujz/Lr33MtdiMbNwFQKCQGUmsHFLUrjW2l+rH2FebH5OVXdDwEdY9qzGrKvMMkkI4oZfee45
f1EQlHeoR6ypBjNs/WVBnckR8a7aLLWVJ9R426yww0BvES8GVWSjWKo8YP6LbrRixt1uyjOcdcJF
EA7ZYpQrbagzf6oljo8oMYZcNKwu7MAkDEEJMSqTCB2pRgiHmLCz3qARMsweNyPzp4Vvg2JuDGsy
L0Lo9BbKOnMLF1Qxa/LxU5fBBlVWDEk+LLNfxJBdnTRra4R4mrrw8rEtBKcKQulabuQYjAY6NNd1
0RbX3Qi3pJFS/VljiZROlnXZrTVEuCKP+PppAPCUKnaCWV9WpuTc/o4mpcFokUIfXhZTnud2pUYj
wDBVm+xZHxcN7yDiHjuSaqTah0rOfnB86hn4iKF+jLFSz0mlQ/3M0bsobE4C9YdA1v0qVHMQf6zX
lSpYRbOBACpSlHbXhdmjahWUA3oFP2pnROr0d6o386EO4uBHGFbtNSU12ENjPIXkbYx+OAIkKyAx
i+ziYRWGx1hREDg1itS8aUFZLTZeF6hHIcs13E1DV/8c2yqudjNCqKXd1kKj2pkuRN+WegoSNxdb
VJFNbuLom0tNdtVV0B7tqUY9tlcG9BYHvUUEs1fQyaIkN14pIRg/ki1xf9eAnIvdUBbbL0h1W9SN
cQtBXdvQKXmLosbhIyI8Gs85Js9CPIg3c5SDaUaVslpVhwpESpdFUCQHPbXiKAtNTNSdgQYRBRQv
bRUNod5uU0n5aUikdy5KKxcPgmouT3Kl1NKGaWYeMfcsqKl1SErBtczEJx0ZFICgfWxUuD9UKoXb
gXUZVGr5u5wE/Xu3zGjlWU2ZICidSQm5nGr+wpTKfkYhIuvuGM7jZFfjrLHJCHVym4QS3ZSogXTb
socAKAJWWTi1tbqdLGWrHzA/VJE315XuYR7M/FB1CEu7MTPmNi8mzH2XtMl/FQqYE2pQSsq8RTOJ
UtYsVpwo1Bb1rVon+YUmqWteVU0ybZvKLG6qiVWNS7SMi4enpsaienMzggnkUt+jp99lOCpIYAjQ
HI+q8gl1KfAgkaQN15MUqZPL/bv+JYpC39to+QBGmQVputT6ItMuY0Tmca5GdWz2jdhYUr+tQ0tF
LsaKRY+SsabaxaBRNhJQpZ5uqqRCND1Geb/dRnlVB5gQtJq5R3QHFu6i1dixBPokqhuwP81yKXGZ
/IrkbC+D5YqHu6hVxWhTtAC9nIACae3UkMwyLyqTZjlUYTJcLwK1LuCPUgbNBgyNFvZJ5Wmk8qdt
HgQAOBZ0Z0i2QHFLtuI816OjNJSct2ppVLWdiF2BFY+uAu5FptFkNlsIBWtGjJZXnXW8vBALUd/o
DfBK9ltdEOwyl6ZhI1vhYgB6UYKRcm4JkmyEyw1h2uxTnOZqxHNtUE+iCIIbZWgU0ipQckgDA9+m
RIkATYo4872aYtU8t6SQb+F5xKjmBdSiLsCi4kipg8gBdDVEmbmFlkFkpOAWiaPH2FTcCREA86jH
5WDfihgzB6nkw/u5RsXvQqICj0U42MTFrQ12VJCQ1Rfiy1D1zGiAciiJgu6FaZKZHpaZKg5DSF+I
XtaJwIdSKUbyK+xWSoguJrp8qaW4elDR0yiNYxqsZB70dbm711Owmi4Hp/JNw5gGLNI0ArEXdGq4
1BuLevIjWVwtfpCKG8F/DLi9sHJ66tqc28OuxxdD8MDIKCLG75ATbcnqkgPbamLZZlPpOxVQ/Fas
wuVOMirQtdYQaKiIp2pnN4FcEJnOdQMPAcyf3QEL03gLOWsSYI3D+BvbdAPoW47UChLCUSGRpyza
bmOAkGj3mWRF+Jiw7aAuzbPV9ozXF5wELTuCltMfuq6o5kshEoDZqINQSXaQqMplrbSU4VFW6lI8
d9J/HNv+6H76L4V7CEp/oGrexIiw/u8jRIa7rvn1qzt8r/4/uKciSPMqvnxnBnYZP8ffX99SX17/
9y1V1v4ip43YhESYjbnkSrX/+5Jq/cU3SatCL115+C+JhP/Q+FH+knSsc1d2FSA7mbjyH4kfyeJi
iz4C91bi5PWnfyLxc5roU6D0QqflzrgKtfDV2zC4nZW8RXGHHWRA09/q2qn3zEKIrw0pbO6MRp+u
X/XL9d/3tdc3jrcB8cqqlWSSfeRNyMCTXlx//irjp7WFlupDpNrhlCVuI6kQb2TheSgwSP+8JVl7
G+OT4UJHYZUQ4z7PtYKc7du2uElmKL90MJIR24dJkwFJicS7ylIEhUI86H5wvRHwf5AMoTWJyRK5
Zi6mTSb5eUPclK0+PV2KG02w1m5Z8wtuWgVEALus9Si4yXSlujKEAKSzMAI/aEstvesxXxH8jGtx
5wq9nimX1hRn9S5C3zZzIqnqLQ8rR6n8MUlNMflaORrhRjcWnXGQRdSdt0XcaqFfJFKbuXmaBp2b
qSb+lTit5OpVYPR5e13qeozip1DN6SGBR/Gj5650QYBRYT2STKV6MJfQuA61ODhUsxH/yKDAQdLR
pBzJNBns/+QGhrVQAUyTsCViXCwKLhSwxeBQLlOKmWhspICWwMjRgy7oKg3oJNKDpXmp5UajOEKr
ZKMrRYIejfYy6XW4XSc1gd0gZY+FEHWK04wCu9jFNPcZzCGRA7p0rAA5tAszqqdqBhaIBwj+E6m0
EGuGst5q2CkmgYo+PFqqGJxTaM/TBARxDN4Drdy+KseHOkrG+qDBdSjuzbGc0WMoSk3D1iSpxUH8
aoxT2s5OJSsT8HAjDkgIwajQqPP7EOBKzKH0SSga6AxYQERrTQ0yI0kMsQUQuk9yIaqMY9fVet7e
YERRsx9XmkalHaBLkJsixqzqjDlWGWmghYyuRsHQjbsEyNJx6VElvg3aos6/reosS+thOySHbrUI
Y/s9K4Sytlhv5jzfrAKuFr5WSdsjjJzmaguwUKuiMuvJQEdIDqH3qs31raH0bX6dx4J6DOArt34r
xcgLT4RT3+oQ5P0Gvsqc+1UD5sFlHPXCVeLe0uwkbiIY6nGmpO7S6Um+HdJmNp1JMgKYG0be/Fiw
Flq8rurRbF3ESgm/9k2O3jwXEVmE+DIPuAtAbMAOyBnkIAdPQ18jF1wkRWTXBgGE25eWUYMY4ibI
VTc0WSyWFm8VYLM5TnbhENrcyZSjAbaC0QSfAcIR/1moMpI2VntiPq28wvbFVC4zLNSyi3jGsALR
eOAhiCJS/J/uEqVr221Q1+tLCYrAPbMq5CvoeyJI1Ckadc1DZCiABKanqbhN5gqcaxwaevVLLDMQ
zhoX8PCiRVZkxGFMap7bvkeVFAzktENqXBX3FcF8UK2uR+BH903dZ13vIUDecjEyA2vpBz+YEGrP
/VKb4M/gTZQPm1WqAUOiIKqkDbIIALaInwo4YNFcbeW51eFH6Ku9cBBr6CZxldIwnKuEouQUr1v0
L4eeEkCTaMV2vdOKiLIUcG+qeCTGUYQOaE26eqNAacm5uSGlGR6I7DHjBUrbS3fhhOtX6wnQB5Kv
ZYkSwFbppmqKHEUttDp5nApByIjMLWnoDjrC8jhJTIsQb2f4jYLbqzLWdKIei8AC0HGvLosEtaKd
QAG63jRjEP0skPrCDmfRctnG+gxBABwkwqs5bDIFYqC43MVSNkS+plegh2qzwKl3mciSjcuoDd7A
9Qi8NMdA7hKu9dMds3I03DnSIvULqVLiMBTxs1UCWMXHaygeSWJWebppKnynlsd5hU7ADJMW0y0w
e5rLJ7IdpDkeAS6GFvNyBNRJesfNq7hoZC59Iqwer+wWsx9/hjU0nxr1e3WFEj0vkhwNcggljOzP
9HMCUJ7XX14Oov+Jiv7NJJ31r5P3m+/P/+ffi9dR0fr6v4MiSf1rpY5j7U763lCsVcz376DI/Iss
IJlyDaAD4BQipP9M3Mt/KQhLw/em0k3IssYO/wRFgvIXbsgviAVKATrrTPqTqOgkSFHAFlFTR9iW
yres8W5vAwc1M40a5pEdNXVyo5Zl61Yx3pYT/PIzkhdvW6LKQORFL0jgA1CdoAr4tqWuMuYAaoZt
SuRqwFevGnmLDOICNexXff9B4PU2GPqnJapxOo+mkow8KQ+YcYSSEXxmOVqvtMl6C5mIAD5v5IPH
QeCQMTOJ9CiOnyStQ82EyAydU4uNehtaZXhs5wZrGQxmkjNFBxj29M1/FQR4IiLWteagkSi2Vhfb
t31HmjTqQ5wyVsc1OE3orgYwWnN4DPUEmdANYM9EQHZb3ctggfUXZJyD1q5jaCAwBfS8cOBGd/IK
wYa2YoZdTX5jbCbkrsHnLaj0xqLiQUqCW5rAyJCvwqhNsb1WZFxXRSX8UUuBFXqa1iPthoIuzCGN
yMYJx6mQrgTCidCTw1r/HRdLotkwgfPBV8pB+x0v8XqgKaGa3Mx5TcNSLEg/VZyksBIlRIKvMUL/
clKM70k+JBxepEOUZrwCyqp/6buB91bglle2JWGXYTdNZ/wwSAyR0JIJV22cvTMLe2gDf8dWHB5I
TKxyQclK1WuyIengbq3Y3s5Q8v0QafXoB4bY/irSMQ+8TJzmZ7yXpm/TmOe/8yzWDvg7jWR/QYne
4pa0gLvk/MFSpVx9mqw21jDAKNEDW4pS4EitjS+BmqdfiFXInMSklkybQyoELk8atn8wkySTRaLH
vHtAxro/LuiIDyBZ0upJNeTiVm4gpttyNyaXqCZj6jaqBs4YXWt1Dw0FnueijeNnVk3/PZrxmbCT
pcTAOACcQfpbkdvvBmhT2CcSIyMKII/hyeQ5VA9lxgBWJlHyiPaVpMEhmHELWbhIPIbYHl1hXGWB
Dg8HasmAqPkQ9ZB+wyB+rm0lnY5LNUYlh0aX3hV9AxukIGz7Kg1YwNhSP2OiaFkdIKZs/FqnAl5k
GIvEP/CuaCkY6XLmyzPg+yaFmgBdCr6pnSJffmlakx660pAhDxJVk/gLPmnyYwhLatrcrDTIf0MT
3sihXPec1dCQ7UbD+4w7SSLtYZmAQLa6WLjEiDAQSeAXleTA0MDVYcy14qYTrR7B06VZZbaaWTZs
qQwpFZjwu5abaRnDa8ohw1M6GtFz2EyhcYvnT/jQ67FBjNdF3JcavOEjHEER3rDrHsFqvg9hzRvq
lKTo0DVBA1lPqn60dYs96hgb/YMEZ6G3ZWNUfpBKL0aHy1O22HowISbbGYik408opFfCIg4qAsp6
C5BoWvJbCvsYEqcqCXwLtVxcc82WEz6BnPk0JJjZUJFAu9Ymp5Rm1AAzVllGi5kHsr76KUUIWEPD
15LILnp8VQGX9eUXbAmWLynbvuU2oh797NVstOyojYzHXKn1Gxn6OAbWmUF0xIdJF9BvVnOD8Zwm
42inRa3dpRD+vWwSmf9ixeWTwF6ZSBSpufbYQg//YbZ6fj0TTpcu+E3mjdWGwuTEiUjqVrOUXCaX
ijMzlPRpeFjyERrJyPrjUtjPt0oiP2CJwGilXT9etZDCfpn4iqJNWwfp6ARRgQiSlQYmRdeSbKC5
ipAj9o9zhlsHk/q1YcuEHSWYXPZ6ZaxdNpwm31l6UHyPoR5iYKCj9Q0PcoaPEZZtWOJnpRQ4s0VV
kpNMnkmkt5kyH/C9x7FIVAXA06GQf4GpyAskahtwzsRoQpQxjJTfi8RUwaWIiBxr55bLXszFivyz
hZVajAv9DYj1LPNktRxvQx4g9YcUqpJZrW5kTSanrhqEtQE3Qh0DeMllMvmQqDRKRjM+lJsBPiQZ
uURWRluPB/0C8NL4KBUQtxwpj/lMCJtzxa6qTmYzy8r0WgskASqViMOrFVei6arZhFy2qMFfBuMs
ci8oSTG6cQzGkUQgVr6wW7XfRhC45G534OQbSrCSUcAbHydsDaW51q4bXGDJt+NA9UNltsa2IfdW
7GaRmeVAqKkrYA099jkqBlb0mFVhPO+nQgt/xdKswaHXyAJjmZ5Ae4FSKzum2E13va4CoOMcrGcP
rDuegOnqnGxT/MSiOlZm4F6pNLQ/ggEBEoxKeiWHnVqx+bZAzbd4kclc2Ueyqi725Oq3QoX4TTrX
GNwoFsRfuLusDG3SJkC0QXAr5hzpNkEQzDR16ZStsMj1LlUL0yJprUeXQwNEt1cC9QJPj+xeTDPr
Wai15gmjVIz8VKENW3dsuvCg5WZ71SncGzfYH5YDsuRxrThahN+vm1N+/CKQVX4ey3i6VaWxyR1O
dyHdlG0XX+dFgNsa+dLmR5WO0jcsduYJ3XchQG92qDHzWv3TUqfXjfpZZG/zst6EztrLQflcjNl4
UzbQD9W8ka45FowrUvXiCK9G9mXBMH6MvD+GUeiOyAAWu77ZpuZoHskYrPOciwvu4ly5KtZf0d4H
bR7dWjiHzn4jK8bPVA1k3UG4WcdACKw7x67B/sW9omr2Qgwo0Ql1QwydeSS54TRyZ05YIETNrmPy
PeOVPnQOdStKhYMCT9qQY4qwedjEbmGt2HsJhzQv6lsRjD78O3uASH8XDobxnfR4i27JMoyHStUb
Smyq3GkItSf5jrO33eS6KReOGCfLN+am9L2Ego8eCEYY6Fb0cworldLd7EEmzrDvqJLukTIKvMJ5
jtkB4oZ8AZnhfjqOuSrnlyUKNpwp8pyoTlVb9aPG5Et9YymzmxkM728YwdUVgFaK8oJiwSSF0B8/
6YOxTDs17Oenok9ElPdzVfy+GLnymFlWcAWaozc2QdBlF51Qxr0rNMqoOlNsol8gWgOHwwi05Es4
tmrnYMzTU8KDn2bYyJX1lY9/l5wjxDHzWCPBpGV3S4jvcqNwsc8FJS7ZiMg80qVdx6HsDagjQBEJ
R3G4oQhUpjcS/qXDRSvVIGR2daipN7JRw+gS5ZahU9iisHvU8H512ODr5wGD5UxYBG77ZgMRaFqy
oYRtEsWTM4qymV4UgzLquyZi22LelLgIdmM84Ewly+UGdo0ikPKyIjKrqD5j5VCHy2gDx2/uq5iw
0074FUwg06qjlIs4pWfmZgN4VZ5Sb8r1tsXqGiqJDRWUgVeldHpGh0HWEUKQxX0i1BBqR7CZsZNO
44ztOs4UyHUWnTx/W3JBvpFbuQv9ckgg0rcTDIbrTtYJjFposS2elLJ52VSiMSB/rCe6m4SUU64i
owKFSf2G6K6fyMRc5bU+fW+SspZtjcMxc1NBMSIXVZThZyOrAWFk1E3mWlOiJB6pOLpy0q+fnByL
WduFhSaWEyK6vlensv3ZQ6DExksvC/yfQ0HKAZngEWiHbdOOQBdESrtCq1Ocnzo2YrGcxdUYTmjc
HGa3aQsRFPybZZra9tAhrmx5Vktqz081cdhmOBWaKFEIFfzdbAD9YUvoST4bI8U17M0apEmCzMK/
ncCpTZQjtUXZ7y1BXnb5PKSsDvTTXNR9ugL9G6D3jZf2Ypf7cRDEZJB7ecBPWA+7oHLb0Cp6wPgQ
jLH1anv9uxRxB7CZ53XA4Sxi0ffcVoaCZRBVUs6EAdtp9VCbqsDnCrLqQQqou3pQcBLxazACMPge
x4lVX6fwwIzrSlYjzqoq5CAmuNPTX/+TmOjm3c//9W+rYcu/TkzYzfc2zl4nJtbX/4MplM2/TETy
QXbK5Bk0Cgf/kZlA8OQvihZglAAtA/9+gdj9U6/R/lqNGAzKMtx+RUoqXEb/Mzeh/AUqXVrVS3XS
F0gv/vdzEyAJgdSuMCkFoQBKHu8ghWolwumuZ3ausMKRRapFY99jQF6yKYhDfwbC9PZGvzaHRDqo
Pp5Zpg5lrJfwV/WaANS/kTXKhP5PUwdPOL/M6pNez3X3U9A7nfj91UicTVO8tAe1C8U7uEI0qp1c
6sUYIs2coZtVY+N7y91Uv69jPdl83sqL2dx/5Q40shMYGK31J6pRONKdZkNUMtpBEkk37oN7729s
z/G2Z1IhJ1yakybIWJ3kQgKpqykoSTcH9+l+RwPO3efP8IIA/JfPQAMnOETuV1Vk0IBv+/7D7vbW
39nOpUNDzvbi4F44zsXnDX7eaTTIonk9F7qWGB2s/I3v3jw8H0P7aHuPV45on+k5+W1i533PnYAS
Uc0HQ5HQc/7xaeff+z7j893Z7p27My1RD3yTQ3rf1PrzV9Ob/JIkSDzSxe7oH7cuTdn+xcH3Xdc/
OPz74PKn6zr2lq/cwwV9vOM1hwP/3LsuP9u6e37m7fmSV/u73dHd8tMDv7zjpY6z492YYrwlb7++
xC/5/d29f9zteDebt7O99cf+zneeeAkfwXbW7/A1//Bs29k6W9rltbzj9ebI21+4Lm/1xHd2nu15
vOODe7B3u3ubucbveN465RxnfZnH7/N+65s5l3xx4En4RLdr85uts//q7deXevsdHX3luHzNU283
JQ/v8Ol8b8u88ncHBuLls234zVvnO++65aX7q7vt9m7tJjpq/W33cMjttdk7h2+fmYTK25L1+yFb
d6xXQ9bKlQHaidlxc+FfrJ3lH17+5+/jk0+/H+mHw9PBfzoca5tBOTw9MYnsyw0fene72W02G2+z
ubSv+PR752JLVz1eXr486qXtXG2ZaIwqXe46NxeOzdh7+xvn4oIn22/PbK/Sy07z2So+yQCnxPlD
yWS/YKAYrONx7eed/bIn2X5tHxm253WEeZDD+hNeePBv/dt1LJhbjA9f3fILO/uKaeDz1bqf7Xab
K/7e3vGM7t65eZnOR3pqXUgM1JXj+7uXSbLd7/cMo3tBD7Lcjv76oJG9pSfpA/rRd+mpC96LXnk4
ML/d7dHldz4f2bMDe7L1I6tZoiXDnnzweUY+nb05uMw0usLmEf6eW86Z+bT6KL3KIr+fTie5fu4R
c6GtO4D/dAw9FgQLjTF4mVa3/Ef7dNq6nkKb8d//3uLiZf92t9vt79G+uTuzyVLROPOBThL1C/qF
M7oMN/4Dw3u42zrroPCFe3Sdi92Oxbt9YoKzdtkA2DQ2nlez2nx/yxAf3O26KbgP/sb3n9zd8cj0
4GGOt6Ftf+PRfEaVeePtWTgPLOK9/bKT7za74+721y60f92ub/p8f3yK7fvFfg7tHVs9x8vxln/+
+kUXsT1tnas79mP+vtneeXfb30w0NgH7nk1lsu3Q3rC6vl1eXX272m+9L7v99ufdjeNtnBt2B8fz
7lz7++U6o5j3d6wq29vvL9nf91uG32VzY/2xGnb+b/5mr6VFtprtgW36cOFsvStm5ssLv97x7XUd
37kXNw8Prnvn/Px8Xr64mnyyQl80tV9tOGkpTAqISD7Y9mA/0DvD2qWPG59Vty4/jxHhw16sK+iG
vZdP//knkF6ins8+wslRn3emkuTrnDjuWJ/O7+0uthnhdSWyJRx5ahY+/2Q984fNicTq5qdH/969
390e3IeSj7yxHy6e1wXO9D5u7M399bB+ePaRW2aRc+exDXiV7V19T+w9E48DTrbdG7bQJ8v+4l2t
G49rb12Pp7T363Z1ZgtQ30x9yKWoKJvUwXR8hgyD++bbrX1YFisUe7B0piwM8P8AlcLF7LzPu/Pt
AfJPK7DuDNDYFuCekwOkBMkZmOCebLLmlhegfmEDw8mIbReypKklnKnxvX8qvIaI/0yE32Fz6Cfh
TIYKtgYAvLF7vKf82BzBFmaD9EeB8/pUWHFSS101x3XqpyfhptSbcYKTJl6/ZMu/iXGd7xCqPMdK
ed93q+EnYTmXAsJz/aTvABCLUWdYpPhJyhtOZE3kbtKGCphdAhUGwliP0f3n4/V2h355MqzLNNlE
iIF7lHUSdsLuq1F3JYtR1gXKjyQg3aFNk4PYm7r7x01x81NpBA0qKpgnjydXuVjmfUpTqIXbg1Us
fhVDSW2TPDtDff2gJ6FHqipXKnS9oYG+netahcCnUODTPMRtApw00bcIMHaXaqlYx7EpjTORxge9
CPsTC+7VVsnkq7ft4UVGhUCnDjGi8KzIaXRJlWKBXwMv4vNO/GC+rwRQA3bdauH1co14tV9SjQTU
3MsrnBB51gX/ZFgPaXBmr/jweV61chItAMBa5rjUaAV0+OAEmhjPbioL85MSDvWZzlvf7L/235cp
qOtgDjAFYr+Abvi28wZ0lJtW4pG0pTxGEUgrKlD1V1Rb0sspK6SnxuwfPu/Fj57vdZMnYUC+KF0J
+qi25dZYvCAf9StqJJo9Vn34/9bUqfdrpSUKGtQSyC0M7JxpWF0LjDb05kn59flDfTQ1wAXops7V
e2Veve3H1qoAmwoUvdCC6q/TskocmCTKGYLeh62wBbK6VobbqbpJoAVIA65ItLJFNZsMNmLGSFH/
N6Y5WRjyQRCd10X19lmsGE0cXNcbG6feTL8pWjVqd5ECNPPM5PvwcVSOxRXzgr3bycqdgSKU+sBO
0cCMr7a5FFSClwx6fKadj3Yk9Co4fJHRAaZsvn0gTMAww6v1moKppaB1b2XpPtPz4DcOVNG9xY7Y
nWnxwzluklziWqTgMXQS1iRClDWxrtR2R0Zukw39IwmvZ7mWDe/P550Bckhez0b0E07GCjWhKARN
ATspAHYx5u1aCIQ99nkrJymfdZsgXwCKBOSQ/nJUve3BSDDjPtNIbNdKo9htoYyOtkSJV1VVuCnG
EjcBXaMOkqYbRaO+ZQNvw2RBVKMzm+OJyMHfnwQqjrxOTgz7TmOOCQu5CG3ZBtsuFL6pmQ1+XVfK
fYnOfKgL075BPMpr0lKyFaasM80pOmsGdavO2vWzUJ+Jgd7PLYjQVOJVDKtWnNM6x1+dCWhBB2lr
dDUpf0u/xbO49gBDJBuxz5LnLm4W//OheL9h05682tuZ1qrjdDKX56Gy4Fmze3KTGtw+zKj81YGw
yVXIQdZjCXTY/bzF96v0bYsn+/UsI1DWUxwGi1CaDswrnEiUvjgzsB+2wrCucaQhUU9824+4gKoq
MIJV328lORta7gjWpJ5pZe2dt8cdz4KxKEAxLMH5820rI7wtE7vKGtytOSpQhKxcX3E4oeKOYihD
FGqi+GmsguSm7cFNnllHHw3ey6YKgw5pm5cr+6vJovfhBDdUBa2TIzuUjGW5A+q1HMA2NBc9eDBH
TJNzej3nGj3ZZYtmmZBn54gnyNZHd6hN4UIOqA2aZt4eUENB6BRUPLS6z+fNRytjjTUR++Kd5VOn
vaky8xpPYFZGLKEhKfQwMGRrSDZjYYmVHRVC9+3zFt/vupAiJMSWuABxBlsnh3CvhGOhtVA1B/Dp
rl7DQlKAIthCAQ/q86Y+mK5IV6GVQ7WCPPvp0ZWqy5KOsLTseQSTI6ZL7yNc+uehNNgfyYBis/Jh
wJW+na7F3Jb4UcxA8AzkvdE7QN85MW5Qy1nl28UzW8sHiwNcqiGug8Y1SzzZWtSuiDNU0QGHD2K7
j0whR605F/dlrpnwXvXhfhoFpJpzsjjjn08WWqSExBxcb8knC9NIgd2lHQfmInTWHajK/GeFivKu
hK2S2KBGtTMH5wdzxYI/TsiGvsN7GysiDZ3IcCTwlYLeRlsWlJUEmioWh3OWkx8sQFx//g6wMXA+
1Zgyq3Zu1RB6oxCVw4Xe1/0O3R1tH7NRbbvA6FC5rtv+TI9+MJqkHMgDcGybME9PFkMT1fiBd7Sq
9LpMzT+OTXeMy3avlUp/NangVoHDtE6NwOmZpt8tjpc6HmBO1JwwnjvdZbVgLKq6Zo2HCZRZWURA
nSBwOPzhElxbIa/yMl2R8ZLfLg7onXo76ezZRIxdhw/LIMA/kJtl/tOpQkOaSFqAVUgUpJ/EWPnS
Ss0EUciOC5R/JalPb61WasEaR+nNnz8T+wpBIeZbtHfSVKrGKqiwDt1klPorYIjC8oRUZ2acOQff
zf71kYi6mRpkBFjtb/suhhNjjmJfMfvT2YUxpV6IWZ/v6qlvz+wqHzVlsM5EMGuUnU/VW7oxKMoy
RwUaH4cWN4NZAFE4P0alOP/pnsxDERSx1FbUuXSqfFHnJiAWGS8TVO1jnGuJQCPseM7Mhnfrylq9
m6HZQHoEqn2qkYZgdjpDFyGJIpqX5gLOVdRbwJ4TUOWwlrbpYm6RZNh9PjE+6EXoJ2tejzbxyj3Z
m2ecN+WkDfB50QaiF5gfXjmZyU0A+ubx86Y+WL0K2UoNpgKbIw/7dm4U5VwHywwpzdKHr6aBaEmB
BNWfz4o3jawf4lUkBDKvjoQQjLeKQobfpV3rpAqgZFmyztQdPhov0pSrez37PSKrb1uSuqnOS2mV
mo61CRX/AdCQmvboImBIkStjubMATS2IBE/T5vOefH9ZYa5oEqEPcjfSelt52zYysUk21rSthhZP
iaSyOxUF4vJl0/8g8OvcYhpIR8SomnPkSUfk3ws7HoheWmB7fqSM6e3nn+mj0WVcYZJIpG0JYN5+
JHxlIzCOTKTUiJ6MHu/GOtKHMynAjxpBfpWdn3QZGceTbUyv0XJuK620pxhxD/CDKPq7rWhV+pl9
bP20b+J5OhglKhJYMExY8euyeTWNAhV9ZSDvlQ1XD2eTCOlhcRR8BBS2RYev15/3nUnlHIAxPBrl
NEjppxbvp6GsbKPTggvMNutdxSbr/jdagTutEoVxgp7K+BkZ/NM5ZMNM2ry5LPso96C3xH8+RHQb
ly02TAbqtOfQBRJSK2Ybm4HEY+tnqRA1tOhPE1Yrq4m0gcihRkC5kqFej4+5DEInrAsgjZUcCZ4J
TkpQnBN1fJ+eWJsBa6lxBV/50Ce7Sa4v5SpLioVMH8SXZZuovh6Oe7S+C6ctx+uhR6teEAPmuhFc
kAbf61ZVnTl+3oV5fAhpNVUmM4dWp3byrEst9qjngEZd9EGWvDRAKgx/ojwXr7R+HBVnwtAi3jUD
PL8zE/ODZbD6usNNUkhQs+TedrMAUVfsc5TC53w1M45EfXbHKr5U1FB1+jbgzz+eo5xFSJWZBF5A
xk6Oo142pnwR2UXQeortsVUa3yCxe2YlvD/0EBAx1rQWjHoQZietSBn35cZgWPUIbi7ctXI3F4ux
UwMrOnOqv+9BmjKRjpS5AXHonQwee6UuNho9WMKVxZOrzNCvF0E5fbFaRfsZjfkYnHm6dVDe7l2g
6WR0SFWV7QuK39tBi9Jam0IcaPDwyQVXtWrta92Py3ONEo4rSYWMbpY4XVSRUhJQyO3T50P4frqi
H0CcoJP7J1jSTs5FrMugeIzkWsSsCd1MN35mjfGkIZNt11aRIxx8LuhcV+HpA7NA1zFV1tToSR8j
GpzEsoSQXiHgBqTUfY9T1lCcGcn35z1yFCRdWQjyevactCInHei4Ep52kwgNHAyEOR/qBUERF+Ui
9bpOB5hWKdBeFDyzDB795936wZzVqO9yLKmU9RC3fjuqzVIZKdJhiO5kQe1jTIIzD+4z0X3ZNso5
te4PNj5K6oTvSBSqdOvpClFkIVXHDrLHrLfXZL7Se3h7qTuoKD24ahtpd6mSc1mfgrHtfBzUAwO9
4rb+EhFoVGeufR/0PDUJlLwRQnhJtL999P/L2Zntxo1za/SJCGgebiVVlcfEs+PcCM6keR7Jpz9L
fW7isuFC/osGGkinWZQocnPvb3/LKIexV93CZt9BQyXpPf5YIBBEtQYyqZRxcT14T3qXpP98lPEQ
qK6TUkPHievl23G1yi/trt2yhpI+k3BMYlPB44NG9D+8W+5llk+KyWCnP7pxVnWd07hET3sCGeVx
lhgi7IADxZcjfA33RPD40UKi9Yu8Adkf8t7bn/8V2oyWYaT0xTeBwgT0otWb6QuedCKanWZ5+HzN
frD5gU5nGJvc67Zw3w615u5IF2fFms0teZ+Punz0Rnc+gN8oz7gZt78+H++DqZHBR4xMnWwrfh9N
rQSIU02SfnyncaHNpNyqaUmk0M7f+fdXhrM81dptaizLo10uc6o2GUYQxr60+oTG+wkbb1vV5jmm
XITZn0/sgz0VT0smxi6noYs23z7IfK0dXPTwBtZxSyLKT7EmBCCyEPF7g/FrlP2sHcCgOifuOB+N
Sx6SIc1NY/Kf8uqvtTKNuCrT0cO4CwXqYJ0y64sBhibsYWM8wrRtrrw5FSeCuw9eI7oFQgAM/Df4
wdFrnF2wBKNIWDYjSYS45itvi64JXXdwTmwtH6xQyBubrTXJZCotRw9WmcvkzgsrNB7AGZWTMg7S
mb0zkKE5jO1EXH3+Ij+a2tZ7TZkFTx+MO9++yA7fmm71/JpCq+WcG7SPRRUAnDvwL+WJFbrtTken
IhHb1i3vorInCHk7lOV0dLPIeEMBZ+UXq89VlFt2uv98Qh+OwrlrGzYlPIT8b0eBwlVUDp5h9IOV
3a6LNe8yFelyIiX34WNzSFAgwyBdvbkW/71nAewkXyuBt3SlvbohCnU4KVZO1S2Stqd1J7bIj1YF
CaztHkNQwVf3djhNU04/ZezHYhzv6Yy6rTC6CRziqcDt8u7Ei/poNGLQTVlFotoyjtYgTMgcUyQ+
7l52yUWd9RjrFIl7rq1rewnfdzoxuw9eGTsy3lUboADjiKNLdOEaLWREeCXL3LYUU1MNe3GoxfQO
fr42PnhrDLHlzUgV48S//ZC/do+1tfR0zPiOSWG5VVShYIhc7OXwiMri/v7zwT54ijxESphIJXzs
FI4Gi1d9rfEYrwPHh/oWUVbtfkKVteMgFtyGqT1Y6b/vjpzYGJLR36KTdTpaJqrxqjVdQSLm9Bnj
V5lElkG1C1MisbOgWdKori/R59P86JkSkHB3IUgnUXg0TadFw9VjQxO005jN52ygY7mrZUEPWFa0
POD/YThC3i0lTpbLOFor6ZiLthLkjkD+XRiUpHdlZQJMtyCufT7SB0fNZj1OOpzYhOvm9n7/WizV
2MPiHnQMgEA+HpS0xQ0wJh8f56HbCRC4F0Ah4+f/YVDESVyqwQ2TGHk7aF/5i57RGEunMrOCtlY8
VtJ5TJ2632tOZ+6XIbVOjPnB9QwnN6JqQ+NWT7zydszBwxs0N/s64KZEw2VaX/jtWj7LOM1/NpVZ
fbcrDZdDofXnxrJWJ77J97H0Vpyyt9vo1o51/PFr+GGuZgnccHJX/RbwosTps09eBY7C18oT8W6I
u+FatMOJk29bmG+Poy1LypdCVYCEwnGxQxp+gbtSza5D+e0WE1zo3rKZnj5/oe+ntynOIH1w594q
jkcPF7CJSDVcuIJqzDBt67LavvEnRW8qjYzZHratjS9uouFISi3+lKLh/R7E6JveCBkfufzj0312
awzvqDEGhPPp90SlcxoByW3qvRWvzfdxspPXz+f7fjsgTclC4pTirk9E8XYxOR3VN8gnsCpxnzvn
n9eitZaDkXre/vORPnqyyMP+86nZ4sGjnWAWjZbpFgGv1rZpGbmCzYaiQZMuEGtK7G+zOlZLhAdH
W5yRm9Z/fz7+BzMl2Oa8+n9N5rHTOXcHw1clp2Qd+24drZBSTcJSXPh2zmzL9MTG9/4rxXmMawQT
BebyLnoaMNfI13HgODHK7hcHSATlDcfdItZ3WIU2h6SS3Uu7uO0hl6Z1Yhm//1gYfTNlIviGmbP1
Rv69GY6T4xTTwOjIvfJLvXWwTM1r458/yW0UDwUAxR8QY0evlDXqId5eiBAX4V/k0voye+u/oaO4
X5IH5hK9ffXoW0kovJ3KgG5OICXjQS6qvUGrHktq4dp8SsD1wbcHdc4gVblRuEjcvx3HJ26slnrC
plyz7Mjv6IDE5icBaeSuF543in8OSRGvYTRK2YwGU1ov3443JIZsuu0VCZGbu3L2yi82ea9dlazW
zedL/6O1iP6TIuSWsCQT8naoKs807lt447mQoM61vLNAZFlVZMilPG+HXrvoKPvf2n3evtDf2J74
FN6fzFukyH2FfP6GOTt6g/hDzGhCCL7jNRFG0JFRvMEo1AXL2hUdzg1zlajQyrBFOTHxj0beKI5b
RRlD0uN32oACoNqMxYeuGu2FF5HhWAmRMg+nNMFOI0UXeIe4Cw7k50/8g82GKz0Sh81JlqBk+z7/
CkbGLMPyeuYCIPVuCAW/8Hz2VPpNd6fiRNx6NMcNtLJNkPojtDr8ZI8+QqlD5BVrshXwmkntzbLI
vzNPz/1Sy6T0Hgdo5fk5VXV5Kgt+tMlsI2/VOjRxJImRhBxNMp7TuvItmUXaMtiR7pXDAUfz/MSj
PDo3/n8UZsj0uAnQ7v32UVqttozEllmU9RjBr7bbH6axWw+waDEXqhVo9QEFrY1Mbvf5SzxOYr4b
+uhwrAkBILyYWZRTkxn9copmEAW7BueksHMG7QtF1PqiMMVNvMbrvqPYextP46nP92gx/fczkB4i
1UGQTNx+tDP1TYZIHIB95CXJdGF3Du4iCXaYDV7nJz7Vj17p30MdvVJHma60qzmLJt/PdqNZepGx
Ds2JV7p98H+FctuE2E2BYXIp4OZDd/6br8OuufVnHr5buOlrdb5vrV5m2OvYpVnS28IhUnIo191w
Csf1wfRcjtptL0SIR+3v7cCmtLrebvwkQieRXI+roM7NCg4/XzcfTW/LmrDfbLCq4wb+1q7w71kM
Qrdxca0fJHzT+jCalWucAXat1WUrB9c5sVjfTY1qPp8BVVm0/pyWR2u1n0fXEnFthTakrDOtj2UI
iv4fW0CQqDMCMQUJL64eZADePsBUWaURC+yTZLE5gS2bI2gO3syeVB99/hTfrXosuMlok9BGDcQJ
efSuoGinfYFLL8Zbc7qLuxpCOadUVPhwzj4f6t0LYyguwybpDMQQRN5vZzWVGWL/xoDJmslkDqWJ
J3Perf5Olyn1IAyITpxLH82Nbh12zo3ASZ7o7YB+3mhxASYt1LUm1W8Mu527p2wcDYH/V+IO44mS
2lEAsL02rvxU1DeHTzLbRx9cXjidvk4Lr23QmksgOO1BxKoK8WpK7jh+2yBeJiDm1WpeLaa9nJju
R8+XqJtL8qbbsY6nawis+cYaRzmWpncQCtcay+nJQ2uYlXVWo93+6/vkoVJy5uzlwoF28+3jLfDz
EJgOxSGldayiINWE5aoTBaT+7Tybpxi47z+9N8Md32wwAi9ivLNjUJ0FDmJlPe86TMxPLNKPRkGz
w+WbgJus9tGaWWa0/I2jC/hCa3zv6RTPjMmw/q1kxUph02JvZP/aajvHgUvZyDLFT9wKJXvxi681
dUTxoD2R+Ho/ly3TSzC/Kf22/NfbF5QrmKXJ6ueYpiUVYsJkPAgkSSc6ID4cZUvNEHKSrzjurhka
c0lbT+SRXJR2SBpv3GfacOrtv/+W2ePRLSGDpkkT2e7buZAhx6608/JIzLLByU+j4XTR87M1pkb+
+br+cCguQzY7/dbScRQK9Yq5Jh0TyrGWpWiKynswajdYhb6cWG3vokp9M9ehpsH1hKzdu6Garb02
y4qoG8bkpyqm6gGvrm6Pa9saDV4jLhLSpCdSeB/ND0gYVXKuCYTr2wv9K2qmXNoB56Jw4sN5eVax
bp83GPufE2XFJ4Z6vzYo9xOIbP0O/3ER3g6lqS7DKdIronZRzcEfyj+96Zyq+L9/iChQkGxQruFo
eQeUG0y9GOENscwtVz5OjVLRiDn51UKK6VpL2/K6VqI/VZL6aGqMx/SoSnHGHG0UsSMb2ptiyFr6
rM4WAGhh2lbeP69FaonIbP7DqJIwO7pTNq5W1fqY5pE2qRgO4NIOxh4IU1GddWDexvPPl/67WwCF
S5JiWzhA/7luHQ2HNSBUIWznIuFN2BcWkwqku9YhOBbjUk9zGK7ZEoPrScf49fOhP3qefHPcX+lc
pyH66ANf1dAKQIDcAhxnjZzJKK6KUTuVL/pwlM1RlXvjVk/c/vyvtW/n8LC92M4i15hxLG7xANQ7
rNo+n8v7k5h7BNoTKockVrgvvh1lTmqr65SVR7HqrENSdOq2trMySrivLgF98v6J8+T9J41oifL2
f+lqorntz/+a1ghQVNO7OY8SEoN7u87VeZxNJFEbGnNO9ZJ/8L29GexodikMOjG7Sx55LiHGOOrU
pVzReGfcR8b9jLT8anaHodr980NlQ3bwBtsctJC5vZ2jX2vS9RNwygP0tQafezzWQ4r+nhNmjj+k
Z4W1YZ8+H/SjuZILJ/e25RmIlN8O2sRunGIMhtUnFJUYmWk7ZSp01bDouPyt7uqHI/ym5ZBMHcLe
zwf/4K2CfiV1xem6aZqOzm/LXZYBgEMV1cRfIfmk+MFZcDNVOG3//HyoD74Lqkf/SWjpjtOO7zWa
3ibI68YqSune2KW1pkU10MYTu9mJUY77l8fJrUcrheyBgN8NZ3228Wz2f30+lXdPjXdFZZEbL4Va
UrNHT23dnEN7MuCRXYjutiQBHgE+WQ6p1J3nz4d6t11Swd4kFwB3SRtwAr1dHXVfQ2Usqy7KG9t8
iFFjxeewWemUjpq41/yIs3zBVNpaSMF9z5eJXPjnv4Cy6bv5so0hjyQ43n4Kece3P4JadUF7ZtHt
pK0VdKALZeIkezOXakiK0IG6gtDdySpV+oH0+gEupAYMyClCnXJd3OEfrOmVfq8qU6avwBXJQWNM
6YGfTCHutuNzLIu8zs9cMQ/iV13l+H6HItNikcNinOsi32lLosVmmMp67rRonCnxwqr08958mNfW
F03opOmy/fep6syXzsUa/Y8+au3yrAzlmF96qDvVrw6GGCi8SeJImeOnihNoruMJezG1eXahubmT
UxDLZwnUsoboEnB71Qp3z+EbT6HUixm7a6pqHud+KbFdBphRek8kWAzrkgahQfuFm7vlPxb8Rdyc
Gzqy9DrMPEgZu6FGigUJx48r/zLtbO7blE/r5V6XwqFnsxlzvJMrCuNFmMvR7x9Xy+zzr31jC/Ns
s4MlPcdcGvulK+Vkqog6CRX1MyAndH7vKGCYFekCTFo67axPB7EcxgqEKrQRfoAb0bCSZS5QNGCe
gZRtrOG+GZvyjoSjXv8q29oxssOIaeBzB7GFXbfsm1Z8QSPbxF/GzFcInCd9yEjxzAM/1UFN8k2f
Eo32ZKTQtbpvnRYdq5/AXAL6oHUbdtEu89ths6SpImGKyX/G6d8dvrdTX6ZQlTWrnu6HJifZGkBr
LPuU+2zs62epaYzrnZOtY8EVJlET1o2geYQFTdXoJ/XsYLCYPGb4uHdij3fBMpfn5QQW9tZNp5Z2
GTclzXK7YDJbLgFkFJilIae2S4CfSWdtnnuXWy4Zq7r1xyclzQVabDbj5HuLDW1S/rQ4v2GcVELA
Q40UfBnDo8qv2dN949Dq8NtQykoKktFDl8Lyw3s4T7fX3etDKKeu6ccImMOSMDwfsv+QAzlApz61
jqcOMrHr+mU0Kr0ocODvoDNinzK5y3d2sdnYGIJWoW66yUP6eBCDLwcoFHnd20lYJKM5wQbwlBH/
Hvra2Ez8AbPSqiCk1LVvniXVQBe7tap+DhNsb+VLm/pKv1iM1lKPVg1B/N7047F+wLVzLSPbB8UF
KshUboCtdlxHcwOC8hoWbExnPkl49VQKFCO0804Og0Ojda+atOn6J+K6zNg3XkqiPkRqN6RaRDeR
noizTpbUO4O6A5n7UlsVH+q+0qSD+byLiTmykDoHJqVdmr1RtX6oYnssl0OdChsig5Z6OLEHyiio
AVxOgv5RP9Rh4ahfdiqoXEVxOqD8wY9fao21RxZUe8BMdaGkDu9R1csLqkoB34i+9ri+Mgy4V7Ta
5T1S5AAgV1K82h2MXSgiiaa0O4coG3RXs8jYzwM1IouZAjZYe/pZ5TKHAiiMxO8nrNWLeRguXJ3r
zvilaMAJ9uf9WKbtdOhX+oSHcOZG4jpRi1+9fVWbuVNN2BhlaZ2ej+zWObpo4Ie4ymBnY4eGJURb
hNm0eK1xrsyK7esxLm05TXd1YXaFzx7iu4v+2McNciUidGDt+VaHFO41HYTreukhFBrAoCTKWoLF
l5O+GwaJSDLyBUjLG4BisjvrcBLJclSEY1PgOW8bi/8LEhS1jv2YS+cPpNfFvdS1YtC+u5kxNA+V
iycASj8ESogN6WFtfhkme3JgzEQL4bJm83ypOTgMPkhu59OTNjZ9eSjLxDEuCULQykJuFz+ABeF1
lE2yPe9jVR6WzWc+6JYu0QNaKpJrJzbSrz7dBnuj9AsIn3NLnadyMfx+8DK7KnbknPrVCCg/N+lX
p50XWoZbE/vub8AnZPuTOWXmN6yZYSHYNCD5B34WhQc9LSYZjmtdmgck1lp5Ocg6tiNnIWiH5OYb
3TdzMjwshkVVde2VsAGB3BkFCLornRM4vumsbJVX7HftN2WRVXxKar+Lf8LW8KrbvBCeezt2mvK/
of/pGrhoInOjVG9neSB2lWMwrzVC0V0nqvh3Q5Nnf4NUNav2a5Kt/g+WbMOai3UkLre9Y9T1Lz+2
codeQ4ga7a5Rc2/+Bt5ArAg8pDdY1awRbb0trNWunysgmfl9LVWnLlK0tsNGgorL4ilOvFGrz6xl
cAZ3r9l9supnK5e9eA3V4uX9n9nDhP33XFgdfv3pqFsT3vgjruk/jH5dJ5N2+np1VERXxgwUDmuV
JFkD308zm/6MJt2UqH1qdvBLHVl39W9Ie9pGyPa6gUbdNDFG/7Wzcq19cjOrAuaLZc60pAFqMOUY
gKKlaaNG0adqBC2YeGt/AOdZ0pDu6353nQkbPwXEMRice83Kfo7cYZheKrSgNNw5awYmI9cLeMGo
L9BV6o0YN0BehpRIKzLLe1oTiqWYRYvqV1K3uUfKspwLct6t/qQL8nVQHHRhhm6X9NXPYVLeHaKu
qY4gC6frLXC29Szh+4qvitRM65Ddp/vm6RR7g8HEARu+RndXyib/5WQ2RPS2Wc3bdlmcW3pRk/G/
Y+El8ej1pQtxcC7qpUuneyIFj8Q7sLrq0CnsNQ644sTjTnNjaw3Nxu/tMwUrgrKrN1RPje7ysqQS
530vNT0iY5lqIE+wPwgR3+FNYHdlme9zx46vNFuTMNCqUr1mgvP7vB2NzoKRNCxneT6O1a7v9GLv
eJAN9pZWJwduPphStLJogaCgBUqjtqobLZwRikc9hYvpsHC8vZjoL8uwizljQruYeSmZLPEkmlGy
jiEM4qk4H7LZlYE1eyjTiEn8BO+idZmBr4phvUgwMJE409fuWVH1I+bw1eLpkSY4hgJ9GyqcGqNA
56FPsRX2euOIyFyNVUdYl6R3bHfGM/huICyG9IdHK3eTRztZ4z8pTby3eo+7Bk9ECG2fZg0CHM3t
Nb6HJveBjXgDwSruQ61z1f5HhG8aILEHwxry9nxt6MvZT7iyr48FTe5dZHWuyDb8+cKlrGFpOoNf
YYguPa0Jc/7O1+09kA6XRTOHYxwbRkiM0rgYohOLoEWUFYdI7lYzkL/JePUXu7pMTGwxItTMGXPQ
1tE8ZEJ1NLSrLP/e8GqyMFtKsTezAfuqGvuEPbnLtkZ7VxVGyI2q2udWyb+SAyYGTwoPoKCZ68lT
X+R5fGYl8WIELpEKsovc88FH6mX7tSgdL927Ro7LjT9MzghZadBoR/JV4QeNGhpSTTNqXkCFUKL5
9CvN3qmpau8WF9DgfVUkuR4ujgCFVK1uOwQFQMr12naTlu7rxPSTsE4WV48a3mf7pVOacdYkeUUi
0CzXmL8kLKJLd9qY5HQDzbBsRjazQWVWua+rWUD8TrXmh94UMhAee2bQOeuURCmYEz0yC9eHVUD0
W547bmYnqMNr99Ivc9c6eCV7OKG7Xxe/i40t89vBQucbHAfOkxyshhnVg+/3e1AIGnPRhzokWrLK
oF4oYF3Ea28/GbYcvIs6RvsfwlFM7pSbQHVuUdtfQq8nuJwXrPHDWbW+ETmNlawhJj4+Dozpmt3I
zjC+D5afXmUQOK1gY16NbIZ+Dkc0ntkYF6Vbj72hye+iKWI/ELOV6XcGeCo8/pE2VN+KvpvJlBXD
ONVf+Cylwndx5eRz4kwTNylx7YOaBCRnrTGyy0a3Jz9sMAEHRF00RbKxZTzzjFdlz3s1pcvAUq39
u5kWk3wXr9kIKoYqcXqWLaJz9gXynCKYaV1y9/EYkyBWIq5gAjSr/s1axCaCooMTvAFLZOebM1rT
eE3jgzJmDa8bO0mqgyCebp/THNBM67lFFg7JxN5FTdgtIKDSFlmd9fS43pCJM8qIItKsn3fuqNMV
Jriz8H054OkPqJTWHAg2QOhLYhVubQWvJT8jycD/R8sne4gG+J3QEWs3faawXv02dJX8AnO+/MIL
Jn1dkqK8gpY4ZqgpRHuj8ql4qGNRrpHGgvo2mbU2HLTCrB/6QmjsmZWuzL0LVYqgQIt9EdkEFObB
0Ve9ODdhSz3EGcG3CrnvV2Ooxtq86+mrkzu6jtoojXOHs0BwaoVoaTGyioHPZgSDQEvDuTSdG1Pm
+GIoGpj8Pbp8rd/DFnLXx7z2veJ8tEASBeOsuTuoGZxDwZDV5rhr/SrJAljk6Uue0Nce0PSnVQ9w
SpYhAj8cmwe24uYabEhMW6+pnCZwJ+jYlsqxDkBS4f/RemP9o43C/zNYNjfbOY87GU7aZFOa9QbO
M0R1YHstvTJ2sc31HL3L5h0JEqV7XZaF7hZYRVURDL4yf9L1xx1o9PWCEFn0j17sNj+qWgrzwqQt
/UDN1MtCatw9IAuPnPCebpWiDXM7Rn+Rpp3+NDfxzOfSqOS7U7fLF0dZ8as/SnE7mcZ06wt/KQ4t
EQ8izdGmk9itqHjtsjzv9otVDdnO11cvhhSUyeulAym1L61l/eHiTgooSsjxZ252TYW/TG06Ubwa
7qHU6JAhcZOo10GzZvASrVevMF0H88eyWJNLH49sXkHH1WrnTl5+beSG9ode/uXLLOaWpdQNzuuc
lPlDamOcQRtjOVxMTkKIZFNeAfeKWgKeBsJbGXVLVv1ZO00AXFtzg/1NyvusGXGEGRpVpl/zrLOo
nVZz/Vsvh16Gi/SLYieFVZIpWMvpUlRr23NBkN2fxLHi79Jsk9uJI/zGKdPxJR1tDyYRT+2n2439
5Vp1OrF+zTsP0PqselgWgjiwLNOtVdcaSCJqlixBhabp9MXvuYYHOfQmblUy3a4Jnp3d6Ea11vtW
y2zy89BB1z24m3mCD5zZ7gHNh/7ijIXtBLThC0wFbD53g1ZLl0QVd/hopZW9DywXeArL0UBe0A1C
+rvFXGnbKNa1uVAUfq39YnCx3xndiGBktEYo7TnPGv/LanTCZjKmJJgGl0UWzxbs3s5Ln8iDlg+L
MZEH4uI3DYHZ+p0WxJgwOAFYn/WuKBP799z45fUyZENywb3DtHa+RxCz79fKG8Ni2so5Wqwn5zp0
4nG/rr7/wJneZNFsZ/Vl7mjzeN43pfO9mU1xveZC2XvdS9PnhIB1unCT3r9LoTGv9DsW9BUM5mrH
oUy7bufpq1ucdbpV52FitdYvrzNXZDh1XF5aqldP1jJBP4aj4tRhbEhor5I3A5PI15b9PKfqG2VV
uV6xW9jV3jcKY1dZ3gj9DYUB4WybcLmLmTxPR/ryG2k/88EuzOS+6GnuDbKR7FKQABsDWFlI7U8J
4uuSFr9tCyd75ez7OWvdkM6Z8cYd5YyPLwoxHoBanBDTXe0rDmzmSsFJOXUwe8Lpdglhux2K0tLO
7Xlhmj6ND7hQApeB98lsf1LTjB+11hqeLST036lRyMuknCCPjRC8n71lbn6RCSxv+qmtfuS2Ms8b
ptmHFN+4/q7UjLDJQOePCm3x43OzHkqPcSfJihLxuOxizZyNQLfijifLnkEexLCHuxInES77BtII
dk+3u5m5pUIoivtcR6Uj7O+zHOxr18n71zIrrGfTFVaKTUc5/igGUN3BCo/cBBLeONjC2dAVg34a
vNc4WQiSp9RPrpTdrX0geYjX8VRoGe1U63SFpShBiqZPeiRjt2xo5eqEE0juHS/CTrMXL3MsfrfR
0gaCeqM5WG0eFzCh+5UrEK2kXP5V1nSHuBLLdezpqiRUs6FLdqnhJuGQNt60I2qSdWjBFvqGND++
MSZnmYOK+5EKEV0StVFxbc5qB5fCYG4dtwkTkyb9C6+X/SsWbNaDo3yLvVuo+rapR+/ZTkxdnvsg
rR7aMW9+jsiqr+mMaOQeyhbwtAbni2/c2asR8mmPReySdfpdOdccAXGKxyVbrOPerrXmPk8mWMcA
5bD1lM4zRwdUcTp9nL5Yy4tRy83LEi9WjrDabKbIrHXxLfMaLOO4M8RcSD0LH6mBqOWqUvU4BK1V
dpBGO835IcRSJru0W8oz0H5gFMukKL7WJvcJ8kBU0Q9lF+dXvcIc4RALXz/3hsL9nVQWHCLXJ4op
Z0IMHbbYA5llt4uQHsdLuHrCA1pvt0jZSxJi+FrSK3+dUXz6uZSj7+zHsTH2tjMT0ddjrsA19/3w
onWLf+Mgr0P1XmNDAvu6KvvQxxHycuNpgQzvi+weF5+xDduxBlmZDTOxl4dnlRmMZlLdg01yl7Ba
WlOFo6WvV5aXSJ+jcMzuvFx20LvaMXP3pjfpe95xq4jcaG+ujEG8IKGixZ1Gd2OI7NIerko64paz
ghLVgyuWPr2AzMPhmBJWp+BxV3Hmp9o6H7Skdd2otz060+2ETcYiWXYR66X6Ooxl5+/UmhaXspa9
zQXMlhAxhRy+ZovDqVa7CUXNcurrs8ylULRThZ1+s+NWvXb+qnUR77C4moDC6pG/DCzusoir51EU
7Q+/Kq0kdIhQflJkkNe5u4xpxJ25/jKuUpQ3GvYLY3LnQ1nLIGGbYw9bbcr6F92UFWFHNlnTF2By
iRN5tdfJH4US2hDUxchXILyRt6ARqnMzHMzCPMyZ79LWnPX+T8fO+nrX9YNaXpZ40u89ColnctZS
Phw1T9+aavF/VlNTpntPr+snfNSt56kReR8upqhegLY7VqBx435UIvdheTp+s9d7h1XqO9NS7sQw
+d5uneI2O4Otmg+BUVu6ukqgN+LVwbX43rEG0ov6auAGYJLALqOsLQB743nbrDvPy4HWonaq7osV
swSc1FUtgrVP15fRyglDDVev3V1V8mOiZu4YevU6d4g0JddrgueOu6wsZRdWZPSyHR35FXIcakKv
Qs6Ol/ws1ZZSkFrX3Xq58Lyd4SF3CZelk0uoMrsmM+VOoxYKuaqGQ6Xt27Chwv3HkK6G6TDvITPO
bH9pv3fxhPdp7E5QCskxc62RrjmR6RFO014MliFKjEJNwEc0AbAd9X2bVmGtlH0z5UtxNWtioW8D
Nm0G3MxxuF+tPZ7yaT+2y94wiDGQ3yQmV8u26kmM09B3l/eTofGfz5DrzZy4TeZKq/aKrK8VOnXm
3FYlGoJglVNLxq2o3C844pluMLbO9AtN0ToFJEO0NkLOWreAFUVKwqr1k5tZYoYTkCgptAOYQblE
9orXamhXvtezdAzruozj4c63uL2Ho2xqfdu+y9dstSa2aerz/PWMaDoQsT4/GMryv7bVOq4HJPr5
zVAnuhHZ+ELcjj5ujthujxjA185iUK7S04lIQBsMXewnn5TRU5XmiYpUnsx62DR1pq4Lq+CqZnMM
VoFH89C6a5XAVFOUaikvs97Tz/q2BTTaouF4SFlVI1qiEpxbQWd2wmac8UFl9EskASC5gouoYyeH
KTE9FeEi3FLKjHNYvR7e4HHoTPH6atXlqB1Sbqnn5FTNr427OH9S07cm9q1klOHAAnIDqKRK24Pg
LVTUx8b8sNiiguSrZ3LAD8MqXYowmVuFbdUi+5ZdDv8YCYapENZ+RQpbfFmwVbNDisFLR7S/eNcU
ifrHGHGxhgCAVAiwxUWR9dNHCgHZ0im0c/GA3FLPOJtK3Sp/iDSDViwtv3iIUSW0u8oVvgwF94Mb
f82JnBzDhN6saYMizyzL4jw2DaQS40pZJrBpqaojl8i1DydqfBVvUkHmdVfL7kM7b617H5ahCnQ6
H+8o+eikMDp9IhCapgKkrUdNSrpjezNlhLwRaLHivCpSYow5EXMXzUs6/zBiqZXEe0t7lRdVqZ8b
YyweemWZt8h+FQzWMfbJsGp13+8qqn3X6v84O7PdSJVsDT8REkMw3UIOnqeyXbZvkF3lYp4hCHj6
87HPTTltOVWtllot7e4OQwYRa/3Tqm0AsCS2h4f/SIbAl37zbo6dutaqaHjUGEtabP2uzd6ZkMx1
2ki1vE2z1l1bc5W8tzWxHTQHVnTdzJXDEcSE50dZCNJ1JejTiWvW5q9o5MjjUdlj8KIL85FV1b24
lQYwvyySlK3RSwpsyMS3kKaW2VvuOXENg9bf0aouTWjF9vyEZEF7qWAmuMj8RPVBMRpadkl8KXxS
PLTyRzN7ybx3rYUpCI3pdu+dTk4L1brzrpEhqYc0o96VaU4ZSG+n+gdNlVTWyTDql0W2njQqSaLb
iutzCKfBkOeQIzhuUfu6WhClveFcKnsRDtRMWdwqY6beZcnq2lSaQ9qh5L7zXMlh1WFMvGu9KmvP
+8g1FQRTKe1N7BbAlORde+bJ2DIW9cImVcXeDEY1/+ENrYcVpWYeNsCpj8aUAJbmI91WYAtgj3hy
ZvuES9AA1y4jiHBzKevbfE0X2PmVOV9w7FkV7QflfeB4Wv0n0kohwkolLa2wtOq7TPlMc4QvT/ud
LyqCXkyVGrcdJYgeOii1bnrK/47jwEsgnzBvjLjhlU7yfBIrm3GLJaMqc846LEkydedTgTfv3WMk
pghKYxRlyCaZn+SYafexkXUpVHDXvVZ5BForifDPg1HJ5sYhGfVXx81zDdJs3BAcXJs3LcqUCMiu
zJnEsTLEKquM7mcE8qfvM2seb0rd6MvzyBmWJWj5vJwdtkD4v0xb46sVHPm27HtqectLfUaSDwxT
CFHzJm8VM5gpZDnP+P66PIcmavLkxsQBO267QXbbOOqh+JXILd7vbFJUdIXu3DJROiftf4mpFWqG
iL7pOcT0tuo5isM5U+xYr9bdP4Olz3diHmV/3ngOV86M48UIXWmrV3BwV4Q9SuS9Qw5ucpoKNOTr
NacaqKbaovyrY3A7omfMKATWXZ4yJY3nOS88I5BmztTSRtTvjjsBPBPZTdZrBgX8cyxc6SIkKOHw
7dhtT8te4/+57GRLSSvcwg7b3LP/wHvYsB2oCFayuMRnVYmeNouEd/0X2AmweMWhJsMc+tBkhGup
PxSagPjX4sVOwymF5QdHZoYmZy7474b8uPoun6z5TSFEfuaBGNhCs1FUW3fOfCcUreyH/UQI/xmA
jz4FNVvoB9VShZTMijQ9rL1Fs/azMVjPul2lj0hkk5cRbPaZhE8j2cNTl49tltrv3VInKqDo0cH8
4ebemroVl8r32qnb2tI3fqEeb5bAjDKM/0zbEPkpY5GnnxWDpOwzM6mibjOgBmEjk9z8h+9RtaCH
LTxxKouZEg/lTbt1ci1ptn2XivOehAnoJlWJ98gqQQKM2os2STc5085NF7SF6WjrGh1DzbzlS2ZH
lzwzzIAWKvbrvKvH0SrCkt/urDJqZlxHmDDf82YabptqoajVoj6ywxm42trala2ysNELSz9fooLR
soQR2c+aqWCEqtgzh11GA3vn5prRhL6tafNp2iXmPUNhSAPQjYTawK3JbakHA3QmXuuAII6i5rqo
rKbgcJ+qH1oHPcYtnZFKvBiNe6v3jox3kzaUL25DdRSmFWA1I3Zjm/vMLJr7oVX2b9Tz4DNVPtZu
0A24YcSTIL3QuLTm2Vwu8k6kWmDlEWiTjG33GkF3k2887uFlkwxey6Gk2SO2OkkiBEPNy7HYR0Xr
ZucmxwfIc9IOxlb4XXqf5fEM3GNPWrqt0SVh30pMYOVmcJbQnEf0xEa+5I+WTucQlGRYxPzPu2Xj
VOYyBFyRcBwjN817T36v2MD4GGfOVEY53jffOXNyT1MA+pP6kfAqH5tlwdisMp9R11rO2RfKxExI
O67qttkBCcU3fbJmchSTYzxqejL+xNXy3+D6CAHKXDaq3yTC60UYaw1SDBF55mmf8f29ohPggBRu
BdFlrjORc8osPs7K7JrASIEYCDTBE0VWYk8TmzrtwJig0rD2xUB+E7eBG22FookIRD77u0oOWnZh
E+DqBJ7SFdN5JWlEYVEBqJ54s2O/N3ab/Kw4UhJegjue1gYl0cZDAyXulrwYL2ah1+kF1ZlzMTW6
W+1tWck0tJkUPm+pHEBrDEMajPWVpgYAs8RsnsS262c5jzxIa6XxbUnT9VPRE+CD0WpCDRaviR5y
L26Y570sLjIgro5sC9XbnTcNZcquBFPPw4Lp9SOWWau7Msap/qUVmp2eK+zYJziux1+OxNSlm8nY
XgHdw3kNmCFnDqXW+ePLMv09w62+F6Cvj6JxkE5EDSk+ocXEYi8YWkrzTSobcT0g90AhBgdLdhJT
y6EcpMhxRZBJTtDm1L26Wc0hOCag5dwkg9uFWZ4ydTubXLb+4DWVCKqkF48+0qPXpDDUo9663hiU
ZqVeK/KpjU2WSO2WemJ5HLKWP971ygchxu4xVzUj6TmrjQyjELoTlGOio2iZ4ybFT+5UC73b0g9B
SugLUANx8sBcjdt5gTEq8Wobg3jAijTeCo0GNeg95subTC6mHqEJajYRtOZpyQNS0kWjdZ5Skjph
QfhqjWaFyGwCPi1ScGWDyIJPv2z23IXJmysmeyDZel6YFN62qbMRKGHSTcQLNEI0wS7fasQ+CFPT
ShExkxMGf94g2ArWMxl/DD+wCDomTF1UHnAnjFzePBJvU/zOlexqfAdLcV0VVJ7bWcYNtBb0brnx
MynUTmXQ2q1yyjac3VzwZBFOye0SccHAjXvqpcn1/JWGAO92WmrLvWnM+hh4Wjvdi3jO7sxZMiHE
NCZYOK6PugnRa8BMF95QX8shaq9KYVoPXUWnfwvsZImwRXn1MqNzfY7rufzROzklNnrwDE1YGlmP
iT3XuO7n1LrSoLmTk7qK29dE1qsCkR6ESeJEtw37Ua9yLZCjz32hzWMGnQSZeO84iFqyBM1vMDHo
+13i9nhxaEGZX59afJ8WRUIMAmksc5B4SqC98vPRCc2kt29Td7Hpn0pSqINxNI1bZU3qtmQ2WQNc
KbJXVHQ0HvMgfyvG0JRB0q87t+9FWp8sTV491ZDAbGK/UGmoAQboAXwBw9gBmoCfFidPLhMsBW7Y
CbPj7p34H+3aRIwJYyMSAPFC1+biRJQRYqE+VsNt3EfIKrJVah8IMSUzGrRRe6IfL64tG3ibt51p
1003xDcYdwjJjYxKnJrGAO7brbIkPjLbJggyr0dv4wKkPQIkNs96TDDH1tULsFjZpcYVOsnKCXGX
AFbRozkw0ZnhziFnK4INyq3qdh6Z37LRWosfORmgjzdse7wsMSq9Jy2xGrWxklk/mTQod87tWL16
jR3d21QuvCdHG98Ma4HZx/ieMgPGsGeac21KHo0otaMzolen66olGWbH9ucwQ47H/VjbCLlhXWUb
U61bHRhT2ThcD3PdXWiC8yRwh3jIN0Mh2iXQnDm6Nn1T3knTG96kGER3YpDOcV4V0O9Ua3UEFSns
V7C7iSPP7eKT2sJJD/6a1nt9alHzKKE15zxqj5zBNZMknBHuvqfOhKRFixSZTXrp/GlEUjhbrZPV
63ok0JnBczD4gOrh1I1USXwhHOlz600GjofEiituJc0DkgGXuCo67AVIYpzoanELBvotgG/oD5Kl
lhs/quOGMkikZ4tdgVo3EXp8QAsUH7tWm/Or3K+5MMu2nEy2T2ed5TY8E9k2el3QNzn5nT6o7NdU
L+5LggYcEWZi6T/7paURsgvSdYRKUNjEpo65MB71iFLckdZPdmF2gRz/l4r6og2tqqHCc1Nqcnfx
TJIfq0I/ycwGDZNaIDY5pLM22WYeZXogNbrPIIOiQ2DkT+YpQpzE25Joh+3bqTTrtUIAxwllcfVm
ldRPkr7lkwDs9296s7FuGlDnahNN1vTcmtyUbD4xvZkVs4AChE/OuezRewWVX6eP0wxFBg412Zc4
nyd2OILKZDsi5uvIgGoEHbybw1w4naGf8cN16DNypd3nvooRr62iw9pmVNVetjLlkI2q5w577NNk
9fVVpafKOsmKRt9VmhrEngO1zUN3qIdEoJQABmQoEBhCIc/yCs7TWNlDdHRegAPfkifKt0s4hjJ1
+rDTTABeJrRgdiAyH0pbWjnfEz9C1KFdGmwHskN6l/mU6gW4KZD4JS42EINK5Y7LZKAOTS5QBAgF
d0UybGXjFtaOCTTA2NlodU91Zk7v2K8Sh+QtWOZNNsztD3y0WnGBuDc9zzgtytCd1k4KXpk/AolM
Ggcu9dYTeaPaOR5vqGt3mbJXkYjpHV6PVbu8z/0NWFXhXXeiBARmwOFCD0DOLUxr5dndT4x3jX2e
2HX6gNBgGCiyZDMik0k1dCIKC1Iedg2qq5MYGK2/wCjcX0rE5WPoAXEtJwxIbNLkGn5VmfeoKpY3
ii2JBl65IuofhzjHDrLtiNpyTzXo+1fSvKcnFVtq3MPDe/XGpxNGVzFqpEDSUwNox+6iPftEnxHP
5Tn+VTLmfoICLPEoqOv6Rw91j5hKT/U3DUlEtVnS3I62CEJ85FC0o+VG9OiCYLfXD0CMM6GEZuXJ
NvQ6rXeoql3UZbB7/v1Qt97tMlqTDkG58Jh4r9s96trpcpH9AuS2cDJsIEPGuxih9AgnZOQtOKaX
P6Y11NRmrOuOzB2UfxSWeTmDD/c2R05n5DT6HmIQA5nYMAxoUbQkh1bQ2DZwtsQ15s3iRicteHJK
/BFFbVjrJjQhtFvl7Mj7auJtRmSatwOtz7mbLBM6TiAdJ6WpYzpFWHXShKiytPgHBeMktwm20DNC
YwxQFb3SNBrinu07KZ0sgzYr5yjIZ453uENAnlPSv2mgEZm46LmWzHi1czPHOFwRl0mqqszVprSk
+J0sFWegljKOJtCsElzWz9D9BiOH9V1XtMUDYkSr2dLJq0cZJ2VyqlFsw2ekjXXrxiZJWspo2JGD
Uw0GTKFhXE4UNK9tJr0fxAL7CI4YkxRtC3/BQ7pY5nDVean5ktSma2+yTOmnix3XzXXn193tNFe2
jl7DQ7Ver+V8GVl5Fwp9RAlGFa5hua6c/meVFPS2GfGfHPIIN6MNaLi45TiAN8JlhgzXqgpNQ/Cm
jTccU4sMrSxH19hk2rCb2v/uATH4Mqj1erjkaIQbRjsUPeG+KE5mYc9qg8gBShBpT/s845DrNy0i
t/aMMS36n1hVnrXXNXC9EGjA4CrRnWzecLho3taYLFpOAsaH32Vs9hNFdB4/kqUrb+ekk9wwjRO/
Jm26/DEi2JJd3vn5m88l3W0dPizYhzbzWqJmMhct6EyZGbLjIbhFovHd4Fyg2KPdzn+By1evdeOm
U2AQAf8IcwsuM/XDfFnXk/+K9woFDyyx3YL8LxkyZUvzfhdZubyl9FM8lVGgYxtLV4owSzN7WCk8
W4Z66hYvKRmujAgyFoIEBOgcTGe6+jh66SMQreqlRHCi6/z4MVTdWT/N5hDorom2nkgsLUFZlMXd
1mt8pNbcLcxU8mKxxCEkbHvFvDN93ri6o1/YccVQgdSYinpPzZj/bGtOZYo45Eaj2XD0I3IsfyEx
zW5w7w5oC1Oz1LaowKObgfMpCSntDVqztB5/mOjDHxr4mnubYZSvgtvxoqwL6y4rLFHdttk0Eqnj
p3I+MT2pfvRJ3xN3unQWcT9NMUT7ubayu7GxetCmacaoMusLCCO1C+Goi+nl3pbOSHO2qahpEVXf
Ot3GHPhqtvGQKs5Hf+qq00ooc8R0PAnPB0+1OR9sa+AfJ1h4fjXp0mghqWY1WQ2ZMWdvXo1YYo9J
TUaXkr4GERdT5O8UWrl3QTvAT23oE4OcYvD1SCRIyGZUL0gaBr14mzoV3UdU978Jf1qh1VlNgoOA
GnCL/cZ6xgOCuqPEEvTcpoqLvBsMf98WUw6ziiuoPFFoOu/oTxrmGmdmj2TexhA0GUtrhH2B9THI
TbMoUJUAjGyiCGsMdaTr3oBHU23aOAHOsw7J3SZloKUHYTByPSGosR7NuU3flIeaNywKlyoXl2PX
hq3uRTdVJtAW1VNOkQvVmuS72iqdH1ppIt4Zse3d9JoxLGHrRSOWS89BwdS4en1vpm73gtRs0XbK
nbt9gjV42XhxG52xpUSxzbuSyrTQrOrW8AbvjsmK9bNntba2kwgJ3kcjVW8ygW4CZMnEVb9o+V0/
T7ynif3w2kCuK/rNqT3tMF3JrUHO+xDyd+n3YvGbE6VlEYIYwNPffZ7Gz3MTZy/lMFsPJU3v77FV
ZQody54LTKvU5iBGlw2YZJPUEfTo4H8WBeyMkZcRGG4pFwh512v2aO1bM6RHimtuQ3g4SmbE+cFo
kZK2jbvBvRoyW1Mc4IVhgwJm2VPX5Om9H+X+DQQi2MsURYu2Ql2qDjxHw+SiUkETMHPevVJK0ICY
6C0DRrjyO2Kxit6cBNBi1/ttJjYzqggfxdcwn4nFKYm+0Nd7J9PbIt0KmQDQFmg7rK1Reu712oHa
HDXjctrXfdyF0chQnQ0JTuZFLxfxEOecbQFBminjiWhWdl7XUOQQ3dz9mUiFuUjbcjA3stNhzlMP
f0FAhJGSoT20cRHIZdaeyKrjl1czgeheuhj3lnLJa2lRYJr8fhRuwZTXJhacvPJvhzxa7IC2PaGU
iAyDz0Q3tYcptZaHKJWjgTR8RZyZjTC+iqy32nCZQGTChfkT0ZpjOEO9gR7dlPyqGkJaGuxgtlzj
EuNYd+X5MdJj1yip92NB7PYGxmhSnP8Q9WY/Q/ouKp+iHZJREZ8URu/falVCyoXvw92fW3KC14AY
7zfRMM89ZgsqgFMzE74W9AMDloeq0+hQBwj4LS1slWFIzOr61pwNBAKox3rsNBHbCZpEjttWJXOz
6XRliNBbsEaHSh/HV2lN2rSdxs7Idn7i53xpie9QfyFFXRDSxXG2MQAH098qBqLZjotmyLCs8eFT
rs054gu/NdMz0sf88nKSqXdjp3nRbiy5FBi2atR215h/oLdHHAu8jNYqfxt5ZfS7OVkitZkV4NUu
TiiXNwZvsdssHO1UHBl8FS+2aDQDfMiM7tLWpcJoGXyhIfmUlCYzn/B7USmmrKc4QO7qYSbRpmUI
wCXjEIYn1LMCOrLuncvWhoEOrWVuEBl7TUY+oogMNLicZ7TsZnY3GJlD0QymiiZvQqC9KXAS/a6j
Zn6oCyO7FqWiKEM6CIoMLuvSntbNHy+StIQgvKCG4IjUYZkNdTO4hf5CHTgNIY1LRWEqO+/aaKzW
2EfCW15ibdIviQ+R+jm2Muv3ZBvWCtMUCDXJ7ohPgYiTBaZUr66xGVgGan5rTCDcGW8QIgfii3JV
pt8mjDzIw1ro/GBS1+37se8gmNvRgejN9d4/nbV4mPYTv/ePhXtdnQgwjtOsS2DCLQmaRNbYeIE0
gruzRodyRc3AJVLofS2DpQfa2Htp2yG/8JM6vi9HH9oJgb2JcqrKvVunrJHFcgnF122BpjiQvOWf
aNXl9dr+IcrRC5xhmlb3Nzgmo195A5YcSkvRdwjlFQhGGKjy7CckrAVxk8wuSq0CEKPMyLndrvGC
vwpgN3JhzSa5T0Q10A/rfvuMf9wpgNuq4ldstB16iCgHXPJ9AHnU6VVzb9RoAThpUWIIm8TjIO2Z
VL7hK55f/NlZJNW9hSpkArS10eNQTKKYFsWdSHE1hPBRzpvtde4tN1Nv7eoohvFm63ZbfYg7Cv+u
sZpwPZ3nnZkB+WwzNQBo296CRDLxyutVjTpvEtWqS+qZqndOYrjteZuQUNAS8dZql73kLj3J69o6
9UBKiGIlXp7GvlaNcd1jC/zdRfpy7aReMQQTEovxRNSLl557TVoZwPPx4F4sg1M0j3QI2qPmA4tC
AjU66nwno94dpsZ4LqoFRM2grs9++XEmtYBGDIViZGCZ2jctmvGfLoNLfQgXv7I5GCxAMlS2MRA8
8p90fkBbKpmw4WNc2lkNTp6gHmdmxn7vdj4MWMLMTdgn0Q24sUxBFt9Hq3NhzLbfIvuBDhbmC4Ni
o2DM23Hv5pO60bRiHWEQxfxcw7gp8tHYf7/8od17XZ6xrZjxPaJjncOJLThYuwHRShlgvKIxKhAy
jyc6GkELb2dzDUPhB4st4vNOFYiCv1/cOPR5/7e6qetwjjjNHf3A5y2MhuoK+jjIC5kRyjvAfYww
zR1er20xTDYZYd68ryp6bXOKEV7PNPeoNfwgrgVnIwTjJkdZEoKgekf+ui//OCYJmkQIGKRCH2RC
tIqTcBQ0pFUZA3biVouRUhRggXlfO/XmyLsw+aH/jrZb34XLGGQ+DIJfhbH+87/yLiodnBMSswry
iJJj2xkRB0nJzMRtTq+VIvACW4zxqKMkSOkzcctu8wrdDbUd0H/rDE/f/0WHiR///wf5bAtSTU3z
cBBLM4lqgueuOIdt702kroVEDsuUG6TKVm8RJcaRcIivNqMLKeDYZMOuyR8HrwDNU533cPFYAs0b
B6kJZa+BHnfQ1SkKOn/fVPi3a8s5Mvbh88LCQW3srPsQbts/ePezo2EWaRrMgJU+reGm8+UMh3aO
RsJCv90Om9Zr2zvfLuLd9y/58yb7uPLBI3s1/kfUN5CNJPBh+AKITpuHUnSmPAWTglj/fr3DuAo+
dMcmjsbWSeEmsHb9e/7aZf1s10YqOG6YjKSfxehbuXKb+kjmzuetwypMCGTb4MrgP31chaVTy2/Z
y9ZkDGf2Kn/zSuMMYn764aK5PrJvvnqJJG6vkWCQgsQ/fVyOgaqRX2rs1G7gHhuAikMQyJ8YbIyT
f399HNdCZ44pkb+Hx+XEmAQBtQl0ThDEFGbTPHhh4/ayOrIvvnqDHhPYdczvuBI+JcP5edeplKso
as32lCIJ4xde5TRETYoFugNHPpJ5dmzFg5wkg9a+LUeOuybRpl/RDMLmD9kKYXZJfkMq5LEcqC8X
FMhAeMI1C/rg5ptcVLR5wiMO8PcI2JN+OSPcYsTqP9lXKC3GI2GCX+19Zh2Rp2UQHkrw7Mdtko7O
RPHCgkvrtgisBx+hk2r/h1/OJ1mXQRAolzhNPq7i1J0dzx6rWFEMjif95HSqSFoIVRy72nYsqGmO
fNTrNfnx6kBfbXJQE+22fnbrm/7roybxJM6qdVdGZm4ohNN5n+2RoPvtDocL8QEYDrHVJMaY+dvv
P4gvl7ZcPgaHFyrsg6VrfyyovnE/A/0YL2sbOoCuhxn/7ROvr9aJzNogH/95UcKo2DpsG5tYyIOt
GiFYVwOjq0D8pf6ETSiHhcij9Jo9ZLxR7yDSnLAgRke+/vVhDt4zIbDw3UxQ4Gg7jKSSZlonXss5
00ej92xi/c6oVwx5woi0cRfj0D7ydr/YsWtRyEAYy+BC/HRaT/6Ayq+AWUOgurEJ2NyNmvWPQ9LX
ub/cBCzEhHlGEx7u2CXyFstG9xsQE4FJ13CjfT8Dp1tltmuLyANkssReWGhYj2zcLw5ulydbl+fw
xiT9ceN2eN9drKY8X96os3YY3RDlno0sX4xHcpq+2KiMBLQYJ0KYKVmmB1d8W+jmMtklewYT4Ebr
0Jgpu8OBm8Iq3TbolZ9ywz82euKLB/TXYHiGB9nMcD4ckoBzmjhkyatN+QI3eocuCY9LtI917Arf
fxRf7BV/zaFlxAYzbxhg9fFdZrjPgZN4wIhkoI0/IGiaWvtYDNznVYjtIi6JECqfe/BwrpouPUZ4
tExl0UgSuM6nHGFfkskj9dgXq6yRefyLI5QgqoO+YMS4Ula2zzXrIhZtjMpGtpP8a/Cxx0AQ6gWS
sbkQmLOw/nh/HZtKT6Si02BaJeqR8rojZafe1J02JEfOjS8eh/POIMpe54hkYtXHhaCZRFzZDJBY
JvJR09LsQpSLR5J6Px9Oax4l6Z4EibiesA8ORRPHxqQqME5Tt/MzzrB03qY9opBGYf/fYrVu5ud/
3XJE8xKkzJQIDGc828fngt4eXRcABAZf66HPmLqJFLBYIm33PyzESEhE8fxc7L2PCzGknlkjBVWy
ZTW0RonX7JpZqc33q3zxBpngQsWlc5Ux7/LgccYaH2udtdxl0u1D/DlEDbmqR2OZw9ug/X/6fr0v
tgXrOetgSS4T5hx8fKraMSOZr+N4NCRoARoOY9dz+m7/eRUieUDDbItzSPcO6hEg91wbGooDWDbv
lhAKciIwB+y/X2X9Wz9ejXw/nOPcjERuU/l8fJbISUibWrM0LabZIdQmlAXTzPSDwrW9wHAqQ9Gl
q58mk/GRWSKfT3bGQ1CQrwwLN9jhNPS8x8ihKxwx49TLkzyzV3ALzdRLocEXXmgm7fsNJUNTHNkv
X/x+HrnUxOpy3pr2YTY2cyezxCRgMJDJoF1ltiiDvmmmI1XrurcP3yzTkmBU+c7IPT64I+tG4av3
EGT5hVft8RhGA2T66OhbgSJIHvnSvvodCf4Dj1vfqHGIQowWI6nQjNIfeirdg+fhkkxzZw5j1zRv
6B61W8d22p1FkXv//Rb66nWu9SvTPjzGU1kHn4Obgh7Hjo0SH5HRjUH+0rYm3/BIr/jFR859TJFM
eW7z7wdXC/lLjUVYOiphJ3eDHiHBi6VIFUUL20JjOf3J90/11c+3trRE0HJSeoe59wvRJjV2Paw2
ZWKjUxQxXKEDbYoGi9SqI0XAl09Hy70WAWtVftB4ExWFTpPIBCJVIkT9jOeFt+hrXxUneWnr/d2C
Fcf/90XXaSUst77RTxnxi4luuFkwvsyMTYMqwlM1c2jWBM0wKvzIR/fF+6R+Yw4d9w1V8WFjXE45
tldybvAoDbh9wnRRbfGEGcttFZbteTKPdVefhnmwURgh4phraWxQhx98gar0k9iBIQh8vr1ym8pB
v5wUkV5+OlQnkQeDY6RtD+0KJY10FpYoiGcXXq4ktO7I/v3iK/FJIvEIheYVuIdYRzIhm2REU43w
pYu3TLNFXxebxxqPr5/5r2XWn+Gv2ihzhkLqEWNoomVRTtCNa9oV8xqFHZaWP1yzm7VTfYLm8gry
a5uCMCBizD3G42T6kQP+i03NI68Nwpr5rouD0r0m3S1yBY8cI+bmHvH79x750fUI93oiezre7z/Z
r14xeDQXCj+2DcL98dmFszBbgZzEwLWtliA0LD3uXE5HnuqrjewyzZu2ADUV+bQfV0G2Kwo1Uq9T
0aXvVeIkWxudDdbLaT4SpfzVC3RRiYEqQ8t+6n1kqqdtyxSvoHZE/IRH1n5aRl/0u6Im1ypwcvS3
u//hHdJurRHpOqzGwW9GYjJCAYOqo2N4+CbqUAhC1yRHHuzLXwpjCWcdjgmK0Y/vEG9T1JiMS2U8
cJx6O6KKxLihycIF/f3jfPVjcRtypUMFrJfHx4U6al8PYysLaYO+01Cnb9xaurcNruEf/8tSjGug
v+LWOATBy171g6+xLxo1NNdeNCTQIx6yXtRFU/bwPyzGHFEaIB0MyT3YhETaJMRTU8FLqIfdOA4M
vEQxvpFDUf4PO4K6kHdHDvv6Lj++QjRNwulLwBPLsstb4iy8K8eT3pHjcf1/OaiW1qBkdwVouJS8
g1WqQjpzurDvqh4dZTCiHT3lPJ4eEyCNXTPi+Pn3NwjYh2SR2ZIUvgf1hAW8FpcOBBqZWlWYLVjk
uowBYcx/So78WJ+fDYhPsCm4awExDp9tovAuejTWq6MakU/U3tZed0YqnXOid6k88mBfrOatU6Ms
9rtJ43rwYNNoaUwZh1i3J805i0tfu898XBmgiMsNMX3RkTr387dMirXBiCBKF4rpw5kbqe4g4Ndq
jO2w68/NaosoLXO6+/7n+nIVphvyGYNisNLHXahp0lELCU0o3EhhFTLurpB0Hks5/+LdreUXRAtN
yQoGf1wFFB2HlIfOvpKzvDGMaBVL4Pw9E+Xk/DTbqPjzz4/FFjRhrgAy6F0PHstyii6NE1oRUsZo
Ekrzd1q5/zibGpyQPoQhThzoKyd6eC+aGoET1SLp8WqLJN2e/BjQXVGFiDAwqen8Zke+5s+/1oop
2y6wBnmCn87CVja4cKSPvq9oxwt3yaJLfZxIfvr+7X0+3bFYUCwzOJXTHaDk48/llSh9kH7kpGMM
9bbMy/dlFZl1TnZsCtanB2JICW24C3tkmMzAO2jGSfvttFHHjGi0c/pc1lqzzYfkGD7+1SrrR+sI
riWLmRAfn6egv1ktt6iGugKNStpZyYVI7fLI7fupV+RhIO2ZgEWNBGV9sAz6U0TmLst0OH7bIK88
UnemecqtSzk2qASz3kelhyWfM4ZQzfbf6Tiuk3WaGBczN7M4vL50IuJHsSJ4WMO8jW9N7xWi4yMd
3BdvU8Ay6PDz4EIIUT++zQxcXzkJi5jjFJ3jiEE1o8XRkaGea1H54eLiQF/HlFCfUTMRRf1xlS6t
+m7onZcRN3KzdtnpSam7u9owAxBFyijsZUzDOLLzP2En66pYnMCNBdFEh+cGWkVygZXzosYzP/Eu
Srk16ygsnGyzLE/ff2SHZyLgtG46JMLTudC+fZpaSkTM7LQLsi525k9yVaJwnEp5rpHsvo1FlGy/
X+/woz5c76CK7+qa6WH2qgpMoikg+ci743rh/lJDdORD+HIpn94enM1aq9GPvx1Ud0zw8ExuJeYq
1vK1FeslrynEwX5MKHK4Hf97rr8WW//5X51ZPBuuRzwedlQGeV0kFQbaRVrFkbf3xSorJo7HbsX1
Pg3psZ0ocpeWt4cBcsI1UUZ7Elz+tSbkWWhHbEZjCDT4ziG/NY5GgtSfCEg0KPZ+gneHT1vc3fc7
4fOzgBdgu4CJAUajnPn4xrA4LJnt4IaM0qahM++TLZrHfz3a/0Ml/lrl4Heh4yF4QEmSEBAxB4Rz
Peu58fz9k3zeaEAs5L96ZMfwCTkHNZkqtMGMF/La6l46vw1FaESBC3gNr3CPDYMy1rvo7xOJCobF
gD1gYpjDYR7cihNBDGKWMGTl4s1nfqxjhueu7i/IeC9vGLeahJRzzTkJs2ao0sw8JYq3+MfDl56V
G5kphDpopG4edsllO1Z9mbhPforloCXLMVQOaPz3r/XTBlkXETR3/1Wen15rSbYMWcXxcz63pb+1
Wss+qyox+/vvl/kPPP3rjaK5+T/qzqy5cSzJ0n8lLZ8H2diXtq56IEAS1C6FYn2BRUYosO87xua/
zwdl1pQI0ohWv01WmmWFSUHn3fz6dT9+Dv8wl0TxOtXOZR1InDS5MiIB+Uu5lxxwf9INnGvtndb6
2j7gaUlP1KDRwkjnUx8jOUJbcesfLB9qLBH97/edixkCNB87mcjHNBH/XHrIzMz6ohj6zQQY+aYa
YjiRaqVZyXMsJvcvK0T01IhkbCyLRIpnhHFGIE/RnO42Xe90p00EacUFn7NC4MZDjGhExWkdn/E0
bTuKGgFMCxlcOTRfjNfpWBVPl1dwcf5ex8Kxo1WcnUJEugizQzOToeiDioJ2CLqK4eG908u4d0L6
6FbigfkLH+8VYg1qrGAzeTCLy5IXvRL025oQ3otSZSkvKWyu8VVWU6p86Et0mXZxOKXyEwxv4Y8p
hFt6BQ60xGa+jhV0BUGPhKCjuiyrqCrU/sbIugVR9dzSyAQ1mLKfvNiFktnV8upbG/bfWgl5INX7
kGntl4HC+khEWzbxAd79tRzMmSUGhMkNK89pX0CSx0tcSqMcjPS00u+tC4eYVboh/m0/XF7iNSsL
r5d2bQ9ggaa4Mm+MjSLlyjaG6v79R4+xWHMyk2gIb3A8loruWS9L2K7t5Ac72RqEXSFDY/U/GMuc
fsOFq6fYYgsBhwRWN5Ywj6JvNF/Xd0In6CuH4sxO5ebmVfialjfMxYwB4fCLLqV5Ow4lYEdpERi0
mEg+QZ3f3IgFhBFyWxRXShd1Hy8P8JxpkgYiqK45Ma8utgQd3JnUpyyWQs7vdpC0/juSC8KBjnLt
IYWwDlY2XX8AeLwGOTzdJiDxecbBSkL0DBPB8QIKPZUqoYqgBjHV8jaKs9wNrHqteHQ6PpOCJuUw
yrYMcOnVArHsdLFIxw3df0+irn3vVPPZm/SrDnIY6GAb11Cr9wFlOPdz2Q9SArK3c8p4EWPQ0NTz
ms9GGlzhRPhiFXCOu4WkhLoNe20ROJIZtvCS9J4hvFxezsUT4dU0CX6wMhSSFH35nAOOE1hWjGlT
B+GsDF60zYug3CKjRPdEU60lNBavn7/tqUwtbztyT/P3eRNKw5ouh60F1Y4390lIEOt9Tnzf2wEy
j+ihNAo3y83QvTzI0ztkrm4C86aYQdJ1WU1CCDui/xrqRriSBDsWc8GBvb3Z+VPfrniZc6Z00C3z
q4T68RKtCgfchDAk/DWQEvYyvluMxa1nhVm6k6JJ0ldGdnImAHGCQiffMGu/Ug9cTOdAi7ap0dKh
DVCECBXUWUWMJts752+G5GNiriywO5c4JyWhvc9EucCmvbNwJDV+iQypcdIy6VYsnYznFfyvYQa9
F9zb/PM32yOYxkCE+gjO0LFsD/CTpDadP5lzeTwnmx4ris7uQ3MaEN4yprc8MHkTdF1wCqZmvR37
IMqcRA+0nzTPmdDGFZG6si9OB0a6BIYBlojblP97PDAIS7vIKGmGtuJa25ZBR7Oop08r4e7ydBE2
cKqABaikTjhji9NFq5eEnBSIoNbzRDSNIObUiSCQ08NfW5byJMjGShR4YpK87nzXIZFJuVBZ4gkT
tAQHpaZxKKwryRmgRtdsK2+EBwnSpnvLbGYqvLHZXl5BefFS4jTrRINUvl8PNcWN4/kc9Dqg+w6R
KXkPpGCDssZWuoOAxUGNxNa2FME219XmCjL7zfj5su1lofbE9iIkJXpr9XK2XTjfPmUOWh+bn1cP
31eszJ/yNhpdjnBx3SlhJanRbOW23P4Z288v2v77pw9ryo+LHNjJWBYHLhn6thNjrCC3vWntfpvv
lVvZWcsMvfZUXRrN7DffHOzGVAoriLDTOUS1rFe4/Txtfny8CzYPtfOdqGwDk+KKN3lFllyyujgP
aZ3VBoyW9abcQupkk46wkb6xTUd3vu+/1s5H6G9WfIs0r8slm/OBeTNScMXJKIWvNoGf2pATbD7B
vnmP3utHCD0PK9tkzdzCsSgQTsjJbG60/5x24h5Fp229C+7Cg7dJ9u1KeLvMUJzsl8UDNlbpAqRB
bl7HwE75n7qBsdKGXGxlHs/4lbcH3FrcbKYR1WY2b39T+9J6bggDb4GWppbFkF2slTDXtqe1cCeR
KcgalFZ/DSu5h/3fMXYoi9kfQyd0ftHAjUMRN79W53N5FS1O+bI41vspDPUlhpUP8lX9Kb8rr5Q/
vQfyS9W4Kb6Pz9lVeK88aM8r22ZtehfexW+GUM/ndYQp0qGLn13TuVyItrcx7GKbbX3HtE17Df97
8sRdjnfhb0Y5i5N63q6UtHahKznPqT1tXrxNwfTmO3mz5nmWAdnS4MLxqAKSTAHV242UQXHeeXSC
5FV71cXG6lqueOxlbGuhJsv9i6ne/pOdtPmRba5+2R8+XV66+UBf8C9LoDbEJlEizFamHcpKNrSr
dmavnb41IwuvMiQZJEEZRtRHb1/CtfKJrpIrb+UWX/Mmy8CcjG2iVvNYBFe1e5t+q80P49a4WnvU
nT3f1BmBIc5NeLq8cMp1bKaZOO8C9I23Eq5LcSwuPNW2rlMbdcDH+gGy7H21V2+sNQ99blu8tb2Y
S2hrxkTrsd04/Vb/lOyCXb8bnXhXH2R3LSV+7lxTRVB4vVLyofBzfPtEcGBHJOHqTQWxPGLuMFR3
CNa9tFnlRNPj5a24PFuEyTMMXaawT9sAOMRjY3oTyl6QqJMtKI2yg4YJwmapCpFvG6eV62D2C293
PaYAqoIf4JFjGrwfj00lpqwPcocol0fb+3VuZRlIKiVZud6WszdbIWmj8gChCZfs9LEVFQFspCZh
VWpoP76Hz9K4qroEUdNRTu+jIk0/0qMkPbx7FkEBqZQCSTxQFF8MLYd5oaoLZCDRsiy2UL7iptQm
fYQJP1nbi8vrhgHyhpMoCr6+EJYJPYR+qskyhNE2si6zbMg06o9wzEHVVGm5Ej8nUtfAJZsaUOKS
RK6FDRSM6UMSjd4nrcmafFPBI9UdylSXHwGplMgXVWFhbgoRSabL83ISZ1NkFXnbSqSaKPCxfRar
gT5H1hgGopGyEWuFI1eBFdnVrALqDDUSsjBMa90Q7RBP7b5XEKD98GvLNx2JcuC0iwpFX2ufX/rF
+SvxTTTe9jMwaFk9E+CCClG5H2zUG2I4jBV5g85F+rVWQpgO+qIzr8ZCJiIKu2HFWZ4eNoVFA/Vm
zeeN+uDxbEASK/Qj/SZ21ZjfSjAhHxs4ju4h9lzDu56xJFOE1MljkFXg5X9sya9nNT1LnmDtm0lL
ArqnnHyMICWlOvVyeZFPzzXd37I1+2SwBMjHLGwZ4pDmMGbZBtw626YafuK0/JU36umuByxB/oJS
BQlETVwc63Hqej8v2dgmDM361s894YMai6D8rAZemwOkxNCyvHtgc0MqvVTk8ymFLgLlHCobakzo
yU89lMKlUIduWDWjc9nKyQ3KhqQNlEqhOa8V18xi/qifKdHUdrYnBN5mQIZ1E6W+skn8Mb0K2ynf
GomXbGUxUm8BJiQvWjpKK1/izBpawLTnnBcJYTIri+/Qd3IWjFEHbwxSoVArQWCMTveKldNdqYqK
QVl87ngB0bhYxHhUYqMBb2KHfZHdJmotoVwu6Ye0Hd5bpZtbrDA2J5pBQJMFPh6QPIp1gsItrPNT
6F9FuTAdPJRe7Mtrd+pLTHA8tENQXKGD7HVp3zwU6eOll2U0axvV2cwRRbh0EqiCXApTwtZMtR7u
2aHuDp5Q/w3y+o8fw3/6L/nDXxdn/c//4s8/coijZiDa4o//vC9esg9N9fLS3H4v/mv+q//vV4//
4j9vwx9VXue/muVvHf0lPv9v+8735vvRH7ZZEzbjY/tSjU8vdZs0rwb4pvNv/nd/+NvL66c8j8XL
P37/kbdZM3+aH+bZ73//6PDzH78TJMwnnZwUEQFNNbjLN6sy2/v7l+++p3zO/37aftg+fdo6/+e3
zy9181Jlv31gur6vfuTL97r5x++K9gcXE9vSomaoyFwNv//W8zmvPwEQC8SXbwNaitPx+29ZXjUB
P1L+ALpKhEEtauYZmC+ROm9ffyT/Mffm07QqEaZKcFz//q+pOlrUfy/yb1mbPuQhcmn/+J19xEb9
d9R0di7e5iKqBk6GJK0k20+9Wf1Pc30J0HuIx3XDBgmCEHrvfa51t7QTPkZq98lrqRX7yAHBeH0l
KkFMH0K2Tyrtru3ijaHETmvVd3FZJ99Mc/CQgkYUJx11JOJlX953g/6ZaCbYhEmUX5EHge25GtV7
MbbCLYTkvxDH+Ao/Y7YbJ7O/ERJwQtkw2iR6n/oCyCZ6Ot4jxG/Q7Ha5eihQMoYTAVI8+D+dHiVy
iBisEKaqLq/Kp0oO9E0wSB2klOGwH6FKgRlOGmwpi3bwxm6rrL2t4avdWV32OY6C4kENldFGHS2c
pcOec1X5juzdXZbqT2JgdBsNiRUFtQGU4oO7XDHuJmiGGyt8jATphhLpbRDK+0obJzCLdXujwXxq
dwhjOmYEva8mR4DhDWsPdaiMNIl4qxTpLxHZaLuaxZRhZbxJ2+lmnETIslFOhJ8fKvteFF/qAFon
T7/zZ1EdH0Vrfi7ENgrp2g49mVnV1zwkBQxQkjH6N1mBQJTUIeFcx9dQJcUAhqwPsZcccsu8b4Gs
7NMmH16quvwFbqS2A83XUGsbDw3cY6g12H1mfkcZ/uCBD/dkB2YZdKx4lasIeHrGfRYmv9oRCqqo
QLtKzyBFgiq7uNenfOe3iahCcpoYMH6LfWrXfsNjZoRxMakE9S6r4K3vxIjnFFO4aWu1QtRxcPNa
Mj700AVkY0TXSh1ejWHwAakVqAFNqPE3WlMhNsMaIz4cfQ7D6SNAlH0d+sxyq3vbkmbbhzFQ85um
6vuHSYt1GKd74QpZ7691HVj7tGDHGcmPLlNgYgAV1AQy2g1ahyaQNkVOVQ7ZNRH+DZwe2V7oho91
U4y2FDemastFacObuckj8lly4loG/FoResDStMXDOREE+FH1K2vDXcjtECnNvgTSg1S5YqPJsEU5
lh6p4gBhmV2N38pRQjeodNBMs2mCe2wyaV/BJk+99rr0ZTsTv3Y8C61o2GpVuoVzCm56FiMrIdfV
OBzWA/Rle6NCOm9AwOUKcYyddRe30FvqxUZXPoEwvc0QHUUlFLp0QboHXI5WQ+9vRYQUso4X7cdX
9/ium+P/p/tgJub4j3/50BP3bwdhQsD6180yXx/zr//l2gVdn900/QV/eei/3LpAj8gf3ClcLPQP
KcDo/u3XBcn4Ywa78T7lAqK8JHL1/O3YoWH+g19mM1Bd5rafS/b/+lb/Dc++iIWo6RHrEaBQXyRK
eb123vp1Bd5v/NEwXdfjICoTfJsIHn2TOaTSx8CP8j/fTMrf5t9eJHMQ+e9rBLgxWEFuI4tgk/r0
SZ+AOhZpOVmxeTXt7u8te3+HovxKdPcaU12ysQhkPTmQRDRYzKvY650i3xspHN5TsKNVZmPQvY/2
j2OZHMkPqMXbFAk3wqDZMNTbTQzbs3oVp9amLdqV77Uy9Nc61JsgrRzhGfQSvla6+RbYz83mTibd
fXl6lyWD5fwuYX+j/q/5rbePX26fHyLnYbK/ips17o+1wcjHcS2yUmqha6xjvPny7dnf3HiblZfW
8s1+MpRFlA5NGaGGz3wZm3t/8/T55u7D49owlo+eEyPzg+TtoqhVMmoj47i2NmSQA4eBpM7assyf
8mZHzoE5MR27H4L8uVi8qEAUvjfRh4rcSI5YC7yLpXkofcF4X/bn1QqtYDpUC7Qqc6yPx1IInjwk
Vtnslclovw5j2HxCJLFBbhC568v7DNd0NCBSU1AeoEkPmhVs4JKPJR7VaIK5L3XLGoLUSez1DdKG
KAzJcnaVyka4v2zvtVr/dgZng/MsQvAwp+605ZkWolKuZBmDKRGbXKn6Vs0qJL+1mMihN0en61pt
30SBhURRaVxrWlW4tdSbdmz55c5HoeN7UYhgMRtJam16YUwnCUMY2gn3JkcArvIk6Km5IWVh3Rqe
r0MojhwL6E0YJ4eugY6jMw7obKTXAkTsBAKW4ihtWe7gaABJGM/Mp0aabIFTvbcfk5o46Qao38g4
zIjCxVGApcAAI2n5MFkG4s6ibXgHNfoae8Byl8oQ9zHLM6IBuATP8OP9Mwqa4sXiVO5gEJDtXvO6
Hf0u1e7yUi4uHBpZ6f0mR0OWBiI2UnLHVmihQYIbKtgdDF7Vp8LMhKuk1PoPLflh992m4D2GGRC6
AK7TJaQFLugUYTtP3aH3mDkxlj+OadNugUa3T+83xVUOfx3qbOzUxajydDTzkKwbCrM+oIxKixx1
yoIdwmPWio8/WSbeiSTkCRtYLonu9uMJRNN6KjyI73dzK/AWma4evRohWDnhi/w1eX/elFBZEhKQ
T2ZrHFvx6jasm95qXcOT5F8Z3WEB4olq+CvxLHzYVBvFBwsO/TVajkUqA6CjiGmTVsy5WRwI7bFd
yLzFEpFASJZ8SEI3qIdVXyBw7+MdGirh50Yzqq8hMRXqUFItr8UOS79GFx4hF72nhGq4nKVfo/Uu
KDq1TlxUMhDxgrhc0tyhpkHJNqoYHExn+dI7Z5pGDTKkkjKDouYuucWxM1PUjFEw1PddmYcuDtf/
UqBuZ9eVoVxPJnk3MhfNytFYLi95Z44G6QQYjUBcL8tlUV4OxhRkhdsM+dziDU11sBO7bjK3gl/p
EsImvvDVL+FEeOf2nS3TJEWvBe1tjHpegjc3rgZHfKpoZu6m2eiTEdby2zIPwhUA9tLLvFqZyfS4
dhnpcny0TPsjRz93Eb9Or6UUJSE90ZpdXA/CyoBOTdF/CLUL1zo1Bjh6jgfUmrk3xHIzuNBD0duh
KcG1qUCYnyH2vQLrXh59FmsmADU5l+TUQbYdm5paoYHbQB9d0fOqOw1Ryb1YWMNK5HXOykwCRMPO
zFWxBJgJCFT7BkgrV0I2Ztf0YeUKZfbnZYd5xghNm+Qq6byhLW8ZEvUT7XhmEvduE7YdV2g+0i+h
Sc3Py2ZO9zk2eGaQgJ0bGOZ31NvdlptQRKpS0rsCp/C+HsxoK6COuCvFMHpCX3jiOT2MPy4bnT/0
bbDCMtF7RQQ236jcO4stLmlJ4bdjPrh6pvqPetyAKEMFhnR6ynvc6hEYKxp5a0aefmhQCltZvzMb
cqZSol4wZwU548djppIkGYHc9S6CP8IWmXmYafsAwbKk1Ncw3GeWka5bjMw97cAE55+/Oc08atIk
66Te9TMqgHQHQlA1NxutgcvOjYkuH0zMVZcTcLFX1EoUKdboDrRIf2dGjdo1szqU9jnG1hhwl28P
lXiL2QPjz9P7NaV+PKw6bGntURLB7fxeMWHE0kvzQRT8/FPmC8LdNGVp/TVC8P2ZXWw+ZVWumEAx
AV9DM55Ya+0kr2jLox1FpM0FwchpgyN0Uo6/jz/okRqR23N95gHRXiQlrL1gZEayk6dArRD2GbV6
G8pEpg5bQ5R2caB3ha2irmbsY2oOVLk1Qxg2CDBGiUN5Rfgk+eH4IA+ZEjmXD8CZ+XvFZJPTIHtO
hmJx7AbdiNpUmUYXdK/xM0MZmGJLhjgcFHH+bS/7qDiAl72VBLm8GWDJeETbqrhrVGOt1nniAF7f
KNS15sZV9s7im0BQWUDtVY4uSsRklhG6tSXkH/ZKmlZfPJDINxnTcLg8/nNGQU3or4QIUCLIx8tV
l/Cm9CW71dIQVmx5SCA4N4ati9IcuEj0w7fNoJJFvWz25JAw1rdmF7sEAeNmkDNhdGs5aj7VCDAN
qIjUkNJ3Uvavys9R4edtKuesNTC5QOGtuaNxce8VfTxUna6NLmKz3cFAAQHipLo00MCUxZXrfAn2
4kAytJkdmp5WRBGW8XUgoTFh1MPoTnmD4OMUJO1eRqf+QQlNBIIiMXOTsdsV8NV8RpGyuFcHqrOZ
EttKUFHDHLrwVuKtkdhCgm7BSjR1Ejby7V5JyeAEwO0ug2UhNISkFyMR2a1Gs+nqHZ+TFuGMjdA0
1bUiJmvPjXMbbKZVgMSThwC4/OMN5hlRaJItF10t0VEySjPrFoXJ/GOhlv62rSB8zXtdeF9vyesa
0IhAdDzzzYjLKxspyg6xQHlyUVtKUH6OyMVrnVx+SK1ReAi6ZvwVIXxuvH9Xk2sgb8Lqk69Z9tYP
pcxDqAlFN+xhlkU42KqFbeJ15k+dtf18+QidmVhewLwByKJQWVv2OwqD5SWwc49uEIsCm6hJUIQK
9fauD2rIUvVm1idu6/fGdbpGIxKoJzo6536v+Vu9uUX1TkHZC9UnVySrBiODpJalDV+Q4W8vD+/k
un41pJNGAWVFhX3hmMwgUBR0jyc3pQDh8AiK3QR9nZUVO2dF555iUIQaJ/RRYukZg9TkkttMFQKk
yFRkokMqG2mTy8NZpjvnLQkhB/+Bv4cQb/l2QgvUEjz0011ZaY12q4DMrCHODSziOg+tYcdI+/Bj
boWj6fRTE8KnWiFaQfdJZQR20yeiAfOJFoOoMENtDeJzbh5euUlwkWT95IWH9CwvK0LKSAh/Ih/n
5FGs1TtdDaa1lMAZV8zLkXj6b0OLS473ZeKNCoa0bMiQ7s5KgbIT1HpPUlWS1L886/PXXgQjM/hF
5AUCoAEq7+PdWsL0jMxZhvMRBMP2A0X4rEcNCunDkH5Itdq4Dyu5cqxUUcIV0/NAlqYZDY2XM6/R
iQsavT4eEwNfMKKt8Yx0TSPaVWkNT1wLqr9JGku88QVvhEFXK1CzpLN35RucWVM4bTRiQ+rqxLyL
qTbkvC0tvRZdPaWlAj7ouu5Bx9SF9b7O63lrg4mcuUM1XpV4v+NZzkZEqrO4MdBz0VQnSdBEpvkl
ff/NxVvlFRiHT4Bq9thKrbR9Yw2e4XqaAMTNSvvBctD0QtlPL2BWotlN/XJ5+5zZrDPIgSMLwb4O
KuzYJMKGQVEGieHmQm/A92agCzaO4lXT1GvUHmiPnG4YrkhLnt0rQcpSo8YTIi1FG0GHjqWJf8pW
LnyOBy7lXSM15aMg+qp+J4mIJu5NrWiiPR2FgCbjQdZ+ND5QsJ0cNzqK77wZtS08xvGnyA/K3Knx
pPkB2oQR0eIETuNtRw33U5aFVWuHIYBCNG5purHFbPI+5LKUfEbOKL2j/FqXX5QprhTXgu7/Hvax
vrDNmkSJ05Ea0feUfb1iJyTw7tgjZED9dRCXCFVMaqX2ttWNRgTqIJV+gp9sfiWNUOY3gawJtZ30
cvypFAKYnawUuOM2TOr8SUMM1dhEtSBOm6KujW6by436o7PMfrQhZ4R3qswkpqRHevYLZKfAJDV1
iCsH2V3B3A3skN4Wumio7DRWvHsKGV3+FEH0TGuD0qGQKpDF0XZKBJZjo/IskhCTNimWT4hHfpOa
QGjuo7Ctbrteg6eJ7jgEDwsCRhuEhQBWIRfNw5iG/ehUljZ+arqifS6aDDUyCIlh4gwj4WWsZPVH
wDOo2kuJMD3qVlIgYz9EiB1NnmyNjhfz1iHOHjTlMZH0yne6UfYeqxAt9I2l+vqTV2jU46XM934E
GVIHmw6ZpLtG9DrDZUzdRxCQmneP3iteVNNRCdwmeZXetZlU1DayajKYSZToqm2vZem3HhSdsldq
M/k49JoUbxGubH+qYjeiL85nzLKjdQCEzRO1H6YvwUqllEWWXQdpI2a2AflpgBRSTDpfV1swqMgN
Rt6uTn2z3PFcipJHcerzdpNmpSSTCx3qWeFYEb2DkEawMjey2NPnoHQxePc0kN0YOUJxP7DPPTuX
01px/LIXUYuDqvpHDm7DQk1C6g07NqouvTKFIvk+AHv7QSg1HUYjNgHnSzNBqyaXFeo5AHP+9E0x
/1NVmlTa0e+QiLbhiUIGva8pfBF8Ua+duE6qx4LrlNsUxWw3Zp/5W1NsenGjCUoPKl8cKA/1yZCq
W5/L4tf/6uKhH+qoVLhG6vmjR71CGGoMi8S+7HDOROe8GBTyZrxSAEPJxw6Hd4opJY2kUjtqmm9p
7GcPiuWhkm6VKeSJVW5U7coD8MwVydVALyFsf3MqbeG8I6WwSsGrVVftFRTqKhG17208DMGXyqdP
buNrVeaiYuATTnaNt/r+nguKi3sS+CQBGK8R7pHlAxR+h2KUJF91Uxm5lF09TnCUB2UaP1RSUF5P
fVY8+aXf/lIbpU83gBOlx7xLVnWxztyWcLASR0OXQg1mCUxE+MLLerGQ3QZijruKRKCTJkngXF7g
M0E7haQZN0eNiHTvIoM+jC3KQUoqu3ItdPmIknTC7W+KLbS2IrdogqBQYvwZGCPQxMumz+0twM0w
cMGtzf6aN8KbyF1tc3+mwJPdMYngdszout/Xijg9aYVp7IGWf71s73SokHDNQGAIMkkILUtaXuFl
AsxRmjt5KSqIQSeIoV32ki7chKqKvreAVsywCyaBBof3mibHDcQQPgMyUaB/jodKLzI8ycIQHYq4
1lFFlKQR8cu2A/GV5kbWblsAHyjEBoG19vJclukJhmZhhJlDgWwKubmF7Qa1VxUJ4/Sgh6i7up1u
BmgAhRkaY4pPmL1tELeRNpUQ1oo7mq3SX8OsqQwb5Lmyd/awz1+GtBYBMPlVKrLLxEcshKUyJCE0
KRWAwI1VV9b1WEvaVVeF5vfLk366v7DFcpNdYI9BlHE86YWvlVkuJvEBse52GyAEu6U+3N4Gam/t
NBPN6Mv2TvcX+Hn4ophtstcn5bc+1cvUozzmQhsP8iyrPLf3+nZbNMawV6JR2od1vFYBOw3SMGrC
qsi/FkNdDBJtdmATCPe43FXJHaELHWkoXm79VhRXxnfqkGDlZXRsB51UzbLrovID3Wi02nJzrZB3
qCbGVw1dTrvLs3hm1fhoetnhEKW9Y1nElLyJZ0LRgjESI4FLkyaBOui7bdiLPWdTClbyB/K8/4/9
PeyDMx0AEwXv25JWIRompR94r5EflvOEnBcNrzaZDKW8HvpSeczLrNcPfRPXqd1Lnufto0AK7uu+
Mh5CAWjlxuwHynGRVwnP3migmi3VSprcRrIKvb6nhFO7rwuteYzEpvPugF2qXxtvtD5OPsHfyvSd
2w8QleJRIaiEGGXhVFsNXWeoikxXLpTKsoNcVbMdYg7BQzkpjba9vFhnrIHRJ75GKJEHkKIcH7Fw
lAndtcZzB1EeJOAh0ONuwcoZEOH42vBeymG8hwlVBPtck9FJXDaGCcjUFgh0e25RtiZkKVmGBjzJ
6epZpRta2Fwe3Jn9bhKCUO8kr0T9ZP75m/sJ3GglGIHkuU1aE777nf611dNqBXl01gq7fQYecaiW
6X6rwkKCYK6b60JAsBcrUftRHHDoK4ZO4yoYPLmA4Ayi3kra+Xg4saF2pa4WnjsZoTE5PEdkomsw
yVXdpsDSPb3fFuYQ3ITjlK4lH85tFNZ9rqhxyEh/HBtP+JHQ1bLnikITPpNhaOQvcaRkH2WhUovn
ywt3zhgICJBOwCDmPsVjY35t+r01dIIrVI2w6crIijZ5WYqHTgK6e9nWGXdFMwz5DMrL7Mylu4JA
LotpWBRcP7FSJ+maxhF9ud/RNvHnyPFY8cFn7hhK169dMXOqdemDNbFpBiuVaNQFHXMvi2Xl6JOe
3NQxWmlZ0QmHSkr1lZ1zmjkCqUaVnjgClAUc48fz2aDyMhAkCPiUVBc3fioGnh2XCHttW70eAkeH
3NlCaT3rvwuyZ+7luh7Vd2fQIX+c40G6h18p/Y+/RJwNeqrpreCSIE0lN8g9QGOdr/X9Tkk6+pwm
y/dr2/TG6sPlJT53QnkKcLeT7ZHVZc6Ooxh0bZ0KblJO+nUaTYLtky5YGd85K8TCVCnBIGJr4bhr
oZi0ysxZ2XiER6yn8Kc4iKjVxoqhczsW8AglEBimwSotIga9s9RY8wKGY5C1iqyG1o6w+6n65HYr
P12DiZ47jGBIAEQA4OR+XZijaSNKCjrWwKzUqqMqeb0djAbVy6j7HxyOuWpPhA1kjYO/MGVqlNTl
NvHcFmppy27NqH2kvVAtnThtUxDDasHwotKy3u8EZvIuNDNQLkATaeFwppyt30yMsfUamMkkI9lM
0qR/hJOffFNtrImUnJnTOWMPIz61CIoRC3taQvIeDVXTTSRt2MieFDljYCokOes1XZ0z23LmgDIo
/0LeRRnp+NgBHsgUKSktt4i08C6hxfCq1btof/mInXukEKnz6p7xOWABF4GELnR9kmmN5dLy10yb
tJGV1G7lQJ22oydWwi4Q0rA8DGWmdofUr7t8G2RKWJKso2N15ducm17e/2RYAVlyRBZH0Qca0UM/
TUQYJ8O1WUfN1i8l/8XytTUOrDPVfsIZkrlzHxpQm+VpFBQrzKMqslxTEIsrlWzabhjliM4qi/6U
BK1rG5l4oIR1B/s2iJnPlTL5eyMqpxXoy5n4gMBq5gsGhwU18WKlEzJYaTXMgUhdxBRGzbzY523V
XfkkTO1Q8JNtWOkEutyspXN5/c/NOHUenhfzwbWWT7UQpJnRptimuFRFN70+AAczWWvjoAvD0K1E
dufN0bFLARhkk7woRIRKWLSZohG2ClZxCPRBMR2erv1DX4yav2JsSX80v3lnsRtiH9BUXKOL7RT1
aq1Clui5ddSncF2QcymvYr/1PqtxDEs91ehY3lZ5RZI5SCLT24aKWYgHfdTbL0Fh5g3c0InubxAm
o3ut8qU03YtNa1yN1HrgbPL6co0T5MwlMb8iiKA4jTMN4/Gx773J6s2ObTkZ4NOlYRA2xIsKoszN
uKkTcY2w85w9ZLQIs4GbQJ+2mKPMC/1BnALPRV26einQcIREOs6/AtFLRieLOk1e2XKn2/2VH5TE
E7kB0FeLoMbgaGmBlJouOVvSTbQShc+e5pWio5hNUzi8rItsCwRI/TDVtSWv7IpTvwra5C+AJZcx
Jo4nOACo2za+abil75t7AanbQ9uoa+3vpxsdK8C3KSXzbifHdmylTsCjQiuGlThIdtLUqU5aAa0G
oTisOM2zA5pr40RKcFafyHONeRsAKzbcxAPHYgHndwu5eycpAmeJAc0cdzAE845YKsGATBWnetQN
NzCqzKktqbSrTlQOhlC9P3DBFBEZMSc07TBxH8+drPhaOBQ91Q0uINvMxHELedpgT2MurUT1Z5dp
lh6kWsk7ehn7ZSkxLwlgw52C4bOkej246b7em3HRrzj503M286qS2ybwI2+0RBCHGlDDSR8MIF15
cwilzNyJadzbg5XJ9G4pawmCM/boWKP/Giwg+9xYnDIvUOQMXBGnLNfFq1z04k2ZTPU2U+rOlvT+
/X4EjlEavplGxKNJqx4vWhZDgQCAy3Sp9IkPLVXuR56lZX3jwWf5Q/TySF55HJ1ZO4kZpUo6rxE+
5dii3zdV3AqF6SLbPm7CvM9R71EMZyzGNTqoc6ZI0fMQI/oDkru4towmbxoBtKQ7ZZN5FUCV5lD1
GpxMzdY0kM6cZtKGdGTMwQAPv/nnb3IfsVUqesPd4yodadqmqmNnqIR+Zd+f2x1vrcwDfmNFkWAz
acbadBHGBIFpySNlzrF7RkW+cYdUX+M9O2uPUjaKOqS0cSbH9noCmZECNmuVT0gsZ7n1OOrDuPGH
PNupaiS+P+2Bxh1FJAvpuZnxZzFAwewMkny56Rqd52+N2mp3OlA8CnvDWvPH6SOdihnnjOwAGion
rS2tFtXEBRlzWYmy3RQUxmKVHRmnEzoZvSK6hUnBvSTd5WhRJf+8HMEtKf5nzwxeaQYm8JibW1CO
57bJpziA6cd0eyNSCzeU/PjFKqdWdWCtNRI7lfWarvEyrvq9WcnG/+XszHokt4Ek/IsE6D5eVae6
Z3ru80WwPWPdB3VLv34/9gK7U2qhhLYfBoYNm0WKTCYjIyPQYJ2M9hMKRu1DTcWAAjsCsHummRu3
PF26vCxk7kV2vPriZTOnfYPjIFCQNdc0bFfa27QJnb/6XrTjgUq7h7ahMfT/asKi6n1/UeScb6Fl
Ej5JsmIT0Hm3Fokr4EfbwiOLshulPU45ZQF6fJXg/ihbYYE8TdLTZJa5xinjyDGnRFnYZJmYnxCK
SE/pAGnLnep/7o+08UzDNMGQascga1wjq3yiQzhrAXNxr7A8hndILiFPpFmRax8mJH1+mGWb4rrk
RWOgqrx/PW2kwN0hoHD/d2ysK83Qkh0HUQ7UdPUzeiMx6EqZvWvpxdkTEv2DP8zlq/n52LJJwjzp
H58Ohs/tjm5sM9PHRvOuYZkm4TNgMR7i2e1eqXcmjw4imxQh8MSW9/8qrsdFJKkkEeWiWMVJIG8V
QxybvMm+5nloJw9jmou3htape3j6RjykwEydhZcQzNu1avCMWFdbVjn7M89w5GC1HyYnjt6aUdMd
ytm1d3LEzf2Dxjo9jLiAAHKtjqNT6eSImQZwYRrDj8wN67dICLsUSYDzEVZHgiEhR6Ux1bu0WVqc
R63b2zxbk8YSB3hE+oTR5nT7WSezw5o4oYzVN1b2Y0KX1rtgY5h6fl2iE3PiHyzZ6f6G3TiipODA
tQgTyAth9YV5+49G4XHRuZ3TH5olTrCS8+pz2szVzlAbEQ/mKDQ7bm8srtRVHFbVEVPnmYeFjUus
eVBIjH/0S94GEzSO0o+XSHsP5cR1/Aq+7nR9/UT/HF0uxJ83ujX3ZW/F3LDQOL7kiWf+brkaLD8u
rEi8/g1FddeEmwIbFwx+dUB1io8m9Gn3quhj9ZSY2fgGsr6+kzJvfTveUEB7so+EsHc7JTXDIbnu
Z8Ir6vgn00jQB5lt8xSLOvwPE6KYxguY4KYBDN0OZcZYHKk5WVfYpyLIwiU5uqVR/YdRpC6GFEWS
DnKrb9R16aiaZWZf47yIL6gOVsclEfXOPtzou5HdNhKuh/FOZXp1zsCUJ4QOC/taibym605rP86G
guT0YEZcg5l9qMM5vtQ6rqttHaq+Akn3DXw56ohmrxxVZdR8xxHNU5FG0o45tXa+rHx8rK5n1Kk4
jaQIvE/WwH442HzamC5VfJxwLKuKHB2Dk1rG6mlit+0s+2bw+3O41brTMYpqYRTZ13oYtL/CzjR+
0cSX0sE3OUI99DAxLySuy3fHELn1OLrUQ45ThaTRTgVga0fzRmefybotz8DbbVaZOloX2BFdlTHt
vnuxlhygrEXvMgv1nPvxYOumJvFyqRyRnwDw3A7Fl4/t0p0dGjwVA/EkdTlGMTTP+6NshXQMO3RA
VGQqQRFvR4FBPSYuMe0ax7MTxK2rHw3IYsAcVflemEO8s4AbG8egGATYwfcg617FWDrf6q72Qpu0
fukfwwHhhGYplCduWmy6LKuENdbuBfaNrwZtm7WEqyArqKunrZ55IYJUDGp0eYjnZK0fx1Gxrnpv
JTv86c2hoGAA/lFFQYH1dj1ztV/SIU2da2QnMFkSXX9yqnYiYxfpzoWx8enodPj/oVZ7McZUEo2N
mA2S1N6BRxsWzHUVXWIXez+aBrvj/a2yOTUpGkSRTToyr27ienLyHooxpOYama0Ilu87jOXHL5Ud
7oy0NTN2CYkd7yIbSvrtInqG0QpIXVEwVsmA0cqIo3rrdo/L6KaHFArMTnIlf/kqmmEgDZgtBQA4
2KtDMNCyYUDxiAKjcZw86MKh/JKWmlYdssoYf7r25OUn2fAd+VTe9ccuG9Lg/uJunHYJK0kbauhI
kMZvp4zCt8r960ZBX7fayap5/HEHiZ3TLrfEeqK0+tP3TEJKRXqFTVsI7edCGBEZTVe/QdZjeGu7
C4LVjW2/icKu8o6sUBf5TudFH+/PcGtsNCp4+ZAM0KS4WuQe7rlRWx7lfiQCYiSRFOcc9nH8Pk+W
7sFTIfy4WaueHCxNTveH3tq5UAdlyzCaEiCgt4sbOlWYu92kXNVCHY9ev+iXsLCmY1ZN4853fH7a
rJeYq0o2jcEeJLe6HasDtSiUqYyD2Kk81NhmCPVUf5Dwe9O3I9xxTVSgoFPNmxn1GlxAHqx8oMQ6
KEVdHfWwNy/NZJvLWYpQLL5wU6e/jIrrZkfLrRvkIZAU1A/OaIq9HomtcwCGSrmZHheS7tUncjh0
alEuSVD2ceZdBCSM5QC5O+9+2qGh/3QHQ/sxKSakkCQ23TeZxgvo3eu/FaGT9AqJsJe9YkbudY2J
PmLgaujCeW4TnmYn+qed4z1F7mcIf/WppGK1JHcSY0B/bj9V5i4JOYLFp0L2svglokxLHtEhpdvO
zIxE8RNDj7yHufPK6dKrzqIEVT9akKcpl6dBpBt5+k2YZoxFCxLY42NYDv1TPCZ2d+iMobYO84Id
HvRcu58f9NSpm48JyZj9W+GQdf5Y1BOfs56jvV78jVsWjgLoGe6ltE2u+bpplkaqOSfQeLy6R2Ay
iWj+SnqlWQ5xwQPPH2yvG0+JGPs9y5KN2E0SziuRx5psC17dSphUEgGGVrkaQPP9W+QhU+E3QwWc
UfHvPrZm3IvXX7pENSS2ebmBFFqr+2JC0rL20ky5wvr+kmNE9gU5zi9F5w47m3NrXWFjQDXhmFCO
XEXp3LF6RcPt+JrnDW66qlLwKqRB9UGMzoDqOUSGEo5GVezBDRsRDBlWlHXYrLhVrhtEscbr+i4f
qTDnXewes1opVZ/CS4qn+tS8vp4tG3zJzuSbG21Y+Y3/eIpmyhATCtwQPoauyHUE3tPGGi2Jlrxi
etPzn1dX002rJhDLOChf78eAjThE/MSsC1okzrXrtmuwyEqbmzQO0mJwhl+0p3TxA1LJ9nBc9JE+
EljuaUk3SYYqFz6oDd7oXlvvFQ022r8B8LkxpHMnx2mNQVclUiGL4ijXRthK9NarjUg90xEQIxoy
G2ZQOVVNs2GvtCgixLZatN+8Ikqng6pHuXMWQ9GkF4feyAdrUpT+cVSU+WnqKejsPMe2tocr8wcU
yCXVbHXpwNATc1bDs1KmNnrM3T713bynR8yJiv9w1lwAa1pbgA8QirzdGxam2KrXRMrVTcbeQrAw
i34qw9CYhzBrkE66vxO2ookE/6k4wJal2fZ2tCILkdPK4CPGpc2jyxIVVi9uvBhBhGbsXwmaTvP5
/pAbmZiEKkjBiGLEktUEwbGQM0BLJDBnrTi3tVOdl9HWT68fhZsWjgxizyTVq7vH1pRWHQ07CTQn
rINE2PUhzuGT3R9lgyPjQgZHhkJymhAxWAWs0dSmjGidBLWetmFg0PQ2gRbA7fDFPHvR2z5V6+ag
h6inHHrktapzYZmtfjYbkf/URWrutfFubFUpVUZZAuwUCsFq4kLo7tDYbhIUjoVAM/no+6xb6ouT
lNqP+7Pf+pKkfdKRguudPXu7eZYibZJmYfJ6FE2XCULCQaPlcWeLbtwJ7BJwEFJaKY6wmlCuikwF
uEuCrofrrDgsnD82VPOrmh612tS7t5EW15f/MDcWEsBSuok+15T+CNE59u2l6NileqRF2ADMppIe
K+HmO2u4cQARTZXCT4RhWTu9XcNILPVkZkiVmHPDu8TTzYMoRI1Cshpey66Lr/fntTkeInPQIKCq
QqK5HQ+9g6gGUoyDwurS8wJV9WoutXFM5nj+pk7pnmjAxlUDARlfVgA9aP/rEB+OblvZUZ4GhJpG
P8dRhoBxki5pd0jQvZd63mU4XbzQTeonigvDF2Rd0tdToWm1lgqdYGnQod3VuwzKngM9X0T8irY+
5XFq+WOalBdUlKarKsq9+2JjlRmPwCPpOyQ0qz2bdo5iksZEgWMuTX8a2tBo/MVz+/hMKjw5f5UK
TSp74n4bR58Ksi41iS2aeVx5kv7Ys44xoqsa1lEwDw1kkC6vzzOx9ky77F5ryvZQ4MEkhdjSrrNQ
Evt0jEXGBEsKo0szVe+EWmtBjaxYcH/Hbg4FT4PBwELJF25ntUypllc679phpLt2Sdv8MRSR+6AU
/bjTcLM1FE8jOCGyhf1FqMnotYGkMXjXUVjRIaIH7Ur9LX8g292Tl9uCXCmGP6P28F70NQajmFT3
qVF6kiirPyWNMMm9qvE06FF1KEQcn8ainU4iTJKjaGL1IJBUO95f2g3IADk4UHDqTTLXkOvxx4Zp
W3dsUrWRZcR6+LeqpuEBtQfzGCKleZjNZPzoWsXvMBXDt/sDb9wcZPgMSBccRfk1XWSJrQqRVuqX
2RB2V0Qu7PfONO7pZ2yvMdVL2TzqunQL385vduOqaslhrkh0CMwyWsXEDT3pOIZ6YTQ/YHWk34rJ
0NDPiqAdBcoSZ/bFzEwKYPdnvLnUwM3SNBrq41qixemVnOQSGmkz1Xp08Tonjn13xo7lWqVWU6Eh
7Nq/YyePPpVK1M47icpWQJJMd0OWOG0kQG9XItfyNqb4DYm5abK3iRMt/9oeFgDVOMd+PYf191dP
l0ccysioO5E2rxGheHQiaIuUi8aG0oVn/+toybu4sd+KyP7WaMZfVQnj4/6Y8muu4Ab5ouLsGhRO
CE23c2xHqO5NNkEMjYzqRxsWuEa4CPJFkwPSudS/1Mw2Xx8xYJaQP0t5U9iaq/zPNoq4A16ghcBL
fwDWdIcW1SbkaJZm56xuXKTga6SaMgWC0bWand1YNqrIJrXhxBwwWu50YJTWTuvJF4JObb+yO2s4
VrEm/o6apcXItGiU1zPK8OTmnQDRSx6q1XSrJleGRLCLtVrRC9/JVPupdayQdhe7E9XOpt0Ix8Qm
qVLLmHTxyTP1R3gaEmWIpmLA27NNy4volR9GneKMp2XjzuncG2l1x1jttAymyfN/TPoc2kgVfW2s
OD0kxiB2lnDjJDrkXXBiNJ5AL2JSgaKEnoYYlvbFpPBsiNU3pAjx2Z2rDjOP1rzcPxWbU4MSQ/yj
v45GvttFrPF/pf1WhFdDzZByQ9JY7U962xW/DW3R90iOW2cQIIWjQG2BY7FKZ5NSFWrb2URc22oj
HxPRIn3yuAiyoz7PNThCqmMCiGRFslfV3ZoohHnIG2TJADmrEOcZkz3GaJ1cFzcdTtIh4amsCvVg
VKY4vX5NYc5pILnwpAByb9dUwRqVu4VuHlFFy7mnVHlozUi9ar27B6JuzQpgndqaRErIom+H6uJB
rSeqz9esGvP3hapFnL3ZOQxLzY12f1obd5QknCP/RAmWN/pqWpGZKctYWLysYtzBA12EZX9eeJz/
VvMo/FcgotweozE3vpEg5HuMtK2ZyvYy5B5syW5aje5RhaIL2nOuTjEX77rCns6126JADwv62/2J
bg7Fu1XmH+ilreVNnUrEiUXJ8lqhc3BuUmM5iiHJHtRW/w8sY8eTLC05kIR0br+foc9wPhWGaj13
eVPbBvIu0LQOsUgnf8iavf2ycU1QFoX/BrxIH/KazoN0ghVCuINlnOhWC3vJWr4IeHgNYHsV/bBL
vY0Pjl6k/wIeVA9e2M+/7i+uvIhW1zBhBiVBmpNZ4nW+PkddsxgV1Be9tpxD03b5cUCw/XR/lI1P
CORCpY1Jch+Zq0BjuGj46TGE435ynfMozBgevD5d0gbHn/tDbURsCPA8QEjbKGSs26DnZljSXn5C
UAblMI5pHShGihhSaS0Bznb26689xgP9Bhym62rtKIJRWhRaIy101qg6HyqsCR66GibKoHq/789s
axHJzRC8IluCCLG6zrsBzQtEN6MgtsysOjt9GUU4HUVue9aTtNwjRckTvN4ZMhvXqU/K5+nqFT4L
qr/EOuXaw5Q485KNPlszZlYporbHFKe2I9S4cefrbc6RNx08LFn1Wt9Iwm5Ei/QJtYthbAM+XviE
jpL9jmbM7nR/OTfnx2OYwowU89VXV23rTOY8tg3NyAuU/iPGUEjyulaT2H7a9Yv6TrTIhh3TGBbN
9f7Qz+SA9dpKoQNCDHwmeoFv40yRNI7Rof57bbhg50+9V1Y/qWdgmGY2mTcdAfwxx+n1sMwfl0RJ
30QdqDZCL5n9vdJKazhYC8T6Q+g68XhEw8qm/GJBgaA9Age3D0lke+UB9xYn8ZW4b76IvMzcw9h2
KmJQXaYUh1Kbk7+ouKZfyQFK5UwrjvaAP0oe+yN6CI9NFCb/oROG4EpqqKGxiZDMakvRK4y13ARU
Vsdj9AWuZHkAcXG/Fore7hzLrWoFKRRPOLiLVDS9VYKhWZnQLcjjAdZjmbjA7UbnaXK96lcbd/pj
NlG7OfeLCI0jnPYZ3yE6xuyzU8blk2s0Q/1B9L3zpreN2jzZVpo8Raplxl/v74SN/Q77QIJdtMOT
Ba02wkRYUVBdVRApKb5kmeFd6tlGKledjJ09txHoySvh0VFx1HiXrNLzbkh1j453jnPW5QiSF+i8
VXWyt+zyE652Nh3MzyOQcr2A2Ku6Nr2mMNnZiTm9EZWBroAlxY89jU2Xlqb5d00z82mys++YFSbo
y2i/76/pxg3AT5DNEtQGISWvv3wP8lR6CjGEduqrYmb56FdJvZygdWhnLSujnTro5keUFXqHVl9Z
wLg9ze1iZ2PeIt2QQUb2y3DID6anJJdeCd3j/bltfkXSWGIycl6QVm6HEstkpFZvKFcLN5UrOkzz
dfQaa4eWtrWCslmR6CRN0V7IXlIzHiR1IxjzqPyYFNP41FpT8pduhtnnwiymPQ3ZrWmx/yXfB71N
QMrbaSWlwPNjDJVrG5nzoW3gTesdFM/7i7cR8VGMIWVFYQa0ek0an7yxwKQlAXHNpvg60/13wC8p
PZFwIcbrTf3FMKgbvH5QWS6VwsLcamtahaBgUZjRSIUwjlDDVpXwwdBaHG8RlETZvhQf9V505/uD
buSVsl2EbAtaFESA1TZpWpHY04QGRBQn9VcNncxT1AnIY4uRHCelKR4nGokP8cQFrpX/hRmP8h4l
CxoR6IpdNzyoyPlI0SxOICWbt2VXl0fNq3+HLvCVbIbcWeKXu4dIL2WeJHbPF17tnlTrtFrX2/Aa
L47+2THmWLYhzjun/MV7CyAA/StGQCaPKqH8FX/gG7MuOtGNA/rxdet+aAbMM2Hatsc+750nURgO
zVE1ZDHIF69OnxkaZA4IgqQBIsBqgrhOhSla//11GuJe9Rc7Fj/bcFlm3ymtcK+jeGOi8qGlP+9X
Hpir0dK0s9UoLQdGK9EVzaAwF6eI8b+lqCV9d1XRm+eoNZzRn2PL27u5N4YHGCQnog4FVrfGkfol
NoaR6u+VLMk4VB34gN8tduuXWTK8aUuYX3WeOw96X+w8NLdGRp4WgB0BHjSOZFj84wt7uMgMqHGN
BNewQbegzh/V0hQI2BXleNGWyH1sGtEfIbWGwf0D+7x7bu5NxGhwyQFxJjHiSbg6scgn4YPgWeM1
XZzhIWs6MzvOJbJ++hAvl0lrlTd12hs/vBlz8EIk7TnFx90XdrvQS4/+CsJg8T99WO5JkryE5eUv
kzrsbHpSVmv1dotm11xohcW9ZRgIIaKvlByJ0HSJ3g3OJOyjVrOYh6Wss9kXWp3rfq6P5eLz/0rT
Hb7FixAuNXuo9fAHTXi0Od1+osqgYTVO9eHaj4r91S1RCyrrxbnADV8+N15sfOnNfPxy/+O8uA4h
jhGoqLu4QBpAx7eDCgV0EJZ0fx3THuVeJfTSAHPc9PNklqNxatB4LXeuqhchjSHppeLVxV+8g+Q6
/LEVcbNjyaN6uHpl3UGqT+aTCuJ5uj+x7VEgvkpRJrzGViGtdTotqdyWk+7l3t+GR+rb6Uu0cxm9
pF0wGepGQNBcf9RTVpOpRUJfI33TV3N03EuvV1FzLENbe58bDn/rpGOn+mNbWk9LUlXvcRes3CMZ
m0GXY96Z4/H1swa5gvgq1QWg5d2urTBzt2ySbLg2o2td2mGq8G/x9uDwrbX1pJoilEN5/692ajvX
OBmiD3wt60o51GVqH2a3cXby7RdbE+gGvB0XSP5kaVeHs3LorXY0scim8Uz3jbKjI6zL1Sr2ba/S
FV4806shIzkmhTEpoYcG24vyfF3FQwtz86qQiL7vza59Kupw3NmbmzNj/4NzyL6ftcAATn6WNSTm
QgqDimpl4oKX9on4SB1Sv2hJ7O21WL+I/hR20SaC6ESsA6RaXXvRhBw0Ag7zdcnN9OTBQ33jlE36
aTLi2p+0yLnoWiWuUZdEry1LyZHla4kLj2VdP1jshAoDBXr1qiiiPpuFkXwwZwBq21O6V7MO5Fjc
rpCKybMJMLebn5et63S1slzhZZqnJvRmvLft+NPYmLhr3z9oL68OBpNsYiILdcwXO2Wi7OR0NmYl
Y66Ib8aox4/ko25yLsZm8PzBRCDJ71qr+2eMPPPJHbzpXZpOXrtza7w4i2Bzz+xpfogUn1vFOUVJ
4TGbg3EtlSw+mjH1ebNv9/o0XjwD5Sh0Ej/3gaF2s0I3JJoEPwgtbQxQxUGf8/EwGlP9KenNcidd
eHk4KGTQukMBFZoVTS+3X5Gb0ZjohjQoEPfZZV5a99QVRXI059h7MDrLe/VhlDIREiNGY1mqENyO
x6WALnUfm1fdzjvLr6oU3ceojpJTmuPs6kP5UnfeoFurSScWqQMpvUah+HbIqq9wBylQz4ZwFR9h
lQyHXKMkVSmGunMhyF9/k3vxIpSYKqQ4ntV0E98ONTpemS0qrUO12TvvBarNQR+a6ofcq8rCr5xZ
e0vHWBsgPDn+GOkT2RMI3fwBnuTecxHzSVdztRBiTOqYNqlRT5q/UDV2xANdihBrjbqoUNdEU9u6
5E2BrxOIbFBCV/rn/ll9bql5sQhsHMiBCIjSrnG7CHHh9pXVe9516FXuRmtMJPerI139G6OI0ftG
Zgeckfd93vyOlM56s0xm8qTVoVF/XUyE50/mUDvj04g2/3QeOzHnX5VxcJog62ZHw7ygioq3hRYX
n6oahMFPm2Z5soe2Vw7z2GTLm6HW1E8T5O7mpOCM2V+WOZx/eWmNwnIStrpx1sdZHHvEAMrDOHPV
BVWO1aukH2vAWaSO8cM8hn5DOvNdc8Z5+qCgyZX6oouF6sdtMWjHMmnzT9rSYi7cIuM5HPXWq/5t
zT5H46JuSbfSotRxN7GT7i+lEnqIP0ZPEd8VbfzRztx58ms740xHnpUkjxIO+cfIQ0Xz1T4lk0EN
XIwnragtcuDaNZ9Sb06zb5ijGOrOuVylwxR9qMHBGgU3AXri7rr9aLTfwq5IujpY+kw5tv0wB7jc
9KexMosjSoWcz6kzdk7mKprKQSUVCko6LjBQkdfHJa0iXCGGKhgj1TgbYV/53jS+khn7PIo0XwFV
4/QDZNxOzUCCFPwrLINYy00/S+r6Uhs64h6KMuys4taEwCls2S8tmdwyFP2RbE9FHPWLNjPUMJX/
CH3s6Oih33knV9schsoNK0anJ5pTt8P0U4usRlxUQSba5kM0Zk6AgZayE8w24ibvRxVyy3PitK4S
hfrY5nVSIgEVaorfew7+g1monVw3fbVSF3GTNyEUFzgBvJDkhP9Yt5nJlHpEYza6lfGFnjL7uIAn
7HydjbuOJeNehSWJe+CatG00eFYN4LzkZcIhRliIOdRWf4T+X18ws8BY834o3PhO7DhJS0DxFwx0
dagcQn9JSS8PwJDcN1aIhnFnxnvv6o1RUEAh4AMYyzLlKt7mTY+TZpvndHVk5RP2h81xqdy9NsON
AKHj2yYb6OnTptP49hM5psiymupGYGpl7+d9pp3QcPjbGbSFWtOM+okfcf3trODqPpNnVxKxYQVQ
qyTNXG2Mvus0GsGaPBitpPyMGUz7MIR4hyJGm1aeX2VCNrL2CYRiRF+M95lLAfO//AZEhuVJoBNq
/YJWDHOeTHPKAyR93Y8Ae9M7LJYcX0RherCTpXmrKJ7w7TktvudmU3+5v4m2Fh5tbJhmLD6yV6sg
WefcQUPVVAH3HVKL82j8CB1b+F09dAdd0cu3eC6Rzrx6VGzjZYCmyA5rafW5l7GZWm8WVbDQkvQh
6lT9Iuyp/dqqk/s2rbPfCRyK7/fH3NjI9LCSMjgITYCarV4UWlXm3dIMZeBVwngnKkX4saLm1/uj
bGwpYGxpcgkMBWFiFaPRCoL1JZQygGTg/nRFmmanUYxZfS3hJkbHQo/KCiuhKLX9rPIQ2KjbsEk+
3P8Vq+AqNzY0MIpy4ECSx7Ba37FzvR5n4Soow7D9HprDP3M5W76S9Prn+yNtrSrDMVmsHqEyrI5Q
rNULVnlcFiIMu7OXR9YZK43scn+UzflA++CqgFP/gkIdt0ncmM1SBm3KI5tKc+NXRujwJlP2ctzV
8/p56WRHN8eRzgJj3TrRWlaVlrjfBI4z6V9HI6dxr1c4u28RZrXaINGrwQ6iNE6RzMSjaq/EtNYV
+98fgGUcZWeUnsB5b0Mh/Qxha0VqGVhd0gm/VfHresRFpHifj+A35xqW85tWYD1wbMLFHR512mGV
E26eU3YeJ22KD0VT77YBbHxoQDH5mJONTy/acjyMrCKlXRokiW3js2JV44Pm9fpO7rHG4OTseWBA
SeVNpcKMWV1qoOojFvRFE0SKqX7xlCZ8Vzeqc1EarT3UmQlEhUXYAfP57oxPk3fQs0l8tpQi23mL
b2w5FDbghvHUggKwJpMnU9/oXRw1AdX/8gnv2vIbIIRAOy0adnb31tLKKjAniC4BNt3tF0/rZJm0
1BZBT8XkNJSoCJB0vbLARySgT4VHG9gma6yv+6roeQwVnrFZoDolmo05cZnZjN7Q+gkhS5WmGe37
SA/HVxqJPo9M3CVTocwGXXSVUOYlKF0q6NYBDYs+Gh19jnSr9TvdlOse/udhuM6Bxgi+KH6uMpWw
Llvdids0KOvZmHhbqNxbsxkVlJ8m+H4ntQjnoG6qxfFjN/X+Mbh2Qx/uhZo+hnEiKxddlvlqg/ue
P9lG+0ObaWQ4Y58Uf26bOisR6MiSPYb5i8/Ph6GtB5NDeT1RF7z9/KHXdKWrZWnQ2k7vlzSJ+eUs
9rL6lydLDgO/BA0XqCaAXbfDFHmUkM6ESRANgmx+LiB8+1ZTePXTkBVj+EWPu0V9GEe9Nc6DOiQQ
hwurVE4A0Uvm+ugHpHrwyrjObyLlkbkHyAl/e/ubzH4oYwxVsgBVhOkxtcskmKocG7688HZegy/O
sxyK7N98luaHyX87lOJRgiy8JQsMRKivSxvr/lRlzjVZ8i+vn9Rz+AbohmC7tpGMiqpOh6hLOWiF
7XdG0wV5OBm0POfK6f5Qay+f5z2PYAVsO7BguN+rozWgUxrhG5QF3O/6r8qkCkOHj+F9UWh8mfE4
zYufgoX5maZqlj7YNMG5voZX0g96gZr8IJreNKiVZUr/1qoH60MHbqacnDxxqsOku+Xfahiamj+0
k/G1cjGd9PW8AGQYI2Pem83WJ5KVY2QsQLjw8L79RLqAfEwBLw2cEV8ieJcAImojDgOw/U4CunXm
uGFlOxbUK1jbt0PhqxeXcD3TwEzw+lv6OXkDBWivorQ1Ch2zOChTkIR8vNpz4DCdlztOGtip58LQ
QwakSmb7eH8TbI0iAUGYiKRGdJndzqVFkwklkj4JrGK2jtAPjLNruq/0RZA7DfyWrioe0xtoSgLF
Pq4wrgvQbo/eTy5avLiTFDtBfGMujEIdDrFNMKM1ujcr9lgafcQo6tyc6NLIzqhDGztZxsZGA4uS
QkXPj4/1KI3iVXPKizOgG3d2To70vffDyXVLH+U7Nz3f/0ByM/0BWT4vHdCXrAZjdoLAzO0HyooY
4bVuSQPKzfO1H1zQWi2nkcjDD/XbpMVIAaup8Zeap3vZrPxfr4cm4JE2q7pGK5hciT+gj5yyn4GE
fRbE6lBcjKklBMm+84+dlpaf4ixN9Adhtq9EquWMgahIZsCbJbdmFdft0MrKsvGyYCiLaj6T7LkN
vMS8dwPby7IIqzDRfGghU/WneV4M4zwDcOyx1jc+M3RZUmm+MpXAdSqPDPGI5qSFEeBoGTMk1FJY
foKgL6xSMOTXXzA0rUJbBL7llllXx/Cyb53YKsugwplO9zUseD8KV0S/JmO291Kqje96M5g8R398
18wMhWU1Ia+UPiseFTeNjqhjq36bflFS9XsVWtXOJpaxarWTeN3J1JEcDtOC1Sftk24UXm1mgYVO
6+BneTp+bks0PrG6TVRXaowU09v7B+flW4h9RAYuRdng4qJvdDvNqkVEb8BaOihcsXxAXTlCFWea
r2gv4VZrl+N5wCz1OKW2hptdNRzSSDQniILN3+1c7lH2X7zt5a+h7gJEBTsPEYjbX9PGji0RoTSo
vMY4NkYkFDqfNMpbE663b7V4Gr+W0AH/RQDY+SVU69f95dj66NxY5PBoa6BzsXobsXuTqdVdEgsr
ZcHVoX+YPLd+00dxegx5N517DLPn11+VwFPybcIbBcLP6qq0VDUrbaXKAsyflw9dBdlJqIr79/25
bW0vVON4a0FeA/9bBapGX7CO7khklthVziV+uGeIzuJTQ237Y4Yf9PH+eFuxAcBeStRyXpFfuf2W
dkeW23oKa2mA8Q3LVJ2sqMeYwi72JLk3h4K4L40y2Xprowh1sifk8osssBvd8i0x/V2b2nKY8VDZ
udfkBlyfUe5M4p2sHtPFcjuptE0UJYcOH8R9Wr5RHWV8CMEzrveXbuM6M5658TDQCPEvdH7Upu2d
kfcK7t3L8K4M22jyJy9ZxClBi7vBdzUy9KMXTsJ5KOMq/vf++M8PotU0TdJd6ZYpZe3XlPnFbB2n
XUjls9JFf25Q4zmocJV1jrkZdx84DsqM6XXv1Y+Gljj5t1JUGLu6YJqjnygz8tN+5znVlzlJURzF
XbxpD4uVmuWpxN3OPnu1p+1Z8Gx8G3601GCUnwfZwttvA6G1NOKGY9S2PHCyPCkewTl2TtHWIHx6
4CuMFUmgVxvALTVHgRYSBS6+qJcwznq/S4xoBxrZOKuyGCC7k0lm2NG3U3FgsuEbP0SBUlXi2CUI
83VTNL91leWHQZH/tPO9JeK1/t4g47rsXIJ7ra4QMdCtBHYQOhtq2DiBh4HMtZwM891gIxVhedPy
L4JPqu0neJ895QaSW0f0Eu3XYqpwlJF4RICdVEJWkm5nXeml6UZWSqPGbM6n0cVERIqmHcOunXeC
09YCowkFvRMpFVDI1bWXYxs2Up1D+XDSlEtvd+En0Q7lT6dHCi7JFH1PkH17QPr4Cb1U99c8jZDV
MosIr8FR651jVBlPkWby+jLb4WFZlHpnflvblHceDfWySYxE/3YplyJT+0GlOyBU1faYGFZ0rDGo
2IlTW6NAzIINyZVN1XSVsdAdhGyoi8RHa+TdwVSy4uJUyLPc350bl7LUaPq/UVbnGpe4fDEn1MYM
xawPdTTqf1uD0B7bokH/eW5J+EW7l9ZvTg0cD1CNr8VL5nYBbXuZ4kGeiChvGj/jiF6oKOyZ1G0E
evI9Th06TKQAaxmvPImnHAn1KAgdA3n8TFNOtJYmZ1gG+kNhN/ElcnP1GOVzssNh39qPzw8HaFAk
72u/v17tdNosOGv9NCf0WUTZBcd5zfcypjsOxf9w9mXNceJs27+IKvblVNDd3uIlXuMTKoljhNAC
AiGJX/9dnfc7mPS44prnNK4ZNSDdupdryT65OH9TX05CDIYLUND6PSAG5OzPFzq2cOiwaqXni5jU
XZJvNCUAcdCsAXpI3ke2XdWXsg1zoETwc8+s2VbMU1LrL3K/xdk+MUPJGgmR2Ow7YyIRQFcx6pt8
EWtCQj90bb0w6dLauDgCMDlKaLfLqz4ZMEYoEzRhwZ0LiBQsCmqFJ4Zm7lF4Z89DofZVwQJ9MbVl
shDtOEsawQo9PHa2UsVeR071n5zRD/b1b01R9IyPTq+nUKoKuFaUrAUknVIf3KVzVO4HNEn3voMF
FRQiOKA3/jPi3YeLYiKLOhmxCOHzz8+wYBbGWVbScxvF7W6w21obTbNzCG4Uzaqy5axCF5P8/QR/
kJ8hm0bLCU1YwO9OJW6LOZ/aIJjBIsL9eT0O+YJUvjBPwVol+/9hKUBRoPGINAAp/J/PBx2OfC2P
97Ps+3Jv8pYTEYjuupzWt/9hJTT5j8DeI+z2ZEMzWYlMjFBtKrNpMnXU83Qk/aTENwH7vM9AsB9E
CrBakBOAkY4Zw6l0QTdOxaQ45HP7aMLWHOgCxyEa3Ag3rVg2UmUNzR9E4tbo/yE7AL4HteERHPdv
6QvvOjouA6Xn82LMVVoGw76AOzZcyssuv58tJMB2mdg2UaftnL7Cv3y6mjYhPhvcfRCzjkkRqiQg
jlPUiH9+W7AIpM0cVJrnwYDByYo3kcQzVGqGDLViXvwPuxYzXjTPcQFAW+rkA3Nl07hVR8/nY/+v
Uc70YKUt9McCdO5nankf3De4ATBQ/p12R6cNM6c2eD+oMTjrhbU1eGH6wg9heP7f9yzmf7+ti4Bt
Pq00vZhyk3GQTN3Yz2uTAUNz5geQisiKLPbb3xf7KNSAJAGMMQjc2DvHv/+jg0JtmCsVg++2avCM
Sadkd9BqcfXcRv48QoXddAZMnk8+20fLAmKMcQ8Y3RkIkn8uO6aFAwoEbG4UNsl0AWBVcS5WQ78X
KpqgoTBOVVZnXBThJ1fcR58QIxA0b6AHiLL35HmnMcBVz013znqGoyDSCmD1/LNVPno8eAchG0KP
AsiukwDXguOCqgSlgZaBwZg8h2XtQYPGtS/XZLlcMK+AVXBCs8Pfv+YHMRxqnAA9AGYIqZbTr1lZ
tMGoDLFBMxZdUKr63ZDYgrQoHj75gqc+H8fm5pH1hVkd2n3oKx7f9D92DnS0Nl+xtT9fKZzBD7Fo
l6kRkrdbbWysg6fWZlO+T0Qs+jOZZ8FUt3IGbiHeWgAXQhaW92EJoOcesoXqbDBifeRiZvmeZW0W
fpJKffRm/vlrj3//x6/VgWd8mQUgqEBAAni9QpnLLjEBzOI/2lH/34sB7wgs8aN+zWkHlM8MGxDT
bHSKtvUhdJuqlcSQOQnm6UaZMW3mZTGffPljnDvJ3NAhBBr5d2n4LyE/aHfrSWmkDIWs2N1iI0/y
IKK1gX1rXeY8aNCaSb/h84TNairxSVX4QdTHaUb4PXZFE/yGP1/vqmi+WNbR8zyWiWw6zTFdLrNF
xIfOQbif+LAwn9WHH1y3RwE0FDXHfBL4nj8XFVBbAkwOautVEPeXkVHzHrbwA9kCHmEToRkcwSIM
QC76Hykgvz8xugtYEnEaSPuTBM11IxtiIOTOg7HNb1QRjhgN0qiOmS4++bAfvVkcrhyFGyITjtuf
D1n4HEgqcZyasPZY5ExJdBD5EB/yET3OLpy2T07KR28V3VWUAUd0BArvPxdkRrAE+C12Tru1e7bz
MAI5PLGdziJfXPSzqRRByKz2SPUD8cnivx/ndB/DyTD6/4KmpxEsM1GL+feEN2soM6BTBrBx5xLN
rYtkhlr4rmNqxWR07WiTLMuidphhhjHRSSlvAjrbx04HAC0OXTzLGxAxdYZqNGovCjREhru27Ze7
aeTyedLzFpJxLMdtr8tMyU9OxAcXDbpc6M1hnxzFNY/f9R8Bx2k6pdB2pOfTyNwNTAijjhhY1Oz/
HvE/WgYibuip4RbFaTh+zX8sA/rNACU3Ts/lGvir0gB7L9OCfrLKB9ETpQ8IgdiCUOg4pVTmc7aZ
3ObifMzSdWuSbqwg2xuMgHqnaCC//v2ZPtiBQEHg6gTLCuHztLE29TzWrpoA/VqrISES10/eJMKw
aL901F6ANuMCwtaAHVQMb8/d35f/PWA/2YNHmA4e9yja8C/35BWeN5CLx1SpTeay27fzCCdyrBPf
9yK1ps7pKDuCU7LgFEa2SpsOxNJzuPauYEzEGdv2eIs9bzzz5i2BntdWpy7W/KxQBf57JwIYKJiq
bOeD2jp3Z8HHsTdpSDt7v+R5N9SphCR/baa2Cy4gUDrhvlwNv0w7I+9gs7ZN//0Dw7Di2JSFeDE4
SieHHsIfwhQmEedrxLjGXLAVZ23nuAYgdk4/zR2O6d3pGz4qAKBQAcQQU/s/d+3G5bLCewxvuF+j
sgYPg0e1EaEWRGbwvUd3Lxwwy9tgT0zyrujDGkDDuSTBqiOD4UECnTu7ifE/GtIfAzuSNsR08ApA
BT1tyckwEptbAcCWrMQ3D0ezD5yfScb5f9QO/L3UUYIEMuLAewMk8+c7WFJFKZwY+DmEJ6M9aDrL
z1a0sjbxJt//vqM/OL6YVIAPBmgqcu3TznF3HL2P0Dk5DxdV7v2Q5M2CZnKdD/Lh7yt9dHRxKyaA
DKLbVp3W27YdzLDNgp+jJfbKRV/uKqj5kRCd6bu0smsNPdahsdHIvv194Q/i4FFrDitCtAww8pO3
2S7AiooMb1OpZdwl3hdfPABe/324jQQLCQcgM4DnlCdZJJ9TLmc9Y3vAQepsG4JxRx0siAITfaZy
/UEJgaWQTqHteNTnPDmR/RK2IgoZHqjs6AUVVtY6RznYGx/hzgtozcdQPf79LX6wUSrkUpho4REB
ozopy9oFc5tsBZei93oGUmtuL1kEDylV9J8gXE7Jpsftj+8F3fljXoOxxskHW/q40lEUAXyyURae
p9sGl8rVlOFLNbBRgf3l/FhPiQP0f2PKuesVmNj8vuvKuP2kKPyoljlKzWCUg/sNZcLxY/zjFl28
FmGnQrA7wrT/2QboL8LqlrKHKOcc4OMiFw9gT6M5NjHD9NfAj2BhaCTcOTFZ2t/ECyyGDytYMZcA
o8Fkc7RdlxLeruI/CqH934srgA4GQhhjx9Osty/S1bABYz+4IrQHEbucqHDYzlSWbDUXKC/a3q2f
cJ4/ONdId4+qtKhdUFieBOxyVDZsi3U4NwVPvkE3M33wnd8aqGwsh5Zn+lJgFof7LczO/74lP1oZ
ihaopI6bsji9Kmg0eQmfyeE8LjxVxCsfnkewCqgaDmHtqUE85xwVlYGi3kpLoz/ZGx8diWPXH03x
I0vjdMaAHclXHFF+LroiKAhMXuOXvkuneL+2OvjMMPaDMHbkgaB6RBmPSJb/uRFR1wuqRtw/gCUW
zWxmKCFCVq75+zv96JnQzQYQ6khnQqT+c5UOOQrahQar8Ki4A/AkITT0ctfhWtz9fanjDz656aEW
DREO9HkB/TtF5cEpbJiCJQejKWuHwyxE0deJo8WzGyxNMLMx8vHvK/774Y7kcczTAD5Cp+7UBwzM
YNDVKybOJeDOsnY0wCQBHE8MKjTyyk9W+yB0oNUbA9KAEg18t1MVGpmiBRm0CB3lWkKk2Sh2lOaV
lt50QFC7QyrmcqoXEMbGu0pZ2pG2rQBt9zoL/CHHPexJX5it3dmxUmyXT6mVu0nGS0tElkzpf/4g
6EkcRWAxwcUg+fQkxzMUNCR0Ns8zILN2feWyi2wYYdRaxsPNUi3bJ+t98DnAG0CYx0wVtL/TBi2w
fiM6PYqdt5olNbIOXbMSyvwyWYuzv3/5DxARiE8oW48YUGTw/9rXywSXpWjh53gBfm4CJNdxjdmS
PIwaSLW6MqEYSMvnSR22QvdI5Tu9ALWh+ABFRjmNA7jHguaXFBpCAxETRt1N3FnbNej357ZZmcUd
/MnPPpbwf56RY48Qqs5QtsRVfwrkcFC0tHrEVShCBkykbRENwfaLt7zWbZb+QnVagTMsKgSdoUjZ
vRgG4a9yyY8yt6iBP2sB/PvQQgMFBwg4HXT3YHX6Z3zAKzSwpMIPspEaH6I+yEliq2q3gpD9OBr3
/PcX8MFyABSAUnPMqjCmPhkZ9EFoLV97DvLUag8Uus/Xhm3AV1U5Okfpxj6r8P59p+C0ov7AiBLz
CKgr/vl8LF1kEgwZoEj90n+1FBDxaPBtA1pVtWMj3HC3fOofoRrNPkl7/h3fgbNGWIfY2jG6n0YL
kDMUaN/Dej4O4bTbypnXWsbFJ3cmSuTjhXyyp47japRyCIGA+5+801z0bbgOvDqfO53QfQ5mTXct
fZHtqsgHlAgLm+Xawi7lW7RYNe9o5uaigSbG6okog/UN/hkovsDkzl8Wl3U3Y8uBK8mmGbZ/OhLr
dIUp1DLXVjqvgCvQtAO2KO4AuPEtxMambnHr7WwlByRlgz147YaWwwcVh1BDOLyovuuQBy/plIlb
MSx5h4Zh3L6UXUc3knNkUA2gmMH7BmUx38htVdeR6Jbv3jsurqrNuZ9ZtK4MTJVslXUygLJR41Eo
J9CYg0oeQGzzk65cSIlDAzbbT0tGfb1VhR9uoRTGH0IphpeCxeolchvTBxrz+YmW6KDvon7bNsK1
tYsgph2GXxBFoercoAsVkLLi1JIxg7vkvW3lAh8GcOSG9GBtjnFNFRg/fu/6BN1I76fsaxCq8kdv
qynb9VAIsocYrlkDdDKGRV8NAWayVwIUrq4xmePDpRGBDy8BZE+SHyuv4OYIxo/dfq7hOEBfauIx
IPTRJtu6rzxHzyEPMOjTCCK3XLbTvciCtltB3nFV+La5qZLwSp9s8oUlCm1c2HW6MEZILgKJEh+W
uwDrvsUlNXkNQJh0SG2T7A0zDJlfolj3h8Fv01wboEGLM4fe1nrGy5W/0TY2L5hMI0MRQHo8mhCa
EGdoG9CVAHlqZcMWHzsCTcECni/gAYyw66J2qgGd6t5LOSZpDYkAthEjBX9VvrMg+YrOYjwyleVX
KApHHNA0QZ+hvT1OoL1p/m2BWimv43JG+u0T1BfA3QFMuIOHg5gIQAbRRsTGce9zLauBZGBOv7Ud
BMfqKALkBhSBzncNsHMVb5AouSc4kkfXGCEv34BtWOSOjvOgdyvvrEbWUK6G5JBt53VZQdm31tk2
v2MIkzUr8DR3fq5kT3q/5FeBNCXgfwWGnUJFQ1RjUDPUrB1zU68V7e+CWUPkN4OQsSGge5vLgZVc
wfBO6aduGvgly3BdBVKMP3ySi+oQDz4amxl8Ml5X0By+6xeVMxLIeHU1tv/A4OiJDjXRW1b8itak
fdlgGXahmOvdDkwfGBXJkCe8WcKtTa7oNMUgvAxjekHRGVckHO18aXpoX5Gh6Nq7aAv7l8qgCoTO
R9/dq6FlD2E2ba80YPNWZz2NfM3itvsJExsKo9F45X09QCqhIwE8kXzTDoUsz8ZocU9JPCW31Qg4
GulVNzy5Ycseqy41tt4mn18bAbRrQ/vS/lRp4GNiVoVOqS5LRUHOMgko4PPIoJxdwEW9oWr1hlRq
WwP8u0G0RsbfQrBfsRuA37oIT9YXE2vMrLKpSfzc+5+gEuIoz1Wf0UZtZcrPgmVKrwSGczdbS6tG
gKkMqRr4o3oC/GO61dDfXVWj0EsRRECtrhZ8tl+DJNdwRTNlehO6gX2DLn3LmopLPsHPcWkDssIm
9aWYiuEdKs/I9bojrQ5WNF2xYBdKuJJ7mF7Xme/NM+343NWT68RGYCOBA7Jqt0AHOpPTjyGDXxFp
EcxEM09oFe4XmudPecjs+5yX/CmRZnC7JV+XrK7mnN5mUDDrDsDYg5zk5WS6hnKdHVtpyM8bJPpV
hOSma2diuyA+pPMgun2iMK4iazfrL26IwwGRTtjHNo7R85KpwmtTBUt+9mHf0Z3Xk5/3w+BLdHQw
5/mWbJLRpkSHDD6SYEU/zgFtTS36PHtGL08vOxZ0WhFwRbf3QC7qyCp05Ua2KPDP8C+Wuq66QJzp
FPVzbachgugAlEiHJseeqUgUjPIWlEP2AiQHkHjrvKyOVFW4vHZdO8GDRqrwe45O7DMHqANU9jke
Xnnm82nXQTguJ5VdoLtY9FirZn1/hKqDAZcR1vbju+0B32p0ljOxW1dXFPVUhvwmBkXiLgJfxNWL
o3Spc0aTJ0jyofUY9qYcH9slzBfgAlf5fTsiWXAco0Dvtk7CXS0uYPmWRmIJG4haL7qG6rd7GsEc
mhvcskEG0xwJR9kB6Tl0MSCrE5FNxxCuBOMIqra53LZiVwa2ANinCACZAGAWsqFpOgLgG7ZZe5jV
eCRgFmmPlxI7zBbqbBjioIbuYSR2zAbxEzoBaiIAkAEmaZRK3mZRVV/AiAL7s/Dg3ZBJKCNh8sf9
XeLW8Sob6FyQtNMAluGKHG58rP1jqobtUfEJe7WDN8d72SKZ26kNWTRixxBfODZA5ZTrrpz2qYNC
N6lGs3igvSDHSQImUn6VTGt63ncY8HcKYQEGcZQOtWfr9DinCR32bAVXYMVAQV1AW2mbMGhK53MH
P/HvcEKD1Ps64v9goDzeI8ybsNtJXdj3cd0SyEVHKQjoUswIg+Gsqi8gfrRd440vDlEs56lO2iyX
NTQ3l1+ZRL+CbGNI6Z75pRA4ZV31jqmDhtsxoklANoXbsoaj9UbhN9nDExHTbvFu+nzdkFtQhRa0
4imyRqAYljrqdMdJZGV1QzsK8YzQZ672HB5BJE0m9rJyQ3+pMbZr0xai9GhmB/ldl4QK5z8LUonZ
Fs+QYEBVFEgoXKzDhO9MUiPnm62MzVx7zOq+wnzC+P2M2H9uctdWjRMtMuQRN1GMFqE3JXDdPdQ9
QR/ErZvnrX6OUxVvIKd0w4P2G6zgpQIuj8D/p7wZIdGzNoVrsSdVvLj5bACD7lciA3k7BDIRJIN8
tK27shyH2rJqdY0fjlELEwt/5zrV52csZv0X6JBBSmmG01pWy0yvtwOsG/zBKyj17BElwtsSBs4O
SUHkd8qIsbqGuh67g9QSozudToVoZOaBqfPBEZiB+8YjIm8dH3dhD1lJMnYhrh0YX9ECwig87K+C
oEOfcNGKj7UFAQT34+pGHFFE+19yW9jtNnvIn0UphXkmZLK2+GxbpHurItMd5lxmFc7L4h5U7tUl
9cnyEIYC1yAE9pklcpqnlqgYEbaGkYOwRKQhLv9gGCCXURZAOOTa5t94yXDCwk0nFy0T5YInQMOT
tBpBuY64HSVJA7oq0sUq/4KCrnekgIDs2KQsMeFuG1Qco00xIS7qxGVZA0g0oEscWgcxjkhV3gB4
BEuMoqXtQALrW4ntR4OrGTpOgozAROOP/VrdKI4OHu6ZQgSktZW1h3XBdBKTOo7Ei8Ej4NcYZ6aH
WgCSWEBZBbwa+Rxjr7TeDG8wAnUt5GBpdC/E2D0GmaleCkgvABjEEdMNc1l4sJS2eq+3RUCiBtAs
jcb0GKhazy4PsOFlgMlJLtXLWoXrWHPMBM5gwEnlGXd98iC04Qnqj6hPyKhjgCcroyO5D6cgBc40
Axqkgfz/grvCyvYmLbfCEZpiJo1aN4O4IyosrsnoY2r3FBOaBSJzwXTMdovQEKi/Dj9MLDd9JlMa
fBUihFjNDIj+Y3SEotSZhjoeYTlQrQQ4jPhMwvIeszpojMLByVlzX/XjFNYDHLhf5zDqrmiBYwcr
+YRPZ5Cwj1gNmgdukgDFzoD0UKTXOm0lI0NJowvrg8geBEB2M+GlNQ+Qy8jwq8OMwy/J5+HrMDJ2
YfPWDrUsIM9ZL9PonidA9BZCozm3cERNnKup0etCoBzVjvAntgPdRQaJeF1JVDYNtmoka0yQ9E86
pCtUa6q+YAS3TBB+iQJATi5RHBScxCxGspussfg69b2aCSRg4p9QAciQglQSYtHFNIqdZRKbLIVD
iiVhJafbDthJRaCG0P5ITLQ8baPQrnFIPiTe07ES0NBS083qh6NAR+kGTVoMKIHzmab+fmZbdQNY
A+7/Lffa7uetFClhU9X9XKak/Y4RZyTqrJzCtc7bdMSyEM69Vhgfvek0Q4ZNw/yrgBqkJjLQw3U3
hiPc6mXmvkPhDlroVeTisk7VONvGV0b+ADdcPx+VpoK9RT7yEmyReUeNfOz6OHRyEaSFX8iA7OW7
4CseL579ymoOePJ1Cxq73ccB73+iRHPvfOR0Ru+fY4umYtQDqol1soTRFEG4dRl+sLURdM44agwx
x9/aNlm+ADuRpfUgR/4TJkD6Z9pVuDV4CqEvMtF565uFBelLalCb1YDM2xcUtAhkCFgAiZYIz1dD
J9K+9lG/0gZp3nh8PwIz8GXj/jVz+TQS+OagtsziLXkF3w6ZT9Cvi2uGrML41lereunb3r5lRgA0
wgRKJwIYTHCDjD1D+Wom3h7WSUSWGLM4fGaeTf0OttQzgKvAdi64FZ3/JnqIkZGl0GFQ44JnFy28
TxBt9OB/BLbrL1XsZnYnI4COVCDyJwry+rAfra9ACVFjlVxCgLwfm3IW3aFsATJskHeOgMpEfh0P
YoXyAnHaJx3y7FZJAFxig8pZpDGOtXC8Dtv82CgWHa5xGLHoX/AHKQdi/dajBuyWie+Ol/brFqRu
ITlASEODGN1euynp3/N8SVmTzQH/usZhL5vjpr5UcE7RSPvzcKrB7oivEuDI0W2bF+D0LLLH+9Ln
GCXM1rqwBvgkwPUXDOZtaDdgIatgg5U3ilx3Jlk1RQSplX7sSl+6umAQlyCB1sF3jkvjR+ty9Tok
3VYRyyuD2J+pDBVxjqwrSl1UIvyNQVUzPs7PnhdZT3TgdLHHve/vWaj67wDkTHfQ4RGvOt+i4uDW
aFpqTNdQKM25H3FjCGlUTTdRIPwLgH+JQIWD4nig6Xdj9HKd9FiX9HC7eHPjIDiq7s220DZgCa4a
3NVZHU7O3nL87Svvgyo45CLy31ohqq/turCqaQNAvHASJo2bOUXjngCUhYyLAsJwvrJ2o3XATQLg
WbllcWOt7B8H5L6HSpTVq93yFHG8kixDvINMPLA3bfULwn3TQJAMar2rdJvyPbQaSlYnJUVA9a0V
z8gaoysLxXBD0jGLUIAV0TzvVTiV313L/Gtq4+Uii45aZXDA9G8I19gr5ZJhwUoYiSgJbGJHIrQA
3haflTem2KatTnLW/0B+VKXEl4G8AF9lKdClMAAaoB8wted03NBHmqdwswdWWYZWfchwe+SbLioU
tIk4MFTm7kxD9DIAUT8Loh2d+fwFCBnv634pe4WLaUILCs6j+PrQ5NeczLHkuM4Sb8vLYLTho6Ha
3IA5i2RoSwW9QtKMcs1TGHoAETGvgvg1RsOu34IEeSEwhZzQEfr3O5HF3V0Ip4wzGcfqq93mOYB9
AyxVSBuVTjW2pcVIoJBkJUQryrKvKfU4HQZ0FrTL1tjvypTyH9saVa9hsGgG/7Qqwux12ipD1tLH
cHct0RuvjRmThyRc1StbKgcHR11aS6ibx/AcdaOxyFit7mu4lIVRTdFd7khWuvG+S0fUG/k60esw
qFAtI6OjwR5kSUw5wM3MvjKaR7LhMSx+sK0miHumUQ79GVY49ZbzdZlJtxYb7vqqnJ8G5tqv1iUt
DJ8wuPg142muhyoGsbGIeHnn+sXhNwp2ZGjHxWsL8JcgA0NRRuYWnW2S6qr7vkDWr6uFmkbcMB0t
p904BsmvOLElbZZRKVwry5psJBsTUFVVFVfXbSJwp05o0Mz7yI8lv1i2ab0JOBMUyMOluh1zbRCg
g3BDY6PQydIE6LbK3ZapAJsBPp8RCcUWXyij8hQ/uM1fIK0Dkg1GjeIuSCP6BYYYmOuW2qnnwps5
rcO8dw+WxR3eV+fzi0CroLgANbGMMFAynYOCcVfkF/DCdu8jNLpguwCk3vuYerRlujSEgLPIKgRO
vXDzJtdyQPnWivkLMjNvDuJIciRVjx5P7eTobjTS2FdZ5QayQZi7P1bwaaMoyGemoAtoytdRVvxh
hbcBrgoH3VsgLkvUYsOm1tsKkyyKSlvF0S4Vm8hBbCvCewwCA30uodk1kaqN82uetclFgYMbk3Lt
zKvrMvEDGVz8ngiPgQCFHStc4cYEGj1jW2BIsyxbpA+t7MNLkFlHDQh3q1xT2m783ifGlxidVd0M
YYkqn3fL1umnFb22GMl7N4w75AJoLWLc1s+ECjq98xB+Whj9tOLnqjuET46ebdnYUgU4eZsTt/MQ
0XcAc1Bjx5NZH7Zodjc+pfYb9kfyFTTk9Ad8auOBuBk4VEgkttOrgIbFl65TXXzYhrX77pExlrVm
Hj2hqkAxRrYhVs+dXeW3bYjCl1VG472GdNNLIGadHyyQijfQMCi+933Xjrtx9gNrJnTgZLMFmCsC
ghbGcMac418b8ObfZugTvXDphKuhYoTCFZlq/CY8+vwN1K1y7DmDQ2LKZIDWbBgND3naQnF2iFtg
SVLc/yGpoLtdES94pessdM4dKo0OC9IWtTxhYB3fsaJS9yaj6jKa+mI4W0QY0maAXklaW1wmjiw0
CeFCEkfbTLxNu4c2mHxHXBGzZ1vRAGHT2TDZKaWzXzIoPNqpmPu8bL2B8iLl/ZiitT2E4w6DH3sx
5tYVADgUy1PUxXRCUOuS4iChD14S7EuAq/F0kF/wJrxCIEJ461vVYuI6Rus7QIuIKqGnEDTGhEkF
e7yv45AP2/zBj4VDvbCgyjlPRmczgAswPyRjNbiSIPVYXyeQFCSBd0+JXhxDLks4pgKSTGOfwlhk
QYQhAlDvHiMTg42VdDH/NaPBgH52FAL2qedE7lPACKM6XUyC8plqhnYCAGwdmQKOkngbofRCMjlC
ExnEC7wr3nJ+a4YJzr/UilzhzlVVVXds0hc2huQcfiJbWSPgA/2FT6LKa9gThU+t0/n7jPHFvexW
5BjLgP1poEes0SfMVIrwNAdVk3DAX+PFQijV9UX/uJpkTR5hpJJ+nYAgG+W+HDHsfsasev5lpjhA
jJ9LA4fLw4y7LjtAAX/8MsSYptbJJPRV1AO7cQYO1ip2flXtq0HsOEdm6MSejUXGa54v6i3tW7bt
VMtLDR3PHK1nGNtVKJ3Vah6n2VJ0WRGz6WEtFvOlWhaQ0mGmvb7TyR4rNhSId5kfxlvfR4WE+oJO
LJJ/Jr7YMYpvh9WF/W4CE6wnpZr9OxN5cqlo4R8yDFefBXZpBsXbyd56l+jvik35k8SAHR20Pke5
KRNmHjmA3eqqgG+NRkXELcrKKUbyvIqIoSW0rhlqCQTSfroe0V3V0RlXZbIOaMJkPkvQ2g+9WmAo
D9y6yNEs0HO3w1RAFshymEfmHgKCPOyojlrUXFHSX4xw+8M/S1iEkaB0UdhoxNdHFgzJbYnOKdIN
oG5+2TCOn80wBy8avyUiMqxaj7nQHIEaimr9rVgSUG9jlMiYdCvLLhb0tMaGzuOxD4gocw2BUa5A
QYvttGMtfg6mGi6/AAlDpvuQJlX0xiOQKEnKtFn2Zd6uyGQqJJRQCUNFj+AA9NlSGNLmfXuduTR0
9epFdS/t5KazGJKt/rAKqH0emwvheBZbFHG7LBZu3fFEds8yACYW7QuNlg7fLM3rEPKfrKGebstl
mHes3blkK6pGyrxcSD9DpLxRRyF/pCWL/ApuiGdEQ4MQoO/C4kUMlbb3aESouWYVD8s3GvLs/3F0
ZtttIlsYfiLWYh5uGSRZHuM4jpMbVuK0oZgKKKAKnv58OvfdjixD1d7/CCsY17N9VatzBGnE7Vln
avQYz5a47FpeJsb0M8TQcXHVyuIwhePU51PfTzv4KSaRwnMGmwVQoOMAWtoRdpzILzfOCzaMDcUm
d9xPdy/jmByd4CZDHn2vtwtqRMz7Fq1LQlNhtOAjD6GyUrpn9PHMn29ysyWEccuXLR7vubT7j23W
3iVpuumz5QarL5tqh/YU671vTuE0Jc/9pvo252UBQmjc6OaQasI2KaSDLTUVa8CAKADYx9PtenTu
Ki1k9NiwKHyWnU8wwLR5v+RS7zJvOmcYUkNijcySDlcMIYCH8xUMPpNNChy2hGcnGt3lZQ/EenwA
ehj1eACBh4XPGFOjn9DVf1gYq/3sQN319z0lP6wEax317xJTlHtyJlIMckBBf7rzKr+pTls01/LJ
38fSpJU+ouFOA6fPbKI+hcu8FwzBoNFiv/aer5wPji02mmTE7yBSoec1TDvBHfxk7E4EL1ZCGIuX
WslulgKXavfGVFWGdy4wfvUcThuLXRsHu5v3tjz+SQEU+Ge9uUTPCw/awitvQ9zVwnYKjyOvKUSF
WDfbFpqnOXWH3jkh/ljZTXl+oFIdTbCcIEJ24b+UpX8lIStc7tEnu/IHTRmx+Ww6a1W8wRw+acv6
yPelhDJPnR+vHG3SbmYyWzvPe4yMCcWVbbdvM5uLkUlM6xqpe8mNH37KMBiTM1B+X2VdrOBH6qBK
tgJuInmv98RC9jcd7qe3+8q8dmWo1kLqtk1gVYdFPWp/w05dJ/5kn7vadZ1HMtkt52w1AlLPmjl6
T5xz05fxrNmm37cksGKBCz11h6P/jVUDDtKWu9EML4nztfHDtwcguKk9eYCYyw+yz4YubekCMA91
0GxeNmKDYLgllcjL+KWn7YPIovXBIaFi/sdFEusMpmlwXqxyir2sjsfEevEZ2MaTtx7r9pSUOoaS
5H3X3xy5zvoRbDryPxySSKJCGeXDrMjd1ddmj/XyyDPvLBlb5UhW6MILkPsyjtx021Rgfzrw2nMe
C6D4O0933XgHjEumA9p6Lo0liF3FOcXlcJmDZazzIBRand0V2VBKY83uvnXAQSrtW20D5thA59m0
SzM8DpHi7O/YW1Wu5wEduiE/p087EoC7FGGEfW87WwPIJLx5z9zRTxZWIUJarwlA279j3OGUMSeq
pWBRLb1TNZWkEWIh0NvDkEw8N1Dah8kXRh35vSEXwOVuEkTzmNWsVi5pM2j5mGvZJAUagNBkpVy2
3257bH6GucY/Uh6wJbxUXdQsJ9UeIVtDQs944Q7bsGSzTzVtrujg24uSxBE3rxd/2n+2ce/akJP+
Gr4FanSiawKXylJItmLmWQMfnKa55cc8mdLNRioSZLY5Hh9AUaJ85KLbNqptl31ZzPWW57zn5vBF
U+DXcfm1wgOnTm3NWj4leghe+eFciJJf7l0tWjn5sawJoSLw+P/YnBTl9m61X2Ze9vdQkBOdUm0R
2w92bWx9GhPNJBFo5ksYOouxrg6rfrw21cI92NbWEeYoPg7YbnTN454Bm07elZYe/7vPOovKrlkI
2UsBJ9uBNaFcj3fkpVOfoh2KS+iEQbvPMlnL8mQjeR1/QDwo/jBb01f3ABew/kosC5gyfFZYdKZ2
eIc7paCuq87Z3oHd6+p0mJLgUOLSwikfY8zJ1zqIF/M0rJH1GCCniO+AD8IxtUZbOPcBWMcPbqNy
yxdwBc53MKTvLt8CSJzf+lQARQMUnd2u8ZpVrpr0dYmqsE8bwdp4HY+AQGLq95xXIFh2CXdPMLCo
0MJ2yd+g+V37jjxyqQ9RZn14jFSZT9IXeTMg1Pk19j0jrgcP1aSRB7l9maVQ9nPSYss89Vsf2482
jV0c1RvYAOQlhAjjDdJ/LygITG3IzITm6orYDBjV1lnhFqqbDjTXQc5rPXkl8vJvwS0A5We71HUN
67tByxZjU7Lg+qipg+9jKOwtXzfSjf81SxlPsAIcmB2DOEANKKzNE066WDmd/Rls8ulwnUbkFspW
r1gCnSyXofLVekqQK9ff19nMzA1IsoaTsWjZGLttlxet1fLWI1+8n+cmnnNXLAf0IYKO3KudYHiI
vEaOd1xnfXkJjQALEYuCEZyFt9Gb4on+A2CrDDMxxWWdxmWwfvXHEgoiB7rVvxurmUSoDavHv3F0
1LOG5fogE8b8HyCxQfyXZfdOYMKWe1cJ1xm+87UtUFrKj6bcHRurTIOD2deQwAy7hYzAOw0DUWtv
ZGcgQ4+o2fuvWZU5rgOnny4sLWLkHpx1BJ+P8DOa98x9RWghpZ31LTj3f7LTXXMmDKTtsxnCOsrd
IQq30+TDx+NUM9Y6yTSijJmCbdvetvGxsrZhIysZLOYBUavYTmEjp988o8xyxKAY3B0kitLn4lRU
nSv3cGFAtmP+ycLQb89zkNQPWJTn6lzP++adJDgwQMDWQs2q5HAGlDSDV+aj27ZhOhPfjoAnnMH9
1GT7URpgcetTY3n6UUDLJ2ehOT8yR8EKZkFv3P3iTjML22opsZ6GdhrPC3qqKvM6XAYPLrxYn5cr
9uNLTC4XAtt9aPccH/U6ZtLdnSNfqkCuGTQClzI3ufCgrv1b5U0QVY+GuiiSxwcdA94lbf20INVE
LFSvAb+YcI4iFM7infdkmH81w1w9bVigkbsIPrdDBHN/OliV3ut6Cp92PveQJSVFPsCWQv7UpnP/
kK3QvvpBN/6uSqdHXLEd/vFyE9fEj463gasiT1KkBYFrjxn4kzxSTXDtb691o/Y0d5QBdTaawvNh
rOE/R/AunzpTLsOJFr0gOPP+LXHh1tHWnciAQAC1yH0fz64VtuYcohZQmRJVFJzw+KjybVtZhPPZ
92+H/7DYP/lhzvywMIw6f2hQTYKzlJbj5rLWR30a41Alp72hsOJ1LTfxw2983lYh5/JXSysT6ITx
vd9QOWi0mrnV35cdMLAwlQ5+zxWmkHRieYMHZiDhLecselfgaXVW1vP0RR6U3ecC3ucJtK9FMhMu
0QspAzPChTjYmhPMudlBBurSTm1PCrREcrUHwhGrENS7t4cftTTJj2YPxy+EwH736O+2QJDcY2Bw
N9n1WSRr8LPApvwMDx6f7PsSTLK+IMuiqc9soNJva3QjJJii12+hnva/DjqbnnDNmH00pofoH+Rb
Ix6o+ONyL8NQ+ffevij1odFCRqeydZV/nmuOlOs+yEmc26GnandS3oYextU9RtaSpaUBLjJ3q4iW
70QB82xaVjj+7rGn/dWoqb9ZCcnR2VCRVAMiTDfypTGEDuRhpEf9w6uGDe2Ut4r9Uu90Op2tbTKv
m9GwPQD5JMsssO9J7sY7vFBldXji41psez6OrK4INfSuLoiUVp3zv9ovZNaDhEksiQSassvWJ5TS
/X9yiw3E0x5BNE9IHab7w3UXmYUUt73263L8K8vNTHeI+vgiGBzGVFEF0Z/idh8alQKN7f07LDbq
CBW3My9xLOGqU+wdkiTm0VV1sQKtNo+tbMR7rduuzSdJEEsxRFMsP7rOqz8wGQzo1uYwadAH9quT
7aVTcpYTYbFcbGfxNeFNvf13KTX6HLT2wYFySm9/1WIdxDNMYl0IpWjoGYiCgAatWFO+kkduGzzb
UT3rfx2Vqn66erBwmbYVluRusGqZTaAv4lT7Nwl3QuwLwYDeOL5rl5Dt06xnimo5l1qvaL1uR1N0
2EmXqdDh0VZTv9DOW4bj8tANzhoi4HSRCQxGVg5Pu0tJq51Y4dUZKmkeOb9uYydpn2RkRAGqjwqf
OghpZZfIimBRhruBNrQp34a4Ahxd3LnOJ8cNe3KL1K2CdoyB+HaZTCiBgYPQE5JmHaTriP8Lbh4C
NzdbDdGDWtJGxsABTDllZQ43P9Yumi8CevzPoQQAWAT6uzGZVS0ThKint20TyXZnauP8F6o6LIsZ
BPtbcyhkQtyB9R1sahTeCMZ+LZCvh5hBTO3nMILB24QgJiwwI5T/kXCIugb7vfNyhG7fnFdRhtFd
TS8nKl5PeS43wDix0waHjQqIjbw+VQyC8Tngb/plRxPmrapZInHukBp3f9RM/n7KLAGrjOticC8A
+9UVF7213vlukLQ3JcsxZmFv2NBdQMTpVYbg4ak7xMB0qokdc8/p2OgsSMa4iG9Gr3SBE3AuAXG0
/ZlVp8amV7V1d0V73BpklYHCxB6BlZ14mof20UEi2vOegVMUmPvL6zDv82O9hCXTYrja36G/tlfM
G8nvGQ3FfCPyammDMNu1n5pD219iTqw2XaAm6xwqx/FObWKgJ8DROzRdBih7ncT8Gmnf1jn9JwYv
5jqMcbogfdNIj5V2C3DzFtrOES4KcFB2cd9S5MXbNztLBRUPMvURDZ60HoQ3riJPJojczLdbYv/c
2rWOb6guwM6WqUzCXHd28Nih4qpfd8knbmiC7tWaoSsRj91inOHZO/QMTaf2Ojl7lhC3agLlvNoY
KEn9soRrvk2JrHQa2uPyn5FLo+8NKK58ZtbYb/kHccmgO9jSPkOeMm344TK5L2BLEiQARQIFWq6Z
HqTSrZ96JSG4bwcILnNSW4HulgwK1k9nmqztYaeObkDtlVjBEwBWt52I+g/8H5bsDi9HmGUAf0Ph
xbe9Q2PBQHZU54qJVaStbhaLr2lMXhpWLgBoqE37giQ5+eWh325Oy+rz3CRJZxAjet7+uW7Jzk3X
TpDHFVoYHqpyqb4szCnba+VZsG1x2fbei1/HOzpQ4B79cnjr9htJbDsjSkV7l07bEfZnf0HOREt8
YqncO3alMmmi7eVYG3djQi3lr4U5p8JGIq1flNsyBXaBS5ZD4vWbfqPwIlk+Q2BdxOC+XvC3yGM0
3w/SuuyXBcgH0YO7+v50EXrjGqrQtH1zo933QTKC5OfgdPafKZmjdw+t/Xrb3KZffdU1yXe3bJB/
Y2ppkgdtj1X3Yg7vhjnFIp7ObuXh9QbVQfs2utC13w4BNvQwz9OUPDhjBEPgL1v7PcAfGj5Zy+o2
Zwac0i3cFiqEzplks0CqrHJmVw0rYR6aAESp0Gu4fSZcqFum6nHkFFbSHigvnVjeS8dRoPek5z03
qAr7NBTjioBiYLd92YGAZE4s2FCmzBP9cvLHo9tShK0zyZ6Ui4G+m1vyAQvVxmwyHnT1zkuM+G7x
j3LJonmXgFnSXb2s4nsn8GqdtGSGCOMxw6823yZUHJ25pFxRAc2jgryWvIJJtgtQyKyd+lgypYzT
kBHuzCeMk9Gevw7TeG59Uzive4GLKXAzB2D7l2h1p1MctJ5brFEd+Y+K3KYq9xWR1I9kYCCCHhN3
VG8dKOtx2mk+uT2NCbAa3oqmy45QDd3JR2yyI6ZkbWlI/UDV5AEGcO6HwYczAhVlDLJOf24tNc73
emvFmzOPvco21exWvhp0tnCqHqpjHwT6+aAewzpRP9d7xTBW1XjVztTU9348bsyj3obKkq+GKXMQ
en8aiDggGGzqpDkr08iGbVINisk62a84OpruA6tydCGKcH2d6PZtAOTH8Y8Oou4LNjF+o/MGUHt1
SwT0h3s84kJsnzssyy96kHRTGrgGNJrr7r52jLuw1hDWr/7GJQQrSVwSE5Cel6zsXATM9qq2kx6U
lzwANDpRvsa1+s3bMJm8Z6mH3HY0XRGSWfNXH28bdod9RtC2V0H8VZnErYpGqNZkSNvUeEnqyfvq
LQSqRdghi2BDpD2NFN6pGUMY5db8XRHx/zSKO+LGSofq5B9Taz87O+d8BhHhzneeWMvj3PqV9wud
EzYGd+/jN4e23vl5RGa3AEJFjgY5iUv5vMY7h7SKNxLvNhMHf2rRNtEZ8AK+S1ZKXL1oT7AlEOXd
XbjUF8SjUWUXURDNfYEqFfmb6mbn/hgPOIaG7NL62pOM+U0uSl7KQSJJcqeSX2oXulyKUtr+NY56
TllvlurX1luufYrqhvOdhZxDlg/JDtSKLpz+OFwoP0wdqjmridLxCjuovfjSC8b4Aj+TP6I1GQJy
pMpKRjhXRrRhTaj7T9PF6899t6b1akW2pqq02vzX0QnG3U/LfnX/VVEEP+YPLmC+Jnzs13a44HgT
idDW6eD4IhOXZitctUSMnY41YMkCgzV1f3Is4wisCHp9qS1r+EdKB+vubtvzbym6Rp6QXKE7brYN
iF7SEx4wiw/2T6qwVP2Gn0b/YBvBIGfiPcn3g9sT9YNn45KZuY13xvK/VNdpgzFx5Tij2hmZle3F
yJh79sinBu3kD2Iooc38qZ4+8RK0Sxq3BDhHnqT/OS5XsBp1tOIeZIOniEBNo7KYaqzfVF4377uI
RZQqiI86nXfkGqnoxbGlflcL9FQ3EvAhptLHFE6p0FhEi4Pie4OInDLtWS4AidrJC1sIwnjzj76C
f0Dv8BmtuJXvok0f3V1rH+F8ilwE31lpG286ewxr5Y2fT0S2QUgUk1Uzg5HOLz8Fr2N9XQbsZ4CE
rtvllvY4ZldL+qBR/ELNQ99DTaDIn9CIoAxECD+463YUnYotVYxJZZ7IWtLh34NvkmwU5kb7foz8
HrdTs7rbqRbJ6hWh9vb20kXGn/i+Ak6K7ugWnDtbbUTOCkM2f2oYJ3kcbDgNwPZR/iatC/MWfwpP
5HCcN+HQaCd/7REFVYoCvBNPh626qbDCGI0Wc4nv8+X6Ayf0MG3lepoxvahLbAGeQ8keqF/nxeGZ
U2hYVY7fUyYoZ3akumL0ALmSivyagrRwF4lKvTy1bGqPUbSoKo/qpYoeQm93/nqGaFQY0k37Z3Aj
s5+VSPT4p1WRcjOxoXW/3lRfY+4goRzPIHjxlodWhVuLASOOL8rRTfN4TI78ZBHeXznVWnHGESMe
LRWutHGaSgT3iL2TNwKtxGekF5T9CoJaPzKmipq1nTTwtI82rmZ0UYMoTI1wNMMugKEIArYCPZIs
gyfS1eiwnYTH1YyULjjOutkW/wVrlCNOpbs0D+S7HkuhGHXbJ8WGcRpWj4yuxJpmTkvK7L6oBvKb
K9LB7SPxS/HkblB7ueqD9ROFb/K7jlAlPFhro7drb1A4/+n6pVdoB+IpxLiZoEuOXCwgOSvhlnBF
dSa6o2hr+I9jz/lhHNKCIeuG0s+45o825e5bCR9lWVKk+DqDf7b06ls5PoPhFTBafElrsz5HJHhD
yv6Cdmuu1/6P1Q/MhsQGTMcFvicURVB3LYNTY+qCdswbXRV7AnERc+zDDGIw5JONxDaNfa/1i9aJ
rAAE/oj+DqaGeHM2XD7MLVN75GbAIVp0kUALuBHW5l1CC/XHuVkP91e0oobKHUTV3dkOo/JvSL3y
67yWK25muLRnHB/IpFaDpOUWYIMOZ+mHfbkLwLFPbbibCbUCz0+PmW2Yf9bNZrkXJIjkFM5eoM15
As6cOAj6+A8mYO8b0gj3L+f5Ft50UG11Aj+c6u9Oba8junxu5+Vb3WoJG4NCtCya3uyaiycQ7cVx
K5cJO9xZK1nuB5lbQN0fcqr99eztLFnwUZXsH2uXHgl8eaVcX+w6GFW+Tfv20G7tgFYUYSNLkweL
94hpQtpIWsUBcd97I0XK/iJWc7EcEOsU0NS5uGMX2mi0DM4cDBeqycnwGe6DZpj8Zzo06vkUWjeY
RW2JeOEDDb/RCPP9pAccF5Pa7tTgBLTljt+90kBgkHO8INElFx9Hi5a7ujaRTPqCGLXod4tXDh09
+cfxmXPN3i5WjfgUYUOiOBHBv98Ql+9MzsHkVo/VvA7Lk06OYwWjiHgK8ZtWLEIzxdtntWKPP/dz
WUavfKgBSBbbTZnp0vZ+lBJSNhsdwaIb1XVSIqQbOICTGrnfbq/4xjeo/4fStYLoNGBYuG9bHvpv
kU1x0oUNHXE92xUCuHByrPKja80K0DlI/RUgIjjuWLhmc7agaL0rUndGzHBovRMy9Y4HqRHt4yod
jbIUffubf3shsmPgLPrG2Jl8Ilds8fxG1Tpl2LFcdtVFVvVbONXVHzRC0X4aSf0M2CHo+sNt5Ufu
aer/v3CSp+fx3gGjf7p6nHWKFrZ53A5gyyvNEf2Wmb5VX8atAa7bCFiSM/2mZ7Cmgb+2YGQ/Tnaw
jsdV8ipXtCAI8SKqvsFdEfEqv3MjD+j4YfWrxxqlc3xFFC68fG2xkiJ0hILNy32Z7vvOa8oMhC7+
OZGW057x/THDrD3JNHfR7LT11XGF1BmgfYe5BrqIjM0KvC+tSjjrbO58Nf7UsuUtc92G6EuySOlS
CAZ7WQpg7Lh7RmRLR0BodpwluztWz7TwSW7arTMFuL5fFn2jwa5Hy4t/DBXaJH5T6tIfecmQR9zW
uO925TvrpTtippUyijkiwgCTUYhRN86Vo7juE2+U4cNqIiwDEQAAx66jo0fdhseHmAO0bgq0Pcl6
r4RBS1qbbcZttv2l59/hW8FlIHiBR3YQEOZBZDbUf1B4NHnoovfw9BWD41s2g+UqOXdmVFLEKrh+
e0ZK08YnV8S9fzYWxCcxWsN8tmOBNHZSuycuflgK/7SJ2rtpv4LmeVl0KdGnteH4fPSzGL7x/srw
rnQsbe4wQQAHd/76XEe4YDM51htiT75EpnASp1x7dNZHgnxMfE3GeXiqqKQv75KdpBCkK+3B9iD2
GOVK2XwduFTnO6hKFifAqETYL70VxGNKFFrr87Q1R5f3Sx3IfIYS/at6aPgiUpacsykCPWKsOqpv
Ck2/+TMtHu0ZgimtLUqEHeF53CCwLuM2R0yLhFh+eVyO+DMiip9yO3Sb4byt/qZfFke2Ica8bn+P
NE0I/BNhH2M28Ob7WJrKPtsLmtV0PSp4BzIbONiHCq8hCNTEzdO3yFhS04YOH7RsIDSA5TqkxrYV
/kvqqJohCU0tsnjeJ6foyb2+MwnHZ4ZSkjDUgAl55v4ys/qhtuoIU61oi5IMSj72qmrdf6i2jL9V
cDcO4wJy/Nz2F3qZHURFaJVljWV5IO4ZR0YXKJ0GZTT9geOAgk+GxGN79Wtkgnw5ArSCWbC9IAR3
2sL1ogOQJlx9AbGFIbgg8qaKTs4MuH+3I4MBrhqQjjJ2tbYCBkQal0+RFlbWtIq7rSQf0r8zB2Lw
S2D6+B+cAkYqq8QIUHhmMl5xyH7/wVsMQ4iRck9jZ5fO2RtIrCUMYfPfJrSD8kEmel+u1RRs77zg
t8a/ba2KPpHyn7d4+xdSW4H7a7J29FwxAzPQtotRGrPoiWu2F4WdyAX2GkNccraMOubMVGV5FDP1
ut8kj/uLRN/0BSGe5Oj3bj4i4Ob549i3o+HDhcy/mhUDW8hWTc+wTxMjoUGvcse0rmNm8XmOU1ke
nHpeQjxDhm1mkAXVIwHalduSk5ua7PiUQXb/uSXB8t2bHPXL9NF+6YgWEtdJde59RE38zYCqMc50
tLGgwY3oTQDNKpuHCf3ah1vP8cA4KZ0RCTUHN498NJmC6KkSLJPOlugSaytu892rsfUk2o/PdYxw
4Twi0iOOwZpi1AVxNbxQvzb9IhS3fhV7a/1y1gHipo+4TR6IsOq8AohyCzJE6/FD1BhMIDT4+IiY
bEoCvTZC7NCXrr7ceE04OwTzOiXf3HtUvhn/2hQB62I1PiEChCHg945iWYVnQyVAAp+CXOh12cOE
pY67J2VBSt4VOjqB56VcwzzBG/oWoERuzuAH5o25cPoZ+i01Wp4j6z8Lp54put6O/k4Waq0UgXBl
zkTX2394JMgXZTWx2YUibZ4Jh/BvIXdH4FNNMLdtoZJVqZdhWmYE0d7hfIYTF2aKCR8lr4xI386r
Ixq/C3psvGIa1+pFEPv0j8s8CnNr7fDEs5iSk4Btq/s7wMQZ5ONTxC5zaB+FnNdCWc2bRAp0eDsi
9BG/KbrWuA0ukctCltVo5oGNXJKaIWrJlshcp4am8E2VkC8hiCBaEG+t57aSW8k1r8MPEjo13hSv
D56rqGL/cZrE+9jKyIXRl5H51oiu6u5DRChfYbSJD2WNvMs979b/wdFjzQmp66OMOKP6PZKy2S6T
OPBaRFWUXKzEc/UT3i56y7bErGghXeHt1zhEMcrwuIGDyJZO1LRdTPhr1wbm36zJUp7bla3FwXAn
TiP9MzajkboBxpgZ/fNhHfvDOi16vXOxzyV52LKo4hbUSXQPC6p6XsKJT2GtEggaj2XTwnGSB5EH
ztKMT0NVEk/B02v/aDkthjNyK7qjLK/d1Wsbrs1Lq/bj08GpcGccHJGwbuuOlXCTU0Xz9x4cGIti
oOqkDBM380emgLshnHwbWYlFNJwv6rY6B+QqwLMHvqxy4zNfnsHia+e3UUa/SX+z1AlDYvh4LFU/
n0PiHH6Jlc0CYHXsXxFjDjrVAV8cj0EygDFy/neYPcLjVXZrsKeABzvK29mKmUqcEGXKau1gTGz4
e3WpQCcL1zaCx1f0js/gsk3/FjdmSVhQCyzpokPjs+0c5bd+7T3r5CH+/7Sh2cI7X7vef+sxBj1w
Smi/lEfbI5eX8fpxq6RWaL3mkVHBH5LgeiCSFEVD4sfzQN6Uj0m/4tG6BZo8Twny+2KncvU44Rkf
ELxiikkDKsv+aHzwIOdxoP4kYV9bdysY2/cJm0GT4mwWTwti4CZ3vNF/ccDDeeB2D0LA3aUoH7ER
Cuya7Zw8K6frzBl7JdXG7o2WQR8zfbecBXTKHtykLoKlm3iTrHlZnxNdmarYdUdLmSIqXl44qRi+
kt6hJpkns6OYxMRtx6MVEQkiBpQhdQVFxqG0xN55dP0AP+T/AaL+ZvAE2uDGynZs2veBNBsPX484
iRmqho4himVF4edAXP1t5zp5brjpCHnhTvkd4tKar6IuK7ewTAT8AB6hvSIiKkTkOGijV7c8HJTr
3lj31FvM0ctSTxz4amXes/oJkyvJNiNHOcmGCdQA3fRefrTlCMjmjtHJhpxCujTUXpCtEDCAkLYt
X5nXmOm0tB0ca4oT63wE3v7cORyn6bbDpemgEbdpegZ0PrawARiTos6EQc6bbiVVLffeaHfq5iph
qvzLehNFBHsE7jPfM9dKENg0kMEV7998crV+lnJSZCjUHnL6Q3CYnIydLPPVZpl5rXSEvdQPRoEA
CF/UlsoGVfkj2AM4WCWV/17GbfmyVEf5aEPXlPe+DI8oIzrD0kWSaKdPj90J9/ux8ok/M4vdf1Gs
OP6y6rV839GAHne3dK0vGBBBQdqA2iGNl2MjRnyqgcacMukf1HxzlXn+Vv8llqiOztQG0QO5790e
suGSbnBnReP0XNaTAwwfsoMVwQzfx5+hHrAjBWHpXSILLTy2enxkeTxP8+2UC910wWB09Yce7Srt
bQFdSgLSAhlMU+b+EcUI01AtUyLSduvwin9hfdmbdfvm9VJxbCNOVyjra/Nz9m/7Cl6Q7UquAsqw
uO0jfc+ZV9rfeSQxRYS7N2zI0YjmLKoyJq8hmtGmpSyqt7h+e9H3ZWzQQQZWQMglNF6fhXHl2FXa
Ulr13wSNftOj4RpOge+3X6sTo+Zmb5lf62VEfk+yzb1ECBUU5Q4ZRwZThbes9Crxr5pWx+TIv4lx
ueVfuOmBxKM8BeAwC+Z/L/kZlG79TsC7/N4awdsj/GG57KG0bQiZ2r/HbFO5acOTQ2EA809TBK1H
QsQu7OQsk8Z7gJ9dBorOAbyfh7VDfANkHbwtSbypdFy9mbcBnU8JvFBxg/qMk+rpKMWUpBXBU0Gm
nOHmyK6YcwqrcpqPUDXTcfofaWeyHDeuret3uePDCBJgO81OScmSJUtuJwyXXMW+7/n096MmV0kx
kuFza1CxI1zbSIDAwsJaf1PScmkf+anDl4rLCjl/alNUUU1DNscJ6gBYSe4yk+Uy6HWm+lR/Q76J
PlCS2MVr7XRWtdN80+bqSFpYGIA2wIjoVaM0O3+2VNhH0kvDm0odCvoFbYX1B9UhWT+IyQlfKPqb
xgO7MUHqU5itd9RKgzuONgBNdL8FOU3h0ij9oxr3qLvwf+3KIwrGaBBE1lTxpw4Fjj1rC3+KchLF
V2QarOhQdX0TnWrDcgIeXEH3IESnzoIAdnA/TVKxn31PH1/S+URSroh49Ra5Y76oFcVMIFJFfOdX
diJRy3HqHx3tz+EmhS//kHJB4NiUYb7r04DKuSra/lejRP2/qB/on3Ql1ZEpsmzP3vs6gOhbWGkq
IsxFPrgoDRm3VYWl4w6Sit/sJzIt9ivvfuOXRlH0uwb6kjQKjBFFTSCT1rMpElkcu6ozUa3hgt7X
EIZcRCW68oY/C+Jd3Q80ChJhFupBwhICiaK346/E6qluT13g+AfBizj9RWHWPkLXnUs8EuTBmeee
Is9gBtvbTnbUlRS7NDjBluH8po8mEgj1WjBfEgg8w31IevmCqpr6PNQieVXYJz/rdMjvA90fZwqI
Rxg1vDF7hXSvzmxjjfKZgyrdv0Gq4JdFJ8YcdiOX2J3DTh/vEj1NHpU4io39BOY32hkWoIMfqFz4
MNewZoVphsIytfuJlyOXDW3nQzMU/ZchiqbmS07jDg6UUzXfUmqUoD8N3fgB1qK3b4CLyRLUT0a4
RKjUMnZlyUP03Ku5Uv+iRa5me9GHZfGJOkd+m5NvTTcV2BdxDFRfgZ4AZAvBnXQInmb17l+a75GN
ZhMAEvDYDWC3SY3KBmkc/CJ2JR2mnAKzLKKbaXJG2GFZQjJdmKrDngsynbSZADicRgdoz77VgrF5
dDI9foAYU0Wf+iIxjrGlpoCsYl9mIIEj3T8aVJULUspu7oiWnqU/oWgGDd3QQjtzAcuYcg8Oy/uN
mpYfPRatUUUnDDREdqyE04O7tEX5gKdtWe60UOVXQ5oR4lbYQLtBYNvJTaKlSXBLwTQnj8PeCBB8
Vo/qj8YulD+8zjNWt8+tp9FMddCVY1SZOxQg2/C59Kf6JP1hbI+JGKgATKKrwbhKLz+BooseNVSL
kH3K82J6CMtSYmsLbQb3PgC2fvrwP0AATaUJm9417S64RWKzsO47EXrObrLGQTv8j/BkpYN7Td3J
67DX0tKsyJDP0bPk2CPmO5xAmKs5f9UEPCGPivFcVGNmHZOWa2ts+XCQIOJ+Q6FzRQzUNC3UYJHS
FZouF/rStEFHmj1F6yrdpO41I5cgRIDoCt6dG7q92oqqJoIfKs4Ls9gpRL3/c6HpHA2IEcPOad0W
yYODh4DRMTSF/TAi9LKnYmT9UryJ94VDMkh3G8hzTnYOqS+SG6rha6KPlsTQgNaQhUnDQl1aYUtT
PlNbt7am5tQicHkb1GF3c11Fc/5bloqPiMkzWfxX0K5fCIYrPmXdkWeJ23rVMx/Q/y4D3o6qtBWX
egKPqjKBXH190PVV1ufrS5pozOuLuWXQGXuPIqTbd532CKDBvuG/Vva6lbDHPAUVIpA2x7Q2p0PR
wzlurMnZF32+Zfq7trWsdz9k1vx8J+GNclJlVSaL3KUpSnoArmxbC++gfnYbvq+rnxNAHTbYiKRC
o70cyTIHM7H0qnVNesg3kq33YBaT/eX6yq5+TorLTEnip2YtjopsfBOk1NC6BdRjF88H/2jTx/mO
3lV2G1XgGMnGuv/NTn036ELmuwMe02q15O2MsS0lMt04531lHK9PbeVToV9uz9LTqqWpcjGKQ5ZL
4VFvXQttwyO9++ahjXsPITYofNeHWvlW6MzjMWECXHKEvtDTbhFOAhkStS6OewIuLA3OE4hJGuh/
O45QpWqbiA9rmm4tj0GQEc6Bs7D7olo+5JMADzoN/sae+CiUyygwFCT+TviHyYUuL8KLAMANdp6H
dOLJzkvx1XMGZbidwki41AU9sWE9/1EpFxcrFd3m+UsB/1iMKLAosdAWql1ShPZbYPDMUKIkPg6Z
6be7apboj80cJTdPiA0R2ze15suARt9E2iwoxFOVHXN5zpABkpC8wsltOsXU3NjLoMjQanB4BReZ
yN3OAoHoVi352JkugVnyTNGM27aFhnCKVafkceXBD6ZPjwaLkVhjuof14BnnDGosQIIUTU86r7bj
36aWQSe+qJF2S6DXp0dMpBpURNEvATOIt+2LVU2y2AifH7cnStUcbx3sDFr+cv7zd0FLc5I8DEMx
gmmNzRdEn8AyTIH6dH1zfjxv8yjYYqCKjcr08iasYiXW6XGMtK6QDAiUvtkrXSDcvpjqjUtodUIO
pUpHn22Ulw6JKrTTyfYthuo8utw6ldoZRLhxqtcm5KiG4XCbgq2Uy0tHqZyqcvTRnbFP+7E2kDGY
eNTBUfh7o0KE9VSNixv6J0aTi1hFdTNKW70cXGoWCiW9lP5p3gOY49l/V5ZqdDBlXmzcMCunztY0
ilwazsymvfTGAFqdQYS0B9fnVZbvkrRHYKrtZ00kFBBF8Amd1uB377SgfkWijMFGNFtZX1tDDAQP
JGGjf7vYloVXhJHVVKMbKWFyG5h9crSqtj9KJGz+/lPaaMMTYXRV6GJpGOObEULwMXsz0ocfAHdb
CFz0fgmB6cZIHy9UvuT/G2mpMt6UCnIwbTq6DUnoF/Bb5kPm5CNUGNG5JYol9Ght8/TXR8/mYAvc
m2f/iKX5NnA1Ic0woeEmzBKVhlQ5BKBmTjjJ/G/mxwknmgA70cjFLmMJ7Dre6jZckRrcyD8S5MVr
WvBOCsKoeWoaW/s+0vT95+/nZ/MMBJXnaMJ6c0d4F8DQkeaJ2heD2+sIfPd6Cdko7P5th97ZuIlW
Ph/WIzblQYIY/yyyrnLU86zTzN6N6q55RBFUnsZ2yr/S6i0/2Z4PkDFUX6/PbnVMXcyO9yqC8W9G
Ye9mF46UFbW5XdoBEE7pAtfJXYJm/CEcEEGC768i5TOCK9fP1wf+eNFLbX4t4GMBhocU6fJbgofL
YjSOSi49I4AaTfM90bvkT562+b8SwRF/43B8jNsMKMnfbWioKCYtImrFwesDmKTo0is1b0Z04dI4
rDe+4eoouOsIlc6H9cHzR6szlBqHpnTTfABO4gDgf3IiU2xM5mP4YjJk5zaptzAxpLxcPY3Sqd55
TeVWPdpkoHnq6cakntgfApSI/7v+qVYGmx2MSJoJlTj9LfJ0ul2jVYZB4yKeo9w1mBaegsFLH0a1
2PJM+ngtSHP2FDVNkETYyy40/Z3eMOgqeLVrUkMbkQVRB7TcERoEO93RiOxuM6Q5HzEdSnjlalzz
16e68vkQM8J3COlEsuq3t+C744CS4+TFlFNdwwvaT2rTAn2BcvTt+ihrC8r5JlhzB0K5mc/Gu1Hs
cMoxh8pbN0hFcPKm9DfE3PRo6WCOr4+0cso41wQUhlMN3V4kt3QX+kAbrMo1o0m9aQfbj6hfI+pM
/7lrb5BObf7erpr3ILecaqoa33HpJlTkmCJIJAdctVKGR8Iz6kDm5NwJeLen67PT5u1wmT9LqvcW
47BdOHOLiAmrLwATg7iRDs8zvZ395iq655B0dnAr9NvaqPJ/4b/2vzEVEEdioPoikOveiGUr35MN
oxrEMUmKuzRlAdk8iFLMGAYwvS9o0NKytMNaOY8pIPvrc175og63tCSZVpm5Li/3jmWlidmGYeuG
IL3ulL4wvnplm8Loq6mbIOeIxcvhb4fUgZGzj3T+7XAuLocEtZNlSRjVLlYRKDQY5pE+bH1QkS/f
Zz2E9OvDfTyDDGeSxSOPDGhJW9zyU09hMmjsyg20oHURsoDRyVw3Rvn4zRjFwv0SRgpGsMtREnDF
utd7lRs2zvSAbI59k/gO4OpZsuX6hJZD8aWoIrNRgTyZFAfnCb877kqpo8DfKjTTEVe9rXNZg1q1
8pNvhH9r5fU2FNmKtKmn8O9FqKb5AqKsSlQXR5DsTMLyA/pgP3Oz/I31W36l5UiLfaiN0onjJsdo
Iij6U9965kFXkOW4vnTzAX5/wOdRuHMg3FLg+Fjc6KJR04D0aa5GJoJyqmF+o/RqueTr1hHdhOiI
uqNzj/dJfRzQKtw6bMv7iPF5lyMFpvILhGMu1hNYkwxrK5AYXfv+eBqKKhRPRovJ1R3CwAjEINvU
3gnVUv9kqBvAjUMGBEBqHb8gcae+ODr31b5KoxJoJPL4WbAHEmxBKkJrC6J+3WjVIfIa+xvoRfqZ
WiCy/ybey89dwZvv5CGfqNwhBem9mgn18Z1iBP5Xqo95+skGcWvvotYSGs4Y6D7t7c4zX5M2NuQN
fjLxq2XQxIeDqRj/ouQqXyuE3T6ju2n/08DdwtEmmLU34k4UCOOVVn0TOEVrvVC/RAwlBprQfamH
JMruYuj9T1Nm9PHJ64rpDwp7Fe6pOQTww9iz1aBplOKlp+PK3kbtON8TMTLtNPQxSiFYSvZy59N/
fk1iL+iO+Rg1oFFwvb2P8XRQ9zBSQRsoRjx0ED4b558YMswT+Ikq+MsE7e2L8vRjS5mmQ4Z2eRhj
/LLxlkLNU4Cpuc0Uuz2HM3/k+r5dRul5FI3nO+HF5hQuLcjQWTP1kMvCzWIDaYEUgnGoTj0WP6Gz
N3Dq+UvTpXk8aCZENIFRm/PmlfQuxLSTQnLrKapLn1ft9uD+ox9VZSEVeH1eK6EME/X58cVANKkX
p74DzDUqmSmgJbVA+j3k7pC/aqjLQ55Cl2JjuJUgQ4FMaLNf7fz4WkROIy+hBUApoQpiwC4ro+gT
znjWRhnurSeziDIEZiTrOah4Ey6tgUVjRtRGAFkSBmrnW5hnAfUqPa9fykIB4mdjuBdSIvODU6bX
I8YkpRBkUBMCpsCTO7FXcEEJTo3dWuHJd9TqTLjS6n1FjutRJg04uS03JaoCtGef8iprlAPaR+bj
BBSLSlyiSP1k9nHo/EQze6x/BYXogNdDFBH0OPGguR081HDQdZqIIRgoqVADAPSOGynV2ge2ORVs
XtWxbHX+83cbafAFEkEIyrqBakfuBJF0FylJTpmGQ359L62cEarghjTxs9NVSlCXQ0URAiRI/U+u
OgTddwtzIReeYX9o9bb4dxi7v7Tc5ohISstkpQJgn9QXaYVd9W02qQyHcyISUJOf/ofdp/3Vx0Rk
jy6x+IwmC/bfKVYy1yeqzadisb/IDsnaKJxziyyjQZr4UV2WoOko1fvGXZHp4Q/gLc6XTrGN2f3W
Rm4waP3P9OHLlx6t/ltoG+ZL6eXie9906eeOCvDx+q9a+dI0Jyg3UPfjZbesPaeDpvlhrE+86mrj
jElgfYteS/4VgGS0sQDrQxFySYM4Zstb1NEn5CcUky/dqMh55hUILCPM7nMF0ND/YlaCDFkYFimr
vdhUaSfKCNdAFXfREjoa+uXNIVGC4AtSAs3j9bHk6rwoAvMm5r2DWMzlDjZ95qTCUndzZRAFBPFQ
/105mDG4jVXa1Q2moZZ9wjAnDo99FQdQlEuQ7OCkBuNHD/c5+wyAPBYoPIcwE7xc7+1DgXESNnNw
hONTDXVTPedlF31N0Sma1S682a8bGFkNNF6gIg6odvoaoQYIyGA0TIBgwE/0X40Pp3IPyaB5nZpp
gvpt0+M/AIcvX8Y+slBKtcsBmG2LKtUdAhgSE4/ry7MsLXHgZj0JUllnPnXavHrvQomD2h9EhHRw
dXi/AVxjVVMARqY4z6G7FyPZHEzTp6geo9/XB14JLFJjo5EGUznnjr8cuBx520e1PbnAcKb4m29Y
6tcBzM59myCv9SrEqGzliSsHXLN0lQKvRBF+WUIPlDT0tTibXK0vLEQtUGEFbIo5UuvT7kj8LQ/3
laXlFqYhTeQ0KNkuNl7dKYVVxs3oxoEvDoOAZtwVoBZBQaUAtP1X1ZHmXz5y5/hJdxH3UZPHBWt7
uapOAHw69Q0uxszKv4DBgkAN8v4m75Pw/3OoxbXf5MBEfGRy3IkdHh4z/Dqe0hgI3k5JVDFu7NOV
NwZPdkkVknajTTXtcmIoALSZXbKYI/K+t8CCxpOe0TULJ6vd0zBJv83slbM/FcU3Dqt4vr5b14KI
sHjpwuwkHi+TjxkKW/QUu1wD1t/DgDrnTcMz42auo2xkiSuvGSlgYWmUeBDpUBdXYIN+b6SMGUOB
yt2XqQXozxnRxR0y56wPWvunC2qgNJWZZxtp99bQi0pNVFeoO2TOgDiHoCHp5+UZWrIGPTpGyK8n
NcbOzt9lgO83Rn57yS9vX8mVz7EzibfOovBbGkUH4iUeXaerqpxcq/E6cMRj2B3Q2I7sfdh6enno
UwCaaGwD29uhSGdrOxXeTbC3M91HFR45ggb5B934ZiACjiF5a0ANhZyifUVz0fHv2x5hrePf7w36
U1zPgjBG2+Nya6ZB6mkjEoJumdjJqXcU64BqR0J+r9obp2AtaBpz8YpMG0WlZeVV7dBH1/tpcruq
HE9+HtRnvKbyg+qP0yeUecab61NbC2Fzyx1HXAakPrmYGpUt30c52e0czxEnvZXtPWAyz3/sZC5s
N/VmQRctrpsv1wde2Yk6l5FOcdl8OwWXAxd4gARdo/QuaNH6H4679Rv6XfyHRj3k+UAi7wfOUkOZ
vA46ylzXR59D12Iz6pR8UXhgO+rYRl+OjgKk7Dzk/F0/xQUDBWdmv4OdG2zdvivfkxIQ/XbdcCSZ
wCKGVj5Nh6FimqNueaQGGmD5hhNwMpRheO5UZ2NZV8IYwnQIhul0A4GjLGLL1Ee1qRo0VAU67fhr
mOHoHPE8kt2xE4bYaN+uzU5HW5mci0BG1L5cRh0NpLGEzeaWzdQiLdWgrKqHihgOVjMhF2OiAL9x
Ftf2jaHCSBI8MamELoa088BvZFBOwMDQKb1v4pmjbQaxCc40/Y3y6L2VWXLYZ3bjbcTttdkCE8FM
xNZNi4z9crZDlNUmEgYDz2DC0x6t94SiUBz0v6AfRMmpbtuwPF3fqCu3oo4riVQ1iz45d9PlmMjc
ZWrNw9UlAy3PBJ3kmDYgMStbj1xsgPWzidfYIasiZdoVXVltfOG1/WQ6JvAAcjgqvos5c4RS0naN
OTfZk43/k4tLxT8T1jkbgegNarA8krwVeIIS/OhcLCJRnJWQacpypKgISRlCIwacX6CZKNkBYSZa
X4h22VTx8OjJfpV1mZ0B4tnf1DSTIE1hs/5DpluatyHYpMaFveAVGwWKt6L+8idyC1DqpEULjmaR
eylCw4sR9U1X4wpIbrwubYs7QO/+bYvTErTxrq8kLCcturOwNEV1y8+mn1TSc3xehxh2EfSF7Ea1
QigXllVpf2oVXD0a1UJiFzMJq9mj7KZkN+gmwfLhRYhpmpeOMG4ix4msf0ylRi4YcW1V3PGcS8az
XZfYV+P2HvcoxaYW+stFMxaHMIwLrAwaguenbhyjfwbKjE966Pv/icJMm4PXz4axHVsdaCz4VvgD
XVfdSh9/2EOqmGOG11AvbqVap9nP67t6JfwC7aeUpIu59ewsDjGIrsZy0mFy9QDms2gbNPBrOPzX
RzHmv2bxvVAmBD7Je9+ygJZfHh4iSOTlCcVxmgJxddN0sHcQMWmxwaWUqo7IjJriYcI779mJAgRB
c90ev0Nyx8kEGIIH99K2PfPoT5Ntw3gu8KBCFa6HGNI3dbArpnIId6PTV9oBlHNRHeseicN9jTOY
eWPH+TCrBUww33zpaf+lDupKEJb80cJisbCetQK3sN0ERv/BazXjv9jSlOBkDFBqXUnd9iX3cWPb
dbg0sLnr9tnpAVadHCpW0FsaQ8G5vhoRWe0srElgs5ixi5AGVFuDjptrIk3a/5cHEDdcGlI4TqFs
ZGSHCiKVt9fQuR4wb0khF+/9MjCNjXD5Bk9dLP8bnI7Nw/pzYC6XH5XTnJa1bbo9AvfKHgKz8SDB
/ul7vRTOSxuK6D/ezRiqaqUzFrv5cOCEVvWZCamNMuOuN32rOIF0VPIbLCJ6DXNWP4pPnd3CZ0LA
rLIPvmMW1WOfNqI9aLNhx2OG5IjyeZwmGhE8wmfKOV11OD30f/q9NZm2i1YwZgBFFMtXyuuteL2+
87SVnTdfENb89p37sIs8O0FxGmkW36CqwzRfdd0p+n9bRMW+o+YQ1I+qXuvyvkwDZzhDKUJeuh1Q
H86oVQd7irvjfxY8lPRw/WetBHPgnBwIkAoOAL1F/LI1NHOTUtNdmUOs2fmG9pXKk/6IVemw8Zxa
uSsZakZ18RanP7o44apTZX1eGFjxKnQY0Y1sSnS7IgtLcr+Bqv6FbmawUQhayWUp7dFTIGSRVS5B
q/4UihCnEIkATWqaZ65jJzz1AsuqH2ZvF5CwQkwLSRb84c/1hV0deU4LKJMDY1sWyIN6BM4wadJN
JQoSEo7UTWViHoJnQ/odskh/StXi6fqYK4mQrUE2IH+FpUYsuzxdNlW+rskCHQyNBdodgTVR73s7
7R8rThNa/x1VVH+K7xBg8LfoFSsB3DbABgOp5hoELHI5OI80FD9wagUDj9Y/7Epk+3Bk2Lpw+VsW
AYTVpNRB65G+yhIV1Ye4LiHaa7pxa/S42lrJIQq0aCNOrZwK8IcUKqm0g4Fflg+jxnA8nTzdHTDO
ODhoCGLS2ChHmYNVuP7N5mO/nBAdDnASNKTIIeZlfVeLs5DBQh26Nnn556NzQoDB6U4Kgnzh57rS
HWVHALPOmomEIJIAFvpk6BJG3laqNW+N5c9w2KwsrQMfe9mmgnuEegEW827VWShsmKnxSbeb8Bgq
xnS2RouLUU+bH3rbyUOg2NFhkp3c+LYrAWJG2XFKuRlmUN/lUpjwrlDUiyzXgGr5PYmMBpMGzTvl
dm98H2scLDaygbcDsZg1+5VoZABTkXQCLke064SLAqr8/BTLXtTMgCI4ZdDUHaM40EPHd3TE3ivu
B5Sm/bDHXHayNiLw6qx5db6FYZWH9+VviEd1HIJEtRAmdvRTjDLBHrcvdPqAUh1yaUVbVZeVgwqA
CowFpVhd2st6AuIfiRl5reXC84xsRJKc+FiiKXdobKyZrEJv97Svwy+AvWj82mq9dyyaYqMRVbuO
vsiBRrp9E6LD9e36UVgJmZw5TjexC+2lJVXJQLgtDdXQdNVY849ck79spxHfh17/3SE/flv3jdw4
6Gtr8X7IxdtYy3Hx6FXFIGjZ+hfyECxM287fWHK59o15f/NeorABUG9xy2K1AcnB5u4vqrRVdoWl
tNUpz4YCOycczXcNNlRwExOyvM9ZHdTwMwtE1u5F1GbyU6w23U+kqsczLl1e9zNMFB3/GpEhQjai
FoVQEuhUBGbRKfD3Vd/HXzyzx40tFp2558KYFUOUZPhGo1PBwdX3awN3UaO2Dl5JOnyQuJZDsMaR
BLerKtK8A6ZKhvfF9gZgmLmc67s+zCP/UPdI2+xq09C3UCsrIZduo6ArIIH08v0vj4ETttrsEWW6
E82vY2T6mClGAitAJ1U3TtzKNclQVLY48vieWPPXehdyYyOGyEi52e38MPgTw6Lc2ThqHlO/Gu+h
1g7nFuWTWzI5YyPgrG034MrkltyTDgDRxchpWTrROJluPSExmRmi2+tDuNW+XVtKOBC0iFVgDgBE
L0dB6nWMQ2bv9tOAtaqvpcSRSH5HFPvr9RO7NpIjePhSxaLNtizQ47WDo5RMuY0hyO7iOMx/z0XT
+7ABtHV9qLXgQNCiNA58l4LAIr1QMnRMi4L9kQ6WvPUNpXwx01R8CqkwfRIDBg6WWW3kU6vTo0sG
vo6G2YdI6UeDjKOQhbSk31pHBVpUSluvK44oOkU/r09wfTAd9CClcLBT85+/25V65ZQpZl+GG2Zy
Poz57IigRWdE5fSNA/BxKA30Fm0N8g0a329PlXdDjSS9mLYTaB2RTHe8F5HG94zpuZiCreL1xx3P
UMBSONTzTWsu9iIKMzEhTBiugZwH+gtcqSnSqqfra/eBCQpmg0b53LTlbUHfdxE9wkZV8eyIpQs/
LPR+F3MVcqeWAcEK63NNv+8K2QMDiSOsUgPTSVDpp9aLHD/CpSh+2IVTbdxmK9UrIMQq9DGNqc/d
/MsPOmDYEDdgi9wqj57MIp6QoYkQzMOkeqju7dFqjlqAahFB/V/6HM4h0IMIRSwp6f0o8UFEzfCy
sU5zgLlMeEDa67jgzWkeCc8ixZrSHL3TJBeunoxtjJQN1tOfwgyNGIBqjv+dl7DunIcs1NVdjSJ/
tE8ddVJuoYo1yW3KukYnPUyxP934YR9vSJqmsAs1WyUbhq1yuVgY9wF9HnPU1II87xDN84romIx9
6dyPjtr+nhQnHnddHdv5HrVRtdljA4aR2k7Hou6bSJtBPStIkckDT8+kQKWkaX4DLxg/F6HW/bn+
a1c2NU8PUjVA/jAT7cVuM/CNxW23kjSVU/U5xgx32I8SndGNVZm/xuJrCYpVPGB5H/CyW6QNXQsv
0A5U6ap95vxMOh/TEHDFnyVZBNJLGCSlaI/36GMNdYImF5d5pm000D/GXSzY5rtyvkwADCzmqiBF
gIpVyQHmfzzz620EjFOBBA5WBj5qy6NzTkDqbqRMa0s87wbJk4Te7zIahgUiY3UzUS2ZOoG7cxrd
whUTG2d0JRCScfDwohbFI8BYHAcvQVgC3pLu0h/Bk4ZaoPPaOoX/pAPaj7aC1MpS8maFywOfB07W
kq+k1mFUebB6XNnj/nHgoJvZcx8XVXtnZ8oAhWkInHSfDEX70iFsXCMjpyIUD6QgbH4GcEr7Q6Mg
UXemt4J+oAp/s7wro96Sx1HpES3T0Jfd6g+vfAl+NckE2SsFIrF4n5AndkOGyLybF6nhjsS5p6mJ
/I2mwuoodDVAslMigu54ef7L3s4itKilS+rk33o8gnfsxfLh+sFd+wKcJ6rMkCAAfi++dzY1lif7
sif8Uf17ytA8GlA7EWZ8gKOjoyxbEz3uM9rRGyOvxDd6mxYva65BIsY8/3dXbjaZg23l5eAGilXe
2LgZIsCZRZ+EkvnumGNueX2mb/nQInbM7w2QXdC4gOovFrSWOLmHg+zcLsb+5z4VJRhFvC7ohgEj
qx5ZHzzfcN9tZl1mn841QnrG0TfqoJhdF6C49UWAFU+YppF28BEq9T8PSAF87cMJuFCrJ8m9lZQZ
RiBxUGgvgc+9vhsgwmNDHnNR/JYYEcU/C4oYv5Um0PJzTKCrTzViIdapT2L0l1NSSP9LYnepuQvy
bY7zygHHDJAAAt+LEuCSWhZgl1RIJ2pchFYhWaImgwvIkI3+T3T0a/H5+qKvbC/erSQgNvULzDXm
TfDuI1sB6De9bBo3iuT47Clo8IcgtkvAMY04DVx7OBtpZf/l+rBrews4M+1A+ru8IxchOshKVBh1
iCcazMfHxMe8wMCOdA9P3X4CWNBsXEsf308ar1iK9/Qg6dMvU3Eo+y05KQyQcAiMpz7T6lfU94I9
UieoB1fN9Gqyr2Zp5mxjV69EiZmUD3wbBh+st0WObBSiLjxsdtxWxzqAlkFzY/jGcHN9Pd8C8eLs
UF+ETzMHI6EuA3U52VFfFibE0rBFZ6gxPLU+m5EmXLOg/8DxyOOJto+tKIcE7bDpzqjZE88tLsDx
rmul1/wZEs3MTy0OwNWjJyoBdihX+q8CP3h94/eubDuD6EzZDmUbgJWLVcEdCPPwKqIhC8MFTJ9Z
PI5JgndG18i43YWVl7j50CTO4fo6rY1rQxKn4gxrk9LG5XYvIonaEx4drpJbxTlpm/BJr3JMubtY
+0wyUaOqXIXfrg+6stnpoGBZQmwDg2EsEsWuG7BCmEm/0p4KZE5VjNjszj4Obf7NwwjOvT7cyo4j
ZtMnJAsBxb9sWlRZrOodXrJuXbfo9Vidg4uKXiRboJC1FwwgKLrI3BD8s7yaJqOki4yrrGuAeJ8O
vS/D31YJEQkZCN1oTkNQ6a6GCHcHqCAOn1Ul0MVNp5fGJ6S99PH39XmvfFuL1wvmKlxXGja8l992
8DIFUWi1dnmDlsOtrdclBUFBx7QV+V2MNqA4akmQ/33tYg5jEAog0NJVl4tsY4pjNaSyDw24Q83f
83A1TWK/PndkIcfrU1zJrmfirAVEmNyWh9rlFEdnBMgbFrWbT4G2N3xT25WV6uzVKGS5ZeHdaJ7a
nELO0inA6vLl+vBrV5PUSavoB1J2l4uNPEAdQiMVmtuA7/rBdICV73SywOpQd3mlbuzjlVI3MFgQ
7jNIdM5BF/lANMGXCEXRuGj4TN5BWC2qZRluJo+5x/neF1bqhafS4o46yjDRKUpGmv9dDRAL37g/
Vo4wuTbASliZ5HtLXZy0bMDiNzWkzD4H9dcE7ZnHaLtzsMA64HORbRR5V+4rGpu0N2m7gnpYQpJA
ZhQoklYNxMy22beKhteFoeVuG2nKyRoQ3h4oxzyViKptRMiPI1Oqgg0K4JmiLxpVl1vMjEZH8Eej
iyZ6oT/Pgh7OfximtcENuvfgHIK0gmRidGh+73WwO/nGD/h4jOcfAPiZ977Ku2NRNSv9AJM+Sxld
z7dT9QWmgyjvfSrVNxTaowcQIvXnEWLwj+t7++MXpq7ExUmHgUqds9zbYU3rYIrlhIw2EUK10ItV
cQXc9ejgnMaeS/L6eB/PEo2zGbsH3n+uIyyOchJbQTkvA9SgOjuGiNIfjUr9t+nafn99pJUFfT/S
snkyCJGFGJGoboMv/bEZnBY3rQ5fgzzBIj7AyckYxvLm+qAfLyGmNx9eAjHRYtkYaaIRSYGA6QkP
tFMfSvu2G+JqI0SsjMLKza1jm0oaIIXLzVrm3TTCScezpsyi86wUcjepWbuxI1cC0SzQw8fgZjEI
votv1WRWBILFYBhzGlDZrMLHdqzin3jm4MsqRaNJ2kwJzY+45sYVVZnf1E3bb8x2pTzHI5AkT86Z
xEdYpB0XRhgloQ2BNPRLQDmBfdJTof/GjN58xulc/ioMI7mvClndh6Fvn2pfmP3Oqozgl99lg3fE
utC2dqiiaxu378r54Y1KjwJeMmXNZZ9AMUNhD60Cm9bzyn1hiOI0OM5wl6nVeKd2mbGxq1c+PZoY
BGSNFIfX4uKbmEmRmrnErgiLydlwVYvvxlT4G3F4/lsu0+q3RgHxEMkp4v58tt49j1qA/o3jscGU
RAK6gPLvDdh99PIhw3j6W1UG2Z0OJvwTqpD+M3LB3uv1c7RyeB2werwG0XExKWpc/oDGx1qsKfjk
ERf9U2XhErtrdJmcvWDGbmWh6byMudd+uz7sSnRiWO5cTG4FCieLnIZ6UCSaimHxumgONT5HuOUC
rxkw8zlfH2pt45AWoz9APo4myPxT3i2xCsVKHVrBEvMM2HmYBnPVKdoOKWznQQMwvnGaV6f2Rp2j
wkBqsbhfbL8oqQLqlmt1I5Ykvlne2p2ef8kdxG+vT21tj3ISaA3CU4PlspgadGsRC559LqB/QG5J
rz0YXT9+uT7Kxy0yp4SSXjOFLLDEiyDojaYoO22wXaNW1Lso8hUcEQOLVWyKM6WWfN8Ldu31QT+u
IvxHCvMzMpFHwJKPZU52GsYdbxeBywuCcSjPkxsbwDY7bWMV14cCbDATCfQPJQpMBkpP7SvbzUfc
s9Gqk7tAN8abNPKC0/VZvQnIXZ73eVq8DAmx3F5LoDI8ztqqytZ2EUxr7kEKW/Srce98qoXCb9t7
9aiQGKiNKHd5kyNWkKpxJt04U2QP/0T1NZxWzek3SFZ48IAkfbmr80jLd5CPmhQ99ylDwZpsOTna
cVTdFg2d9j0+XuF9SR0Kz5+4rX6aHcEIu4PAbrsDKPJSPYIVdl5trUH0Abc2+eCkOM7sgJYr+R7O
MbaQcsrQPUO32NkIQh/3MbGAUegdgMoHX3R5RPFmCgOMY223DEDmloD87gs9KTdKUR8DAaOQ9JLs
g/kHUXk5ioVT0Nh2HMwkNTr1CGjL/7+cnddu3EiUhp+IAHO4JZuSuiXLlrN9Q1i2h6mYcz39fvQu
FtMUIcKDuTHGg6kuVjrhD8I3INyhIZW5iMwsq5Th6wu+t7c8lFo0SqtrsXhzz7V2guuJkXlnfcYz
BLfDrNMCB+f3wEqt5qBg/PIxWdmdaxeThhb1gM1droBxbmAKWede9tV3hDzi5G7CYBvwzgQs7DTP
hos/9Izr6IImU3TSxlorDrb4zlqCG0KWCPGQta67WUshHaUGQWQSDWoyTDOtAKSOuPzr35XOEqu1
OUkkS0iWrhcE422+bFksU08zaEVnZeX02Rjxk/guh0bMPxy0tot71Uz06Rbqv4OQf9ri5RPhKYMl
k0C/PDQ73WvOVBRy+mvwBTK/tpdenhQe+fy2qgpp+YbW140vsN9dxanrOrvPPEE7OLbzekDbEvLr
CbDz0Jw7tuv4jhKA1PHacsdftRmhPJOkTY/PSxJJBastTSv9fjWnvcG4osxvY3yiR2jMizG8UxKH
AhHsrWT+CAhW+WSnGVrzsYiH+N4aXeyavWiK/8FvPXdOZo0FxKkZUlAtpp10vpxQ8g5kVqbZrara
9SNoqVSEa3tMokiY2m9NkAEJMn59+bOifnNjWpH25MKqe9fyg+/1ydOSU5zEKk9kO7XdSUqaEvjd
ZFnzgEiQhegGnkqftV5z8yDB3XdmSr3+OPWazL52kvProwrSozISLY5H5lq09Xc3G9z2uRdVBEB7
FF5yb6HEvTxKVck+98uSRKem6abqBgsB73bUS6P/6Rlj+gEh/iK/tW3cV+5cLHGrd2pF/vKzxK+r
Zb5KHWN4bnf4nPVS/4BXFgq83TRkIqxpFlXvsgZtgECdLTf9oXf0dy+d2wJpV/gwRqAVrY5KuFWO
3h3XXJSeIZVgECWxs0OZqe4xd8pbbbmMDR3PAMZTr7wV/WhP0JRLTNpcPPWib3ad2Ze+13HIRRgE
aRODfvVXxWq70Re2ls8fhax17+RCczXeRmlm1iHMwiIPHExR3M9T7AzTg2yGyf5s43FT/YjznNhE
d9r+zmh1th+GLM7smxmq+w9KH2Gsw/nl6pbAocz7VqZmdhcXVUups4Pe7eO0oWgnsIt26luoonQ3
CJCDthdui/6JmllG/WXsUmf6QhTU6b5AHeJH3BhJd1+lJd56cZcgEDqTDKt3S6MMc4DRCQN6vVG9
pehKzkp71lFvsHxTEUi3h/FpLiBNn1iIsj31YAlSDB1szczCvo1w3sl6KS5qVRQykETu3zGtjnCp
wJoaIpTolyesaXGtdgF6Pnt4oRj80Z7fVEW+wGdBQ2IIcoBSz1HU2g2+8UVW35euN//yOictQmqf
LDvNqtm4rxPHUs5ODxPRF1mapDfSptgRCnzXbF4zC6NrKAG6CLrR7bXAwBb0ubUAvIWo3oAei3Ce
U4OC6Lc4xXqrpqdyVtLiTisGrQCbHWGHldZe9rmaq+HexikZ1y83Ek+qBWU1dDMITxdAweNyqT0t
7W4c6URnEuJ8ektEkL7By0+tbsVk921QLCUHi/cAKM2cLEX8oGr9ZNwJoU4fBKKiPxGU6vFPFgj6
B9Kyh+Q0TeNqTlkrGSrqdjvkBA2I7t/i5yXfLK3b3PPV+OjgtZDxaZDfKfzFVUstlJmHfTpAR3v4
PKt96/wyVHWwQ7cbsNAlSY9ayn06hZDFKlc7apIW+NrUD36V9WhrP2ddHT/PaV++04SufbLg38a3
aSLS8zR3hXZaKuyC75uhadtb/hfGeXQpivpVawE6QQ3zqLm086KT+hO2m+AjX/IHItnjmAS5HoIM
PhmWkNONOmFvBzdkDlscX969/ursvG1UrOi1UL+h8r1lBhRqO4/mNDnnnMbvo8QEOACQ4B7khDvx
NjIjaLTBoMIlfCv64wlj9YxAN4pL3fuGw3fs4TKoBYMEJOSmo3aH0c34HyIVykUUcpAEQGFW3aYt
3JqihQZyFjNuBGmt0INdYuytvMQ9CLh3lm1VsgUlt84OkdnrQIwSKNiNUvUAMkyV509Knv+jGMr8
CKdIPdeDax0ANnYKLNRu/qiarSxWSo/XI85xw0c0iujMgwr5GafJX4BnjC8cee/jDCbmVOY9V4gJ
bQzHruZrtuAHfxAZ/SHHb0IWB4SZsTJ9bAOJletfkaGxGEuvUQg4OutnYrklp1FB+mHUcLPz84ny
u++4nfpbVZz8XQbTDJMWb0nfqpjp/dA1acmPRZJnkW8DdkgIJy05P1ZpURV4HS1ZF4AIT1cL57HH
aSBWUu2m7zUnwn8kU/HDGGKPiwbzZBmO0CUeOtD7iHgMAn3Rzhb43ST24mIWjI18/jAK3nl/RDPL
uqvjWPsIHMeb7jQlgzsu4tF4301d9AUCfvq+b0uhn/IUyfiQUCbpbxeYFk8SoQkMQ6bV4bYn15O+
WBoTW8V8ddAcU3P+YOdwFYO8NtUZW+BBe4uCuo39jlWI92OZFPYJV8Dy4zgkDg5mbs1T1EcKDixW
Ci4laOeiBRjR9E53KkavLoIeWyXb72MN9ySLmOz9oGojymJ1gtVOMswNsVQ1l09WleBAgrY45rhu
KWb9XZmhJQDmzMAQMMvd5VLaffNPYfU6VtggxOrFi7NwiofiO6pcuefPPCddoEJYe4bNYnxsi7R4
pr4bfRvauP3pCrTEL9mQyU8geTF5cplqi5TI4D5A1oBBkDmKuMH+BnZXtHIpcYZbCYkCFLr5qVAc
Ozmo8e1cYYAfkOhG39lYO0rXexCnQFcobeKd424sQgMphxutqsqDE76T9nC6wSmhGwq/6U+h8V81
l16VUVF0rXNGom34mE8Z0bdudLNPmNrEf59jcVWudRCQjlzPm+tkwinba1PPOpclbf4+Fyk2SCkc
OdkI/Ujjb/0+mzNM9R78q8M15XKSr79fhllZH6tQehRi3WDw5uXrKNcs3gWp/c6kWtrAvXXUh9To
D/WCdhYPvKi9IinoiiItfT24oY6xkdtwMxpH707xYudBv1hHRYq9USiqk8Xp2JdAfbkepRiLCPBM
5p7doRPhks/GHa/hEbxxZ4uwZPT61pSVVsz6K/61RSpPjex4pp6bohsRzL3DBUF94W3WLNPBg7o7
oRVqRPmUOW3B3+nslBWwffdsiy4JczMbT7RS5wM40+6E/jXKpmBMFpo1ppnz2fRUgpuri5t4jsaP
GTZzB4d4XYHtJqR+RLkW6JdKIH397ZY80Qxpxe55Udr8Ddd0QxyvdeOz14ABgXs/nF4PfHYqCyva
EWgBtQzAQ5tbA+J7hUBfFV8qu3aqU+Fk073MlhlREqQaPie0STwc4ZI8CTy9jJFF1Mo6PTjnO0cP
AY5VqXdtw8NBu561aaGXm8yegl2UTM8zqId3Fd6QwZgu7V2aQAMjienYRbgovj79ne/NyOuFiUUc
mPfN0jpJAX0eIcxzr6ly8T1VKRbgtMryTykjTkZiJ9VBSezPGm7W+I+aANEteCS6tNezVfuUyodq
KmdLmtRr6EX7g23Vt7mGpayad2/kouIOqMWfvY6Ez+lR4NPGTAmiNnoCVvU9srK/B8lTwaIUg/I6
2SxytNe/aRncztCGQYEZm34ZuhT9YsUSamiaZXoQau+cJkA0EKKp7fDNtyi1BvdnINs6p6lphydK
NsqjM8r6nGJ+G76+ujvXAyogtkUhidsI+YbrWeUz3Tcc9dxzT7p7l2N7+rhkuIf9/SgQNNeiNv0O
At/rUQjO4oxSCaTqBZ0IxRnHN0KHYfb6KDs71SWwBHtEQ8CDYHA9io2XV1lNjovDlKZ8rQtDfUOn
BZ/S1cIsOc2VW40HQ+6tFGcDkB1dOR78TVTrJpPWpA5DTp0mT/lYzCdzmH4a6pQfXHv7I9FTWdXO
15W6npwCd6sUpUpPwOxEkCMTcUs+ngY95Li717/j3p6gCfr/Q212umkrwrYTVsvBFnz1/cRdto7+
vonNA8sh5l2CAQX++XpCQ9m4Oc6GHgnAYIUdReRfneJkz6/PZeezgdvjrKxoC1ocm/2tRyN46p6H
CchPdIJCCkKvG2fkoHA8f32onSsaGjJuAiSSQHq32IrYLrmf9YUSO6VbJcCwkwJdlLsZ6qCQ+cuw
5FXDaABrzkeNNsbT68Pv7H7iIoDrOp0vnvrNVkwMxIMKSacKe+rCVxYFj88pqU1YbfXyES2B+GCb
7KTqLBxNWsijJLLbirsUlOEzSsLnBBaJ6g+W3ZphPPflW0UAzgIZrj52Yxv9h+CJGNCk1k9KSo1g
E4VKBHbSYS1EgPuTl3XS7s1q+fSWgrOpHxzwnbNANQJOB1gZ4BZbbmDHOYukUzmAg2I7bA2veHQL
XRyM8nKXotnHF1yr+azcNqYZjQGrxK6Lzh7F1jvqqp0/dEn1dnYO3Tx23lbqGxr6T3w79Ji2J4Io
R6NGlkTnsqFndiJdX5LT2oFLiR4M9xMhTDsF2MDa06nri24OqgJPc0COZonJ7SSGJvWbGiHMk5I0
yRfVkniovr6XX26t9Tfy/IEOpye55WE4RaXkdpMq52KaF3A0mUP22tQgp4JM7Xoz0Je4TSmetEYa
vj70y1PM0Cayui5MHiq6mwtjditcNFQtOqfDYBUBVtjLiGoOEHFfibvqfpxU40ulGyI6UZw6fCn3
Zr7iYdYnjPxj20HSkXNbxoxiTQIRBQEXdzylfWeexsxUTlJJ449mPR9ROnZKRMR3KxEMpQbmvP3e
bds0gBKq6KwaOKWPZl+oPsRe+3YZcDEdtF4NLS3TAr12p3c4E2McaU71+9e//N4hAFuKGSfHG/W/
zblmVcau81rlnMyTESzejIS56MtQLx3r4Ly9PNVrPEuOB3QAHMYWT+PknR1XU6XQmcSAwsyI5R29
MP7DVuIlYB/TeeUcbZ5s/DWHuizd9atmy42qCQwa+zIL5xwFlwFjlJPIJ+OUOqi7vv4p93YRZUxy
JFTIVmfD67c1GQA0RNKMzkiN2uQmthcMKDXdxmKWOBooXNEQjI5qEXtfFaYqu5aaNHt4k6NkyLUU
+N56GAWlrhZWCbLmd6XaDN3By7Mj02wiwEncADIYKMF2v+IgZ2qW1XtniYTFWi8rcv07Wldx894a
pV3clMVQfnH63vgkW0y3Aw5qlYYSpe8klGkRn0fIS09G1ZVH2I0dXR9+mwF+mDIvkKItsNbKXSnU
tgZUJKy8uBmnPP+g2pnu+vZgNJ+NNqmmGywDyu+q4sWmjyZ7+WSkjt6epsHJZNAotZYfbPiXOSzJ
Obp0lJwtMtit2FCXrwoDreOcs1R9vwzFQwWI5zb1OuuyxJoIy6T+Nbi6PMWiEV//ejOSNAFBWmFW
8GE228Iu9QRpVkr6sWa/Gcr8lCdtQANGPIoqod03esvB/ti5SVAxMC0ebMBrVHOut381oAYV541H
Od+aT7S0UDa0vPg5WybzICzf2fMMtULTuTwBD25i5aFeoKCgTXVOnQJBFqUdTrBQ+oPl250QUhH/
9zBsVcry1KB2SOn7THsyptPr5BjT6xVmzZNBNvD6eu0NBneSDJcim40I2/XXQ9dFN6OZ7DO2ya3p
uZcnZCYs39ajo4xt7+EBEgz8aH1rCfE3e8OM09TtFA5yU6hDgfwav8qPZkwZfNyr5ipQ7VSL2CNu
/KFfBvs3Ntvxl8Ubsk+vT/pl9MyN4ZJVr0VbUAKbigNVXJcwjx+iuoo8uUiyhdLom1PljCKAUXMk
Zby3bxBUBR6zngzwptcfGSqeri1rrjp01vRmhQsi7J4eIUX2ZmW7AH4AewMs1zcHYRkV2nZkRud4
8ez0YsVa9aFIDW5+tXaiIaQw+PfQa4hHQOXA1/O2otxyPbEJv8hOj3kEnMn4ratd+1AXMnpDL0Qc
8c72NiouR6SRVC+I0Tev3KIUgzexW89zrU7hqCPD3tIVCtQEca3Xt8fOUIC9QEMjorUy6zbbQ5WA
s4zFNs6JA6g7lBONSpoWlvJPnXR5Eb4+2g75h1bk2kSg/gXRexufjCm2gwpN0nPOI28GURGLb7ik
CgsRkqytnox2kkiKxy1SEKM3qeMpz/U2C+oOkl1ImaOwDy6Fnf3qrozCVRluxUlv7jmMb5q8iOFf
C1Npv0g1/jJbpfL+9XnvDELRgXeTWJQHdCueqSaRoeEwbZ+1Wo8RqqnSs7IgT/b6KC8PxQqjhhsJ
hoeq15bA3EWNNpg5efrgVvWTYg/eggdYavtaI7Mf6RKbB99uTRmuq5kMiLA+1WpaBcb2FOZI2jmd
ho4V9KLoqbfNAs5D1n0Bj0EhMxm/Iu9YBl5mdQe1/92Zoi+zFt3WDsAaJv6rzdBpUW9k6ggaF3zD
LQDPmqavYQc6NEAQA8YRo/3l+v0pkxP1EGqskjrX4y25Z4PUbIDQR+N8W82RdteOk/PXrztF2NUw
QleZFTvlepRBR0XPoO10bmPK7ItqxA9lK589faz+/vsxl1Wvg00PRWpd2H99P9MZxlyfQE8jAa0/
6oMHIqTvEFFtFe1GqoANX9+ZL8P2tUiK2hl1BnAdW0O+1hmzxM4MKhureHBmp204Q7cPRiWaL/CE
PQRC+uw/fE4Ua8myMTCmOLt5iQDYerrsarAPrWef0goLBHALdbh6UXx6fX47+2P1hGX5OHtwGzdD
gY0c6IXN0d1sp8nT2E3t2a216cjSad0Am/PGMLytUK1oeW2zg8Xo7dpGTvWuck2lDhRNq05IIdIY
UvX8qIC+OxjZJHB32lGU3673CHq/JjdjEd0tqi1uu6Gm2mc30V2iNUesjD8A6auJGZgoAqDWAFJQ
v9lyQjW809zCbpOLsrhghRPUCZxQHXI0bNrF7H8uRT3NpwoTD9tXW4FK/2D15Y9SelkZxo5V4iUy
z82X0qqK31NJEnczyGGpqG+I6jkhCKLWAo42CkxrcESAZRTchNlwFeetEbNmuh/HWN/6Qmam46+m
MCKoygolzUJHBukkhzyOTjRxly9GEzW/pyXPEG0FB4s/Q0ErkIt9QcN0JdsHBj5s/KUsJ0qjAz2c
oJ6i5q2lSOprhYwRWu+kUXzhP8AbTbbl+I/M4vYOfLilnZLS0zB9nwYB1k2V+ftZuiAA/3LDrh8c
Bi7HAkgxydz14jYUWjGQ0mJspzsn6FPp3Y1NctSifbGFAH5zAqlDrCLE9NquR4Hx1FmtmJUzUp3K
e149sCDkFJ9z2hYHT9GLE/hnKIdhViVLnsDrodwEcrplTYAE2y4NjbHV72VZzDd/+9mYENkXLVqI
XcRm16NIMQw2qgO0yibh3SJYqYQl0N2Duby4LZGs+N/YeaXlI190PUotvTYbXSs605rTw8jpBYhX
ZRURLimzZ66enZrZk59fn9vOYrET4NZTZucG27KEaWB1tsTz+IJROHKQnercRsTffpKMh9nRi/eb
GVLeoHtBC4PYa/MdK23Rm0Sl6RvpS5IwRDtFQd/E9tNcc0uEqRjEBLJbThyVxO4v2NXF7zM9m9/r
5ax+mC2jT3BDm5XBryo9c0MObvkM6qc96ubsfhYOCcZ2K9doy+3A1rSPFcdQzpOtDE8KsKGviYrm
dTunTfj6CvzJqa+vQXI1yFMI29ILQ/vheuG1OFdEY3sAS10lBQSVxJPHw2yQYCwtWOG7fJxd6XdR
ivzhgr2PchcDmurvdK13fxSpZyRPRhkrIxrmo/UVixUQowlaP8ZdXubt4tPC651wUrlB70ekS/LA
Sqw2edKiObfQsSjsDIlGvbduiau6kssqmzAeiaX7wTOXLgsxzO6M0HKGprlJDJTFKLOroNxUXQJ2
0uO8HX++/lF2DjYuidRusWOF4bG9QxQr06y4WSKMy8yEa7ZZLkbUgKJ/fZi9ZV45oYj7MdQLXbWx
0yerHMro3JhK+XOwjORNrYnZ9O10tP8alcn2d2CicDEC2gJBvlnnEdEBdRLRWWRjDtZa6r6li+IB
rOt4sKdeFiLWsQyS/xW5ZTvbOo43z2PakYCcXcTC/cmGiF7kwg0XVY4PHQr4t0qJq5d0QdhOtvCA
0g9H4eYa/mz3NSUIZkwZHnmv9Tr4V7hZtgX+4/lMLYn8LfXrJbfu0oLXAN/OJsDZYAx1W2jBONnW
QzceGsvs7SGSSi42CoQu63s9/qRJfLaHzjtbZZRcpsSWAaz0I47M3rVN146qw4oDRXP/epQcTkDS
6pF3JiAQn+YGP3RhJeLbyr29U5TpRzs53cFTsbdtIT3BZaUMSsV4G3hWXiLx7Y7O1iSN27o11NsZ
fCkksbq8/fsTglwHn0+31p20uZw6c0Scbd20kdvmDyUBxH3ZDM5NW49HeeXOerFdofJj/0Hovg2n
l7VIhzRDfEGnt/vcGPGKdS/GA+W1F9nrKrlGXoI0KvUI0qDr9bKrOFlmExEuY3Tzf2J9nG5H4eBv
ZDidARVDKwzHN6wyuS3yOrp5/WvuTRG0JpH1KtfA3XY9uJMrrtvTe7vUuDjdQjcyJpQDIEeeXh9n
7/wT3iElSvUBLMfWWsTGSyjuemZZlV03hlrjdHUQp50hgsaZ4Kx4hZZatxqssT7olsYScAHL4r2Z
t2VxcMnuPPu8+GtwA9RwRXtdT9rrZV7SxogvElpwCHnxThZj6KX9fIdbyJFn+M76creuZOSVNkdo
eD3aYiypqSdxekmMugmFcLybelhsPGTs7JPR6M1Zd4v2aw+L7uCo7NwEFHrg7q6tErrfm5HnvPJQ
M2zTi7DBes/aaN32QuQfodob90K2/8BTig6KP7tjuuwnhNCgGGxFOBuv1IZJwHOivEzPqJBar/mF
7k2W3xVxbd9OC/6LwZw1rXGwl9fpbK53rADRdOcBpc2/jb1lp6SI/RbJJXMG0d+KMY/BXnexab2v
8q59o5n29KzoufWWUHLQHxC0pCd0sM/XoHj7I1Z2JIcadVR6zNerjW/6Wo8v0ovZdIPyWVgGPF8B
xg8V56qdPH9ARlIGCpa3z5i/WJ+GvkZck/3TIQTQOOMHyDyl4WMjU51f/21/iv3b38Y+oE9EbQAg
17p2/3r/pJHWfDfCXc9t5+WSIqGh+ZVdOb0P3rBs7wHNwXzDQcnSnqy6MpXAyDmPfmetbVydDLHw
cz0rlGDJ8vlDFEsTaD/QotmfB7W/DFpnDqcJeajK1zE9KW68gTw5yOJStEE8L+6bNBnIphe7ViVk
tzz9mffmwEaU9nMxSOO9VS0TWMMeWpSvdkmahbk+u/YpHhSrO3XCTatQGxpbP00jh/sGTsT8uWqN
wuTZXuK7qrKm3i9STf3e1Gn0u6gj+1GzFzxcsAizP+LbYzzTKMESpS+92ruPSihUfj3VXXSz5HL8
1sqkUPy8SQGziVjJprAYULJ8cOI6XvxqAhRx8rAO+DQnvZLfSHT/zksu1F9uVDqTr5ht/1w041IE
FWWEGEYE3ESf/ZpqbzKzmT9rLdr6Ny49XOs0ZYuRHuzBvXNA6I75yboB8eG7XmZzAEZCnSK+6NgV
ndYWbJjVS/QoBE3jqLAxx1TK8pTOc3vKaZ//faRMw44IZC0Bcw9sbtdoGaup9Yr4Uppt47vKYj1E
BPofX9/MOxEHEseAeugl8URvY6nFJTUFJM8oMSkwSDB4qoxyMzXy6BrdH2pVLkcLBvPiTZhM8bJz
Ii/nuch1L+yH2XwyMm06wSs8Sr32h8IYmGkR42w7LnU8EF9lcXzJiqnHP0o1T0UppT+Mw1HHeu9F
Rp2J949KHsZ4WzRnO4mkrLD/O4syt+/hApehEhnWR0Mpu8c5rZBvUktSfgQVb/pZQ0rAiMTn11fx
ZTOfJgSbFEYAdXs6lJvrssG/K000QqxBW5xvtGDT2K+btn7bqSKDXYpVZnE75ybZeZ/zfLxZtKmS
pyo2pm+VqSmer9tYzB+coL1HDD0Yqg+rCjAf6foEqXkhHW7p+MItOj4n9ThDbxKx+smJ+u4eBUL8
lPRpsg/ikj+6QpsLmliQoiqVD9pgW609nBZHdDKU9EI3qCnQ2fP65wqu0o9qXtRvpT4078fFEeV7
PRsr2KSNOqg+TI0MzrNoFYwj+t55P1tu9kmicSr8wpHKD6z4xjIo5aB9NGoPgHdaNs3oq8akmAHM
Ym04uTaoqFOq1O3NWJk6Agle1/sNlyJyD0PmfECVneaY0QDSBvTYYhWayKT7Tl+lFPcFHoO/oLOM
30HuOXWI79of+pJshgBWdgKVaRHZe2hvzS8lS6spqOCGQZqCg2rBlk4yI8xhUcAwW5bqR+dqlean
3tLg0ZUZxTsPxGz1tXOt6n6KvM74EMs5Dwuzk919083Zz4bO3e80TqZfr2/PneN4tR6bAIr73l1y
g905WfkPfUydcGmdJijNXN799UhrsETvysaqgEbW9Y4bFpK5qU+zy2ICBbRG3ILKaXROZTpb714f
ar1/N5uMjvVaS1/7ViCDr4cquwZhXKVPL2PlVfe9RF3FrtojIbSdT0fJldYxSSHwg21rxwEXbC/G
nF2o1Q9fzChPH0sPwbsSt4yDkPOPft12Rjw5fD4yjFUX53pGS2HDcHSEuMBeqqMQeIWC1J5bxZ3v
TO4wh41FeQ+AmDPqt9EMl+VSQKaDMTcm8RfRZNnsL2i3/oTEr1v+aKZlHYJ8wSFL9wbLF13FaTBG
8jS/M5X4VlNmHPtar7VcMnhLfVt3Szfeg+7s5H2XtFHvE1S5epCi3P3LLRY0URQvBRQ1tLpfV176
2GSIwNkymr5GsTr9k8Yq1qRxA1PAT1BJ/gnSWXwr8cCJQ7sb1OTRspbue59b5vseQeBHh4SN5FCq
9hJgKtB8fH2TvOyQr8wIitngrAGxkvxef1M4C0jKWnF2mRSv+aFi6/gdAUz51aoc+W6o++nt1NbF
D60Z0/ouVZMJr5rJGOpwgub6/fUfs3MdE8tg37Wi3uhbrzH3v+LWxILoNzYp+ArTah/dXsK1x3CD
2M92QqvK9K+eJeyDY7K3gSGirDexipTglrI8YQjZl6lMLktf6BeoqOhExlF9kZo0Tv9hfmvDlU4g
gec2Lkd7YpAxE7xkaUpFcZXm/hBrpcMfRRp9A94BqtCk5mgcPDh7VwG5GhBGBN/hfG0Sgl4dtV53
+LAlbmK/FW16QzvGOYgHX4IJ2UqrmyjdF2oozPB6+RbMrXuHAvtFNxbjgxs7qz6WKZCn7iMTXY86
Fu8UGPE/mzKaz91YC7REOpxlw6mYmqDv1Uy7aeTY/IcVXoHABD/scrb69e+Kdegk7ZCQqupa/jgp
znQ7Ra73kMv8qGO686EBPXEVcmyAAW+v9wrvJlegt3aZda/44bS6cVNlg3JAEtw5J8gR0ymlmLui
ATdnFsR440nPjC+Nzn01G/KEn3ewqNkSRDk52oAZ5MHW3Tkl+EvyD9XdVWJ/AxGaZnYOOFHCcEuI
k2nH6q2tTblvo6z1908k0h90ZnFFwIduq0dGYJ/g/z2kl8l26ieZZsoSCGFq/Y2UyHkFr5/JdVNu
3hQwCasuLhUrioCbieU93htakXE0mrJ6ashgPnSOu9xj1aleErLYe8vuXCXIo1o7gsjvfVTK5StF
Frg4ZarNxlSrpXcaO7nUWeOFnsuqTZlHcWxx/8vGZAgoapxPHsDNlllyEGTjejYrZGff2qr7QwVR
cgDz2Nv9a4ETnDTCBFzK1/PB8mUyJG/tReuy8n5GrDQJE8Ns1dvX12xv/6/KZ9QzqRC/qHx3On6I
WTxxykpj8tF4lRcF58caiQC1Dry8H9MAZnDzH84AqQv5wirAYGmb6dkllqZYqXGPKGb0rq2nInA1
fFvwED2ygtb2PiVBDnwm2tgcuM1TCB3I6GK7Fhe4oXN0ow9dk70VdOiW0Jn72DwZlJIpF9tm99vT
EX6iQZi0nzqQXz/VOB4+lKJHPqgoLdR/Jq92jnKYlz8QvcVVo1yl/U2la7N3tTQ1u6VYxKUmGPKr
IdJC7Hrrg9O5NwrpIjvWAKLOzXq9o1xvIEdwYiK+qUxPGbJg4dLkdfj6fnp5Dtdgw6Edh9QXxczN
wtZDQomnb1AXkra4YXeL27bV6nPeQt15fai9CUG5hhmyUkQoMlxPqGndTO+mKbtQ+LdOtejqsK2K
I5G6lwcEFh6vjwtIfM22N62GYumHIu6z7KL2yJf5et/IPigMW7wZ+tggl65nrQ1HIERH0JqdagMY
vTXXhzwHBGNbnG27tkdBocwumltZ4pTmifkza+1I8xe4SLmvegs6pKjbP4+doFi6ugD91OMGT+XX
v/Teoq50a2dF0NL+3Nx48ASAlRp6eqnLPrsVOHiHelXnQeXk3sG9t/e5V8/2FfXMR99WWOpoSSbF
mNPLjNKVD3DXfqadAdzZGdsPUIK0wJ27v4Ykgw2gfMltRFFshYFd76Rx6DWjoXp50aWu3XULfCO1
8jQf5K5yqqr56PZ7+VCuHACiG1B8XPHbhW2yJFe6aEwvap2VUTBGS/yR4r6475apeLB7tTmbejuo
JxK3owbd3lrycdlWTHkNQK7n2gIJW/SJsUshPJhrI+ph0WQiTSaUg22zd0Bd8gDODrsD8tr1ULnS
EIQXrGWEkls4u2V9V3lFf3DjrJvvOurguQdpDcBjhRBtdYHFYshUSDu/6ArlY1EUtxENDV9tEIOy
D0UlzJ1JrVIcKzedEWFSXU/KpjCEcllaXABhGjSolk53g1Ef2vlU4z8DyEeTpjf5iSAIBwjn5ffo
/2ETHtuj/OWw659LNOhGwpMBtrkkLTaDCevvn03Ra6avNHGMLTK2FfGDV6UJRAM4Ob9JeOe3FiJ9
dgDfzXxrekn6vtFsFEYb3WsL360KYz7JXhM4KfacmxBBPAP+ThLryy1ghnIJ+E5o6VvR6Apkejqz
RYZIK/rAbVcxU9EVZhpUtWp+lkaFJtDoWcAbsmqhomWK1sUByuJfv363/OHZb9ePfUzlm/aXChv/
+oPGuOEpFvSYS6wPugkVWbOhzpbOu7ScTHGzDj+frLiDkO2O1MP8tsmVh7EAMNamqQhKZWiqO8so
CjdwKq+5z9S4ONCr0ndODbX5NYheaaq8A9c/co75xKAreNZiNLFuJcgmQE5GmuI61CN0+aAJI1bD
ZqiHt3E0m33A7hmrMB1q8VFbpPidt2mv39tqWp2Bf/erWGNrYh6bZk5op4uXnVQg9hBbhVpXZ0EF
Ubl4ED3GwHVXu6PIlfkcFpHd5Rcly8YjOMLeviaeJZMm3wSYvQkPbOoW6TKwDFrpiY9mYXr/w9l5
7MptbGv4iQgwhynJTtxB+djyhLBkH+ac+fT3K93BUXMTTUgeGIYEuLqKFVb4g6uhjngg+br3plG5
BlgIe5ley7ZEsJgxligoH97ablZdPZYLv8iT5AYGV351urSizdeXL4XUD35P/uJZ1nBkZ/2jFr3d
ciZO1oI3QQ6/FZ5FI10rsmmxb6hDafrJica49pu0a9pXM6mcwZUo1GZPmeNM6aXoef2Q8pSy5Nql
c2u4fe9MzgU8VricNW1CbLOw0LDKkO42XIN6t/1ML2IZ/pUVPrqnFia15IKO3Bd5MLr82tlrjDZm
1ELjmaVRrj7Wgz3W56rPpm9FbqF9isCjUr3Y9uq8mOti6n4bm+371JDSP+1aMrhlcj1DYyyfO355
XyyLJ3XWlLoSqk5fkSU2rOsa68X0ET4zfcgF1ccyGBfwQVOXDDiEss9mP3cW5Z2srZhiWQ4P4MED
sHNqhEUKav08rmSEm3dVD0NrzqNSHNSlfzaKof8s/INvqjlm18fXyO5QUHSJOQVJY9sFQqSRUs2Q
Sbeavuu/htX9TfMzS+jgZ/nBjbXz4NCnB4QvSNmi83B/F2CBI+tVWiAh3JEoeCYQZn9SIHRKWdf4
BJPSh8dz2yksciUIqj9cfOEBuDmbYSUwxq2EqgFaDm5qAjiZsqLyk3qgzzVUuWcXHSjMjntdpo/5
hKBfe9G6RT2IznYCF6BgVBSBYoFL24bc6GIWKU0Rfgh8OH9qsvVVUuf+xAYwXvtBntEgLayzYRyV
M3c+LwOTnyIOQCd+K8FoUep1tFqcWNkpz2GXyh55vn4WAlyXg9XeHcsRLxFcWfokm2i3NRYLOPcY
3lRGfUFJB9+T1AY27nbaSnfYLLL1Q5qMCKRajUyPE/LakHweJmn9C3HwOOKdCqflixZCz3J5T80F
VYIlORIk2LmxeZIgVBNDkjeaYh4/lXiXGeOSSSjH2VKbn7KkWANtnorb4+XYCcgFzJceGsVIqNub
59nSjKJYiO3A++Yo9M7qUv0XUk0rAAeDE8xDZtluasTJUfT4I3Db3NKEdBoijPSRSTs254xC46Sg
PcCRXrnHQJPSOjZSlBqRuy305xWt0w+5Su+srhT5aQ4jtXWBhxoedDD9leoPkrLSKL1ztFk6r/Yg
f4qWbroCqZH+1PRuvsS5dKSI8wP/uf3R9GYFjoAcmKb0/UdJc3zPHRwMb7aRjh/7qtCrk4mIfEbP
zjHomdiTpcOM6Guk841x+TYbyfwvr0L/ERVxesdltigY3cZa75xMJTQaQhtMBfzQqsc/FhB+9Cqt
VDr3i6XeeJTi6GrXSzQc3Kc7lxwKnbzThO8EBdt62uCsVufEYKe5XfJbuhbxZar14t90nrPPSSEp
Hx9vs51DR4GFhE+UDUAobNYtzhrIMT3jwQPLv+dQZRqvGof2fUQ94YhCsTuYkP2kM4KgxXawHisN
fMFM6bbMQ+pTe0FpO1HTK3KexvnxvHYOKeOIijklQ0RUNulWhYZoJdXMi8bz7CmrOvjVYhx1Q3a/
FmBEtojJzbxVCLQNGTBOLB7aHKhK3az5Sac2comA0fhxpR7h8/YWkJ6hqPHScYfSdL/LJTg1LRLP
4W0uzME3wOWcpFElx+kq9eC13R3qp4d9c/8gra3Ec5SyERGBOdMR6r0Q3vCXKEx+2XeCfM5BTJL7
FFI7Ddj7WVm0PSdVNsNbigB57A6L1npqk8xXxEfGg/O1c61SVIJVSr1atFPEtH+6vKW2V1PQGs6t
yIbo1Olr+hoXY+pbxvpXM8T/6p0yHTxsOyt5N+TmXZvK1chmY3VuipnACCtNdf5UIWs8EqF2R815
sa839yAET5DbCCejRbZtkzUK0b+MT82tts3yVUKP+ylrOv2pUFKgZlBkIFxJn62xWP6YERo6iFP2
pgrECScbkWog/nG/uvzh2ndDaOP6KGeBGQ/U6apVPUc4vB/sz52jJzxsoUY7YOGgo90PteAoqXQ9
sVk1Sr2/oobrT1ofevDWEo9c7shiZm88UHdYkCOV9NaEGGJwOIwl4g7ZMKbnpJ/Wf6bO+Kojeh8k
5ugcJGw7KwmCETE+1BeAxG6f/0RJSilvBZwjjvNn7lP8cNEbv6Doe+QLtDsUwl0/nhzS7O1JrxI4
izXxFPfV9KyVxvJKWcB8P9jakXbFDoYK0jOfDT0Acda30zLMHLMHM+RaJvI4I5MONSfJsstMm/4i
KdZCRL9CqoWc9tpqdf+fYspKT1Vq6SmKqME8fiT2Zk7vCuIWARZ13s3MtWYppIrWw21FbPq0QH67
wneXThF1yQPgx869I+RnQLTyUpDFbO64sSU0tUZ4fVhALM91V0VXJZHkc7tG+antjPezVKV/PZ7e
zhvImA4NDiJqwsjNayF3RY7u7yLd0q6MTs5SZh8okbUHNZrdRfxplM0i1nJRmaONFuZopgnZuUrp
LHWELlgygg96PKW9OgaNGmrFNhCkt1iPIcxXvcf14qYAG/obPZL01Fir4+uYkC5e79T5yVKS9Z3S
ZLrlJasGUKsJf5ncDoRHZNeU5QUcYetmo7Vk9KlGIFMvch70ppUHTuQcic3urqw4/sAt0ETZljwl
ObWitKijAFswbFbzBjsII+5fHaf4jZ4Oy8khoN2iUaTehIETeL20aYCo2nMMwFF1yms+Fp8ef7zd
M0DUwrkXUn1bOgz6A05rh8LCHf9Ad7GW9mSYGd4qKcLjY5503pDFfz8ec28NaSSpQIuhGtOHvH8m
wKoos4UkeaAvUedPo1q59cpqZiFc4d8YiiaGytVGEruFkVXcnDk6aaQg0O+8ZckKL+/k4haiFXd+
PNROPQB9QKqF6I9Qgt+CPsmD2kpuSNEQUs0vw4BbgDUN2XlCWsIvhin9St5lfOmj+TfKlT+QRkIF
0RJ06Pv1nGZqFMjzc4HHtXOpENvyrWRYDtAhezcXDXxR5xeg1m3PNItiZTJsTjmwXhRAWkm+Zap6
hJvY2xtcxj/CJZL5rV66qq7xDLkUrvUoL8Fqt/l3p1S1k2nNym9sfYIHsNL0AqknbZZNWeSWvn4u
3aKqsH2BUHETUx4udV+O5yzDH6+oqvSArbV33mh2AcMWUQTvwP23Eqq4cSuD5JHCaUS5UcE+Bw3u
U2ZIH0x7AVYPjeg3DgHCByJ15dYCGbwZk2JFrGIOHFhKpH/KqjbxcBFovy/W+vWXzwDFIqBDKO6S
DW3LRUW6KnWXgiCSSjSGIEHo7ZOWRMorHDkHaxojKj6ZvV6vF/iV00EasbNBIZkL6RhRZrW3NRIr
7ZsJ96goMGZAoq7SyoDhEPeXD5ZzdxzqPzSjBZpoKwGpV6EZN50Bw7zNanAixmSdJ5yhv/36WpJS
wuWlAgB4YJMtxwVSDKs+UlLLjSagR4oc1FIkLm3KMMAyo/ecCJ5dktdHaebeBJkdh5z0j3Rls0fV
WlrMLpzCWzsU40doOA20iPboeftxLW3SIsGa5xDASwfouxnGGhS6fA4iiFJrrJGLDF1Dcd7SY+OU
DlESCvCt+pGzS/+uXZW59ttuGdtLka+GqPLO2MzQD+odn9UDlq4qpZKczZDrGQJPoR41V/dKz9xI
aHXZKtQKe1vxDdHQt5ZGaH/GQgG2aLuh8xUpZhNI9bJS+pvK2joVqVOELpyPCdH3MJ5omKzaYHla
W2r1QQi796nAA3Ln4xtN5iz+/qfUubLnyEgrqPaFLi+vneTMQO3no5h8L0XggCqkCDRLyCM3V2XV
R1He5aZzQwuk9prVKL1ZbevALufKj0wIFFouqQAEi+iVfvDsOvEw3uTeabBoSo/EvnY/BAEYGEXk
Z4G8bC60yRikkavGvuUSAiZ+EYMXgPVtJI1fmotlXlEeGpBvlBt89VRylFONNkt71ujr224mmVN6
e3xYd54tcd2xPjBiAFhtvgNXb9EuRhbesiXJzy0t42ctnZUzBfP+Nz658AJlEMHx35a6i7UKkRRL
OJ2WHJ+MvklP0twc0XvEF90eTouASSCkEK3elgXnpQy1rsEOyMzo6cdNHV1HWcnAurShX6/p919f
P4rbgk4kAphtvuuQR1d5JbzIzFn35BYxiLocMXgas/zXX2DMVEnf+VY47m5hu5QmGiSpIgnpsiS8
dFqXSq5utvXz2K2GRiQaK5qbGfGRMMnOy88lDq+VCwu9za3GfoX2ao+HNVkSd++lHaQ2sK0legpT
G7MhFA+CudOO7qwf5LLtdxRRodCPkhGx3pzcuIbWrkAfDihrpNq5q6jFe0mMQCPl95J0DBrqEAy4
GGpuqsXt96G1cVq1GmAbo5aGhCdyhrQxFA9rufaA9jN3gG9ceU3bLsPJjvPpw7I6EriENpsnV0mG
OQXgMZQ1BkdJiOViAb723CN79CcGuVnktaPZfpV7iB3vO2ccMeMEx3VN69a2vJGLLPIeby7xkGzX
QIQlVBUIkZHSur8kLW7opKlrKrRSXGHzM1vZc7PUzrmxUgq1Cj3tS9/m+t+zUSeXx2PvXdBUbOnz
I8/HBbEZOzfga5dKg3K4qianodH6S5GERzDqvdNKtZa24I93aVvJqAo67fLEiy01aX415FYGz4jP
XVgbuEpVWnZQU9xL+YkN/jfg5r5r6zgfYkzzbp1V4XKadIWnVWv0LpqBwvFfjqsvGJflYPZcNUTf
y0poLDxe2t1JiwCM94j+85a2g5kiKirQvriiLPzWCUkvwvnVk0e9e4mcqjy4498eYHCzjEUYTRQN
yOp+G1UpkBAnJV6B1Ld6Fc6NL2uxTp6DvpFHN017lddq/Ph4km8flvtBN08dpDXgXPSQb3GtTB6H
GVonzB1vHPLs/HgoEVDeHxOGcsQzxtuCb8CmaGTaIQCFjm8aS230YQ6dxMNFtj9nLeJhbm521Ycs
ovLnSB16beZ0pPGyN1XBJuX9RKf3jb44qwvGox+Ara+t8Sme1/LZHpp6vfVjlskHr+juYJDXUNWz
kM3YahQZ6gTlClGMoK6dOrBWo7pKVji/p0KgHuybvaFU8ZCCxaCQs4X+zXq06GmbA+M0ndrvUxtf
Nyhapy7Tf1kamLycQfCRt22aeVvVWrktaznqIZ7itCw9LYqU/9NpY+9bizZ/frxb3p4+uMwidqe4
QKV/a5GFBa600PMA9UfKLHU8F4Y2RecsnDLfUe319Hi4nZiP8cQxJ7FD7sQWq/xTpNt26ZJEEyK5
6Nran8e2DN15DcHdSoVyGodhge5vamdsIBYfb8HsucY50JszRTuog7x9TdB8BaEO3ICK0hvKg5lP
8YjhKEjOqU/fO5XheJpJSq2lkuXp82K4SYOraVOOxoeDNRA3zPaE/jy0uKF+WgMUjnJjHJYsaFZZ
7oC7dHVvnGQjy15WG20+t8Zyd3Tpx8PPLZRWCwbSrjoY8lA+d7zMPavXaEfaYjuvwQ8bKM4SHHd0
TDeP3IygWzdSVghw9sWtsuzMSy+tyTkdZ7LUIq+ftLFL/X4cbT5aG1/SapIPHvm9U0ZYx9woryOf
L263n9am0xU8MtgjQdYblheWrfxVGYbeMzGUPPgOe1sf+TZeP9JBlU15P9QoRw3pJfyarF7/QKmg
lD0b4Rdf6mrrU0kB5OCu2l1fAhhGQmcaAsymaaDF+tgQOcZBmA75WY0VEt9kKTR3UELTr7RQPxlt
nz5VqhK/MxqKthj3tO7j3bc3ayIZgUcggCWmvJ81EvV22UVTgtBpav8lt735blyy8owoT/ekE8Ed
yYvtDkhxDrMCkDWs8/2AlpKmYe5wbyo2W8so5PzjIuGdbk1SDNjFNg9Ctb33naYeL6DIpN8oQ1Xx
kGm1DWWrGBCCsKYJ97YSzJxbDulCbjuGfpvq2sEDvztLTqEAgVLn31ZB4ojQPx2R92mdcf4613Hv
llKcvk5GSKMWhaPz48+498o7ZKjcXEC3webcr6ratIXcl3YcwBDD8HRC6UYpxq+LGRo3J8SDHJx1
5mH93LplvvzzePC9nSzODfVdkDSysfUQMcZKCLXi1RfSo8LQNVIQt1QUWNYXqTfXc4HZVKC2qnWO
8KR+oXegfSzHNbYO3mRxRDc3qXCoExqb6LuDpbtfBbMx5jifhyjIqXm4OfoFnzC2lw/C5N1RkOEA
2sujjNrI/Sg2K2znNs2iJWm0f6CRfmnKWf/j8Zr+oBJu5wKUC9FvRRQktzYmGoWPZigTEtqEKplr
tun6rZ6c7C/FEVTKZE36l0Gua4prFAsC2Y6tPznDeYaj7Uw3EAJKq1P67vkgUhyurbs4bEsXl0QC
zdWcsZ3NIHP3/lCOwti3wgb+6HkX2+7NJMA8qZQ7CQ+2oPJc9PiTQmESpt44njTF63M6x519qfoi
nc9tu06hn5tq/2c31I3lS/KYPilhVv8d9UP4bFa5XfhEBdWRYcjOAUXDmiTjR7HgTUw1QXDPS0MC
jSVF03lueu0cL1P4j5pX8oe5XI9U8/c2DWJqsOB4SIHPbrYmm8aSRmSeAxXOcmCooV66AxTL94+3
zY7qAdg83hShFkIks82KEdaRYgpiUVDkaW67MDjiv+PQ1L90q9pkrlSESBnCs4r+VgdLmV+kRSuu
iAO1o7c2FIdetaXKrJNaiBwIQuD8NbZMcAKaWtqR34D2wy/ayO0WDZ9x+ROJJetbO6a9fFFmbgDf
tNMGY+G1KD5Vdoins9uPi91fJ5QVnFM1VDjyGlAVbXeVYYCep1k32uvS28vqLnpVPQGOcyJ3GpXs
Uxg2vRQoKZTQvivUr3KcDjVl2iFqLyoIir8s/nfZf/sYLjPI1TayTl1N8HSCZtFEnw5WdmcrC788
neaSwIpu3y11zap16eFzyosWyI1jvk5dV14fj7LzWtFSZHuIewz+lNi2P8U7o5NUkMVpJNVpJT+1
9dQ8mWXSBfmaFa+wZL44Vaj8+XjMnRgLiiGICZhhvMvbF7kf607F+gusYIq59Vzoxa2hPewj5HXE
Yd47dai6I0IFMUyI2dxPD/xgmjcrUKKlqb7Xjj2+yHG2fML3w3kXRk45HISPO+MhaPYjxQD1RgP3
frwltCOgJgXogVBbVFfRlhpDsdKeqFy1DqQHaEFy+uXxeu4NClCR1jt0Yy4Ysd4/fUMs0/NmGUBX
94mknNZJ/WbFa+eaS41YY70egfV3Pp8QBRJy2QhFGlsdjMZKOngt9C+GtpqIxCNxm1M3NHSvSrT0
9HhyO/eYLnqAfDukqIjj7icX6VodyY1AhVQNagIyHn1ACrWDJ1Ycps27AWFbEyAJSGi0Ee9H0XRo
vLVJv7iVabKc5w49gf9YtZ49OaOsx+glmv3T4rRrdarbKjL9x5PcWVL4qEDxhZcX2vybFx4rVqND
aUW6NZPe+KrVpZfBiSZ3WqPi14dCZUuHeopCv4bE3P1M825JY3TDQLU0Y3W2SHFf8oz4yZvKJTm4
wtSdjwcaDEwY1X+wYVthdUiZpqSuWh5YyDGXpzFUIEiaq2yMrmGMrekmpJrf28FK/kqKYiiQFxnn
jLZbrv+bZWnzwt1br77WwrU71ZmK9PMcxcIHMmkrF9I1ZWQI3iAVHDjeKu99331TRlX+R7MjM4No
l06fbNy2jnya9yZGfxoDBwJ8Lk+RYv905PR5oIwwS1lQJ06LEv5S+yE2IweX894oSMyyH2maUa8Q
f//zKDxPxhyRqBv6ml/ryV49R1tW//Hm2xsFbC7VCKJY3nFxNn4aBWOwKLG1MQ+ACvbPCTQur6v6
+dfPMbDV/42yuYmHhmEmtcuDxAAmoc1mfFbNRj4YZecgcU2AHiOSRQFgCx0F8g75Eu5GUBey5E0a
RSW6dNVZB736y1cGOAg6aPScUcmmlnS/bHSc565b0yxQwihpPVKO9hSahf1xxC488rXJsM7oAl81
K4sPMvm3s2RY5FSFKoAOb3azLxxCRlOe9SxYS73E7imRXU0flyCWhuUgw3l7MYqhkDLFsUCAdjZD
xQjAlaTmeaDFcOIucZd2w7m1Zjvy8hI++XfVGqHY6oUWBv28QOF8vDl3x0dcgRIh9TpkFu5XOWmz
iaY1q9zXRvmkr1P0Gna97NqdEV+LeE5fi8aRz3C3uoORdxcZVRlabOIIbgPbXrV66KVi5FVWVq/G
C+EbfDsjcm21Ptq3b88gaTQvEPk00Qpv5f00y6nOhw6Z/yAh23ZhQcbPCGgMl8eL+TbYg8lHcR5K
NFj8N5CTVCsnusEllFtk7UoU9Gaj8KHld5U7hg2XaxP34YtJdeaos7RTd2VosWMRAP4hBHw/wVaO
yqHTsiKoYE1/Cat2fsnz1JRPBRJT3+PeGD/0XWn5KO8PT5mGr5+XlXmVu6aN19hvfFqRruA8a4v6
xebGi4Bcp9DAcwqg9ecmLqxbbMSqjw5s/PnXV5y6E0EFRhkwyjbbFxiy2g9mXARA13OE1xz5wwLp
2XXyuvvcYmFxtsBKHrSmd8ojorFPE0SQwAl+N69TNzYUeIuoCMqxqs+LGSG5oBjz+8nGUWWw1H+W
ZnAuWdsjjJjjWE1h5KhjvLehoZhR5KO4IhyP7793Ik0h1HgrC1qq6JehsTUvBfh7ery8uzMVCjS4
f5J9gpu4H0bS7UiRQyMLZqfNP2C7OjqurM5O6uZKHSvneZmWZ3An8ck2k6Jyy9qcvqw4HB6hl9/G
4Dxt1IBYcWSXybfvf0ioTr0+QIwNMFzJVrfWrOlbnUGwdBs0cE+lkh0d5r0VpqaJjhd+1chtbd4f
KtVKY3RpHtiVtL7qU2MGuBq3B0Xq3YP78zCbvdQO+AcNhB+BruXau5QcP0BrUPt7Rt/zyWmn9h+b
Z/1p6gAleNkUmo07ZMmYea06Qux+/L135wy7nCInseubjT1TWY2KJuRzd45RBpC3QvRHk2hw/McD
7X5OmrPEEIAd34A6Y3ni+nR49kJdbc6G9o9uJN9wBlO90kEx/vFgO9cytBNbxJICcb6l1gy9PEdW
pqVBNqlq+jmTRuh5dQ+p/zkzrfCCbUJ1k+Vhvj4ed2eScOiQEhGXBUpJ4u9/Cvx6fdHpbxsIs3cD
4OlxJWfwwpSSWaJm3ZNaDuNBtWjvvPKQMxbRBB247c1Enj7WSUuZ2iwnCvPu1Exq82xLvdSdCgwN
P66yOmrnqF4j9OmLSLaCDumj/lxMUa9/fjz/H3iG+6wPRinRG0I8wmBy26ruGr0Hd9elQTOW1oe5
0tPvkqPBcwdENF5JUxLjksdS8kJ9rm6uTm8lJ1LiwTfnLvncrTG9KfRJDqK7vc9CXxByOpc3VARx
CH76LOiWqBnrkgQ2SO8XKLqVX6vtCAiwip5jazgURRJH+M0ywBAAiwAZHjzTZkDucFo+6NfY2oDp
VxzW/pgs+nNLH/3SWmbjN3GGsMmidp6J962Hu+9TJkXKVyLRX2fxAbOk+weNQHyWLaof7fxB1ylL
BVWcjYafD7pUnI3OWf7TtHbij4Pe3ZxaiYaDq2Un0ATPhXQQch3IBzmb6zSasIbICrpxURQWvr6W
ud/aZ6U4GXjePI+9815LrSNHdrGy25WnWgToEn9YyjebZBwEVG1bo0MLUA7RLKl769VZqyN+204k
S/RO/k2FiP20rbfFjlo45HYIexqSAGNE7XlVltBfClx4Hx+pvaGAtVJ6h6QDSmYTWZUAdVBmRV/L
WSc4XU3friOSUw74rWLEEPPxaHsnhRkJ2xLA9+Rh9xu3kSAbd7GUBoU84zyXRCoynal9ddbk2wpe
zP+N4X70mzAiw7tgu0XStdKTVk0DtSuaG+172y8nDe2NLs9OaWh0B+H63mLy4dBFpaWHY8LmXJbI
pAyqxHjj1MVBPIXrqUdKxq9A8h4EUrtDCfIakYvg0mw2Yq7Mi5Sgrh5IBXFUvZbqKZs75Y8ed6mD
VXy752lK8N5Q8OJ+g8l6/9G6LnKctJ6zADF7QmKS5ZPaQ/F8/K12XhqG0bEnBd8r6lza/TAwIkw2
vsowLaoFuOZmFzIw/VQ7kY1MgWa/R9StuVgoeLqSMuu+qbftwcMugtz74y1+AwxoAn9HFCTuf8Oc
9vhRLATBhjGwYbjFr/MoLc8p39ubamc2XO7zysXADIOGJbUOTuPbO02MT3MWlhSA8+35kPvIRGHP
JlxCVyV1TbN9yuyuPUX0Lb0BRJM71uvyobey5OBk7n5kkLiU/TSETbb1sV7pBtTZC1a/iPvTitr6
pSt17Zd3rSjrC+Iu25YIWOzqn15KcLJl0mSoN82xFAKlU2RvahXLj7pW+o2lFLw2+ryEnUCL74di
oqj89zVDhX11nSyrP/fGXLuWvDoQwmb5DDp0Oht9h/Pb46389mwySxh8FACB1L3ZRZE2jqWkGYSH
kdksIL/S8OOKyFnnS20L6vjxaHtfjooHPUMhe4CDzf1E56jOLVym0yDEZEpzMTOxPzd23x0JIO7t
TcCsyGD8P+dzM05i0bhfkyqlIDC0I5pkdfbFHtV1RB7Dnp9o15L28/PyyM11LTxIa/bWlBeX4ipt
mreUb8NKwqIqszRoZbUIimye/d428mu/akcL+sP3eXsLEMgBVVAEPmNbk7T0Ma97p0iDdV2b7KNa
9DNeNlq0Rr4iJAn/4DtIw9UMR2UM4J5gPDOlk7r4Gsg7DT4KSmZuYut1DGYSB4CFSF49zUZnd9d8
Xbs/+1mt8R0Z6hGhxSU0CZyXObnK8qiF7rrosXZwr+0QObBlJqlHmJjiBkt4v0mwdVOabhzTIAaQ
9a6J6uaMN8nkSaUcn2upiD3kbFovQenhxTYmBJZg0vxr9zHwPgXt+V/fsnT7Uc+GxkAZTr3/NWmf
DJFhoFoKaLF/nddR8qyisA4um72DIS5RgK0i3NiW6NC8jcveBvlQZM14M6xWuiJFZh8VEvZ2Jmwp
E/U+h4BtiyhdR3usFBMp5LpVTD+WE9PrevifTh5ZB/Tut+ET1X6IYYhugfuAn3G/btyUEzQXhIrj
te5f0GBXsH2ntDmzEf1Vs5ffeZNpZvMPzzJLuYkyhmxG5Q+FP7rLmvwNSaFlPPVWOepPuWKVuIhS
NG/cHF+o3HXKrEKwcCjtd3LWw4p6vGf2lplem1AKJQp5C+bvk0iyFxTDYyhHvq23YRCnjnVOsbk7
mPbuUNCd6O8xIhJ598usA0SBcAZGuIIIPvpKLnfKy4TylofRCq3ixxPb+6jg2Cm5gYLh4dgchhgb
E9lCwyiIekGvAh/1FKXAFZwk1L+D6DzCCu8GWkyN2rVIMpDYv5+eWqPZTWkOl5pwUnMXt5L8Set1
vb6i47lm3lRRUEBqKfq8lHHanOqwja7ZXGtHNZuddQaNZrCPHfoF5vae7UzbnDRksyijrLNXKCvu
L6AQ0utYTs2vvx9U6kUtnVofIkubnazmA58a35gArLR6NZ20PTkWFL1MgdLy+IPu3Dv0hEkCIGUY
oAo3Q0VTq8dQFdk+1SpfiqKrz6EcHpFbduBf0IlQCLE5lkL2aPMZtWWGugwbIzDRBdVdrMTm73hA
KX+BjbJfNaWs8IGYQrV8GqqxRi5Ra9T5b3Pl1JyQA6+/VK1pZl+mOp0yiEiFOiI0qk71NQX9OLop
iW7rYpeRCfSPbZ30pcZe9fFS7e0A9GlETVRQNLZKx1iWc92h4xxIpoaZb2MrLiLO2TUzc+PgUO8c
M6TbWCmie7b39qsUY6KN6pTkQYWc9YsiDb3tUQytvyaDNJ81PVyUg4O9OzkyaxoWlD9JJ+7PWdyv
CH4UBLuqIS8vQ6fbl0aKemgWg3MQve/EZkInHysbYk6wF5uHoV6qdYQeSJ/IjpL3Uumkt7XNzOoi
stQXqHdU5da0OdcwNY/wwXvbnb4mwrVAkiimb8ZGlwqcR8HYCVIgJ3y27FNvJP3BDPcWU9jK8Jhz
UQK9uF/MShuVsBf9NqcpGtMFA2WgPiyl/zVXPb083pV7W4XkBPQK3DGTaOl+LAVpWVTV+xw3NTM9
JWpcP81S9LFWx8ovLXs6kBfaG04n36ULIbgFWyXWCf2iegKLF5Rg5/yOd+Y/0VCrOAKO2aXQjKMW
195SkmcTfaHqQBF7U/Kh0cM7hMxeEMXWxzXshht/8sVRqyP9vL2dIYo9gsSObsQWBktOhiILgK5A
DsfwSanH5pRGxVHDeXc6ZIo0VSjIcdjuvxYY7WHQbWpK/RJZHnbRSCbVju6uOCp+ebwxxCbbJAai
VwRWgccC2O7mys3GCiBVnWeB3fbrWeJWpEcW2+9KaS0uXddlt7wJ5YPm4O4qOrxdlP65JbdnuwTs
1zRRxjXSECIbETmH3Nb/PJ7Z3h4EFs0TSctAaDbeL+IM4atVId4GWjQC06lbFxXp5RwtY+NLSnmw
jgejbZuAelN2AFvQWR6rxHiu8+LvtMmy9z0Hz6vRiTw9ntzeDqGeQhtbSBWRA91PzlEXyBlllAXL
CFlhAJLgSTEc1qjqFf/xULszw7AEgJGKB9T2zsc3d0Ufmc2oS5JzTjQ1v6pd1HtJmsinNp7H8+Px
9jYHzHzqhyBBKYZvvpumro5V2lQ58I/Nz+g01UEoRJofj7K3gJSjeacQQBKewPcLWOtdVThDhYqc
PTonAy7vaaEseI0Gtf2Nb0VXg3oj/1beZBw29dl8MrkMo1RNzlWYxJovzet8Qkt6LA4G2/tayPaw
LYBGwtHdXPRVtFptpBV5IMXySAM6nrzEQiNaXmndWVV3hFDZuz+o0ABhwJKMMESs80/lL1Ap0FdK
HrHFKcovbdF3Lvq1yTmpO/mLjGHnSU2kI4TrzqCEiQJNS8NddM7uB2UfFm0mitIUV7qgytEvdvPe
7L3F7CPPlAqc4Ia2+/PxltkdlT6U0JeiBrYlP0qWig2JtaZBV2JHmJA5X3L6MWc8Z6wnJEBK3Jcq
5df3KeAf2BBUbvhn+xTUo7OOddoy6NJlr0O5xh9TJcn8Qp31AzDZzpEg3+clIE3k7fnRhf/pU6pW
rDtjiM/dbMWKfQ7NvHkXZRyiW2WS0hykFDsblfsE0SyoZzAltmzyGUOTXItD8vAst/5q4ia8jEPT
XYxkkjqXfut08OjsfT4ybVIzBA/RAt08qiziWo4jNoxw6yQvSbBTUXVkdrVYHc8lSHpPl/ERfLxn
ROCxeV6JR6mgCMM+Os6bQdXGHkYTW/WgKZX6vaXMr6Sv5jmx8M604ia5LFE5X2ZsoD4/HnjvY4o7
VKjzEWRu+zZK2Q4ZwBSKi8iDpR4WFPTziwkq1Gia4W98S3TYMTmGjEVUJFbhp50DTCCMTcpEwWBF
xXBehkj/WGt1TA2sgpb1PgbZbB88SzvPBI1pwI9Ip//Qc7kfE1tY3HpsG0qd6GuYTpm/2NEhAG9v
FLglQhEQRDSdhPtRUrOBWtVT924Ko/azRZQb67E8uLR3AC7Q2CgBIaOFdRYz2gwT5VON/HMWjFpX
OW6Pcsg3p6ml9y2nMPUypC9Kt8N/DYmHIdH9KNKN2F8TMCeypfUHhYX9n4P+NF4KhBZU5e5/Dhdv
VQBwJLrQQH1EY1V4JYbnz8pamn/USlX/WaISjiWKVFxzelz+kDX9SzSjOvl4F+8VeWFokEZT8KSS
tA1PY2fOObgK2XSeGS3u6UVx7cPR9Nap0ioWKneCKFvWL2M7RdelMpZ3KCbLL3G7JDbmN/2vE2ZF
RcsiKKfhS2S5iU6w8DXXsqLO22bx9xz1GvK2tHNRblUvUyo1B/fHj5LH9gIRvR5KSdyTgEDvP0XH
O19FORvw/zg7jx25jXYNXxEB5rBl554oaRSsDSHJv5hjMV/9eUqLAzWHGGJsGNBCsKuLlb7wBhW3
gPEwhw4NH3u28/ww1yX2FH2cRcN1NNJSg+o42B8Tq41gDVvU8nejU2lfNS1EYd11h9/qEGVYGQi9
b3cYtouHtArCDGoocsh+gzWec+rnMfwQa2Nr4jbfVndBmc6qX7ZJmMAeEeU3sym16UTkhgED/bX2
B0XpOjpSUm++4LMYm35B7yTaT5kXu+fCsqd4n2th+dzkOdy8KUJu9ytFOEJJ6OfzYW47MzyPdRlq
X3W9nV4wURRbTdC1Y8xeBtRKuEfnd7FqKD6B67FsonMtmT9aTp0+RUAsNq7BlTsXHRGsVinl0v9Y
imohhmJP4WSgcmnHw0EY7q9JRO2RrKPaeKpXnhWqY1IEz8EB7xVAJUzL3kHKAu5pniFUY0ZlMl5y
V2SPKmIXlS+ivACsU+NHMmlJbGyE6GvDy/YcYGzEIYk0bzdlOLuVyCj8XBXq13SuwQkltSiPGsYZ
Z5Ty7FODm8JBj8DOvn0hrH1iVDXkTcDpw6/pduQuDLVpynLaBWo6HRJHcfeRE6SnsmnLjUtZ7onF
yQPtTdkARiFaYcv8EWmdTI3FEF7TWbRXVW2bs3DzfJeLcHyBRlOw0c3p5EQ4Ovp0h99P1qSUQXGX
a4ZiFkHn7VQxwxgwK1dh3PbpAWLQfJzbGXpTK+I9K7vxYVeiI7qDCPvIZJI0bzEaHu8lqphNcCkS
D30sxervXXxBdo3aTPuUhvMhGtTw5e3VXNlHUvsM6UhqUogdLFaTQkuKqXgCvRBRkcc5nsUJtF1x
zJQq+V9S0Y3BMSri0tPCjcVdmS61AYpuFHFIWpY6klGg1U0x0OHSq6i8Nhpad/oYdR8ofaC00YcN
2qrpFsB+ZUcRxP/5yPR7XhF26gxLns6DTZl3YXXw5kzdp4huf611IzvGc1adxrDod8IB8dWPZffP
21975ewQhzroSUKFkroftxuqdPokhUaKa6yTqoSgBa5gcyhNtoet+2nlvgXUqdIM5XIiSVsMVeXj
5HpTKptsfRn6uMX2+zIrxo0y4/ow1FXYsTyNS7GORMwu0QegQWuYi9zPpzD/UUTllq+E/LWLm4DZ
cKRpOEMhW0JoQil7w6uET2LkWQ+VW3unWBi6L2zP2pfDvNWtX53Wn3UCmkD1VC7kX+G0MWBB5RWE
00WrVNfEbbNPY9ZvdVvWR2FKJLTUTJdCW3WodmqK5cJVCAuHgnBSLdgYNGje/yrSn3Cl9IVUxlzO
xkngwgMAiq7GYLah32slmVfpCFjPgwIc/u1NvjYrwOgyZAIlB6Lx9ttFpaYneQ1ULStyxW8qcNpR
sylcuHZxSRk0cNl0CJwlfsxuO4j7AH+uZmgoj5wpZ58gFnc/u6nwhTM6e66VYqdp4/tFu+ldU1oA
NobHGQfsdn6z4sEqS0FrajMtzKlUs10yK90H+IXf3v6Sa9eFRdbD6ZL1jqV8MVvBGInZ4ismu/0/
pVXUzCwWLyPg6Y1FWztg3BacLV5adqNc1L82fOL1hhu32AbjiEo/ovGurZ5lO7uYv7RR+/Xtea0O
RkkFq05SbR7228Hg67uKkZrRdejC9sGz4sjPO9U9VjhAH0a+xeXt8VZ2pIxYKJxSzMctRr4Kf00u
nk09G4wSxZs8mY4gH6fLDO10//YoK6vFx4OEwTUFm2hpPBK32TBO2hhdOx15+lHgRWPTFbzvxLAF
nlzZ/AgT21TVOWGw9vXbCdkqzj2YqkRXM88885qoaZbs7blrzqWreJZfUuw8NWzSL1492xtX/to8
2YucOroW0LkXmXJhlFrk4PJzHYesSffBkGufgmRIqr0a6dPx7Y+6lgiTNcBhottJP39Z2FCyMCjs
2i6uGet70CYj2KfqmPmJ0yrH3tGDc6x5L1L52FeswtvVFFz3bpduHMWVLcuqkn7JWgdbaLFl0a6v
gybp82uml+GlQFhnNwIRP1q5RwLVJ1uBysoKg5dEUBTGuywiL7asrpaKWRMgXAdjVJu948bRN3VU
dLF3tGAifIntJ5FG8X7SIXK9/c1XjovE/MkEm8gQHdXb3VW7A495YOZXkYP4Y4ED65mgsN2SZFqJ
AKHDOYhegWzmAVzOMZ9bS4HPec2GPkTuuIdECzj+UAgwfzXC5jvRiPz8HyZHOEQ2z0NKaHQ7uTCp
kFdrtOJqBqq4y80mvzRDUm9kh2tTk/qHXNtw33ihbkcB/mlWqTIVV3pE1i/Rz/o50Jz0H6+SNZM+
RBlq3w3pFlR8beWQMCa2BFnF8IujCe8aiGEQFdTH0+6QNk6Mhqc+bADGVi4AEJsE7bKoSnFz8QkD
SuDwkbLyqhpVqfoAeYx/mkSUPd6XITXOtxds5SQg4sPJo0pNRGHIT/3X5V23RGi9EhRXN+j1cO/0
RoQXqGr334SnRcXeMcA27jB17TTwkdNYWqe3f8DKdD1iT3Q8wFIZ5KG3P0AXQKcR8qSfE6J/qobu
dHSMzDyTyKkbQ63dduwYBHsATQPzWeJJzEBL2aEuY80j/JO5M1PVB5XW/BCRl+BhV1vVfO65otDa
SNJWcit0N6GQ3Yaar0D8DjY+/8rFB47K4jlDqg189eLiU0DM25RuMmK4utpbaJLe407YYUgmvcoh
ZW9cPitsLGyD4AdLugOVz1cXvpWF8I9BfnRe0D6KxLaeiflr94h960SMEOnj7FML9dyjQDravhqZ
3XyyqxoN+6F19OQyebV5B+QdVcz37wQQ2MCwoejx52In5HrhFHbpZVe7dItDNCqItGpInWRiVDZ0
Idc2HaoquBbJxjkcudtNp+huNhJnoGBgxL+twPTu3abrjwYFwc/vnxSF5j8oG27i5Z0xQtAJYt3K
rhQCyv2kxjFZFTp1uT45G3nIGkgQ/As8CHzZJJ9+kRokSm9NUVzn1zYLku9D0cwf2iGbA39IvfSi
DZ55sps6t30zyRHqcUvrMLSUVDf29OuPS9oA/x3NBp443vXbj5toheIlpZFfa0MbzF0RZ126B+Um
4WyT3mypja4Np3Ga/6R5UuXzdrgy7XpXjUB+O/K6LNMp+zLZ9o+5iIx3P27otnHtE4dKS8Rlotfz
G4oAEfurjgkXl2QwX+oy2yJ1y89zm4wzChZfslcC8G3JlwR4ORi9G9ObQMb3M/tEPZdIMHxHP8IM
d2pkd4deRat+Y9Ve30Q08GkD0VMCsQJk6/YzprzVSZ1geh+rdv04O0XyNIhSPNqTWYen3og1/fj2
0Xj9nDKiTeZMrZM+/tI0wykbEjPLpFwTh9aemkC+VypH27j01z4nBCgIl7I0Tk35dl5GyWUnaNhf
RZ2F56YstcOUd+5jjD3bkdJo+0mqgr7/KNK4Z6P8Sfj4pIujGMUkKNpMFhsnhe6nAUdv9jpMl1Ei
+NQgkPt7oF960bomO6JlGPoV3O5iY0n/SCwstxLhNMoIJnEEfeHbuUvAKzhU1jRJ46zZpdC67+t8
yCd/NmpBgzYNcVoKHUR/jgmn5wUvsjz82YRlBGRcF197G194tW3zZt/adW+cXEeEMitvZ9ufo9LU
fETfDFoiIzW2o9t61gHnjUqcFFQMD5VwzewcRkjsHLVxBq/haXHpoGBVJaYfIhCrbKz22p7iYid5
+tO+WjKIKtcc2AZ0ryh556cg8oI74rStio8MnZffVYKxea/5guRNt98VUMuk4ZqRXCtFmbrTFJve
WSF2eAn1xPaOeturKtT8KPsI2jjudjrGXc/vPzxIYlNZ1g1IoMtyNjKHYZvrEUSJoA8vhqFo+wGZ
4Y13cu1SkBwC6KyS2bZsznV85K7Fkeiqu+G8m/Kxe04bHSX5MPyZZCB83p7U2lVOfUSW6/5I9sqz
/FcwWiBtQ0oMV0LVuM+VxjCwIYrcS2tr9sbZWLsWQAPKc8Hb/IrOAnTa4MQ54NijrNp3ngWeHhXX
+RA7diT1qdvwPBdT9+XtGa70e5kg+xNqCwEYBa7bKXaTUg1qSW0htOox2Lmgi3bjGKj3ISjf31Yu
GjqX5qSdLLq+nk9abAaHep7dJ+zKFPowRej+evs3rZ0ZmdDIyjkJx7JJkaMY6TZTH13FEBs/09At
ns0+cjY++MraQoAhDQVXikLw8vFUXAVaShNHV9dqg6szoE3j6f30YDfqltnAyoRQ8pKYSASqJDDl
9hsjWE2Ap4CcGEvvResy+yFD1H0jB12bD2hS8kCY2DQC9NtBQiPT27Q14itconZPCEgDQJ/rO6sf
1I2HcuUUaigeuDRzCFVJFm6H0qO0mmoJdTEHVUOPfh6ehlaPHpx51n8UKsD/tzfE+nhk13KlqM/L
qf91DHun0JXZ4WFWMmQU49j+VsAjOPeUKp9Q/3U3Hsu15UK0jGI2OR002sVyKZXXo48RoV/XqB2N
cm08hMncboyytl6wyWVxSRp8LFGedThrooR1eR2nDDHazq72paJrO5hg1UYG/zqnhq3AXCiK8ifV
tdvvV6LYiIMJzfiosaZfKWqUu4637jx2WberFDe5d/CaeqYnuOXTtTJJSN/sekSbpb7D4naxJneG
AI1mGbZ/veGPAAbQ5/Oq9NEMC2/rnK3sE7p8FHlk4ZD4YnFd240xIcwsWQTqFB8xgSjbXWcC3yhS
oTR+U5j6hmrHylbRKcqSstHfk/bMt182NYy5GOMqv86RUu7svjBO0rHm8Pb+X/uK3B9w1uQ3hLlw
O4qtWJAQ5zi/NsKkoB1GBMWoVuwA6G8JYqwNBXCOUBHdLhqJi0+IIFbn4VOaXxHomn/06hQGO/pv
9rcYUt6/b09r5cnTLRC6FmJ2sji3iEl7AjMzsfBbLfUhe9DGYWp2QS70T3Ggx4U/6lqJomqZnf7L
sMT5MIZAXy4Ti05yk6sJAG3jjkXnd1wsld9HmUWKbyrWrkFp+jqhBbTlMbj2bblUpFSUdOZb0k8m
yBv9H/bQMHb2PsZU8aUwME7NR1X/+PYc14aCfCjL6JJ+uCxIKqmlj2nu8Bi0hYWuC/L0vlOZ2SEf
DJBHbw+2dr1QYuVhg/MnwZ6323NoEbzNbdw81MGyv4ps1HTsoIRzsbPGuiRzZZw1SEMPSZGYWyzg
tYliji51Mig0UK+7HdsEMjuZLRmF5cJ2KWtzPqh1XB/j2A03zvra7fLXUMsWZNYNWViNGk1iN0+O
ReKK48D78Xs2YhyL6ih4f2eVSqhkDwFLQUV1WYszFFFXcYGHQacNv2OzD+4zEW8lKPzf+ESL5EEK
qZCMgqXisl4sH3IjMV0FED5BFVnmSw72fC59COwKRNxOV4/ZHAvHDwI9bXdI1lgdBkKedg3rIEt8
yyiKfOdonTKd7Nq1q90UWuoH0QvjqyPy0PGh1CQNbgT5aO1VMxP28zSnze8UZlKCB2PjvYSpVRRn
z0bU4WS4NdgTERWl8BXkvK+ZpuEH7+VpoO6iYhx+22rh4t9Suuo3zS48fR+Cj/zQ90PwMe3tWRwG
KnfV3tZHrfS9JOzvldET7bH2EuObWyhjvzfTLqx3RWbM+T5DqMfbC6vuOx8PXkXBXXWeH0fdqOxL
NXSA3AcFrP3Og9f6yxIkVx8DaHTcGYGdaie9aoRGIWmmitujRbeb4jLNdm2gOKM/WS0d+BmsIr6K
U16IR5hGGBXXmZvhHNSU488cJUJUsCn0gEYpwvHLGI7pZ24pZ34SnkMbygfkn1n/okI5IgQhtOgf
kdTxcMkr0zvlPWSRi4IlUXggotWSnZGqbnYI1Cy1D2oemnhQmKFucK/FhrIrjSR+nIEHZHtMqcT/
uD1G+07Pxlg/hIrSKPfpkBT952Qi0N/PrpkXz3NZi09VUtsP6O6FuT/bw9g8T3YVVX7W2PM310q9
X4M9T0dvBEPndzGg/rOi2Y1zKtQ6R/pw6PvHLi309GEQQz/4EE5BKJNbDaT2uZWG+znve4GEwGDO
ZxVrvdAPVV69A9L+TrbXps5sdtVgY4xYUZIS51TttdwPs6o2903rxXfFNIjOhwTqfaMcOLi7diys
z7VnicKXgbP7oCvDcLUqbcjQHKYEtFN5aMZzH5VT7Ream5sx5igi1/yWwmYNw6ca2n0GJqq+aGlk
17uKx6L23T5s/61N9P/8IFMQv+sNGsw7gf+8egc42/rSKUEEFtNKil3WFagt2iktaX/C2y987kmo
sAB17Vr5UoyNbu9C+NRXpRLzJyNBGP+5wFt49onakp5N6U39ZYzr5nM/Cav1zao1vla1PmtHFFjt
8jeOlnq+07Hi2KwbvbpfqX3buktDhBcLc61F6Kjbil0ip0iLKcmSYS/z+rup8cTP2Szc/9mRyZZS
czfV/YLK7U+lcnnQAhSTgrvJrAy8/5QQ27qur0FNqkGh0t8YCELffoFWfyW6l6RYsPopGd6+Akhq
1kEddUhf4ul55e7RLkqiajvA1Nn70ywecBRNgdCBYlsWdMZkFHM21GhA1175YYzG6aLpwUCu1Wx5
qr2aFawi2XsgkCW+hBx7Oyso1EXoqZD2gqEr9nkRzj71L+uoK8GWL9VKHMvnw8qMIj2CN0s6ZxzN
pejcgo5sPdT/SnuuX1pHo+mdyyRpUpw0OpaIn5HK3U4ojBE9S0Koj6PRc9KaeUy8nesm1g8pBTu/
PywxpFS9VEDDp2I5mtlWxuQVZD0pbPp7LzaGUw/0fTzZxkikWXvxeDH7QjuUqjZuHZy1tSOFpA5E
QoJC6OLcFDXwOFAVydUSeEXmrdmovs64l0Jp2/cr23p/fDikfxY9naU2f2HHahvNlP90DV5+qnOr
uO14EniObHzTlZBd1kpknYgWLQ3S2xWs0jFMnQZGltXlxjNo/ODFqz33V0696lMttH+bsZo2xnz1
KSUTy6BDytd0KHEuQjyRuoNTQyXCnGuKd0LC4KtYSQ6TYv18e3++KqNy2NgrQGw4eLRzF4l/melq
O41ufo3CrOclGL38A7eXDebQS9pvVV95py4VJU/xNH7Jsn4y9m//glexGL8ALIZLO1iyuZd7Fo/R
ycRglV8QNMUO73qeLjEPxj6rvB996BgH1x2zXRAUW2StV9GtvGjgS1GKADrNF79d2VKLoyGsuUIn
NRgPilHkh6yq+pOVOvO9HlvTVlHnT0HqJu6UI9LNpyNHq+wVgArLnAl4rkMnUp+D3tcHqOQ4Qw9W
uDeNtuGBDGq39AldJK+yLursOkxJ811Pk/KDihfUi27F5rSfJ5iL575DTtsvYktEZ8Ornc+5EPaA
a0SVfgclkP2T6QGYpWnkoTj0eqnNh6E25l/FqKCtWfUBoAY97rUMB76m0b9wkrrWB/A69h+aiKLd
wRHQSumywbD3iX9s6mug8/6pw9AaffICJ95hVJp4Pmegb/2wxCrmkQ5s+qlBninwtckdvr69XV5d
23xChCHAq8tiKR2620ULVKXGHxV5/Qrw184kFDm7SDBubMrVUSTBVVo6oOa9OICqk2CipWb5Vc1a
ndszVh6avN4SkXwNhmAytGYQZ6HwZr2qksaoDNsZWNLr7ATxKcuC4UDgo+7HOOlYfy3YRZluPkVx
G2NWZ83fo8YxnpDM2pLueXXJyR9CUYIQEAWvV4AoewikkiGojDg1pwNORjwhiqA3rRrjPnUV9iRX
7kZcsXbyqdLBsOBfGISLm7WcVG+WIBCKIWHxv9DK+0uihK7jk2g6x8Asze9QxJKHANnuLUrxyg0r
vziT5s7h8llsI7ZWxSGriqvdTcNdo2Y9OLMAh7Xe6zfaRKtDAehGRYfR6Ene7thEqcj7JGQJ0WiX
WqcSwq9ALmBMZ/f49uFYWUYCQhX9PB4rSAdyW/9VNSadCI0JpZ7rJLzyNJlpda1Sxz5o9Bt3VR2V
d6oTFBuDrswPNJbOvqGlAoJIvx20MWqbEH3Or0hit98NjC1PcdNB3Yv12dlC1P2BXi2uUPQ+CM9l
MwxU9OLSpoJGKtGzaRryR7/pLe1iN03ucyWgWRxPKl4yRXJo0s79PdA321cxWLvUVsU5gdh2UorZ
ulAOa6U45OwHtbqlY7TypLpUYwn7eLppTi7Wu0czSBtHnpXYcoAyRZ3Aw1vPp+QOa7TyBecg8W0G
N3wcU9Sh0NvIpvPb22DlYcNxEvdLzhRMjGVwVLvAXRpy7uusp/ad2lnPWFgghDnk8HvwQNmIVtaG
k5QF3m7KqLzitxugsutipu2cXytXUz67pUB6wMoR+qz67DA7UztuDPgaZSOd7ySsWlp1SEm32xFF
XxVelrdgVQO7egRHFB7ytorQXbLS5B/si4ZjVreVszMKb3oJ2qS/wD8sf739mdc2PotMyIuwOPzn
xSOhj0rW5CYgm9wW8V0OIxGZ3L72WyWPN96j1U8sGWnUG0lYluD1PFPn2k2H/Oriz3Rwwtg7oZiS
nb0qdO7auXH+ef/UKPIDWsAXhM+8uB71aKyGwe6gxIaR+M5I1gwbNjE/W30PwfLtwdYmJ2sRgKak
FOByu0rP6hC/K7LYOa9PqZbOJ63W61MJRGbXOWP0HyYn4Qlg7yT+bMlRyrQidYIZL4WKk3Kag+Jj
743jITZt88vbM1vbIX+PtPiMoEq0cCYcurZ0XPfAwlIKYBTgsKHdqpyuDoWYFH7Z8mwsNTJ0CDaR
p5FoTqIq/TIayodMtBhPjXH0+T/MykRSkLIoJf1l6WGiNYSnL+ioRC3aa+xw2Pelm47UhnVqI28P
thKJ/ZFnpX1AEsZ2vD3qKTUzlXJRcu2isNsNrjHdRZU7b4Qia18PrC8fD4qXNCO8HWUQdmy2QFOR
hZ6Nz8kcpYexteZjNYut3O41/JPLi3eLsg2pK1f0YkZBhyRjEYG2Nb1WDw+JHtgj1dHEPPYJjHIg
Qm4O5VqB6OuXhdd0p7LMUahNU3w7cUnKc5/2cHcheHp3TUT+NBk6yFuc4pc8qX/FD33mkeTWdBNF
mKGZFDn1FZTNFrpuJe5jk8JyI90kc1/qCuExbidjjVkaBG+UaFUR+aY7iYvV29Ehcqkhx3UvTpgl
bV2ja8ssYf8gCOFPc2nfzi+3MxBQPLhIhiUxHBJ1OkN0SXfZmJbH9+9bBJTBB8EA4JFafEphj1hk
yVUm9Ic/PLUoffbOFvBy9SUke5Vwf3jE6lLFmE5zNAoHH7A48LpDIpKZaq4afZqMOTlS4qRdgXpT
ezDSmfLB0Ak8mZ1ygy+ztqA0awh2yGFY1cVz3PRhUgQ63YACuPTdYNd0M2xHec7j8ucQjOoPD7G2
7z29h42XY+1yQGxOBh0SgbU0dNAD11YMr8quo9rbD047xF8lD3jj8V2bnnyXeG6oyLxS38f7QS/S
KgfTazfdSx0GTzN9BAQQhYr6gzafwNSMvjemW0bxa9tVYngNrG9kV2zxXVsTox23RdTJyi31Idem
vPIDz2lNH4yS/vPtDSs35DKwhoXzx3qZVHBpdG03wp3VnMH4MdBpjXioTmQ1ATFyE5mnIgCNv7F8
q0Mik4ODE/UK7Htvj2NUZSFKnFw3NJXMj7Wm/JuOmfcbn66I9Lfrm4125tp2wZD4/8dbBGxNFOi9
J9vgbab1mV/o7fTTm/X/UDwA6grVHCQ9m3PJXaOEDqMxMkCAlKXyoNRQlEnV3h/EQNTg9QWRJLkL
i7moTtpwnInQcA7+blgpVr9uZ+8APJbvfxtxEKNMwc6XOpX67SqpgdkYSYusY9fl5Ze2dKkRFSUc
vGyy/8M7jDQA+CM8c12Gkiv49wNET93oMspeLloEnyontZ6ipAr2ztg757f3+9rVyVj4wMmKh0RB
346Fpr9K8xc9xz7S+/6MTBNluElJ7L0dZ7a2V2w71nyr6Gzdj5q2KfwYw6dsn+PmttXTX6sEIcIg
65GyBkp16/bHYLhRKLZAUs0SZgftZNK733lalT8bta7ux0QLjlomasj7GKwdwIv1F90oOs0fQOBt
3Hcr145HAgtQhBq0DMxvf8skmspVNOJj3Y7Cr10zaTtrKJtrloXT4e1F2BpqsYtL7JD72QMsFeF0
uiu7rt6jWJU/Kka+lTSu1EagDDhIT5BmA75ZLLcwMA0WMhaPUg3ckgM1YYyS+OKNbXqqAa2dp2gL
P/H6wgG9BPpbltfpiSyDgFGP6zYpGmrbY4A9WxBaL6SM6pYcsFyQ26ubYcB1kkJxZngMbxcsNWm4
TBGQLFtpk3/bpO6CndOq1skNRurLiGBeLIvyfeziTvjuO5yxkU6SjUjCkGXJyYhCx5o9Sph9706H
OIyNBzEoxT5QCvs+FmJLt+D1myFRYbSYICvgG7VktuhpXRq8uVRXokrzRaUFD/oQpY+60dvgp7DH
eXuHri0hOC3ps4oMEmzR229b2KPXihparAh651OnaOljq2r1xiivzwFYWSTjZH9VJviLOzY2KSHY
aDBcBzKOX0j1Bse0i8YHQ003FOpWR6KsDa2DZIf843Y+ZhBF+aQXrJfVqs+hPqUQzqbpmNbRFs5m
7dMhoPP/Qy0mBWwELrMBhq/EK+kixlG7j8dqC7q6tiEgy8hWmTR5W4JKk46Yl5gfheOpanfFoDiJ
j51EeBfbnTgJ/psPb++I1xcJ5R4bACRy2ASfS0ybLQwtGOBHXhutHn07coDYIJlwDtq0iXynlWiH
Snhb99efiSxPuSnVQWCw0RtcmiSPZG4deUp+HZKpBRfiEDn5LW7h2q4fo+KlqlON21MFhWIE3TUd
O+Ue1DpWUThEfoVKbf9AVzVtaPLlSY6iUtBv7K3XyHr4t9B8SOqIIGX4c7u5XD21cPYzac6AA/mI
glR6HJo+eEFKrL/HSHo+A+/C2jorSr/OXdVHptnYhb1wH7LSiTYO1R/Vg+UX43egSU0d9HVh0lJB
QsVtD8Uc7n7hd3YeIO+WGuZ1yAe38bvIKuI97of5dFSGsir37ojspx9rRubugDSZue8Gje3uoG9j
Rz1gHRU8DbMWNbtSt8fJd/IZ3FUcuRT1x7bR1Y0pyNtlOQOuOcCiuAJLTe3bDxrVblTGnp1fPaoE
B5O60bFDUWjndG7zoAeo+dCr+dFHqITA5drSr105WhZ1ANpBEhsLbPV2dIx5PUzUdYjJfaM8DWrf
HjUrs05NOdF6c90ticc/pJ3FdC0Sc+rmNBLoKSz2D+dKKcIQo5oCC7tLTk3wEITmPcKgh5ECyclL
3fkObnZ97KZ5uCuEq+FM1EOz3Km1njx3ldp8igJ3C7j+ahkoMoPbBRMkeT6vODhlYWMnT0fzgt/s
t7ox82eo77ZsvVrnpmryJ2NugISpcybBWdblnRcO1QNqX3TJwbZKsPftMlRlb2MUMtoXT4EUVgIi
e6J/1D/wGcdjrmNHSgF1ixX9J7m8WQuqzNRI4B5IyXPgCLejjq43u4maeBfPRHjwnlsetpoYUjO9
M63R+4LotHs15qyLfbtx6+eej2/7mNsn0T5Fbu+JfaUq58Cb6B7OQRp+KtjNj6qNOupsivmOp1zf
iqNf7Vh+NIrff+g9YBiX7HKK1eOYlYp76evoa4Kn28l0wvQouKx2rTDrjfB1ZTjKn8BwSSNo6i8F
ufHhE0EEbPqCXuP4MXCE2NElxiV8CpWfbt28vHcjwJaiai01xSiWL3vfrhOqvYkj7KU0CoOmVhp0
90avf1OywHzO0a48AwttT28P+ipgQJAAQJEMtwAdI4e82Ad5VffSIOICjGm6uGbt7swJXbxhQJbv
7aHkRl5sORIgrhykDaFQLyX/+q4cw0CMbDkbBbq9i+pjeDZBZ/z79jivl80kIgdizBMuFeEWMVBv
cZqoVzmXesjcfQKI4OJ0AIeCOY6PbVVrG9vk9fUhGfWSE05VABDR4h5t9cGtc124F6sLmw9eWrbn
GlDFObSq8qqNXu8rTlk+uiOK55ORb5XQXwUseEWRe3Ad0O8g1ZUr/FdSXZuZp86t5lxyQw2ekFrI
/qF12TGqVVjfkeTjlfacOty//ZVfb5w/yiB05+C0UQWVP+uvYbumRTsewsUlcpT5hJcUIGogJkdy
iWRj46wsKHRtSgaqpNOCKbgdKsxD1ECNXuHYq59Ba+uXIVadI0FUse+rMfvy9sxWhqNkwJmXerHg
hhYfFBXRvKRvxpGwmyH3YX+JfwY3jR/HMkeOf5jejVRi2UyKPACVsB4i7ryd3yTg01ES8C7uULif
lLpS/QQt1m9g0OnwaM3vt+e3smGQZUDPmVQZzMLyGe6wAiZp1bxLINOrAfLp45R22pOhOLXfeFp3
mVWjO7496KskVs6R642NIhnby0QSTgoQlbnxLm1ueuEpxOes8r1cQj9mkEbppUSD4ruVFdqPMm/a
LXPg13cPw8sSDHpTpNK2/Pu/disqot1g21zlDZM+Tq6RngMmuVFLWxtFihZKMC2oH3Oxc9zEMLqg
db1L3dTm1xr1y2sZh1sFyJWTJ/tK3KDgpOjkLEdpTDOkCo/U2eSJQ+1VoPkCQ/VJzrce3JUJ3Qwl
j8pfny0PxRh6CsRVJy6o+itCP3RVuhXJr45isvfJu1idZQkyLNn2ZogWrNPO9V7rJv1idG6wf3sH
ro4iuScwSZHXWZajx6jyBkVDOhPZ2/mijSnA+XDe8hRcWxwAqyqIUhmhLHtQWqhped0g9GgkxZe5
DbJT3mjxrnbsYSN54Inh698+qETuOrcGhG7awq/1p+pBH2NcisXgOk9OWYffekOxn7RZjRK/M1LU
heIiNkd/KHME1sCG6NmXorfgmAd9Z1/LKYpADJtDfEbUA98Fk+rkU6Rkye9UDyGEcKQBEktaWfoQ
2yiH7aOkU3+pZWR3PrwN/aPTOsA3C+p7EcCu3nyI3Dyb/NykjuqnhLT4Jiu4fDjgeeOd18a9fsy0
ttZfuHhzOizo8PQHVMgdAs0sV5N9WeMRuMNrlTbp5JT2sz2nhepPleJkB2Uwedm8TnP/Nd1UraAy
hLw3aTOaz+7UIaMtwtmb/Wio5+mRINe6s0SDWmQ/uuqPcvSS31FkOB9g/IYBGR9GNb6N/8n/zCYr
PmYZcnOngtv/Cc2ioNwPtgMGU+2U1Nj1eL98TZSi/C76Lvd2g2Xl7j7rq2Dw58mJXlIXms2+hYt3
MAJ36M5BN9oPOMQX/Qd7do1PleWNZOYiML4lLawM6s6GBO9EqXIYOmMMfRshRuWYanF9n4+DiHdD
qqTfYxSr4nOB7tfoO0JrvCN+1FGxcz2lBkiKB6kFI2ZEb6zTrfoJizOt3gdjq1cgKPPavMwizP+d
cYj/WqIRX2PCGEF6UeK5q31LtK7t22nUK3s4Zk63S0r+8V3Fqp6wGlbSfR1AIN7bxG4qK2Ur1CVa
XuHHqQEMtR+cybhzcmdsHhRwUOKDCA31f0U5a8YurRGz9f+Ps/PajRvZ1vATEWAOtyQ7SrKc7fEN
YW97mHPm05+vdHPcFNGEBhhgDwbYqq5ihRX+MNT1Ur9XgzQ9JWaJ0UYI+EtyAb00/6v42IM3LmmQ
eHVbwCLR7an8sFjTaLlG4tTNWVLV+l/4+Vl0aRiS76FCr3GN2E6c92ZSqfLzMJgUa8hO2kcuXIQF
gMRVYFitzPqJT0qUQpsa8uRjANO03FFweHUKec5wGSPy44HB1WkV/gV6lA+Rjo+OlNktuupK8KEN
+v7jG2+vl1FE8AN4nDt/dRM7WrNIZmpz1nu18iUkpt6ZeTL8fuMoXFhEIEToglz9ylHDjGtFhjoX
X+cuHB8UrQ3wjS+anYx3644k7sAfRMXygWfs9lWZebwmzFeQbunH2Ie7tNDA7hO/CcY9J6CtoRwk
ALGrhLSAQMvtUDgOIgoaZ8iMLxImR6RSID/i9ERa1+5w0jeGAtxEAwKlMdGBWPVVZLUtRyOppUuQ
dJqX1E1+rGozfNS6wdmDA4mvvbr52QaiVAj1Fv7tKiLuDBOrN3DaOFfo/cGc5fRglEb2U8rD7HFU
9LHZCcFfbXIieXgE5MCMCIxLTP6vQCCD1quWQxFcFqud/BwfCb/mytirMG4OA3QepKEQjF2X/zsA
0BlergRQhIZ+VveOhwFv49mIWbjmqOr/M4YmPZtzrvm5GZYPQz3/wq4l88PFLM5jpfZe15TD+f6x
2IiYeV/pLZPycP7WAbrQMdMidK4vrVmhiR86EeD7WkbBxy5/6LNpnAgw9yAmG/uJZAdAwou4ORfM
7ZIHXK5LBlb60lMV9oNYqY/DEtK17yVr5wp7vZ3YSaJNSjeLlV9TwObFbkrMSdSLEoZZ70bhFMRf
Gxma81hEbfyzHIM9BYfXs6ONCmeSuj4KxChi3c4uLODNTu2gXOJptP0GSctDoAJJT4p68O9/vdeb
iqgSCgjxpcBkrWcX2KBXdSwoLqRfxj9DGHRfif33Rnm1hkwEGwPAQDh0CcDK7YRMtE77QqiVIDIO
JDmUk+FgG1Qc4rrQXYe3audIvlpBXgQa23Q9RfYNlvN2wFGOcFPtYLiFCczSTpK1ByTGFi+EabOT
12zMTdTAgCKwQ/hcq6vNGgIJ7gdmLnlY5+c6LdJDk3XdqS7lyoOPu1udFPfXzf0m5ibqxNDFBWlI
vZ0bTQXD7OIxvepdnM1+jaSP5Kdo3H/IpWRp/qhqVf+xpan/PM8J3G6jmKxzbwn/wft7Z2uRwbJR
F+OXgOtbPVVDXxt9VSBPoRsl9r/1/Duz5sIvYm3Pjg/TqleTFp9ToGXEh4VUeDvpCj3w2a7pEib6
YNcHTMfNoyqHgel1ETIg7jxV1r9p0SlEiFmX2K6s55Z91MqgSjysWqwvKg3a0KeCHAf+NOKj5JI1
TMRppVW6qaa2tR/1VirMjEv1OUawYcKauyRNQF9aT49SOxrvnQbP6lPaokHgWxCAHw1nDtWTQ7/H
ucghNjGPGo+q7uXAGgjGnEn9bXaN0R4xDxm/W6UyzecKnSXrEFBK/qfAQyqGBZ+1y7HTsuy4KONA
b7cpDesiNAiqo+Iks+2bA82DB6lvCXNDa2x039Cz2PFkaeyRPWk7OThE5QTeXCG9+JFDQS8xCMnr
xKWrphl+bEud6ja603xqW+jzhKk2uA4UIi3FK4Oe6hSeAhrqaNZAL0+aujJwJcecVVfPwlT5Z8pL
s4RJ0WYcYFwlfhlxEwceEWT6v5Bmp34sYsf5DicYIpQTFtlDqzhBc2qIkksv0802OvaoN/xKcyXI
jtDbu49KWvUJPh9xObkFfMnMLbVeexyXZVwetMqJwicnlezBCwBrfDfG2CQRiiy0y3MnXR4ieR4z
30YeqPMGudEkV++D8neHnTGukCU6k74SB6kE61+rHm0nSwcPwaJZd5Mp1P4sWZ7/SLtOe8BXphwP
ahZOrWtZSVifk7SVzzi3yp3bOzlgmLGQfqsm+pm20hg/5tGRzumgZr/6pq2/N0XbORBoPqLFVPZB
rJ+zQHM+9UvVx4dxUmZkRHmv4cETlxZutCTDHz56/ZRo/aK8l7PFNA+2OvTZB0zUcMIdIOY2fq1K
8+chnqCs5dkwnKRkjrWDHuQdKh9V7DwjnCXVqBmMseV15tIdcltNokvRa0Hpga2rfmQZFHtXjxuj
O7bOIqdnywz0P+VUObVPWUgCURu1eupn/QL9cUqN4FjLYVV4Khi82C/aPmQLyNLUzO6oTO3HAFEI
YR1favWjHJJ5ul3RGpY/yoGWurhWImEwLVJ3Nodscc50u1D/nHARfq6lSOc0mOPHpQycp7bU5U9z
RC/+XIVdFrv5YGZf6OpmM19TD5tD3dl2eGotrf0BNwp2YAXTdvgZqsuo+LlTK6Su6WzUpyiGXZLH
bZO6S1eXkRcpdjX6djXk5ylWqsYnTFA/dkpkLO8caWr/aUrT+WVhZiE9TMsgdw9RFJKfSmFcPoyR
GdmHsEtGcE+TlikujJruuUm1DJotogTSaZbQKIOdGjhf8O6bxk8IE7KUasIO53wShjyXBLndJ2Ui
l/2wqEUben2G4PqVr6LCy1i6bwHab8ZJL5bqc1U29bLztL9GWyPQQimT1w/aEKQY8XL9FZcOg2WU
ZRXgHdlZ9XTKi9h0XK2WnepgVUERuBoVRetDg6PRH7urlNTvHOoieJEFECqz1IZ620Wm5YaKZOyx
0MSFffuK8eNIcAV4F7r72v6gQ/oX7VQ0cLE9NQ5wJumUjbV50rgXTx1FvC8IWC5eOkYnJdrzXnj9
Zot8B0NjnmsoY2sXT0sbMdWqQO3WklF+wZhVcsNE6twg19LURQJffmv+w6egZ4zVGsGIQL/ffgo9
GZcWUbsUPWOYdkNB9QLCh+RiFL3XSd5aWOIQ7nQWFXD0Kh7pQEHIaKYCCinRMwt7CDIOtCxMf1T7
W1ma5hfe7OFSxSEMNUkK91L+11EBbRZ2G/U9sjDMxW+niviKo7WGSXgSJsq1Wkz9RE1IOpVYze0E
IK9SD1aVpjn/wClGVm0VFKA0MlMsYapYQE5HO1eyd2aB5Ng40oV0o4BCVNkue13BrVHZtjRdID4J
BdnbCWLyJgdSB3hyMozg6xCFkoeFQeCm3Zg/9VWyiDii2ilobq3qX4Ou5YhgTVqWnOBFv6AhezIQ
bn0Ya0Hxq3cla1+lBOLaoEMIrZFWpL6WFgRRV/c2lKvrMKkEGGT0z3KQNm8Fzr+MgoABxQCAvGsP
RC3qIbAFTIiqpfoRE8L82A5G4aFuoituOeXmKYnG75LSOof7YevW/GAnCKE6hJupENx+vyqiWISX
W3rFUjp9l6A7/sOKjf80Ci0dPgvq0K/sUPMhlQKLqtR1oFoPwarpCZOd7K3JN6v4ouBOsZEaztrw
wM4BsEBFB6JXx94UTBmq7b1+yOIGNZ+lNQ9D+WairRiSA84KwpiBS3a7fFYJogjUIXy8fByPXYyZ
VtU2kQ+YprlYixX7g57MO9t/65tRN2IteTJAWK1qOkVVvrhWoB4wtcHXXk31DxR/9xQFtw4ZAAM6
YdyRkHTWzXFFi5cGmeJrNtW5B4RK8RDtqT/2ejmc7m9CcQuvnz8yYu5ooSTIeLerSLYNoBWfhSup
A+ITY19hidak8BuQZQrcDts7kNBldky1OPx+f+ytCwzTUcQf2JdUGVdfsIzp9bU9gGs8Ni2vrTqL
Jrw+HTKrI1me4lTyCPblH/dH3VhcmA4v761QnZHFr/orGsnzCIWukTdXqmL7MZPQW6gtKfmBUvpe
139rKLJSlGCoOEJxXz2BkWR35Lws7rLoqTfMWHEoWl74PZ5VO9n/xsZkRwqik3jueNpvZ6XZQatP
GS5YaqE8x9TfHhqkmnZKf5vz4UVFD9zURCX9dhAMGdlDhsogqf0vFgrRZ7Kw9gR1s3j7fUIBE8wg
oDtQd2vkUyUZcZipEubwQd88RXiYehTWST/T4E+q4k5lSXZwefvGANcDmAgnbhmlrdvZBSl+NCk0
tGvQqcnTPGXGhyBfxsnt0mmMdwpDG9+L60tUa2kR0/EWS/3XLkTtQHPCEXln1Uxlb9Si+KgpzR7N
b+ODqbQkibq5SGCOrPb6bKZLSac2wTtd+pG2Re5PUq5eEF4eP95fPHFPrO4RlbaE6Nzi9Q1g7XY+
YAVLehJzeG0rs/8TUjhZeDwbBeSACjzYFV2o8LND6Nn66MAtk09GaO6xtbZWleo3oBBhzQqz5PZX
KINWw9AuQszGzRmFvig86lK5R2HcGAW7JIFdYrPT2V19u24pJ8qM9CsShBAenHGKDM9KKnsv1toc
BzqYKDOJTsxqTQF9TJ2Jlh6k7FjBbDYLnzP4qjtPmtjWqy8HppKiFn0Kgsk1c0GxU1Mdc0m6qH1e
eLSBHfzDlYWqQq2+s6tE9SJ03N+HgNN2Qq+N3cnbQjoCthIy6jr0Uo1IHmLklK9xGCCNZ0jBAZUw
2+/DJdrJezaWUgAKuLb4ZMidrGqVoTaMKsE5frLoI7xvRkv5aYBN3hll40EDAQVsAbljdGxfjAj+
OtRLXMe91AfhtbSxqzwodaj+MVLTQVRoyhr7SJm4mi5lSKH57TczIH+BbqMAzM28uv6zYmhKWwVu
0o3UU5wobfx4Xip/KqTo7dckPEzTgC3BFY0S0O0ZG5U2zoDKId1exViqUs4tgEGG8RH7JPU/TIuP
hTi9sO6CZHs7Vjqk2CoEVoh6Ythj4JJF5nmG6krTOi7GPS7k1n4kXwVuhWiIuDRvRxsbw2mkuI2v
aU3yZiED5Y91YPh2LO01q7b2I8kxoBCc04QZ0+1Qtqp0dqYuNCKKIHyiADWfJG389/6d/JpeJ9Rx
KYjDrxMfan3ASqcxRpNyC6KpUXVItLT5gDAVJu/NqB2mpKt9cgNMThPJPATxaKAEOr8Za8NvEPoL
SG7xzmnr4nwUW30iBxTnRzmvL5lWKydtRL+9Dtt5Z7dsLSoJgbjNiBi4Km4XFWqAIycF4q1pFnVn
e0rm05Ta8Q6DdXNVUaMTKEfUwtict8OQjtDFhbVwlStF9aNStY7lki+uBaPd6+U+80cEIL0SrRu3
mfv8Qx3obyYriVXVKNMJCXAd2fjb3xDP85CFchVD28VUJKb7BKazHF1wNdnOqm6dCqJXmnNo/AP8
Wr1CERbRVd82uJ1PIQ5h/WwhNTY1P+Z2tz23OZTI9wHpitbSala1pUW6AZX9Cn8+OaiIr/naFEO1
jrU9ZOxrtif6HDw6wnCN6om2DpgL5B80J1PyK25mi1+kU+ROuVx4tVaMvlVMGoVTQ3Yt2hLvgriH
AEpf8WQuqLDcP6Viu6zeXzqDAB+5TLnm1r4TthGGUqchpBNpduS2wVxe1SaRTjzC9qfcCGf//ngb
i8x4lAKAkZD3rWuOstQnoSozXl8tOQZvtto9alRZ34MXC3b2jvhg67kBuQEMI5DrtCVvt+mgVyOk
CUG+BAiQ+AahoI8UglOgkJDm/Ac9TU7I7Vqf7s9xI6YB8wzvCCMFEul16Ug2Sq1CyhZecdUlhyiI
Aj/R5OxZG9ALKJSkpbHRy89Flo9vj2lEs5xLAOtvkEarN2TKcwl+hIEOQzdOvhFGkY8xY3aY8l1z
4q2LiBoEUH2h2wgUY7W6rTkjJ5bha053UK9dKzanQ6Uq0zEpTBP5AE2FpGOW1lWVAH355VT35kPt
aP23+6u9ce9SUMaqmNRQFJdXx7ZMF22uTAp1Ua46T2hT6E9dlcSH/zCKcBpSAbhwH4l9/VdwhYnn
YE20dq7dVJm+oyyZb8mwbO+PsnE6CIL/f5TV5V6EWc1zRRddpcLzWZH78aiGsxB92RVr3Tj4VCHE
fARzkgfldkKqNg+NTEXzqqd5cUAmy6LKEwWe4Oa7MSPvpJwbh+JmvNVnAlkbVa2oF6fjmP+Euxt+
UaENnSoCkYueFHHidopR0O4z++LL/WXdum5h7kL4oIkB9HotWFTWSTu3EgJTAEDDiF5wmF2SLrW/
0RrCEXDskbZyW7BFvjwHIb/EybRHIyyXJ4gx+R4OZOsr05LA3YLyE1jj1V5K9IVcAXu+K+8zAv4W
zbEnlKibytW1sf98f+5b3xmIEJkiHQIs2FYPKP2OSXPoTqPjU/0oKKMdowTpZtiPsZ8p05shSeg2
oFjCnUuxl8mtbiBS7BqA6oyocuxU10jXWy+xdMmPQtPYgSRt7SiAe3CzFfrenOvVDo7qYIw0HHW1
hiY5iNEg+jBKJULqUQ9qYbRCYB9NbAaTD6Qp3dlTG+tKTEmhhvoljKU1ipu28jwZSAte5XgxQVvU
f+QZ2RtDrfoPiZVkO8dnY88gGUsYy1P2cgfdTlYZNXvOQCBfh2bo3qPSpP9bh2P9TzVI/R6Sb3Ms
eoJcqIhuIbhxO5ZtLGmENQ8qKZYxPRaBaVyAMxmX3kBC+v7u3BpKt9gqkGiop69rekUgOlsKF17U
DdG7RRqXoxnmw+dEqtXT/aE23gkCUfYKB4663lreJi1GUy4DlCayyUjeT2CDz/Tt/8N3Ina0BDYJ
OaZXhEAloK5c27IA4dbRP3Pb1V4H7uJp6FttZ0KvnQVBHCFYhrgEIEDO2upoS8jJJQHSC9fRXiwJ
/HJlNQd80XXnOIGUiD2tyZPeg3MGXAZjV/NXUOiI/SaNJv/oFsyZyR/KGWCooaSf23zi/xJ1o4lj
ijS0aPpmIf/eGbMBrXMkWLXy3E4OGk+/48tWm1ieEzlS7GNBxIYPy1z7g6f1mBxlI2iR/+xsABj3
v+JGOx9OKoxEpNrYmRyI1eacDa2JR3S/9bJKv9Mmywx3jJcFQD8qvQfYPVCHkiaFx9c50ujGBKNf
g7Yt39V4Jahuyy5QvXbIor0QYWMvCygaSfULPmv9OcAL9YD34Vqg9lofIJ3NBwddzOeoHd/fX4SN
mw8MEjVAIRZDxX11yUp2GrQNWu5oxagIMJPhn+zJTE94SpT4Sea5p/Xh5MottnX3R9649WiGci8o
pPQKb+nt6vdW1wS5WrL6Q5IfEtbDrdN0PCVd2Ll5Ie9J524cWqpKHFedxxJ03bpyFgUzJlPgwHtT
Dw9lGSzfwf07n+7PauvLgTPlFcFUhyt9NSssHKMFhFx8DRYohMmgjh+lEdk99IH3coOtoUi0SH/g
udGvX4VBEnVGUi6ZgkRjln4dh80RGkvmpggM7HyrrV0isg+VejQ30TpLxxRznGU1wE1GT6TxZHYa
EK2+b7/Vutwd0nqGCpNPSf4BOmwV7pzTzXmyU0CCE2ACCL/dKPWoWEuY2AwegT9DWHP6Jw+md31g
1R/f/vFAXtMzERgINNVvR6K3ADLYMNA/kMIEMcVQ91BG1b1ZKfdO+Nbu59F/GY3ax1ozuhtfEAFz
jFjRnHsmnN6fWZDJnuGE86NVU4W5P7WXl3aVwQrrOpDu8L4FPvl2bhigmUAIkSyyxsj4rs2F+q0G
nPlBBjz5zajy6POU1TgKxVYTDajGB+q/JejXTzjQFbIn95Y0e8RjmGtaQ11cJod+jGu32PyNOJd2
xz6xhp+D0doVoKd6go41GXXuN2ppPOhLob9ZRoEXi0qg4MFQPcKP8XY+0OgHHUmi5Fr09gASQMp/
V2oV/yqtpBk8fdFtikiNOvkL0ckXbbTbZefR3LpQML8EKIBeoeju3f6C1rAnq6ktFAgWo/ymmTS3
yzScdvqh4q+svxvQCgFFePH9WM0THlM3GIKKIzVzAR4ubk9TnH9xnKk+g0ltPMeJ1fP9zbJ14qCz
w5GEq09RbnWJLZait4FOA3GwpF+wopSnKk2is5p1/U5dZesYcHmhDCF69q/WcAmpYxAQQmdaZOmH
LenKT63N0hBVuKV8HNtiT6lt6yajSc/3YvPAPFpNLXJwLDEN4S4eNdUzR2L2nBiDrEqydVeuxu6r
1krzIcvYu/cX9fWHFAoYInmiKshlJhb9r7S/1WDslCXXdeeM2QG36BFsrj0dbDxhvanHhrPOjejN
u4dBUfCl6kkm5ayl4GjrYYA28Lw7tVmj75bqXraEKs5MmfFsyG3oO3KI5dD9qb7W7iF2wbCSZhx0
IaqTq6MR1ujkkRaS0RiJ9RWsZBG6BqLqgW8oQ/FHKjN5wgoiTT4vBBo/LQDueBfS9Y+9Ts2J9Ojw
5dnOO/L6vPKj4BNAACGx5Cm7/QBKOZVS1hNPy3nfnbUBkVyzgZl4f+6vdzRVDdRLUSoQgo1rIg0+
6wCuSsIaJ8iNq6Et1feiz8P3Y6rRge91J9+zr3m9pRkR2BeDkdZBcbmdV6/ksd1L3IRpFEsPeUax
15Gz6UBOKZ9yWZuPfVjqDzryPzthwet7QowsaGFE0Jym1d0EgQAOZE9XHnwg4O4BjFRT81pICppM
95d1a5IqFTe4NdQiUZO5nWSttUkOp5K4KozySwScP/aKwJF0386kAqe4ObC/1kFbPSQLKq47W2fr
o1KD4Juyb4TT0+3oYRKaiV5hJVhrc+vNWZx+sEIrcpdyTE66mkan+7N9UfG4vfWh3CN1wYNtIZmz
tgMHVzzHdSk8nActeYrVbiyhBFdFB2y+QREeukTe8HHByXtLaVcYydFd/GmlTmsfJKVRs5905ubv
2RQ5D3ZUd9W3RbPh0kZjPL4btKWzvw3xKHWHaqSIdjbTOPgeWkDsPAT/4LuR7xnSuTHTKThhUByn
oqCvOH6k45F3nGqn1Q75ACsIidegaF1KF73mLt1QP43mkHS4UwUm8mCqEjzk6QCCvLQX8xstZDt0
5aguBAui1J+Cqo9kDybRUCEp0JUfMytGNXOcJK08OGWdx4dmAfbuWllDDS3kHcLtQs8GgWnWECQb
qI5JzD4u4VKAm8Pkq5+1yTNmc/hlwFNS/dGYLNqSzZBx4mN7tryiXfCbVY2ugWDXSjRKFhzCAdtP
Q2q61WIMqp+1gWkf1T6OFDer5Hy6DsDtq6uUYJt+7BHKr8/ETdqXvKjk/ikHxV/59TTI72Xa8rHb
B+YQ+Us3KtrH+7tj69gJjxOaPUT9r9q7PZoPvBT0yOck1HzKPFgXEo6d6rHrdh6tzaFIdGE1gqhA
N+p243e0JurYzOiRO0t+HCSuaXRYgoe2lD/fn9TWEaOELGwD6VzTP7odyYDUvuTxQDMSiQnN7Rsz
+UjQb566ye5+GbW8h2kTf3B9xDAlEL7KouqxDvY7axnGsq5hH+dWYbhSENbYPkqcqZ2ra2tmPL5Q
K3Hp5SivZiabvUlbAfvtRU4ab6SH6vdK3bnIpg4E0/O0c1ltfTNQkGIRKf/jO3S7klOgo+Nt47Cj
yUt1wmqp9st0aD/2NCQP9z/a5lB0SsiZkBKje3M7VMiLM8hFlFxNuR8eQhTnr0qltYd5NnX/Pwwl
6mAourCOa1xWMUNayJKJVSwK/SC1qe7WYdQcIh3+49uHEsRq0jIRJ6xbX51pTlpUobQ85xN6fdI4
JWfkxYKAfAft/PuDbTxsggcrOgoETLSlb5cw1hXQiLKw2dPs1NMWx+5diAy9K3WwNSAbaV6HzPQ7
8uo9RIP406sTAGCVjhe0AiFju3pTq6xEG1QmcMgnPf5FW6U+pLpS225jTJhwU+0P6F+YoI9h9jnm
l1Dqnb08+LVMn9Ag4uAjM8wL+4ozb8kN9zLvyxXgtUWdpKild5Izoi1bRXX2iEiLnX8MWcEG8XkQ
j95MyZHHAzWLZ7Uz0udas0P10HZ9+SOXuminM7CxwwEeEkBTiwPAtr6WJiVXBzMu2XY2Oi64n2H4
EzXpweyCPfbnRmsJMQRiHBq+omAurwI5px5BQFpEGZGaqG43O9O57hfbTarI8lOjTs+mVVZHPVzC
Q7osCWXaPuCH4Sd4f09uXI30QuhtIdsMAmzddVYGQ45zmyQpybL+bAVG/MHJ9eB4f5SNti9PmOmI
SovwYFqvbUPjrgXBj/eH3Q3HXkI/03age2HJYTy0g11ctHEYXAqUzTHtlq86RemdQGvr8xJnCdFh
kDCEl7enD627srQQUrhO8xT6wuXLrY108bDj3qvAbDwD4NrYRC+XGAyt26GmCtcztWJR06oGmQhw
wZv54u8Soo3fZmgNn+8v79Z47NuXpIBIwVid7lwpl06qY8oTUhxGCBhYsHoDsr3fQyG3H/PBrna2
zeYHJbE2hAsitYM1oi5v4yDOwddf9aDWBlcuW9uAxqg2v4kUq2eoE8mXMu6Ns9VI05dlCbVLNlt7
SqNiIVfXGvc2sAncKHlv1wJuk2oy16XimxqtBGkyyoYH+l39e7OP+xMpcPOVPH/ae6A2hqXwqxmE
6wI9vO4/hV1HTYwa5kUpJuwKy8WOcNBF8fTYUJAoPCjKCAu1lY2w4/0vvTEy+B+KzaQKFGfXQVpl
ha05dKlz0Y3OOqpVUVyc0ZpOkg73MkEACOuZ4s0yWjwbAEOE+AiAHwwUb7ezhtSJFRUMGuPwcAS8
kh3MgcrC/altnE90pQUWA+GW1xA1WFI2nUMUnxMQp75UJ6Hf6NqxhRu7s3k37jxuIgsnWOx0dHqx
t/MJlyUCYVjiWQ5Cwp20Rn3fhYm6M8rGfIAnc7WzPykSmOLQ/lUEQug1sAK5C68BqdqxhAH+ZUwt
w42sZU/nb+M5AZZJdkBXjyoeHITbsYinM8Bh4KHNAg/SwgmW2dMNU/1m8l9zl66s9JwoTk0OWC3B
p1xPEDa1Iyt4DHuyzJ04Z+Ny4OcQZ4Aox5uAPsztz7HrIRp6rvwrrPcAj6cy9poGFIFLwy1AbqFV
jm1UzZ4aq7Ofx5PqqoFu/nnrfuJHcDFQ2CQcBxtx+yPmujQqfGilSy9Xix/ye5Btsk2vRl5rZ+tu
ThixZXp4mB+Rya92VFXmejSEhnRJwXhyFYR1orlxqWHWmgFkOEPUVrtTGclS4lrBYERHQHLNtW5s
NJfuT3tzLwDx5GLimUUxbhVaMJyTdoYR0itqI2DOZWV+SpBee5eH1fC/RNLiM10W/eOcNfOlL5Gi
PuDZqWtusUQoZt3/Na/jToCKf/0Y9fYjVIrMC7hAsVALufgY8ZzAMFVm67FOqtHLZsVGZAiutGOH
7ytUunbO4OaHIX0GLikkDbk0b8ev20rrB8TorgkpoE8dL0XrHSTxL4wV8paYu3LezUMZHJHXE5pz
knNlLaTicH8ZXt84GDuCD6X2TfIEvPn2ZyQ6mzE0+/CaGlZ3zg1zlrwli9t+Z5zXgQDjgFkSSD66
CLa4k/66c8rOciJpVGBf6BO0bCsBqWiU/XExzMhFokz6cH9e4u/dvr+MB2yBGi+tA8D1t+NFkLUX
3Zm44/JK8tupmk7NMvTunGrODk9hayhan7TPXrD166e+sIewsEfulMSQYjekf+WH9oJmXoHcwc4F
tjkW68gHA6uIkNjttKzEKPKiSMNrl0Sta2RwuoxWnoB5GXudpc2h6IlT/BOt+XUoUaTkpFNkIkGb
ydEH5Dn0L7k5Du+wbnO+3/9YW5vQEHKozIg0bK2G2QYSVutmEl5rfRgPehVIRyvN8uP9UV5HKCRo
4jECyYrMjiYm/PcWTLSRwAfNzdhRGaCfPhVNVv4A4GV6C+0t1xjnOdr5YC9V2fVGRFAE/BTcJhuI
w+2oWh4aZTDOwcWJ+yk+WjHN6qc5mjFV6Ayl/xY3aaZ4ubXQ3R2quvsZQ69JTmg2FakXlU5peLxK
cwyGz0k+5/PUJsdwMGkU1d0s/54aXm23CqayReOliVOMYLpMPzXEEYs/LDOVyjYyw39jPQGQxwOI
LU2kxVPilU1mDX7XSkgkLJYRRx4eJfa/BVJEqs/9Pb3HpmwKXMpe2fRcByVnSEYXs/NGRy1UT0ka
yzqHtlzr3hBFZuEliIYdodXmNRp6vdn4QzdNzoFCRjpg0gCW6ElWF/tLoqRT/oilb4dgNcqYh1lP
sFxsMc06Z1aRA8Kwqig5L6mp/TAzXALcoOjD4JBOQ76crGyU2oPSlSh3VnKV2Y8E9vM5DNHsdIWE
xztNKoEmz6PUf23sLA8ukdY0v2U5d6KDJFfpk1p3NWI5Y47+CQz8rj90QLmR7wGcjiIwok+l29KZ
+kTbCIppFMZq47Yqtm9uUSgzGkBtQzEwlvTyJ0X/ONl5nTYOH5JIRAcgYlCqN0TB5q+9GsTsRxUZ
k0uij9kD+wpn3ywEV7FQXd7do/yx1RbFFBA9bYJOAYRZxQhB05RaWDT058wwPtBImFx0wxc/X8BV
IG3jF3mGaKEV7Q28cSJVToaovAA65H9vZ9mrZa81lh1ddTlNvyZ4MnwblTFBj121u8uUpwQAXRWa
O2dy4+knU+EW5ToQpMPV4tpaFPR1qlO6jsr2GfC5c0Z9/nnU8WJIHP1/9mxIp2YaKLyXfb3zWmwA
vmAlMO0X6ABphbgM//q0DgZ7et718RUOZ+EgkzRUJ4yaKLb1HUTBttGH8ooMpdq6cI7zH4B5+ve9
5pA6Itua4lLfaKc46sfz/etxY8sBrWHDUfl5EYm4/V1WHuZL3MhAk0pcK3mvyRaTfvInumE7u3vr
u1Mfc0SCjFbDOvaJUdFSl6SJEBuITXifS+9lTv5H1sLSTXrHOQB42+t8b02Phq1o2+F5hGrl7fSi
ZM6z0YZNiC6OeuQCUS4B2lKPiaTsCX9vDQVcGFlskYuTmd4OlXZgvIjq2NYKfVaDXo8/NMqAPXYx
n+5/NHFCVkcXqilnF/YJWfc6nwlGxwb8ofNyJnOguWXmhI9jXw4dmMGkO8Xwt+Sd07MxpIinSKaF
5B/b+HZ2IfYtOMjZIbZjVXTAa8D4TL8pPDoR2lapMUk7B2Zjswiui0hgBCx5XaDLQGZb5uSQQcZ1
7zWDaj5LczF649RmHlLInTdV1ZuNFYVwIgbgrK3w5lrLYSzR2JRtDU1rrsYAgUFqnPiO2VGwJ5i0
tZrCiUJH1ZDy9brHqoRtaaLxJV00vKJdGiaRpyWl7QtlrlMZZ9Lh/obZCLUgmgo6jQCzgzu9/XpB
GuSJ1U3SpUmb6odlF71np8beN9s4AaKgDgCDdgJp7mqPSPGwJFZqS5esLdTTOPeFVy6F7bVlY7z9
BIjJAH4irANcsnpDEvC9Jr1SkunIid0oMpTTrBWdb0SZegAZ9WZ7OHbG3+OtFnCeZqfPHKamq2H5
NErwTHLN+Z4ktX3A5/PtkpfQgwkbeadYRhS/br9Xp0XtbAWTc5n1ZXSRgSmvaJXqXj9I3Q4Kd+uj
Ad+A4SqwFFRPb4eaKxgVSqM7l3ZOxdKV1VmvJmbVw76+vwtf6EWre4tiEK8+dWiKteu0s23MKkyt
CBO1Qi3OJsLfPf38ZLxMhZWUHq5+2vOYNk56wME5+d3ofTO6ozBhduFMIgSpa7O9nLtCQ1s7I3k2
P8mxs3SfrXbSu4OOtYvsqXSWaj8vF9l4j6mZerKL1PiW6F05egYYmYcoK8xPVrkY3/6Ps/NYjhRp
1/AVEYE3W6BKQqZbpv2GUDu8z0zM1Z+HOZtRqUIV84eW6lZCkuYzr0FbkjDadbfa+iAGzUuP3Ljd
7762GmQKlS/uU3Kh7KdPDLiGUDBw3yoWMFTRYho5qpHAyfVw1lI/CHsbtHqI8r7wf6L0LvQDrM/s
R4F/yBrWzqzbiT+2+hylha6+VWY5yytYqc4XqnLcFyQLCNdbOVIxtmZkVai8aaXtv3rl32ZOTZpS
73+M/buefAtab2REe/7KZX4SkGyuW7pFj4pzblbubT1Xabwa6J4jSu6SB5A0a4A0/tRQYi/s3TMr
jr4L7AI67dzLp/Y4k0Eso+OSi0WF0x1nkHlxnU/Ue1ZneXr/Jc/VWyDZQ51muJ3WbL1e3aLXhNt2
lpZomOtdr+S2MMW0aiXUZQVq9aqFpH9zNOau/dFurRdU7Ib/XJTAX4X+ItYFIA2pg71+hgbrQOm0
oO8a0QeRC2I1Skdv+2SJartwa74950FJ77c0ZyKgrFN+X9PYrZe5tMJnBDGuCTS167oa5N/3Z/Xc
KIDZuEooHhG/n5zzzgZ8pm+JpHFBNO66dbYTdEHNS7irf2Li10t0V8cFugBkeAcu7gvpXzFzS4cF
+BGpewbf9UVRK2vCjnpSdZVacn5xUQXuIw2IQxYGo5qewVHQswM2Il5cUklxJzI0ARZ7UjawGzLs
eNkC82cPjAY/Xh8WQIi61bYc80wX1HC0bqjCQVnTJ6z0iq/+2Mx5aNEgvF7NpazjMkuNPd3tlh+A
ogaL1HCEk9LTUw1iy92QzJ40A7WpplmQXjQyp3dgrOjWi6DmTqGv7pwxVJwWf5e5y/1QIJvuUnpe
yyEy1eKn1B274nnIt+BiDfxtyLFLypj76nAB1p661YtlQKIR4BgQRF8+GjT9Xiq1bG6EpHCtIqDZ
E+5zHtqYZOniM8YJ29VawLotNsN9gRtb/CrnMfipje52W2x6i6GO7n5+f2WdackTdoFgRFVqx6nq
J01REJS16bdzfoMC+HTTUfhacaXIm79K87Nr0iUkpk0oj3drmyny+Wb71GzVfOhLzYsd5elH5Un3
o8rdLXn/0d6eWvScEGaDdrW32qyTJ8vlViz43qBE70/qCkvF8dpJse9pXaOO//tQkMohkyFYswe6
r9e9r/k082o0XYQm9VivJXYS7ZAeaqu6JKF05q04+oNdiI2YF0rw66E0ek3VlCNE0viFisxlaw8m
EOXHxeouYYPe5t87xRCxewINg8P/ZDfLoHasNCAV29ryhyGt/GrTHBH5jTXGpj/pDwHI/xiHeD0s
WnGJsb/P2clZgqok6cQ/vki4pr1+UQMMgy9rKsOjVelxMwYihqI7RFkQ4LwLBwJI4XBJy+bcK0Na
4YyE3smBfDK72ew1lYbi8s2il/5hpAGTCHcytciWc/rUpukK4CVt0qu878jxBzlq5oVr/p/b5fTF
qfDQxSTrhht0kpaiLTOvQWqmCAmLiuMoqJuEPlAa/F2xazB+BRR9ZKjofCSC86O4xgWJW3Gjga0d
xtY2gQ+X/hdza52/9tzNTQxq3EQ6WW/sw/vr/swR5SAbQ915F8bx/rnM/3XeN7k1CKMsCQw0YBux
owX505JR0om6tRux01lb78v7Q577QnvkuxeFCIdOt1ow2CDTvDFNGoxrhqj3wcghNVwQd/aotbuh
KArTgxqzLeN172a5/tkoJtu/8JXO3KhseGJjejIwY0/TmbbQycaqkTe3gjVCZql+sFvR/2fGA44H
Dr1HKm9IAZ0WQ7KaIBO58zSxKpw441Hr3aupUWtwAPkTPPu01T+/P71njhfgLdQMYP0g53Ta85yM
FPz3lKUJjK2Hgaj6ICxK7ktdNRfqWMHbeJYqz96qRwcLYNkpStupBiD8qyBDWxrjmSpz4cDZxg0h
Kvpl+cnX39BiB90EgKtvmzWpSqP4OVNHaWOt7ccXZM+tIYReFvxJXeQaQ1tzjXunQikeU5BlDidj
KI1oM/QFrd1G06fjqLTWuVnNngqWN1HN/mNMeudFZjYv3FtpnwXXvbOMT9i/4C9qrkvaX4nK7D87
xUSBE+xM3uCgQup6UGpQNP9TKX7Sb0FbyFw0+5MygNAg/Ba0Dxqt0iSgtkTGIjQ7eNqBGbcYihlG
bCvb7e45vhfxSN0VhLMvy2aLU6MGeK3sYXu0ibm1yG+DCkps02rjdVG1SIP77WDksWaONsZqOB1e
5YhzL09NlxrIzXcrEhGjHyxOpFu9J6JCmrrEnrqXHwddjA2VTI/uaV7rnyWk1GeJDtIYarmm7ot6
6LNwaziSo20BPtk1gf9sWWRUgKaV98ECXfbFN6bOB7KCxmNcdN5gH3O6OIDNt3JBU2bbliFsRkW3
C8PJbISksWgq3DIMksKhTXM/9nMX0ZetSWsZ40FTyhhKgl6jUbIFDlywroYBYmYaQjRV336HroBN
EirO5YWz5EyysWvQYBrtUWGBcHOStU9l7QhhZtjrrmKhVEVK+VQSLoC8nbNCCxvHYFqUkFWNUGE/
9EjX+41/WHWq3Rc6zW/vO1hUDp0bKGZ7LevkvlOjcHw6kU6iU2U+CM0svtUYWxz1RqFuvDjLEfn5
S4HLGfLNbkVK44us0uGuOYlcckFq5Tijm6zodqFxZA82KlV2tzp0SFHqCF1rzP5kft0uB8jRa/U8
o3v117FV+9XMx7W+9UvU+i98mLen0OunOpkLHpMlo+HEbFRNFrcYFx46dzAPi37Re+/MtMOeIMg2
LNixYORfhxme27DdZ9NODC6vCMC/fiOdLm/wudyC48b2vRcWImH/9Zgls91Dq73sBqXtZNrhxolC
NspKFIf5VerqQ4z4AbSN+ZLc7Jmp3OsF9AH/CSdOLTUL4eL0UuJmI4Gsx4Nwyieh5/rtIJ382/sv
9SYa2MXx/vEw3GFt/ilFnm5f0SszC5Le1J42pvXGmKdPwVQgBbhZ2aWr6txwe6UNpipv+IZuYLR2
5xq7TzRZnnvYcmFHGzaKUVCmVmQ32yWjzjczyeuBk4dfSSgMlO3km2EJkTupvoHZS73mc6pEigW4
hhlq327aJYGKN2HOPhiZNOgycL6UTF8vS1sCBqoJCRKnKor0ugXe5ER1azaHwXQnGW3rsGShwoYh
4+zO64+T3NoLmm/nJnjnqgJhIAIhn3/9DJtJwwIDVC/xaWzfZ6vt1VdqMsyBjKNub3sO9k/vr6C3
TTdeGwog7U0UoOGQ74/0r4DS5k5pwBsFSV757nQ9GFO9xRZdNpy9snQwYkuW4xDJQLZWTKcocKPV
V2JE4bLKPvdFPoO26Kdqgthei0sVuDdBH08H9BcICepefJmTFaD5G3ehhlPsAJrxk4mm/h9PWf9Z
vnYfhbiPgisIUERtXs9BYMJfQ2MbQ9h2WH70DX7vXrrS/M+QMvr8/oSfeyPCdgR6uPz24tDrsTor
oG2Ch2eCDMpyIFqWt0VfmPH7o5zbOexPDrsdsU6C/HoUQs2mIXNiMZdzFVV4nVxR7e3DNKDC+/5Q
5/YNkFoqzAD2dvza66HcecKNEffAZDJaPQs9R1nfeoKIRymb9GsNXCHHziYbiaPTBTyhSxNnvZAb
nNs33OE7/Q/+PJTW189gYFiECdLqJytoxd0vlNoWrLBJlZSVW01PcCu99N77e71KGj30XRFDgxWC
xAOto9djrniJkCeYbkKy48dt2wzXFlLVyfuz+0/CcTrMHjKxJKgFv4GJ2qPha6W+283RJutL8HDj
Ol0BhS+fG5j84lBCEfBjYxomgTWQiwAnnkr1+GB7PtiarXC6IUL9XHN+jBjfPMgUEfSQ6miWRbqx
ifVDgF5O/iH18u6b6Byh3W4SxaxoDbzst7LthoBfa7cjYrnBFOkO9k92qmGiJLH+wsxoMqw66ecu
/SLoUPz2ZVU9Y5Nt+TGSP6t/bdr4wETzOKgfurcCPsH6xcecsCw6ZLal95/7Qjic7h1RagkmUErn
ZDPLJYDI3LZBUjcG6vJGnccKF/ibvhwuHdf7sjr5Nnv8AsaaQ5t9dhI0tfWaj66GV/dK+B+BFQnC
yc7L2NDA4jhmQxaHytjh/RXxtv7HCwJX9ei/QlhwTuv1lJWr3kHcMEHBRzvSImvJUGjNPXegjW8K
Asosaukz3i9qcD5uU9Xca9RYPgq3KhNXBesWCu6BHwGSuvn1+w93ZlM4PBKHNZeXw1H6elNwazlb
2VMrMDW3+5Vqzva4ZstwfH+Us/OOPAeAWZMW2amUZWlNnigGP0i0Dkm5EpGeDnp6bo93HswGmZTa
1P0aygpV8P9hYHY8Riho3XLUvH69tAtS5HBUmqhABPG2BGm0umV7mMtOvxFLDT7DbLOv7w/6T9Xv
dJnhH07hA5jZjk9/PWovgtVP2zpN7J3EGgoHqFOcixKPotbTJ9jVVS/+lNucM9mV931wcvsWkMNs
IPa7Wcu1oKH4I01trufWLrKHBYJwf2FqzlwDDvUzol5Ia9RLT/YCrsJrhadQQNTryIRnLiKtrJvr
epQ9QlxGfTcGjTxMcjaPfe2YF7o654YniePOo1DLPXQSva2GW9bGUBCa+v74hcTT+uhYnc6y8BA5
NKY2Hox6Csm352jx9Eto8jP3LbkFxJodugMF/XT4scL5WhGptsU4/FjM0gOyUK4UA2Yrm+P3F8SZ
TUa1CJg+VeldMOZkqr1sWbQxI+o3wdbSrxXOX3fR5ff3RzlzpxLMA38mSwM8cNqSa3Oj1jWt85Os
2txr9K6Mz/kqxFFPbU2PxPCfWW1saDSxYWDtcSin9+tVXlli7OcxD5K5atOrCfnv8uA1cmyu3n+v
M58K+ApS8IC5drLDyezhiujhFTj42A2O6xEt9fTRxBT4MOjAWd4f6txR/Wqsk527mWiYpSWxEdBP
vQnXoMmeZC2BEdJwzT62lPh/YN6hdc9Buqqfk2mjlEuZWryYdWFjlxXYVN29tuhvSq8v1IU9+7Ya
w5zvecYeYQOiOHVlQYPYG7te95PFTuXVnAOJKiAjh14X9NcNuzmC+GGFHB0of+QLNTPZ1tWF5Xz2
g3g8AM0VEM6nGGfu5a3S+okYH/X+e9vVIKWNXXqDru4lL59zQ1HYBVGJLhFc9v33/0p2WrmNq9Ow
xjpbZH8noeQBI3PxxXO7T+9/+jN7FKIo+iI7YR6tnv33/xrJcCjsFcDqksmZ7EOTZt3TNuXeBRXg
M3uUDcrnQ/eT1PQ0Z918en/OSNyLCtT2RedOuJ6x+3gomOosqgLp/nz/tc4cs8Q5HPK7oumO03z9
WqJshJfprZ90EwjmcPcM/DHRml6/5UYTeKHdBfnLNtbyaalhI0cKedVLq/bcMwCfgtSOZxeHxckz
oKqME2k7ewmaoPMPq7frJfSV1ZZhSvifh/D52o02xTjeglbYblYfy60LO3s/JE6uZG45+BN8X+oS
pz4I65bS0pK6kwQ5ddhM+lZoOHN1KI0cdlRfi8dVblrkTGl34aJ7yxWiTUaDkLIl6Q4hwcmZ4mHj
583Z4Ca+13vbwV4m+zjgf+mHpjItdYfyZU91GdDP1Tw77ddceOmnMvC2D+tUpZc27z7ZpxMBwpLU
mdQEPb2T0zQlvcrrOnUSsxknLOj4NOEMBSN2Czc4Gv3YH/xm3F7eX4Zndhekxh33hcIGV+HJEiAV
BDk/NG7SSPfHsBHYw4rILxRjzhwW4Ea5IFx28K7Q9Hqtk1LWejPxaqLAzKzRlwFN71WuPzcjdYfD
+290djA6bGgggcMhwH89WFpmu7/3Si26bLqkRb/lZjf/jINptq/fH+rc5HEC/tOlB9t0uoBGvXHT
2l2chAoO0IamF8dVd6oLO+TsOgVTvHsGEhm9aTYtemPN6Vo6yWYvQ3Xw9bYhUm3q8omqUimiYTPK
O1l0ZRXRK8g/IJCMuEu7zLjdtnqDTPP7r31uhgmgOb0oicAMO9k3gddNU71WrFSzy28VRaUunGEA
VrGufFvG7492bpJ3chAMQ4/Y6ZSmQHnSXjZ/chON3D4SNLV2j9f6QiJ09p2o/JIFgZyCqP961dj4
A6m2YxTat9AGLWeOKntYj0BX5P8yfYgwg24GoQVd7fVQ6Af2Tt8yFCSBKqxxI0qCcgniNBuNC0Od
mzsUFuA97Uhq+5QwnRejtvWm6ya6pzU3ivHAXC6XzDTPBD+7sB2QX+IedtypvkZAmcSHEs6WK5rg
t8AmOY3STYg53NwV/WMD0OpvoiMXoaNmqzFi7toqtuyZgtb7i+XtNc6T7EcZQHX4r6fu7VNGH90v
DCfxQCDdq6pCbWkWbqYwAPaaO3MV5qUc4tyQHNg26jogTqivvv6cLtjZIiM4TEw4c9eQmXbtG3hY
xwwrypvFkpcquW+XKvwZ0Ph81L00c0qao26uGssvvARWgYrLZszQDs6cQzuCbXx/Os8OxYyBm8T2
jyvy9btZi26B1XTcpMb4Eha3jncoOqHHYSr1Cy3Et7EIb4UOGHE0xVb8GF4PRexFxxtjz8TqR++g
p4s6rkK9GMViH6rSoxya+yn6WQPmCWt5Ef53bg3v5EDM0HY/WDbL6/H10tJycEhesuApBDIiG5/x
ujJudZXiATgY89VmjZ0MKzyTitBq8/kDAj39p/9hwgmEwEvsEPrTp1Dw50rHzrxEn4zmaMK4iEAh
19eGCXDg/aHOpFRQHnZLGsq8+4I6OcaRdPM92OduAvwb1VJUwMxfdZmvpCu+9qkGSnGlOU3wPI6L
myxLi5W5hDB6t9X6fDv61nAlC1U+ebJa/r7/aPSKmO3XwdAO191VClBfAMp0svAazdQ3he8MSg+5
9tKjM5EiWlmgruhuo1VDqJd6FYlWKRVhyapvYTVN092QWjp18Ralt8OaAcJGvhVrrUSCvX4xJwRW
wpI4swztTFdDPOqzXONUWR1CzIMevKzWuMHW3wnLce1VGXZAtim+2pnSlq9zO5hV1Nut803plc0F
oRUVnnlb7yITlqKmDUhpK/Gva4BXbaPohxAqZFrEYDYK7VCZgUhv+CvpdtvbnBZhkWbGGOc9/d0K
yaXZ/5hS8VufpsHzi4Ommt6/WoY6fxh7fbV/jIa1WCiMmwjWGaI0st2p3oGqlwvsN+O6D1A70EGx
pled0DBUgsc73gTB1O1qZruM+YeyMeRyTSHJhHlVtAuh7tBobqTrIpWxXVhomvilrhlXXOVLFSst
c9xjESxGG3e1aiUMOnforofFy8UxM82y/6BcA4YV0Jah/OyhOqCFPhI+xS0o9mH3C7d72KCYrKGZ
boEF+mwXpv5xWwBcRKUrLBn1stzgv1ho+oXuRJWNfbfqD0vjq/qeLrrzvDkBiP08AMN8wDYZ41gj
yDrM0lDgy0I6Xo593atue1mWzfiSQrm0D2PT99mdZnhTG5JjVPjVNV0D4a1oivGKPsrwIAO720Ko
Yk0Q1nj37f8QQYyDiQYwIFUCjjxcU23zycGyXjsINRYi8iAQF6GSTjlFbR9Mj5rlN1id1xrxnyYG
5iCqutX61PZuLbOwCdxZYEkp6+FDkxbD+LfcxvarqxcuCBfHXv3bwvCzO9Rc8BIpy76SyFeYKQIJ
VV+gh675CIHodTfdNbM5Oder5pKcAdxvvgRtPbhgekyHfUCF5KuapXvT9/gvX02rUQK1b7L1RtTO
2IV94aTqCgtLA79616+/yQJkMLIUys5DbDStZ+n0wXeZ5uXzEgzmbUYyqEUyd5r6rvfpUoZj12rB
NXwJeV/bK3jRudq88hrdwimNpopg7Sjq0pzDhh5wF2NOIvuQrapDhB1M/0OVQzalF9zCLJ+GrO2x
ri2aDz5C+49+oKwxdEY71WM7a/KZ3bP19gGwrU5mmGUgluCqGFtkgo1yUNLo1JPUW7u602vUzUA8
r+lXu2m2BlFEv/gGCcmrI7d2tk8BAcpftQ36dsDgfPlUbUsvrzQoCAIpPGv/myX2tcdqVO5Ttokd
xKN7An3l1mk/9KoeOlJQx/pdq2HT7tc5kM9zi8wOjuyBph9qvxgqkF2r512lvizqcGqQDD12VBr+
aLXbr4CeFnsOldVYDRqPzvqEDMLQRjmnvRliHyybJOjb8aqYmiCIBCpwcFTWINPhhEG0vl0KGgXQ
ovWCTyYFOJ8tkFYX5pqFS3TVp0Goa+5QHfuptuB248jFp9WcozXnkjjTSJdbaSpZRoSASwOwuaes
4HVi/qSK0SfZDMzpUzl2nhlT2nHdyHC6IiEHqGW4oZn9LZsy27xyhmyJ01L1sMOBcOaRyCY9qUZr
UYdmHDUZVStV9mQxM8QhDZWWD6h+uz8aU+bjhQTszDWxy47A6DeQyyMWen1pK7V3pvLKSBqvsZNK
K+UcC70C+mOtBA1hpqfZ7YSk6l0pPWO4ELKciY64qR10o3diy5v+GKRLvU4zRg/qYD0sflY8OF3Z
hL1bXtIVODMUagywtJEZJrA9bZfgVdHUmijsBOHXOc6WKo28NJ2uV9H/Z7WOXdEC6wD6z4az372v
57Sz9KzLZ+Tf2slyDin6xMeMQ+Tx/Sv+TNS8qxCR1nL57yWwk1FEI3XZzU7SIDDBzenI/ssyq/zZ
Sufx6CLf9ev9Af8/WH0TU9Bh3HnZtBdOYwq79AmnYLQkaZUF6qULKHg9zk5taJGlWd5wtDcXaVQP
NVTzDvqwgAe2ausa7tKtxnHJ5ej1YesMiIoVFfB895HLrp36O6eyneqB+uFUHIaGPx+qcem4I7xq
+AuBw+/+rK0rsuNgwM+5E3pbmndDAEjsk8NlmIXSWWb/hvMsAwu96t32Pa+DqY3cyUaQVnOCFXM9
mCflC43tYY6VtUrrSvOsxrgWviGsKOhT144wEpHpXw/TzUaF5oLKa8Tazcr7Sc0jWuOI7yyxwpyG
FNfu5Evt5mV1FLMLQD1vULyNMs3J16j1ZSNi+JBgHCZ08tePeWkqgABaMHG0jeVwI9diTrk7W38J
8QtCGRcxSfPBLzoQGeM0oNVXVavRRKZVTNSzIH/5YJoX9XN0OuVGhZnLPNYHyf8cizR/8MxukDdV
MRjpNXAZ3TzgaQsrbcqCefpSSasx3dij2e69bPNoZMfWnrz00FvQ1th8xYoHFQyhrf4K9tTH/a8s
jPZ2Lp21O441Zcafc9csegR5z1VRu5h2dyhaibxmhznK+KjXvVYjGr6tP8bBae0YHmv9LLC70X7i
Ad59yLrK0mM0g1pnTqZtMnoRSjfT7ft6HaQeDba13O0kbKCiSjg/PWk66YPhTtl0RDp3+Oq4g6pi
fAJAxhsiB++Nboyph+jMIt+PnJmurvCpAwa0BlP2WSDM64StuSx3zYAsxJXbs36ekPpoXsBMeENo
z3OVh0jOGd/W1NSmj9DCFyMcjVZYdwBHrA+OcrcZsU27/C0dN+u/5Fldr1e0ruc74aPc9LARiOeH
InPMMixVtU50Rd3lBlc8lR7nrVNfkJgzA2JYbX4yUse51fVK+xKs/OA+sK4k9oXXRHLN0+8dtWIn
1Me0UvEs1g3Bp8BoASbIwsu3CFZr99KACcsi2+6th5Geibp1kQhEKnnlHUOrkdYa9daAE2dO0vLZ
m1vxIiZfmnHQlEAhdNDI8rZKx8a6IgC35HWhZPvHMzwOxla01c8mkNUQVoEzWmFPefu4Cbd4KUDL
/mg8Q3NCV69RIM20OfhcTDnWbS4NbhlmSi6PWq9RYCIIK6aQKAe+tBzcwjja0FaCIwLKGNlp9IHi
JU0BbeXKMygcF02biJLG7XVlNX3KQ9rFfTmu6W8x+8YQG0a/fJbZ6uYxbRv/wUV+t1WxOy6W97gY
aWNHVpFK5whKDzbmaPdE10YvDf2rNaFLnNS1m3W3I4TPVItGV3hrbCHQAocgd8CRt/3Othhtj7hw
nvIgRfFrdignScvSnjy7b7xbgm/xuREAh178tarLcJ2I9O6NsTTcL0u5VtdUwGALFl0+wU8b6mUW
t0uVWelHzyyK8b50eq+L0K4Obh2X/OOQacF63wf68lOVGy0/xIRKBWNtsB/7vBL6w+YFmIypEc05
jtLa/mWApqgilDGC5cbyJ1tdgWya7ha6C25Y6y0I7o6EkMwIcpV4KEAsJyJVAwbJGxzYMLUMBa5+
LNuvM9bN8Dltuc0EO7QiHySBzwetS4EcqrSv1EHSoMpYdM3qoJ5bdE991xqw7VZmbHC24Xkaqm7+
YuQyrQ8Z58tH4qrSg82r6T/c3h8+Wlop7NCaJt1ARaYT6GfQ5VpDfCo2L/SF8B48JGVt6My2J++M
HhGxRyR+xLdt1NgfVuaP96PL2j7mXAhQYcbKj3QXGnKEr8ewRq6F3WbcOmykr/hdVusxswDr33ab
UeA4ly1F9zXXJmFc2WjhPOcSVsqRb+sHH6ggrDJyc1d97NMuWyIYD/N8368eQPvJbDwRW8W4VShh
IaAc1sU6NaE96HlN1Ecce6wr082OfUuNjjvOkPXBMrG2ocphdEenwdM0KjIFtl1VpvNL2oswwlaa
NVYulIZD+oIs3hWf0NBb6+5pAUH709Bk8cfzRuuhbhDSR++oLX8X0zj/1ivPLeNeZZMHCxZOX0zy
bT/Tgi8hwRibDgeY9feVG3lq4kB26/fAGNJn5S7Tbbe061/i4AUYWr3Kz4piPudEuwgRYoY8fJ3N
ra5vNGKJ8UhQ2H72rKn/3qdG8UznOMdar6r7A8LhBtZbhfJ/OBV9YQzv26KKW/QJ/7o+gIObVM9V
lxiy7fKYcET/2PlaNSTYYBUfNunPboTVdJaGQgVuHhGR5p+x0Og9Kp2s6qjUvaZPBOSWMgZI5653
onOdrznQ4hSvJ+npIXYcy9/ZB2CBQidumD5pyv2oU2Ek93EwMqhdJ7uz67avQki7OY4rqxipUkyc
Z07lbXSWyff5ZJAfHptlagFMiYxsWmvL4tfWp5t9oFKJa6Et7OmHyjqj/7qA/f8CTGnWYFp3aA62
Ts5Ji4ej5iVy7fPEz/K049ywgh+zWvtfNn55ZNGcHfr3VS2Dc0zH1MB6KV91+yCGvv1ges343UIw
mFt+NsW91EbzG00KsUUOONAltNRe5uhM/t5V362FGw/TAnw2FPXW+zceqiwW1PdJjWE11gUCVMjk
Yk/idu3jvGWLQye9qWWUTnqaUJ/yvrlUkKuIvl36yW+RyI/8dZjGB+pSJvdLXfTogwRl0MWrpm2/
Wk/pTthJ7NziEfYvBWnPXa2bRZh+GaMKtBqHRasX/coE2XY9GcJzYq0rVX5Xm972NKpusK/Ab7PG
gU8vXyi+WCKSwvRklPsBRQWoQFTxK6Q8dkizgzsuAUP/AefWbb1GppTrt8rS7bPIct4ygDUE26WY
jch2Z1Snl9VqtBzJkXRzf7cCPZCv78e95zKHXVltRxNBPDsVilH22DVzHYDWJ1g4GEqYd3ProT5Z
V5dkts9kYxhHgOKD4AmC6VTzc1GQ2034aqynzhgOGxYEh7Rf0/ZapNp0hXSrj02emFsOvN7ILxkl
vU0poJQCnNpbUyC/7ZO+SlNN1Ae7DraAyOyjpxfprVlDvLADpceU09cLyedeEX6dT6AySF2BgjVY
KRCsr1OY2oD2jlKMlWx70ENHeIpNlQWXyrT7Y78ZBlw5TA9K8EBLXg9jeC3HyFDaCeBYWYazM00f
g7ZEt1RUc/uHCmr7cZ1a56rKNcMIA7fs3Z3TaqLlaJXf319Nbz8xPB80NXR+qFHr+2r7FxjD3/CA
9ohaEuyFursg5UbRTFPeEKp7j0TlJcKOgQx9u6mu3h/53Nfd5auZALR4qAy/HlnUw2R602Ql02j6
j4tcDE6FtTna0m8/zEaqhe+Pd/ZNdxg7XkJcZN7Jm9o5cotzP1jJnr+GXSA6qKhWcazT7kcaNO43
DrWG9GJUx/cHfrthUbUB+Ak4ko0EL+n1i2qlgiQJxypx62xDHsuR8WJWPnGovl4Yau+7ny4t6AqA
gYDtW3Q2Xw9FMFKVpYM4NaiHLa6bKbsXVNI+Zrv1SWXR+VSu515o0Z3ZNsBI6ZZBXKNqcrpNlbtO
ndxKPRH2MCSBTH85q37Jr+HMagE2wqakPQ+A+RTZ0qu8KzAT0JPFEO4Q+XJufkIZFfeo2QfDYfIL
5wLd9cxnQ1fdpjhDCQEk0clcFq6csLSztmStKN/pTl7cLE5boPbuNxeAK/tSP/lscHkAKwWQvzjT
T+AUeB+aqnOkkWCGsh220TV/7rJjV7DZ7JsRVYMIZP8IgV9yL6PneuFEOjO3u24Ve4JeGYHeSYGo
yKvaq6mwJAqFuMOoFNefW6Z0RrYykrP9P2wILCaBgv5D8gCq83qVNhUNsUboW6LMUY/6requ6PGq
xHFUfQEFdobDA3GH0hcNXQPwpLUv3n+db6Pjzq0jXT3Bm4udrWve9LIL9A+hMefjr6DGNyfMSquF
TVkGWhlRx1oEzNXR+CDFUMF29HSFhfIStI/vnwtnph1xJqQgSNRQvTpd0vYgJldS/kcrtXCeRryU
fxpqKat49nv7V28Q6lzYqWeOh11MgCYhh74PO+71ZAw1/D7Xq+BlALpIlD4t8bpZmCE6vbzZjQcj
CY32/bc804c16dawg1DiQfvt9LqDyWnaCk5gQpzt/R9z55FcOZal6a2UxbgRBS3KKnMA8QS1cDpJ
n8DoFMCFvtDAbnotvbH+4JFZ5WR4Bzt71EPaIwnxgHvP+c8vNtp/C4ZUtO56j+IVRoGcWisOO3be
XSNm7Jm0vizDvOqczxI7fvFGb8woDGPRwjhAoe8vX+nh3GulZONd1nwXU3kfdbWzIk12nzEofnEo
ps4sHxyJx/xjjFzl9L0otz7SlM1FLNz+Itd6jCMqRY/++v7+YvV1oXnBdeSSHDgo7y9K6/qu7jDM
OOo0MDJUYovG3apL7ZM16s9XRE9JOaZvxRgb6Ifj1F41a9a6GkcrrvtImyrgvAmAx8P48ZNH5heH
ckF08ZVknYcT8WE53Ex/RVxQGWiVFQNsTkOxz+VgL1E+YEDxyUvx5xuIx67JA7jtX1iabq/pTysE
TvlE/SmuflxHRBF0bfb52pvWJ7fvz68epESocnhIInHDv+T9UTJTtWQhExW/LFWctxbjMqGX9pm1
IFMfVbUJFqPQnv7VZ+MHE/KH6gQCjb1d+k+Xhldo7JhCVY9Q+MrTzpT5sfYG55PC6leXBlcOnQ/K
PRejpfdHcVFE6SbJm0fSad1LHdYK8GbfXeV5Yn6R0lNjf0l5oP4fDuvi4YSPFDsmhOL3h+3ZQsQq
BvWoGY16rYgM857CErsR+NEMtLzCxLj2slF+ctw/Py9/HJSlBBcy5lTvj6vPaSFKomuO1pzVZ9D+
q3AZdfWTd2A7+w8lAcUAokEEE5RkH4tGBjSVYjWmerRnNgL0NG2GF+iSZfoO52Fd+sLVwcLm3K4T
dLBV/tm3+kMr9fEMyKyiUN40v3QH768ToYY5JPaiUdbRZPodXsroQ/KKuTNgYdH4lrpMqg8pXb9h
d/Pwo5CG+Yxrnffg2Y3xrObz9BCTmb7iUqOUF4Okyw7mdDM4nwAcv7lpW5oXU5YicLfLqcEwQhu6
G68FfvfVgSyGo4H7wqVBd/SUp671qCT4kUW4Zqw4MHfO8K21svXU6PJewVkP7UfYLDAIPvnGf7FR
U3hCZkZCwwD0oyrfyty6y1mEjwaxC+DmM9bpSgJsy9A3QHE2HP76tf24/lHeQtBC6swTgF/Rx5ol
gx+qdegMjuNsyxsPlea+WPhRq535k0v7k6fi5tWOSpOlFmEQDLQPqx8OXaULSWZmd84A7LpY6y4K
xZn1izXH7ybw2rk/xYGBKAUlEemjathK7VujZ15Surhn88rMykdVhvdfD4KtB9lUt/VDZsaLcyGh
CQctfOUn8qc88dJahXemTn1HiKorU9uGyDBZ2C2OlpaHuGxY6WWXzhagd9sMdTAvJIwFSWHHCapz
R31cF28l5hCP0343Fyo+rnoj2zlUOrvoAmXTOvmkrSG5VtdWJodhVud7S9FTmLSlzQX2pesmYZpN
TXU1TVO3s+Z+XC7MuGSk3mHl7h3MyRPGldSTjDU6GXMMWahYmyOUE5Hsayb19oE520J2oQsN6e6v
v/yPqylfCI61cB7ZztnVPxrR4P9SKLwjw1G4jXscq7kDxiJIUp51JPfIHSwY/cGr0zn5TCn8p0qN
Q/9QgAAqwZvD1fn9G0/Ai24qij0eDbdNcgJVGqKk0qlOvql17oxBSr6JcmL3WFEftV7Rvrr4YS6+
QqKX+kl42S/uwvZI0hQxvEby/+FUnCGDKQ8b7Ih1fBtkEIf8Ou/0V89kIGE3ZROYTpd8skf/iZfN
DSCECKEePDoPM4ztxfxpv0TVCAWlqYfjBHeOYxuJcYFFJy7zPdB8GcT2lD+lS1yr5+WcoDGUiezt
UMmajomblmSfeRh+XAloWyjr8NzddLSoSj6cUFqJTGCtuRzNqvYuk0HJjq46GeEqu/yTleDjtsah
uNmbWoHuYKta3197wTpBIzytYH1DdjD7Elkw0/P9Xz/dvzrKVgQxpGZ9ox14f5Qy99ZY0Uf1uBZD
GaZr3u61tvhMgvKLJxlWBQb4xAdt6NZHiZGFIdXk5qzYAlnk5kiu4rvndpEjBy3U8y0yHu1NLeSp
p0j7Qquqz4zR//wAcwYcHyQR3zo4/u8vtJ46pm7moh6HqYgPDMzFQaLM3Qkndo650S5BbSfrJ0XD
n7rd7UtEZLyxl+nynI/UemPEjK+YMC/EQoPpmh47xNcqiJ3T3VDN6nFscmlCoYN3pOkL5MnRVLkH
mW0REsDC/jhaRv82OpinfHJqP9QuP5cTP06NBmJzZQTX/+hRViQeBh5pvx4LrdBP62yyN2qjK787
K4k6TKTGcsbIDhph2G0UOgZ63lod1bE10wASdlIFcDpwr8JcuxJ+53Slfmh76o5A6YkN9W38yNrA
6Cl1gzid7HvD6OzZbxvd0MJBl92VTb89ByoTmEcyiLsGD3A5QueDYfY08e5fzmWatX68FTZ+28uy
8tVEnd5IvxDAor2TCd/qoa35Bcz7KxPz+0d16Jss+uuX5GPtt90qwFgaIL4lmFD6+2fHtJtYeH23
HltLiy9Uq3LOyiwhfMNcc++lYqT+RtTx0O6curW//PWxf7EGbi6fYP4AEtiLfMSiPPCDjtdnPdKZ
iTpyFt16yxOcK3wzL6k/mJTGlzIbsiLoSgik4VZC3Bf9TOSDZvYA5399Qh+xMW6GjmgJ2HYrhzDY
eX8zSH7C2U726tGxrEmB7LdkI85dhLZpBibXfp/mMBU1xrVluJiGoLZUFeOTRuoX6zBrFWoVyNV0
Ux/jwmdTqZJ4aadjU7cZlC11iVQlj28pA5tPVshfLBzAnHjQgfMDVv8o2H7ag8wujqn71/m4whW8
lH0O8bmUTTAljXpSsfCHZZ4Vf9zkf3+e/yN5ra/+eA+7v/8nPz/XzdISm9h/+PHvl81rddu3r6/9
+VPzn9uf/tevvv/Dv5+LZ6Zf9Vv/8bfe/RH//x/HD5/6p3c/RFUv+uV6eG2Xm9duKPofB+BMt9/8
v/3w315//JcvS/P6t9+e66Hqt/+WiLr67R8fHV/+9hvY30/P2/b///HhxVPJ390OL//rf7614pkH
4o//919/9PrU9X/7zXB/35ArrBQIVSFEVedlnF63TzT7d/gqKIvgK7LU/vZvVd326d9+YzzyOwi8
zuwKFaZKbgRrPwj4j89M+/dN4bEp89gBgSb13/557e++pf/+1v6tGsqrmvFOxyFZDHj8/3tZReZH
48vY3QUXR4AECPT+9TAFRTiZ3zqULQJfQ5YriVtd0UFsM51+eISjarO6wmpzzlJilXMZGBvX24+p
X5oLiLK2CVF5kGXYNnDcAsM0F2BQo0jXC9PMBvd6koaXeL619kl8k5tYXp5VmVrIyFAbrz2spZ3t
N0iXVLSpoTP0tQpb/VDY5jTe2quqx8i7q8roIGDr6xAmvVy6pwKX10n3i1JPNBfyjZJcV0O3ziFq
jcX+ptLTYXfNoqAn+xzaiGX5q4yXmW7QmBsYs5UZj9HUlnl/NzkNbGGJdH6GW4vn4CXE8KLd55V0
s1tVV6z8hljUpvzeKZ1zbZFnql6DCpvuiV0zwA6NGRJYqGtzOe7KsYEPX4zt6H4ZFqe2uhB6QZ2H
3jhVxfcyYcGHo+dNqxnqfVyXR5zQR+98rPtWh8SzOs5yDrWVzjTsS1wtLQwr1ym50Fw5uIKOaoEJ
YfWesp5MM/n2r4aberKAgVB34qlI63xjx5QTaULmqnnYWlhL1emHPJVafs2cNWu/ET0nugthK67i
G3YzKceyMTL3zR26fjhg+L92r0vuEHDpz9j+Ys4IYdBQyIbHEqlAWmD3lSGhF84ineGOr/V6yAiN
c96wPrStUFSrpuziWqv52mRJxAZUba3xEOZPqK0xujIyjO/DfozpVnyXkxXcCFHEw/b7bdFdFsNY
GxejV3nrA/HLvTACXByHGYeQwta6byj0uvhhZeuWXyWG2PWVI7ELKTy5Xzvxha7VPM0nI/+aNHl/
TCYPxnnuPJiL3bxodR7PgTKOD6qbNAjtqBG2B/c6zfOaQTyJuGk9TSsikERp/ZKUJ27EPBdXWVI7
xr2RIOp/RP1RTKeW3pK3ohpiUsNOqDDc3KFhCBk6w1hZc9CRMvOlmGtE1JmZ1btsXNfrWOmbHV8q
XpJKqs54Qyr4x4eGR1JtB3s0DWYIKnCVRGY/ImLRsqNniXaLxyEOSr3IZzjNVwRBxEkcJK6ttKFq
CwFRKmn6WGa+IYVVPaMsjvs4subc0i9yWBDrZaE3uX7vwEl/zItFj6SpiCGo+wX6XO0V446XK37k
V/V91gwGniimLvOATiWR516RtvaJqsHpDFS1HfsbhfELYXop7EUYZPR5vLN9XpvKgxiXbvy+wF2f
Xlyzw6lBtbFKOigNodfncmlq/a2FOljvNopQfGJPMsuiVF2GjV1usOpfUmPV/WFVuvLGNEzUrP0i
Y42nTkJVWJeOimboWjVSR8ec6ehGmCDDQhmKibBMwyw3wITSgVXjgni39YRaG4rP6nE/yXVQ3M3U
M3cPTrVazo5NVYm2GDE78Jy+xm/G3WLQoCjKoKVzOssXlQZNy7vcOEXMWG6jhhqhRBLXVYoYKXH1
SIdS+jCWw0bZJEjiFIfr8apeSqUIjSyzB5+9Ga8UpmXVw6CX62tcm/apZos1GAcxvdS6O0ZJPdk3
Zeo+rDGqgJhy1jgKLlrz85SUuknv8j2uQ3YEA2XUg1mydHIiiguZRa2PjhTaHp7mFAlbcGal0nWP
szfbli9KRTwn8aTcV+aYXPb8zzC3ISlDgVturMot9g1I3l7Gw3JW6UX5JcnK6Rp40NAJbu3eYAFg
Wx+LCskfStLHZvXqu8yZ3CVQe01/Y1ADssfUzPCVhTE56ilnikq3h2ZnrKvrW9WYvKm94Tw4DJZJ
shhQmolltqO2L7PihAA3h4wK1/oKHWZe92usSR/KDzwvvdbzs34sHVyn9FhepvClIzgzLiwWGKY4
riIVeh3a8a5vyT72nWmsHsxKlV94+UlS00wlbiN4rMi/MH58cYvRu4CdkoR4PSShUenLedF28TdU
qKt2ViCEiMahaEmR06fsksg+55rbPB/t0su/dZAxU1+r3WHHOJA2oEpUsw3xsB1FgExSD3C21ZoD
atv2fmKfT0JEOLbcOxh/3RSKi7kz6WYPleqM58noKns11swvdtq1j5sMbcdUyN5NsyNuGtPoIuiX
6mF0FDwXUiJnjOYL+Ki8mExM76B7KPmhzRayVptyGrEEs5ZTFD02P/cHofcQndS4lQfYguqJManW
XYv9MMOl6kSbk7M89SzNB0rrv2pNY/LUQ2LGheEyJ430S4PzW7hoYxsM7ZqGc133wShimGw6Iveh
b68xXqlPvXWrAoxGLx9F3DknoATKzUSuS9hXdX2p4o5G76wkj54Y270snTGSqqW8FauuzoFHT1D4
jVKb17NKEsKxWWpE7eBMNgztMdkpaibOinV4S0R26TniWEkZP8aafuVMeXcLd0CJMiy67qUiKtiz
zYVTwKPTJKZVIFHQ3JCrvkFELv22TU/NtlMDTZrpV0XZ+GdJF84VmhEvGakUuu4EOr5KWPnIwgIc
UQdyblF/eStEM+KurR2b3otuEJpH+GG9+E057L08q09pL3dVBSM+HLvCavAPJWzRl406QnruLyuy
SE+pb9wDC6p3Vq6Zsi/Ja/xKBaTguMCUOXmZwc1R7xSVvMkL1Uj9ptgMC4RSoUjL4v6+KCo1Dltb
eDK0gJdLhHnx0DQhboBez0CWQu1QJhQkNxApJ+ex8LTxe+qWdhN2BEEeRDZUMLJtNVQa7a1JBrHs
WOXK15zt/sId7PuiVrLHsk1Zn2u5BmJzdoLsmshToxnFIe49jcGTgE4K3soCM2RwCB1VnhezkgcW
6S47x4ONSb58flY2i/vAqwEzHx9pa18bxqCTplEku5oy8ysOT4LgpmZbtgck9nYwaGLod067LM8z
YsHS90ZR95cmAev7pG3ks4VnTlQLkJDNlO+bWUO22+Fg7+0ymvsoW8wGsllzqWeZm0SgHXEAZzsh
SruA3toCQp7FveAkEhwT6mk9s+JJJruSEPGzJSYJ26uWag9VsW4CG1O+naJNYxTnCib5lMoFbPuO
VdS3p2TazauOAddoTGdG7LYBg2jUUICg04uX5dVtlYvq0c2t/GFRRvNhjtP+ZvasWoOKu8rdqC7u
vdt2/QHuRLWbh/plLR31ILO2CJNMdc8brSrPawwhd467Fi/I/ow9SgX1kOYTwZXe0LI8GuVlC/c/
tGxMqBEZiJtxMmH+QgPbIYEs72AurScb/nOfOs1dIWDyrtJV93W2jq+6RZc4F84rqoYcQQB4OEQo
xW9StNbAKzcUBx1bqDDLgKmcFdiddK90PLCP2eok5y10Giq5OWGHVePzvO5eRcFkNOCp90Iwa3nT
8hUaJ11nE7uJheW9CdUxrCsVJ9a6SL9PlI4HqMS8Zp2u5XedVRV7syuri3oazG9TXRVfuqw0ARG6
Zi58ZVacfT831KNOtaSX5tQOyNqyvPZjnLvyoIIEj82S6lUUY7ARAyvT3yqBiRqqDgXB4aw6ESkJ
ehvkwtGQ+OVEaui4rQ6R3kwkoucrpULVVlQKCrbKrVG2WVRBZN6wW6ZSJ66LKV8Qz+6w3ywr70rc
vT2eyKYn6DsZYizVdfMBf3PrzbKX4rsuh+kcdIbycDXbbwuZpuGKFUodtJnK8KHvquYJRANzBnuq
C/gVpgoVPW5CqbRyvC4LEjFDILqEGq67KvTJvAD5AgZVcy8qi7K/2SYEF726GYEQIY31dVGPlW/G
YvIHfZBkeg6VOLH1VW2h2Lc8hEbrVE4499mQn8tMH4KhIQ1amycnD1q8q303hXQTmnpRhJhZrmcm
fgvqOZ4NogirRW+5mgUA2FelQdfHwzpdMCfOv8wrcfWhghKkOZ2tzDmk0jVupKIuB1nnZnaCfhbG
SG+Z3d3UMM/0pwwe3wLyacEl0VIUV6j55vuhW85bvapjX1Owo6GoVtPDklZGRM1iXZEooexlYtrP
lj6phl/k9XDlsu4eTWR/Z3O5Jt8B/NzumKiJ7kR5XbfRZFok7+aLzSKVi1oPBK4bkJOzol1PrdoS
EqK/GHcegvZHJXOp+gq7/ZLMHW9hTaFIdr2lvpluX0bI0TMsEw3jPhksgfxBE1HdZ+MDQEh1OZhe
6Wt2K7Hct0v2nz5VLod1SC5dlnQziPXau8edcCtZp0UNFnqBS6XuYwZNjhVlVooFUQ/WfyGM3LnA
WWN6IvXWihZpm89jXYs6qDKLQXmRxe0lwTgj6VYgta5pV18q16seHTehfm7A5Wt/bvrmpkGnsZNV
UZwuao+6IU+6qMqwW1B7khl89pv4xWx6pCplPN26Rjtdq2thYl3veUsPA9FKeC0tEQ29au7rdWCT
SqV3l4813b8yTswAnOHezN12xxPRfLNUZu0YgeTPKBayMylc9wTuybRvlMUEdCPKQNruuoQ4IN6n
mkZqA5O1W+TW2avdAxcunjGcyprHcUCc/kyC+CZN6tILm7yjG401kc1GDBOc6jm/TmF68JDNHbq+
xrsWsRrv9NnrIvx2jxajvLPCLpOTyrNyjTSRXg0qpNO3EFXjbz3Y7bnetDTY0yDOUvIstz4tXy5g
RKDQsg5FXJHK2AkjmwNRWsY3K47LU1tB+0dIjxZJo77tVioVf9bQTnhGJuwdy/eGS2eL2APqixMt
GYpAG4TVUsa2xVdz7SYjSFY2ZYewptAp6QFZvkvtmnCa7r6STmcHNolXVO1DkgPCx8nKXyDXu04S
u27YXBt0KJhR0EyDllBJA3j5s6vaUK41vfJ7podeCGN3fJJtbT4MczfdNdpaWoE5A15GidTcr1q1
mkjiMKE59psE/HRZpci+r7XjeQdCBxFseGVuHMnAk/MOwL7EN1dmL0U3OnjTdtPVWJkW4mbpvqlu
Nj52olC7U2x7huyy1izwI5fqXoX2vxSIReLvvbSV5Uup9EmQzbqAtSOn5F5pq+Ykp469AuiI91LM
tkI+SYI7mIGlgBOoLRKraW4tNAKlJZSgRDdRhjrKqgiTyLY6USyzrvxJetNZNVRqFuHs5uXkshvG
DrqyS+qDtF5Q7cl9nDNWiNA1shF6fUmEghMrYa4U6qu9LoAeNRrE2XP4pNOwktnRk64TvgIU7seG
2AxeC1dfzgByejI6Ell+qdkt8VyysE3wF1Uz/VFt5N3cmgL9zeCMh3WGwePDg9e+Dr1mnZCbgciG
XjJsh0l5VrsypdM16PtxG71NM2GeUZIywUPBFcylrl4omciutWKt9jphdj4pfw66C3O+ddC+XXCZ
tF6Y1D7arPVd2JBcEbRo0RGAi14/VeqVmfRoxyF7KtYJrusl0Woty7nsZe2g1mNZCepMiJ0Fdn1j
1zHBAl2FH2u6wJwMaLKKKxvjiy4ga9tSzzWSI+sg18rFoBBAz3YyrOmq3rSFNwKyyZ6YBaANrjBH
8snFzqgxfIoHxbhtm65OrhDcDXRqPFZTSWxJnpr2Kxb4Q/V9SKA/73ILQL8Ie7dtCCex5Vp/FQjK
3QP+yGkG2TzO5/ihtwYX3fco0dbt9XJMBy9E75Um+4JgFusKQdSKfNrJiEbLxonWpfcmLz5N4XGv
kasKjpr2lnNmkTP3NmV95n2bXRSYha/2rExR3Rl2ezbGpXNFr2Bmd7k32b1vLpnojmbtZu4uHerY
PWfsO8fXVoyT3K6gT5iO68QqiQwx56giKa2Xiu6Y1AQIu34Nhw4PCqMqGVVrpMQxhGqYfaG4xANC
i2LH4fMRSpZxnZZZUxwybVSGiGP3O5tpmBYlw9ifYqbEvHAq2Wdu5OSM607kOmFPKq+SdT52br+e
wvdezIOVx0Z6ABFCFFjUpjbsjXkFfsRVAD+2G8WFkhN2iqoQdsKFJntgwWU8Jl5X9ld4uZeLb7h5
uuzJs1SVXZ7iR3boCZpSrjLReOV+pYAxfHjeen3wTLxbzgp1JkqtpXFS72xYg6y5VTYQwthiB7FR
Zi3litAjjrv2K6js/+icxZUqjvr+snZm62PGmxzjFP4fXoxjc2ktEg1LvNg5guncdL9OmGB5O4IP
5zNQrOxbrbojfAxtGcOOYn2nzLYZKkXh3KAsc4KMAM1bCr8UBNZxbuIaUV9izAL149gFg65fQOe4
1mvnKxjlBLKZNDcgyMKfO9cIi2Er/9A0ObzUbaSta3cgOl4L1drtb+B7VTueswd3NadQsxI9SNVk
PODA3z5WVj8gaaztr2VHFIJHlzxj5ZGBgoCo7IgZ1YK5r15kPN8h2eqjsXUfeAg7THAL3o6+jyHl
o2+1vLGOqMJQ520R31LNde6EngUpa2uQFul9C6XFHzO0aZlUumDqN3MOcyWFIU3SfTp3ysEZW3ph
k5Ks6j0/z6d9h/gi6l1iBRtr5cJLdfE1j+x6QHHtyupkHBCNaBLcPicpVXO7eEerG0lyQMieA63k
Bl286UVupYmnzkhdKDMsu3neaQginXQ01PO1XbNDWjinytglh8yoy8hU0mUn9eKmc60nYRdk6pas
+deJG2t7op/zoz2Z3TFdGv1Ln9vN2+JitU4A4tSSV18WV8XqsplJizUNSsa5Ngzy0VS1PlA7vThS
86vIwznctwk2zSG1yGAoec9OEyHnN4KKahRxHS+7LfJxjxrS/p5m49mI8cXXYuyT+7FR7JDuw3nG
h9b5rpYC4JK7++B0FCJM0sXtsiQYXszaeKFpxRK1zIgCULMqKo0RwGkcvcBVknbHU2Lu1Ca9t2uE
/ftek5gWtXLKgkX3khsyJptDZ4tXM6/so5DLpQGs6Oejc6dVaRNqeLxGlhQqcCgJlN4cv5njlB21
tHS/15abBSXouNTLl6UxbEBmswnX1bofbIyPUHtrYTpRwuNUE5+OTttcOeX8RJ2vYKAyAnzwMvpo
1JMrAmXc0NYAZUPHGa4pyr7j3Vj5WI2wI83ZVcH8xqdqmXYatqkPKz5DVVSYWh81hL3e5r2YiLDN
5uJmrZdrbVhjmrhBjVZlajCcTBQ0ktXs17GqhUshtKAy8tssLRUf+leL5lHBeDtPu+ZpzNWbtTdu
ln65W/L8YFca446+flCQkJ9mpX0QmpocZM5zlRnTY6XN67kYlhN8xNaIwWnsm2lj7onU7E/Hua3P
S4wLTjQL0Gei2D1KXaEZangZNUG8M1yC5EJMWBxJV3uVqH9uO8fVNyDYbX1b2sPRMdpn0TK/wu44
P3Gkg8xkrg91waBE771ip0oKsMz09iNTtTAZNawXbEiRemc/sK6Oj0MznZgFHugib8eAdBAbzbLE
msN3su7Qe/XJUugKKdNNAcZYGki+Yg1jwl4fjUsCMXIzxDPVondszeqEdq5KQ433ZdrjoyZOjTi2
L+Df2WFDmuTBM8olXMfivsEYk+ct1u7UQisZ9i1lyHypOnHSkrKlZCaP/8Fdm9gPScuTmYt+Dguj
Ykl3tPtSX82AL2tr47J58wFfwMTQpgnyE+x7rdCeoXjLMMfNKOhMu9xTH5TRKCrrzKwG5cWLZ8XX
9FoEzYSefE3ruybnK50H5l2BBpqH9rzTTyBmEsGMSdD9mhcUgzN2OsLB8GbNCTAVWFw8jgwQI4TW
M3e3dIMmY9pGN5lZ10i2p30vlHb1jaRBG1suyQvdKfWHXmg+galFymLY8ByztJ9MIMB+7FZnQx7L
r1rbaIGTAF9nMTQKdqLq4GgCNzDDUeZITSyb5X7YY5tDMiHmW2bIhHCZomoSZ0NpDydAhJdznw7B
XBXdNTRc65TvsHpFIRMDOFR0LapI78xh6M6mrMi/pDUFCDGINAaBXk3PG0L8pvSU13U31Hf6oopw
oLkCQ2F0FJZFOgWragxcroYn73nbbOwXjEq/YWSJVaaHM1igTEXXRv08q+eEL8qdzdwwLLX5e6or
3kpuWRtnUYyZlREOuaI2pMfi+LGfkA2czFnb38cgqaf1YndkS6XNNYPtajM9c6jWAdUCVUw4NqRC
eQLKoJ5W8j3dj3auG31xt8bZsjPWisdVihd3sZIQeOpaq7xrcrtcFqJ4tjeKyhpmuD1ABlEBsnPT
Iywt7Ue/xbycikTqodq4zyKDsgsj046jTtgyoXbCHMuXZpEZgd7gxNEuCYAwKb2BxRAtMk1Mz2NT
q8OR2St4kNntRjEAEm1ULkTZ8IkIdZt2y6qzBGWFPu6aZVl2qVqoh8p0Yf70SvWmLkIAvavLqeg0
5ZKl2t4vC/sytasS2qSEnIBLKKFsRuv6J2rBP8b3P4/r37NILNg0DgFKmymhqZpEFnxgVMsymRSj
IkEn18cD3douXwaN4e7yGXcbgsFPpACEPQZWmTqRFio2jyY8nvekgHjCb5nsIoyhjMqUJ6Ut9PmU
+AntX2OpI92BAYH0zMQ0nrQ4+6OiJnaXKWvKSkQGk1Qnqkenz6Bye/HjWFNKhh43dfUTy0u/aIlt
jZ9wZT7w3X4cXwdXwfrHQddjfGTZTdL1qLw8ge8LQakwt2paNEtAWjBTx6h2roJhxQPciWw8V4dC
u1LXBtTBlCiOGKYr6VniNap3rvWI/f7QlfxLnJovNS1i+ZEm845a838k07z7rf1rvRFWuo//6v9D
xs2mEv/3f5Ja/kS4iZ6Hp5e6/Zlts/3BH2Qb/JF+1zysbSEgEj+u4b//T7YNka0QcdDtopZDxwcz
jo/+wbjRfrfJQfM8uLsmTAQPStU/+TbW74QSg4jAxMT5yvqXyDbvaXlAdmCinBXO5mgBSND5QLVR
5npIc31VIgSLuw0dNXqS38u3Cq/CAqSlrvZD8VRVXwvnzGU4BmDo93N9lMqA6aO+T3V64nk5/nT7
frGobO/yTwQgzgp+9OYtSv4r9KSPVNeinmOX9tWLBtXFSBmBRjB1vRd1qTEwQGYA8NfH+6GreXdA
lA7obUgIQAoFy+nj4oL10IhG1ybZu+gUX9qVVV4wTLPpY9K8MWi7zLb1pwqpZQBOlzFhzyvlFgky
FiFa3AFmz8T/XeCnIDZuBllIqD2sDim82inXmkz7ewkC0EaEKLl4ZtBgsjPMpv7Axg/GkYzpep9m
vfVNGZw52cfesjRsC+6U3VYd5sVRqVsrzqAQfOPddiV21BVDx7RGwX50b0//m7nz2pIUybLoF9EL
LV4Bdw+dkSFSvbAiFcrQGOrrZ5NVPRNOxLhP9dM8dK3VndVpDhiG2b3n7KO2tCq9NnWvABPxNEVW
Eu1gLXpPux4zHYnBYtnX7PytQ7q48UGxwXWHQpHC3AtAV3t2VqrtV+zHr5pKlOMhbawGpY8ss8+x
VVDI0c1Eg4uQlRzExTAiN8EqA7KrQ4xbg9uDjMNhj7SamoiFMM3NNQ3VmjwWUC/q+8CLEZf7ZAeQ
QZsNVdmDLAK4G2CsWH64UYPshvpX413lcQ2gMi1wgPnk/6BUKuNx/tAZ6Fh2NjsNyzfXrFR/UURl
+4Pr8LWjzThGfplABwukoli2r6rCepZLQ0NuqlwIQsAMwROKUesvYrXO7jSE28u52bSdvTTO3bUb
bf0JVNmCpqmJmaBXiat1E0f9aIuGTUul0OknnWaqaUwl8oqQuyYKx3qYlTPWvzdvNMsG9AH6Eqiw
qFquf/5Ka9npcU3hztZ2VeuA7qGg1olAkY0yX/a5Uj71FfyJMJrUhmhdx/W6/el3afP9WskWJvwv
Hgy6e1YvfbMjgIamtHLJ1d2YjsYTlKvuPku6MZxl0d5IMFiQCONyD/SGnhSqihtlnEaAdkUJliFB
5DT0zpl7crx34CfhgWTLQGtQR237xjDtKHadIpThTKlF4tYzW/kB7l/7fPrK3x0Fk8Gq3yN3WV9l
ja/uPHIs2royRYxvTOX1nJZiJ6LF2J0eZeMDWC/GIDlac7mONYVsOwyWJiozERdTV7l77w2u9SDb
3vylIRqRi2vewTz7wppshrUZd2xs83MhdetH4dVq+eYX8NV6faFQ/isT9Tit9kSOV+w+lKusMb81
SQNItifEd0/Vdv45l3aaUPyu5vvTt2Azxd+Mv5lhrlapJCHnWjhO2m/HLGvOHz1ML5w9ld04yIqj
mXLSXJ4x3m8+S3/GRbetwrwmuQE5+/F1KyWmmNhUwOvlNOUjujJBklgSulYnrhxwGN9PX+dGt/7X
o4YqANxDR33LGn08YFopRaSvrRfda3OcWYkTdmqtPyeCoo3uTNmlJXLvI1Wf4W7RrOnXbBfOoyVi
3P6nf8rbub263EmYpCe+Et3XP381t3XTqGXJ2x62o3C+m5XSfki0s7FaxzrxP9fLG7omv3J7WaPW
P381yuhWmlHVgxZiLc6eyEFbLst8cp6sZPF8cD2YLONERGegGG+vbd3zo24mbp4o1u2GWwKIA7vF
dLJqdGRZIvPdMlAuOH0HNwclJg92aFxYIBtAtxO/enxtVRVbM48TarDTJfupmBpaHKyIhZaJr6eH
ejtPV5Mtzi7oLCpKgs1tXNyEzRVmsHBJhvG29MbqkzKVUOFrxdxVdZyd8Zi9d2ng8OGY8HKQ0bP5
5CjTZJXl4KohPd/mQF9JsJ0cs1DiPTkz1B9rxKu1h2WZRW/9uGJlY0e99a0mjg1mPI8p/zYdRTOE
zlHrmwP9bXZM5sNsNhgJKlvP0da5zQDhkeL9BSq3uAoQX7ffh3ES3wHLqUZQODVk5T5upvsxBi2+
y2v6xrdTikGELFhFr8/MgT9ciONfDxoXsIG9AjKokW222xrNC1nmKFylLdVvI+VJkh8iq3tuS+m1
QTeX7logT2AjY/01yHSKXRN9SzbOATkSiCO6Ps+nEG2m91JkfAD2Zh7hGC0mw3wi8EQtfbvqdDNc
nBUzEGmz0M5szjdPmyeAKwXzs4lDHSfSlsgv496knJnpO5oOqMz7uQrzPqPjagC+Pz2R3xkK86Zp
4+HDOspZ5fidyXOQ7uBpjJ02G+6NLgz3atHb+doZcvlweqjN0rNe1Z+gMLxcuAU1d/N6lk3S5a3N
19rsE5Sqmrl8tJaoY4OZtd2OqNvoyUINeKZ6sll6/ozKMkfuCasP9pj1Brxa8Eq3H7tRZXOvt3F/
68maNviEnPH0tW2+13+NomO1dG1wh2/Wgwj5ZVFPrrYjsFnc2IO0f1Z2Zse7tHeTKyMqGtqXiM1K
NCFPspnzMwvsO+Nj/MXBZ1NUQd6x+XgUfLK6KrNYe+Lypm2N61o3rxKnuQNa+quQpvRL1/nEJ+bH
6everIPrdfOqUZNS6au57nYrXDceHMcRruay9N2lxgEF0D9YeauQ1YVh0XE8Pd7xdKU+j0uADxdH
SQpHjrPdH2AqRgRT2LA5l0q9MOLOviX+Lr9b/c/Pp4c6njj/HmotDKzHUupuxxMHLVcDwngdqsMl
YqE8wtZH0/70KMcbrb9HYbPJzAEzpG5fCqL5WnS+kRMmkyOyvZ5p1lfAn+U1xjiLfi9C9A9QEJdr
l/yRc2ulwSUcr5WQMFaUEIFcnMq3rKpKumrc1IWxoxbXPWQIa0vUUHP7qVgWOQYSHu5l32pDEjgo
7TncTBpl3ALsfpChZZzIR+pKJCZLq6E+gVx4ldrZUh2KtnBBCXdaGQydlyI2HnVhXU8x7byDa8Hf
Dt1+cIWfa5k7/uNX0WXlJD2N+BQc0NsdHckwthcTY7vLJ9neeJUhHsmALEk3KWKEj4Xm7hD1KQcT
9nGArBEbw+lHuj0+8FJQVMH0ZXI8453YfqyxfRJt4TTWDvh8PdD8EE27q71+Tjm7O2BFGxzTwi8w
NEW+7qRzCv51KJ8B/NLVOf1jjmcxQcr4sjkpausc5r5sTaFtwglHaQ1zx59aAR2M33A6z7Fw/hw4
/2ciMYs1jRI1iWQ6myHWwM0i61jKKmD0sGTkWbT4OkXbH5jb6XQRs+uY+1WNcJ+WmlX4oqd/Fnb0
6vUD6q/kt42S8yt2/gpFkJwWFDSFBRWkUp3uOvGWtNujokLzq9kVBCgTTMPnLs+X4iLOXZy1beaN
Jdaffv51+s5tc3HWi7Ip/5E2BsQMHJN+vAB4GDzqMjX1HekC+y6G1aJn9uhrdHZ+LNOCe2diyX/I
AULbvjI08tBXSKd8jS7brgOWHZg0uz6agGPPLE3r7Ty63eQCrvebIggWcbodm1+m8KznvHVCgnvQ
m/cuNiudsthHN9asT6dvw/EEWhcovtTr8kftEozJdsVVANaKhBZFCOHXoHWzYqL0WZx5ad9c0XoE
I66U0saa36Bu9gZeYkIJn3FPUZ4DWY4EdUchbDhgyXfOHG031ZP1ihiLgjDrHYGXVC2O754Axkw9
n7HgTN8t/Kpdr8ghkIXm/PAgM++INAIWOyxyr0pPv0pYBn2vyQmTkFm9b+ATnTn1vr16DkXsjei5
r2dRc7Nn1fu2NEC3cPWKOe87rafzaqNDdtv5XNTnmaGszY12zFbVS8FQaYIWdqZWFDidKC/zfonP
LD3H+70/n7Y1OpqPNfsuC7Pp8X2GrEtHR7p2uAC0vx/Udv5UObHysEyz+xEFBmpGURpnNghv31o6
n4BwdCYtwjr+cTxqOyMJ9wbo3XM8Oo+5mikoI0x8dAteyFhEtIfJLaRdOVc7G+z7DQt5dZ/Yaftz
0Frd8gfPGh4Ap+j//CFzWLRZJKm6Qw3b/LClHLAE5L0Tju7k7eumX8IJsd+e0AN1d/qd3VQ1/tx6
GnnrLokKKYDIdRa82vR2BEybSSydcLENibiQynMMwuGDXaAoF8T1HmKcsZ+ob4h94TTikj1/+hI7
Y3MOe3W8Mf37l1AsBRK7IqGMzS9RMcDX3oTMPM1ncdst6IA7u5nuCjR1F0YJytSp9PrZGVX5VHey
PJM4+s4cXCEAHJkpPrCAravbqxuRgxeHM4b0wbOU6bpQVOPTBGx7n8n+iX9b7q1cJl/+k7u/0nGh
w63t1M3yLFQtGgRe6lBDHfphQW+8Y/HUP8Ce92u7yXZui5FSNE4EDCE1htt2HPeQ/f/ZoeTve//q
d2x2sDSlZ8yOBUt3JRb0cjpVPM7fl3XiKt/5Ks3Xi0l21NjN0wHpzPR0+j68s9S4FLNIDOTEt8Zc
Ht97mWtYT6cGZTDRB/vENSRRXnl02wMK/vmfDMXJgCe9nmI379ZszjiZwFmHEPZJ/ml46Umv+c1H
ezrzar1/Uf8z0qZeuChxWVLjd0KksAgPqbXtELhhohvU5h9/E0ljXreSVAXxbmxbdMi0bMyvDGUM
cxsuK6BRH3tjj0XYPTPUn73M0Y6CcxVknZVWRldD335/1bpCCiYWJxysovUpQFhXVdYZh5i2xjVx
Fe2Fkzsg2sUyfLSArt+pZA99LY3KvpX5nPwHNxl2wnrqWmvB2+WL9KrBHiqWL14gby/a3trrDepn
rZmsi9Mz5/gA+9c7wqyByYcmgem6+Uh5onYVe2IrNZarWyaxy2+e2spr2yvbPcW48kxWlMmkf3Oj
OR0YkNootG01FjF5PVmK8pRr0ZxADuTIVbo+/fNPLyg4LokPzdok2rz5k9E5Tjusq65FBV10qC9F
jgQrGS01yNljBdRossPpW/neUv960M2tJHmr0Btgc4gMte6qGRfljqDZNTi7Ja2QUFTU9alxW5hG
eWfAUDtz7Hr3zoKzoOzHVGYfdbzcWEOsVgqLKk/SzEJhlgIEc3mORPXe+48ygMOBQQkdiMfxKEoq
itpcbVMZSISDWxJNoMbSdxwiek7fznevB+UPW2KwbmgYjkdSk7mcaHg7IS7dOmhg2ft6YZzDYb47
/1+Nsrme2mydvu0YJRs46ahj29yajHLbZUYTyhGR8umreu+DTAmH5i1HCtf5s3N59UEeNKFWlsMu
qHWoMXCCcuudMerNQdRzfwG2ZrwFx0PD+/Sw791MEupgFSK2XY/mxzezL0fkqUvNa0dk4kFCc9h3
qCHPrFvnRlknz6uLi4oBL5jKh78TCg7cNsN2OibqmVv43nvGJnLNQ7UsE7XL8Sgd9g+tVHjPUuoK
V7MTY3IGwzh+HWYaZn5lpA0VR3oJvoPRXzsgaZNnLvS97wW9D+qN+A3WneZmgclbimI5J0ZCNgSr
lwJE5YppUx+yDgZYGaVEcWGh3S8mz1TWXxrLWV7QekBAquk6nFnu3nkpQcia1AOZyTzh9Y69uu/C
y3ACIuQNpzGWuKzlso9I4yC+TDM/nZ5I78xfPPEoiYBTq2uOxvFQNnZ6dVIqhtLj8usg2slfKKx0
XVV/a/mS7wUq5v3pMd+ZVoy5wn8sTjSsPsdjEjSkKJA83RCN+oI3MNOuCKA+1z17dxQSHVRadCuu
ajOtHBLClrkVbii7sgxdvfptNMbfxChEZ/8LemhdtTbfP1qtHi1OvkwrHun4WtJuintRrT6ncso/
9UvaRsGiKyYazw63lR/jYH2qEKC+KILemg9vo6h29WKRf4lRhZrj6Xv77vN89Xs2ExlctJxtjamT
GgUuE0UFK8Gkd74ujtQ/0DPIP46ZZpwZ9d17vQLKYFSuUpLNXeBIYtjJwKgNdYVbRU9h1iRne9vv
jmLhl6KuApFte+LsdDjHBcG3YT5O+WERRnrXRGZ3h613uamVvn/KFmM5NKVKNDtfs7K04mBOli7M
a32+xC9BmJiCl+LT6Xv+zgK2smMRYPJlgwpuHM+BJE0chf2cE1rz2O30eoh+LUqNPbdfdckxTkkf
Ub0HqwVQbk+k35m7v+lw/tn0rSwtdl/sjlAAbnYqvd0nxqRR2mc7jYJE2mqOo0Yod5yW3btUKNoX
ACWsZb0IMj2iB2rJ2W+lPT8to2n+6troq+OIKMCEZ142Xpzt1dTNPgBeIRGYfPLhTFXjvSeJYI8W
C0sICezb8w3ZmG5hWpCCptII7NhJLlVU/WeW0ffeBf5yNjU8nhVafPxcmqRsUAhnvJuACkkJHhVo
CA62J82Ip0Nv5Oj2cHLG7Zlx3y7fWG14CSCpgyUDgHk8blnGWeZ4HGpcrY6DBJXPrnUSsc/6Og5P
T731yR4vPwwFHg9SIdFAb7rDyI5hSiF5C9WxLO67UZLQnY0DaOaExb7YkeyY3WBtdopvTj5gBjs9
/NvnSGwBtRAETDwtAMbHV+rRXtXLjNNGbqXjrquc7KGlLvWPK01rOAL6BNrgLFXbanyNFR3rXk5P
qZVU4MsFQxykB2yA0xmtwHu3k9Qrj+/hnw7r5npcxHZeJxkJ0WZ96WSG/qzKxdgbdUvzCo9P81uf
+92oWMb96Tv5Tp2Pi6R3ZdFtoKT7Ri7T5/A3YQuEHC/wAI1TDSzHa9KDoc7Ol2iMQe7Yde3HrrMq
/lkAW5pQ17zT2i7DupgBYvxo1dF4pt/8ztZoPd2xZV8VTAYSkeNn3HfWiC4Nx0Y0dxZeWK3TH230
kE8U7c27yarjAv2BJn7MMX55oAAuGsLFZQ4COsM9HGAcmf9xGYzfRH4FhXzOuCRLHP+mNMLyYXuz
EzIrqzuRYR6Uclh+amZVhVOzLLiXivickuS999rmjEsDim6FsdUawc2Z6gFmBKxPvNOxbpV7jhs/
cca5Z1aQPyW1o/caWC7xHEyFP3Et2xhhTEydRyo8/gvVFVcugl2/Nqb4YSZ9+yZ1wd5g5B/1b6Lv
ir0kS+lQla5JKbTJHvSlqH+4IIF+omFRMTVPIPQEibtn1p43L//6G1eLBe/legjRjx9CO5ZuYpl4
RKQUyJ0T73kZknOlkzff1s0gm9kXxbGS1KjVwsYS0720WuUHcX3RS5fby0rjTxP1UNvJ9Fty/V9m
fekOp1/MN0vC+gM4lrC903g/txXXjOQ8PNP8gMxVbvB+XOVYxoJJMW5aa7juTevB6tozn8d1u/Tm
6dtsKfl6UP43Nnd2bMhJxYuuhK5Np9cf4wK4V2m3nL6aA2FwypfT17jp8LKBWC+Szvm6e9HIqdkM
aGE7UB0FhImjyjVjNbbCrPNg08yZ2f6ehqL5DnkbVQQZXv7coKfD3XLmW/KniPPmql/9iM2jLlq0
A2JOlFCRSdoGYsyMG82b4/uspMzrR21VX89MMz+yiToc5n65AIKE/9jpx3trcZtwwr73mNqVcgnf
crnwZOw8FItn8eEgNK9sB8u3hgFAIFS+A6FSejCWGAERxcuwXUZ8cXm3VD5og9P39903ha3AKirB
orMtytEFi6mM8qaU5WReZU7yQNteXJwe5M3qtD7DV4NsTnIT72kSW5USpqhd4dXHDT0/1bqTtawf
Tw/13vx0aTjyn1XDt10IZ8ccpljJlFDXRRLtyqXGU+g2IJiiolM/kxxr/D494tu3EEADdQ6Xjwpb
/21qnYKpt6myBv9+qSTQorTukRAMbV8uRUsqBG3spW6eCIHNPp8e+O36s9JmeTlY4lgCtma1FuV7
3zmFF0aUBH6NHl/DEB2Q+VhNBBmB+yqfwPeILzqMgcNUWfqZs8Xbp8r4aHn54JCbQ5bS8SK7qGXu
CiK5QmRfxeeCUxGOeVQqB17As+KKdwfjywZJVycATVv//FXdIY/6eBAAH8PB86p9XiekVQssF/cK
MM0zG543m3MqAJyY/3usdY69GkshZAKtHE+0jKLuWnPFfEuUifgoppi81AWwNg+XyIHTj5N++Dtr
KwkRUBNA7qGf29zQEaAHdoch3iVG717joYWMH0+Af3aZU6sY21W2UJVTWx8AweIDbi3M8aslVKhM
cR22VewqGHtyq7GtQynr1MBuoorPPMHkM6Wl+yoyiIqsaaOYu6RLsB0nuVGWMBGqBs1VpczpLkqB
1iRSeslhMirywLyqa+9xXBumX2L+/2hag/pBGm2e+platDLIOflWvtcpIg+bzh1sn44F4mMJTqDw
awIkwPy1g/ET68L0u0RCf+MteeftcqfNPk+9hcu6pFNKqXxazEcDLuGndnKgB8T13HyygFXcRoOD
Db4RwGr9Bran55fRQlsI0pEA/4J6/MfST3DNLLtXeh83jQ0fCv7OdEU6HOk4fdTOSaBVYz1RUE77
C68QjRU4ROlyjrRrGd8oqC004Dpt892z3TgOAZ8QKcOJlCzfUma7vjYw7tq1WyUfFSChQeFmufuU
G3NL9nUzNm0ZUIZwhyGwXOVCbWKP1nspW2R6NcuBoz9r3azBVHG4vqIJXbR0DdA0Asyf09igYp+6
avWkJbHragfp9AJmSjMS6FMagPtwFhUjWHUAaEagRuTEhZYtNVgdUGPhgTaq89JPSf6tHehnkYwM
tBhOtDktOFJci627zEfwAdbE2XkBfQSCzEmnXwO6tY81Td1fCbbU3oc2pIpAKDHIRhc7wPKpc7HG
7u2yiXI4CWYz+CSKgOCZJporYa0pdhq00mXvB9x2eNS6kpqDtqI6wrojOQbGTOPAkjbIQ96B8OiW
Kzbgbk813xRwrdxZJ20+MTAUpzF8Ob9fJuX3zKLpT9agUZYy4/aeClVLARDnbOeP7D+UfSainqlu
DPYdREZs8kKqLfCPCqxEW9OGqYTd4SRLlPknpXcnC2fDiR8aI8OBrBG+dT8gXYNyRSp1wzHCIPZG
sQoogmXMHgNWh/jAHtX9CBe3fqSxv3Ktm6qmdKeX2v1cAxAEpTe1pOQZ1jjcNFHVARV1FI2/n4b8
4Hcq2UTA4TDn7zxrUr/qvGzPEFnAx1o6VZFgie32Mm1VEFiZVYE4ZZM1fafXN7wYXsdfREcNpx6I
ocXA0DYsj0TWq4/0MvVvFiWlxM+GHEDmLJf2Cfe7Ne2oKA8mmsHItkNdpmrsy3omqZ6SQ/qrN6L5
itgtQpQ7kSb3kalP/ZWhFcUVnAsW8I7vqwuQIpmAHieQI3x2dxkdyhi1dkPiVnzjAtl8UFrF+bYM
oH6szumTCxvzOu9oBMmuiFw99xOOOregVpbJF6Xj/BgleZ3Mv5F8EXJsoOygBsuK0J1x/gQFPUGQ
OEZiVgDIjE6Gc2mYvyDsL+J+UIw4DeIkU8YLnP8adCcOhobv6GvKe9LmJbTouvwKsMv41IE2iWHl
tURHOoSEfnOzeKz8WY9qyN11LKagKMaImmeal31ASSwe/aq32Ji0RnJgezc+2VOuX3RWomCG9IzF
r5crSYD592lGQwSkWGRfEktNZz+pIUUDBLXa78UQ108xmnYt6F27/wJr3dYubMuZAWnh9iPKXObJ
sxrb9rMOC7Dbmy5Eh3Ae02L6SuXJAFgxmVa+m9NE/zil0TAdeCkifnVqqBL6RSN0yAoIrP0CCpJz
ncbwgS6x3dsG7VuqO76Gi4Bg7i7qK1+fI0cJagX17m4mmovwNYhJAqP9pIJMsOFT2lRelQO/S/1W
m/kiL2azKjR/EEqfUibiFONDyVDn0OlMxGiTrOEZ4lfHjVCqVm4Df+mdb8PUxZ9MK0bvs3RJRDTp
IPFrzZOqUOPMQGNdVgkE+qBGmmtdEFQxEp5qZ26AtyKXF5qwjU+6MsiI1HK7LS47Z5A1gFaVXTXi
m4h/jnHs7KUaFem1bk/KIUk69bferu48c1JzeHNWAZvGzdhWBrIzx+g575WuvHfApOQkQjlUOtPe
XEME0cVPVNhQimIsWwDwu/DvP+dEr0fByHlKhfmUV+mzgZW0+Nnn2TiGtTtByijsrr7WpDceYju1
n9UGerrJzsDYsYKaK1cqSj/bRosvNhvxMNzlcAWrXW6WZfadlDWwppqOKRmRgSe5hVJQ7yS8SPXz
pZbwesDCvAxK5xUUc6hvhCLPyM8Cw55+Q+Y13S1FNuYPTO2xCpO41vilqfKjNU0pLw0ZVS8qZXYw
3Va3QKMjmIu1w+u9xbhKpeAjUJVKr7HweqO5h9GdWzu0d3Tk87bt85012/PntOi1Two0kzqI05x1
QmEf8uKmXnxjQk4BQ5sXfNpVszefYuhfX5rOHDj3GxM7bwVK6xD0VBrBfrV58tkoIX8GpEOVzwUK
GD0EMaj9Vpqh/zUay/wV1/HIi9eY2bUTtQ5bhnJ2oOwsBIj7CZSM66WlGrsvI1LODsJJxaVldTyz
qSzNe6ox4pvuJPpda5U6eakz9ORno83S276E/xTCZG/uOv6tyKe9W9s7lbCx74mhJXDWshIu3zwP
C6ZeMHq/dI00PEIaIvsmq9X6m6xaqfiTquVwoeYeG69bTdZ1X3pdf5mmS9MfzDpXoKiIUkc6Iien
DcwhYf30IAC1exwyJqyDcnqMSnduD05NbNjdsJgjoJ+RJBC2cdJz6MYwr8EkxtUKQx/nlXhvQZeZ
8V9Fga0M80vel4TgGhm48WDgvtwqTjV5vlPhvMawDYQ0aLLpKtJbwHpG8csYEvBaNfz5W2EkxNYi
qfGt0cYjnDKF+NpQiBoOSV/l18KtG3evemP2teJ9BD8tFUF7sa3lEoge2rzbabyEVp90LyCDJysY
KANYO0J93KuyMip4IAqEFfZwpfNSTu5BNUSPE5zf6xeFDuy+atXuezE5sbpLC6GngekWEbX/Ca9T
SD6EawVF00H86hdnuTKIqVPDDHDRdcux+w5df5mHau+Y4L5yn1rlUgU27MEhIG+F7bHZ6HxKRr0W
2OuGis93FS2AlHKhjLMfTXVJIEYVT9dw49TokAGl1nbOGGtkzlnsWOGGuc6uKaqmD+wkbX6axSR/
u2rDjqiM7eLWQ4gP7LUd0F2LObOJbOhdpYDU7bVG0OpLC4x2IibHjyKqfb4GGkuCN1PyOmDny3Lm
0bHu9/T6IKPpCFEbH1ugXu1OnyTenuk5ilKaWRkNOPW2zaiGtDd7SvQoNLPUuTbV0r7RtFhcnh7l
nXMvuwCDdhc8B7pe62nm1SlppMLmLvoQhYCvZ99LuAtBYqLyTEcCALmuIoahPxPUBO81vTg9+Ftl
scU1vhp9c1bKFTZwogISMnt6dtcJt3OCoeybJ9vobvSmAGwlmvpy7hLnEVZZ8ZMsYT2w0f9etZqX
XINVO9dpfOeIapJAZHF+I4jX3VZ+nckb22ES3krx7QPAR/KBtYjtejk3Z+79NvqTqhjHbvxA7OMw
T+Om3dz8WlJudeMozImZAtCXNvmvXJEISWjBmXewdTzwcFIlvpYbBY6rHx8VtcAB1hkd549Ua4dv
Cv/9ScRFfuWpsnBDE0bcyJy22i+6M0Jri6w+iw9qM5gv6UKBOZiWKOr3tOP1O3eOcxIDnLQdd7Gj
tg/In/SPq2D4pYNCvgTaIqpqX5Rda/qgfKcPZZ91/8FUx3yy2iDQB5j0tY7vg12YLdzIHPq13eo7
ka/ZowA2zrxQ7z5ZWuhUdxA8Uvs8HsVLc1z2KcUHM5uqsK3oVbJ5ffBmjl6n5/XbEgDP9dVIm0pZ
BQ0e3TKlBx7ddJE4UXXhrvnDxGcgoI1rnEJJnjydHvRtzWytYNG7poaEjVPf1DssOUbwzoB3zksL
FY4UzZAAlKS+0aLonGPnvVWDjhwwGNpmq2fo+FbWKRkr5UqLyFrP5dWooJChaf8UtVoPPl6vrFui
w8YiLHU+yaev851aMp5vtper6dMkK2xzoc0ykC3Qw8teDR8HzZakf2uLFtS1ad3answCoUXZHef0
xAwm/JN3nYQ2dfpXvLM6r5VWHbCERiLzn5Xt9bppR5wddCrohj46nxpRyMAx0uGvxuQ/Yhv938BF
J1PF/h/SixA4v7rhb/BFty9tK3/9qLrXAKM//5+/CUYalCJ6CbCIUI1jUjVYO//KC0Of8S/KixQq
XfoMCGJX7drfBCPD+hcyOhPJMyYgXlCWiL8JRrr6L9w6Km8QPRE6tJi4/81Wuv+rh/BXjtv7qh3T
Pn4bqcIjykIlu/o4KCZTiDx+Q9wFS105xy+tNJXlupjpJd/VZjbnQVHKprmM0zJD3R73BZDJfjLo
2/r1ZFN+w2ztZpZIDyLVoeMF0ohLOd+PU9/W0Q2UfrshVKg1JMEKFO5+F9O85JMvSwoxT9loKB6V
GHZyZnRpa/pUE7zI1l2awBc7r/kc6zmkRTMEiLgWBhqdTi8s6UpRV9qoztlXuk+mgm10YKOdqH0J
nGTS+2EvF0vIxzYhf+Qe+bi0vvCBE/qurqgw3ttOSv4YxXXVe0kLr8iuQACBmhWlJLTGKybgsbBo
c7FPQfqoV7HeKWy0hl5tEPvTBIoSpWsP0tSH9tFCzVIDnB3V/gP1H/FVaSrFuXSo1rUXajGoVVi6
dvySFaNsgmjdLXKiKzk2O7GLzwybdJvzvxMUZvYKWX5WVzZQygQIOHDH5bAvdd2tPuAtVBsAoXW2
5hrNuXLRt4UhPlYZzMjAxaJm09rhvHBIoQ5ddHjwvKA3G2pmuEVs2KICuFk4QW/90rn5fGtE0DSD
sW+n37UddfKHGcu8JFWJs8e1lnbxkwINGeyza0Q/8CB2GQzhtB6fa4oQXuQDQpi7fJeq7pK+FGpi
mFdEKQj3V1PPSfYFY87SfnBqkMLX6sDftJNd5VW7ZHAG46qYG/PjMKLQpiDRTt8LncCUXV9GeU8F
2VQfFJSkyY6YcaSOiuj1CLZUSXZBHSdTzgmGNmeQNhob4AUt4zds7uUjoQuxEbZTPDz1vGr5Htyy
m3HMjJ17R484s7A+dvNudnME5/yRKPy4IrNq0F3oSjll28fUqNaSu1OuYupEbT+0DrGxMSVurzGQ
dcjFo/YiwOSP3+1SJARF5EbLqZGeTHko09nda2oqvKtebzhq5Wqqd7uua8TC4ZBi+Y7wO1fz54nE
1V2Sll5+l0mtzveoZ+fnWqr1beIUUXZVWJCt/Iz+dvzB6VI9DmMXJ6/f18SkC1c2tr+o2vJbHWrX
OKidyWujNoph3wqsnGY496p4KOoRNP6IRsM6DELneasxfoqDbabtPhUpACu8YuJBOKODITmi9+nH
aatUe7xOy+JPtsPRY+5zophUjxw43+r6tj1Ua4sxKK3aIYc8IluNiqExl6EEqvuVwiJVSMBSnomr
wYoa47JrHbI4LR2+bR7o0EE7GuUyixAlD4SxiUysrczJbNLLkSog8QK0IJ8bU0+Kg5LpoP+Tiraz
u0xNEzTcmcE3pV2QBObY5DwV0VpfFoVQboRukILtukT7+A0JIFnAeQepo9RTCV19qqkMAkHXnlh6
40dgpeSXgslu3Z0eRaP5lEOEh9wlrVHcpYpKuHsc5QVFwjGSeqAXmtrtMyWxki9ttyRWUE0ZjOh0
AXcZLlOhvXCvx/F+qmzzY9b3VHfHEWr2owdM42LFou5kWbovGul49SV2dxP6FgSBnJa6CfyevQos
4Rg4o7EfSsOGyk+yB4WdWsvp8Y8d2dcX6QTAGk5qr4m93jfUJ/x61ZmHS+Hq9Te9qMprNpWmcU/i
SVdhOpwLgF8gp2llTEr6QlHb+lgMDqu6PtnSIeuhHklzzeLmN0U3/WJgxa8/gzXXkh0VucaFZcYJ
4cYQmdnAZ0tAGkupe1/mKKqe4CRxt7JRqacb0o8Xdv/OABjeyYjOw1NpDvCz49bzgnTI6JX6HiqY
5G4calO/zYiWnxW/q239k6wd54VguVx+7gAD9vsVrkCWHx2GnBI0VdH1yG+kF6Odav/F3nksSY5c
WfRfZk20QYstEFqlrFQbWGYJODTgkI6vnxPN4rCq2Ow2zprG3tCquhGBcMD9vXfvPc7ent155JDq
aPWlmmv9ARtL28Ejo813wHWq65uU0L6PUVhERgc5UbRrg3x060YvxWSsdXrPnK4t4M8rW6Fb5BW1
LISRDj3JpzJIe+trxeiFyroURUATRMwqaGDVJIHfqFAXeatuRWYP12jvsrtGj7pLCu+QhoLyZjM0
07gGiiQB1o0Hv/AScaTjmWIMAbHXk0NPa0V+MPmhh8xMTEpya1UhQUbURc4ITbi4Zeksduny2c1r
/VOHbRRinXJGYmuj4Bpw1K1Hz2y9G5kMBL/XU1Hiu8tbJrJkt4xil0GKTHBM8nInNC4rh9uRtoNC
O6HYK6nBRmR/MHbMuEJCZGajikwrN+9L16cr05jTkq/hJBrGKtFmZ7lkV+/3nkqfIpzp9wBrYGBv
40xpmXe2n3oT2QGl1SZ7PdEYBDsgXyATqKxzThZcy4Hs+MTPX3JcuCYAxSRLId4VmPkJbxGD8KEw
B1kp+q9poqn62OXXuIh1HcMHIvfM0fz+3V9KGj5hwhNWrYwxtf0q7FrIO09Zkc2WuSoXosPt0OLH
bfYFIl+9WDexmmImFX0v1LmaYw+KohDleLS7ofMPnaYmd2ubZcoPtwip2yoiNXuY1zY7HkBhXhC+
veYgbzINqnWjGShbKGQrzO2WMTs4HobKGLfK1GaGAflQ6MuepZvwbjJV4IlzUVpXHljvqO48Gnoz
3EyVnFygNFoay2c61Y1z6im/zbM5SM09Co1a89aHvlitgnZClxq6sl7G2wYFhXpsEayPr3TTgLiG
ROItfcQZSaV7ZSYtbc0kLSV1coxYrguRctVvcDtleiy6SavWNhITaGswq9o1aELvkeil4MyN8yj/
yAX7aLwB4ky0tHM2vk1OR5urEnGijkGTu/Yh5WSQPyohGRvlY19+tFUfNzu6gsV4ml0e432sZ1O6
rkgZmW7zshnp4XHgdXf5ALUBAYtll4dY8yeyl/Nq6V9KveOb2nqayOdrSMaDLIfq1UUMYH5yr1FP
yP6VtLfNojcpIQGOIk94rsaWV4pZYOIfJznsDX9KtceiYJe+n+C6kTU+lW0qd74t2ApGWvF8KMac
9wKl7fT32v2/hdD/XBtM/z7GNXyXH+S4/lwG8W98r4Kc4Ler2ZEQCSpxxM5XbeX3Kog/cq9WkwBN
h8HY6hrH8o8cV+s3FPmGS+sJaY3zu+LyexlkWL/hmSAIBAs0SlHiEv6TMuh3mfU/FVcOJlaH7EE6
Oz7mD3oS15bMD1VylQVdZTakTGbsc0jLk54YtSQlissh2koN4OzWFHKUGn2n55h7KX80+o+OZDDG
SOsgetV9Q4vLMUHIQH8flrGeNqK3QHYYDMND0Kfup5rd6SzdYrG2v9/s/y47lh2/xb9fd7fv8j0Z
3tVP5ff1X/nHwrN/Y71do4BZfi7BAdS/3xeea/7moqUmhIvWzJXazZr8B7LbCH67+tjIy8Y8+vsf
/l8Brpneb67u0gn9ez/UpT/3H1Tg15X1z5WH2ej31AqW+dXvxfL/pf5WeQ2M1E3wpiTFQ2WYQ+ha
pRU1zNFWP9yY77X/v08b/8eVkHPrbHh4NK6doh/WuD3mrgHVJkcHo9SFYsO5ZXcnWGru6r9off3R
l7oKpU2XO8jz+UuflF7U0Js9X0oXxq0oujSi4LlvZfwXevifmxd//0qcGpicIIejm/hLX5rsx5Z4
2yAjEcgkqbWbMyesTGEcG5/RiZMl+fOf38Nrv/DXX+sqTIeRgrEYm+/P95ADrJ1y+GFuWcniJqj9
t2zK5JlJug0mh2xlyJl/FeZEgvO/fE+fMQ6/Ge1g9n9c9z9fltNlqwWgViiJbe+W4VzxtWoUVXFe
iZ0lhP8wzs10Ubny1lbfNbAyEEvTQvcusTc4K0daxcpp8vI5oLbfYPSYDiM2mtsF6U9kA4Q4CTXI
fcCheEcwu/dwhVqTaTSjCSUZDydXGeCFL+umPzZj4R/cuc5fC9Mp13QvgyLK26ruIhL7+5U+yivg
vZiNl3gZ+4hTmPc6MkffCkvr7bCbOu0GvYj/GYSbDfbb7FAoLbJBtZVTTPYcwE9E2vbvXl18EfmY
IWbwLmPnZcfUDJg6Njmo0sXqM+6H58GIcwwY4xajNs7QO3jmJOqDhng2bOFfHK+d1kY5wlJyhxbM
RufNT5XndNtUyfQmnzh4Fsi39jag1Z2jl+/Qas1d3E5E8rWkmTzp5BPRH8uNh6ZHVxrqyM2GsARk
SsuZcCN98ovN4kzDVrNjn9N0iVhBcweHQOYr+SsqEF/cOJlOfDMJGcVHj8Ejinu3PQkm5FnUDYB1
kLXJl7Ho8nvDxlPgicbY+9eQaVNbiKiXlflBi5gdKiWnsKtQAKxIANZO2BVBvaSEOsvJHz4nREOE
sYiNR81qmCX7deykkYLFfHJrme/GsgDEh+5rbS5QFmIZdAeRWPkNlMTkti/aeG94/TIiJ7Ly3VDq
mhFlJZxIWSsABWlGzRr7cxyluE8P8Hb6B+pL+hFlWU0GdMfSA1TiiNeESDuDFiEkTJgkLhiQfAYX
oVsHugXVu5l0ksTrPjM/jzEsH6qGbtgBf+7Rx8HICgtT+jsjTSFotZ1U62FA3GaX9bjV6/QGLcoC
WH4ZvpBlWR/KOaDNqLtTx8TaksZ9r/fy66DDqMvixN27Ojd3wf29SbsFZRsR01gQq3bqqHGyAole
37607pjsgZJYkI5GsR4CjcxYCzcF6lY4vWOZLitLAUK8Jis+9SC/KLHddi2Sih5e3cTPILiyyCBM
6kWzS/3glyJ/cvQRTXDbFm9kdjDwRVG5zRb/a29U1aavUu/FqF3yU91ePaZBmdxXo+MSNGgHn+Iy
N6cwcf1tB+byEPSiOus8fXOkaN99shZxVUY2MTQiTGqUnYz9Rezoq7ye4i9pmogb0kUzeHNefgzo
n95pTte9+Fbj9Xc2YcPFGm1G1X3WBDr7NWVKme36Sun1htAEakjgY0uPzl3IuL6XeWeB6h3Ntt35
FN/l3aibmVi1A0rAL1VQTMXGGq+Smmpp/WobO3SvQiuw6vosKKF2ZMoFQNVyDCVhogr9SzcCFd0o
lDaKrgclUdT6dY6Ey0ElGi4MyX0IYL39trSae0VULp63QQsy9Cstzu3pAJPY60I38W/1vtzRcTAc
TNE2aiXasva0QrKpZbvK4cO+U/UOj+lY2/nKQQ/qrQlItc/gXjuiy5RdTgfhTHENQFKNz1Wp2yMj
G2t+L0ccZ2Frdw7NJ7ObPw8kDy3bATj50zTEgXfIPdF/K5tOPdBqEdZjhnzYiarS1aiLoemIvdQ0
UD6lR5LkEXqR0TMSsop7SSkcUvx9SuNcbnX0UCFeCKLOu/7k6AwAFQ1KTo7YEYByx5txjBM6Ex7s
2Ho6JL7YwHVnwVUqfrJg1QxRmWXfbKGAzzcCz0IbNEXEcpr5iw2QRxsG6TZxrIOs/BhxWKAfYVHx
vuB+7LVR+5o5HqJCW2tu+wZak14MThah5d7VV1EDi/8hZ3nVwDURMuR0uLNsa8wea08EjxTSN9J1
dzE83YZr+foGgcW2SUgPTPyRY/RQoaO1jRvTVk/D9R5h2WcHWvutPOJdOLpC25cN0DqYXNPUvlCc
pts5Vp+d1ni3KPSy3t4ySz4ZbvPJ18X4iX1o2yp3p7soDlyJxLho0yEk36AMY3Mi8zgZADHU28V0
tBAn9FOOMBHJBHrbBud6kcoTaq0zu+S2D+S3rjZgWdtgqRsYPM1D3RZ3lRVUaCns7eQSLeuJ4Q25
MrAaEXcr5n57UHwwlOCAX8Yq/ibs6RFq1A2tsO0QVAhdh0vjgXogTe4ZnDX9jVjRxEGAs0m67s5v
WEfjsvP09igKIDuqHaMlE59nPYgYvIdJ8BU1JVJXJ1iRkfdUX2E4hYMAClHglXQL5yS2IqOtTo4z
v6aut2PeQT7jHJHiQq+J7FJEMXbfv8uRT7wYJ8inN/QCDlJ0bagpg/Nms/A32k3HfN3LvJu+m0ok
Qe4lqU32fWs4O8wUHmxgeE7gb9txfkSiS8fLgbTV+vGOZEjWkVnunMHYqIZmnVeoVxo2TYQc7zBN
/RpGZhGaKCZ5WYIynUAWraZas7cDmtdVMmtuqKrJjSC+od7xW0RjjgqJ745qv9AY/ptbdOPIT5W8
1UTWPhs+Ms4GusTNkHq31mijeYmZ8Vyp8iI0YQdtxiE92OkYrDIoEqGXF48p2aWhnldnV2rJlqAy
5kXpXl98RBrivajzL5Wlt/eoB9fKEyq0TfNA3itPFNYufMAPQekfVZtYNxmqkMiftGDHBfjyWbX2
YgR+0tI33pXFp83+s4rVVxsNI41rFw5znQhep2BiQcOCGu8N7870suaS6oiJ6FnMoa7LS9OUoG8D
bbhD9Rzs6WK8dHTCAXnQfvGyeHMVOLZLqW+Tpu/vR0nwVV2306bU4l2wmNM7XShxbr0FWKeabuO0
2ik9HiIb2dA515x962v1DunMXibdvJo97c1ir98ZULVDaNjncXHvqnnKd9JMUATbWfaa634ktOZC
t757EVRIEYxbPRw6c6vi6b4qu3zVD+lLH7jdRs7iRblcceIC0ezPd92YPtXGdF/69jGYOlqyZg0J
JECBOUFjNDztPHlBGwnEI5wLxMOs9IthjXurbO4CSx2GtDsR5DbPIQYw+N0CyAZa6TPKjyves3wr
2uTo2nJXz9NNDeBsowYTsvX82CjjW55OOxrE962In0jkumeQeUlyefIKcZsHw7ghFZCoZBC2hT5Y
Uarmzy5ILqW0NVSufdDLXTdl2wUIs8bjGtq+2qC0PtciwXaZZxvfTy8IDT+suUSXl27HPvPDVPEK
MjT/zbDb+0QRc0n/4ybLi7XnWxszN25kV+QRruSVIRbt5OpAJhb9ozKQe+E1XQltTld1URN7xZHl
0FkK2jRfPPGDnDkSPma3wM8gkNpjTnCZS1bLqZ2N05LxrHcMr8Ohpumepo5177X9xeAPQ98eDOI7
tD6apR+ETWPR2GgG6LAE5Gudsa9q0lt0CXq41Ee1R7tpRpo0v+g+P2KOoge83RwBTPrcFLZOF35w
D6iYMV6I7hPI0YeKpjcZrCOaHfzYaNZBPoXSkumdQ6eSoEnYJIlpEl4GijYc/PHzmNRxVI3NeXAn
7YBFfb3waLNUghdiDN9mCfO9y5YHeI0+FlDmcDmGxKjrl3bTTIGx6cfi2elpYHP6eVWlcS7hoofo
Mri3DbJLzeyMnb3Q9O/nLvtijt4H0QBb1WlHJev3q16SaJP4htfUmvwlutZJ0W8a0lBCYl2XTSbc
ZCP9hgjHZHyQJB5iGHH3fH++iltdQKN+LebuiNpPsNPM4NNaC95oh47RTHJxnAOb81uG+tIpMdz3
ZtEd47GzN3U/a/sFm0JG6HhdIWzPK6YybqYj2G0yzqwJ2O7WGkKrVl8B5zaoDEeBS2NIeWUyMzKL
tt2Swu5U6O+zBlG2Pj8thZoPXaI5nzGG5I95IC9dlxG8oGT5sGCXwSqmVatJxOapzIk4RaftDk86
+llMNpyPUXBNH5U0/YTZl4CiY9X+AxRQTgAJNd/1WWTVJcis6bHUX40ZkryG5uZpTJzgG/OOcdsz
558hgGXNSqUIE30ER6BDgfJEOKzEvcAO+J7rxbyTtnVerFhsJpI6LoUy06/ZsHg9eMvOfdMAF0VI
FBy2B47V6H2vw2JoN3u8t7Ts0WarfToYGHyz2fS3S1VRNCVGaZ4EiL8D4SMIQKe2XVVpv9zGvjtu
3MmZLzKv+4ceb/eN5eXlWebBa73ga01Js/8aF2DLwzjtKW/cxI2SnDVaw4o8Sd6CW/CU+amRuftA
OGW21q3BufSVBnLeLGaCamS7ajQ84ACNxhsCZ90nNRKUSNTtQBGlmu7sTqN37FKjG8LM7+K7JkjK
VW7UWoSsm8eJwf5zqoR5xApl3NEcaJifCSs/Y21OHzFIcPyNdfTMEY3KfMOK9T7bhoaBhQ30eWYV
fvO8Qa7HbDI/mKAVJx3Zd0TeRXMUpWS2KJ2Ms0UAZUawrifMrA7P/iGfpmRrJqO3a+24PztxT5xG
qn8dsLVsEj1gdBQL/zEjaP+mDYz2YSLrZaVgMhqyNPYCYQNyBf/LKI0YthD7UEfqfq7PqJaF3tTq
6CRwjCVkJLoaXgbRocvMtlphJjTSQ2onGvp7vNScmsxbWOOZUie9JBHS/1Z1JNrXa1q5mnOLElup
4awzPTamVevCjlx5JdM/1MDK9SEJkcmeXU20sVuu58IrajpemnHupBPbt27uG8+9XSowcTPag3C0
6+S+tNUJuSsvVxTke10kI+jEtM63zPX950rh/ifgJsEgNZUlrxgCR/n0HESFhWxcmhvwsO2p8U1B
Eql/dTWN+rpW7bB2sPetjRZsM2HDzoZgq2k3DgiPUYutpaVaYlqsFbaxapOXlUcLJrMjlKn9ij6h
fyJiA2TmEN+2E6clYw6663Bp3tZs/EuUZSacLY+fi3RqlOvFfCCNudlS8j+oEVAQP7C/j1XK2Llv
11k/Jeesm19tf/nqpnMWKg0j02j12nrUhHUQTbwdR7mHr8DB3Zuo99HB4NBLGPEkql8Vi+Fs5lmK
9dgMw6HPU3luen+Ce7YUR3jixSHNWoMjpmW9xIH7eeaB3ibYPK9jnmqDXQomWTzA3q7sR3AtO085
3WZIM6hXvQnrs5kDMsr72D32ZuVHjqMRqgl7YhM3ldz3NVKQkDEomyUOrstQrt3JNzZzj/vXa1Qe
Os7yEUjB0sOzgYHOcjfKaHmylDmUUSncO8e2jxIbAuHAy4nP40QOIl9c0EBIQzQrNUYMfb+ktXfi
WSbKQRKXqOG7xWQm7BvZNJc5rYO9cHVgsvYcHEDTMx2li5U9d3VJ4EqH32c/yOKjwa21cgt8D2AU
xjVKnHo7I4ZZ213iRIluQQ+fuvdULRWxmlUd1amvbZi6YTlCc3HT1sN9liTuypPJ06jjs/LUlK9l
q97mviUZQR/jdWnWwY4H3tsls6vWZhuwXY/6pmYsGo6VYb2oEpFRPAoJ2Avo1+RbF3Td6tLSqkVo
IsoVNcZwdHKwqlYHOJRyw1EbNIZhzZEjKg1WZqLnMS4K9PNE/8ZHKrV33cy/Sbc6Cp9387SUyAJI
BD6jF7rxHeQ2jjTHVyvQyOxV4iqYH61vBK3GbdgaQ/XJGXkNFmVy1/R6evK1irfaYgWbUc8E0ztH
fzV4M++bXJfgrFvvzDs+i5yWvFnqmGLNToApxPeKaM5Sc62k5+z1zhnWhWnMLwv91XVHvPaJRnh5
k82TotLJqg+NKeAdceEO4+jAyV6dvsrXjW/E+5gvv+5Q4qxbs7enkB5+vB9KUR5Mokg2uuz1+6Bx
GEwqqbVRQgrtJx+OU2SixMF0UA0PVaVZR4rxZn1Fij3jaZsg4LbtOZuqYK/F+NFCmLF0NrERUR1l
AVy2pvTjCxJ+I+ra9kkN+bJXCI2iEaFghOSswW5uMuCdinczNdiIcdJif22fFtu6GEmj32CM0nkx
BRzLvLbKZhh8E/6KnEH0k5lpBcEdZrKdA6kdrMAlPF8rSroQ9afAzRG5rFCaqFmsYmBVnBY1LZpw
7a3UbIF1dZYXlkO26+Rir/spM2HY1YERmiNnUKR6HG9GVorNSbkz3kqsCTurN+g6WxqTWsDV6DY6
spRKfzPkNOwzDKYRkgr3dkSeerGldZENvkJ0WErHiKZDu8Ua1RfGJ8NHA9UBqQvH2uEAqFonjBHA
NTNLwmfuFlpjHlm9+4QWqgsrG0tXuWwWykRgs/tgYO49N69e5u+y2Lq1lP9WzuMHZymHM242btvJ
70nznb/YzWJvMrsrQcx61B1d9yESAmjzRu3bVKPKa/V+b8jJueWZk2csX/1JssfvyszoVg3Q5J1o
k3ntNla+SVJP029zs84PeO/OTqqerVa9a1k7ULJN6qFa9O7enuhwEAeZIEaUpbs2e/OmIRotQb1D
JEM5GVNop9NxMAmXrjAlP8cE/D47VkMhZfnauR44PRepHXoNEKvExyWLG/fBHf0nQn6ONUrgTVHm
WLwctjiZuKGc21fChNuVGU/bZsS97Ikdp4YVHd0T+g7/rVVspGjhiB2pdqM3PEwyXfezv8Ieeu82
RYOn19s4Gb2QVK/P/jKaHH4rogHwY1UyTe8m2a3ogCPN81c1ROkwG9r9VKV7b3YuXhq8oKk7ZpMT
NbaJOiQ7JK29Q+PxONs66aZpied82A0178sgveu04XEUzRX6E8na39FU3Yi5XA/0Q4JyPCRduioE
ntjY+NozIYDeuFJud1tpi/NmmigEJ2NVGOy2S9OtzFYDrCIJbFLLc+aVuwVnmoOyqxiveYZeWBTa
UbY8vVVwtDxjU0JTRm/pb2ZtjlgZt35gbQKnfGpKAvxS+Uo4edjRjpmutc2SHJIKjJvTbHisNram
+texdDcyJzkIsVIjIcsT3hscVOB+ipshYlINX31gFS2rIG83cCY40YoYkYmGn4T9zYPRRv89TMov
pdW0l7kMut1kQoxUy2Eyp+ZlspBYOnILwGpvC7b1NJ73CeJIUZM0ahPcSnf3BMtwS2XKWo2tU9VP
ezoG0SzwevFJ86R+bTK5wlUXsX+syqq5ZRz64mm8Bv2ETRuvR+lU9xXqRnpjPb0VIFnYo0n9NhgL
GPwYQ5R57mn2uq1wx4imx61lNVaUZCIqBIOj3t9oQV6duJXnwIkfe9wyufnZmsxTl6abOc1v7ck+
Qg7Kyd3sHt0YPa8vaC/P/EdoP1PtBFCdhyQB21szaUrLh1hvz4Wi/cWObvWo4tpyXM2u3oTVZN0l
AhnuErypUiOmm+x0Ng8apNpuNjPSAa+eHXc+5bI7d37D+8I/a0ODYqZdFdicXa3eVzF1/8AzFsxM
/sJmGnBk1+VdUyQna8zepm5AdFzheTH7g5ktkcDndU9nXXEMKFZ1PPRr1yFcebDxfmvXDqZsw6oe
5zt0V/S1HdzbS5/dsuHfFW5/BvSxWfScDoJJb41vn48zp/0Ayn0l7tu0GULpjdDHu7UY6MQWk75N
BTn0tgFqBgpANwVVRN/pFi7rybbKgpi56X501AM4uJWXmUecO2NUWd20HixAqH3A2zTWmioUtTVs
+lTfpSKm+GRdUdyu3cx+s/zYpyUxvNb28CQhwG61AuNIjkXYNomjSgr5RZ8Gdpfh2yzmPb6ZvV0H
q7lKX0fh3TEy+mQ6FbZqNbwV1nhccj/YM4x4tHlrNQwHGXKe+0B8qFEdxBhs4sy9VUG2S/yY1yXT
HhiYYiXjYOMZ8n5y6CqYU5BGRjofW9vYOzlg+sD55C/aDSp4RFsaIR5dYj8MadVFsewjOynO01h+
zWorvAJ5m1m7CVzxHnSjFtF4wedM5Xet5Wq++qTVNxQnK0vPj04hjnEw3+duez+QXBwJpztUTXdh
/3ur08COyOv6VCBX3pZmz/nJ89cJY8GoXKobT+YnaQ45PPXlmRE2+iQS7MEBFaJaKCxi/eQvevpg
JBTi2pDhwV0Yy0H4SzhpjObwsKTlY55NcyRi+iS5rqF6VZRae2HHxt4L0NMaeq5Ok6GPYREsl0YS
QeF3PBc8H8W+U623TWbbvyBKa3Z96xmf1HUwqCekLFWG36vQM/tgX6DKjcyhouPjywqrOsfZFy1T
IGylFyzHFDrN2XQc9NOgUttN3WoClaW8HoF8d8MkmSlyW+S7vC/EQwky/iO3zOy2UC1tnzxQqN8m
uH5Dmpr3o0qdW8sTOl8G7++ujHP960gCC/I2A41hG8RpFiXxAqpDFx+FAF+3i1Okrnj+kuGV1ADs
f/ZUT7dGO2BemgN/YLMyczStKv0YithEqVnJu5bx4a7OTe/BSoPlGVaTf9OUo3/RAnKuIxpHch2k
ybLqRltfC0ngFr1D6zXWBOQ5WslXpWWAFLSIm41LWEmUMYcrCJO45lx6fbmJvXS6hyyirRXHm3UM
9nxlmOxhyDHT96D1LFoWy7By555wgLqxOI8r3j5ZPx+dAf0v8wSTg10coOBDzBbqHYVjweECv6pm
WhuDNgkv9nE626OZnn3luPxGlTk9FRXi0JjS/TA6k/8uyoD92aQNmuSoxH1/gOtnFzN5frDZJyv5
Cm6nW9VKpfhDJzYAMg6bXWdWw8EfqImmtPuSCfHm9U5/k9I+WBtT3j4Opa0PoV134ymY83qvliF/
QJp/bzVTSleGxuoKg5cReaieIiCRD3pJ6yfmRclUkg4qwcEf5MzXE/aNYNrPWldsG4I5w15fvI3n
t82xrWXFA8SrrU2AP9bGpabpvpnpu90HyB6PKXEcKBPumA1Z94Sfcg5uJX9dR9azmjHZr0dO289z
Ny/7wsKpZ3Z91WG9Zf93ErINplSN654eKuBZek0j8rXbNo39c1x72kUh/3VDb5zrBoo8LhSBvPHG
RCqqcbhMjracJ/aOKb7uJkguwqlJhkvaWRZ+eCM7xsLO7iCYvbXSbDc0gDpoHW6BUXUJIjTOWLD1
mo2dWP7+oo9eDS+KuDHM8YGTHwYnDx7IvgtI9Rjq7stiEBYTJYMsN603DTd+o5eUay627WExh+04
BQuHfo5v1PievV3sTvYcCzKm6ZJELJ41+ifnWBK91flJf7DzpoBc1V4DCVxyJcZNOc/ZbmACio89
yWLO/qa0HwnvhDDhzNYSMTIk8a9PluCGAD4N87zSFCfGXl1mdJ2hMhJyKDqj3OVjKoBzTLhO+t45
p0zq+G9qLh4TcrQdLaNN6SjE9X5Wm+HfFnh+TjMgOc8MQ+M12M2INTIiINl0ElS3vLpjqoq6iI2X
wM1c8YJ/Eof5LJhyrTx31q393xB3tkbLWHKdjFC+GXUATmJO1rf6Bbpt12//lmPf7lyLnkWTITsM
RcplI9TDwxxlmFeektiiPP5dN/Rffd7/wKL5QUL1L/64LZvp1/ef1HnXf+G7Og8lHUxDQhMN23HN
a0Ts/6nzDOc3nUAQ5AEcbDC8/VOcZ6DbQ3pFmxkpG9Y1E5HWd1UohjoAUEildDIKHf7E+k+keVdR
6g9qLxIOr/8lVye4ls+GtPsqc/tBMce7OBmsUpw1Ocl3JKBVEqXELX3N+qVxV3pa2rcOIaAwPCXD
tXVXYtM64pfLPhx/KBXopW6q/kLF97Oj9e+fCeUMU0ePf1Av/vyZUNm0ujkX5wXE/QOeF+e1mRQu
cNeO87cgSKZPAVvTi8MY9q/C2H9WoX2/dICX1oc+RG7YL7ejwMpCLlZ2rppM2yRB5ZymkvYPIdf6
bc829/HDQvkDveIfXQ7RJjI003RQ9/0ierPAsrKJZGffLvDLCSHLz1mbVm+xX4NG80rvy59f72fR
4t+/3o/Xu66GH35tK9NcOXA9A8XG2s/1Zk+JphMbw//98ytdlZb/VBF+vxKyVLISbBNH6C/ySMpE
GuAL8eBF1Z+Jqy33mVDfLbn/NpD9jxYKualIpOEjQbT45SJal9H96dJz7Q/1Vo2Z8U2igj+prCv2
Zty3H5jIJgKhXfMvvt1Vsfov3w4NI8Znj9rm18TWLieqr0rEOTGJSI+aCtGVlU/Jvb9QCFXzMB5J
LbimaLjaPQ2m1gv/H3c3MK5LlCh/NKg//46BJxUiFa6PZWbNwZdh6dT+VbL1HyxO/Lm8Yny83QhC
r3f/h8WSO36f9bU449BzUAQpbWvAVb+b81yczUb2t3/+nX7hfv2+ZJB2WuiXuRwK0F+uZ85+zhmO
dv0s66OcG+2lTs30ttat+M5n2P9KAEa3Va6VhTrZSh3nJ7sgBWqq1ObPP8ofPCY8jtf/8ViSLvfL
YzJWI2/NODn3Q0HsFOPfFZanKhwCklH+4ytZ+E1I1bWuae7/gkmSWl6VsXcakRK/4D7N9jJY6Oy0
Wbb78yv9YtX//faSFg9PB9AUkQjmL7e3bHmTEXJ9SvXUeOy5lW9ek/sfTUBC1WHyEvfJi0XG4EyU
+XtM0jgSvKyZ3v78Y1yv8suTgyCdb3v1grPz/XJrZ9K9KwyeJ54ej+C3orHfmiVv1qW+LGdOVuXT
oopyXxZ29xcx0n+wnK++B9dgS3HYVa8/+g/LuVxEhjHXOtXUAjsmSv3/sncey7EzTXq+F+2hgDcL
bQC0Y9N1k4dugyAPSXjvcfV6wF+jIEEOO47Wipj45/PVKCSysjJfs44TwI9RPFZrT8r83e8P+tN+
A81FdBLSBRXEfO5/Xq+11IAzF3SGpJd0NqtYS53WsOhPIdzXPvSdMpxXgcnwUzClreAhllVFgG5/
/xk/7ffnX7FAxJPjQUcX8rmWFDROvDEo32tuQRu0rMCRRyNsrhznk0axghMB98MJoOK+qc1+7CSP
Dz7Kp/1GWigAfCOdN0M6ncWNrG2lzpdP2SH88KnOtAc8sg2Dc3QJj2/6yhOLQjoXPKzaPbrymyZI
RQf33uaEyoT001KzOA8aB/JMzFnQGAx/6gSUE8+jhPy7KvSxvjGCoFmrTYizEaeMfzGKdb8LZQS5
MthhsB+BjSLEqZW3Rp/nl5paKpcDWscgt7TKPCXQ/1MGhcwBWQyejgI5YRFyZlYHAmCgc6moaIxU
tYociJVcyyG8P8SUh2OA3NkarqW3K1qrXef0xnfcAotTsT9/xV+/cknEKxIbe45HQ1oqclhBI3Tg
Wfeon8ZXHjRs3F/UdqV3er0RtaR3UCNQbcSbE7QPhuRgJmoAdEnNtgWH5ej+/g388ClKwNR5Ywhs
Y1W6TH3K0PY5tKh9V+XJ2hvj9sJPQ+smTAvZ1Y3AP8LebreWNHbuJPXSGnZ0d3fiN8yl3GJLMGGQ
Z58fnTsoZfuXdBAF5WTlmbEXlLC+yKXJOMec1rtET1xwK83IjoCXw20WG9aZEjLvSTMlu9ZzYA8n
fsj3MP7YCQvBfig50IMWP4TOSye16h7GRfTq6Vrh+tqwM9PCVdKu6tzSsOqd31TlVinF8N0Ci/qA
lBk01ECZdoDidDvr1OrS7Ef11Cc2b8Jik+DPfdyUZMrG5ScmhTL2Frqy12SosY7VBprbjqO6k9uh
vSjTZ0+ckhVFFhTKYR4Dt57sUsm3ew80XYl7FJpuJ7brh1DG40bCqpifZejGYrt8FeBSPIp7cEit
Zyvgm6+xdUaEtaH28IsiofFdV07b1s8Bwpk0nxiUe10+HoLKp6/9+8/5XnhCMCQJiaQ8RKq1mbzz
KakmCbJskabszaTHE8LwoB9Ug6Ta7VA1K6TZitvRCwEWqEV2OQ3GdCJ4flxew14FE2uy4FK2CTwz
86Be3vudr66xqkUaUpqJHb2F4AHA1vZQtb646aX6McbH7MSJ8pE2voUHC2O1IjExWh6pYaa2YmJI
+yiry62KmuYGRB19NC0RD0llSU/SYFZvVhoYH8IU3m6wkh2TUEZC7I+bplZzgp31/XjF2pLNgKOJ
vIy6zCxJJtCgnRht5/n0TCOHUJ1AtNs6Psv1PKUdAxC5WbrVvao9kda+H7CaRLFMMmErJI7Ar7GA
JYQaK1a0RwC5OkNYku58IscvvwfcwqpkLhtZBYNNrJBhoH5zfdHCppDLKdgzqc4vmTJ2O1DQsUOm
CHk+7NETYmKDanDoevGgIkXL/AtUMbqrCa3Vx7xR1cjOzNJf/f7Lfth6DhnRwpAC9qNhLRIqbelE
r/hh7I68HbBXv0xVK1x7kIUcE/lqe8w9MG6tdyKTf+XHzRuiW0heUXVAkZyVxb5ue9xA8c9S4cwE
V4V4a24yZSl62DPMpvKCyWzvzW6HvT+cuvV9XOu+xv/sR8vDUsNztC4fuTFRopuGYA/qIz9XSkAr
aY/UghZJd3AEUQjVJZju03Dwu1Lf932lrTXU3NcC1wm7EKr4uipTBuZA3W4MtbyypGw6gG+qLlLU
O5yy8/9WYnvbotZ7NkZetMoK9I2qqhYYiHnRiSrhe0GOhZGCXNNcJ1C5zfH9KZcZVZiQU40zIHF8
H0lVITASeMqm0kpkdBR58g+/R8z3D2ZeEB9rMie3Ln3x5ggXmCqqfjYYlr/yW7Nco26XnUiRPzwV
XyX0asRE5xvOYhERkMskRNpZKkjedWeoqWeXeEQ5I3i5EcRQINz8/lTfz3ODig99NT7QOSnPf//T
NmZxX1F0VGfoaYeuVQ/dKgkkfS0g3Xri0YwPL8LPAUiPitqXdiHvjQf8EFH8tFaZJe0QJcA2INWi
uulrcu7A28ruUcQcIQqEnVbYupdO93JB5prBt4gIGr3SZTu99vQLuZcofjWEl7ZiH0/IQY9yFTjI
3gTtCshmdCX1dZi6EZJSoPuswdul9Zi/tvmUvgmDWJc3oyrHkwMPAildIFEwS6okPu+Uxvpbl/UY
uIYUFM/SoBpI1Msg7Vcqwpr9Ct5d8rcCAU5D3wtapmi6FF0WvC44C0FTW2u5ldPYqYZUW6HsIyCw
WyfJ38aXp/MUQF2NzpVSofQK8AgLomHurPdFEl8bMCugNRVK+5ePv3pHC2nYxzkSMfyzPViENmmT
97rIhsYNlFF/wzorOnJNFd9RdZcPCn4DPqLXlTEbDUnSS4bwje8KqI4W6Non+nOU63Jnd9gVPKmp
NA4oDicJapJIYu5Rw40PLZbdJmQSVbilCSAHGwZqRYG6UlYP+ylS896p8PaA6ioPaW/7HqYFg+BF
bF7OfARgfL6LgEA6clQKbxW3oD9NroLJCNBBI4KhF3QrI0saqEMFQq1r5PHvZchOnWtJTV+CHPfL
cgWQNphsWYmY54xNZISOrFch8MXW094V1KbO4PbpD/jpNjhrcFCaeCRm/Cs50FkVEMw4arbU+AXG
u6bS72HOTKHb0u2tHeSeOoRzO5S7DUEHEsBsPWCwlo3A7uuMo9CtFbPf1nWqpHYDi0ZwsRNNc+Bz
mnc12yUEaKLpYenGQihfox8vBJsq6nrInBXDOmmE8gIAJdRNOy4qfk/JRNJfeTqMWMeCHOztOwv9
pFVbB9kmQBHprxZhf+hkWUNU1UoIs8RKsu6Oz0DI0TjWRrDMWlU3K6VSx51SK+kjVZVc2GQe7wX6
7PxK8PiBaxuO8a6VjeqOpIidlg8S7TbNpOAB4N9QreJ6UF4R5KIbrQWleqwSRcamq8nDFjGYEZYE
YTnNnaoMeEU7jNpNL6rCoxkoLI9Gehk5hZ706BKXCWJZeFeKdtV0Zbz1O6SAzgBU5PBS44g+gYAM
2GR7DTZBtmjE41/Iw4BgyhRJZlizEMjCHhFgG3pZChm48kPL9dFYEgH+BZlm1wRPu4dFnocbHwsc
8DNyXmabPoe6ZI8V4lOgE1IKpbRHCscpDFPHHoFxW+uW0MaYDha5lSASHHcvetQZoi2qBvPZSVMa
XpSSiGur6tDO7sVp04GzTWx4/9EdgQzu3M/85KqgGESOGuV1/oIZqGg7WX2JwTKa9Dsp15TtUI16
bkMmhQ0xjQIwZxH1qX1exFPp5LzkbgWJ2HtRdT/C6BdyUOz6VZ1rbl+mQrOVoYo/eqYZwYRrwJto
AxY5DnBRAMSYR0f+WgBDcpcVEHOcMs5Brza9iNNBooYkGq9vkcWqSmDwoIxN5H5CYLjYU4SgDKmy
GJvaXa0bwIiq0PpbjKKkrpLJg2FrFUZqnsdjISgwIHN4i1EiZZcCjBiEw+BBvgAwCyiBaIr/nYxY
PkvF0rxVIhWmh0REijaMQCHdSN4Eba8q9a524tiXDUdqi/pG10N8JhIIIIWNXE/ErD6B7rICT5RR
0BZzgQ2cof2DIpQWw2bLoeAydKQiaaFqIqguTH8Usybt+B2EOT/KJ5P7XC+8G6GKMWYPBAbNe20Q
Dug8cbHSR0psJxpJvHYs191FOwoy9iRFnh8QIK6A4KIGfC9KXf+oyZV8wU5pMiNdM/rDC+iOvmdg
4ID9peKYaQZFJvXxRVnlaa5GK1OPrNL2lKG27MGSggzF3dC4sbjNGvaUM0VwaiWSz3VFmx6tltIL
hFAy44E6S0rRxpMgTZlVIfpuHvYl2PIO9J47woVPnL73lFcNSZ4LPDAitM95wmKrCVNwI6tKcU+/
BYkuMR/+4lDS6isYoOkflIdIQVFl3QloB136imfCvUszQQc+IepwJVQfyuWUDGHoisjGxoCUevEg
Bhr6ig0tKLSvQRfqTlWo3MNCv5Ymm4JcuAZFD1ataZJ+G1pKdC+rnfRGK9a7ThijMQYXB/0IZd4D
9zZNBnM1auzzBJU+rtXVFBobyvoCHHU/cUoCGvZ8dxLF8r0XqQ63ZN0O3xNZwr6lMEGTu2FTx6nd
EZQAyVvYJme1pvUPMOB0bdWFnZHsRHpAD2VkxR0OvUHb7EY0cao9UDfhdgQlsBLKFpuIpE8hNieT
FcEnyrLkTyzBoER70NOvRPy/Emx0ZwvCaBAbydFTw4QPbKKCCGFgRL0NDUyo/MJQVE4P0J/Uj9ae
BpoECcoZYZq/DYxsMkcD24Jb7KTCJzYqzep2BRrHZ1NEISGR8K5CIKD9m6Z37RYeLtT9TBQBiwyN
IgMARkOxdFQpN68qNYebKiqAB2yUuJQnFU+R0qUYQkq9zJQR0QO8Hh7jCvUFFDOzzi6V2R9oALRx
zLDw84Hpy/GryZxsBJsIyX9NN8ww7UpF/BHIWtoeuXJPERgDJcF5otXSv7UO1WGtGpBdL/pRG5Wd
n1j6NiuTWrKZrKoKCS3R/gaT5182k1787cMqLoHGt/FBTQ3hJVcsv6OVkqmpWwsFHkdNa81IVzVR
GwgaZUnCsaIbRW+GS2yMfaZZ1OscCtC0obl5PvSuqUzEM5HbyMT90+iF+zTX8KqEHGa1Ow+CB6i/
rEJMrNc8Qb2QyD/UhCMXimsV5UvRURBRRHtSRAe+dwciqnPqKEuUVQw+XrblnNC0hyTCHwP/JMNa
BdbU3um5R03RgQukh8Y4apVA0X2oSynCzs4wMLStDD24D8VKf9U9DB/g3FH22MMQyq9qa/QHjTGh
aQdyIgE81ir90HmGRAZM/biwqzEFd6Rk7KDjmdTRSJgCjLPNaSygKxk+fKnSVLSHQAiD8xHtgptp
8sebkd7rLR4IqrYTsoImDNcu4LWp6BXhymwGxMGgixX7Royq0EUgQrlH5nR806q+QXe2U7TboQ6G
W8v0FQTVZNxW7Un2jM42xMK7Cpjb9Gsgp413LLUKDG6sac1cYaFA6WD7gMSID6QTmKMRwRWcC+sL
gVqhgCuQzWdPXnUHox+Dp1QoGxf/CrQBZK1eFVLSBBtqeXJK39fILKgAdgGKQQKF4mXFKIXyV57k
nIaxG2A+N6zwqdIutLbrbif0RMpdJKpospT9mB7Q+zA2JJkw2yAdqU4r38M7CeJ0gFG2ihbumxeI
6bFI0D8t1KzELAC5vN4V+4lzUiF99k4dCqnuoNFbIhEqGIW1ntJGCNZq0kvSShbjeKLEba13qS4L
0xm8Gsw3whm8PnCojXRhxarsrwtLhdIG7EYFy9BOGXzSydNuYJ0mfwqwdfUaulamYrxQg1rGCaey
1doo072JCtzkVE04Sk7bjdprNObRcxMOaUjHmHfiAn6sXyh0AUZade+jc4GKA0DbAjksJxnNvHWt
RjUeciGkHSDogL3FMoXsDbwK9JbW0YdeiXiJ3ONVLF0wOJ6e4BDHd2qTAQdKWqgrhdyPRyutzM5B
ELPdYKBj9LZUTCXlD6DRDaYxqbdVuvq2yyNrowgQ0xy01eV8o1SysMoovZSLgc05gJsNoy3MRfOc
81aF+ogmLpUHJoKdrGyjLh0CjJq6/FhMVXcL9EvUEZ0TMdQ2+7h5geTQPY5JNh5TgipxM6uJMlsY
ELpDuS9rdDBiHCo2blxiDLk/KfdMYjwBkHRN9wEqYCWRt+EdVJhfIGyq1sPF5PMwq6Ku4czQUxQg
SvjyK+KCMRE9KMW6KEePDVYa70YYNWx2/HqML5lFJ+/GFIm9axmT+pDLGmImQijBH/dhl2pQsoah
d4ViHPptZUCA42JVQv/LywquPe1svDpA8yLzoVpDo7tKMVQqQFRNT4FhiOO5KqpAstMOrPLawxjN
5yj2UHgtIx/JzNJAuR/pJOhhjTA86FWE47bRi957InXyTlNGj54X+ehxnkZcopyGZiFvoV+R3zPs
6GR5uLMqPm1A3+mV6ScwatIe5Qe0WyDHeXqsIcaZzFcbGa77UYFASceV/tLaKE1oK4rV6Rf49Fim
Q0VY905XjqoTxK3/ElQ1OrgQ8mUdBjkAD7tWff5zFu5hcPkzLMVA2QvXrQwIG74ctxyXS0//PsXY
gqyrURISB4AIMpdlZhmPGX/lYuzL+lh3iXSdeGwYElRxqtql7kFdbkkda2CNBh5HQ55iDqYHgM8n
vxUewC8BgMX6T1TWvSKm77GRCbdlhH0Uvn8Yz1BEoWxm4/gazqWpZEKU0fwIYQcFgh0Sq1Rwq7Tv
oa8LoPHPtIqx7brSWuroNA/HmpuTgX+OHmAS4UCc0WDPQVjqV3o+AEFs2sB6UuUqq1f0YoqYwwaQ
s1+Bpneq0gx7LPeq4nIi8+NK04bcMeFOjo9NBRoWn5bBRCkmj8zbqgmqao3Wp//no4Hz/4Fz/0NW
GSD898J2d2/Z29S+JYxk3rImbMbd6//6z7/zX8p21v80mScpMAVBDBAqdPT+j7KdgW6iaqgKwWEw
kNAs/tZ/SSpqgOcg6tETVsG2QZf9v+A5ETk8U+ffsUDu0C0Ddvcv6LmPXu+nfhgIEQPyNg1mGT9W
pq6LZp/KWBv3kt5z3fWFu71w5/+/tu3Vbr3eOLZjrxz+xN66W/fTPl3/Z4XPOneLTua3defe+Kc+
HCThQZji0XPz/E4SX6rgRKf0o2n424PNg6DPC9DoS4WcBe6uJju1X59C+zq0r3z7MrAvr982f87e
H17PTnQyP0aPv6y6tNmZUs/T0o7tfCrtu0Nu36JOZj/wJy9v56Bg5z9/26we758v93eX589/3m/+
7F8PvX3id1iLHu5ye03p69PLg9pwovA7cvvh7pDauf1093C3f3kDSWw/8H9PuKDbty9Xx93V0+3O
t3dH+3p3PO7OL4/Hc+dydb457jbH49n8R6uzs9X+6eby3Dm7OXMeby6dm5v91cE5e9/fXJ4d3P3+
/cTb+xiT/raP80zz09vLoXEXNaQDfv/LvJX8/peX27dr377FrIyffny7Dfn9MHj4w3z+383b7RuP
dDvMb/ief/K+sK8fA/v9+fHy/fXx+RDYZ88Hdvzx+p0dP9y8372/5jb0dd7U+x2a2fbD4fz88fl1
/34T2IfXE8/0AYX87ZmUr89U+NhPQfLyXBbiDRxe3/cvV/hg2S/HN98+XvKTM/v88ezu+fr5cvv7
57YYNX2Lh/lz/LSfTa+CGUJbGcW7balzsXjy4+sQGgntJoSSTwyYPgy4f3vURUff1IHTC1jIuBdP
Fw+Hs+3F09XT/uFhs7ndXzz49ur8eL7anJ2vjser49X6ao6ws8PNYX+zujw78eTyHOrL3wI+DTQy
qDHYf4tPQTfFEH4+F6t49N2WUzBInbA/FytzY9CfmIdcCDGveiV+mobnUFBWWXdUu3tVpSOgngnT
8xj/6SFmtLeRIV/+/l4W4+iP90L/gQGjDIKOifDX94KGdYnIReC5tYjWiHZvhabdCrthvDEtRBbH
HLPSE3H4Y2b8tKaywAPEyZSJBnoifFu3Lzn56RjaLy/Xz+fXz4/Xl683on33euqDXox4KCQB9Igq
uGRpPta+CagKckuLuJzcvMQ/1pDCicF72iN63nTT39/3dAmWQWocVYkZnwf00QAksnjjhRYiZoll
kSvXg74OAJHc91PiK7ghGN4Zgtu0OnKvidwyNlFu1E3rb5TBdbB//x3LZ/74GYDmOcBF2mTqtxym
hKLVRTRLywZ71slvmKEJUGeQFk7/U4H9tzjiZb7/WIuhLmNIpoL4Xn2No0Y0jVLPA+aPU8EQAyK8
W/ej8typvXws2uaU19ry+J7XA4jJW4UPANJ0sZ6Rt1mrgjnCECXXrrAZ9+hQWsmJr+OnHdRn1zRg
IowiPxRXP2WtrkKgCmC24RrINLjQYJ+zZmaMYXyz+f1d/fQ8TKZx65mH4wD+vu6f0TKQwC4XMCU6
nm5gwY/ua7Ta/3EVHsQE6gA/mLasvsQjYxxbGZnXKnQQq3ATm5NsIyIS/OuzgEsVZ8QiriqAxZbz
Wx+KfB/oBoJhJQ6IlcXAIwgs3/39WeQ5fD/nVbDJqgQMDBA5A31sTL9umWUlViqZsNDHKpqHBWiG
GU5ZN9u29XaRUa8SIb3PsXMu8Znwp2ILKogmqb6WhrklidBXMqy0YXqm2+caooz0QDdAX5X+DNEJ
YPYyjsDKWjLAYZVkYKEMvPipMF91pCKYzEDIgvs/KqgfQGFcJ+AEVr9vy6ml5r//KWQDyepnnljr
tvjrzsag+XCI1FHJt2Lu1d0/rrZ8B4vV9BpFG21WAkDV1ToLSsly2kYJXMmnvfhvD/axlCICPObQ
Ai+0LNglD/NNmaWULMrXjak8gCIRMA1F8uv3lea38S2w8D4RQVaAdvgIvE9bGDdmmig56BtPSSGH
oQWPC7tinPgWv2VMwpevkGsP5AtAMIutyz1kcIZSHdzQ7AzAIWG/TvpOvtRHZHUL5u27359quZ5p
cQbyTIrIRUuTlocSBicISqFN4/plZJtNtq0AoMlafwZcdP37Ut8+zeVai5MnbATUxaVqdKXz6lq7
au+yi+rBelXRwLGb+2of3Y3X02XwPL2H19aZt6rc/l+rruVPWBS7/VAmQtLzE/I75UY8GlfqZf6u
b/wz5dBDaL02EYH5I15HUEF39Va5Um7VE4fHMoz46BVFR1Ue9Drkbn2xCSBYCrGpmdJLHaKXUqQN
99XQVSeKjdn+7Uu0sgyiNiQ6hds85gmLk8MvMOliiDy6apDuoMP27thJDyZSBeAhUC+uYIfHiDT9
UaR+M6Cs3Vp/jBQFxcLDNsucbANNS6t8mPp1q4X4z++Tqt+mau2mwgXjAwfKim2iXKlEz1YA6bp+
afpHSXocMFv2ih0z/80kvsrsqijcG5hnxHoDYAX5gfAVOOUTx/KalpN8Ih/88NzgdfTZrRB6jblE
A+eRajHJ5XHTfLJecH1Tn2icnchvPyxC1ajOmHX8EfmDr9k0knQk6mHyuioTjTWIvQPKYMMJzO7P
i1DRoP+uczjMf/9TvkF+CXiYWvcumkKY1sYY1SSNeepg+GkV9gsIN9L+PNScHz6toltMkAw56hEF
rJVzQHqjo46teSLLzO2az7mTaATniFUHXR0Ft99F6Yu4oy4FZccoKo6ZSgA7uWGA2lwMiHBvcuTI
nRhLoYvf883ycvmxqIGoGfmNb0BbbKDnpznGXoRCV5v5mVFVz2UmI6o4JQLj9Jrxiy0hLO4yjpb+
PQqBE3KvAMX44QrydVc1JRWyNM7YVU1B2LQSMP/tdflENvvp3ZFLVGBxVIgUPF9XUcwxFKdK6JB/
x20eO8X2TKJyOUHvkZZHxLyP6tz0m7mALLS4mDFJBN5fpz2uJrKCsGihORgm+dddP5pnsTcy74uH
dF3rmcw/okirus/rR2tItmrXK4RTb4CiSG+L3liFqnT++1teEm1nxhGQQwB6oB3Bb2qLXfDldohb
TktXUmofjYamyl4qkM5XiRUrme3F3lHXu2w7SQr6+pnk14caJBrDijE1EINsfev5958059av0U4L
1MBWwmLbOF8XKV4rTKzu1a51u9BE2sqTB5t5F/L5epE5aM+F55MiblGePBaiOJwoIOYC4cvi0sxf
nju7nDFU9IuoR+q7MlEZx105zSbfMdSEZM1AJJE3fZBU0olU+C04CL7ZmUeE4ixx51qcMyJ+CUoy
iih0RuVVIjQPhcJ4wzPGJ4RvxBOf1bcvGiy2BEbfgp4555HFqxYEvLsqE89fLzKaFcOq7iJrp3an
N3V3rFGMJev3ycaLfHP9+yv9lsA+Vp6rB7Z3Jo5//dQSAZXfqrZiAAjMcmWhOK/awnemInhCLX6b
5dC7f1/x28fNitS1Bkf3jIxeHmShUg802fXYLcFDzFixeF0lSP3+vsoiWvT5rgxxDxoZnQDcUObn
/pT+U5jeSWNMhUsvSlPOUzNM6uNAhiyvxghhuhPFz/fljDkXc8/Eqwti/uIcwPbRZ2ZcpegrFvXf
EDHDTcoRkNsA9pQTX+FiA3k0A2uoeYRBYQthcBEsHVW6p8QI+DZNKB28qPBuwykt/u01fawizfMS
WaciMJaDCm8aG61A79xVsCrZTFIQPVeKEpw4yr7tG5EA0U+ejcPZu4+++qfXFA6lr+cT+4bcBNJ3
qVJn98gIFsm6rcr6xEv6tnEg4E1D0nkqRjDS8gpSIoQkTAWS4soUWdgJYhmSRrl34vBaNkBnqqoF
MhZDeHI3VO9FETWiOpKUuAq6IY0jc2cUmDKuM19BhsmstEQ9iEj6gKbNynHSr4q+yh6nwhTA+Wjt
GK2A5aHaJYeIzj1hHlu9IGibRW9mJlQXOWJI/SpArbdH8T1gcu2WM4Jvi28g/r9+FFuH37+jRRr8
z8PMFzbYHFTc+iKw9dEqu1GoEhezMOmAjJTZrCJMCr0VwsrFu8StW/u3+pAlJdhCZAYmvCy7lDho
BLNrIGylrqyZ5aqPrHGWmclPxPeSGvSxjA6zWcZBjUrXnHPyp9CLEU/yullZuByQAEUm07/szQjZ
8a6czqTeLG5AZYMOCEJ/XbdDsGrMerAlpMI3Rln7W2w0pPvfN/t7gM61JEUxlMy5NlmcOSmokzCN
UBq18HrYYkXbY6xaKSee/MdV6H5L1PlwGJfxiVZpmKYlq0SVFt6YQRBc99BOTxxpP61C9pgv+yrt
2CVXQ6iRKgXCnKD6KCOJ1QrtBlnO7P8hVihEZXn+1sA3LSqSOMg1ISksMAF9h9r80MuuZqB39O/v
hcarRSOGhVAc+BoqE95SJVUW3B1PSt5zRcT12C+D+MQyi7P4IyKx7VJ5MxYTiiU9iwOzFpp5maTO
hYMQAU3KwgmR8yZoNvT+4p0Rotr1+7N9z8CSxBnJdZq6br7HLJ4tbHwA4VLimqbXulI8iFs1Rtt0
iqr09velvocE1mcUjzMZUeYiu1gK8FmtyRZQFNqoXBykDHOOaEriwv19ne+PRCwAWZToUs2kk0XO
wg9CxTSTDixgcP2h6CmSSxy7QllfWVojK2+/L/f9tckMu+DUwefjWrR8rESqdNCrJsvlyItVZAlt
PfYjglUFvi6bGDHircir3fzrsvPZyZFmcH3ROdK+vjg8bNGOHcF3Yo+AmZcu1UK50cpZj6+tRkgR
5CxY1GlanejuLm4BhCkJ2iQaQQCzuR/n36fEOVRS1wxiIJApe28f5Ea6wxoeF4gBi2A/G0tUD2Ph
sgS86Yr4X5147u9vd17eJFFSlX+fNllRE9W0ezw0p7upP6/CjCYPwDEBxaGI3T+RLb8fgDRcRNTd
kAswIYEtLolASaoBvVPPMcQw7GzZmoJ0nWK8Cl8lVejPFrLZSSci+PuXwqKwmXUOwvkGvDgITLDf
2GB7noNdlLASWoC4fRQNJ1b5tpMqYYvABcOLOa99yBd8epF+O6haixKko/aTuGnT6C5hyreVS9zG
fo/Vb89DnCikNBp2TLEYjn2NVcghbVUFnumITRCszYlBjCcB4Px9lW8f4rwKAmYEJpUrZf/XVXw/
L3MBOp/T9WV2lJE5fCopJh4l1BBnU5UxswH46Le/r/ptF1mVE46O3DwHpET6umoe8herVjad2Buy
s0zHiKPupPjQI/i4/n2pOUF+ugLD3hZleuimhfumRINuERZgNyE7qLnhBDPrh9vI0B30NhFC2Byx
IvoXXGWRuEOEx8eyQOmwPjtRr//wIrmoSlRec+v1W09CbEb+qy24ZAiG9QPW29a+bMwsPPHRnVpm
ES9x2Cn4x1fYk/gZhsWdWgB6B/f4r6mE806iEuKcYC7xrVJvpnrIowDLrYFq/l1JNeVCD0briAbo
KRGFb2mEpWiqom0xF10QkL9Gid+qSUCC1hwMRzwfiHeiPDW50hy8sI50W7DIJ78Hyw9xOZ8MRCex
MrcJv66Y1GrFODHRHKWnKhIKJcOyCLXJu7w01X+9kvJ05BIo7fNtm2rv61ojeqxpbmInE0RtcdbG
Qn4hqyA1//2JLJ6F2GM6xvT46ypIz8Ci5hqONKgYlytBFax05dOgFp1yloU9sYHfXxlxjrMo3U4I
+8ZSeKiEUuGZwOAdaMArqc7adW/6BkIJ6lEZkn/s7/NtsxrryRIzOFqfi9clBHBJpSpRnX7CXuV8
CHwj3YTiIEYnvq3vWZKFoP9a5HKuP8u2oppiOj75heowtVLXVqeMf/qkKI8qDYudDqvtXiks8/iv
r45FtbmTwIUDHYpFgKT0D7oM+U1qBiUG8x5NdY+YbpGYK20Scv/Eq/se+xJtCz7u+QXObdSvkTKo
FfAPalAUaPVuH0EPc7xskK6MVE1Xvz/Z91TFUmAYJGtuiFNJf11KCosYQWSQ1H7f9etCznobG4Z/
z1RfV1mEvk/DF2x3Q+ijDzS6nVaqj2MpIKFetrLwr1cCopDThWeheCbPL7IvtceIIFGnQp0y8I2I
mso4Ir6F0Uplas2J/fvpVSFjyGFGCQ0gZBEZU4jsndzyZIHiaSgjJeJKDFXhXB716US6/+GDnrXi
uF/PAy7adV9f1eSN+NFELCUZbX0IJgX4DnJXeKglI06uWfrPhyWe0mCRqK/A0qCb+XW91uoqBeq3
imFJY9x2qehvLSPNT2TFHwKQiwDfMVoOnO/LT6uWrCLvo1h1QkyYr7IokXdpG0WHfw5zrhqo+5Gd
FN1aVjlD0GCgYpCeUgM7vrhG9lrqp/FEMPz0LNQVXOipesFIL26IYtXWA1NZFS4CDI/9YJi4EGLI
JJxY54ccqFC04RfHjImEtHgzlZL7Pq608LAx6IkyRVprXQL/YkZYwbqnLyiVJ17TD3HOkgo1PVE+
P+LXYMBLqtT6kSULDARXQuYxO4J7H2aYjf3+qn5aiSzLB0wbEkDSYqUg8KIhpAfv+EKhpuvB0kYB
D0IVMstUm+Hj76v99Mo+r7ZItWiyTlE/qIqjCWYO1icOj6Pl1+v/h1V0jdvDDNsESfJ19+DlQblF
yNGRkkheD8x090kZ1SeOjR+eZY4H9EEJCiq1ZS6PGi2JG3wqcOlMVk3Xq2cMxP5RMXY+6VkFPSLk
MObG2KKKVwS/bKRuNie15HGnSkWLNJQ/3XlKrl0EdZedUBz68am4SCLOYYoofizSXqbHOqYM81MJ
IzaLph9gmzWkJw6Nn1aZxcEQ/1FN6s7FKm2O4zooZOJgMORd58d4sGXQ3/85DmjV0lX86D6A4v0a
B9EQRaPXEQe4SWFHIQjyDp5scGLHfviCWMVAjHAG0FrLAxDWjgEjHgNYLFGiP74Yme2mGsMk+JOg
HyqciLofjqUvqy2SHvl0qtVMxD+r8Y1XgDUFuiZ4F8RlDX5IzuruxCbO/8Gv10jyOGc7HQaVUBcX
ASi3RoUvKp9sYcaCG6Wmfp6lqe9aUZ+v8FexUJZPh7xzq6hvTgnh/pB6AfAgXk3oAzdbxknc14JZ
/m/2zmS5biQLz6/i8B4dmBLD0sAdOJMSZ24QkihiHjORSOCd/BR+MX+3ymG3WO1SlNfu6F23iAsg
kXmG/3x/xd2G0xJmOMTnBXLGBe4GlApHyDPKInhHMsEZ9b950P9piVJ2hLXDrogS7dPiIU8v4Ha4
XroFov0wyjUMJ6/lP9S3/PF9c97Tmztxtog0fl2j+MBN/lSsHmICx9rRF9Q7GWXe/8vN/NtVTjf7
b8WbqI2LOig3L+WlzRcUcrKzEojVb67yn74EYkBmqpB0nmhev15lyPLJQvKBlNvqZJcy2xn6KHVH
+yfiBzRlf/91/6e1gU6XNjSJMunVp5Or1E0oxpyrCePFQP95XZADl/g6XwaskoL4Vi92/puuIM2l
03H/ywfBZn+CgTIDRv+dzeXXu1SkI/CJXI18dFQPg5ONy5nySnWFctxj1HEQOGh2rrReva5vrm0M
ENFjrEO0h1pRhYc6JnJIwl6VX/PKW2PGJx1zhXOpjzfABOghnb28va+HbPSSoOoNbJpg8poDhVI1
MIjpF/cZoaJIhFL9ZTRYDZYGAP5LBiMDQRfZMu6jOwr52qpqw84lH5janlXvHvJwyxDdw0z74fOP
r2vmp6Nd7TEGmTS80GLn50ONSm0OlcY1r18fsFxxzgHJUrzsRd5f2JUd/oytGIfb1svUEdBMdYUd
V04T28viPC2kqG5RUrddmo9LczZZS53v1WgH33ufXmcCQkXJBKhDfyWHaWR8sxwtTOyn0MWevKry
1xHo6rwTueSepF15l2tgrzhgZ3NEoxQ4xpBCCeqf6wI7d55RNj/QcqlfZ62yJmnJ/Oskx+7zK8S0
amW2hEpGAhiyfAEMLeFYuEG/HpzNyPfcsfoqEYusGYxvvPUc2E6EyfjWfQlhBtWMf1r+g/b6EguM
RpWX8xCEfVrpUE/JKJEON/kG9cR1sK9KoYLD6LGH0boTcqtecoc6YqoKCOL7McAxgoFTgbEYSN4N
pAzGZdebDNrxCOAlA23VeMuWLCavSxyMhuUMr/PJJNBlvGWfB0X5ujpB8YoLHNaVkzQuKACcR4Be
oIn9KZH9X1H+5aGtEk9xWwD2wdt0y6/wzFPt3qvC6BuT9JQj6pyKQaocZJppI8uwTpTfqO/hsAhw
SmXtP+tpnb4tqxTXWFIFbyNqx/Cyx4dvSWYdjlixzYubtHGAUZUdKQkhBb/R1PUzSECuXAez3xhl
d5J+oOu8C1fdRnstB+9clFDKdmyuJ32l7VG4w0V6nVKvjrxzOQ/t99o1zR14AMBcRRM/Fw0OPswh
b+sl6Kb2zRl8+Yy6ynosR8f/QdUvDJNs66MqDajmjvsw1PZ5UfrUmIJS++venztmwm1v9kwKX8S+
hU6ATbqk9PGAU48WEK9idYfB9hCm1K4w3sHFBib3UATNpccC+iiw28h2JreknQRL1vO2ai+/12RA
D3qN1xcrsmcsueWMGSy2wcuQNH6kTiza0d27ayXag+840CN6akgDD7HABZATdzmsmyWPhHfWwkwT
A8wU4eZBpYvvb09to8fLnH5Nube8wX9fMUio0tAxYX0WxHrcT54RWTpR2/BPVuDAu4J8ir9aJ5TF
hU3D9pl+7SYOnfas6xG70DcLN0N1TubUXdpZCVKQUFl9wZah8Q8yU/k5fKKq2iEPi3C3xsu7Plgo
vjWAETLuwya35lqGWvxsgsh8DcZuC3Ag0QxJTzwCmfitmuwdztTNgzVGxZOlff/WXaTLR7m2Okdg
3aogVU0ZvW2OGW/aiu+Rkm2bx3t0bL04tJPTXmjPmDAdpLXG+xJeX7TzQhPiagrsEiJNr7tq59Cu
Y86FPJ1nJ7T4TrVqwcy72swTh1AQHme5amBkjtWZg2O5An6Y25ruAA6+unPXIrJ3yyzEw+xgLLwb
vLWQiVHTfCO3tjW8ENhfkBLC3IdgZEk4L3z0TroMGzq6pR0dexeNaroM8bh9x0wnwj+mKdTrLKW8
27wh/9J3nfXm0ur6wI96ZNcwzUyP22mbHQsHvojdyGlNSz/rfpYloVYy9VtT3I72CdylsKm4r9oW
jbAaqvwH1kDtB8z4aN0ZwiZ95qwF2BdTBDH3rfSTq2Z5kQvLbZJKmurBH2XwjQLXWB4wqF9uUIQ6
H5lpu1sLs06zj9a1/7aMfNTJXEvve4yXkjmb6euAEQPD9VY042IjeI5Phld0mnalN/bthSrL+YeX
+VWdgCQ03xGVG7gRPO9rgZtlxqNrWbUBM0+HoCXJ2Wdm4m86ueVpHDFjELNuW+ovRZVZXxAFWt9W
e1tuTl2fN1gPmjOi9ZynTkctsIu2nBG6BOALsLUzKBAKYRDJ+EBiQHXgI3vhde38g2KDeljMzGIL
ok7fA0z0fxSFx4lglmXiA22c8Vse6JWtsco4SQQO1xzNHZw6hpiKLtU2zkMpXZrsadzsuLMvt67k
HD4qVbdfPFtlLU7E0ut2g2mGKq3hDt1NvlTv2uuAwholfxRTnUET6nhxrDcWbzJgVPjAwRZ8x31a
4DgnHfOUa696BTQ6TAePk6hLw5xg0zJT8BY3GJTjdTRMOvFmfyDi9Sz95tQlHkLGsoM93xVmRSfo
9FUd4mmbFOHiYNncLxNPJ4S0Qk2urh/rLWK/iZVVwslAx50l9sjOlwJMmZ+wAAMLOGT8Ujg0WV0c
RIMnOT93y8eLpTj5g9pm6LbdehoHOWxBjlVmBBZDJ1vtcNW41C7klGDA1Yj9XTxlEJTXs8Ca53vX
Iqjf51bR22nGGN7GiGufg8oCYuol3ij1mxeN3MUUFX2P+3MbytTXJu7ZdP3oWUrgE/BbQAHv5k5z
Az4jWrgsl7rFfI54BP75GM+Ppt7Cd4kscdpZOckYj0XiMECSEgFN7NzncTT46um1eqMZO91aMt9+
QBQZfliFk08pnT+oU8x6Zg6Dp3F1PXZWNqfgG2srmdaiuMl8/JfY1eZyPWQ4M8FzLE/28tswYAzf
g63Z6cnC2t7F2ws4j99b32fVuN8H5QBrkfVEBcIeTcSm0/jPNkNt4DlUk4FZqfXCOsSdiTGXpgaU
gnbfyaJdScAH3AS5iip/uDBnQjwTx9o61Lrv+9eY+mS541tAuVghsB3ixA7o5p2LPrPcuzpvaHNj
LTFVl3jPr1UaBz0LxF8jzKB7a+ifkKluIKQoAmHgqWo+GmdDDHcVZn2ZnRm9gd9a1h6OIuodL0TZ
B1Wo0sKeD6AT+xyP50Dmd0vkGTy2hdcsIw5qZVwfNToHf2cWhiOI0NhKQ/oushEX9M/liUtSwZac
cXLDwKubQNbPaYlRZPw1GnrH2vuL6sIXM7b5Q1ibCbzkypgEeLRhCvJzlETW9hRZ0xjcKmR62zks
qK25gCC56aQuZyKMtCR0by6tJuit/TwD8D5iIb7WXwqv0Bd5hZHoLvdsy77QxNvuhWhFrd79gkBT
Jw7GGQ0mzcJu9nPfziu1P1Wtx2WOSiZDkKLF2d6yS4BtIJd0iQ8YE9yvOQOemTlDzjRCx/S9bI0v
kGW38mpyVoI/thR/vm+IceZLozH3/uIpzkobVH0DJ4+/7VVQWPIlfsT6mSGERegoPlvYJmgjEfZk
6YISrrrvh3xqH6PFrXmrTmjX+XM4R8ZOVAhS8KXqjKxsvhWsbDlABWkD/08RnUt/1ECz2kKBUsxR
kgNCbBXWt5ylAM/cGpoZgVqLMTAHgjiUIUfmcWrZqx+ckRd3NW84fl+EIMr1seoVxoNwYUP96Djg
RO/8gl70AC3MDAxqLIzwlthcgwnSP6Msw960KoelO4ye1dqMxanCegpdWTa3yHtptoRTPottFwwi
sy8oGJ+cq2fsaN/UgESyJS4idcEOz59Vgcd4Pj31C8bzwHZRwT7AtbJmdg86wLuxybDtLYHG+WNi
cg3IEJZ3D0zG4fPSFA/qg5dtE9FeIE5JGUhJHsNgci7M6yvPh2G2CKniMBudxCHCkDeD3Wm+H+C8
+DRqfMm3S5VRZ/+gBkEJ0DOV534LQJJF133QAg2EXye8o4JEfIoc5aifaByGpxBgaZv1eXWU7rB9
BdY33WJriTAmGa2qn9IO/ilpX1z26t2uo5pwTaEGpWovCgz8mOhIu95rznvwd9u5W1nC5dxyZLvu
CguM7qEsAERexbLADUAuOJPcObbpobAF/vwaaqZpb70JvUjiTZM9vzPHK7p9JLR+NpXLNh2Fiz/u
/GhqZZIDzPuKFMvp9tCzgj6lXOEX+9HGgPs4j4WDfbWvQrIK8N6TfdjMZIDjnuSfWNFN2TgQ1o2b
Dj/wgnCyGyMtQjy9bt5jZjRMLvhH63qYVV3mX1sQ/d5OuXjRXyL9YMrXbj2MuGP4m4ZxlUq7D4qX
2B0Wgklnl2VVZ3934sYPzsIxXzyVTEqF/XEbDdP5q4ycKVmFVO11XUVZeU1qSzghyqUzZ4EJ5+ma
ozxrbk3dxuKBF9K6z1PuaqydrQwE62BHbnmImRItz/O5xmG89BbPOmANMnxkwsgXJ9w2OJ/WNIfn
wSrgB9q5i7u3zrFsiuNC4jOOQfmUjra3NJe5BaszLYeTT+iM+OIC3aOnUshrZFI0myznDmzvuiYO
UDmVDFFp2HG6JQt2M7ysJVktULoHNTnDbQN0TSQGe98BpKhZ9Xez1l18VzMFkn0v2a6Li4qsMrqU
eo3qZ1NT0MAo3V67K8CtrrjR/OLtxvLdZblueynIPONmwuWbeNZvUr9giudssA3rXi6DH9wVrQir
iWsaLySu27DUwVPXGt62ajQ/S7MIXK67jOt8DXO1ZthXlU67b53WvgijaWPDIv6J1scZ18HxY81t
r87PShVL5y6wm/aJancf7s1sZ3fYDJCnl3OX7eehYjqZJ1V95HxK8b4CmuQdig4YYxIWauYgXOvo
sqH+qi7xwyZ1bxCSX2RUgeOkNmK+CsQk+ARkF3X7URR5kaDqdj/U4mAUQnGBE0HyIH8InUckYTI0
dxUwtpWvpsEWtQ9qAGS1xAj4wN9jwMO1cvFCettvx202zaPjucW2b9fIb9NoHGUG/U/5GIblvbfv
de/Ko2Ss1klIPpr5KC0+GvTloVvsJ12HH9tUHfXq9sNxDgZ91c8nQ8whLuY3DmW4yriHZHK/UkWB
JVVX9WXYlbD+Zg7cZV+6wAWcUdvfoXl17llfnb7vyR7hKUZVCLse/d+6K7MlfEB+QQWB8eTsqyoa
anUQrN0prcZV/wgWJ3g3Yd41qaXN9nVQ7Up9zXbG63DC4TONN1c8K5hkglSZuZPRtM6WKsy0vgGn
7eVhLLWJjuST3XAzWfYQ5MlJm5AnWLWs72EomX9KvTILqtQKRP1NbK24cuNs2dLYYI+5F3al76mO
jM7er5zpvok80MPQ1UuTLrRAnjbLaxjCWhj22i3MbrxOeLgBV178yQWQWgMTdrzB/hhNt/p749DP
T9fFVttZZTm0JK2pGn7y4poQhq2F7RZEivwtEo1FUcCfFpiIsV+9OGXrDik2vhyaeTx0b710au8w
aGvNEjfQ1uvSbZVVpHVfO86ZEqgy9quXE31UJIhzKmXnnKhl2uERG+nT3e364XvogR3DHzor9vFs
2p/SLVE46H5+cRYcqFMUTXijr55FUF6QLjyCb1jqJJIUQncSdl5BHBiUDzaU5SJRCh1F6q76o+go
7qQrgOHhGFe5/z55J/P0hrVz62Umh25BVEzlMlJ1jUNqN1+uvnDeLVHNJlnicH5wFmYOTL16xBVU
3sOzZrbjLRWAUZ0Lt1kKcHxL3r93qsZga+qn8gX2VliT6xDw76zK3jrOYH/t98UUa/jFtTPC4IyJ
M/ySObRIM2XbuOHl5k3ekJgsx8Y49xzqZmwsiuS3jftX4zpTn/pYaCMsKJuc3MxTmoS0bYMNA3qL
XdYxkT3RB8gjlw12ERQyp3WZUkbUyyAttzV7N/OIXkpnfgxlF/4iaRAS9zuCoMGi4JlR0ycolD/H
0nBlv29z8DMR53XilxOaYKWcvD6v/cWKkqAtq2A/DVn5YbWzK1IRVeLF1HEpd1k7j3zsNQTi3dw7
FIfHUU/FjdZZiXUxW9qCz13TsPu0eKuk9TS4xFv1MFwRI45FWmCdDFrWltuz741oAcN1mnVasumR
YKp5nHdwQb2T2bcJf+ZzthQputLWPYsFar5Lf5oAOJR5L7+tCNWoM+rBKVPlQ5VLOwWjGwvXlWqU
Yy8GR3WqLFRjhN/cD3aztjeWVUT13i3i8o3F2KxpxFHr7AISoqNXDNV8juWDsvYRRf6OjYPYITU5
NMVd2A9tflziHtJilkXZdJilX5Lq2GEndrkyg0wqb4TrTEldsxV1MeUKDGX6gsgVP+IY2wQbTqCa
sC5TbmN2MxrKbm9ZOG7vwlgB+u9rv5hOJmZ+fD73lvg5l1g479uCItUOoGn+daFBcx+3Lfbq8zjs
+PM+CJkyk9Bk4qlxIPgKfLNs7bSYa7mxXnfu3E/Zzh19ne2iegvsvRZr+dFqsH2pMZtXnDcAF/IA
d6lWm/spq+Wc6pPccbdIL7xB8EVmEiCn+xm1WUOOT5h4ObS2kUdvY+QlCRUR4055rv6q5tB75PPA
zmNC/HZVT70jktZq5hvoN9QwIPvC4Swte9+Lash3zlLy+VDxeqzc3nVZC5H9mjG/Xu7jfqUcVHiI
/lMZV01zLB3DvwbEeuqpbhVVcKcPhUmmorStXdRklHWplFj3U9WWOYd7b/9wshOK3qIqU5xvi2rM
sTzRexJXd8Ot6agAXCOIsmcyhXmFxOXq+LLCNn67hJdY4Eoy1DaOWkq0sI67nr0qj2T0GA2xxfE3
nHLTjXkYlX+lqVG0dxNZxk0ZEvXvMBKgSpSt/Y/BCn3YlGpsPuJx3B4EzcwtmTvpOdTVyuaqrDXy
CvwWTqgnUbxQzYNnU89TdxZmkSg50HjI1JNWeWvmecOHvoMAT9GiqC8n1Yzxnp4l4S6t5gt2zu1l
FBAeElRt6DeKkc3+SDnVOlPGmyF4mniiaGUtU/Hn9Mn/5zD+V/ckF/2/cxj/2/Tte/ntv9x/m9//
x3//hcV4+nd/shgFUEX+g+cMo/FwEx16h3+iGD3/XyeZAJJUykuIU0//y/8iMXruv+jAoaQmBCfB
Q8j9v0mMTvAv4Dq0506ul5C7/pGLMUMLv/T8TvPUjDCcpGAYGTO8/1mymq9hDvra58ygLWAdszxv
f5Z+vEQ7enniwgin3LnTttmpa7k2DF1PrU/bRoJyrpmWilO6gM0H9Nz1Ps/j1jtQScclPHKrIxEj
RWXLxgyDb4N2Vhnn49ng4+ki4RP3iVtN+bvocBWI6Hh0G2c9dfbu0mlXsnjPy6Znjgl4Wl1pvWd4
RX8Nh845LMJUKQ/6FVBflYI3xioiwurirIAbLs8HqinfjNsEr3TuKByXYfM1chgTwZah5sjLqT7w
Sq743bFM4Kb6U8qhJT5yhedf0kxgDKD1+3ciC0jMLYRrQ+YtX1DTVcRDc445h5f1moCX+gr09sI/
rlLx4RVGIeZ31NZW58PYbljFSRN6F3Xd0LmKiqm6L/PC1UdGqNdhF8qsVtfM1pfHnowFs1/Cm6Ts
QvFiU+0wj65gLzjfsqq5pCwhoT9jD+8XhPa7IirogDXu2DyaouecXh2iqfu2yskUz7puzOof9djX
gHJbTWrXPuH8tcYa55OsDUZC2M3PHvQWrblg6HQY8Vb3tZ5H/bFQ8HOdKmF+YZBTngo8SBzrpxP3
1nxH81W0QcwLy91435UZJ421a6cpGuxr04qoboEuVWV+Q82r4SBkeVv94u1yN5hr1HkuxorOdRWh
KE42PRPj27Of0V3rSNaXxVr5wayg66YScjqneB8HqabqHl1F26nPEgZEHnvLMcEzSQDgYxlEI957
G6lTslCU+zZTaKE3J+r4Esy7UFcD2GRGG83UTfMhK9QJ6WFmAq9mRBA7z57bXNMj9PXXwG81S4t5
Fv8VAP6KKDdrAU/Pk46fYxAdDxEZ7k0wUNQ72IWqv4SBifRXp7I6cb5kwySfCKiCp4xC63thd55/
O9JZfDvlruVxCy2TdIagLx1NHEMU61txFw0B45bzYJ0I2WNbF49ywTnkqGe6SekSdsuPYBJ1ntY2
Ew67vgkj/HoKlDHh4KriEvzARvQzoPVNFQZB8QUWd9uLQvlyTQlD5pdwkLE+sOK6b5IQlHu5nzpr
I6Tt8uU2KhxtzvQwrMkWIQA/eARoXwbiwEdBXGHtsnJcX7tZc23NeCi+RTV9M7208V7UkXIunEiv
SbcZLAXwEfUexnLN0Dajf36sCmZk90LB8C8dKii7xRryLBWYLtNEpYmO91u0TAu9vi2HXBOu+XBR
VEh+zmRbFoZWmmcjfsjVcBs5mT3uzIa7z0NXDAUQs5W1mCwOrdJbiMYzBSwYW++T6ZogtRoNeNGl
lvGAcXeuzik3BJDJ57aglDSGJZl7HehD6bgW0XsbI6JXhG5LMtCJ/jZAaT7rSVpuV0p2FHVwqnmG
oVbBTe5i35Kkay4vJXMWSe8W9niCa4//cwsG725wjXsRi8XLE3oC1UdIARPZfNMTSSnaoXgnbFDp
qWg1ZX+xGge8Qo64b2dk2J619jz0O4qlHYXg1X3Z6Ezgy7NF/TN6ZfFqnFnZSYzgi1CqWylMU1Uk
fqNXDJx7KEtCYv51XlC3C7wi7Uq/PqyjP+eXtTdkuy3Px9ttDuJni40Vcn3MN3SSTrTngOzJpqPR
UVkKwntEcrDEAPnHiowSXx6fItJhbFUZJC7WMV26ZlbuHUJVRalQdLDKS48qQnju4kSG0NIq6b2n
0nIjqoFSem673rtOqF+g1IvsoMgkttTKWluD9FpWZ3ISlIYbsadl2zq4GnpkIiWbB4Jp8pxcLm8Y
P9A0dUcvKKk628iooEJUqCFcQai9WtlwFy4uPZbTIDnubHj6LCNPVPKJLJsf0O6wm84xFJ5s1sY4
uZKON0MUhUUtxZkjOrJzBYjBhL5sUlJSA87bE+NUn1cCZ4LU5VDEh9nGgcre0+3k7+6LXNtLf1jp
qSZsOnPB1HYbrlXS1Hlrjvhtw+hNEPaeCPh5nhPP7ecixKmpFUVG3RR2JJD6O3oPhH6E23E77ivp
WD8AJ7T01HDFG6/8itdpdZ3zJhYC5fs1pBO8E9G84iIUTd19OcZIOIJithUdXLEGqZ3Rs/5SRX0+
X2WgpJazSsTbekZ5T340opMPlomV2SsvpJjBE2l/Fm3R5Dg7B1KliDnGNaVH7r4NTVFsD9aynOQv
QViT1ltuLY6t9LPw1q29crjMfXeq08rYWcRHQaM+ofLfMiG8NHAJ08iSrjqO8GN4MnyBMtjJNtLi
Rbf4PhX4GwWbulUbc7jJ3OY2JaKqXfArd5oWhhDjbATBecVmTDlKBefetgbtVYE64Xwt2Uaulna2
xd5hFFFsR7srG/+mCkbj3mE733q0/KeiPlA6CYIvFUmeB75du285KQ+aBmcb4tSbokreLEFcn0Xw
b24VdxQ/5dHcR2wpvhY3TZPBZ21szflUT7VF5ufRA+5uFbP0axIttri1uxAQ/zYjB0iqkwbrh3Sy
vMdgZ15eqXHRl2tnk98I6i33YsiyQ1j4bJqoKwtm9Hy3woqBMunsvjnlVDAADYqmf+vDuXxpHFXm
1B7hOCZrZbbgvEVKW36Jh6K7d1Zq+E9WZcLVpshVN+4F+0aM/dEYkAgB+Y+nD6wkXBoMUdvFe5Ib
XSDMU1h9MSsbyewSDIlvH6thabZDJGtZpyqTi6Z+wBdBnaoZcWO+yH27+jE0MG/2kaY9lBSsxfVO
44aQv81qa96qwNCL3aqAH8pc1OmdNhBC9qRvVJyZoJPiIe8Y3gBGLIRCRJKjd0paM5vDoAqmf+Y4
C7avToTbwUO5Fna130bk9xRy49F969xilnftKro7NZjwrWp8e9wbWbveEfQoS6VzUBntxeJDRFu8
ViF36LYFr1nPoT3/NleMxLE70Lw7rBEEmLNishovpWBJFx6JHeijpvKaF0RphDdt0U7iaGrRFOeV
mwuRRMHAQRBsYdWGSaMxn6Pza81BIiQmW3svF06RlNbqH4i6imuHufznrjHVretY7UPUI1BIRcbI
6F6Ni7emMtDE4MrhALZ7omFZrDZ/P9J098eG8sluZW7u2Y7VMFDAnilLrQuD/phb1UF9W4tB1bcI
/2jkzRTLz7ZyteTFGjd4TLmYuBxOmpeLTNrRN1xPO51aYozexjyb4amxaIJ7S5/8QLA+p8iMxcp8
IJhtPgI15GcZaElWMwL6j94W5nGgqn/UmR0WZ43bDl83PtX14K2SJVqGbJ0Bt3BObt3sqRXZX7B7
nW9L2A6nYjB1yLIV/e0YDHicncLH1NosW7D0PWx0+s5n0VhLwdKPcuxEd7IvcbSR8WK75LCQj8JE
49ETHBgy9C+3wje0UiROde9t3Y7YdzY19jkuVX4O27aV8fmovQBTkbq67JX2aP5k9qLSGnGVThfc
TL6JCSeIxAvHAlwhISN1HdkEmFU52RReRXBur7GmdHrcDSfhJFIwvUizag7vCNTjbwhZ+gP6I2bO
Fc5kMlndmY8G6x4MNQh09UOxLbhlb6pY7wI9s/usuV+dQWie+QKKLIj3oZrM99qu4v68pRfdJEi7
vfEQ99STElssc3+hzEzTYRnCAoayYXf/R+LTE+6OJ8zUNUOazDNARPhVBFr7jkFxtbU418R8MDXR
xActAX4LeQG/WTEhbnZyUps+/lvufPen0PTf2fwnEe3/kZ9yZVy1BWNJ0J9sm9z30whUPxFijB0I
LWMaTpcaTfR91WXdrmkKrt4GnUg1YfIdktT+bCOqWH5z778qo//4BSEOyWT9Du6q7mckH2f1uNGq
61MqXdmNtFr/kMlVfvz9fX5ym//zRqEyxScGz8lo4ZPSfWtOmdBCKQmY2wCWepRgi+agjK9chBsY
v1j9rJH9GZ4CgRy7ijMGaGMKpqsemPIr/hnk6PSDTpiNiClZ4MBIwj/NAanK6jOs9fqUxrR/cAIy
+C5b8380O/XnVSAl2KdFhZD681VqpwAMUZBAUGbczsmNfOKcrPsNzu5XqfbpKsCgTpgeqAjAc+xP
D1cYateyostlB6Tu7OKMV5G4jOtjtTIa/5s1+9cVgzXoaaSfyT0R/GVSizH8LFDZ0hGVxXwiq/DN
HtsqFF5/v2Z+HY443RXzm6fxuUjAfvM+U3r0YM+ceSe8XNZBeKFQTNCaUUlHsTF0+xrvpOz87y/5
63jEH5cMTwxxnMKCgGG3T8p6JpBpz0m0CVHQyY+pDLw7URT60i7m4IFubfuDM8ektsU6Tf/+0n95
h9wqZqso39GhoEj/tAf1gT3EwUqrMa+bhZ3aCFzEXNnOZTLllfv291f7Y8ztl43HByWOHvhE4WYE
/vPCdIdyaEsnIsDRHseOig0HQ9Ws66PQ1JRTrh9+oc4snqIxyrqjYC7mhoHX8uXvf8hfXjK/g83P
cTyw0cwOfXriK4Jw17NEy6hpdApMuo08wpkIqFJ7rGkWiCb47cr6ddiA1+wzIgyuxXVOGxJD+b/u
9whz2q2OFjYjJcRTi44hxwkL/WS7azpb58c4jzash2u6Ru1vZg7+8p4Z/Toh3BgDJMj5y77jVNiQ
2yXGCI0Os0tbbEW/K5EqfuSFTx7zj56ux+A1zHZApG4QcLnPjLVVBrNtfIemISnq5TxrpOFjFLw2
smaoIqI4+JsLftobThfkCGHDo+bLHX6+IEZ2imn2vkx7FVIShZgNivS3u+qnRUPl2A1DTutTRRhk
2F/2O4h+BX0JQJd1O+ynmN7WxoxjmPaLW50FdGw+/v45flowf17wdDkWK/4Wn4dTAxwNe40zXzrl
nvvWkLU+o6LcUzQRuzmnFFTolQ/17y/6aaVwUdyISDtAEPhECJ93BClClHQrREbPWt7Rkq1p3M/v
DWDw37y0/3AhprKQ8/Bfdnb/01FYrKUzuFNF34fPImmafE0bMIZJhczsn18KzRhzUiijoIPF7q9f
3mIvq12SCdApZqznj5tqCE93kHN/d6lPEFW+bs4M9FoR7+102v/xv//bmFSToQWTXlCkg8cdOQM2
4dQ8F6Wvq5Gu2kW2hfmX/0name3GkSRZ+13mPgaxL8DMXOTOZJISJZFabgIsFRX7vsfT/19Q3aVM
Z/wZIw3QaFRD1bJ0D3Nzc7Nj52hZ5aJAy3trpRhj7a0ZjxzdfavHZnyXK33cbX/3qzLCysw2botc
hWkKm53WzLuEVUCVeORt58olQyk26qjO9E+/bwpSGvaZxUO4KWx2AOy8TwHG0PtvH62me2yT5lHm
n3/fDCkkdxcUdrBzCytCKRBkj0/VvIZvk/dnHIPzsAHb1eUSSfVbT9U5Eo7BIAmeihNduk/QQGLW
RmAvO8BxSKuO7r1N+gGSjn+6vqq3Rx4mPrpQBGqH8pxoiipLHJWqAgyldsMDBWfOd9824w3Y/fBA
i8O7M6S0/X7dqvAewGdJwl85/+lNsRjhZmrTCJ11OH/XRDg052QenPed0TToftT4qe93n8egbG5i
m45ObRfJQr46s8FgxlWG/mzN4eIQviUv5s4uJG26/9tcfW/Jsfoti6fcIDFBcvx2NGCpDF0rE8QW
u8Lln8Bk3TgW8KeiHB5BCFH7NuvH/0UseLssun1IARiM33MLGoLfKADHPRC6VDvH/vUk0Dv7o5Ng
MvRuvibFsPmJu1fnWR+YBuqMhTm2qB3ow1PRNy2dK/7puqPMrGiia2f3WM7bFKarawCyCriXogqP
09lO5OD4J2cbR2DWmnyUO5cE7fLAxYbBW7igVWrrPtOJzfB3ounpLeOZf19fz5vEwbR4eZMG4nOk
RyLXmoE8bhnWlDtCXQkPutG1m+XVzBiZRHRMhVx7or8UvLu2kiEAaOiCJUzTj7rhVz84Ufrut5di
T29ppr0IUdAWXO5Z0mXokFa9u4pajXmhiudeASP3b59UWFoUBfpc8kn+cXKQs9uN/BbSD78GuZaZ
qrbRWVu7b/SQ9NmJKjL464t662/YgFGRqW1SEdiKLs3BnwJtBW0hzHXDYwzs6KYYKBjEptVvf98U
jCZkkjxpUUARfE4rxkGhP8CkRgKv2iYGN30rRzyfsyKwl6ac37gERQBYqSf2HqiI37z4oiR0YLFH
8yF0oUSSqARtZR/nu76kN1bIGnXwELyW8Qe4gi53D/nFEnko01kFk7tVlF03+YAw8nUrb77RxEME
FHfiK4S1V+QqBVTbSiajSiuPp3N3aGRbYXxVS6wP5JJ6sVB0eJOEYw0cB0Ho1S/ErLFvtMo2PYBy
MJMGT5rGUBCUOMWHQWlpuYem91uUOlzA2EP7CEgJN8XEd3O5h3IY2gVddWf1WleWTLXd9I4dHq7v
4cyXwg5Q4lf+9zc5k8vTJguLzF35ED8Ot3LS8xwEWliAmfpdSxMlB8OnoFrg/BKpGIZ6LHM96DhR
SdFEdNjUOluFDPeXC4aMN6kMLjFlZhCZAbDhvy93rvK6LpV8zm48xe7Wifq7wHXVvxIACaccvLwP
iiDP3kGmm9EV1KGhVTz4avZDCf56hZ4EsEu6JOAzU02WbuUhaU5AHJidVeok2CrW0Nw3dWt8MzJT
k9YRIOR7S0nGJ98ZqB1QfhweTeTL8tvCbehGWUXIy7Oz9OCBrjZ1v5rOgobkglkwr1ppjnugifm5
cDstPCau4X2tjLr3d+r0ynrsu9K9p7BeaSs6OMB9DTmtHjuItL17JgNcHfl3GViop9rjpgLTcGLa
YQLc6p4bbvVMYzyVD+O8jG2PgjOxHJI8rzT7A8LsmX1fB5XyLbQk0h3baij//vZ3p+zAk3wixcSX
BT+uYlhiw8ZyVo1HDltFUkr3adGP355O5uK4S2kxUm41xMcj6OscOhGuB93OKCdpce/ep05DDtlJ
7r0y5ONC6Uw8OHBr8NACVwXFJ28BsYaelV1MiciQQI5E1Y/eSfR9nLbeb5E+Uy1HkIG83CTCcfe9
KSOHthSMBoiPVdlrpOIBadZoSMnH659IDKRYcYCZUQEkEFCSE8I1wHa1qXyZode0yW7DKvdyZtxc
XgDglZceGjMbxwuNA0rqTyIspgtRmDdBljXSCrixvsoSrgWP7uXPIPBbeMVPWcJ//mv6/3zP8qEE
eFX/z39d/K+74Du6J9mP+uq/tX/J7p8Bsov/0sXfXP3P6x97L9nmuX6++B9bQOT18NC8lMMHiAzi
n7/iX//m//YP/yUD/WnIX/77P76jglhPf5sXZOk5KnF69V8BMzZVXT7HwbP4f/mJY4Q56T8nuia4
4sl6eLLzl/3EMeJ8/zk9C0mHOGQTl84/OEaJ/w9IPIopU7uDuD7pJ1QZQ2z//R+Srv0nJ36S5YRf
iGyXStLrF2Dt/+oWsW3/XynKyQ9/FXExzfEmkdWo46IIRKJ+GdgRA7Jqx+/Uk/UO4jJA2dNExZcs
36TRQmpx+S59a2k6MWfZ5ui5UBkYrXqKUH8J5K0XHM14hfq5cl8Wt5JuLNxZl+Hrrb3pz8/s9Qoj
7rGGvdp6R8Xypo03jP78gRHUS6dKFMkFL9FLI7muT+CWQTlRgtuE8Tc1+V4q4d7Plgh7LuPJz9WQ
OVMcBSUDe7WwmsQqA6a5PPWUVvZNEaBVaIOq/D3u81crFgkstwpEOvAtT2nA2Z7FLUWTLMn0E2/3
7hPDWvkaDKb1qoL1W1nSv01xb2umAV+aqHtp9WWYenGpn4oO9mOYIsdNr/vuQsY34wQQcYHAh4lL
5kEluDcTVjkPBE0/pV0RbLTW+NR4nb/los/vhpZG19nRn+nFCmq9P1dFxYe+FtIQVEGEDWyBVhYk
bPqJK7VR11JiJY9Zh4rMCo4CL2A3NSa4AqNsQbZ2rQzI1SufmzLpI3r1KLNuPZTHOlKosYzXrZVb
zw2TQ95OMWqQPqMfhp+yvh7XAQC/HxNYHbx7qrZfvcBSm/ft0DkHRtQjYxv1/OHC8oQW7M/lMdj1
+oaDek5MCZqqk3VvbPQTYrlIWijFvU7jF0CerR/k0Vr3rvQu0ZtvuVuPx7iSKsoytrYkbTUdKiFm
oWhJPIVelFKw+JA0IUIyqYHqJ9o+ykZlypmeO+DYAXKgIdxJwFmAdAD+gfOlHJeO/NwmOLbCEaF1
wGvsVQ397JDAoC27tTYaJz3Ks7Xm5cNDqnyoymrc6nXNgEKob+DEQmrKDG8iFDjeGVZvLmQxM79i
yv2RDOKB4eBsU7g9+xU1UHEAhQ1zckpUfDEZiTzwxv/atmF0CFS12w6xHN01w9jspaLOtwx3KIeq
j6XfStpwCe60qf9HM4wKMfnb5e/INafSOjuTbs1oMPcDKIePo4GW+PWDJTQbf5qhqUloMnlz8gq8
NENtvgLs3Ui3pbex3PHYW/nfTiRB3WTK8EYDeOkUG8RlGdx5C6ncZXb1L9N0iGyNMMLTR9jpPoNr
vvRGxo+VYwmqoDMXOqlvghRbSJPt3wbEdH4YvVKO1E66VdWHZDi25bpxbmRjIRRePuFel2FodNZf
0SmkHcrlDgKAVhqncpxbYDzKWgmMj7pU7oJSDTcQGUUHz479hSt/ZmEXJgXfgOCdcfHIAlH+Li6+
KuqjHT1W2uN113hzM1IgO1+X4BldBIi0zUzn1pO/demzodx0SyLsM+sgeaPDPSFcUCkVbnlE3nhj
6YF/kqRxjYra2lEbpt0eWq3dXV/MjK9dWBI+UleFgO+o0Z8axd1lhr1vgv7zdRMzfjBloib3PBIY
lJgv/aCwW8bIi9A/dXnj79uRMRIQwtvUM28jNx/uoAhYEqibWxV5BY00ymTAMYRVtfHQ1AXYxFPn
lfti6L6WpvX++qqWTAiuBtSP0ZgCExCHgSyFOAJ491JK+SaFpQMAGT6iaVDwk38LRpTRbRj3bPwT
B9X12qMt7Qeu8xo3SJ1bu/iI0PLm+rrmXM+itMaYDpoNVHouv1YjD4UaM4d28tQ7WAQmr5O6h6D6
vVLSa3QgeP9jR3RxhbY7DF6dfzKjcq93VP38Abar64t589iY9o+8chIAtWkQTUf57M6SY7cMDOTO
T8o7M91mzP0O8bsWGhU4sqRiKRmb/Vpn1gRHh+nIGoNs8E8M8e7VJjkqpfw3YwzMf2pUFxUYlyDZ
QX3z+iJfb96L9ERYpZADKgNz4Oh/4or+B7mo99RqkZE+5gxqqOqXFlHpyENgBxqKoGnWSXTrxy+e
f0gqF8abb115lwTfO4aiR6+GuhIIbrYNzWiXQKJTaSBps3qTQjWmSAevHB6u//hZdzvbM6FsUctW
gZ637J/yzt8p5BRs4aaHLMVInq9bmgtD574gOHbHdAsDuPiC3zyUcn5fjP7fXvkZKXSElpslHR5B
ZPtf/s1gIJASMHS2KEjYOo3UWUzwnlojYGLnQAHDqb4pY7kah+ar1tqfPB6kffFFCjeJATHBQ5gz
mjZJYo8WVFPHELEUAAaa5a5sa+cZ8cLZmLnGYBH99QOFnXfpusiQFhD5s9jZySSY9w06SfCZDUvX
8lystGUSAahsoNsSbwCoF+DkaRT/xGQNNFqUJlaNzhjL9Q8850rnVoRjMLTMitdGzzEInitYVTrp
G0IHR/hcFnZudjngM2j/IbVELfwyqoTxRFLSc94i+ZPPCFALudr1pcx9m2mi9KcFaiaXFgI5HLuy
ZSm1BBUq1XW7fPiTPAYsKWguTX9tHQjhCkKqYSzhqTq5yoM3aIdMLtYwPC48u2eXYkypOo9i8iZh
KVmQp1peu4RgXF9qn/LxW5cvvE1mbZj043mdwEMiqtXA3SibUCP4pzC9c+EYjqp9aCwx4r99ABFm
0XH/x4qwX5oG64gN6PzUMwS5gkxC3VSmx+S66+XbIFTvTC3/ksMmVHnG14nvZ+tp5ZII1lwUO/8R
gpP3hgfhocpSoY6lkR7rzmboA20VDD1zDpK3lbNuqUgzaxOELuVrSg3y68ac3aJuMABrbPiEN/Rr
IQmBD3ZE80B9N3y47vazJ/jMkHrp9kZvNmULnPXUQJgpac8GdSEuqRGF9/+bISGFD6dXSws51Clz
PtaQekwzkYZ2tPN8e93QrGeCT5Nf36o8DS9XxN3maB2FlFMqPXqhtZ0wI8FSAjC7bei6o0D6OoMu
+ETDkF1XSmFwCtUfljeuovDeseMNzBvr66t5VcEUMw3QtyatP6oAdE4ul9NDsWKVVRCcmNFYFbAV
2cm+6O7SvyKf8kd6AGYcrkZnI6c0jGFMWfhsM7uJ+AV8MIiXoV5sCuajLg4Dq58W6jzW2qPP+2sp
lMy9+y9sCK6hlnKd9gY2TF3akwVbR3MItvmuHuLDUFSIBf4t2Uss8zM3ig1Agdg1AUmokF/ua2Mx
/xoYXnCy3e4BpN9GkU1/df3jzW4eaTBmwExSyrq04VpNLVVpEpzcxtjxNJa0aAs12oKLzK7kzIrw
8mpMKYTGAml1HwaQxipWDlW66wuZM0EVCkTmhMrk7rpcSFa0TLg4Nert9l2TljuvNRcszBwoHqpU
1xFtnHRUBR9wWgYr67QKTqX8FKh3TKJ98NU7TY4XCotzn4TQQH8b5BwalcJmBZpbQW1r4M/mi558
kLrHOl5K82YeJZPq5j82hDOTVXQ/mLgLTroPHTPKTMW6yfR8T0n/mOTW59CpogfZLh4Q5Vl6fi2t
T9jHepSZsmuxXdnvnfYpNL7Wzo/rziDoIr/m2RfrE7xhtAOl7yszOEm3lWLujYPJgDxTOYypay/J
UKwsZa833Yqnl5Usbe6co5xv7rQBZzdjrWpd43dacJpY+YaJ0+1zAHWlE32/vspZO6TPAJ41liyq
3up5g/CTDypA+WL2z1271YtPsvzhD4zQ6AF0T4YBivtyMVmvm8zAcSlqFpq6e2j7rdt4ySVmV3Jm
RNgxM1UkH745LsTB6bZGFXwwS3VYVWWkrYNet//gJKP/RO7C3UvvUzBnRbqUFCqB1WI0rfLyjVkf
4yLdBHBTX9+9mSSJDgFITbjZp6KTEF57XS+a0uLeKJklJaNWQ4iZgmajw/+RNAs4prmL+MKaEDmU
wXULVLOIgeXG+pxI5aqMH5QRJYeVX902obbK+0dAfbCHbj3IzwYU366vdzau0EWTNR4QSKEJcQXW
w8hVINI79R71AgYfzHUzdBPdH+SnpQL7dlxA41kOUbfPmGJdcNbZ0HJmXggtzBUrtTJtt4TeehPA
vi+hC/hwfY2v+YyQ71AHM6d2tQUnkCF8VJhmbUlmJpQAjWSC9K5oA7z0Lky+BFxvjPhaj0p2Q1a0
oZ+28KiZqV0BlmRUBEgmnR9DcN1GNimK+U1wehqyCnoc9DFaf51BudhrkH/8wTvtwtx0cM9CWYbq
RQLtZnCS+xgevIe4fBnDp+v7OffRzpckJKqeLiG2BCj9lLfHLHsOmofBWNi1uWN4bkKoatiS7xdF
O5nY6Opdqm4L6WAPL9WSKtZsnqhPZFBUeJgDExXmoOlmCI0h6lMFcTQpMQwiH8AwbsJGQjMiP8np
6K7T9gYuowWU/7xpQEt4xZQFiaYZ+NfgC+VaTXJPQwMTAmuna/oNIzH2Hvh7y8x0UUL44CpoIFbd
3kQuaWGfZ+9d3jV0Aifpuzd4oxBKlEJWZNavPmTmkO2iptiMrfZ3EpR3Gh9AkxgepWyo5fI2lvZt
dxOk8kKLadahzn6EUImRa0SLA70PToVy5yDJIFcPi82y2XPIMBPI0enlIxaqbaOKWlhuSaBKJYIp
2DFvoIhLt008GjdR3uiwswO6NHJ94dKfdWUIUxCHpoVmiFACqESTrI0xXOexfFRafR8q0Jzaqdlu
YOmHnL3oh5vrJ3T+swLO5xFCVGfo9jIMNPnQhnFTENYN6a4pHqP2oMIcW9dIV6C4Nawb+8mN9G2g
xFuqStv26/UfMJfcMztG0RSQkvJmaq2rbRfKv+mVErp3Vq1vaE8t3FyzTnNmQnAaOwxMs+x4osjZ
E9IQ61G+08xiIR2Y9ZpfRsSyV4m6nGr5GJGS/AvZaRh97C1IM6rgoQ2+x/GCr8ylVTgn8wETRRwo
w8vPNrquXg5OzpqSI1TWDMQdqTb7ycKtO+uSTKdNKE2a8CIoqFVGu3BNXLK34SR2/LVlfIOcZqME
y+dudkkQ3zFbRFUDV7xcEsqJ5RD32Ap7m2EpdV1nP3IVrq9uKZTNOgRj4VCuADGxXpOts6vPQU+4
RsAzOGUxyivu3/6wU5udbdyOsbu+ceC8oNkWwBylm2uXDMtM2103/H3d8Zd+xPTnZz8C2iouE4WD
F4bPfglxanAcg7+u25h1SqpEUxEAAJ4o2pzYuS8D4QhOiAesDPvQQ7nvF+9hk7bynTsuWJtf0S9r
QkbhuTBDFCXvdJg/i7LcJJWCmtFCijYbL86WJKYUqR5HAfpRp1ot1qb7zcv/6CSfWRAyCpiS8yir
2LS0YdTrg5e4WwiWdnGLuMcTGiUL0en1I7zJOc/sCeGpQWCo7N2WGlvogrB/F0VoklXvsuBmagU1
wTGfmHMN+UNoJHtDazZ+Vq88PDJagvws7K0YVCJT6cKAYf6TDzFNyGi9+3vTnj8f7zpsltN0BN16
sZQzjpLjI15KlAyaH1VjjTdoHX5Jey1byJlmg8mZIeF0FV1h9AzlE7iiZyWJ1nFKSo0yzqTxc/2M
LVkSvB4OGti7Ayylo3FAs+xI6waYwybNnq8bmv06Z0sSPN9O0ybX6o6AgeAU+h0vUYDqznUbs0f4
zIbg+1A7dFnZYGO0HhNf26bVX0q0JEm+ZERweDDClgY3GMVPPkrk/gBxsJjEzX8VAxVbuJB5zwnf
Xw71KtF7HC1R4j2EDSjf/Rjk/lQHC442v5hfhoTPP7GdO7rHjlmFeZtoL/Zgb6XSXvgus/ewTe4N
dBZ10tcs7uyyyOvOygaV5Lv3DAsUFzIqIL8ZxVGMbRkHyq3tKeFCYJpf2S+bkz+e2czQ4GoZrQpo
zjzLyrDF4/J+ieFm9oYC5QjEmTFzRQwIuez5vOxHXhXZjwiCfbM96MFLK69Lc9en8s3vuzcsAq/Q
d0YfRa9I67AJHTS8Tqafyvsik/RN7obdHmHIeMGUMvfJaCBOPBN0XQHoX25f1URlo4OJBJI0HipH
YTiJsmG8rfxsj9yCU++mR2QXVdsIZnBrfDCs5mPd6MdKhv1KkqPVWA/76+ufOxXwNGgAzSCJABR9
+Zug3xudLOI3BUG/IZVT0h9pDc9Bs71uZy5UTZNDBqj1Cc8oHIqJEaLu7Tg8xd6HwftBE+z63z/n
Ned/vxAKQ9+l8iQl4SlLQfaY0MahLeB9ziHwLLkg0yVZ59kXONhu4JkQGNEpEAz6kaEXYz0tyOmK
XVlE+g5mN20V9pl18HL4b6sYIdLCRJczR7Luy+CA0b2+6LnzOOHbgIZRdmT49PLjaVZUZ4bJohXv
SfXkNa0wyXy6bmPuw01URs40SUKYEc58BLNNPapZeErj5LHitQ9za5H/QTAjJJtMS046yzBlXwSW
At7aIYP3+VQgLLFuZL+FQ6DzN3Ddfq/ylsvaWaQPmfMYWrKmTeoB44bYcKMuXA4y7JanQb7zqscW
ZaMo+6q4CZoGd4OzJOU8fQsxp4OwCHwCrxldFqc2gtihR+E34QkZFCTPVmrzNVQPfXoIeve9kr/n
/bngHbMWGexXYb1SyK4m7zmP1pocxCiPhae22pLzZHbKu2WAsU9Hi9VBEqvoJxr63XV/Ud7uq45a
NWfCZpyI2qUY5SCJzP3eo1Hx3UIrZ1MktwoqhH+5L1RoegV1lVMx7HV0+lA9i45ot61R1oPZf6kc
/9Zz+SG86RzQ2+y3OA6HbCBEDV7BHOVwamT4dxduw5nSMAYYjzEhTeDZrQteC8tlAUcVOMmo48kx
KQ0cpNJ9bw4FSOrHrn8Z0nzdlQVMOO790JgLh2Z2o+lMMpZJaw8Oo8vvW+SWOcDb7p+4a1YTf3pH
R75V0B7Z1vpX+ooL9t5eX4yAkUcQv+EJgGTk0l4Mo3uZwsl8KtBHhJOzyvt1232P0XJOwoVrac4W
05+AhqZhY7AGgi24A/3MAwaitflWTT7CZmuNQKFhHP/t+qFO2xVkKLA0xj/FAVAHal8/ykgAJP1H
FJJExUfkLRdc5e1RhOiO6AlgAo5IYvXlchKlZgA0oRRUB7RHkscCWnzneTCfpfRF/ex0Cy/iGc/A
HHweE9Z66itfmkPLpDcqBilPWRfTFZE2mvtZd3dqdAPBLAnV3wtHXuXvu4xt0/J+2Zv+/CzSSECG
grTima+Y8S53FbgfjZvYt/ZM8j9BCwMt3I+x/ibdxEG9WqpozNQrL60Lm4ssOOwvCACe4IU+wN+9
ykZ351r5sQqOYeTeOY2xrXL74Hb1TpWzTd4aqCouRZuZhICfMTWImFWSdb7y5SYwoGNnxlRZMZ3+
Rq3VtS5/G8KnIQ72VVyhkfB1QJq51ZbuzrdJAIeSUVwq01NbWBz/gpFb8ZwsJsyZDIs7LbIIE4/q
kgvPFCWA0QN2nAYSqC+KPky5NjCGGLT7OPwt7315k/sDzKPIBunKakhWj8aNuR/bQ8osdbXQ7JwJ
B4RZiu+QK9KJe71zzhxsChAwGQRUrazvSl9B9fupLF+c8H0Yfl/w5SmyCL58YUrIqRid122pw1TR
PYfDS2bcB0mGnPUHa9zr5tG1d1n2ecHmzPk5tylWWfTRghInxmYWVavq3jcOcIeE7r7/qy4/+Ia+
4j+6QwVtv2B4brG0kKi6UPTkkT0FkrN99dyS7e45On580tsXuXiOXipZg8yxWds1BKbeLpGWHvtv
nxwTk5hG0jVNSL7hdXAzpWyGnvdxX26nwq5rOwzkolufLoTBmRb5pSUhd7WjalS9qY6WIIPGFKNU
fU5LdcuTS3OYmV1nEkJl8i0KBe/R4977zgeky38b4MNvmHBKTKJwTl/DxtkW95U7hvK02laSEHSW
kGR3LQAiJvJrC7fM7BHlTTINdhOMGbe5/JzQ94w+8i4Bo7Tolmn1Ic7foUdgWIdChyVat58Unela
y91YCJ1OXUI1jk7olG9L1X287lszVx7r/vVbhL2H5yTUGoilTiklwzx1Vq7zHFnlCv2d1QiLcugH
68Xq9lwsPDcqpEQOY1nTc54YrESPTm5vutTa2d3LHyzNoVWuw7NAu0XY5iqHLGuA3+eUjcqhtPda
42zq2twgT/MS2nA6auuwkQ/Xjc5kszyNaO8w+UWqKXZ8s7RtTNlXqL2gf7drc11aJ5rWLOR4c2fz
3IpwiakZwtVIfQQnVYr3cGIemuJBg4RkEQcwa0ghcDOZTPdcnv787FgkvdE20JTjHhTStsD58n1m
WD90DuAOIRR7Icub3T2qDghbMgNEvefSXD2i/lVkOlNUCHtV48OAGvb17zO7oGkokPTYmEhELy1E
TQWSUiKGJygtacadImdbyTsuVhfn8gwIjH8ZEnauGaBU7ydDim+crAQNXF9Fx6G9oUuwUarWXAVj
v5MdKP+9/uv/bZGCe/Sa4ZX1dA+biFiOuyJ+n2fhCtadBTec/Vy8qyhJ0QeG3vNyM+2cWUHXYHKG
fAqdwAeIb7fXVzKTIjNbwSTi9HgyedRcWtBiiF8YFWHyQUWiKfngkimbype4DnY57WarX7hqp88v
phXMcih8N/4LLkjRXoEcrsXkQFhvBxNI7AGm0utLWjIhOMYgaW3IGGdwGuoPYQvxO1KbKuod163M
+vnZQoRPoxmprMJBzlzlj4wlWNYD4xxj/nzdyvS3XNsuITHJSXZhHGAtvVoiGllsi/426u9hIFrn
4YIrLK1IcIXESWkIAys/oTxzZ4fDMfNf+uIzkmcfri9q1hA8KlRZwQzJInS+QYBEqWVOTyEPG714
UgbtrpIR5S4XEoFZTzgzJFxQwLhKFKB5blZKTm6uTC9Ax/jmpoWxcCvNfifmU4FBQXL2pntXIsjq
pBHfCV6A9YB+Gl3CTzUy6eiY+j+ub9/skT2zJRwhBeBoj3IFfRW9Gt91qSvvUTl+V1vKS1lZwT5N
hr/Qpl7ijZ/9arDewLhPwsrIweXJVSo1Qb8DEIIl19nW8pgVyVL3Y6objP776IFfX+Vs6IP5zLBM
Zv+hLrw0V43yoEMPFpxii1qrkUVc9ozwLfj8nIdQuYZgbaIH4h8urYylm1t5Hv+E+nGGa+1hOYov
GREOVhDZCMpOKJtIOdaIXmfOnZkt8YPM7dc0OEGlb2L1E+vTbl6AzUcu81RZWvFRaYtiZSBfv/AA
nendQC97Zkb4LKHX6PWAINwJAvHskIaFBtYu/haXYbKLYycEVawM0LGNzbZ3GnPrqpG8aV3J36Bg
ZG7bMUpQVjK1g+IHsIX6o3eEOmZxdGXKY8S4ef4zBWft0e77CQJCgjozO1AD9baHBqzTjIOtHxv3
VnOiNa89dO7/IOhQSDMnhQqbETFhh5TCjR1kiPkQWwat7WGXPl4/GXOx5tyAsDbNgMgmGKkykfDc
AjG0tyUKvdA7JZR3/Hf6GOyvG5xNtab8FC49ZE7IRi5PSTfQskMJFvhKnjvbvJGyTdLJkA2mXbSN
0M9aFY2XrlObR10OT+DX0siWqsyTjTdflEhAxqe/RoXL3xCHndn4rsrtpHxjdtIJ0cmM/rq+0LnI
SrWe8UxAxpBxTmfsLBlPPZhAVDeiCWhtZPVYaNVG4uWffgOx4FUL7fHX6uObFZ1ZE3YVdUoTuUVi
T6DKO8tdy8NApjw80ATatnW+k8pviYbwX9JsbbW6ub7U2XCBHKtGNRZuA1G4wVECtLd0YlLa7ksb
/Zo/CN98q3/+fmFxbos6lYxY3wm9n42iZiuEnRZMTGHzzf6dmRDOgYSu4mB13BB60e0iNdipym01
NIdQ/pRpT+gtLyavsyfvzOL052f+URtdKGkjiwr173GPDLnjRxsYnzbV4L+Eyu76J5r1+DNrwt2U
yGgQdoj7nELAy2NRvpsujcYr/6Aww50+SRRQleFoXS7KRQtTDl+nF6LnIvwrDI9/MhHCrUFR2ITx
GtI8kWWHiyFqyoGQNfobWnCfUntTVJ/6JdaJ2SPFSwlA+FQGJnG4XAta5U7syxS64rC5rbNsHSaf
RhPAbm2ukIhb2VoHnYJPiSJo9kOCtPjvfzIKeXRv4aCkuyl8MsUskCTqeM0b6o8YpBNNlAbT143M
RCn+dj4VWQt9NTEaa1oSyGmGkbKlpaZVq7zZo/m2oWixyZDY6tKFWDFz0DDIWw00CjeAmCQBGxks
V6ErDQRuHbrhOx1V5RAlSW9wnqAYPzbysbaW2rbT8RWON0hXpvIB1EMlLSY0JVzIRWMW4WlScaFc
Jn2qguiulgp3k8pW/PtfjmAFpB1AKBwchlAYyfSoj/U+esVlxLQoc+Wusx+uf7iZ8HFhQ730TiNM
GQJww/BU06AcdPcYWUiP9Hdd81QG9ua6sVkvmfoUsKXRDBG7lG5Hqqh5bXjSx9c+PqprhaFDwuvK
8S6Tu2epQDUMcrSX63ZnohZ42l92hTu01u14tKU8PEn1Wvfu0O2rlghF5kywLDjSJwqlNy+RjDeW
7MRdeELz+85z61sq5m2/AIWeuSB5EcB5xgQApUZZWEdlto3seBixVFA6L5m1NEE+598MFzDw6kz4
cTHu9kplMCBphacpS4SiIdhNSkmp++H695hzunMzwi1ZaanLww30QxBDXxPvVPtGPQRlstHDL9ct
zXncuSXhdqTsVmjlwIKsYSe1ZbqKZflLbxQ0+5RVam9j7fdHGnXY235t4fSLzu7jVKeLIMt6eNKc
Z8O6M4NtW/ioL/5BwD03M8XHMzOONdQV2WJ48pQbvYM5ScpOU7EneoqQwY3zciHezvr3r2WJrZKw
1YzaQlzn5Ix0aS1EVquJ47FJflz/YHPXJftHI5HBJcpxIhBvjAwnSlEsObUpCC0r+apq6o3clfdh
Vn8v2l0rv5Qvhk9JcMzkJWKXWXcB2QAGFTo0QAeXu1q6belWmgRSzQbkV+XpxlRSxvBDJHQthtVG
OJy+X1/wkknt0iREWy4icJjsFOVdjNRCn0LOGMLkUVU3epyjiZz9Qcyf8Bv/XqUQRuDrTPNWjaJT
ZIbr3De9XZlo2SrrEFEq/fiQdG20YHLWfcjmpoc6NPgiX3w+xpVWTiBiNd42tNkha19V5kIjYdbI
JDrFcBQzviI3Wi9VOYMqtGH05hnMpt88LrYtZ78Wz85p/gnCJFFzMs79EFJcXnxBp64jdE5L+S83
59UJrFE9qO5CBjB/Gs7sCcc8kjI/TQvs5UH44BXdasyP9ninBLtWrZBIVFeJdhPFX/Ol9/XsXv4y
LI7VOVIhQ+SgUbBWblKdGUXT3tL8f3/d+eetAC2crkzOmxAsbaj1kUI2wd5QD7eyYxmXUE/trxuZ
uzWhakQZCz67idPu8oRB32cFdYKR0FBOURnftrr7fN3E3DomQB3FVmhPYNC+NGGqfkfVBRMRGPkh
fdadR1j5/sDGxE+vUtCFMk+AXaVGkjVGEJDx1keJSb9kKFch1ffrVuYyAPDG/1hRLleCphFcNaZH
nC8fUm3c9jXMcsnRkIyFC+VV4E7Mpc8tCbHW7GMXtvGai9L3yhspNpJVD5DsUDd+vy2DvNx4Wm09
yBKMioWemO9DNX6ouu6r1Vn+SvLGfp8pXoD4qZ1tEJwrVvLYjKseKcR1XNqfURJhzD5jsr7SPHSL
w4D5PjSw9lZfN6ca6D7UnTyEWq9aYlmZdQfy2wkmT79fxIy4uQYVDfXn0xiGayuut2TugbV0Wb2i
h97sIOO1vF8ZcQb7d/mtNHfkPeYBczbiHXDno4P2ta0n0xyIuR3U8FGNP6r6hHoG5VU++Gb4pITF
ujXfa+lfTehvxi67qbp7eJET+wFQ/U5WHz1JXRvpto7vJXjOVjj17rqHzZVrtSmJhaSYVjk5xeXP
TkIYJmSfbNzMb8MueQha0L1jdmP44UYextMQ+nd1AkY8LXxn1frQKGfNvqiqVWYFG3T5jkOgbl20
ghai7exnO/thwimONDPMkaPmhzX9ug/zVXCsdPdwfflLRqY/P0/c+tDRYg3MdhUHa+mp6F9Se6F6
MhvwmEwGrT3RFYkDk0UxFPhLSW7YfwidcC3LC+FuNkicGRDW4FdFNUziWqcu3kB9inup6sfIe7q+
U3OvBES1/lnG9CvOdioL2yytQh7bvX2TtseuP8LpEN+H9YJDzt3p53aEN0KJyg3ORCBSjXtL2vSg
ryEELSWHvsHfeOD1Vb3G6TenFvzsBDviAIhfpxltZA8KvIxUSFPHdWcxP9snAJ4+VNUmLJVbHvmt
tPRgmILBNbPCN8tcScnGjoJJ6W9taCx1EtpVPvZrxbdW6OOszV5ZNUqxhK2f/YpnyxW+YtAFdhxN
RQzNfSeDfGJhCgNxhrMtyaiv7+2sLSaspyGeiZxRuLyGikmTweBLttYRtVHk0hSm8uP2ULkBBd8l
+t9py95s6Zk54QYLLSNo9RIHdbxn+koQDTxmS+qJsxkggxBQG4LtROtBCPJOmehG1jOboLq9uVZy
/zjaa2X8f6Rd2XLburL9IlZxHl45SLIsO3Z27CR+YWUyB5AgOA9ffxd86uxIMK5QyankzVVqAmg0
gO7Va31L0XFdg8UlG/as1p5Bmku78ulv5vNf2+I5Rre2npYZtufqAXJth8HuIyCBQub/Coq/yXad
DdQUFi+ftK5hHno+NLyC8Cypmv0I2OwjJVv9F7hcaHSAS4l3PKHSKhxBkC9uumZGIuqWOW1kMjAO
64uiliJ1xjMbwmmyjWAXrGcDgV4fQ2grQgr3m9uV8QxaepT7rq+U1BXPjPG/n8VKbIe1AZF2eao9
9tnQiiR1vJ964MbXzciDF7qfwakClgHdF3azO7bZkHdoSWNWB5n26gNLnVtWH6emudHIds/okQVR
/V1hlq/9u53GtZ8dTiEKOMPl8JZRpx40dFFeTPu4Kb2oZk/g2BqmTwurQmtqQgslwP3WqjB30qMU
VQIkmPGuRDvZpWENF5hyg8oGVBVqL/KKZbmZU73fXx+fyoowvNRAn3Nncivgq400j61xShC+rluR
+giQIJwmFdoFYiURqM+xWjocPB44a8ck4GTTm6IWz9f/3UKd2RD80G7R3VAveKRYZW7y3LwTbZWO
Q27NowU9Sf/jkAR3HJBnc90eQ7LSoz9/M2JCVC2v8hGBSAuVZmR3Xb7Nz3YWGRcnt1aY0CFnYr06
ICobPpW0/gsX4Il44OlQ0/Z8wdFW1/aKecZZUg0boAo3a24nf7785xYEJzOz0iKm2eO14P1oeiAe
0g9tq7zdyFwZiFGgqICRAfeycFxpxaJV2ozjvuuP6ERestgvSYzSbmzjNbZGS3Vn1AdN73Y0+1jT
e5qqtAllcRctbigOgYYURDn8C88WbCXbBJUXLJgNBweDPfjHRjsZXSemhQtpN/L0F/N6Zk90+SoY
gqGGPa32b9C7Hlkju9OaVfFukLXSoHXPgv4riH5xbRTe/21WFVW94OEwTizuvLtgXkPWHpFUAxPg
BCLF3A9rvN8sGmsL6Mk/jSrtAT4ScXOff4Hgo0Wps4mu+AKfPo+ds9vqIPJLFSev1IPOxin4aUMK
sngDrLjODsRxvq44l1WjEM5+i0EkM6d8Hrt7dP/jjJw1qohL8jEAkwbaDEjFiz44mZPmkAFPXD+1
vueZ60c5M7b4bxzvtxHB8UqwMtCUN+YiIVS05tF3fgwpVbidfLZ+GxEiLHF6as0bv+MW7JBmfswW
46BEnEutvKHEQM8IPgT+RDvbs/7Ulo2v4+7XuC1YP0ZQ6PUTyC03Tat312dNGh7QVM+FOwBfFwWb
mQEZw6yEqdxwE++LtpJwaQ7OnCX2X80dAFdwZi7PJ1L6VnnjIK218Rq1HtHshcPO+1qR9JadTxzV
9V8jwqa07MHB4YWbX2AWbmhsM9Tm5tXbWXZNwQ1mqRC50vlzUIUEdALQp7e03tlSFZ7fcQV2uLar
GUhADmWEDpp8pxmki2lgo2RSzLUiMyNrXLbQKf2vVeFYsfOabUOH8tPWd0ez3yLoXu5XA9RWDU22
Kbjx1ik2v9lTsFuK4Ce6Q+49Jzu55cNGyqOlPXK0EmeUue5MUr9FDyzqDcCfGmL+GlCA1tygGHyq
kX0j3r6zs8hHxfR/syIM3qn6fnXaACeajrceKqXBk7uqsuRSPwLO4E2bEm2wgpE5o3qNmy45NaYf
g/0x1UG9FqzRNikcVj5n/zUE0bLLvZ42aBJaNa18y5WTyT7q3gCN0uZvouO/4wEs5dIMHpF62U8Y
DwuW2MyCg2uTuFJSDMuSRxye8Z9pQ7P5pRm7LzUOfAE7QmruUJB9QNt8UBbRONzxhkH0fPzF8QVa
SfA9gK0ArazC8VWnpNQ1gv2e6/fLR6PGmP7C3c4t8MPtbIezec7bTUfYyud/8u3XOt2NhSp3LXMC
dI9wwTy046Dce2nDbBjxQXaNyygtD3ljH9BnXTq5wgdkiwNsJrqfcXHn5A6XVjTN67ORlORU9GsI
HuqEAAGAaoah0Uhrt7AsFYsjC44O3gh4pRogKLf5sM+mzkK3r7WlA0H/D5R96bimP7Ot8CK/nfyI
BZAWMFPjbyIycF3QI+HtOOAqvzSaLlXgT3NNTrb9hdEdDtO99uzkUdGx/fVAJJ3PM0uCZzgz7Raa
deSUTvOO96Dm6a7zJ9BXIOYF7ZwdIA2v8Ea5TTy/0ImGBn2RBGdqZ7OxtpmcxhaYaRRmmz0brOpm
Cwg0qciiJ3i8JwX0xBVZdGmuA7Q1/1oWIuLapAujoBc9rd2KFl8jA6J4vRtHA9KCEdBheWhCyakr
vwPZrTjvZNsDlxOewwQxFBrXL5eUVmiNNRuHQOWAfF7out7YK/lSrG6mCMbSQaLvLgDRCiSJgYW8
tLS2ud9UBW6q1sySJsWVO48m0uyc773l3k7suZ6DuPd/Xnck2T45sypSSJhr6k+1jatrY9zlwy1l
GpDG/yzZEUBNxVTKzrVzU8I5UM8myDB5FaEGZKQHpK3t7voiQ1Hw6fqY3sROxefRuSXhKNAwJp1w
dFbXhLSokrYAwGipfwHgRlJkqLxpR/QqtFfUIdP5y1jvy+XYzN+2ZrqfVVuVb8V3HwMcDWgPwK8C
2MPluo5eVnt5g9St27EY+lZLzXbXxyvzUSiN/GtBmNgCpTGQycACOEfjkXgJJlb5MJD7J/oAUSbE
XfNdE5OeerhTFgvu0Lmzr9CR3uhoJsKdM03jeZvCxlrMcBjHW61StWxLnfTMtLAJ/c4omnTDS6Gr
dgbid7aEQd2BPH6IZldJzcMX5P2C/R6ocFb5Xu3gKo97dR48Ab8auVmxG3oC7UJT3/f2fl5AaBno
H4ZSU0RYqaug2RKVUwvqre8AwmnpmZnDoV3ZNz99zTLFxpDuwLPfF0IMK6BKQzog4qB/w7rug0f3
Tt4kYIdWDERuiEtZAu2JyrtwEJYrCZZqRcbdNptkqTYI1hn7je404PGv+77UNXADA2MUZ4sT8R6O
XeJmydF3Q61HvJAL9e2k6P2ktZy4U7WASHfamTXBEXOrJyhQYgK14C71gfwAl777cn1E4jEL9Xlg
1CGo63CcDNpNLuNFVbkVpAAwIua91uYU+dUUbc/gsg/rGvQPW/CHYfk/9ji9jw6iJli9tLf2iz9k
pgenI3B3fweIP8S7olGFbxbn7s0O3t88FYM2QZuv5NmNLCt6JC1A78YphCBLHY9eGQ6mllyfPakV
IAeQ7gFwERwPghWbzMM0UDye+urOGX9BS2qXbb+uGxGd7m0oZ0b4R5wNZW3rth03hnseOJ7W9hXV
1N5+2OqYzl183ZQYEkRTQjBC1qVd+gXjAag69sHQpXqd8T1/Hu1EA8Ky0J4UeJ81uODM1mcjh16b
i+a8zr7xKhblun3jpwtE28BJcX1gYogQ7fJtcDaHKdoRl4xiYBAu+zl4IOotlp+bq91uOpR3rtt6
dyF4M4buMBvlNx8NXIKPd3gheJkPY9OQ2PmjDvkt94HWuKF/oAi1EIEHlM8DmIm5d5n+JatxnGkz
UuQqxi6pe559iHBUOywwZ3vGhwBFGEFbygQbEdv214cr9Rm07PNLqwlyMGFJA4ifz9kE9zQySHLX
eZhXqvKjdPXOTAirt27T6moTvCbr8/sOGX2one1yz/5Z9yqNKemUnZkSDq0UhBTzxEdT9K86Qwth
/ouphOHkNhybiy+6NkTML50RkgTGrM94LXY6jXztV+c3YfGnPYpvTggU2n+NCGuP6kTNRuy3k789
aqB70ae7aVVpfklD05kR4fSYawjYFFCqOpkoCQB6y7RPBjqdtqmJmuzrdT+Tzxq6A8FPjUevqFZq
6tOaDR2coINibts9MfRQdSoKUakRTnGB/zh+3iXwC2CgczaSk9enc0ideTr4S5PuBkYCRaxVmeJ/
PwtJc1MZRgodsFNKn0HhF8/t40pUUBXp5nxTugXnImr3ghHwzdExBVnMqe+8p3nzf2kQbry+Lu8Y
jt48LTDBngAFQCAEhOsX3huuXfcrAQYhG0OST/eGXd/SuoqzYdwV9fAwYJuCe+hOYyRqJ7QiZ0XS
F3lMrOw0u6nibSud2LPv4XNyNrGmQaY0dxc+Zmg8z4+984uR5+uDlkQk5PVxBQftj4+csxD0Ojph
nCP8hI7jYdH9cu+akJzNK3RRzXqtqK6/qwFiii/MCQGQmUEzZQuWsWbzjuKdWczfjU1/8vUZ7FkQ
lK5uiHej9VZo1XVC0b9QqJR1JBdFQAoB/UBXGpJ3IpJfW1LbpeuEqw66nXXUkR0NNL76luQmeSiX
x1zFziJx3QuDwjISN9fXoNsIJAQsL1xab03slPqK00sSwS6sCBukt+rKpjaGtTavfhmzneHsZxei
8SS57jHvmEnf1vBsArlLnbkl7hljOTRYw3X8mLuPUKSNR+tuOxDngWCv2E2YdncDjZdxUlx+/h/T
qKOgNK8D0CDsUFuvfJ30Fg419x+C0zljOw+cwWRPjAL9XmvkNOmdv35cXPMeN0CFecl+xBSDqhhV
J3CiipU3upT6SolJTttUx2Q4AloRatXH69MruViiNQ5IKA5AgHcK57bPKk5RiKxE8YqWjO4xtW8r
CFxU28nEba9WdRaaUu/8be9dVb5vsk6fgCTL6x2aXME3e8gfxyoe5w86OAiqHB3fL735aaVVaDRJ
ZoMP5afhfEiriDoxgJBsSYwP2t4wFLFC+WXCwQ82AWMgDmbCRauUGVpf0z2OsuIAMsp/2CcA58e9
/2jkiRaEehtVDD3Iia4/UJAsH2iYfQ1urq+MdKag/cWFTXQ07grfA92MIZg4vo/Zr4v70vi/rv++
dAeDbx/pXhOYezH3roHWzUCswOt/MW7z+bkAg14eZ84r9LE+XDf1rhz5todRdOXs3mjqFoswzMyM
wSzwWjaMkGifZ9AJ2M/msIVr1yP0fjItI65s7+Q3GeD2O7p8yJ1d242xhuu/674sD3/zQXjdgoYC
eVxgRC6DSoEPzZcAH4S252Dauywm9w2D+Kr5MtKPVXXbeoDS+zFl+8J+MmM2vmz2Ia9KpLRUbKvS
hUZeEC31IFwBacXlt3h6Tra1QP1ocZvIcb4GheLQle7xMwPCKbh1lkGDBZ6U9s+jv+7ndrmx/KPT
/uhs/+tiPVfgrL4+wdLYdWZSCCtGCT9gE0zS6skujlk5hUWlwte8S3a+uRV6HlHJAfcPCPguZw4x
szHKGuVkysomARLMTQgo7cCMm+OsDaDylRYQx8j0hcSFraX7ySgmxUEonVy0ZkNiFE3Arits09qd
2znPUdAs2DfrM7wowbuVQt+gtyBu5j1en1fpbQL7CKR8LlrzRMnoSbfQBJRixKvtfEC0iheoY/Xz
wZnokTws+vCngM7/TPFvg8JGSfUm76wF+aBpuMs2PCCUZMPSCeQgFgc9pFwF9HIRScEMh/gFgcIe
AT7iWz1GRh/R7y5JUnCOa47qbi83CIYAnkxzsdMvDZasxEPJwt73UPSrmA1FLrTMlFWS1VpUOjFk
4HLgEq4v3Dtc+ttE4nkEJA0GCvWIS6vtUCL3n6G+ng/oAmlro0DjPnPj0azSfT0uQThsEBjVKqAi
nKA8mN7afVyD7E8bFfl3GOCqBTgYnS7IJl5+h0UhNU1GfEcNJtMwi8zP1wf69p4UUlUXBoRNmVna
bEDnDKmqvRXX37Jk3htf6oO3y38Merj/BEKPLVlPzj7/6ID6ImwTcl9CeTDsP1QKlLc0QJwPVrg7
Qjyyr0DOSrhml7s3Gj0xrNfJmXd199iNL0YKsmBFsJVeGs9tCgu9bJNGUwMTfLeiC/rLHSRt1y2h
RTzjPYewkPP/1+dcdoIYwDjg6Y1cEhACl2s6p8FgLzrob9EqE+btq+l+vW7gHfvwf7zmtwVhkzad
ZrmgxkNVOcp3y80YDySCGmexK47FIUgsdIyExVooxqUwCwD95cCGVR87v0fnNZvC0qbfzDlZbvVx
+kqb6WYZPkBnIVueM/qUQepu0/WkdxUBV76c0JhH0j1AyBAbe+22xxGDNMbJHdgvMlEWequxq0B4
rA3Lh8qr9pBhdkAArGWHPjOPJjUPisnnR8i7HYV7mm+hSANYhuBRa1ktLOuR+9eM/JmWIFIpERs3
kOa66KHu9Eg3l9ChXTSW2m6x/yZeQnPjX/OCd6F/GxPg4wgAt0xkpyxqnTY0fxq5HYFeW+9iyyvj
60OWXR/OTQruZpSl0y6MH6rjNwoirwaJuEz/U/KpN6dGQA4ME/Lghnh9KOjQ6KuRou9vA0hdnxLc
7rv5i5W96M2pdlpgAjtFjkUakVA1RFc10AO41grhl5CAOHmvIyJ5oEe3vgxLEJPyS1Gn8QYsNJ6y
6bw91tOsOH9kIeKNCwUVdwu91YJdL5/MdvU8pIKJG/oLbrWq5yqPpaKXAv2BfAtIjVCjEvbqNBtr
TzQEIRbcgRICvcPP49KGS/Z63Te4t1+zI164cnPItQzJeWovcTWkRcT7QyPHHHGs4ITFe4KoiBll
167zsZlCHNpYp/sMOdSN7Pz2efnpNy9jbHYzRKxVzDiylcL1AKxQKOAjbSTMYwZuCcBTARoam1ct
bUPXUZQuZZsL7x78A8ovgBL45WCg3dOhbxxp9O2fsr/T0HJQDCoI5lur27tVAiySMz+A5kqEvZY6
zbKgQvJiKAYgMFGGjdeiGYB4nbSo1yzjsM6Zliy0AMP0VI2xNw+glHdaJzT9jr1UoNQgAZCVWZpG
uTfz29LaJUsDoru01+ooqDJLsUdkE4NLEe6E+GoDeZfLiSGjlQN5rOFqNCwR6W98H/oiKuYvqRF+
BeNa88j8CqFNCxx7KkhbnTa04td46r7Yw8P1HSLzIBxY2IOmjjuBJeyQYkyBg8yL6lQh429Mr7RR
0TPL9gNe8YgkoBSDiwon0tL3zIZiECzgCq3h7VH3QAi5dwjXI9TC2KwIm9JJO7MnHEE2xfvVR0ro
lJmPaPDcTc0cKXPTskHh5o9uEdR+bCT/L5c/dyaHml5fAXcBai+CkGJsiaMvSYDum7EpD3bfHP58
pc5NCivlTFqPtu2uOrHsG/LUse6rQDnS+8u5CcGpA71yhg6M4MADTt4eStFmVOj5fBu0bbaneNlF
XTNse6aDTkQrGJIvFtylzivjsR2AW1fsMZlvnn+OdTnJ1VZpo+dgxDlee8QnoZKhjW8gMfJ4SJrZ
iDv8YOe+dJYvBjm+3XrNAFrY5hHHTxob5Z17ak6aE6UK+KrMLXElBAsmgLlgXxSeF4Prp1U9serk
TFCtfDRGQBy1p+suIjtWPUjKonaALox3EpIkd7ouNfj6NUE0UZD2WTejEcTKPSadNxw6nPYFxQox
+o2dBbF06A+fsEWibYFCjP5SOi85dY5p3sRgBUtyosp9Sd0TxwQEG3FvgLqbcC+B9JCmMcOrTmZf
hfrsPDZ0jorKPjbWp3naEmv9XHsk8krUSfM5TgOQg12fYNl9Aphq4F3wfEKDixCQcQxNqbGlfNz5
BnaTZQ7djZbRsPjH1aOJ1tP4ukVJoAGtpQ76RzAaQNhKiGabPTeNuQCA3Glb1Fa3Hosn+8O6kcit
XgrVcS8ZH0hDcNpweQ8XbDuX+yGlYwv2L6wrGkxN8pkuP7pvrLkH89n1UcnseBwQBUE1A2wwwqgI
Jd5U1G51mumtnYIry/mw9v2TA44Z1zS+XTcmS6fgYgGtT8CHuOSGsMtJUPjexK31Xm2G22SwmPUr
A2K9DFDeDj5VQQ0OjMqDRmAAoXM9BykTqTptf/1DJNvTxfaEch1AdLjmCKNumdHpxljXJw3aeBP7
sY2xj9soRGGu25HsTrBRcxpDIOhQkBK8dDAaQpeF1afORpJzHsLev2lvQENhbKFt/6JEdZ2XLudv
g+K7d2560MkY3CBoDZsEFfbtsz4cjSq5PjBZbcCF1yDEoS0IJVLhDMRe5yxymMG+PNAiBObxIbXj
IY98M6w+Zkg1fN72y6sLAvnoUJWxqhYgXcEz+8IBydB0vRQO7Jcu3g76PxoD90UwhUOpauKQ7Xsf
dTxk+jHid8pfVmbMHoU256lJE00vd6Q0aei4+W5uAk7DXiNnbao2Cj9QheMQbBhIxXNZA4iDCAHW
pFqe+elQnzzIn98vvQ5ZUBfgiSAFVctcNSzyGal3aeU792O2sb3pL/RpITSPg3LeEmYZeHxfX3PJ
uQmBV8BBOcfve00/e06p6aekPtFsqtEWW41RkSMgeZOpgvPI3BiX1LfgByiHiLLqCOvKvAyqk7f9
crv1CKHOOcZjbj+Br+b6qGT4NZwhYC02HADYAlvwZGZYhTEVtD4ZXTffT7mXJin6roE9zLPEMY3i
0NDGTwogAqLVmIH5wCmRgDCEJdXc9Ykx0wlQCH2+XTYK2Zv+j8llcLOFhCgiNAiWAWsRz4LBojUY
yrsa1dem2ZOGWXsHCt870rhVsjl28WCnqYp6WLbBeF8vR5MiXoupB2gpWtB6bmuoro/3mWc9rOuX
zgX1vA6U//Ul4M4sOjvOcg9YZi7wFwinggHduWymcHbWHR33sWpUW1gyFrBEoUHK4MJkuCxdHqbU
yvxhy7DEzPk4FR+1FL0tRtTah+vjkHgtl/MFpSbWy4MXXJoZigyJFGPFOkHeYPbvK38LnUULV3O4
aZcf141JJg0yPrjVoQhsgeVScFuD1kHm5gZ2I/1QDnc11f98VUBeBo4B3D5QaxURaEtPSQWGTkT4
hvkJsUCbOfSD9+cnMawAVGfyNy+qLJdzBm5O6kwprLwASRfUYVaGlUqkWrYu5zaE5XcpK6A0zEcC
tBBSXCSpadQDB1D9+YP3YjD8Q84eMSvceK1GGBpRMrCWLTKWJyQwFQujGo5wedH7aa3TBla0cb+w
Y5eFtn+zNVHRKAoxKkPC7SU13VabbRia1/2mR9Yre5nX2FXtTpknY2+Cww03JKQl+N/PZm0Cjxs0
nfz6FNio1Hd4JCaoopmKWZPFAAcR4I2uA0oWwmD6eoGCzlY2J71PvwXpQ5p7u5n4h6xSNSVJzknA
cpBNxTMBLDQiFf5gdYXVbjbWh7XebWf3PVgr7PpQ2JmVXA8CkkFx5WAe2bjkgwiIaDt/yakW1Cdf
q+K1fWL1q9WX4dQpko+yBx+KvVCtQyXDAr2/sIWcmjKPMLM+8bzjR81+Ht3v3QbpPD2ctVs/2qxo
Hh60Ib4+PlniHfRxYKO30PSJMQpRLl9Sfruw6pPeDIc1J4k9fQzofDujT9FdsruUGZGv33muprAs
m1nguwFeR/gDq7p56ZTZGKQoYcEp+Qt3sK0wa75CqgPUkddHKLXjIfqh9cuAULqwmZnWuUtrYAWz
tgxnKAeDUKa7oyo8nswnof6ApiFE8vdHU9YDms3Ggp4q87Wd74LlxcgV0UJuglONQW3CQSPA5YyB
8S8ddK+mp0V7od5LDlzYXD1eny1JqOCKBDjwIIeDMrjghnm9+HnpNm/DcFBG7Ou/WY4zA0IEb5i+
dG7ZUkgf3AHhvW0Q2OnulNUQ2arzChb2FEAokPa6nCuWGYyWFqMnCNIDs2t5MV5oqSoQyawghwBp
NAu4gXeKf1Rfp841SnoyplvmF6FNvk/Zl6L5cn1RpGaQ5kUOHlllYMUuB6Otpt6140hPQA/voYSU
Yc7MIQpaRQR/R6mKezDY0f419BYszg6K1SOk05oJHjYGoeUPCQzuKlI84tLYT2BZ3ZJibsPK+VRW
IPXfMvfk98FxW4YQysLBpz8eNuA8b9dj4JhwEbsctrMZbB1yVM4ofbGnr6n7UXMfCmd/3YpkV11Y
EeJDxsa5MSgK2VUwH4PEISvIsXVFsJOFWdBxoX0CeHZ4pagni84ys/BsVK+AuGhWL5z3mMtW16O0
OjrOfgPnimlRRXuhdGgo2vDIB1SUKfhNCeW+tjQBRi4g5s3asNQejEFxcEl8k/MvIEthgB4BKR9h
kbze80BQwFkD1nias2htmh0XAU6JioaBf67wirkwJcS/oAM8vfVhatXv3HK6LaoBl5kb5Lwijf7K
e3rIjOS6c0guaBcm+ejPNkRqUb1fBmD//eWpjWlzC77QsHe22FhVXJKq0QneDq4xiG56MMWcJH1e
2+ahdG/p+NK5Dy35mgZM5ZI8BIrTiQQzKp3wDAgkCQcwNkXarQYA8Vv/WOpm2Gl5uLI2gbZxvOZ5
aBfh3ESmhwdD3fp/XiJAl/Fv40K9A2/U2jAZ1tKkrzP4/Azr0R1/Xl882Z3qwojgm96QO7nv8xEi
fwb5vm9Q5/YyJLNCPw8DPVy1kFb71vEUcZT/7rWZFRwVj+RsnSkGZ0xNPLExztxWMX88Kl0zITjm
OmxppqfAS/R5NO8BQHSjPu5vVAV+1UgEp/QMFzixzCCn+bj7UxUaHDZYHdyX8AKGkoNYYEAHZd+k
AWYJOVrzpDo8ZGfZ+c8HQq6g6d3JSHmlvbpZn+x9/as+BlH1DxAsH7rk2GjRmgQ3Q6RKrMln7N9R
ibojZT32bLaRSdSGrr/vs7RPUkPzbhSuzb/+/fr/NiNs3jroq66qMTrgxMMhXsIqBClyWCUqOl1Z
WOL4XQd6G8jFiY3PGtUHIyOgEEnvUPDRbnMNEIAY5X9kX6Lrg1KZEk5ilGks2o0wBaqW0ArmKMv9
2Og45fKXfrgh40ewBiq2qsom//tZgNf0tev6FjYb1LK7eQdQW9iVO661R4PbUf8VaDfXRyl1kN8T
KuawMjPXEBdtjNLYk2GPRt3rvy9LtwIGjYsGHiIgExMfPKB+7VOaojvHs6Lg9JHdkqOWeN+bfR/+
sNpw+Kgf7F0RX7cqu2qcGxXm0aezNk4ejEJuIfk4KMYkO4bBkYDUJRfGQB/05SqZBV7Omh0AbGh+
NZo7iHQc3PoJj5+qfLg+Dtl15tyS4IOplxtGXgLrAs23pljC7y1iq60iD5R63dl4hNnCA2vC0ZDy
g2mJ5plFi3O79bcZgdKMgb4tjrNQJbXe+x1ymfx+j/cd3qIiARI1s8LXHKBfegAedoYxP86drnID
Sf2RW+GkzhAqBM5GeHe5a9UuVlVVKI8t0CXUduUUgcxib0Inq89+rCO6YJfidnpOVUIg71cOlpFG
f0umAsIuzCnu1+7oU2BvJiMIdyYqJlYZ54r8o8KIyGTu9qzAfRrIBtu8mysIioAEyHpKbYUZSQ/s
xWDE4l+1FHq1mQD2VK1+aLIv5cjwuIQgLWCl3fDZbJ8MZE2C5bR+Kuv9RD3gHwx2WDWmaP+Seg0y
eqjJ6+i1etcHp3WWCwXw6uTW9xaKj872dH3DKQyIjW9WHXSsrRrgOLw2TOlLqer7lDy9MJecHIRD
PHlZ/DJ4EN8a687DXJq5fSC9s2P9A9XvJvpQgkKpo8dq0cNsLRUny/sbGsxy3DnS7jg5xTC8OgG/
gSwwWyV4gnU/Te2hLupk0P1YiV2UzqKLhAcgI3z7CdtuKQ1KpoUbgwqDpz3gMa0YzvsAj+Hw4gsa
1bhqpXBhL1PHzLccFkju4gYNNmT0QTaNKgWhMsMHenYeI4EGmCc3UwNixQkTenq3OuNfDYYjVznp
JlKQl1YgjmE6Y7qhhlRDDWZ+RDullimydZIma9Bkw+Ucnt0E9EOcsQplT1snGMq9XYdoegh6PBvv
y3Fvmy9Ob0WQd4zylYCfJANUXbGvpCHk3LwwkwTA4yKtsbHA9IM3+n3t/mMWYBjS77TKCOsp1hjo
UsYXv3SSwWwPXpOHtYZ+E1dJ6fH++OaE4cjYI4PFuSaF49vvGz8FTRui5r7tfmRFh3byXyU6y9WT
/v5efGlKOL+XrIIyfItRlx3dp+0uz+7XguyaGXRHRdz4dWjMEf3x5zHsfHxChGGpO0zrWlc8MevZ
T82kOrv5D1ze9vmofHQ54PaDM1wYVdvpja5vQAfqEKXyQZFWfAS9VmYf3P3ypKmIvGSRCxyJiPcB
2s7Q/ny5O6pNZ9ReYa3IpnxnMLBvpKu2wnBPbtzRq8JpRIO+51Xx9XlUGBaxNV5nUcfPYLjm9Y5D
NseV8WNx9g75JwcK9Lox7v/v5vT3KMWQ6XcmK13IuJ3m4qdf36Wr4vdlV4WzWRTh5JBUa7O+5veR
xg8d+ylzMki6gTeU7q4PRB5ooEHN8dmoP4joBQ/sNZ6+TNVpRRZxHl7rbLhn+V3/o9GOpvVDs/am
lSZ6waLJOroqrK500SDEBR4HZMKRNbr0Fo7aq8cREdtCL2t2g2SK8bGPh6idf10fpzSKnBkSoshU
ajYjDhCf3fJrsiP3VNKkH6Fco2qvUhkSdltZr8u4DRhR+TXfgfd/jQs0oSieNLKDDmAMpE1RyAw8
UaTebL2SWQyjWeoXtLEX/R3NX69PmNQDUbTkkHocQCJNg9/kCwtqEzf+RAvryIhUVxzpRJ0Z4Fvs
7LCeAJYhiwkD7MaIJzRNFpGuuH++tce826ZnNoSjWoMc9tJYsNEc3fDJDskRQO3jQ5Cwwy8I1EZp
OIZ90kU/KV63UeRHX6xdm7zaB03xJdIFO/sQwc9BZAwh8hUfYjk35XCvzzu9/ef6gr29Ua4NVnBx
UF91Zd/ARncy0b98296Sb/kP67VfQmgZJmw3RU4Xso/aP/6hjUcFHcEbs84184Ljj8TPa2OD+THx
dvD7aAvrI0gJahZtt3aohV7U7ICYy8LymSVdWGBjdLHxodgZe/pteza/19+NxLgx8ZfrMyMNMoDg
cBoAQBhELoCxBsfzqFkI1t+s2AHk8WQc3BuvOPxvZoQJcEs9M7MWZkh1rPM7a37tQBVDD1b7E6ja
v4kAZ2MSjtlt6fwt5cByZ8nCIQ0nUObOlqI8I/VaD1340OlxwKckeK2dBpXmjzDi5U9o2wtd7bnv
pt31aZMk2nE/ObMi+K1Ro227NIFWh5RZWIzxmB4s+zQ7XyfvBaXXFqpVoMUjgK3mqqKQNMgFum+g
tmYDPSm8fKwmpYWWYskKY1z22WbZ4QrK1diou5aGrW+pAMCS5lsMFiV4vIbfzlsh6tl+Nsyg5MXb
3N7isUUnUVjFZIwd625mY4jbZ9Thsu88kgzFGwIUha3wHOluOPsCISYaIEnLtBFfoEez87kj2I90
Xx0B3vCUrK7y+f09WsGBAjef8ZJIEZI2cJTkvxbyj5aCA6R8vu5DsisuiD4MTurD8SDiboDMggYR
iPrkfMnbm8aLe+8zLdYHJ/tgDkNittruukFJQz7oXXEq8jQVWIFFhorFdMCTVOUAoASdfexnUI4P
1lAmxTTNoBMjNfih3G2HJ35xM65NnqB5TzsEQz9+mAmzIqOZ2HEeUu1TE6TfICw2olyOjLXTruBp
QF9pSEHskEz1iP4iOvpHknc2MEpLcOcbRXALGGt2c31MssWC+hXoigBqNt8xRVZZo/WAkFYnze93
yMaGbCiiQSdJ5/85kwlmDypTbz0+eOWawtnvFDNxwfZ6cnA4mV2S0TbUdMUaSXM3HBnJu3wsMEIK
XsGbAtM+R2BZfowv6K0HaXubLLhhglO2V4RK6eT9tiXySkFC2C6IiV2FxDxtj05zdIwb3VGl9mQv
VEBkcSfDe47rVV9OnG5vrpdxXP2WQed7m9csZv701aZbEQWg8S7JCJ7oror+j7Tz2o0b29b1ExFg
DrckK6ikKjlI7XBD2G2bOWc+/f6oPvtYRRFF2BtYa3VjGfAozjjmGH9Q1RRBym7c3V4jqyXaVz/g
zXcWXQMvBJR5gU2uDf/lSXasT913v7OF3sUB6na8tRsIaSNztmxnFpe1Ftks1dwX+d40OYJAHfdY
dt6OsL5KwFAjAAOtlp7i9ZCGql7UZS9wRmEdYx6m+ybdJ+o5UN6bn+LM7r7cjreW9s6Q7f8Nt7jt
oiEJwXNzJNKk/1Elz9juHXy52Olp5DbNRlI2L4dlTgbLDU4Piiz6G5GDoWmKyjKYLUVwZg3qf5N6
uETmnWZGj6BUPw25trHpVj8Pmiz9NrBNZLzXozl6RtnVQZc+xGnj+uW93kIvgwJC9y+IN26y1cUB
4AiqEfIc4ksR69ULompjeZRiMPB5We1LodiJuXXKi607e/2TfodZLBBjoiqVRu0cBoZQHhw6dE5A
FrmyN53CyWw21vzqHpsRSzNp0JhbVtdjKAYeWp8GLCE5/2dojhECllVWHVUfvLroVFl+oHkVlJ+b
Wt0IvZYbvI48j/irEZWTgBaqnqcPne/WWuKKqav5w6GphRPLzsEf5fZmWJtBzPFkusMkRPJLceJV
PCkRIrlUoU5I9ftMD50sPIf5lgTy2vy9DrIYTn2YDRU9lkli4PKCXVSUu33rWPGhTbcwfasfxPWp
wtWDabBkq0h6lattoIH41VPV6aQxcyYB+UuMubY+azWUjiHviwzmG/k3Y6olo8Vy5SFXOv0+kqbR
zUXzTgawv7Gn5wW+PEWgMcwMRF4CNGqvV0WujPo0Fh4oX7OwhXZw2+AfEQmyeMt1b+2TWPR8C2uB
U0u5DlRkSdDCbEofxviUI6gr3m35vq9+yqsIi7XQtFljjgpA6aDGGmnXVU7q3WVb1fu1bfT6O+bv
fLWso1jskIbkO0JtL0yx23cfRNUun00v25lt93R7E2190/znr6IFKMK3xgxo5yk47KZQgSjZ4hNa
GMEeQ8/WvR1u5eNYBxLdWci9GA8swulRj12Syp1SB4M9Tqde/47IpdycsvKSxhsHxMq3UfQHvwmQ
jtL1UoTJytu86Nv5QCqPY/0AHzzQPaczd7e/aWXh0cnh9gdf+XIaXQ9hDP3Bz0CVPYiwoTXTKduT
Jmxt2JVz6CrIYuBoLgyaMrMB4mzXVg6WVkhtZyWSKxun+Fog+mw6wm/I96FJcv01yqhNoxWzX+kc
Br66E4avupDYrf4VtPHGalibIEC2AL5p7gGYXix1WR5TIfIESCjSwYt3UX5C4HHTrm0rymLojEKL
pXoiSiqdtAxZIVsu30dbyeYK+GXuk0DqlDl+IJXOS//VTmqFEq2UKs4eUpmmrvJkmlSsWpVb38gf
rFp9UOpfAoAzkV62r5q/YlE9BAePlkYg3SvZVhNgrTKClgx4C8SFZtEF+fr3NNnYZCoERvpRu2AI
MJ4CRipUZyn37cB/pyaOYrlt99m3MttLpJ+3N8WLnMzi3Cc8uFzAx/CxtcVhqQrNOPg1gO4sDg+F
d+r7u1K4rwKBll/3nltn79cj9ZnaqTDHdrTsuRdL3APOeMR32b0m/PSMfRsf+vaSgentpVOn/Mwo
agjyfSgf0ubO3NL5WZHIQc5hBhvAjBTBFC+GrEpFoQ2mGui+4SYhvRPdPyaW6kDwCRzjR6rZhT/u
BGlyDKGz+VWdaOfhJe7P0hDZ9WQceK4+9vXWi3ceqzdjKSv086FlIxW1WFrioHe8eQFpC3Lu7waS
5EOhls1G23hl55si9Xqo7MpM9Jj//NUC9ge1CqwiBJCWnESEjZVvvJcs491WC3yFXw7On8LZ/I6Z
9bcXgVrJq1WtQm3B+hj0py7418i+ZAjj5ErkJKJb9dP9UPuP1reo+tmkP4Ow+9jKlc3dZ4jxEWr6
xlNg5YCYGyFQkgEPQeta/J6epWAAJZ/1+GOnSdpf7SQfpsj40Bdbx/haKBQe4cPSMlMYhOsx7rxw
8srZyyANY9cM7mQtsvMhcqxsCzWxHomHDYQdpvSNaJU6haZaAPv/3FiHvrwU+udxC/i01jVAsfN3
kEVyRwtXyPq2BOaP5WbiWY6QfBfMzNF87WIMP+pDpFFNGLu9qTQfA5zvA+/YKN3epx7MdIIEEx6a
PwfSYbQ1s1ppbc20lcV0RoKJY9gEIHCqPkvePuxPevFl2KKvrezJqyiLPZmJhdbAEYQScCiOGwty
/oWL/W5CByeH1Wf6+pIir0ldPTUeENumPkEETU+adV+Z979uH9EreQvHHOxvHomwc5f16xF5JXr7
CNDRBzSnwgbLZXsf/iIG16GlUOcEab1IyvUKpD9+NdTI5Sdtekh9WMBbdIK1lT6zS/83xuKmGcUk
9cqKGBR3AUyqThTv2euoX1ru7a9Zm/PZWQqxPi4H7Duudy8HRVfoAWDQML+oIfrj/pb6zkp+jN32
7wiLVeVZ4PfTlAjjdBQHAFXWHhUoaAMQIzRt43NWBw5aNnItkFrh0Vx/jjJUDFwHTCj8oIW7UaWY
egp2t4dsbSmjMsDfP1e7Efi9jgGqp8IrkRjSZ8P8Xn4w2ufSh/G5kbWujturMIvSppHx9DTaGWn3
VQDtaeseavDik2h8qLeyhJWyGDkCxkcz7gbM52K55XLmm1MGbjtL6kdDrT9avnhJdPovZqQ/SYJ4
gLsPgSUdNvbrynRdBV5ky9gDFvhccuLI/uDWqkx9H3teXbNVsdo4gNa+kTRWnj0IgHIvK8W+Ohm+
0KFvOpEzTtKd1f8oHjGVkJ4VsXYSXd7fXiUrlAm0L34HXL46qiimgahAuJMb5aFqh+nYxhJECQ+7
p1ij5VFbJXyDKUhPfmWOdljkuLvhi3YMO1FzzMboY1ew8FXc80f/Tn6oHBEoH+42fue8JRYn89Xv
XG4ZVFcV00d51UyV2ecwKMN3kYfcrncfWnZN0yZKfbcdRtvU3t+OvTb985nDSgaN9cYXIoaSGMsB
WZPGE7CRRruTvpsifVVd2Di05flUfvOVJJqzgjrnwtJJ28uy0ihkshSlRlu43JlRYw+a6aKSelTq
eyW99zGhoxno1GZ2iAJbMvZZ+W8WHhvPcsXiYOlOPlA3Rp18bOzIKj4r7daWX3vgzOZG/+9XvpHl
bMbaT7y8hYiS7rr6C6UyexwfO6XdC6jjggD/FPTT56y6w8FaaeN3t6dj5cQBzI7lILgjxLuXiDF5
KoQyiMmvklky7L3uYchcOFI32r6nuOBZ/4/xFisvKfpYmHrmpAkfIBfZSq/e+dZd0aR2R9dP+Ktw
wPCQRqd5//LaffUYCIXAHGKDwUWb1BbMZ0Gpbd3obQG3D0F+av164zJ6AZa/WXQviiczL58L/fqm
KDjFMm3EVUbrafd2MVzEKLQDpTlVgu4W6Owp2XHMnquoOia9uA+92ZV6ek5H786TPqTTQ6EoqCFH
j02+z629r5j/3J7ytR2oUE/ifqY7ganW9S809dI3qhD+jNx1ADMEGP2y0ewLedzpkzJu8OzWzmCG
fh5+cmzAJ9fRgsJo5RyfhIc4z3dqouDhxWaHTKb478pas+ta/jll+vH2N64khfOcg0ymYjY3Ea6j
Nk2GDBPQYBSTngQjs6fhaEyfb8dYHUf4ujOxC1D8slKSiyVE/JLE04i+NY0+UxlmjdJwy5phLQ4v
ALTgZoAIKMHrb/FSv/pPPVaOToU12qLiO1m71/2tOtb8Fy2X7utA81S+2iyCXCuZr5OB1kG7T0v/
aTDfY13Sqc1hqLydUvuH2yO4klUhZgWCD5L6jLxfrA1QLXnXvMB+vefBV8+ZehY7pzCNUypv6dyt
xkJ+lVY4Ckuoll1/XC72nd9I8DDMUEXcvW93OTqlhXVp4vCIZdeWUPFaB2uuPvz/gIslWHlNMqY6
QOow/TEJ+yRQnyXxO1YNbt46g/9+ilTXY5sjQ/wXo6rTe5x1KHAvWTxWssTq6qGFG6VmLi7XijMG
brr1hljDzFo8u6jiQLZDqHQxd2gwa3WkgvGsDMs/dsKMh6/LyTWmVqWvZAqHTPeS+ywu/XtdL4dd
ZHbvA8m3PoalrJ0lRBE2jt61PY9p7lyHBUsFY+R6hmujC6wy6QHJ15ArrF9m9X7wt1LK1WmlTzdX
sfgHTLfrKGVj6F2rSECH1P7S40SYD4ardelJ8nX+2RzkEJ92QT1p7fu4mfa353Z92JHRmYkXnKZL
Nmk2KZkx9AYvBD/B8s2TO7cc8TgXi4BXY192Dkdf46hx5rlRO5iQnYbMaXRerF1bCA/ihKfw7d+0
Ou6A1ygu6RS/l89JMR0wrtdmAFmb2HFk2NP4NW635K3X9i8za0ooDc4uf4v9a1pZ3eb9rDZal+4E
6mMnRoVle2EbHco2vdTp+9uftRaQ6hbraNZv5Sa/nmhLR6W46yDi1ZF+Tvsvkgjn+axO1UkP442E
fP7xy5P3dazFopos3RummWFVB7MjrOwJO39UjY1LcXXtYgjJG4SHP8/l+aZ5dcDnqpn0PtbcD5FV
FnuUaqJdEJjeHjE4LFzHfjhqYjvulEHKdnoyWZKdZV71MJqpfrg9uGtXzcyFwiGMdhPzef1LlLwa
9Q4C9oM6FQjwdiANfRSx950fD06iBA3eBdZTHzbdxiGxdpmSBqJ8BQnW4BVyHTjzy0CNPEa6U35V
VOot9Vy3kWv+BdiZwpdFGIoS+hsLiEKO60H1+ECwQiQ5phofaRCUbjP6Wy/51U+ixKaDMRSRh1yc
92PHJVAX3GyaAq63as6xgudv/It3/8bps7bTqZKCQZp9qTj1rwdPLVSvr2emQlp9gJ1vh9h7yen4
F+cJjk0Kkr+sDIrM11HgkqMQ29FczcnSzzwXnhslMI6T5Xv27VW4NnLkiBSx5Rcs3mKLy3lg+ZpJ
ZzWaj/PSNvLLkPyrBX8OfKd8+zvMYnePU9aFiYm2I61bOfzl95ptbbXbVz9lLv/T9cFhYEk5AuEf
Ny/ARat6H3iFi96egaFckH67PWSrS+B3nOV7kS5dVpkZ119YV7ODdYDrRxFvnA5rxyFPdvq3s/65
tpSn42AqYi4SjkNJQSMpdT0W2+3vWB+v3yHmP391FPajkAlNBvqy8A6ZZ7qq/A4GofgX6HEeBr/D
LNaySf5XyRVfkgCxkJ5b667yft7+kq3BWhylQ1W1uQ+V7EEKTFsoS8cXjY1Dc33Sf3/FYt97QFIE
tZw1sSUDEccqcE1YZgjG/80BY5HccOXqcB2X5h7Azi3f8AjUqvFekb8pMcQY89ftAVubejJzhM2Q
cqTsMQ/oq6nP9SDz4x4sFNvRMr7WmmDD83GHqNlYxvOwLG/1WW6Mx68FRHp5XIZ6MXqThTKgTmaY
vA+7bxDrcyxGAuFTNfg7afjjlAUAOFAoEHP85w0QoYyBdxg9mzMe4HaM7yaztkUfEL8c3/XVlz8d
RhhryPmjpqfM4O/FuouHEqWRDKBAneFw+WvMH4r+q49I1u0wbzMFtJwpVczCwhKztTg8hUSeJrmi
QCUfwh2Le1fsJCfZ2ENvZ4ogpPPwHzCvUZeSImJupJZVARXpEfbQRdcU033VFVxwI3pHusMNgr3y
eLz9aSv52KxTjYQj4rIGZePFvtKUfuzTgBo8mrVReNCUX0rvRTaoNkdA+yZWY3sIcyeexgfR++M9
TWwKj+xqhha69vUuCBORKlBCi4bL9a5Q0IfuBzijW3vg7Wa7DrM4Z9U8bFSzmB+jFL6jdN9Q7Nel
D7q5vz2W80F6vdeu4ywOWl0rpWyCff1g9ukuLsHd9udeaZxhfOrFLX/Qt+fhHGy2OWTBkDssMi6p
nKJI6AMyruwxSR6lukH+YEN6bjFwnEwo2rEU0TNlhWjLtdFrlC37qlXPkflNaU9+iZK7le5Tb8tD
d7H2XwKhzmrI2AbBfV0iXEZPQbqhrdVzW4wZ4qXIYiSGgGVzkeQHTSyiXVEOyR5uCajfQdmqVizZ
QP/Fn0ELPEhm7ZEFlsAXCtQEukE956F2z3qxIzF6NzY1Lu4hgi6p2yl3avgtlEK7VBvH1yS3SN91
+CHcXkGLSX35HXi1vTA9DUZjsYIMTxtaFIHUs2El+7KVUrqW4b1kSU+346xNrIpmHGoQs1fmskxh
iSRqkVxoZyvCbKqeDnR+dxSnbDHciLT6Ra8iLZapHFbYHpu5do6B9SfNpzANT7W4kRAuNt7LsM22
nKDdsTrhtrs+R6qi8DS/GbSzptahq/VDjxbP+IxnB72LVp8F6dvqL6YKvB3qE3MHSV3KIaiZV3M4
mNp56FFI70djcKGdqPuiKZONc2VltiD+gcrm3UNZaQlmTgJFr/kf9ewXxTvdSp0pEB+06kcJh/P2
ulhcdPNAgtVSUJlHbpU7fDGQYxEGVl6W2jnR9JNgnAoldAORy1v6rlQ/s61epTxfnK9OzP/ikf0g
J4ExFaGvJ447vSvaZtTOqTaJrdv52iiz5KXxILVQK52hDKx7P7fiz2aakbigMCwfAMpEhTOqZV4f
8eXTLggDh6Ld6V08OYmmVAD0PHTs7VRrgh+qnAYgf42kz23Bn8QHjAILxE8iI/x+e/CWXbT/vgYC
PyhVZeYELUZP8SS9VUIKi+LoyGVoGx7MHCE+FP6XwRSdSKrcQnykG2tT5rD58o3ZW97lLz9gNhox
iM6hLS42m6qUEhwxXTsj9+ioufehRym8qD9h/XZpPhniKUW5CePoJJC30FhL+s5/sWfqpizz9doS
iTaUMQnhZGhnefgWTpojV97XuH4HQt8pkOAyAKTp8oDBaH24Pewrd4c2o5NIK1kvFHOu11Aa18aA
o6Z+9romtr3B73ZB2gjHrLOmI/DpfGdWpgTYsRh8O7GGLXHxlROOMgTdA4QQ4dksreZLZSK/ljv5
3OIy5foUIl2NNq1ThspWleXlWxb7hbuBJJQ7H7XipVmqF0yaMgaGfI6maKcIqhtZX8rQe4yLwvbm
Inu9i/PWxvVpr1dPPohZoaPRdyy0S+H/TMYDznm25A12jdN1wltNkfaYCFnYbt2elLXlQEo59x5Q
y6VntLjJPJJp/t9EOavSF68M3bK2flQZQD2ZB1zqtkW3rwacdeN647BcgodZiJxdcwpNHQIM6rLJ
4k25YEbRoJ8LIKey4h8878isfTaLAZ1eWzcf8PY7qrF2MJTG9dpjEDZHD0uSSguOSaB/uD0Sb++m
+edQluZW50ctyVGhpUv4zY36OQp3vekKl4s8fsq3GBurUdhL0G5J5qF0Xm+CyognLahE/Sxqfu4U
NPBPcVSpuzRvRSCCMvCC1vzjq51aOFhPupso3b/h2IxKRFLthcY5r6f+4NVUfCKZnlnajdHGK+Xt
Hge6RxVcnF8pqH8tDrZKLHS9alSdLMJyikR5X4W106cYfQ3K3vRbuNo62UWz0bl/e/ESFqqNOGe/
7PDFqBYoz/JO0/WzkD2N1btg+DfxzzXHyO0lsvp1r8Is7g1ZyJJR9E39rES02+vipwRLW8nax6hX
Lx6ZaEBbpxc2MMpbH7fYoWzcLG1JAc7cq/FxMM7GyQw2HhAry5IBhBhIzjpjMBdncxe0VWnoiXEu
q944yIHu31PmKO+SJEupdxdokxdo394ezrcH8jxrv4MuZq0J4OYGsW+cOzoQLrB6TMS6/LNfes3u
dqSVU45QKq4LooZvDino9bbLGm/U+ph1mVnfQs/7YFhHTiZHTsRjJt/HFYjsY1BsrZfVD3wVVb6O
Whadlg7zbuAwBxdNrotsy7RRMJ6n5vqqmT8Nay2dmeMMX4xiIel4a6WaftZTV5qO+HfdHrv1j/j9
9y8WvV6oej12/P088eykefKlf3TqDv+3IIs1LidVnaGxwM4aJLdC9duLtIdCdf8iCt4iUPNwGXkj
WgmGTRf03OLwtXx/V5ejBPMr+wGxZYsBuDopZBskmCw7yPTXM+93xVDKQmCcAYPHR0wLSpxiBWl/
+3vWooAgpDllIUNgLkUPzVLEY5DWyLnPpPzO7LEfhIGwZZb69q0BBAKjSDJ/2m8U8a6/JdYn3OG8
xjxnYor2T1qKTmIlpj0IVn0CSDchXF5+TwLjD6t5c4IwI8Jnh4Q5S1hWNVJDH0dBHMzZjHy0VT3V
95KXp67hh9NuoOR/lBq5Rq8sy3e3B3YJzJpDQxOlfUxKQGq0hNEoSp+JgdCbZ614msR/gibYp2F/
xCTOzsKv+NXuYumoasKu006d1zrkFDYQfDtSR4QH82Ng1idK/YdQDE9GLVGM2JJvXv2J0FbmlA3E
urzUCvXTJCqMUGDfN0n0s/fz4qkVqPyZslc+qoKagxRTYpcyinoo9OmhhJbtRmYZODiNChAxAA2W
Uq89Ul+HJB2p5nNk9brjA8BwW0n4PqRT/AEn6n5j1a7coqDrgA/y+OFdvpRqK9qC1vLIqWhMiGSN
mitmbt59CkRMn/5tyneS9uX2bK5sEzISUqAXXhgb4noBj4DiKa5nBtKWQruTEuMrToRbwPIl+etl
yaCXxu3CFcOyWZyT0PjzvC49/ZyM5Tm3dqkBZ+vcpEFqx5PtW8F+Gr/r3s8M7GgaPPrdZfSae1+/
KF5xkbJ+H5r9fc1zqLLjHgmRpxbVKfkhr3Er38UB0PtOrzbyJmNlbzMowKpoBgN2WkLf0Hira49T
8SxOUs7aTirvI5xs6yls9CZ1hlgRD3KLGpMbpSobXJXpgjpNmY2/WjXsWrtUdGnaS+IQpnYQlPkX
uA+hbxuyR79cN5LsTld7QbIDI5YbV06F8gLbu/l3mLQJP4A+DhVXiif136i1tMCVlTAT8TJLRlTP
Qyw53Thv2mQnoB7Tu0WAqoCjgJwW3SAbra9aWRtQ1oS0PHumVcR25XsowciJlrS7ppCnxA2ssT6R
M3ofzCKRPqtB7FGCqGXqFzkkyZazzBMMu02kOHKyOLUOCd7Nn5A2qnokf7XquQlQR7Wrrs4+YeTK
U82vc59Hi2Yhhyf5RYwLcqU8554s+I5ghVyOdTrWrTv2feKfdIS6IfxVFGl3Wpvr4QGMnl7c1Ujb
fBU7QZJ3QhPm6kHXxvJrDg7hi+53abZniDzfAeE/9Uc/h2liI1Ks4dKI0c5HsVUQy7q9T5ZJIKrD
GEjLlBl5A0GNWKzgsDasZqoFKmUheOZcaqw7qRgi18o7oN693Oy8QPzTzPO/oJYJJwPYDAyD680p
VlIo5l2on8f42P5j5qo75Tup3uPXuHGoLxOZORIy7dyWnO20MhafV4kBXRWl4JFgKbYX6P9YZXtH
oeUP03XAl5w1PESAPiBJvER6pmGhFmKKko0ssAM0RC90x+wPirKFHn5TRZojzV7KOpckzLoluizJ
Cm/qukY7j9GPoa4flag89N0Dor5202mPg6kcxOx9E1vf4n5LtXF5iBMbEQoYzPNa4UsXqa1WWpMw
eaRS3tgcAjnaV0oFAEg7GVFlSyH/BbjbbjwY5hl6neougy7WiqL5epygzHlWgm9B8iwgkI2K2+1N
8HaVkFEZaFEAc5//ZREjsfQ6jrhKzi0GZkETuZVQw13e0kh5c33zLYbMc4QtB+UNQZbrdd+2gSfJ
lWTCTUZEJ6lN8dIjqO0Ivizt5baRXT/RfUceyvouCszpc63Xxd7srM+xIbf3Y9pL59Ej9UgqrdiP
WqOcBV2PbKGJozu1S6t7T8v0vSdtasAtKcMgs2cS64zCVWdkz7L5EU5trqh15J3DBHuXeMrsQEif
O1/ci96DZx5K9d6qDEc0angBAm6L1S4rRjsTW6dAH0X4aPT+rvIlG1EYJzK3NOrelHepp1J3Q1GX
nwb6cUnqbZBoEylQe2dJ+hkwiVG5Ry4Fr73SdzNx2lU91SXkuiqpxohia2aX2cYcfTZNoEtFJQTk
5fXEygBFJKVOvHPaaXTwQ0G0A0/fSGlWv3H2nZBIAeem32KZClJgFJWvcXH35S/FKHZWJB+9n4Ln
KMI59Oonze/3mi/hCJA6fiQ+/ekuQSkByrTOKUCdc4mMC3CO70tyw7OpAsajAS4GkVtXfyhYxEq7
DrM4shXdwza6G4WzHI52ox2E4ocUGhs7/k1xYI4iA3AE6g3TgY7K9YzVia76sWcJ58qMD3Lf2V1q
673neNoX+vqZndQe9tSNk4zJRtllSSZ++UBwERYvKzBskPmuQ6dRI+AHGfkXTzpUheEK4DiJrunv
PKmBClbZk6J9T5Tuo9A279pU/bdHvbJRyXmGk5zpVITfhYljjh9uz++bbHYeE8aeNiv/4L28GJOA
mnOsl6l/6eqd0l/QonYUPbyU+T7R7gwDM6fO9bMPqQznMNk3VmTL+Qc1qp0OOQspPUpVarfRc5Tv
LOtDW+1l5IOL4RhFHYXdygmLk1mrf8YeeRlMrlxaBfNYQuO7HkzoAZHiyQW/WdiPohUSiV5Si298
HsGbERm6AtSTV5n27dF6ey/NQslcwzNCQuLQuQ4cBJGqTXLjX6xQvvQwhkajvEDR2MVpcPenoV4a
p1ASMN/gfJtPn1d4pEQyfCkJuvhSeqbpNgbmOao0oQf4daw28eNvE8I52IwUneHjJE/XwYRqUgSB
h+alGqKpsfUYtXDbq02tcGQ5kgY7bumsK42QI50gkOuogZW8MwTZjO1gssb7vIQiJk6mvFe6PioQ
75T6H1aV+P+kaV5vbKa3s4CZq4YOI7JLcyV48cxLqFxIqToll7IAlkB/7+hn3olen6Nq6cb+eJv+
XMda1BMNOSlKzICSyzQmHuvM6918HF1Lrc19FpifUc+e9oEYh3e+GNUbRfbVD8V5ApIUr2fsoq6n
pfRY/VQukosQPYj+Xs8fEmybrHari7WSYEKGm4tlgJLhpy27zFSzq9RKo/TC28xpfdXOq+dC/UXh
YTfR6U06uw8OZSa4Wm5sZNFvb1EoE3OGSU7Om3opS6KYA9IKjZ9e+GXNx6RUpftUi5UNDNzy+QvH
zCJD5x4FnwMcerHAy8nzTEwA0wue3eFpoEPnBJ1RuJo5yNCZA1F5Tqkj+jbASW9/eyevxZ4VBjku
UHKjF3Y9i9A4xWwQ6vTipYHdRzswxTFgv8jpeioGsvIewfLPfxESfLkCGAL0zLLjVkqtLFitkl78
BmTmxJpVDkb0mXHex3XjxN0/t+OtnB8zNJNUmkNEUZfDa8pjnimDll6yLsJnxE77wBfcIh/67F01
5JF8gPszVUfQRrH543bstQWkAwnHhobVu8KUzZOyrqf0MqVjAMukoXuqQHL68ygzNWFmDRJs6XYj
C3EOJklML3GTpRzFovRoFdKmiOicM14/fMCuqGQooBuhtCwF5fy0F9O48dILnUXb0AKn6Q9j0h1R
2nWCYNgLmr+DVBikJnLB7TkxtxKxlZwfHbsXXCUOFShVLlaraNBisLQxvYQ+dnGiHjX70kgvGCR/
m81d9tDXAzvODY6jofGcTJ2+GSVSjJU47r261g9ZkzwNbDWo7SWCxobkO34jI32upMAoab3++UUJ
OoYSPHUFGF5LyhlGYlkYx/zgxhL2ehw+DiQkdfWu8oKNjbx2F8zkUR4dGjCjJXK3FK3YKrGVv4TV
XpdO9cHHtveERnS2y8WNTGPt0ADvw5sGuT+MYOfX66vrP6o93r9xj8dN3kZ7DZ3mk4m1t5ujlfbO
Rzr6sTCQffHjZGM7rW3lGQdtUgzWZURurgMbLVh+PWU7iclPy4ptQEApSUh/ynzJub2nXphFy9Vu
oZzIM5M3ONqo17H0wMhKFfGySxgKxfu4C/p72ZfEo+ajBRdEgBO6Bm1bMRWqnZUKHNdJm7lAdqND
hJ7kXsHm6oEXSuT0WJg5Rh92buJXwvvU91sbYTTzOFoNmtd1oN37Whkf6OM++mUh7NQoKw59pPgn
Uelnkb6y+6mauFIITZ44uViVNjI71d0o1zzQc8PcU97zjn4YN8fbo7A608BlJHw+5hR8MdNdEvYZ
tcXs0grTTx4tT4Ho2ZIU79lMjlrj/CvC3Lkdc04c3gz8DCWlEodB/bJQngqmJ1dDlV1CS7qvkFuY
hAc1yM5G8+V2oLeriaOMg5k38swwW26ZuGlCRJS4GHKyJ7HZp1LiNpwi8WQ8pt30dDva2w3K7Q6h
HG0/SlX60vzDm3gLW3qRXRT93844wnqI08qu+l+qn9wrivZBVZ9vR3yDlwPlRPdo9hCCiE2KNv+k
V/vUH5qwF6WquGgBzoO21I5NbsdCaP1ogpx2QC6xbBxPsarcoVbS9HZfJ8KjEgz5JzHOtWfZwHvZ
NrpiamEa6UprF2Ks3E1NJn/JW6/4aAVa+c0HTtK5Ed5XjZ1mevBLjiZvi5y8NlkIJgG9eQGtLO+4
Dq1xwHF9dhEaNJGxsaIoDlhtfIrN3tHaTTL02nTx8qThN0sic6Rej90Q+HXMczEHUaHfjedKP/vZ
uE+Q7As88Wgp8b7l329P2NvdhrgR4NAZo43v5VJffex0uTdHP7vo0FILa5/pX0szP4FNqINgZ1EA
uB1vJbWe1ZRmq7oZxok4+fVHmikG5cC000sgCqgzdmXtfU7DZjz5feE9o01tdk6qxObHABF/nUQt
oYQ7dHlQuoE2AHy+/XtWvx8SOJsD9XB5+YKdJsD9PhYOF7mNY0eNaBUGWae4Qxdn9BGtHNO2FDcv
T7A2Ir+ttzIQqO8hby/PJMtFYtHSKhHFmM1pDipGt/jdxgclEP+4NMAwk+3TjWLouFOuh9uThnao
vTG79NKxR4kpiT509Hv6HFlDsT8Ay9pRivlDZMZ8CJDbW0hbAXVmJV8Hla24S0QIfRel16jsPPKi
30g/1wZPQZOJKjJeUNRjryOUmW95vpVnlyre9zkJYHxONvv/a/sfJ0e42lxE4FUXYxcYnqSQuGUX
v5ycOAzsUvgweB894Ej+9OH2Onx7A8G25dJj3GbCr754Vzf+UCrjoDBkSrKbOpUst3WUbNrJ3ZYB
wUrZj4rfrKTDS4ie7RLTXIZj1QRlmV9iIb/3/I9i8YyCmorBFelb9m00v9ZWtbv9ffOEXN+wxIR2
ycpAUwkw7PWEpZ1cA4nMiZn23r428LaP0ADdyEjXP80AXzg3iKCtyddhxm6oUdSv84sUFE4Mwrl7
F2QlvnJP2dEQCywQNNxF/mIn63NNilbefNUujrROaWJjkk1k4oz7In1KtFOFcNbt8Vs7p17HWNwN
FHOyLuis/FJHaJsEd1NxyFAf6rCYR8V5qwr6P5yd127jytatn4gAc7glFWxLltvttjvcEB2Zc+bT
/x+9ztlLoggRvbBTbyygp6o4q2qGMcdY8vxza9OvOXvFq1EvDaX08pOlxVvI853UyG0lfwur+k5T
sr8uefCpiFMU2HZ4hOazNWLXMCjUkuRpGoiRsCbGMz1zrWu4cMIY6Z8E4AlQwNTN1hT3UlGPaZSf
PD1F0W00FEaZ3UbeD30Ct0msKitHesHlWRMpMhI+DLDMGUZGK4zhKW/yk5Dl/s6j+W0HgaysON+C
FR4uoFDkDExZzQ9zb5pBOJhteVJ72X1qG31CLAprs61zzjZKzDqNccgQicppDs452wSQ7VEGlc8p
jagkd5/y3j9G4icVLXPGTD7EdMtrZbif/tcPx62iT83Rej9xf2ZJu6P9sHF9dcVx3tFkF7cKpUZK
OhT9+FEScdOln5J8tlrFmk+t0fRf4yGCQS4PW3qI3aBmd3WhBKLT0MoIN0oQCZs21PS9qmTqsJGa
pNDs3nWN7xEAie/14MoPrVfUso0XlpUzhIP6HI5ByaBCaflbV+wyY6vW0wRgUVZgNgetqJmSQJT3
l9DIqrcT3LDW4UPVu99hY/b9LtbdrvmYpXrd3ZXwsyp2UURVZRudJQdbz2in8mUKG7ZneAM61lIu
r45cTFfe1R5RZ6NEj9MDKrvcIzmy8s7KfZ0otlDu9SS/d8WESn3Vifcp0EbHGGsDkj3fr2S7Kj1l
11ri6IxWFxzNrIjXhGmml2z2e0AhQOUGKRRTPFeZfOGThwK9OfGZajuLlfsMARDF2kuxsjFk7yEe
pd3IxJcXhc9j564ERFeRA0EDxU+FORyOJNNYl9sRpLFkoi2qn7rKg8dOl8hRAsd3s+Bvb+zJEBUD
XHPqFs65BooibMJ2zPVTZqYgYiZp3pIMIrHLeicN9bFbm1WdfvnVxv5rcE46YBWWAtYr00+Me9iN
RAMqfzSqfIOkmW1EvwXr7faTdB3KT/EX/BOkDpSaUE6abaVp+HUncvpAh7dbrpDsoATqn7FhuIOJ
AtWzg2xUP1UFYwttqmS7vOv0vaCJxX/4pkC3+ajgCbAzizeTxFfbKBtAlKHI1lh7VdpSsVv5nkuO
Q3GAihod9ok26nK1BGiJXvdsL2PIQUVXlj7+RMh5e1PXrMz2NLEo13huipXqoaayaaR7Vft228a1
o+D6VMNpblLr4I+XK1GN2Aezpyonl7lRBgJl6c6N7nO0oJT4TQrMzW1z722ZS8fkpDFjQitlOg3z
oocv1kFaaqF6IoRKHMDAY850nCZuk+BZjj4M6ldRfhOpU4sqJEzUrMp22Omj+OipzBBBhnf79ywt
/+znzFMiWJ56xYOVi1D7qLrFJtOPtfVWy7s+PHTpSqPlOiIFWkXQAfQBD6XfMXMbfB+ODk1AGLsW
9WMfwbvs5WAiXaK5HZDT8iQnHm8BT8pzq+WDUxhuuLu94qsYgd+AlrpFr5aFgwa7/OCy4kcT2axx
inkfaXdtouTL31ugDcAbDH5OpbV0acEMVSO0xso85aKgOhGHfSPGubhyBBe+HCUKMKbUYyDymV+p
VQa51chen7Km2wnKb1DARyF4VO/lIN6Qpv/1tUJFhDYKYBPgeVBaXy6qDYRIboWIbTPFB02mjp5q
PVOL+poMx/Whp9VHfsR/A58FSHtpKJWjXJL9yjiJQ3tIqzoAUxA8S9Cr3v5KVyHw1FI8szM/+DK0
RKOInagbbTP2SWrfQCRv8+7vH/nJEjCZiWNORQPmckUBLm6iaWScUi6FndlUChQbEGg3AJI3buwK
9zA+uXeSFGibzu2FXdOkGtdPuqbXMten59vRx52UCuF3moLwWeIphignGp6rn6pBsLuodpLkzZe3
aaJ+cpk5LfbGuCny/inU0pe87z/RJJxQr3FUbG9v/lV1bxoP47GcQg8uwflkhO4VwGIr2TqRo9BU
ltLqvoiN7m5Q0mhL4I3GBPO5u6L2jHt3kKX7vzfPNPjEmz7xOCmzAoOvF3looVxzEjpL21Bq3OQG
YWAaGkekC+5HUbD11JYFbWXZV6nkOxaMK5DC5oSam3lCVWaiFsKPcmq+F5ENasY99KqdrFScljYX
8tr/WZk9mwGHP/AmK+Kz6LQfmtc2dOiR/C7WejQLRxVo27+Gpqv2LDOWerlWkxFDSmZTKnxb41i5
3i4aA6TBFDCABYMCuPz7Qx5mZj605qQOT27wRaMoGYy/zfTe1VaSp+stg01losICrgdR4xws6A5C
pDVj2Z9GK3MkobEbSOUE9zMl1qJTqX0Kji6uldSvbyCMTmgzxEcg+5lPtgyd4neaJ/cnSfsIxo3o
49GIP6T6GjvawjaSC0+2EDcx4Ku43MaqEatB9I3+VDCCWReS3SBU0Rfg86UXKShWAqr3S+QywkFw
ckLQUfCkST3X37B6341oUwyndsNt+tUs7N7kDncK1W7QEtcdwWnt/dfXl+ZzuRce4m9A8et9sEMX
K//d/86f84fUWcv8rl2VH4UjwY1Cne+qrJJ7YlO5XTjAv1kcO2AduTDsvXRNYX5pqyemQMjD6ZRc
5XPQI5YCbcnhVFWMsHcffFjEQcbWpZP/PX/AlO+fG5u9YI3JFIbep8PJGH3c0xGzcoOMwqMSJ39S
9XtZHVshP2b5XSCsxB5Lu0nQMRFpTJDFOcWFKIhoxEb1cPL1+8AQ7lMUl4Eh3b6kF/fyzMjs9I9p
xiCxWAwnqrd7Qw3suBsOzdHzt6Ow9t0WjiKIcf5NPWwa/p6FbD3DjQh+luNJCQHqBl+VSnZE8Yex
RgO0EAFDnkEUABkQkC2wIpdnsTQ4d6nejCehBBNn7M0vYs1Q2yYjxt/U8TaNV+K2a4ywdGlx9tZF
nRxBFIJFoxl3ppp9bD6MhW061KMyadNnR6jz7lL0hNsVy+9J4OwiAJygABs0SUavkkQGcppAlLvx
9OXLY2DvHp8Pmf3tKbCfLDuxCzuwH/sNIb7tOxNJ1320jaY/2P7ux4/CRuDBZmBq++Hj5+On7Itj
2u32q2u/+vZgy3a5J4He+1vq2ujey/bzHcdtY2xetvbH/fH48Of54Nt/fv257ZHvQ463VjR7WUvL
7I2qY0WandlPu8Oh3cnbYQvo2bF21SMiuHfhk7V1j/rG+lYd672mOcFT/ezcdfYDcH37TrFXHvvl
73u2y7NHOIzKXte96Tc9uWmyLfN9QilrR21fj76Xz2DzqvHjWohxnUTRCmYgFPg/ZAJX8VsEl9VQ
SLF4CkNq4oGwjfJo5Umei2URrE76PLRHoOsgH7tq2NemGLlaJp4kO3N+JLbFv8JN4MT259fvvi3a
J/XjyvdduAYuTE733llAkwRqO3YWJlXlq+5Ed/FGcOipO5++TA77DTIOu9olXxS2+OT8MU/KPaA9
W982trwRd5B06JnN2yLvvnZr8rbvhYiZ7138ttltLw1hFBgSv02Mla0m5CcxMZ+HaRq7eytHbyML
jeMaHSqj361qb1p3VQFiRjuUIfRw3a4xBEDPAcE1EF7rBEGRDaTFpuXtyNytQaBv87a1b2/otZtM
yE0eQ9JG4HvvRbOz/SxdEbq/ohhPujAmOzOAi8HsleDutpXrr3ZpZfZQZIml08bgBMC93B+NwAu3
Q+Dy3WRTuLdctVvJHq4zbxwTcLlCIszwzhxURnFHbQEsiqcsfDDa5kOb3aXJfYXIT/WoDu5K0eQ6
NGUGmcF7+MV4NuT5HoJJLYcy9KST2G6q+mjlrZ3kJ0XYDNByp5KyNapft/dzoUbFoDfCWEiIgtm8
4u9IRjWupUjH5L63bHVM7BB+wSj7XP32a8+GsChFofrBHHeK29kS9T+N6MZNspUPu1BUnSbOGcCi
XE+VY45zV7TGpMCgSScEAM27UZXoXAzbfvjZ2hbzwnX6UujpVjK2tzfgOvKYzBIoAq+jiznvYYZx
w6PWmNIprEjRokMkfKvb2g6eAuHLbUvXrnRpaRaat7lcS2FvsNN1aDffRe+TLL6lRbTxH9xmDd6x
EHxM1sDwGBO0i/HEy+tNbI060ELWVQ3b8cni2MOw42qdXYaSnacuxGG/PO6Hv18j+0Unnx67Sv3h
0mpgwVSnqal8Mg0mYK2dX38wJAdWwCb4LogrG7q0RnwWkALi2PBazQl8SjGIxtDM5FPCfELXbYLK
Vhk5KMxtQshRPAptZMdDvrLG6ytoYkeYOJ6oICvEOpdrzGtfH8Ywlk+F+Agqt4mqbTp88ppuJfBe
8BfsTMsjdKS9PnsECheQV6GX8qnPK8fMvvuSYYdBDkSRl9HSHmJtxeDCszOt7F+Ls68Xp307akbF
18siO4IeOkN9t/0CAklQnKIv9q2wUSvLkX3DpiRqC77FINAm4491/7PSioNr7ZHq6YrKiXCzKjD2
SIbsY9lwNIUJpjUg7qIHgInluuDNoWow+xZZmMiN3hTyKRd2oUuZJSw36Q74vlTsvKGwXQiJzTVe
8KWripDemjAr3J1gyC49wB+kHPhPi9/52i/Xi53eCrbQiOYUE8RfZPm2xTxsYyDqk1h3t0/Y9TM7
8VTg7fQRGQeZDxtLGsKhTdnIZC+mBuFSle1GN452t60sPESodxDJwxgHO9BceqUri9FMfBdPCNMX
xAdOxag4GULZgp5CJIGSraLQNqhWLuOlnYW5ihnHaaKazzn7nrpfduggScopa3/2gtNhYRA2sWYr
pA+mHaS28rsS5M3t1S6andi53o8Z0KpZVOG3hZxXpUCjhgmmodxVwrDp9YQA5l6XvuRR/qoLOzk4
Qs65EtIvfc5zy7MsI2PgJDIihESzvihhS+gQuarFceXKWvqcPAOTAiKhDKDuS4dV4kBJQ9fXTqEL
VCGC5qD+MxT3QqY6Xttuu+ciNPYrezplt5cxLCETuBPybGJZ4E+XNsVRo53OkT15sExv6+FF9mqn
CPdd9irGxq4bI1v6cNvm9WaSZaPcMPUtANS8q6OchaADnBHCaEbjKZZDZds0gX5fCUa5EhIuWQG0
Q6w0UWNencDBV0cl8/PxhDpa9DAEkkyqresrJ/D6laEfAjhTBnjCZOYcg9tboxy7USSd3FDRv2Wa
Neyk1uQh1Vy/RIVZD1cOwXWdhxDwnTH1n2BwVjuA8ccqyfQIT4DEMLzh1j5zp/BDCllRryULk8Nd
OgcaaFBLA86Ucch5h8lPe8CnaC+eUKO2jYFCAGKCcvhR836P5kEJV5zxejMvzc38vy+EDrnREXNA
QLV4cHBNp9Jey79v/1wamg7imQfKNLPU2hMNEHHZzxjRDT8IR7uRbdnwbcE4CIKGDHLTPKnu105Z
Ywia3uerXZ1aLDB6kKvMCYIMM9ctBNdpuUIj8Gvw7vWvefw7gozyb88Z00/TUBlT6Mx4zX0zrgK/
ENzIPI2l9yNh7oYnwU1W3oJrf8QIE6/AKygIUNS+3EopM/oe8Q3zZMVJ4IAVZk20rxk5qrv/sp4z
U7O4R09SU88huKIjbaa2oebpNujhuP4Pu3ZmZeaEnTeGbTawINOF6Lwe7RGN+tsmlhzgfM9m7of2
RpWikWOeEmOTCnnqJIALGuOTqcfwPYWvt60tnaoza/MO40QzlCHiZdLTiKud1bjNxhvrl8HyjlE5
jCv+sNBrwCFog8NDQqXxisZWHasyaJXCPA1DupHhXXTr6rGyJJSezM3YPlh1s4/a8l6VG0d8iIbY
DhppL2XNNyt0v+Qfo9b4bUUu+qp7RSJNoPvoR9JTouj24G4MqNTwgv3AbE+m2m3UErx9vL1hC+Hq
5MgyJS7eYB4P+dKnR3QVhwGE3qnPtE0WKPdBlewin9dQ3tT9RnXvm+olqoU1weV3yOXlzYDKyCSO
RVOELtucwKOMQ32Aekk51UMJF9Xn0LpjLj/JXpL8uwitkKc9q/4vOf+T1jXE+B9b66WNPhtmfGgF
bVf9GqMHOaKnc+eZjKqG4s/bG3P9pILPg56YQIHnm27S5b5UwoR3F3Ll1MJ3u6FBT8EqFNeAaQvb
z7iHyQw17zEx9Hw61SsEgSnBQD8VSm6n1UYVtuRRxpu8q8pP3VPqr8nBXZ8QmnDw2SFWAvyEssbl
uqyMUTPPLcFntZJIWaP4nCOEh8DsV6Gw2pVQ8hqqykwA4To0HbT92cXZBaM2EZRegQ7gMZK3RToC
K5DTPagzckZL/gFyM7SNwKQm2Mb3icsJqutor9GIc4N7RUZ/GMmt8kGV2uFhKLUft7/xQqWJkQUF
hDrsdXzn9yD87G00G9T9Etc3Tp4pHTpBP5a1+wLlhJ1ZbzKphW6OG71q7twq3sGUnKgoVj1UkrmV
2id5Dbr+Hgtenojp10yjysDvJ4jS5afphL6zXBeMi/zWE4KYcEd8taBvdxh21ZofwU+pc6wPRnN3
exeubmjIG8GEsd+8w3DqzG7oRo/kCjYz6zS26Xbwv2QJBEDZB2P8BAH3bVPX7n5pa34/F2BI6QVh
S4He7839Uz712aba+PK+MO21+abJuS72czJGowCsAbCXK1EmJjjUJA1rjCn6tspe6p4adAqtN42d
7Mta9f7qYM2szQ6WIrVezj1vnVL9DxLJNqOlcDJ8Halv3d7EqygEQyjFMlQ8MQfgt5duIpX6IMSW
76J9PtgFD7bsf7OaNR62peVMlSQssHOYubSid16I+kXgngx5E6EP6TmJfzDzlTBn0SGA5gLpemfh
ns8blCyviw3MjEAdnsc7ZLO8xAnpp7Wx4738/c5RJQN1BTwdSMfM08WwUcNcCF0SmBI+oo2U/lCS
lTvl6t2gLDaNn8B4ShhKRna5bzLDJ7qYe8JJ05Nq02mZYCudnNzfXsmVBsk0RzqxojBqgCVGoi7N
1GGsRo0fCyf3tfwgfVIlOm5O83v0kOLePegftXbLJDLM+rftzrziHd+PvBkYBn7AFPRcmh1lRC3b
Hn16NXypxY2ifAuDh7UgbvpLzs7tzAiP1KUR4Cq6n0PLfrS870L5qAzkYfo27H9LXncnKADC1i+m
2Wf7xyYgOWK5d5TGLN5GYJE6j+KGx6b/1GkfBAUsQ1lyCZs7hTcKdpre9ksorrRMMRwf6FpabHMz
rR7yZK3+v7jJDAjwGlAsv4JQu0IoRTWMmOjwBnY9Bo9ZEjq9CzeGuYZLWVz2mamZG+VD10RNZIXH
UKRRK5LFS9L+tsvMnpd/dpanFYCRJAFtlS+/JrSnfqf3/qRp/yj75kZnhLPQ0d4I4InT3/6DMSZw
ALhRKuSivDRmmU0r1DnGysp/6/WHWi13gtfshejezJu/vIn/WdqkmElqC7xpDhCjhYWIhIU1IXl2
jcgpUwYmlJUjt/iJmJ6DAhg0EyH65ZLKLq8izQiiIzIV37QQkTT4Lvyn2/u25HIsB2gSfIATe/2l
Ed8PELFU8gi13RTRq0eQarXdej7F9mbF1Oz5et+0aXoJplc6fGTSl6Yqa3TzMEQeTX2Q4Oj4ln2+
vZQlfzv/+2chJwP9XPFdgci5tBFHZZ/GiP/Fw0OOtgcKJ7vb1pZXM7H3QDAzzWRdrgb55lZLG+6q
XtRJXkakYiynhfzytpn5O/n/du1fO7NTlIqDJ0SSGh6R942yygbI7xjV54JBUYncXTKZZ8l/V9Fa
xLboGFNoCIkAL+a8roKacEJ3ibsobR8qKsF+8dlPfsXjWqlvycvhKPj/dt7XfxaJl62Q1VBrYCd5
KoOnyl9J1Re/k4IANhMygPDeM4Gzv9+E4d+tgjA6FtJjHgFHjR98S9jc/kqLrndmZObaLawKAVI+
0TFKN270Cx6yF/rYld0ID10trhT23sk35s8kWdX/ljRzdDdJu64Zprtu2KUCxAQalSjPkb7m1V7P
5OMwmk+x+IIssuN1z36NqkdV3OfWdvTlTeB9S8rnpLk3TMeSnCr+yEB6Ixq13Rfax9vbsvSeo66C
0DaQY0jRZtsSpJKrVyp7n8aOJXyTdWGr1b+EzoCv7b5SXr1oBbOw+LHPDM52xuwqNdDhEDiKpbup
LZRG0PpJhxWE0OLXPrMyi4UMH9auQMRK3fxOvXQrRHei9UkLN3H+l9XAf04/LUXyGABPjF1c3jKK
PwRCP3A9Q9jx04ru2qr/efsbLW/ZvxZmD2fo9lJtFhV6knm2zcuEIU03d8JaC1YO4uKFMvURpmI7
dBfTDzk7iH5SmUEl19HRCr+5YeBE3UMHgWy4cjrmlYd/tuzMzuxFE7Ogg5mUZyaJH/q2c9L20AcH
syv2edluhxh1nx++/MqsgzP0B6tjPi/0nuu8ukuH3u6zamWDF73l7PfMDkFZMK5eQ+t77DeGH951
mvGSCZVdFM3eq4O1quvi55w4+eHsWWBlpubo6kKbceQsqESKh7JFICFfOQCz/PqfLablTHsUrmLe
pstPmSq51Y39GB01o/uCSvmzElS7LDzq2aYp9B2aafVKLDRHG76bNClTUMBicdBBXJocI7RQ9RaT
nqk4nQBN6YNbfBGMxqHTr2fZRlUbBw3ZtHF04+vtI7LkuYRhtIig7YYSarbcrLOGRIhTbAsfhLG9
t7J628MMAaXwStnstqWrBEhXhUooRb6eNBYPfirsTICUlvaBzGUlrlizNAtfzCGsqXBjyYrrg2IN
T7FXPwKcdcCx9Csfb8kn/90/auaX386KoiTwhTg6BmNsd8K30vzQp9//wzdigALmc2gFrm1Ihp8l
CacMFIyq+gevemRU3onHNQYDeek809X6nyXlcjVaCSmpKCPA2w+mowYA1ZhIhwRNKFHAqfRfXjc8
xn25t5LkwxDKTmKkz0acfZgm8qVRvKu+V038GoXtzvMguZKMfdR99bvxbhAry47V/t4XaMhIpkwK
KK6FdcsHidknpC9oT18heaD1ioFH8/MBLr6GIGGaYF8OPyXTdygkVEJ0aDT1pCXmwfdqG8jJyv28
6HgMV8FfQEBGxeRy+5qsyTtZNThMiQv1WWjq9y2FxzdllIpTKeRrkmeLzgdrIN1BpnmuOOsgouxD
hmFwvriiys6k9A6yxJpLsZDvbvvgYqxuotcDIgaanyttkVYfFAXu1eiYuR8YgdiPhpk5WZy/AE14
EM3hFSnyre62OyWp/g5u8M/9eGZ65pW1X/c5yOjoGEtMEhlaazh9K+f72ytc3MypbUSNehIanX08
efRDYj1UoLW8mE5yUz+KylrKs+QhVAyog0MtTndq+udngcLoisQjmUt4m9b3o5He+1F5FzVNZQNW
XZn1WMo+aFKDawBIQIt3Fv1kkVIVRooWsyBHL0aPJldW/aW61PunObcxberZeuRagButm9bjVU7Q
P0KAslmNSRc3bQqtpgkgSqozI2aRyIk2aWT3NYwX3rc8Fxw/aHZhuPZyLG7ZmaXZ5xksPoXmmlhS
/phpaovtn793MnDO/1vKzMnyQnUj32O/AnFPOc6OoA9ZDWHW9msWTzS+Ebr0RHgvBOaWKBKVjwND
FWK6+w+LYSJy4kyb4peZHa3L6lqcRMWt8jlDv6kcXsfw7baNxS9yZmMWn7ieSYPZx4lT4bWtAofL
4D9ECxbgXT4LM0rknpcu3FZ1XJpJFB+LKNuWVb2vleciqreevpYlzEeFp9NCrsN0OVVQVOnm+Too
QK9IrYYrpgo6OhwEdAL8fxBotBYThLIXHVrPFR0/LgGAuvUXBamFJg7Lg9ZGwSYThWRrTNBiU9D/
3jEvftrMMQ2h78OhIssX29Lp+oc61u3OXElhlzcAjUCIKZlh5P673GsB9Z2mbyZybcmD5FO9C73X
TrALxbMz960cbL1Hc7mFKix3Ap36wgEOL9uX13B6C3e9ilgdvEmg1wB/zSJEZj5a0cioMhilsKvp
TsNApWSvt113zcgsNBxSz1TDFiMDpa1AGbaBGdm1Ia68zAunnUGwCR+E0hTjDLMvF/t9gIRlwjUf
GpsmFYB4bSBP3irJ2q4tWaLHRKOEGQbysNnXcxOtKnUBS/yObSH4G7/Jd5Jx0Lq1SG76zbMqEE1j
iXyIzjHLmt0sHojHWqBpfqQiziharT4YaZtBmlp9pXKUOW2Qe9u//1rnJmfXgJXrSa1JVCOGDMFo
d/gYq+HGC9d4BRf3EA4dZk5AKoATuTwBUSl56SgNfK1O7uwWedC7or3zmydNi9W/z01I62i30KaY
CFKm33L2OLtDZxYeaO2jOrzWd7H2aa2ntXA5M/xAADpNrZKnzQxIaRs3Wu3FRzSDU7grZA2EdrmW
Hy+cowsrMwcXEQQQpTSIiZl2kE3aEdcmPDkr6emiFb6KAmxikuCZrUUrykKSxjA+uhJlxfFjUT6a
dbESyU5+O/PrCfv8PyOzpcixHyQmsg/HIjO67dhFL2JXQpYQ1mCu1Sze1kh1blC2XskglxdHrZvh
Qghg50RKod80Y2tRZRelPtiIRbUF3NdtjObvEyDW96+d2Q0RC5YX6C2bmObhnZW++Sh2WFnvGO3K
pbdwQWAI7CVXH33vOVELuHkV4rQyPoKbu3OTmktCPcmxfIfqG9ry0Rrn+eIGQkMOvhrVbqoll0dJ
sZrSN8o0PtaJvCMx3gjNnyo2Vtxjqb4HCBmYLtyS0wz47N6Lcx80csWyut7jEme+oo7jrRGJjz7y
7UPjomT1owuNLx5M8PX44OvtLgpjO/oEPE+o8lczXVv5woV18ZNmK9dgQ3apn8THvty2pERReje9
Y20TrKQri5/037Vrswa5lLXmMLRVfGzd195V76Sqo9yVOciSJ83qFNx0z16dRA0VVMhbpnh8dtx9
uarZWoDD2SDUbw2Sn/dFJ6HgCfrGEZIkfTZzs/mYKl67HcMo3DCM+V3t1PC5aFPry1+/PROTG2Jl
jDnSL5odGx2S7iwc8S7Grz4JIvJouSFu0sjb3LYzh4ZNAehEqDbh3MGHAXW4dGMTKZ3REthjd4w7
m2JYw8WjoYup5s+l7O5QVNm7arNvVcVxxb0a/UloAkcvUfzc+yvOvnSkzn7LHDWljG0UQ3YSH8OK
rA5YAgzd2yxZCTmXvOrcyizSm8YXsgEWQkZKPgswqoA4VfeK9nWtaz7Hrsy3ds5znfWJT22+oJFp
N6VTl/vfTJMhhanE9vACuWnjbv64K9f60tk8X9ysMKIqVVIpJteFmCvbhC5AgkxUgWBcvAZsXSqt
Ebdz3ZrTtQu/yqXn1KFueYLI12qLZ6NiNn+6kEbtQQrvZaBuwotgINzrhO3ListOx35+UM8NzwKm
HJwRJE4d+9q7O6F96JrtqNhZv4MAdGoIAvSC4zteOSmLznm23NnO5g1KSr7ZcD2Eui20lQ2EcT0f
WrQCGg3JCbQeoZu+3FRvEjNtR3wmHrONV5m21b0K3fPtHVw8ATS6J2Iu0k5jduZb5q1KPeLMN9I3
Xyn3yI2Rj4y5YPexYN+2NR/wej8F8LdC+QPMTqKrd7kiGHMSoVXT5GiqyMTCMQVK5s4bd7X+Yon3
btfCQ7fVim9h/R8+GExq0yAP9FegMC4NB8TvngHK+4jkb+fReutMJNVXjCxt5WRhElSdACUzI1op
JXplIJWBjvqvphM/VXm76xP5Uw5+qw/WQtIrc9OA9vQigI8Rmf6YvVFpFProTno08vInQZR2XdXY
VvToKeq+HpqVtV3dJRhjXbwwTApNTDuXG2iibmkGbtcdXNlofxViGTgIXHqbKvchJkeQIFvzlauT
PVkEEyxOnJegWWfLC7wy7TITi4NuFbxImcBMfNBV97VgvulD/yvvBOthFMv21LRu+jVVjM+33XVp
g7nM4MObzgdJ9OWau7Qamlrw+0PSKBRgv6GyasdWsbfyg0hn/7axhQ2eJtm0af6fN34+zFq2WpR7
kdEfII1SWmTOVQ3d9+EuSPWVVOb6meccMt+PywCoVK4Kc3Hq+dFgYKr+oj50j4JjOMGr9xo9qh/C
k/BQvmY/qh9rlN4L68MoJVqKKtNs1Cx+U4SxT0rD7BFQDeyhQ33DhHZOiBiDWIOkLJnCYSDmn6Ql
rhLbAR7IBk7f4dBHkBYUDzEjdLn0mEZvtz/Z5PMXbw/7OKmNTDLAFK3mRJ5GkulQhDTDQQ4/e8WX
cA1scd1UwQBARWocFFGhXJpdlxa9tEmKgmHYMtjFrm+raeBYvf5kxikyEdJWHz8LlrjtdHN/e2lX
T8/M8sz1fT/TjEHHsvssvwRH5dftv35p55jcnqJZykVUCC5PliGHndJIOINbuRJT2sW46QR1LSpZ
8AO4uqgmUjmlwDGPm+seOeSoBukgWDGFqPyrP5T7wodgrqQOdntFV6k7tLxQhjBXoaIpSrH4ckWy
PKZjUXnDoSsFcWMU6HgEmhDsGr9u3wSlCQ/8X/col8qaNvPCp5oq7GQpYPFg2Z4lhf5oBMOQaP0h
RxbQl+rJ1Qt9JXNfNIJcEHcypRzujMvliYqQSbHsDwf4geyqYOJdepTllXh10QizqKTuvGxQul0a
ScdMq6CqGQ45oAaJNMfqnLzOndtfauFWp8A2ySy9IxrmValMhhO+KcThEOs/DWGn0WGL4wfVYrix
XYOkTH48uyE4tVPKBv8HM0HTis9KbH7Oe1qHwXhQZGHnD9rndkweBuVPKEIBJDtS+dpYa9jjJa+H
JmeicGT8msnoS5sl/fmxlK3+4FcPmou07scWxhgrWjnCS2a4yhFCpeOG2NLsCFsAmDhJBh8LtI2k
JyDUh/zU5Mahi9Pt7U+2cF1MHUrk1xgU4kKcvR2ZqJYlTHHjQVfj9J4Ge/2SMSr/8baVpRVBRAdZ
K88G32wWbld9rGfoyQ6HgOnhDTO84nPJ/ONTG/GMZFItr7A2LjnixIrMf+g10Gy4/FBe2JcKzOHj
gQbGpheewrz91SKPZaCzFBRvtxe39JZMwtiEM+h/scRp9WeuWIUNbHuqLx7goN2E5dZHvDaNAGMp
b3q1j/27IXToc60ctoU9xSpDhXAyM9c+nx6uEakSkhCrcpNsKyveCr2dFr+VNQbMhb00UGDQaRsh
Bgjt+eXqhtGgHKY3Ig8KM6XuEKrfsszwd7num3shVuMncXSL/e09Xbjzp4YKAGiIzClyz9xy0LWg
Sg15PAT9s1k1Ozc+RJJmWy5UdT2im+ndbXtLm3lub+YwOdm8qqXKeNACO9mO7rbeh2vv2NJGntuY
hRzDEJulm+GULWrT8XNXd1tL3uvxY17HK9u3cN2Dp5g6RbA3TPP6l98sRYAsZRB7OIDI2gsV+OSk
3ZarggsLu0Yyxl04AegmIPSlmbov6nRQ8+Ew9FJoB2753IvbsGkPdb7WJV0yhUA03GGTDDIIo0tT
SRSVQZqkUGZCklhHr4IKrYKGYKGpeSvpwtLmnZuafsrZcc6MQSaCwlSsfZQieBsBBa5pQi34Asg/
GnoQg09Qx5mNiW0Wjqx+gHgssyX1Sf3ZtCArDDtfqzwuXPDTCCiq59RPeSxnXpewAl+LuHrdXLEF
sKry+Pv22Vm6/8g7qKGSgrwjKS83TKh9WepVicV4+XMWfHC9O7P+lIv3ZRds28K3A+MBQZnbVpe+
EuNV/zAjcefOHkl8ckQcQuZJ0QSkLIPxDhmbwEYN8/k/GFJpePC9kN2dn6VQQTmzM1gd7uChKRAi
pqBZ4fa2leVNhJzqPSvGzuzImv9H2pX1No4z218kQPvySq22nDhO4iTdL0LSi/Z916+/hxl8MzYj
WOi+My/TaIxLLBaLxVrOUcdmVjnsU1Um1sz9ToP30YmPwA7eDdz9vNVvs+JgUbyhvHFIY+JWZsSB
4UIA1G22+OiVsEIeba85AR6+m4j7Zp73kcRtLHDlAEMg5f6k4DVow7k2koAvlyhrq8WXJwVtvWV5
jiO0XgTo1nCqRfyxoU76imLCQ1D+obMWo+IwTBYczhDDCLxB7eLXtTzuJW1MyYT6o6ml4+ghdgQi
gpwAQq2JdD+NJ8mT+Lg4qmCPAZUTmFT9NF+2YHlXjiKK+AiCMBcoI/HIHEVRWLhZBCyGX/TAlxIa
A7zYddWQ20tfORiQAgsy8KZACZq5OpGILsKw7hd/3POn+ecWNNjaPiKEA4QVAKjxlqCe7cI7drwe
yjyAzH0hMQ6Zlu7GIOMxKNKlO2kqNw75ipvEPD0CD6BJ4BXIFv+4Hh5E1WZoTJ1I0BbWMD/mBW6A
drH65eO24r6mUDX+UhpbBxsbMD3lxQAT3Wtv9csUk8LRrflN781yJ25JW3nAQBrCCkAXgoiCHcQL
phqm20KRoEr1K5H3MILo1YH6PPc/suyoBGeMRd1JrfXJYuDXvC2OyaEGsIqB4WnlMecj3ouldMN8
VvdXBUASJTRB2owa8cX+Rou6YCQX5iNJj7J4l4wJIDPvk6255hVlA1kOExu4loCKD7yAazmh3kjo
oIUDUsezbDxpKPqDkKpsfuMJ8pLEQKk3joG654I/fzhCMEVuwfpAlMgzBhzmS59qSo1dbj8AUUFC
RLUgJlWVX833SCFRu9V5+nWjKQQUQi6kLygPKz2wFxqdeXUC5USD2JIv7uEaUcHtsYPVAaBJdT3u
kkoYAQC3hZP/1Q9QsbQFhd7/KGtfix2NZSy0Dh5QzV45ye2MpyXe8LJfLxHa3wIXC6A+WuZgVNn0
GQbUIogogfQwx6DCAqqJ8WLMC/o3Syf440ZhQBTQWi2mI5HYAvj/9ZLA7dVyigx3wGei6JUySsd4
uETfhSreSMp87Qf4FAUUHiSnwXT65XU1L/KEG2Txqx9FXbg511u93ALQYyJdHVnjANLqsMCEVuRP
7f3Y1ad8OeANbZagyEK/wGjK2RZBxZohwWB1nBd08eGf6+WnSCAJUY4rVMi/YWiFzA4YCAbRa8ND
ZyblH4fBeNHiiKKNnfbNsCnYJax1NVH5xQ/K+5H7jQnHfqsr8euFeC2CWRDqN02QygKUPCJ98yH9
+TMI00QY60HxFKOCIEq6VliXq2pR0ycyWtgd4Dni6EX9C6fFfzq5BGNBjRZOE2lKzNgzvqzrMdOd
hjHvR2iPVt0ejSrg3Lqf3FDdCEa/XojXkmjYc+FLFoAMKVINSWIkkkToHcOILQwv+XMYWYFh3r4R
18735bqYuwCQELEwD5CWcPtfYmeGkqmABINzb4tZ81ToUKOImICCRQ3xelHNrORKp1MzAJljkIHK
FfXDad7Cb/laSafbhAkbpEtohYbF0pgqpUHogqQCB5ehxgSJcpJEc0Em4L+O0c/CaJ6EqTqOaehK
HLBdt3ihWUge5Neuv4AxeJzdIkA4g6ugSxwuag/UaxqhsZ9TB4+XjO9esrhy4sASMxuERhO/1bO6
qmsK0Ub5ryh94bWug76Vx6GDDvjqXkezQqkcuO5PR/LpKmV0itIELe5Y5mmmcENWdQMSHer4XiyP
GJraTJqveQ7sI9ohYC+o4jDnYOSB4oV7AlGKNXjN+bY9fg2B8P0XP86YfS6Lbbjo+PGO26flYxXd
LSoGPu3bUlaPMnrakFlDDIQ8wPVOiCHKn1UcILZtvKA0Fc5HoRdAMuA/uy1o7drAsxV7Tgd+0dN7
LYifQXbdVRCEWs4dFy1HoG7+0gT9RRK9IBiegXmkEa3cSMGuGRqyGzjW8CC0RnQtNeGyIR35lPer
tDWT5o4TjwUa7P9iaRdCGB0qfIJGHCXh/WkwXqqwt8tpcIBtYFa6aOrACGs0zcnLdMNhrflFPN/Q
/4ggEuAQjL+P5xYJ+rGGv2+eVe1BrXsiyUdoNgFO39y83l7kmiYx94WaCsp5KGMzTkPMqhnGCmlG
N721XOhzU3vIuWR3W8ya1V+KYRZVGFFX11HF+3FhK4OZJ35SII39clvKmjGi6eBzDAN3JeuDQyOV
UMFueD/0MuFerIk6O4MdcFbhhlsIaKuKo69UVEPROM/WeOdaVmuQI/G+AnC1PAoBYfRq4Hq5vaJV
vYEGlpJ6oeLKtqYYfVG3mK3gfT32Zox5DdJRQ4FtSDcIaNZWA7wboPggSwRIKCaebwIpTJp2QDAD
JyFHBRGgMCH5+PPVXEphjK0ppLzuoxG1jFPf/hK0NxBLgcv3L4TQZy+ShiDSYV1fjP7PISt53p/F
/Ty7HW8GvRv3Gwpbc7AwMFRkMPSHwidV6EWsxGH3q3mWeIye3hdYg9y35hSaxjDb2+VI6mmu802g
tADsJKqD6MX4WmCdROS1Jm7wlwUhczelCUmKZnq6rbivIB0oxYD4jF4bsIQvuOz4dr5J5mDw69yv
tbexcILSL6qDLn7jhJemtoJkP/+SH8bEzQsfbAF9Nh/0p5jbR16JyaYUqHjyh9RbQCC8/WkrCczr
T2PUzc9ti/4JfFr5Puwy63FxZ+cbf1C+bcihF8dXTf+nAnoeL7YVyIJFADBeFBkAdbDcAViOgJJU
M+wC/DUtMb6N6UmWvOi86U8+A5dbopmbNMXWS+MA0U25i/mdFLhKgYwzEYW90np58iqjdeuNA3fA
HDhBbsbPJfdQOcC6aQB4ajwuAFznAB0L7g9bNH51otsAI3K5C/E/g2rHic7JYxWSoqu9ltsXOqa/
FxIUGw6L5X2iUeiVETHPIl0bh0YagM7ZYnA+3jfJWUeriDieO0ElKQosGmgYkG/qI2cZzWj+Vd61
eemE3GOcuCla0JNyp09vShXtZF8J34T6oSgskGKQrpIxUmdlS2oqPSn0c8L9bkeQRQOWItm4+z8L
j7d2g141F4agRpNm1FM4+nLxgJrgVFkLgG7V0KPoNQsZzPIc/QAn904LrAX+si9IelRKU8Uu1H4G
zLXIi7V7zkzD11m3BmPXDZGVJi8lb9aq3x3j07QL96ItowBv9DaURrAtzV7In0qnfOAmU5yP8kk3
TnlyTrn7iXcrMj5NL7VA4vQ43KspKUUQg2Pi8MAHRyO3AJdjRBuKWEulYXgauQqKU0Unxa8VUc06
105IOfiA3AqtaM5bWwW9wS4HmiNgpQvRT8osJ6GkHrM5H5/ztgcA3DRvTap/4sZc7wiQWcFSgjgT
obmqMOdDyIa6H8Z49BeYC5o4TUEZngF4ayKzai5N5+u/ak0mjZqQshbszFBtid8Z8/dUARnWKNmT
QmbkWDrCZWDGGlMbIGUeTfZmUUpqntQ9GKzcXm08nSb0MWir537Xqh6vboSvm2thlCr2pViDzHmk
j4A5MrU3xeNwLMqj5IepPYU6mnjtafKM3opzYHVFyBajIlnuALicHCWNyJwX2/HglqkZiNZQ/iyd
aI8EoyadgP2K64IofxzBQf3oZkOwgxoLLqNrO4iqchglNR/97/LuQXr4Y797/euMQmIpwqMyw68H
3YK9aJxcdDsdje/gwkQRgxPujWGxuzn/1kuHtgrxaIq2crefk/NfLAzjOUDExIMG8ff1EkFImfB5
n4xoJJnRmcs9AFCMlGP0UKbKvogXUokNup/hxkoUDGbwmNVmEGRuKRqPvb48RcP8A/m7u6gBDHo2
tHdDHXgo1jwGYY5NNWNBskIMP3KOMQlesYx2JzmS7mv941ign1pTzXCLfvJrAEnxjDF8ZKCuglYc
5kKreGnIM70YwW0GWrg6scp8QLHDDlDzuL2Hnw+TL+q7EMVYSNUIct2EzYjYQX1swgJTv2hVKdUT
YEXOkhJbWcGhcVyzeGm+G8bsbUgrq3jsol9ZCwYyLvMGnSe99D42eymXTVGZXDH3Nr7yaywFhdDG
AgQ5FFea2eQgHPSyjZbRD7NYc2ZucIpCaK08VFVgvnfJoeSCezSdw+enst1zSm118pBYXDsbpM4K
wVxaTsbB63unRh+JIwPH4hCFBdArpgLI9wAHhpfMkWdZVDwZO9VpRbl7vL0MlvEP1yyWgVga7fhw
zwCduLZVTE4A0sNoR78EaqQmAjWyB9AoVyo7eRncVtnpujvN7zJnGtFdbSSObpBCGB1dmHcVIpkx
fRfRvXn7q6hQxgLQVIPaHYogGEpkYdIxYidQ1Y7+qAePBbiMypMQyk7f5h46XevBj5ZuIzJc2U6I
xCAprUgiZBWv9TDVGFgGaQNEpo25JHvgT/7NoiTqntDGhuQTDRkvIoGq00auy6bRLxAARJHbiYAZ
zsx2cIHaX/b7ct7o86bn5IsWLwQyFooZy0IpSwgcJ1uKiY4ZBMWdFXvYOrErdzu4sZBTpjgPqMqx
vd2NARTvbILyBM1LysRDjHWn3If8ffujeRmywAmFDSdB/fjXtf0nkXkBgu0gyJcQEuPEa83yB/rX
d5vkbatCELKgqRZFV4yCXe9YH8qprpbCCAjogOTzdyPgnDh/lKJh1+ffh61CwKrVX4hjDATA3UsF
IqLRz3bjHa+a+rHdcQkp9u2GYaz4cmBO/rcuxjBmUZ7rdIagITmLZY5o9KfGHYDytXGmVl5bsIsL
Qcxrq28zNdd0+EjpLXf7X8G33JR+yxgQJe1GcWPdBC9EMfdTJi4dhtAhKnloHiSecHbv5JbqNHtc
INrGUd5SIHNDLci7VtoEYbOZPwIHYDwChuK2C1zJwl/rjolkEgm1Ba2hujtGD0NHuo/htQdHIe/0
O/Sx9a8b8uiJ+XKiLhTIXARppDRtiVjC7xwMG9Tn3JVc/gC2nJ2SkGALK+JrnuhqdWzdrqgno5S1
eUSNwRv6+3aCLW41CazdbZfmxzYvxEPfGTGP89tnpI7N3CsiUizW4ouFCbuISORzru7wxNIGO/q+
ccpWlwibQy0H3d+YIr72HtwUFwUXwP1iAmGftfD0k0CKrUnEdTu5EMPYopHkecxxOMyhv0hW+asr
QTCNBTnD6BhRaIJ9T08iGwBZ5kYItLVAxkI1ThSShF6ZcmrriRsprr7MW8dg9agho0wpR3FvfpbL
Lm/NvA+TbhDxXCh2spscJL8E5a+ZHBvwZ/Sk3GU2PxDuJG9xhqx7FDp/Bt5wBNfs/FkHeJYUACQw
UWRDBnHx+jdDKW3wsOrpCNhYTDFV3wC6Zo5ysOFfPlvN2cNIEXAwIkknStg3arZ0bdWBJdSP6+gk
Z26rvmrZ4MrFYeGPigTU2vCjkUHOAjgt8U6IY0sO/b51x+Z5ph9nfOMNJ5S9P0eZ1Wi/DZpo0WpI
W0IZLxHE5QCM2QzDJvFjNf7mlu/z+LLhidbs6j8ZX3rDEjGOOvTdTH5yUFQP4HxO5kf3Kpk84FWd
1Ccy7iT3tsxVkTTYpIwMSI8yNyLPFVpYCVjWPL2Dd3MqXVk73RaxFkyg/f5fEfQTLgxZkwax7jHR
5Qdn2QTnAzHup320FYqtxRCXUhinowCVCo+PdILLe9KMlKgJ5y4ZGl5Ut+F3bedtookJ6yIpOQdy
/irgS64XJlZjXgCWYvKBtmGXXmijvKDd13fK3jAbb9hPe+0h/lgc1Q2P0u62Ute8A2om/8pmIjQN
jGHKshSTr7oDqieY9tur59sivk7uU5NH1Z92EIlA5mFk5EgACXILGY2FNmtP38Vu56WuZlau/Mg5
4NjeKAlQY2MP/6VAJg7M+VSeugoCR3MiW9BJqxq7WA1j6a2Uj1rS5dBYPmJGvj4K00fEDffYwY0z
9dl9dGsdjMVPTTAH04B1cE9O/Vg9t3b4DpCm3UD03eLF+9pK9+qu3k1u5olvyb32Lbif/fZhIzRc
PdtoqwEuC/BRMaHH2GcSyJ2YYsUK4MHvM04hQlVsXVN0T76sFaQkeD1CFM+Wr3X0I1YS3TPDic/d
k7zXbSBWe/GhuW93/eBs2CS91G+JY65eKVHTsiyqyW9/t57x1OHkSU5sC37ljQ/jW3SfvT8h/7tx
4a/azsUiGeefFksWqwY1TOD9jzbaJc28fk77jSTehpjPV8WFp8z5qehLFWIG3eOap2E5LvI9ppNu
63AtzYS2jH+37PP+vxADpHiM9WglxNRenlu6W+3UmhCQKFqqJezbJ5ksQGB8UOzalE7DXtjr/z99
srHNHJbAZutr6FN94yc3igSSNhNwcDfCidUT8IkBixEYNJxQhV+sFBOivFG23eTXi4smUtSxZ96+
rc1Vn3UhgolCcw0IvgES/P5kJOhOvRegytsSVhqj4IcvRDA2X8bVkMw6VpGfxpoU3xSRZMVdMTyi
a+6XymNYFI3yG0JFWq/+etAofO4/qmNMXtVCVcg6rAvZ85BIH8thftfdxgOMnqPd8T8Q8Ko/Em8v
fcNzgqvIFsbDxqrRZX69d3LXT6nRNviA+dgSdd+a6k+Qq7cjkjkEk/Tv/RbC+W1rQUbsWuLcNgMf
V9AzYPB1zo1ju+02brh19wVTFDQNh8xgtjIPOVVuFLgvHYMc6ksePtUPACsmmzX81SAep/hfScz+
8UE9tkGLI5a+jHvA6TrirvICrzIBdPJXThnBl4aZWIqCzFw0QbtEvNr3cCiidZQG8IoS6W28X16N
kKgHbT/+VHsz+FFaeOkW4YY7W30HAnfnX+nMIQ+DqJA5DZaa5CZYYMrfBlJ+u/BXKhJkGfWn+mdb
bBZzVh8ql1KZcx83lVgPaPlBnzoqm2AcBf261O6S4yTxpp41RJ9PhbELs9dI/TCiCHPITjDu4u5H
GhavYXFOpgFkmJI3b80O0Z39cnIv9MHYWA30rlKu6G40r7IIQrLMXjQi/ijiE5ji0797qV6qgjG1
Mgao9yIMMLXABtOfgFu5Nncow+O6RKWHFN6hyq342dj9jWP8b6VsLkUI5GRZAqw0qXfZQwMWZ655
VRsnHJ4b4WedfR8EhFz6qdvsNViPjS9EM76i5wzMRyXYfv4U3Kmn1gQcvFnZo6WT2pr2DRE3PMfq
PXMhkAnGO0PhgULDT36ol4JVcxOGEQNO2kjdrEYgF1KYCDwWhWwGRAWWlXiNSAS8LYx0L2++dKl6
btgoWyhU5jJNw5662toaduLwLeePvSCTBOy4lUrL8iV3lOY/ZP2mNR/MWP7rKlhUAsQ8Mj9nWB6A
l1LTuA8c3Zs7Ur/eNsy1iwSj2OBXQVFFxWDJ9UWSB02UZN0y+eUcm+rkDhWixi1YmVUhGFfBzB4g
siDpWsjECWWRtBJe7uLeqASz7k6isjUcsyWE8XJRCXgWJRDxxJVewl4nvLrrisfb2lqzbOViIYy/
Sip5CFsRMvTgKUg+ODDF3Raw5hAvBTDbMTYj5iQECEB/lT6bPch7KlutdxgUmUoMq21cSKvrQe4K
c40ogmNW8XpjkqoVeqGEuGrHmVuAEKsbcvHjzIZMkZKkZY8fTz2UBN+4jRfI56A2ezDpsND/Pp7Z
DJqNnKYavy/e5eQ0HSfwG4GqM3kXTuFzZ/7GH5zbu7PqSi9Fstuj6/rYaQJekPEZuEJozAv2nVab
fa5YegvEqfYX8NKK+amqG7QI8oBnbXoyh982voOqjlk6xlDowpHkA0c1E3A2QSh3iSbjQGVxrpmD
IlXvuh5H+0Scs9CWMwUMrPHIo6lMyPj8KYgqGaAViSBMu7TRDG/AeHJmcXLNp8B1y/W9ohTToVOM
PkSbWLXVx7/2vXSUFLsFX/NlBkpP9IzrRmrWLaaDiz7nfpR1nbliaMxmESiRry3S1jDIqlDqbUBL
hSEntuA5iRMfAzIeL6rhLI7vRrurKxnvnp+V/HR7P1YsnY6P490D2DW0XdC/v3i7DSB3ycYMktJJ
ki25jlQvEZvSxMPA2LD6lUUBCwyw65QpFiNVzM6HUsX1Mo+uWpDH8HVq1dVyAKtXwN3Nav58e1n0
ADFWhmZXNJMgVULHGBhrn41GDlo5QOP9wL8i84pWK+OejuRJ5T2fLBbwM063Ja7c6RixAmchBZuQ
DBZZe0ClCFPtAo9JBiN0cvAxWzrY8Xb9YngtCFLcvxBHFUkpfr9SzEeFXpRjge5hA5ibEookXCe7
Ka//CrVm63pa2TjMJdFZFgmT619gW2M9BynbmAm+XAZAH27MaFrMFAPsqrw8N91WyWlt7wSA8qFh
BE2aGM+/Nsm6ijS1Q0M7AJQWJ569rm0MK044Ww+1fasVb7Uq/PpzbVJcF2gSfeVAGL0WOWghzwe5
zvvpbymXfuddDb6KH4Ko/P4LOdgyNJ0IGIFnc71d3GigxO0FPwe/QTq/Yz69E0jb1huX48qphuvA
yxfIwgLthrxejyDWSpF2g+CHZfSmGZUzLooF/NQNI1wrwGN6GOO1gGqQ8Cpltqps01ZFQ5Lgi1y1
nBQl76wcrzBHmITJ1o1Bs+epa3/pRsIBZ3cId4OiT9Ztna5YJ+UYpghYIKj6gqnQi+kUxqgV+jra
U7t0cDK9cvQwvOsM0Y62YKnWXvxX4hjPIshRKYP/QvC1hDcrFCUrrbbk6QMu1MhSV8UFpMqhORWq
E4HJ9M+DLEgHUQBaHNHbKDMPomkWgroAoKtfCiXRAlx5S+COho526buqcjNe/plx1cYQ7MqBxH0N
iBs6dwNGH0aoDqDfFtqH1RbRMyh5i9dikHYc/1wqmSOp1UbX6dqGKuhrBG4FBAKZ+tp4daGIAmNA
w26HXuEiQXN5UB3iOnXyNgQjqxJsJPDXlofAFVO+lKWIZ2FwxXQR+VLNRT+MzIVHJRTtgGF9N4SA
nm4OCRpY/txgMWeL04+xHJQfGQvq5rlXS9Sc/XLpCUVONg5KFns5urJzMd7wBFRZzEWIiZx/hbHJ
bnUZJ73WWtHvB8z+DEKNgSY8avM4jh66YYuQ8TMwuRCH/QKWJLgLcQFiKBGWcb13WR3naCUMlrNy
xOKCwNb3SFNlTwBu9pY3rnbbF32H9Lef66Z6194lsjuBvFEhQejq7R6Uonplv0ROrpDk1Hu3Fc9s
9D8fpwIPBTOZmB1nkQyRDue1LB74c1CrYJkB7IhZgkuWVFXEEXEKKpIuPU/iiavt25LZVpFP0cgu
A2gWQOso94nXejGWOi1GYeTPEXjPT4v+OLUieZ8/tH2TuobgAOph+j25Y2VKkdndx89RvJHZYK6E
f74AqUNA3KO0DsyS6y+QxbpJ01jjz5mSjdYy5CCArwVUGYNhC7OffWt8ygKaHto9MQ5G2d+vZfEK
pqemtuTPVkm+1+T7W29/b98qst/CQvhE6GHt7VISXfVF+Nr2eBtKfM6fczJYCsGoAaH/1duTFXqq
axDZxBwDkSwnHsi+IA+Kiza+/nm2fv/FDl9+CaPfONMKtVPwJW/l50fcCWTnPpDFbK3DPjELcyOH
xNbFvyiZutGLpVddCOAx6R+BnaURaxiIVZt0fYC5Nk1ztMYNz8W+W7/IpCfsQmbShqIU9thY/875
+DDu3X1omTx58rYWR/3ErX1lfGQ8akh011TQ4KChqgKWgJlbw521EbWvmipgpylJtmhgepFxWEqS
V/og41iUJIzN71FjN6/LI9KpakDMmUS99TP5ddtU1tyQCkx5OnwuApyI2bgsCUqxaSf+7CicKTxy
i7k/bVJMbQlhdkoVB5xC9Myes51BpoOBU2HyBTE2gi8WIuTTIi4Xw2xUpqEoJ4LO6lzLTvmafZN3
+ktinKJjTWrNzvwSYQqmWBK7022MhMl/YygqamcowuAdy7NFkbE0AHI5j8LZykkXkFQmtUzmzNHf
7s9mutUPQh0Xa5aISpDfRLgAykvGsal1jSxKAD4jwNXuyhYYJLxz2zjY4cZPhV6KYDwaZhJyZeEk
cNk9AfP/JX3/7gjE2TU+Cj6PHcEE3Z2MqTJyb3veiQ/Jzw359Ca6tUTGj5Uph/dtgiXqZ6Wxc2J9
f47t0tWtGGSqexWS4Vw8Dr4lsJWf/YaH2VIwczbADzRiDESZz1U23aM52utBF7Ihg67g1gqZo9FW
OJZjo81nMXSitrN5fqdXtdMG9fNtXa4K0oFtSPHX6GgLPuTCWypNpMiLlCxnATONEjG63+XiyPLu
tpTPCW52PRiDxXwvHbsF+cC1mDiLp7zUg/n8IqHTlAhvs/nWvFlvR4E8TyQ3QePzOH6LTduuiBmR
2X86tw/mlsteiy8uv4LZuTrVcswlcfNZq06RcsepKEv9WSz7eTQuRTAbl8VCXucFNg4AJiTVZlMa
Z9L0h0WUNiSxr7x/RKHdDPR8GOFDieFap10sieWEUapzslPeck/wm44kH/kur9A+QeKPjS2k+YUv
W/ifOHasXalHPUpTKG/oSW/6dxNy5pZTWLvSRCPYAQUv+/wtOL7+QMBm2+9PJzAxbBgr+5Znl8zi
So15HObyEi1ncb6rQYIYVSdeB0siSM57ASij73Fvc+nW+2QtpABJFt6zFFscnbCM9QJcKQaGObec
+31rv02OVc5uxtlmQswnaxhJad/WNduXQ9d5JZAx1GUulgl4qfx5qhU8v8BxNZol2P301Jo++nQh
emY2BTiQhh9h6FbVPSccOclSEVGq7ii7TWwbPZEnw8R78fa3UdGMGaAh1wBWE4Ua1thWMrVEbyWX
d/g0gXzX0Yf8DtbtvxABLBOqBHSTKcz10nRBYjRDTwNmzkC7oXGeXrLzbRlrUTle0v8JYfY0zaK+
U0UIUUhjiWZpxvvchSmrpuUsTnUodsrBGTFFKFqgOAblKW7tJ4we+MUdEO2921/Dtrj8s+EUzgG8
U3CRrGFLQjWIoVbx51CTfyR9bIstQFlTm8t+y8GzOjoJ96uPHU0YwSFobQin8SO7pQAQAwo3Eqho
72T0rZXFlEhLzZ/HCYw3/VtM+J43eWT/ACU2LQSPMQKmBaeMFvT3vGTJRtJ9LUCjgKNIo6J8gdZj
xtz7bMnByoa9CJKnXn2rqhOwuV700ESaTn6WnzAHQuSWN+fWbSMC/uSuP0rc1swq9ZesGpAeB+YJ
WngpDgX+/uIqxJms1DhT+TOmUiX+oX6hKd1dG1lyYzXzRkKH6vSrMLzwkQHFeAQL66rp7SKPWSic
BYzpxzhHkkz6Pxxy+rQqnNN/hTA3xFyjfJcMEGK07qS+JA3KVegQftuwn5WbAdh7/4phK0HpUGMq
E/MX53HWTM341g0vAKWJopOu3GWTPQAuSdgIKFbVh9qJIYEbB9g+zMrKSROAiRsJZ0m0jXskbW8v
SV4Jiyji8/9+n11Sl9aA1gQE2VkKQ9T6Wl6OTyjjVKIT8mpWkDhcipkg8be8C2OTPyHZqsgkHMIC
uMMIziciGwPPgaU3jg1nnKvMTpRgAowD8q2TnYIo1MeFyuGoZYbUkjkRWswSdxgXIwsFhSBgQS8k
NHZ0SwTeMi79OeVZ/z1CIzba3poF9wKe8ktI9DEbJLNYkEk2i3AGnEncjkLhYqJ/7MwK0R0lhcUL
xCyqXDnyQ5t3di5l8kspFLpszZjSbEmuxF3pVvMSOYm6KBkJlJp7a8Zmmpzbql27w69Uy2Rq26HM
jbzH1lldi3ef5uUueviGxZwxmeTeFrb2UrkSxpxpfpTmmhsS4dwcBMtpzcHKdijYePovRzS74/Io
ku4ewCsOb0V+/wz8iA18SrZ78p8zeGFJ1PleeJWel2dVqaml8g86Z3M8GVqMrxzqzK6Wh5C3p8rT
gSCSNQ5fv4FjwhrUAszWpzlyUB6xC/0BOfuN5wWNQr94n4uPok+ci48Cs41YlyocQ9ba8D/8YmbB
K0BON661tVjh8hQxF8vcdks1VxATziSRDlpkD4Yr4YmftxsH9hOJ6OuKwPdhAEwaaKqMmo1FHYpM
wEYrBJhYMdJpfvyCGVU3h19NSH3gD7IXEdHL9slp/KjMrKapvs3sE7XeW9/BaDatoqJEmU4454PV
PXSVhWaWQ7EQ29Sb19vGvRqWAsQDOUy8qTChxcjio2zq57IQzvxsY7Ik8wRAqQiWcQrf9sGP9lgt
Zv60saWrkcqlUGZPg6XO5xkTwedoh+CsJYVKVdyEpLX043BuKidL7dsLXXXGEirWGkUbQBh+ba1A
CA8UvasEpBvEfVlYfWuL0d+ciAsZTAgShlWbVwJkcJLJn9TC5otzaZU6meeN6Hb16kIdEJcWxfpn
wauxZ4XSgg/irGdukH0oqs+XG8EFvf2+GKGOOhEqYjooDRmFdeUySpOmCOeytFHeQz4/CQ9opuMf
lGkXb6GZbEljVDdHYZ9JJaQ1gYuyjXgM6PsToJhPf0hb9I8vvVgXdWsXbotfujQUB0jSM6tDJBw9
1Ik9DB/JVqP9mn9UEYYjKgaTMWb9rgWJaCClIHviOf6dhgQzQjEA3L6V/ASWn7+5Dy9lMYsqkZIY
i74Rz8uRR0yBlmVO+CGNmmmUZnls9tXWc3bNAC8F0v280KLax+A1MyAwlQe0WHmS8pb9un1i10zi
QgSbK9DRA1xKAUT0pgyWlsP3wS9edMGKNsqwq97oUhATTFTjNMxKCEHACd9xoW5Gy0sA1vjmfcGe
1eH9JD/1T3XUg3tS3d1e5GokcymcCS70qQyBjleI5wgcjIGFzUN7uYD046kw462RhM2lMjdcYExt
O4hYats4wMQqs11YPXDtHnXn8nHhJzPrnLj32mrD+65eM0hfqwIomoAW9RljXdiL3Mp1LmateM5R
e+acSbJ0zcJgbVMdp+fMUYrd1IW2XlkZcq8AItt6ntJrjPVmQBGigOJ4yfDspITYAkUGZ5Q/D53Z
dE9gFZityVRsqQS1rsurh1beTbJlPBjxRuZ+LW2pXopmjgonzsC4wrv1rPxwUk9xlh2OZ3PgCICu
HIczg8KszbQyg512kr0yItle9EWeiPiXczlXPixmHyF7cNvy1i7E/z4LQ9LXJzhR2hyUv/gsJGwJ
8l6nLXCHtfNLIUwxs4+WKtRjrwWEXF1NwdgI57Ehs1sBRr0C9rIZPgck2giQ2aGNT6cOKkwAjSIZ
o6G16VrWXCpdFsoTYlFL+D/Svmu5YSQJ8osQAW9eu2FoJVIU5V4QsvDe4+svoXVkC0fEze28bIxi
WGhXXV2Vlfnhmnc13SB1f3TpEq303KBweaAsYoCiFep314b6oYwjrxOEM0r+XdSuXAM0AWJlgSLe
LEtIjNSHOFfo7aWaK95BDxfNMChJQOSJzR3mrsa3Q67jDb5KyOgD4GdVB+UJZCoHKzpts+1SbD+X
FwZXAJTAJowfUu3M7d9KUjsOkSGcI7Itd/vOiTVAdalnyg8LY5u7SVAHUiYOmgnCOP39wjMUfRn5
fuEK52B467hvTlt33pdarVMrd8qQir7J81ZZ0uA1BJPVEv/N7HpeWGfGyclgkXKzybq6bdCt/l54
z5G+Lr17xbDcJTKSuReGhs51qONN6JE/hLh9UOFPQyCeBycaQSiYU3BYjS9SagluQ6oI6SKrhMDq
KvmsCuskx1aGvFmWr5S1wJm994N+p5SOr7fXYMY5AiuB5m/4R00Cee71ElSjIAkZiKjOUxZhLALb
iJfqXXMn9MoGc881Q9KqYgobXCXbHZfYMifv1OrcNau+3IfevudM8LTRPOvsDN3UwGTfHuTiFzBH
Ny0HsRkjFByzwQrAFlWOeKlXstUjOhO4be166GCF5Llboyuwt2UjWRfVAjhldqYFJGZQDQcuktXM
BFiy6sEePJwHqX3rXY1yYbiwmL9c28xVpyMR+18bTNypaxmQeiNmenAGEH34a39dWW/3HvouPacm
/QNyTGv5XiWvm1NDlhLBc2UHmJ8YkicPiXN9vZnCRhH6uEdl82X/9uGRjHI0mRr9qYOK6hn3LulI
tfKdo77gJWcutEvDrATKAK6LBFyVw7kZwfNxpzXvXfoSqwsvryUrzFnRszGbCFWHc50ECTWK5lAl
+moMkXPjG86+vWf/L5NpILFtoBQPysDryQTs8t+T2dDa3O/vU7tyAmskDwSz+aqTZl3Yp+PXEsv1
3DbFww9wEPAOA57IrmHPK0OrDCjoqpvIexDVpT7/X+ZvdpNeWGCDe0HqwxJZrRHlmW6g+h68E8BQ
3T9ic8YkfDL2xr6nNflMQN0ARll0k4tWv/bpI6or38+E29SOQgWKJDvlJALS2YWJn0Z46/uYZebi
WvHSAN8HlBPyi8j6xXZoZ062dw/uOqGOdXeGtrhdOokdW8ji0o5wdkoRdNz+krmbGK/H/64Fi7dP
9M5AvXkczwB6yRT8c2+pme1HNPL/k812aYlxkKpWClVh9NOaTEkZTDqGrK99s0U3P3n1UKo8IUoE
8Z4TL5xdlupzCuCuRskEixG8SWKAnxK23x5H2C6Ab/PXCUHYQbDoPTl8NnZutaRefe+ec1KSE1K9
NN57ZrVdhGfMXhao4who3wCoFCov1wdPlitJcv1xwPeUj1m0yo662ZV3snRKBMEM7BTda9FAtfXC
as+UQfRLu0w0lKpKo9cx7IpOAoRD9e0ahCb2yvz/tDO5uYuoqw06qfPQvIv4rrb5jamMhJ478rVg
Zs5bAjANuimUI/HuYobTulIgFmrHw4zyeX//WDhrj/ChOT5lKe6BlXu38NqaPS6XFpmBjd4EKu9g
scgPqYJmTJl2MdKJa8Vsd/7eUO7cJbjG3BselChIUqP2CVYINtPDgfOmkHtg0PatidTfWxA53tpQ
SRNR3VqY0bkNcmmLeekEU/uGCNLBs9SQ/UunmxnVxr0JEYcFS79wcNYFahgRepgQEiJaud4iuj+4
RtEJALfyOm2cQtsZOIXCJlk75AF4fGJXNv1J97pHYue4lR6f5Lsnw8wquMKlVZ2O299vQR5yYviH
IBj7WK1ATiTIGPU+fPGOoJregBnaxw76weFf2LS/Qma3jDG+v9Nit/PKaTnR2PvxZr81TufoGxtb
9+HBoC2Jt4fHb+vZei/oc+n055iuYsswvdPye3MO/YqePAQ2oNqGmBELlQCqPYoNDrUAaOyk2yFK
zNKIdaw5yGwrQJo3itj4pjH22T3Pebis3EHbRqmaPQVqyq8VlOackB+1uzYLYvxneedIo6zdV/gf
CRpvqYt+NmSBEjeQHRLaMPHZ19uGGwM/Hzl3yiuYrqPxRO6oy5vhysTdaKyP2ccPZ662yrohOl0C
vUyxLbt0OoRioSw1gT5YlGuR5rrfZcjAV6M1Ch+S8DhAL57ki3p7S4amDXvhP/UwkXwXyf5zq53f
ZLDoB+0xx4Sic/r2gZ8N5y+HxMxnqEoZhoQ0ipYS82WLeAQsjJ1Vvvo6USzkVBTAwQ/6NqccR75W
T7fNz6Ue0Pck4m2Ousnf5UzK1vDiBObz0qOxtlekbxm8G00QUJn7cbmS8hyVW/Tdq6TKN4JnRWiW
u/0Rs3sK+QFBnHrlgFpknHqd5iCqjWrhnHpOtB2J8f5c2U7tkYNjWd7r3WZz1F7hdYQlli9h5gJD
1xfagcBfiOQLGwnrCSdpY6lPqK2I7JF26SwwXkSHEgmmo3RoyEK4N7fcBpIuSLtMk67LzHL3kR7L
wTTfW8mH+jl5Ln+gb0BzckdQCkmpYRbblErrp9Xq9iTPRLxgYZweGjpggOhmuN7RRQ//I5Uif07B
d5m+Fd5n3e0g9grJak0KTbDuLcTY00iYs3plkDlCipiiRw6JtnP4KWR7TShNVecWbMwcUzy0BYjJ
4mmtwiFdDyoReU7NCthI2v3QWiMNRjNd6pyegx5dWWG2p6xmVe4HsDJW1NtASSJa8ZZEhE/R8Ihs
qivciauke+Jza2G7zB3PKZOAFB1aAtHPydxVgerLgdHC2+op5LD1kyHsssRKIgv4kqJvzJIrSP+t
QQCZo3F1zj5ub5qZocM5QH1gaixAtMyytwe5LCTtWItneS8etc8JihFZjqDd8S9uQFZAIYDa3hoP
t83OACKuzTLrOso+l+oZzKblUR08U0yBrdsbtt6tSnC0BDHJNdsw8QmJ/6488MhzKKa8a58MtGOX
C9HJXx8xERpCWhvjRyGdbUJtva6K8JYVEf6tA3DhLhRiZ94i17/PHBSk0KUubkYMlgNXq7aWA58i
tUiVSU3uJKsc5au9EZrFsM7Gfd0u7bG/B/XaPjPZSEL0bTKNTxxI9twfKuXRjUw3eYBq+fgeqfda
R7WvjAwEMNbbCz0TWl/bZo5Wrg2tVCgYewze39Juq4lT/9A/F9WqBB+1JVdLpYS/LgMWIbsFUlZ0
9ils10oj1kOkFMi1S1ENuYmabxMI5jUxOte0TpVPXCQlkJRpxxGMtamvSCQuI1Ul4GkAujDy49Z3
AAMI92MS5TkZ/K7/iMZueM/4ZPzKNK9IrNuTtPTFzJNgHIIYUhNAB5WyT3joo0jjQxb5W6WHFp8e
L1ib2Q1Aik/Q3QnuKf2u2EXkI0BdUM/QoXIOlGe5WOvhY9LYtwf09yqCpAyIKACXnlqdWUxKE+ud
lA7thH9JAGiMwb0MBnc/MrX8SYrNLk5oli2lP6ZTdH0dTRrDwFMgFwEsPFsh1IzGaBpwY5zHqAQJ
cxK/9y0UXm+PbCaegBXoM6N/G76CZ0WU005OPDfwxbNaBasi3lQQoJf3DfRdI9D7ty205KpyNPUG
BPkvZew0yTFJC6KEn0u4qpmSLD5FkqBIPvVmoXXj+m70qqhRozYRz+4+fyxoYSrWOtjk28q0dAKh
EJlIC3HcTPkZJifQN1pFcGGw6QDO14eGV1CmG44ZqZAXTigkpO56eheZyj+I3ZCBRhcsqo/oecbC
Xg8QDyZNA50DAAQxbiFAGPMv/h1UmzSgukBcnzQvKv7lQ/ccOgvLPLeD8WADDhjcCZDnYeY2GFTO
5RB4nH2ofKLOQ4KVu6632l2NxO22tjbfxRrI+zOejevbpqdBsdv4wjJLPoJeuCT2xFw6C21Eudzh
O5J0gG1aY2y6/oIvmHmdTgqF/x2nyIQfnDh2GcdhnPxPbhZ3kgkJrYSiBc+9Ly0ZPTkukoe1E/mk
WKqlzR6lS9sis7z6KIMpDrbzQ1+TxklNbyuh0YnyvkU5kHdvMb80ef4H6Z7rQTORco3oHaLyMKzl
ZvQu0/he6XcK5R8RXMThQnAxdwMipzSRTkwiW8BQXA8zBZcRXFYPdApIQVvaGuTLU+zcMAGP7vz3
sVqCw8w5+AuDLEeIOArG6LctrlwAiwfSi0REDLtDX7Gy6Xbv7vMmxvtj6eW+ZJXZSUhy93XRw2qf
7PiUVg2Ev/7RyNCrD/ZiOHnkka6nkuvEpo5CCVgb8anm5LUkjGYNDQhFPBcS0bl1wutvQvpTuXYs
2mK44txVt8TnNeMawAUKZerpFgXXGrOe0DbLcj5IpTNYqdfxR7P2bMznUtw0bX7GDVxaYRcxz/oY
TV+wIoN4S37rzcYR3oqXbI0S/lLyfqbpH/c9Hq1TbzHYy9nnuetzfuKrMKaQ3n6pA1vtNv2A9hN6
5FYCKtxWRHIzA1X7o7rggWbc3ZXpKTa6iEb6alSiTIHpCI03Bg2Cg7RxM9J9+NnS1T0/pf8bJbN7
wlLgY06CqS3gHsejdsoQ/1H5ExXNRfjFzGlA7wgeVmDiAnrwF0dwMaxGVL3MkDLpXNrpo0jtZPUQ
OJXJ21b2ivUzb98Zc6+4K3PT51yYGyRIpAwuhmaapbnXXsA9n1J3BxLF00oxlcfVeFqwODuZ8gSz
BqyFB4712mLT5EGR5A0GCFmZVrJEfR9+BEcQWhD50JYP/Lir0sysFm+N2Q1jIIsMJwDIg8xsmCZE
kquLOvFsvoibEU+IkN5BWuzcnZDQOS4t5Az4a8odwUND/xYKuDLzdqv1qBn8OgfgI7Fy3owMiN9C
eI2PLVGKLC/WzdSNz26yy3NI1OcZ8aWjoCE48jurHc4CFBvGTZyJtMrAD0XGfBeJpuafOoFCqUN9
k3w8+0y+/YpR31hinp892OCDROyE8jOyz8xk+TnQzJ3SiOcncxRJu1pHtF3xE52+ZhUltOLErVlp
yOOCYeT2BplprcPEXZhmT1tXKFHi4T4YjuIRRTizNt1jaxpECYj0zJeW9YqcGJUD8vrq3LX7VbrY
6TsXrk5BuojKFdraELZfb9LeQ8+VIeLqlUiI7EpGIZxaU7RrHrt/8Ma+MsXMtOoGwO+OMPVkmi/y
pvBIxBFhzyN4Wq3kBRTKr0YoezugVRvEeyL4RFX2jYusmOaVEa495aV655+0bW+2j9JdZD1q1NkJ
4NSAps+xPJ9O0vlcEmI9g3SXIM96Onr2gvOZyZ6ABOl/38IstNYP8KmcDpg0+kDBUWMrMpZbXsok
zJ17yKai9xiYNoirMRWkVim0aNBH6VwrD6FBEiiQQ9Bzp0AgMDrf3rtzUbFyaYuJZQauF90h4+Hc
TDStGCfolHwEZ84a7F36rpPNBrzZP3TB6lxO7Moq41JbVCGqsBOl85SaH4iwczfqpn0kqnmwdrsS
isPv40j9lUKrr9sDnrutQPCBFzs4u5AmZuY2cOt0bCIVrwCdtq0HVdywe71tYm6XSL+dpSIgKcrv
Y/bihirHQAjECoOLB4BljZJIzS5MNv5CtD3T6zU9KcAuMBE3IvvD7EYRakVawmEoHdq8hifvGZ29
hwod6u2KkGT3iQ2K5+pnS74560OqoCzpCAuzqc5N5+U3MBFipci+JwS6dM6UjEO7UVTFipNKo/Fs
FH5xrqNsePQERftWXUNtzKwBXzYEaH1t33sjevSMoq0Tq+6GVEDnRjFIRIkQZRA1j/gPMZEBmMla
FHsItBorhUoeBz5xP3Sh6jUKYYwckqekn7EqJ7GtuolmlVzzMaIV5G7wm7wlXTk2r8DJN+tR6JsC
THicctbESn3M8jQ+iFnZIp1Qi3lB0wHkNlRKVQkhBZBGHv6/P7yGmVYihynk+YqTwXZGanD33fd+
qO8jRYpXeayNKz+Hnp6ooBZLGxmcYXFapxCOSdp6o6cit47zVAtILORaS3MxbqBFlsZ8Z6UluiRJ
2wqANKd++c7HXckTtesaqKFLcvSRYKoqgpwBv0QIPXtj/G/poM57fWN0QYuOSw3bJ3wsdICPlZMx
gH8qg/qbv3UtEGZ6/kKybKYEcLllES9e2xx0tRpSlELP/k6l/uk+NL2j4AgUsg5W7CgLB3GmFgdz
vwS78KJIkU679+IkolU0NcCpi91p+Tuztff7aFUAMJSRF+UelFDvWU7lwlRjSrnMMRdui/nRgvMR
ThzZQbTqXZtX5MAd1D6Rz3JrttxxzI7Rk4wGnpLwa+wpTQKDS7Vv+rthCbM2/TJ7aYLR9z+W2RvE
y8QkH5VAPhsvYk4jIpWOmO0yiLu2h4VwYNYDILYAKS58KvhIrweJXs2k9PpUxmP4xRj2TYti/kJV
Yd7TXdiQr20k+SAGCg8bpb3fgr4MJCq++fANjdFdS4m1WZ1+Vtr6SV98m84ODlDGSbQCMNFf93ex
gThp5AbBG+XzNoCZ29fEFCb9WaOL32YitgZpXU2afns4W5sz1PrI7d+fP+AXBpg4TVP6UDVyGNDD
lev4APy9ZC1KbTLKbFpOxknuWyVGtuvqhaDtN9q8NTbmaiq0BBuwgOnM2u/f7m2gqAgEXMaJfm23
K9Z3dxuRmCctJJ65dC3ORU8T/PQ/a8acut4L89DzeXlqB9gPP294jxDZQuPO+iHeOvnP82vyeLc5
A9lxXEk5+UeH/n/mWbQoJ+S81IUYevsi7O6nB4BrPmh0uD/VQCU64cIumnUyeLAh7sf7FOB3Zqr7
MasEIYBLjYBC3EOcVDFra3jcnDzzy10iuJub20tjzNwafRd646BI571sRRuNxg8r4XVh2053ALt3
sHbwKMpEFa0w5yJtI692m1g+75E63PI2XR2/Vs3Sm21yS3+sAHiD9BZIhkWejUBxLnRFg4cEdbL7
Y39AXcjFvfBhbO/Xr1AGfdBL845KETm358g83R7jXIQIAB46jXhIxeMLrv1ZrDWJVLSifA7Vj2J4
H7LHhHsfROu2lRmgKt4QF2aYMXKSlMZqJcF7vUxe06ftIQSSqSAfjx60jNYAMJMdd9RJt6M1VSOw
+QX2QDjTMEFm1KAacPuDZncPMBtAjQpAOrD3Ye6LBS8Omnzm37j7uHPUZp2JJjob1IWa+7whVUJf
PJ6NWN7r+dXEQjAy3VfOtamrtvTBuyuoq7fRKjd+bg9Jmt1HqEmBzhycIGAAvjbFeR6XJwlMZVZl
aYQ7jfYo0Xj9trcDkp/QTPvtTXWUmAjH+MdKSfQIbsHkgG7hwATX2fn298xVGlAHBk0RmKwnDNT0
vRc3lptwhuD52FrmvqP7cpcRlNtp+Rxvk52y8VXa0KUTK87dZJc2metZV5BVrWPYRKCB7AeYbCeG
0f5kY5sR55PsrLqg1mripDyaTwsDnluAScBzYkYBi6vOuIuqlicGAvhb7pTHhi3FL7r/IIHFp0+t
wjXDPqd64SD84rC7lxLks3fspXXmjpWDdgT19DANfW+WB+NZ49GSC/Vd+gM6sNXCWKfNxDotRAXq
hN9F7prN0I262wtcoMrnBG0q9bpwvJKmvmZGYYt+bd3sQ7P2P28bnb3LL41OMdLFjmqCIa1yhLeI
2Z9e3D0gVmQPWbL1d3c4HJ6z3U6id3S1ok9L7mJmW6GXH7V7aHJABE1lTnFUhG6oVolyFn9AHtJ1
TmOCSqZf0nWYifGuzDAnJpO9OKr7HM5CGXNnDHXMKZRY6AANyaXgYCYuB+QakawCxwQ2hMlxXcyl
p0a5MraFckYukkwUkg/OwaEl8ckJONOFozEdu6vdgssN1nAu+An39As/vzAWjXzRxYrXnVM99ky/
wcCazm8Wbpm/idfJDPSFoH0xXadsn1in6KlSenp77u+jO8GUVskemfFvsGk5AVX2z7Ulm5VptMeF
4f1qXP0Z34Vh5uwpgRKmYJrpzp5655ZQHK3XUrIOfBto07Z+18SvZKA+VXdohsnsyLc/jPdYthI8
z41XsaoIiPEfCjPYF+ehWUfBM3gjYpHGO98pXVK16JqoTBQXOMt7zO6zmLY74yyEz3pCfTPxSBnf
97mjFLQKwNa1yk9qcSiFmpRoHONIuErfC3CTVBBlFvHOlVc52m83AcCZ4S4RzE40ExqhfkhSIO8U
3eokQEWghhfd9VNX/b5QEoKGHRTCa+4ZLCPIC8iWv5c/wmqx5Xw6SremktmXhhugUKxr7VlBo/0T
pA+kGvywOwFce/gY7ahwVuVb+sNt1/Lnmv7dORAdEVCkNiSdvTcif2i1aQEF27/XkKtyPbLENLdk
g/FebYbCe5nDxlZ20JWWb8WlM/3HKTOjYC6gvs8HvfBwzMDebab3NWAETxG2CCm27vvtCfuLg2Fs
MVu+GyA00AqTLYImPiVbQeFOOd65kAyGDJbdbQV6MpKFNsLZKQQ8BW9gBG8Km0xIBrWoaj6C0bpq
7MaNYzIIUW9l3bpMgAbq6/4p9fklJqm/lb5psChmoAcZbgw4p2tnmWRhoqUtli4M3/gRfWQiulTu
0kCYcL6otkkghOwd9SsQd/k3f1/qJnjWidwsBJN/fDbzGcycA884pHwadlMlPrU5lKgheFC7VoB6
TnGfaJJ9e5F/C6Z/DuPFuJnDGCrZCDFozLdc2LVPFAM12yBcl7JZf2YK0UYwqmdgZKPqQQ+sZB1p
q+xT+G4708cT2+K/BCD8sufbX7W4GszTr/KDJtOCeNp6WbyKmgdFoP6Hlz8aNMmIvG5eumAXYUpS
UqlmxG2DYcFd/K2zYSUgKTeFelAyQH31ekOkYlI1Sa5050rdBipyxIf0YEi0zuByXxU3hVo8FKri
daGAbB6tHCExHoTguZfsQYdnt3o0pSjI5XZECh2p26vyWlnEwMy50ukenPglEYSz2f8B1TFZTFV8
ZAnp1rDHAqrHVF6rteNB9TrYRMpbZRwU6bSwQHPXPVqYJwYLSYOCBbNAEl6VFafWPeQMdkLwUI09
HXvw8RbBIZTeehVqucGmFG3BDS0Oqrmq8VY2C4hU9imA5kMQtkP8TRTw+MLzltm7EedqldKg+elF
dl6wQ/SQ6K94WDqZkzhBQ4EiG1aRjfaMvfsA1JOp7lPAPFC4xz+3J2RyDxfH6M+nMPPBAe4FlP3I
n3nAzaWoIxF/B5C1myyMmX0DsIYE5gkogRqhjTgYKsE8GAhfvXvQC8gCK6KllIpdJzTZSk0NEpu3
oUkXvAXjnf4YZ1IJXjC2clbx/LnOHrN3NzmN/CaACLlgCrWtcgvJNeYq+GNt2vwXIaXAc3rNDVje
CMUc9THoOuiINGZS3ifRUs/F4rwyx92NDb7PFLRHpmve8iq74FdpQ3sQ4YS0hvdfKVa/SHvxu1rs
tgHeAoQHAmSU9N8H/+UQg3LQRhGriXJoqzvQq7BDHST9Rx/ISOFjiXlmdpQT1RBcBZRIAMG8ntIm
5MFZCoj8OZQtJaZKvQrXhrQqhgOCSD/+qQynxI0ruJ+3jwdb+f1dS1yvEAaVwRIDbO214TEqtNAd
0BYmNb77pDZD5/QiKmpZ6olESvzhbQja5InTpXANXdFhlUEeleZtkZl6CZXfbhj3kZB0TqXJ2TEG
Wu1+zMTMgoN4z4fw/1GI/vdzUQ5Hn5EEpUKDRSP3Ce9nsYvPDSq7wZ3oC05mSnpKb08LmzT7lx3E
G8CRQFkQzezX09K2btWhqAG6ztJEtYiGB3BoHpKjaoVfnVOD/ZuzFGun2cFacTozWfN2gYIZqEeP
kWmsweWOqD2wuQVv9vtaY/flFAf957vYfZIJoitJ+C5N/FaTeNXadRVYkF6nnvemdXjMSCld8qHM
nTKpxgL5h5uWh0YO+u2Z8+6rsRhpciFu01yLbOihZigK1uPC2OataLyK1if0M7AZXz6q3EaLSnFb
dXXviIH6o6ZB4txeWDZ2/tdYgN+aLMgYGBPH9VE4NrXcQOKp1Fs05dfheEj5cjjIVV5Z0HuFSnWi
WF6ul6ChBck3N/HZhH04Wn4PQT/fK6RNzo+gFXSTfmHbsXm7f38d6hag9MQa68zFqQf9WBZiJ4JG
eCSlJhLRN5xINdbgtjWTeOsqyXsTNNuqBAO8kxYa8canMnF06AVn2sKVNk3FxV77/RgVVXmEE8hr
IuS6PgOgNg4TToG4WIZ6dvVuJCEpM8dFeViNFkzNrT26JkB0hkItmmGZcfveqFSZyAnbilOaVYS9
RuOoz+9vLz57qn9HhEZFgOgmlVM0P12PKE7LPGkbD1ssicVVNoryqnP9dgWAf2oGeso/jJBABf+l
95y5WGfF73ink5q17EaPeJo060YH0Q7uBsESwJRo9+Lo0bIDFbGMXyZh6VbESEvOBCWCaA+dC0Cg
K8SWrmfIp0ujumqVXCFpWghm3XFPihQla78VXEwr/1I1vWxHTbIEemfu699hT8z6CEiRD0ZR5XrY
hZZFbTfK4rZwQ3/V6Ly7lfM8+pT96rVLWn2lCng29XEp/dye8FnDaIcRDAPdMX+YdfwIiNDaM8Tt
yKl26eZ3qZ/aeVXea/ywkrxhk8XC6bbJuZ2EPigEvpA9xHORuc+4oCl7X46lrY8OQAgHbfpqWBID
YL3w74QiJQlg9q/w5i/i4CI6KBQ5R+wvQbotdQaEJI7/VL0aIAFxSfelfiwqKrMNdX8MMqOqa15o
4PjFbSiBXSaxhA8uIvG7esJTS3r3Dp5kNihcLUSV82ZBpABULyIEnW2WkPMITa6tJm4799D6Znwf
7dVdK9t8Q4Q7xTGemkO5mB2dW0FkGABlQicVcIzMWKt0IqZANWdbNQ31xn0YmFlnKfyzHlr9JiSZ
AanYp5DnSBz+qEsSgLMuGHitCSmCJ9QflsE+cyE72LniluP00UlCuXx240Ibqax7UBnJ8s5ueRXN
+rpQfZbgDLQLT8s2mSfrpmIUp5SDqosq1JHVBWm5q8p+YYdPTop1y1CHmFqhVHDssXdEYHBIknOh
hN5xHW1zeA0DmVsrToYcxcJtOXd+/2cKyO5rxxENQ2pIsSdtR8lS0cOJp7Ihumjnz9YICnZiZt4+
vGwY/K99/t+xQZ3n2mAXDWopouFh28j5ZijQAg0Zp44r7hAx2yHEj3NxK0ixzanI6XYF8FMLubXZ
EaMnACUzQJ+hS3H9ATr440FpEUjQlNYzUhfQxuN5U9TGt1yNIDQzek4aLGGu5/bcL5EgGAOA8cbu
u7aq8m7PeSFEbgNpE/W64yoeAJHinTF+1c/esaglU+r3UMrYippujviQQuucAcDF5eM3s71w3nEJ
IwZB8V1nAiTXMwCrGyEprCWIYNE4W3HbIlBpYMXtHZrhiJjzGz6/99RVmTyoqXvw9Dfe9Raujpng
A1HnlOjhJVRKWHUOX/OqWJI7Yetmd1hpuB/XGkaXcN53ZARL+07FBDNnCtZ0gHuACUVZZvr7hUNP
+67ocndSqoWOKRjM7CQdHD2PnjtVIWK3ltzcDGqg00RQ6ipbTfPMNPGOfVkdgrS2uGERlzft9D9f
hMYUDS3yIh47zDK0g+onGQc52ZIvntBN7MsucePkZLSJpQwxKXuw2Bhev66lZ7AUktsHcW72UTye
+Eh4pK/YnDygsWpj9IjHWo6zk2EjVJGVdsj4dk+C8XDbFpO7mM78VKj+t60/8DypzHy9LmFLqDbD
Uw2WJZkYz+pOrTfBkjY3i5P5lzFU3cDJYyCT/euALhY6xNLrcR6JW1lCsbQdqCECBPF1DMGZhaRu
p3p7tR7oUPu0bFE5Pg7yUvPRzP2GFz7ig0loEMq9jIsx1CaM5MbAAfP02uRS1aWGFnsLd/cv+wW7
gYCuhh4xKISn8t/1lhblPuB1L8CjrXUdwfsQNOVRKiuqlpmlSf4m6yFchypFHa15ZGtdKNo3UADK
8x9/EBwDHijuAhp4X1na0n5M1kLuO23Br0NPXjh+f50u+qbRrTC9tYHtZ9k8YzlHCiaqICtcNh1e
XVbhnYPaqqQ175qBp33f3nAz5hCLojkE7SHAZLK4EEkNOaHs8cjKvdag3WAUpFRWJQC7AMMqtAYN
OsC3i8Jl07peLwi8KZqWgfRB4wRyLdcLIhh+ClcniNvYM6xU/UjcnCaGaSjhvmk2qvYUjp9x8SV7
lpBAewnV6IVpngnnpi9Q8LSEdAKSPsztqkO8meu4QdxCMz6k1Zitw9zdNbz7M+gfifDjc+HJ65Q1
lCO/3QB1ljilbd86t6f/73mfvkLHgwTlPmSJp/NxcQR7P049dK2LW/WcKJrly+g2TuwmFGljKKsi
ggSIddviTLx+bZK5X9My89CYjweQwjWNGURSYYOOSnoQ67Cz9EFLTDmU069KbhK7jKWYgipTJ1yT
86vbX/L3cr3+EOaeyUJdDeDUxa3BheAUj/3iMBhjbMtlyx9vm5pxALAF8qGJEBPPajalqHKQdc+A
R96WvmyHMnpUVDmAAqiZtgrlqvvAOIIKIut7K3czqmZ3MQi+n2qVqu590tt6/6k1KPHRMGvw4CeZ
viRwMRP2XH8hMxue50d1WYuQ987cL9lHw1JtS0YLZXroU/ebPD6JgmwH/LOrr5Nkh/DPE+4CvLMa
YWmHTN7wz+G8mCzmuh1L4BpG/H3bQMvp1A62wFMoqXftKi5okpvlYoVo9higaxnJXoQ4UN66PgY+
YEroIdDFLYSIOtJ192pHxm5X5joJFWEt6l9FmK+EzOmVDBrydglmsKBwal9DWGoP3nbi6vMWMvts
cQ33I/CWUGMTJ0E20KgyX1WgBSLjcjyfq6aNH8UhqKzUa3uTR5q3dCXuflTQWFYrgvYQthWKfkaK
rHwtHAVXi9F2rb5qTd2ZhquixS7zYzP4P6RdWW/kuM79RQa823q1a0vZ2TuddF6MXtK2vC/y+uu/
o1zcb6pURgmZOw+zoAdFi6Ioijw8JO5wSEj3E/9TQPBsfsAI7jeNOdmROXn5WGV6cdezvN9MxHZ8
cynmm6HvtH/hdJAttngoiXmGYnWGX/n2MCifKZBx8JAfBKGDRlrfNSvFr1z7wSAx+MoqoBQ8Z7Bc
ie9du3MAw4RsPGyRQhXsy3QLpgNGDqc3mODz8RPDxjx1cO+UnjLbXkuAJLl+/kVEDt9KpK5R7MZe
8kKccN/YjuJETVIaQWH3GEs7qO3zNLjVpqd58tvCsM7QMIeZD87KUESp1MyvFyOMM6096DmdQQ4f
k59jzTQ/pk3+QTAC0SvzJgmVJjIk54+fdOH44epH1sYFf4qGRpbzw5BNcZ422mAEarzsG1PHjMum
1zf9lPW+TqPxy+lGAxPQOapARb3lov27nAYt7cG2ESjsTUcBv2q+bm5wGOCX4gziQOkJ2z3QuAWg
bDSDqOy8tGo2mE7sGfajTSM/zvsDRlt1r9f3m/+kqEIHvGG83Aogjch/XxXV4NQsNYMFFelDYajp
bd63hmckruarfZpu696uJVGmWCf7NDJwJ4Ij5T+D8AQXriSlgkwAtQJztt4igj7FfsRRjp6dLns1
OtRC1Hjbm7a3pK3EwFeOFB6qGPaDRyIfES7Y90RK0liDawYY6kJuGAakbtPKmrZkmOwdzRS78QaF
frRl3Ep2lztBQdX8qgDQF113iCP1c2uNHLt3IzxZgxzcFlkF2l9MTZwl9zcPgy6E4JmCfhOezhQb
6t1aQyYKhYwga5V0G8/U8Qh4S/6FEjEwGzUXkOmb6IU8X8pUKFWazpYVqGwIRtPwneTnFN0kcbKt
5wi52uX5upmupHjwGlHRYs5HumPWkBD+DYpm96x2rWCKNzHw9V4Nx6N6mOnHZq8p/Pb9byED6K6c
DYRAOoJNFDj5I+N8lbgWur6uCjsg9KUsdiowicuwn+PCL7NJUmRYk4XcJcgn0QqFDhButifhrT41
cY8qkh04vb6ntrLVGs0nrrI3SrBUJ28Sda4ELp8Bng18LBBS4tup17pGYWikCJhyay5Hi21Luq8q
UDHq2ePQuyExN0WV+dfFXp499H9Ao2B5cQny+4JC28aliQUKhqCIxm1cYgLbYOHBQGw0tU3jxjaK
1CftRCXXxOWZgFi062IsD2RjMPG5bjuSLBUerG6gt9m8q7X00GapbArmSonwXIrgWGYFWMXKLN2g
b5I3I87QY0qfcAg3kVvtjC7aNErzML6iQTQnSdBFijckf4aUbutJ4mgubQlfAqeOlBTYSpAUP1+v
ozSpovYxqFIbdVvQW+S867n3dJKgDinZ0ssr+FyWUO2LSNcMNi6LoEzSh8Wd8A63t0Z+X+eLzOms
3BpcFvKriIgsnng7X1c+jWZjta0baFylykB/0qybfDWrs02PPn+/rFr9GBeY7Aw/69zaTTa+Xrfg
NVMyEIchvQWmb7QYnX/ChJbkaBg7N1ASQHxVhsFqRm2akg1cXSl4WEFHDXO1keg6F9ONsakuoF4P
4vR5qmsvKSwvN+6LpvQntdinEbB6sbtJ6e/ry1vbTfhZZNOQcEBvE7esUy/kYJBrHUPDVVM0N8s4
TY8YrH3rJJN6a4De/Obr4kwL/hXdUgDMXMRvSkfQsbW4nzeiotyP7TtIlQ9oV5NY6dq2nQoSPACZ
jArzfWc3GIrax5s5RR/T9aXIJAg7ZlE692MBCaoZ6OT7nEhMgmv+/F434cKwIwRFUaAQuPyTnZn6
sTUVprrBpCxe9CdCXLjsGSeR2FxfyOUDE4IQ5hqcsxa3nhBTl0VmFVOvuAGpfgAViUi6B5PSvPXL
yRstSQPimtZg4XxoIJ8eKLIOU7eFznLbDYosYr5ZRa1fa41srNRl4AVmXBTvHTAM4bITuyoHZvdT
23ZOUCov1YTJ2C5Q/F+cUY2Q9lyIoLc6I1GuUuYEKcZtdoPq1drt/yxEtGOjL92o7rGSPPb1+g4t
1RsqA3CsqAuRFl6AMDa86EW4A9HwdNfnRA1mGh/GPApok/kN5npfN7SVYACvKHgaJHCB/BQj1VYf
R4sqhRrYlG5IXN3XcZiZmzY3X5fc8OxukkDRV5ybgZCVE3zzNkJXCFrncikWOGw1qJ29bYEBpjJa
j8gyNGvawywBMIQgaNQBfzo/qKUaT5gBtagBQufhAIZewJlLZ5dMslrPmiDAXvgUDQy0QsHnXJAT
K6rKdOgPmO/31gYHRULAKDVKHM+qGJRUgX6B373Iu6LgaetVBDFGBtIm5zZJn3vr5eumwMN7ns+C
LYjOLQFfR22STg2KhnkzqMCGYTvUH0P56jLMXLgubMWTwrG5sD2eVsdT6FxvGPtNXdRB1SC+Y9Et
AyKxsW0k6469JCu24twMEz2FgM4gb38xzC7V40VNHaYGiv3LjP6O1ZfTEWDxOPl9vtCTK6HT9MxM
Rvz+Mt+51c9/9/sIs3hCCFH7Z5By8vvGBI4UuxnUoHebDk4TbPggpDlc340180J+C+1sFhwoRhue
LwJ9Sklbp5oaZNVHbjT+BPSGVkrCmtUtPxEi+ObI0hTAeXSsZKBbEg33sOPYSn4a6nslHam05mZO
VyT4aL2L42xgqhqwodsb+s9y6r3MBu+rrPdwzYHCRVsIbAB9VMXmVWO2zXTA1gUm0uxe1H2flicT
Iu1dIUtdrJoyvAxuBSR3VUOM8lmMd2tH4Ks7VAQXz0Zv+3U7WNMaCHNhZ0AQ4B/CFpnWqC144atB
WRQ/dWY+qXNzNNBTF2e7fyEJHvqzyQD1JEFSoliLk6DwGdjGDsO4rQavUfAEdZIFre0O987gIgAB
JQpT54btAjuXFIh8AqtHduuOaVsFOWJtcHxVxUAXUxJKr50jVMOB/cTTGjOIBK9W0yypDGQQAidS
7lNUqvH/bKvsx3XdraRhPgG9uG0QGgJfwA3lxCcUKWBEYD7gFf7mtoyngGYWxtWX7o5ZR5v0HqMY
Mtj2T6yKw0kFFe/yL/Rqw+xVOFTe0iM4jEiPCW21TAtmxtCv9b1yH0gGUfO+tTdV/nh9wWu7eCpN
MJbFru06ygogTIvEa81628Xq6CGp5sY70LtsG2bI+DfXnBUyMp+QfoBDP8uxJypWyyxHI6iFMCXa
mxQtMOOw18lH2qKH1Jx+fX19nDkapV1OFyf2/ahNmg1mBgjRWGMbJxL0SMG48bzBlHBgMEFCmEv2
b3V5hCAJCtJDAKYEV2KnsaFNFQxVBzBYLzJvAO23URyQdUaQKUNNrB0LQHY5jRMS9yhonNura6cL
SoWdFtT0qbaPenRrpRK+mpUyMcKJExnCSS8WCpp4DG0JJkT+wHvh+Jk+c79heu5mNnXPLA+ohw30
N5ON+lzTJY/9EM9YaEMXb2jcqL3eYWwCz+ItSbOp4t8jpiRM8x7hpsRtrmmS82EAz4nEAE7/uSa1
ZDD6OYYsu4m2UWZ9L8GFybpC8lJfFwNeE9TzwB38SShwYv24gqw503oU/apHA5NiYSBjLiPdXLts
YAyoVHKqGORXzteCNGSjIBDVgjFu/BFDzJTZa92HZfr689bEvqBPBrl4Axn5czmlXXegfcNbYMrB
XDehXHfQq05G1bKyGu4meK6Izy8TkzaLqc1TVU5q4PbFtI0Ns9sai+YN8bSJ3VqReMSVDcLbBrlF
UBHgrhZBzNVYWUYyIpYy0+fUuV26p3rZX3dK6yLA1wnLRiukeENHeDD1UY8bOgecDCR9aPObu8FP
mk6yPzJBwsmd3C6rGyw2sOu/PQ3q5HG2JEH6qggUYnjOEK1SYg2BoeatU76WGRy87nzE/eWVMoWt
hGdQFkEMyInUgNE5t7NCoQpNxkQLDC1it8VMzBtUTV+v78qqmXHeEIyr0JGIFZQ1or/FyrRaC3Jz
ZJs6skC7b1rRgS1J94cSQGuvy1vzqzzadDmSkT+iBIFLR0ar6kstUJemvxkVZdmYVpP6SPWoyBUp
ydahhbXXsgaGPqRoq9D0Glx5owwBtbZynm5WkRlDX6po8oxQxDxKipCjAueYftuR6PtQbmylf5Is
+bIsg+MLQZyBB7hSSwhu9FG153JuNMzja8OlOzLjkOTePvuGkJFJLHPl8sBcCI4o49k++PRzo5lQ
ORicEbKA/PKs+hDNCDAyzXPqemeaL9dXthJHcUQBZxrDWHfUX8+F1fE4T2qHvayKoCgDxQUk135f
+nrjGt97V+Kj1qWhtgXvji48sVCgoWTdJC2W1uIGLrYTCpK++QdEzprtXV/Xmmngkvp/ScLJYyyF
8y8gadA8xflVF++jNfp2KdmrNS9yIkYMevOR0FQZETR17utgYxRd8rMgEqXxTxUyzDxJ8d+lOEKo
FE/jmHUDtwfP3Vf1vne2d2zx+z+jjJxhzfIQcoJWE6MTcaj49p3c8QtxmyGrJoQSRq2DcFvRtpZd
ADbFo82yqOP7hSWyW/JiebyvHHEnBlhxjnJxgFdHU9VJgYEI9GXx9Ci+GePhjfW7iZCbwaw9uvwZ
s+T7dfO42DekmbhbRowByBxA+ucrVVtqDu2gK4FSVPcKRqGoxROxOlkEeuE2uBhgYTlyhD84heKD
mtdg7jIjJciLZqNh+MAfs/Ea9Emh9S7e9bS5mUpJMnVlZbgKUMdFwxLaasT3epktaGow1SQEebmX
dns2YFrhKDFJmRDhBkDDuzY0mZ6EVL1J6DbO0LP79uUdOluHoLooGnSjsCAisTvPRpYOJ7iWhBkX
1zN/KJ/oSvC0SkPwqBtn0NYey1375TsDvw5MCU4TUs68W+/cxgaKVvfSwU6M5R1y+p71Spwf+bSL
pyOr/sagMXKHr5s1z9sDiIvWQA0JqHORjW3WFSuWJJxHoJ9BUo0OX38aJE7vwrfyhSGvxPtK8OGq
4FvHOEEpiNlJiBjbV1SM1sjAe1Uc5+HvdRu48EfngsRnlFq6tgLK7SQc0giP39eChpENGqfaV2UI
r0uLRiYIDYYcyIw1XVy6kWJUdmsVIcWxaVDByzH0/cu3BX74VIiwPUNnIkGyQIiSREeVQILS7Yri
y4cTUtANy8NaF48Bwaqj2UqHITWLcHF/mpjAVubHMpHszCWogi/lRIiwFDYkGdKFRhE6MfBSBWZF
FM6mrbO32R3ATVho3hi1nt6D3GoGCtFo0WJYN2C7hz22NZqRZOmLtQ20+fvXBDMawOiCUSYJq6ah
pDQkSVhb4Brv9o2spV0iwxRuDXOZzTTREhpOYFlRic/PcNPLkJ4yKcJ9b2YJqboWK2ntF6urvUJ7
7nUZ2k4mRPDgY9nNNeVCSPxE1drXZraxaCxxsOJIAGAXkQQHUgIQHxwu5AbPHVKnU1q1hVqE3ZB7
mZscZrCBZSB+L32MsLpV+3pbgfcJzAChVr1S+8PI+YzFAnjtzM/yDxjPQe3MG52C2riVMaRdOjK8
z1F2xhcif26I+0nUZKwB46rC2uwAHXaUbNdrNsazsaLbzkZP99f92eV9cy5P2Fknq2Mtc5IqbIA+
MpduE/X/owRhW7O8TxY2ZlU4ZWCSsj+o7L1wGa2dL0G4lgc1mhPLwhJQzxz61mtTyFE+NPuxrewN
0qJbe5JcpDKtCf6syzI8Keu8Co3K2mjW7eCoEq2tHIYzO+B/fhL3Eky3xgyDtAp7bT8tJFiso5VR
CZBwVQg4XG0HiQCViK/m2aJJnE91Fc6oqfgo3L4NNXxIVLYfX7cyfv/jiY4Dh6r6+WoyqlZocG2q
sEgWMGfFlJp36A6TYaFWDg/KQQhukAkCfZzYt6x1wHEraB0Oiycjcnz3bezQazlKPMiaFAQZoDkA
2T4A3oJBdywnPUVUE2bKtqjVx6ZS/5qYxdlEMjDKiplhZ9A2B/pm1DDERtlyRCPyYJdVSJayCiI7
0XeEdt+v782KEfByp4YcAoIjAF/O9waEt25tFmYVpmrc3UxaG/9SQL/tMaTvZC5+TXWnsgTVjW6m
IzUMWXR5UZv2xrJ+TLiTzVI2If4SFYdHIzK2PA2DqBAcYeerYsOMzMlg44Q6yi5HROAvWb+v29Y3
MC11UEGB2cT3eWLfdOzhukJX/NGZaEGhSCqBrFAH3f2MqrgH29c3OULRpNqy/A8BSN1R8hBst7Jq
16pydT6/yEKwqIlD9LQs6rSsraqw8yb3ETSeSXJwhpvri1u1ln+EiK9UEESASwTUTKE6upuofulT
kKCWziCrbK2ZPvILSOujNRj5fUGJgImqJooIsEqWmEejqqbNnDeTd301l9E8T6F9Mh1BCKoj51ai
u62VmVFcI3pCXVApgsnp75AJ+03R1uoRU5e8vle1h2YQ2KOGKpCYFzWq3iwNB6bh0qrcZvNSbZW8
dXeVmuiSpa0p0EHdGkUYGzQ0oi/EIFvLbo2sDkkT7Tu9Q9trZPXAyFzX4NqKACuC8+DD5NEJeK5B
VF8KfEFVh537AP7OTYKXUFcM2+tSVhaD5AGHfgEnBf8u7BOjOaZUNawOTXWPmeOQ8C/iLiRGEBIS
9K3i/S14poSlSp5gRg+YJesHt8qDKlk+TD35wBzFL1/tYNZAEw1eBiA9QfX2XGV9XmSlRmgRpulP
pXrFq8B0Hq/r63JXzkUIMS4r0CIzgNY0RLFvGqiHHgutfLku49LNQQbnrcPGAACscnd0EqEsCY2G
1oaMfGhuIjtokpdmvHXjJyPfq+CnkU0p5Go5yzmi1+FUnqA2O4pQNtMhjyBfoWIARVa+jO6NSjbX
17WmO0RDmMqAnDpSMfzPT9alZ/gLGXxMH+yIV8Z2kNNbE+QMX5WCcMgCGwR69T4FnUtx0yq2lRJz
XafJ3E7z02CWG2ky6XKLIMQ1UMw2EBUhijgX0jRwno2Nx/3YLH41OZ45otVg+EsTUHbegmmrq3LJ
ui4voXORgt9ms86cfsBLP7UUXxu/O0DpwSBGWdr+cpcgBwx/SJUi3QM4wvnSACyi9qTqkDNypm30
vYBpQIqhXVkNkAdczidNhSWco7nGJZTZThHqde47kYZXWYGkgfos3apLDwcvfSJJ8KPzUqg1syCJ
9K90uiWjjHXoUgAQWeCzRXCAehygmOcK011FQ0JpjoKmOJRZt5upDJ53qSzejcTBn4i9AP4UXGhW
JoZWdxUJlL7dZsr3uFjQ3F0eS/2rU8zxhufleJczxqEfCc+/88XMi1a3htFEgFH8KRk6AL+j4LFb
nMjDWHFl0Q+DckSzs+LOv2pkEmoWxu2NwejWkvXPXNoh8lk2kptA8QKaLjbq1SnpF2NYQHc2u2NY
O0O+XUaUCVqiFofrLuPyNINXjtNkoT4MpCXhO3zimJI2BfQ1YxFKIWxfu0hEZNS3k/KnXqLjopj3
aHR+bPXX61JXFghF87oEATD1gs1wBL1ah5eNEtTGsNGNkMYvZSzLL136djwK0RSOkAj3PCp/50ub
MNfXGBmyqo0Z7Yg9efCI8Ux2c/LeGz+/vCAYJ4ofHDNgX7CMu1bbGPUQg0M6XX7lznupPWal9f26
kJXTBqeB6wr3Iro3RWJDTOUbUGHOMDbMZclmAcGZrySY9XBdyoraCKJW4OvAgQwOBsEJYr5fs2DU
nQKE3S2YWO6M7i41H7ViOJrzr+uiuKc7v33x0kVV2+HNsPAjgifUQdPKkkhBcs4dNkXS3SAhHRnd
TkN9Pa//NrYkoX9pdpCHRnq+SzhVIl1jnyBMXhJCQzOaD2ayhFatBATkGdeXJWqQZ6SRkkCnNifk
wr+eGx41p8WhWY/EJi2GoOmUBmWjotyplYJ4GVyhfgptfDHtgm47JFvQVQCsD/4uMv8WaZybeHmm
mOZ8VLQXXkZif6+vS7Q/iED7K58WzFkZL4qJXUSdUs9oFiYOWnKqKX6OrULWmn2pPMwE5fxCMHQd
RUu+hycOiY5uSrKZZWEE2JoLPEXk6Nt5GH9XYClMRxkSSzQJviaAiEAZBoAU5kUKToIORqla4G4L
nQ5p2dRDwpI6P67rTfSxnzIwA5sgjwRTF+tITu/StCVTFpYlhmvUgOFUP+3pAfwF3tR/K1pvaN+/
LhHNvLg/EGriwSZkL5dCp0XtZnlYt9rvtqfLQ1qZ471rl+qm6dr0JonseT81Y7fPmk7GwiUea75e
XCVgcULKAiwhgv2rE4hpWzXNQ5OAsyJl7qHurTfmjpt+nPbGcpQGOmsaBi7Q5jpGb68j3GJTy0yq
g14sdBe926DJ1/Cjke1MtXG8XMlS38qNalu0auQV4P+QnPcLQhgsmI8BQU1Nc5C/ExGzSq/07mTl
Zbj0LgJU2rR7S8sH30yQyXW6sd6rrG62mV73B60mKbgwwZp9U05Tb3ilXc5b3bKGp4pFeUCLtnrK
C5VKEkgrhxct+RiCgbCW48AEXzvEVpQWhpaHU+5k21wx2/fcUlpJLuKCq+lTFUDOYRdA3YMxB+fH
F9Rhpas1bh5GL1X9N70HxrHa299AvhjdZrpfT379YSiH6+a+4jNwV3H0MGIYHDHhEBMjcvVFw/bX
2t92+EjudOVYPKcv16WsmPWZFCEUNXunKlDjycOsDOLOGzKMLXG+gQOrsXJPlVH7cEWd3o3/UeQ/
axKOsGUwJ65TIw9ZYU3+qLcx+GosdRvlxgI+eRZvrq9uxRECHwLKDxxdEL2IwcUQZxkwWnoezhUY
GnHfHwtTcv2ubROWBXYnzpWCXzu3DSvP+g4nKA+rvk58S03JLR5CybHUcueh0vPFq9tUci2ubRqA
KXCGCKWR8RZkImtEWVbAHvvoYd4SDPHUlt9J8zf9uK6+FQ+kwwfwgAmpRaAFz9c2u0mjOi2e3t2g
oJE0js0n27a72zoqm+08KtYNUqzJ3Vwpv4CUlZXDVqVz9lf+TgapiGAsSoaGdFDhFGEzZbskH2ev
bn44DTDZ7XZQ2uelS97LTGIxaxaK4Bo5R4L0GNo+zpc8mmMD7KqNbEOUebzeOSWPUfvsbq9rds0w
cUOj/oJgHtSa/M9PAoKSWswZW4jJ2bEDAY0R39ayMv+aZaJd8rN4iy5DEUowGlY/ziqXQT3nAMDC
pPkOhgTIxgB8tqeIp9pEohbBGlQHxPT5YugQmyMp6jKc6wdKKVJBqg/a7bR7NFRPxaDFuNoVPXAE
723EPKW+r8gmUsi2tTHsPU29JDIArGYOmqHpfTe+ackhGpJjvchew2taP/1QrrETrfc1Pn9IuzI0
QJyLIjUG7u6WrJDs7aUJ4TEDricMxEGQgjmw51LUvpnHOQM2TMec0ifMIgFnRX4AHbnsWrpcDhLy
nLgSuFYQnIhugDU9EIy1WoYTxv1o4GlStF9Nn3qYzORzGhBrBIaIJS9a9uyqCt72GRCpizf01i5R
/lw36JVwwSVAFKF9yEBW+OKxWI5oAJsx7z2k7a4vt9FdTvZs+UOLIwKEXcLGQ7Ho4Mk2Anf6U1v0
sTFaf7b/jnR3/UsuYAs4tmdfIuh/sZta0RV8ie1szHkLlNN9vx12wy6/SR7c43BjPFWDlw2Y17Wr
qzvMbkLPxfVvuCiqid8gXKu1AQwI+KiRVt68jdvEz7Ze/8buZEfvExhzfvTO1yr4SNoyRSkY5os1
236r7YaQ3Zhb7RvZVUfcdcfskR6XYAjYwdk+gDF2p+zBFLzH2drH938PxXProRXqMGBuR7nlMzIc
iTu9vKnwfXjv4Czw95s4rbuZ2rQB+WkZNlnW7jJjwfl3ndbX8r7fq1ZqYIidHW3Lksm2YOUUQjLP
keh4Mzjik8tY8tTW07QMs0XxWL1ver/NvY7dXN/pNTEgbAKQnvd6Icl5ftgLBWGBOjVlqFoYCTP1
mBRhVrdtnvhUlo5Z0yWmjSARg9GbIGbl9+WJ9yLw5S6p4b2mFqxeFgCi/RAaUQD2NGBwmh9WJnMw
/ONF6+LRE+fHRX+C2AGxuPkM2FRShnlzY6nNThk/HCwsfY/QuB5paCLPwQwbh5Z2GCVt3hd9CvwE
ncgWMzZogIwYkLBl2C6/SbLvNCSt4x95wzaYGNVUj/30uxp2sWy0nFSu4D2ipU6ztIJcgjnFzkg2
RfdQJTfakcCOKsNfenA+zu+VIytDrnlzF30QPLVtYulC5JHq1VIOc4ujorSpn2RliuI7ckZaV8nq
amuWhJIsZz5BaEVcwZIScx7RK2mWIbVA7UuSRNn3IMbxnGhcdhVh6Ta1nR4UhGUjOS6fIaNoUiei
PyeInhjxWDRLDux6Gca25RuZ+ULsdzbuNJLuBpPdaMz2ADtcwK35TOYN3pcjBnTqr1OL6WR2u5/Z
A5LzB/3BbvDKvH6UL9pwucmdfpuw9Y5JDQdcI9h6ctSdTacdYswfjTl91y6eH8h2wpsF1xeR3Baf
hbJLpfBuNlBPYIiLIHi0WUOaEkopnpBIubkH7znGP1X+R+tpPjIrHkZ/bnWv9l5/YMKJn23QWuLX
Pt3FO/7vIPbboHtQEsZwI7j4KOSOkELnQGhxGBVrmU2UbIQDLfc9rfxqvl+KXZWXe8zRBLdgu8iY
4S5PALoD+SYAnYqUn1ghx/yWSe9B2Bam+YKhim0cRGAs9JSkOVzf6UunfSoIKftzT5q2RqebGQOU
b3CDKHNeYzB4tabrt6pEieaFErkkDk3mZK5oejuXhLFEI7IoAGeQPvmF7FLvD3mRSC7ZFcM9lyLY
T9fbfcLsAWguhyAIZL5ef5Cm8fGi8+dq8RKr3Wo9BhooW4xS6LzaMiW5udWtQ9YbgSgK3BdU7pY5
LsrENeqQFyRqW+1W1V+ub9ql08Ii0W8Mf2UggyDetLRxuzJSxyocHx12bPza8pbEj96yROIHLt9N
54L4np64KFdvytQBBj9kBK3wG6XeD/bO+qa2kmO/KufzvPMMN1Z0LmfODLNJexU6YxZO06uWPpOu
92l7dEF+e115qxZ/Iovv38makog1bh1DFgMjkLGdtcSPm600GXLpM6C6EzH8M07EpH2rmJE7AdDl
+LHtoV0amKd4O25itp303fU1yfQnvObc2G2LYtaq0KZ/3SRFYvIpR/5PsaXkNrJlCVfz3GdFWec6
oFx9hQ6u8jZ1ptbT9cnTgXAeyl00a/ezEUu6gWQL5J91os1uxIys3MYC28W8zSPz4KTDxhoPyFF4
jiHBaq6vEU7XcXiOXaSs7bQpBmbagrDpb0T/WBh7jWnXMEatoL7zMGmjxCTXV/ePQGH7ygWYkrmB
UjXrV4rh3i6mdt9E5r39dN1M1r0jGFX/uzJh9+wBoVUCrrowpWH/3VLcbzPbjun73A77ZTwQxO0k
62/wTkdblMRGP1tPzm9RfiL+ES7soZ2TXMMbvA4BVy89WneZp1gZMvktoJZebM9vjjajWAHcpbNN
MwL+SoyHfY1sO93YRVoeMd0TrJ4K2LslauFXz8WX2SBbxCsJWYSLWc4xGZRoBMKuuKNB4yuOp7xk
D/2zXniLJE2/8hyGFnifNh8jBRCC4Ooso+gInXE9JO6emm9G5RnR5NvP3egz9YeOYZ5uvf8364Pi
0RcLohi8mc5PD8lxi3QWfBHbzaq1jcjb0DzrGB9qPCkYUL98TI3khuKrEDUKZjcAqpE6RMuYcA3X
mtZFQwEnu9TlQ0LILdPm7fVVrZ1S1L+A5+A55wu+iFHNwVlYurBl58DgBsYiSPrRH9WHIsq9hL03
piTXfJHYASEvNk8DwBRVL+DfBQvuTSUe4qZz76BBtObEBeaUtMXGLdtbay7A2Z5xureC+Qlo20u/
jg7zsmnBO69RyXtU1O/nl+ClDaZGdJ2iXHu+o0MMV1SPmns3otnUKY+5dKI236HTHfyPBPwyjAZo
AZEnI4mNqrY7y71jLvz8hhwU9oimBYyazJrH2kbrSxfQVvLU5XfvNaGCIxx7CthIabp3pPxmkV+j
HXlMNsH8ooT1uTKwNPJ8MAJRkQyu1a2hxtxD9y5W02bj2khUDNTSkY1Vk33J0AMwYKTmbgGJsmdk
TNnZpHACNUUXOcjrbUC5SPPF+Ofzk5CgAYEk8jNoSDvfzg5xVqExbCegl1qzjx4UkHgT3ygkF4AY
OHI5KPFj1iQA9SiXCPrtWJOaTQb9ZkXnqUm90bOg7w4lJhKC6DoZv10/omvbeSpOWBYCkjnqWsO9
c+kt03/W9NaSDimTLUk4k3iX1T362dy7tMd4lArec6eBXl5vtk6IGOH6gsTY8VN/QPyiBAwUGQqt
5/vk6gw1LrMid8WgeJn2zehtr1beel1mEBc3tSiJq/Yk4DHH2qqysiR3nV6/5tYTxWytEr0vXYRM
TBdg2KDT/Ox6b3E2TJGEI6t+DrErh0ugnAzil3PhWgUqNjR1kzt9by77LHvInacy6n1Dv8/AMVYj
BdY/MXKsjW9KvEnTFyPLvP7wdV1zD4fpzShcErER0pxNg3ZWR+6GMfNZH/u8CchtY79zJfEet3rR
66Cm9onXRMZefGyXlU4xblchd5Febqw4nAvQjGGsNH10x+/XF7V2Iv4RheTluWbLlIEDa4iju0I9
Am/jmabvdK5s/y7PBBwbH04HRCVe2yLyvYpoOispjIfmz421KTG4u3/Tutar6G083uSup9EbIIgc
pfaiBoSFBzTwgYydKQdHErhfnhikMAD+4lla3CRiuJOPTs7QUUPu8lr9UWnNGyZE9mCyGHe50cnQ
3hfBFa5kuFAO99fAw44e5XP1qo1GGYbzYSc1DMxCmqjdL87BwhvSpYDm5DvVA8XaV7cUMtEAAGwK
yIx1kfx9zAAwn1ga3THW8ElBvZ74oyzyECPUz4WdCBHu+47ps0oxKOuuy/+m6RPZlaU37xf7Bilh
xVA35SJjf12xIT75DABO9IIAeyOoEqCjWY0wg/4uMZ5SPfpRUfuujc09OOUBhOkUyQ14eTA4tkMD
JxeSbHA5gmcdzDoBiDAld2p+ZPNybG5AHSeJLlbN41SI4FQ7w1nc1kjInWmhRGSEVX7okCbSmb4v
08cJ0/2iP7NSS878RR6dbx4mSmAgATh3ACIQNq/EfdxlC84ACBQwpv4YEQAG0WDR3vToGW6d3ZgM
+zamm9GVXMAX7e2iaEGtpKgYZjy05K4Fue6UvTxOuqcdpk3Se1G6LzfuH8Jyzx12DpqKLJn0yxiS
LxxQe9B6Yt2iH0IW2e3zhOtbQ0q9HD/SftfdGvqhXHCbLT6acow4fukWU2JNhn7h0gHz5qhyNGhZ
uKn5n59cn7ZVs5aWuDwY9Z6+Jb7mVf5vx7c37gb0dUCJDAdlG3vvi4f/9Km/b582c0A2o1f688HP
3N11J7F2mk6/RzCBtCmMIebfY79Y6D3Ababb2wF4fU3/YcpKoZ/NpOcXGlYP+jkwJ6NWhUD3fPUx
7frKdhkOkztuIwpSC2rtG/VtjMiubRPfbXcRCFxiDWlegC6n2ZuMW2dC+bewQMRLN2r/R213Diav
DfHvqtv/H2fftSS3rmz5RYwg6PkKsmyXaSup+4Uh0wLoHWi/fhb7zNxbheIUQyf27gdJEZ0EkEik
Xcv+1261SS9RIEc8qqGWhmDq+gtBuB4zi4/uKbOsR65wMMZW7Pn+nt8+65CBrgOEvAi0b4Clc5KI
uhvwGLgYawQdCRb6XKPcXe7aUFtQuBtWq68FYTYPZagJIu1mINZSwc7OTFy0WvdiskNIyDpBQbBO
ay1DfbKgYCmbGF6Unipa7zkWMJDGJ97Hq9rBkI3zysBgf38HZh5ftOoBSgIDahjnkfMaRgKKPTsM
8Bzqa8t8CNrAI9ourMXC6pfkSG8FUB3qsVThQCmNcazDbOtybQ9iWLEEhbkkaLpmF9c6rLhJogqC
hn5lulSkG869dOGZmGzize252DUpoghJnhZujbfWauOfDgeVeS/qt/snM/sUXRyNnJJBLdmIxwIr
GQO0snqusWHQm7ffduSjkDvY6/vyblgXv/QT4xJI/WFgG7CH1ztnApoqIUManJB0e1E9l/LX3te8
mr7uegqcWwrIeprQg70/taeXP/elz91EMMXgNk6DNwDIuhaeGL3BAMQdnGyTY+63A2IU1bPvaq1R
3i40Ic45EpeyJEsr6oEobZrBHes2tvFRpk/lEuTinDGHu4d+tcmA3QwShXWQBK7Acnj/Ymu+GxHa
9A+BviM6+FIXTk5Oc00HhwEXSJqSTxg1vd47q8wIL8Y6OIFy/ADnxLMT21e48mmF2apytIPW/a6W
0AoWhMqDciIUYWENRXBqhoySkm8t9wFAMbRwMyrGJKWD7XocU90LBmtWLmDGTIIpR8A+SO5KgCuR
xxXawwrf2IsCF5yOgxcQv96bS/HlrKJcyJIeSQxVF2mkYmNZ9reIXx3g9ykLlmT2lqOp9n/WM9mz
C3uVBjVTjKndzQT4F9q/dtXK0DGn9BHFx2hc5cxc2MCZvAHU5UKiZIp1tBW7uQaJVtCfW3E0Ipti
yodiPJDlz8XwnAMJ3yKHvgOlrMa39y/6TG5tEg+AcHT/ok9VHg0Al1kxDinEOxG6GYm1GtJfBfmp
sye3eCHp1hU6VXWaxPt40P3s+b74WTvzv9K/juNiu8cxSoauEMGpUwgt1RyTe/bW7vz0iDh54c2b
eyWQdcb/6PCbBjGujzaqjCwmDGFfwv3I9pfoeGZvApqNgOQB2CFDfh8GGAKzMWHGACpQe7ao/T40
wSgC0mxwV/Q/RO4Z5hIb6UziB8c3/eoJOmSC9rheVN2VwPVICbQnFF6ebpDmjZVtP/pJAXklZjzW
6OwO2UeIPqt1lHtl+b0hS9Xgm0rRl827+AxJiVU1t2Orw2fE6GzBmG5jvYzFiq2Gtbnp/TL3gqnJ
U0EK2u+VBR2aM+5TkwKSFRPumCnJrp2Q9XkI4z5EWxG/o4pDdbQJJBWtiZejDnhfZWdvDHq6AfA6
+cJgbrze8ojbWdSpOGgMBXq9lb61xq50PSOwvDw7CBF6qo5QUY1XhW1S1dhlzcKLObviCbwcLfSo
EcmNGVkxRKoywthjtN0j0dotNoX1EJS+ph2cJajCOas7Efj+P2GSH+JobdOZZBI2vnUdZdVRsKWu
hVkjeClEu95TJxnBoajAtMPdCKrKj7WPRG9OFfkeBikGzNk25eB2bNDiVWR+1i8xwMwe6oRBAqQw
DCth6vD6A4AtXSc8tYNThNxlYngjK30T4VXeIeGWgrhj3SS/nOKYhe5WQ6up8u2+Vs1Zjwv58vsd
IQ+BOQwrOCnVKqkRbPbJc+kN6row2xcVwX+41FUxe2fRqTeho6GLDmHn9ZIHNYqUVnNxbzprk8Yn
U/s9Vt+r4EHNk01gdDBdth8nHhG/ShatRBwf0VS1dJvmMg7wceE6YJwcGQDJgGkCg1gq2ENhNsG4
OrzwZueUmCh3WqTmCsAZtNSuE1rq0QkUAS/3d/2r7VSKHFATILjFmJrHnIb0JmhOV9aw6copOoQ/
x3W/zqmCdAsOoPTcU7xxduFKSVdat868crsUt8x5G5hCJEhgA6wOca90BKh+1lWsGcqk9lYS+zwE
/8hzu4rPLlgQVoH2r7Vs2GkIxGwlmt0BDS/nd/oA8Idxoimn2lY9UYJTtKXNcGxRXHKCjV38Vd3O
A5DDwjbPHPKV2MmgXTzzJCUA0sqxzXny0pNHrYnXse14CloEE2ut9B781tqvQNy+IHgmC+sAUsvQ
UBTFEK6czAZiItfHosGbr4XIqdC0o+m4Eg4dYioeGkOjAN27L3NS2BuVQk8UCAuQPcQTcb3WEFet
dyqIHJSSuroXAa5bZ+ZDg0bc+5JmngEHPhuYOoCGhil3SZLIm86KgPdwanNn5yBL4YQPaepsHSv0
iP7d7hbLFDNWChJdDG6gNR1Je+kci6ivy8HQYKYVlEFQWBowHxDQ3tqFDqC3gicNkxuDkqxIzmiD
VnkbSCQGMjjwqv1I+5GxF4296UsewNzzAVwiYN3DhCDOc+R7xMAZq2eRcmoT/g6tNjP8HCIdhgsx
H8loPTQbVm80wIWW+RLR44wTeyVdOgeTMNbUDVdOdjCmtK4zsCKerIKWrZljYsn/L04dE99IxrkW
gi7JYIYJaPIcTImc7H4d8QhqnTbbQQ/hZsQpTQpOkZVfCotmfGcAWWEUApWFKWEmhV6ZwEAtzlM5
aeEQonms8bOzK9Z5cM6CgubgZHBq5M24n9X5g1aes/Qh7xeeyFl1R/sN3CpMzNpy2UaPu6RRwkw5
9dbGKcXaLkPfRskYt7nS/2iLbYczjg9I5AEACKgozIDI85e1NSpJj4zPqYgt1XcLFHBChWR+a+fG
f2OngHSCHtsJfANppmujIXo1YDGrIQu5Cg+6vFW42u+AdYtmlSQ/MlcBemmSm/su54PHibX0EM/u
LmodCF1QwEWB7PoLlIEnQ8NV5RRAc90EWQOOktVD44IESLzz5Pt9LZ59+iANo33AJQZMgmRKRhfw
/0GK06zThyCK/fqvYXmmMM/g/rHNGCi6VF2qNs5d1EuZkpMXq6rV6AQyMeFvYUCvWDUt7ZNfwcIT
MLeXX3ySBA44TlRaW1e1rQCbjHKqrOA9K/N1kRiRX400+ajR6imWei3n5KEYjso7Yk88dlKNOo+J
1qQxzq6xvUiEG+Vcb0ijeWr52i/B08xZgktZkp7EYagG+aQnXT/SsCmRbFq4DHMP6KUEyZyWGaYY
RDEop29caCvLq0NlpYBp8L4Czj1laJbAa4EEJzJ10o2zKkuQ1IXrZQHUpHe2rH91gl1RxpSQEg/I
ij/dFzi7LLShoZ0PlQ3UHK4vmGnkUT01LZyy0fUjxfVE0J4SXd2ofH1f0pzhmvDzJshXBIcy10XZ
kELLUjh5hfmtsw6Z/YMHf++LmH1xL2VIV6lMoI0VErenAKhfwar+NjpbO/awhRkFAa3+6X46SyW5
hXXJU1W9I5JgbCHT1f4mzV/HPRft+8K65hzGi3XJZtDSFSRSLKi3DhukJg8TtaF+UoMt8sXVJ/s+
VkuMXXMXykDBB3hdoLUx9cloXfjGbtmJsHFUdraTTvVHHeR5Y5Y1CyZprq4M/xfjdyYSBgCvkF7w
NATNUFUUaM7xS8o9VBgpJqtXxer9rfDitbpdkjin75cCp3+/WFdZB0VAdLS0lJm7ScmqdX+1FfEE
WWIpmV2ahZ0DVySaZ9AFdS3JKbhwnNBCqdZtfPBqrsPxZ7nP7VPWhXCI9nF15O56xCMDnLJVFRys
6D0dnxc0Z+5xufwKyeibOceQHbfRgpV+NuwY7MWPyn1D+OFFeU/bdKWuFcvv81MfeoF2wJcozWGM
7dX975jbdgvTWNrkG6JBUbqYCTqmrU7rg5OqO6BHQB9odCxHF+AYS5igczkT5IX+R5T87FhsdFIg
dqLFZWAr0EyAqsXZZ1a0jUrz3LnAEdOe40wFTC05msZz1Sz02MzdHGuqjuHsQUcsB7N1VNRmliH+
qYETqXDK+wVrMHOkE9wWptqmHjM8sNeK1Vp2bjtjxs61G3layGAQ8ObFH7xESFcvOoEzRwfEGluF
zUbrBbB6rsUlBalZoyf8nP419qOvnJOds09X8bF/zkMavLCd40e0WBpFmTTiKmAFISy2EZ1D6PmC
ey9pDBuSSC9bm58BtdDr/tR1YNTUwAhFCKS7ddktNJgtyPvyDC8NA2jPOpFDHgHNReV+cC2hynB2
62+gifKrbF9FC2mPm3PECm0k97C+aaxank5tiGB5Fxjs3NbJqsyMLSDkk/ipdI23QPH/8f5NstA3
hK4otHoDx+r6ENOy+L+y0IWFVplNmaM10VY2iz0jN9oiCZIMutOnDYtih52Bo1J2Oth+c1TfNFrG
r//FihBuQSGnPmSZJN1BhqpCxMDOfav7UQw+FOMxGt1drv26L+jWoExLwhXAdC/qGYg3r/cuATQ5
zzrOz1Z6qrpoRaLBR5LDN9J83+vhQ5Kgt02jLQgtoSNq/rG41jndvPwCaVMn6Nm86WN+Rv8FQFR2
SruvrXDnGKkf1/E0/+gT9nl/2XMHCZRyAAWj7QlFBcl7t/WiTnQ35UBmynyR/cCElGcFu8Xa5rwc
UOdMwJK4C9O/X9y7tg7yxuwLfjaSrco+wTRB8/iVuwsP4dxlQ3j+P2IkKxaVrOWWgJiWDasibKgZ
mxQ8Yl5dqqAfXlDO2zgSOoOwdUpgA0sLZb3rVRVlYaaIwiBODB6BDXuPQmD68RNz2pX5Nig/4oj4
90/stj9wEgrAR8QOCGFvOkizYShFMsBS5ytjo2y7p+jAd7w+6Rswsd2XdRPbTaIwN4q8LSZIkSG/
Xl9ZiLbnpONnxcCUyoHhIhyD8E3RNnxJEb9IweSXYEo/6DqKivCCpaNjium0Awh2zg8/Pmxar85n
Qs8u/bNen3frdUrP6zN9Xj3vGKXPz5G//nxl6NKDO+m/fq4eXz8eT98/BW3p4TTQ/cl7P60eR+/E
V3/+Pn1zd08Pg7e1aUP3B+K9b1+e/mzt3ZP38uSt9gsHNKuDFwuRfLEkLxAcTQthJ+NR0GprUAAg
3D+YaePvbZb0bAIOJNTbvIcMFsH3sRoLjh5bcgpuAGHwigDJaZp0Az0tpgClsLEGWW0VswavpRlR
K//ZGiHlMbrvht+Kuh+N0NPSftMWK+Tlyg7Um5VnscFT49fKes6awuuUnLad7qPna3N/ByZjeLsD
//tpkmpiBAb9VkoFw7UnfvZzIec4u7+gyUO4DIJRTHVeK76l9EkYkZGfAe5mxZgPKxYM1ZwA8KKD
RWxy8PBiXwtouthou9zFzUpAXNqWMFV8qEr//ibNWF0M7kwFCMCfwEeVrLuVx2hvDxw4dc/00fSW
gDfm9OPq98v5mCBEPk9Mv9+OvJGn1MnIyhZnFAwAnPVZ2K8O8a3wm5ImJ2Ao9YYPWu+42KnkL8fw
aPDftIqiYna5ZOnkWtGYpTNgY9s2Nc5OYZKdHnQLQ/tzhh81CFQippHMqT59fXy8zdoQRS481Rii
18qUghg18iL9SY8pwLG8aIl99rZFeVrXhUTpKna2bickgMTxN9qR6avjv/46P4Ityqu9HwoFRhn+
Vuy/H95Xvbf643h7+nOrL0FRfyX4pWt39RnSteucUcRcD/hZjw+q0yMw0eiIROZUbyoTC73hR2OI
/MQGJkrjPBCdb3qBDldQrP4RJPdMoGVr75y9dv1ZQ3NK5DeAS4x46MFKwAItON8zD9jV50rXLEq7
rgUIPhS0fHAK1Y/QStioFXLM3/OkpIGbr+7fuBnjfyVQ8nPAPlmrqYH9QYkPk6yBX6sPbsB9JV9Q
wRlnEYKA7I+Kk4P+E+kF0DuQjPEGdE2D+l62aMnMfJ0MuFJ+qluebb6b44/7S7ut2U8qCH0HxsjE
7WhJ1sSwqiyq8iQ869UP4sCyE9GiwqhtNCX3lMDdKegfd5V+Z4VvhqJ4jXgcNTQGdd32/pfMGE+M
eYGBGcwG08ySpIR1WKl1zrD23iYcxDdDgIn7oqb3pcwe5YUUSXdEpg6ZqFl4bqMPYxOZm4Z/E9mq
rl7uy5k7ScAAY3MxxwImP8lfCBvEJKIZorMYMeV1ytk+aLOY1u2vLOXUTd3RQ9xzX+bcvbiUKWlP
YAWhkiqQ6cJ/xNTrylix5phz00ushdnjOVHosMVsHnEAJiZPBlnlECJCzKMz0FXaYQ3cK3RqlsYj
mMGVxbTQrJkEoQ/qhCjroMdAWljbtsQNGgFpqbpSDE6BWojaYPcKMJKAkWPYll7Z0sp6Uvi6RI9F
hckoN3ztI2x5153K9rNT9N/pL+NQ117V/9QcClSBBoXGHs5PVO+4tbXJIRS7SPuIjH/FdoDHhTwp
xsY1eN0IHST7EVpjMypRGZ3DUWxQCEMjG3AoU1J6YqmCP3eLADo6kUcCoQydR9dvWCDCOFHcJDpr
4R8kmKOlNP2cXgNYferO+0qTSb+/LsPBdGMchQvHVGnHXTQey+RQAtgEPYmd6DBJtUT+Nd1J+XlC
OgnT9qhPw+GR3uXIrpsgH9vonFkYGdIBNx3tkRhduD2zO3chRXqLDUREqAl12DkLcE6pcP4gUx8v
vCSz23chRDJy2LTMIm4DzOT8b58eTdcn2TfV2XIrBmL4e7Q0fT3nK9poLJzaOdD2L5M2kw7EHaCH
xs1hPo8PiRpR2wAyZrbEITZnVy8FSQsTvVkDQBuCNPtFNesVsfH+n0O7XmeGf9/MzYpCGQp+05RC
lXsVMSXch8pY4zaJytfaZ7dBoVfx3OpbpHzeFzUXlmsorGHjAFiPDKpkxtXYtXMrRqykMfMxHYBW
X6kUSaSnIB5WcTD6uknN0XOUtzBc6uOeOTvIthGjwSeYYP+vr7KRGF2iaJDd6s9Fsc1MasCkW5v7
S5zZzSspkm2yWK+4yOTzc+OQnBboPAW/gN4DvHG0nmNjd18amRM3LQfsCSjTo6/5elFKC4aNpsjC
s9l146YnZUGZ0gY7Yvepp5HBABdPLNbcsoM1Zqky1DXz/NsAbOxNrw5IIWQNWgnjpPTVxB68vMia
FVOT5N/vKVgaUQaAtZ4iLcnk1BYjAZxiOGIuA9iieUSC/Y8Ah0+fYihcD3xSiw+jJj/vb890pJKl
A+PSNPSA9B0yT9LuWEpkF0aPZ7Xri9c4Tl/AuU11wNrfFzMX6eiIU6fpFWRnwPNwfQqmVjMR2XFy
BgnJsBlSt6TNCIJBk50UtBNogsH1yynoZBv4oIWyIH9mmTqArLWpOwW6IL+HLZCg0zJtk3MVZTQG
8s372C1xKN/Wky31SsikiRfJyXi0bUW4TXIGUnY50JQaCs1OaUmjn7lff9fWfGFVM6oNgZh2xdSl
ASRJ6QGJ1CwMAkzGnKvKiVdQFvUIKHQXzXMZB6xRXT4yI7X/0Z9FohJ9iJitBeA0vAy5Ms8tYOqF
AMA4d1qLjt6NzU4m2tFKy95E+kL+5CabPgnDIIsFy6thxEPuX9IVbo1ChzCmvhdNv0abKwXBFXwt
UCCfXdtvyXtT+V2qggKFeLG1UJ6T9WaSb4I5dUJUntCkJWvcW4HbZ1WQnHWg+yCv3aNhJDb/GyET
DguOEUjSchtHijIIyElYeq7MmlomsDYB0htGC+c2u5QLKdJ7ycYUXkIcpucBlZwO+5dPKB7DEobk
TXg3bRl+0IQ+hSE4vutb0BtdHXWCJOc4Juva6RXKszeMOhnBluxtAtDhbEdSZ20ognK3PoHn0Vgi
aboZjP36CPCFoMMQIyW63BdOSKW0jYMtRS+j44vA71e6Jzz0wVNl//Lnz9/03KHH476Rk6/jJNTF
hYCjOoFPyLVkFFgZOAGgLLngz+q4R8oT+hmsSbLKgXV+X9js1QCZEgiOLKTx8bBd77Mda1zVq2mJ
47luCr+Fo4X031QuT5CeqON+F7o9LRGdjGWyBbp9CvDn+x8xu2INATSQNVEmlLMHICcJyirg6VnF
G+I5naY+MDhKq8HGFHJQ1AFN8j7c3hd6My+EfQYPCEJA5PcxYyyXS4AJMQadA6kmcFmU4CMft1qf
vyea53ZA+bD2SedX5Fl3f6lm6tNBRBhfxKNmLuROblY/FdTRBoWKF5wL1BuuTwBYhEECivXwyVSZ
uq6Ya3ua4Y/DyJCpMlvMC6X15v7ap0t6+VwDkBm+2cTHirZsdC1IFl8xOVA+dTd8ysXA/ZprBA32
2rjwrtzq1iRmomLFsQL/Q+7nMaoJmsuAGCC4iO5TFKWnD2SdiXBtFcAr6L6X4oGH7cmNTmF5EolY
MIk3KeGvhV58gWx40dpmdsIJn6wEkDWJrwwPbXwwjeIdZbGmJRR1xgQOXK397jHdgAHffVMA9syi
QjsqwRZzNktcWDfTzGBIQ/4BDy3cMxtt2tKNK0altdMG592lJN+FedRt4oSQvR5gUrtklU7HqCbo
biWCxp1pHeMiF76oQ22tVlH6aHBnGtoVotuPgowAPQwSTylqlIHxdvtFKr5x0/ilNEVKSxdk8Jwj
K3ZfgWQXf0Kqwfej0AibAZIESWd5lpXJYCXi2JCgWWXgCfRbPECbqI+Yn4LtZMn9nhU4cbE5AK9C
16D0HJgjwK0VUYojRx0rS58d8azBOWqr57bqqd1+VB3ZKVm3Cb7Xu44/NOYvWK+R2wvB9leC6PLq
TCsHIAhQOUDcgulJ6UOAtpg5XV6LIwifdozsRfddz7zKb0pAsbJwZZQ1NYMHt7VpCbKVsX1kfBU8
Js0vZrbrgh0zw9rm1TuGEDn+gmGgp63PwzdLIZtuWHhKbnTt62tNZB7gYgHC5cvXvPAlezDWZiLp
xRG5nX2fU7cxdolm0yFpPEe8srgBLvmnhekT5In3ejauamH6huan1g5EWCnYw830xGvTy8YT5jxe
zKHHOO5S1+5X6CvvKoYWvjq14NfLFBhqVQlVs5PmmNgpqC2qziyeMlLXqqeNvEEzFVNDRFgVcDhp
w2z+oA0JKNfK3mmoGqLk7WB2FgCGRqWFr2WBfmpqNYazj8qgz1ZNWpFTFDcY9iyDKEN7lOKkv8eI
oY+9YE30uyzNjlHiVMUR0P/RB48nNi5Tq6LeNzLhjOtMjwERC+9nCZVN9qdgIcHMBc2eOF0x+yTd
pC4O4jYAH8Apjl1AaiWpRa1vQWJa6/s3drJ0NzuMBBucCgwBYWjz+pUxjBA4VybSnLVh0CIIfbP9
m5EPwQeglxycpdGM6bNvxAG8xcBQKHKIX0/DheKRcWgsZkMc+sOCEjfCX1Po1D+uCQSaeG8xDzjx
WyLLer0mi/SjUHmuHFkYHNMkgJZXe9scH2LlCFxwhGgB+X5f5I0dgkiUMAmcXOBQIOa9FslHplco
IStHK9qjuLzrxLFHJBoab/flyC80XAIdBzKtzEZrhTl9x+X+NaxtY2joKfaos2DDbteABBSG0OD2
wXgjUXD9u5veLW1rQMCljBVNnGpblXszdVZtMSz4WDPKfSVJqsimRZdVdWKx0+iMnqaMKlU68UcR
zuP93brRNrgZlyuSjHJSl+AuUpEEGI3mAH/WLzL2YLIUs8fR76RaqldML/SVcsOQwled0AXhRN4w
xA6FEYP/DBtYHOA0HfvAB5iL+YYQpCX/em0lUZID0+q53vAGongS7LtnvVwFzTFOP+BIwktZUO4b
GyEJkzwTheS2gToptjEL986IYADAmkVqYoobzWf1SAGb+s8Hd7mTckrUYuCrGFtINNKXMEZJxgn8
EXgLmPbl7O99WTNqfyVLUsbWahQjLlx2Aj9yF3ae0R4yBDSDtfDozij9lRxJGfuwtlsjgZwxf0c7
ghfn2posMZHeZInwblxJkQwRfPYeIA6Q0ingBnW+t0H6LQu0B+01eSoNX2Hhs5Zh6M4cG7+zFkAn
b63TtXDJ8I554eoVCaCV9pvbfQ7pP4ZEX4ubOo0xyQgP+Ssuv7B+Vh4EXToq7JS4wIroiRm+NJbW
eYxUxbotwfZUNv1S2nru3IBigDYK9HeSm9ximyrj0IWCn7pE7WiEVvp9ag8Znn51SdScAUGWZnIi
kahBOHBtgS2rChF81PwkQB0AMgfMTfppXqdoNEbQ9pjUKasAaFnm/aYcy2YVqKxdAi2cuQ5TVGaj
jwopFsz6X39DCtJRnQ1hfGJdF/7QQ3gfSRN0K9ILBUSwVb1Qeb3J3eJQgd7tookLY0YodkiLzu3E
HXtXxKe+zTxNCwA2iQxq1Xus6lbxGG+iIPAaKzxpQHm7f/XnZaOLD2Ml8BTQ5nS92LIeDHM0SXwC
onLyLXJzdTPoZfaA74y9Hu3mAKcgyqp0lR+CdJ1fljlbeAtnjCvCBSQ9kZyfmBil5Qu7iDSl1+NT
7rZluu7H0Xyp2wqNR47L8xKVA0NNPD0rsxDUSDFfGhmak49n0lInzBeMckrnLewgU6xsjE7qoBub
LiqTjdnU7ZuqMUy9IA/woHJFbGwr1ZbmemZUDdM2KCJPnj0QvCSHoxzVgcRNk55ETdg5B2TcxhVV
4Ge5s26r0tjcP+05cYiucbkApgDIc2mnh6jRarsqsxMbQWIsEDbnaeOVMMUYaCJLqjVjCzG0CbY8
nM80vznt+4WtylrVqTo+5idNOL7NGtol1i4Iw22sHVM2esAx6hSHNsTyUqKcDRS361R/aOylJ2Hm
gMGLjnEmc2K8RHXi+kPimgtuWGVxKpHIKmygGPB848bOvqj6xoui5llTwtX9rb6pM07hC3qNUfdB
FzUyAZLQaMpA1FpTnqoc/HPsp1I+lel3Ozi7xKvRomBGYhsOL0yLF/Z9xlqjAR+cRujGR0FOLnA6
Q445d5KVJ2Jkf0FHu4pM0CRaUbJeWOGkLZfOHqwFUBj/F6pfujf6WBpalAbgH2h+qKL3SBWgm4wU
D2i42+cpItSw9g0XRafw2amf+RBUCw6FfLDyF0ga5rISkGaGkh8aYw3KnDgGREaMoeDYTh/g9/qj
snCB5L39j0DkuzFHBmshY0obKrh8rQBLRnt8A9xFnm5BYrxwgPItnYRMOgNCWlSfHLnq1GOyz+nb
KD/05h8dCHQ5QLItysyFtdxo6JecaSEAokLWTeYbUlvGR3C25weXJb6j/XC9BJ1/xKTEc9Es9qvN
X8Qy2sbc6iAPA1OwfIgUJVdaHYyiUkYjP7BvirIH8X1Ko1fVWqcZOuM2A0FG/U8QrstyUw4eOlHr
ZklvJ72U9RYNefCh8OgiRpasoDoaRaArNniW9megb9DpR1+79EdO11qE5sziZ/ij/H7/tsypKvw1
tPcCeRmVtmlbLoyh3vR6R2zQpCRgWxPJOWwMjB3mXhpuNP1YsCWQ0Dl5rgEvBviMKBbJSpR2tdkq
TC8OTi/e8urNAEh4lvzIAP1gK+62r8XT/QXOXQ0X1V9E5BOXtyHtKinMIndzXh60ymlPnTY0O8CE
7xMMAG/vS7ppbp0UFxxZwLFHUR2XRBYVA1utssPyMJ0b24od27JttYOHhqwhDTbZrsBQHHsQu3hr
eMG24keWHFTUqLoDX2q+v/Gg5K/Rr0+WVGOcOUlUHvT8PUetPXB+RMExCuxNbSnrojT3UYb4d4mL
5aZKI8uVQo3awFTlYEJu3/drpLeRZvYUlwb9G86YYMy6VHyX/WDJmjy3g2fl54oJr1m6TjO3CWQQ
yMegLRK9XLID2VpRkBVwmg6x2wEy7xgh60z6huom84x8Ibz6qgdLdxdRiKPhdUUABLf5erNdZgtD
sYry8GBPN/ebOIAwilbrfGvizx+/CECguc9WfP2f/2Lvs/VGb/BRx6HMQ8DuE69fDSAVRBvGQrLl
JvTEkegIyxAyYMZ4msa5/rp4aNOh7rEXBthHQHUG4vLwfTT7x9oed2qk0GI8Kk6z69BqNJjJVpT2
wgbNnAb6i1AhRb4U3RJyCSU2kix1urQ+NN3zdNWnGZAdJ+coW4K4mzEwuOewL4DkQt1eHr0IDa6O
XdrWh27iN+l9PTnWqkA2fF/128UmyJlXA9KAXYF3CnBJcl0usjutaNuxPqAqoG1GHxg66RJ59u1N
hg47KGcjgwVofLiu18dn1jmP67Tgh4R9aEnrx1vH8dyk8afCQFj6bVGAguDtvjWTI16E1boDhHyg
msE9BZXvtdBQiTPXFB0/qDHQAMdWyw7AWclXdlvFRyA05CjBIRQD9twZcPPhP6aZIB2lSKRtLbSA
YLh3OuWLZwm5M2vM+5EfhiSNDh0m9rzYSIMVEqHVnnXMovHQpAtumxwYTJXPiekQFW1ga6A5/Fpo
1BeGk2Q6P+SairoDee8R7tH723qjnpMMJBGmJgkoqfzeBkbd9Cgy8gPnq8xcoT3AdtfB2kg+WLHw
Ht3cOUnU9O8Xe6jHjjM6hcUPUJWXUC+pNTya7bNSGo8ke76/rCVZ0nnlwHBpUFvghwzQd8WL9oP9
CVpQqC3s3txVADwxgCCQzwe7p8yN2jbq4JjAKD4M0fcKU2sGP9nlJnlgsZ+ACmvc9sXn/ZXd1MS/
tOJCpPSeMa1V9NSctKLon1E7eUjwXIW96VuD8BwG3sgQNBxB/6T2jFq2NxqfaRxv7n/F7P5efISk
mm0tKttUsO7c9vN6HW/To608KgtWevotV6/YpDHo35mifhcRlLTUto7GYtCgMTWKTEk6eqH9NMZL
Dby3z5EkRloMui6zDB3YUEygmuXVJhxR59SVDShwQv9IgM+VPwNwCMX9+5t4Y6wluZIdzYGgprgB
5HLtkzvjauwN5JVpWokF6/X/WaENUGk0sE/TttdXzx1VJrIxDA+xY7BVWCCuRgQReu6Yv5CIhF4a
Z++kGH7nIkw9PXdBF8MzEDzl1sLbP7fmiVxJxZuI4pchP/0V77OhxJpjrdib4crBZLHbgYhiQc6c
7fxPokxHczamfq9X3LhlaNW5ww9mXNSbJtcA4WcszSPOGc9LIZJFi9KcRPpgYjFV/GkB5PM3CjvI
MUeeGha+VTTRv4a80Bg8QdNMBXoY0OokraqO9bDXsCpXfYyHd9cGILrlCe3lvmLehryQg/QyvBUk
SCbg9Ws5jsksJ3K78JC3Prc3IONG+mffqg0dXsaSDpqnPGrgcLkvdm47kXJBawSwY+GZSVrKjDDL
zKqHlqpb3q9BNW3/QulNnYD/loCx5vTjUpakH13DA/QgQhbJUcxJ8bOE9bskQVIOFvTa8H9I+67e
OHpg2T90BpgcXidtlJXjy0C25cmRk3/9Leri2LsUzxL2Z+jNwPaQbJLN7uqqeYEFR8lcCRBjgBMu
zxffgg40CYqIJm5vZpUQ7KkFWdMjCE18aXf5x3lnL/A5v3+ccbViXDL0ncIF5LYDM/ObYTReRQRl
Gu79eWqFeRSiVpGg8ZkOoXPX5zQYtz/ssAhMVxB7iEZDp/Ik9pDVzpBkCYuRxI/6gJyJ3Lq2pgSX
50y0IIwDQxehqBZ9SUFFZIDP7bbU/+OKM14b6WZtZzWmCwRUXpXcEkUEHhcNgfFaret7jAFDGCzs
cwdpnlRQxuHdACpCeVwBuNO/QKklRUly1cZStIrlteoSVJkdOOStFUmTcY8Tmj0DD6MGBC4zlNEY
id6WFba4re+MLH1ytGui3eFuwuteuRpzEViBe82CbuW3RfpFJ162qnprNDEsJjcSsip64Tb3xWHx
waKueGbljrXgPuC69YlB5pye0BeSmUhZHRXrMc7LoO2uJlNk5JM5mQ3DkEOgtDUUamQybp13Fela
IqdH9daEAOhBLlz9MQ7MzRDkh/LNuNXDwp0esndrn8Xurs1CUdPlF1oyGvTiGQRWss+CLgu1hX5R
OatgjzkWSzjdrj9K32zRiLxfm1uj0I+L9kSQxbqWfsRJA0ls//K+pp7yZQJOrDMTQJIinhbNwllI
3rXR9tJeBh/klT19lMu/XExIm+OtSakq0OV17kOo5CUQPtDpFjcdkMpMpY8mCBHEgLfNEX0hx4oO
aNy2TBhmRFS9uNHSo6mnW8fJ9stfyy99LhkM0AVDooCViECv8QDwkI2jHdyjeh3GL+byNM+CdCr1
cHZpDLR8gqDEROc427Mw2VqKnp0IVmwfxTqEl2GvQwvVcIsJRCXL6GlJIdh13Fvr1Cid3ZN9nmvY
5jp6jo/l8oa6zRTJbrcxnk3lA4iu0BySXTQ+XXZB3jjRAYruEyD7kZVnruM+yhUzypz0iKhLQjI3
DtajfYMy8D8NjuYnoW5I6yufW/F0cEZk1zVJsqM1z3gKoWvXs8CHYiIfLyVQ7NLcDOxtkyg/+qVV
gvoL+v5tZMpAZPtFvbImpDXrHptMw62T6tBHH0oVnf9AoIBBPv62PEvKdRu1ezW6XXRP/V7uxjbs
PjLzATBCQSj6Bff9+TWf9Su0H0K3ibk8JNspCPoD0+MSzPf6U3Vrf1/D4S6+ne7MHapoW0yMnx/H
2y714u8oUFxe7s/uFNavAXpH2en/22euktS2VkcCwP5Y1C5gib7xY76Z/dSdboFKTN+UzXpwAikA
B/sIDR9vOVS7Yms+Xv4KrtOdfARzvaiEkFRu4efq9NiaILgHDWK3el25VS3Aq4hbxKJ2Et6ljdua
ykagFxCPgPOt1YCGLVWhnnMsVshJqd5gDVdj5bcgnYxvyu+Xx8c710+NMeGUk05OEucwtuzTbXY/
QAU7FBWYuG8pVPbRcWjRqWTDkFQZBqkeiuw4ajF4HUDMbPa/4ggcI7q2b/L2hoalmpNfxdFrSv66
A+nTkVFANICbQR6RPenrJu6gQp1jjB7Ox/y2zvzqPntBC860mW66OEyvIYj2Wt9Lr9Lr5AhuTv7o
0Y0PWAEgDkhKn6+npQ7KGhvImZq36APK/egJYsntS3QD7HX18vPyenIDMJQOFVpcgPKmwbyIEtLk
0hyT7Nj181aebqcr+wd6kdTaBm70sQcW3X8cBMkV7iaBo2pwV6g5sgAGC2nnpnLG7Di8W9vhMfdq
EKd55CDq6uLujBM7zNjAnVI1YzZlR8N4clZU62y/co66/i7t0MEgOH+4Vxx9g//vqJj7xlThtGkF
a73/C2mph8gHwSrE8SZhCpV6wJeTjtKWo2aBYjdbTUAzmBPlEuavLgtvBouF7hoeRNdSOzB349Os
gV7SrZ+IdaWiTBqJEuC85wgw7b/NMwd9Ja1T1ID84BjO37VNj8P8sk/y3ePP7zMHeW450Wqk+H0V
TEKuY5auU11Z1gNePI1puK3A3P+xcH/sMWd2NtuTkgMWcayI9pFl1gZCbzvgpaPa9CJjF83fYujD
F6LHlmAV2ZLeqMyyapYwq4X5cW8GlyeRfx3+WSVWlKKu0iwiLWZxDJcgeu9DHXInO/IkvTi+vYn3
0AWBzOnyI3q13nTFBYdtWBhgstpc/g7RKJldoY5js44EnwG2HleW3sbxumtFORFebI6OBCjp6FA9
+dJoIWUJjky69VY/3r9a28UzDv0ziI4P3W163waZYFDcg+XEHnOwyHoNibx0yY55vSn12xU1IIfc
adOVsVzXqjC+pD/3Zb+fmGPm0JC6EfU1mPNX1c1Gt7zVN0CKt0dQnhvNTTcJcibcgsnpfGrnV1Az
OJmsx5jPySuD5RaBxJ4cf64eOMYCsvtbaP/nfXsyPOZtUGvmiDvi0xrA/Z4OveXxl+H9uuyI3FPr
xAp11JMgXQOgf7G7OTuWW/tm8fWDSEX5K2yChuMnFpjYCFz/VZVosDC8zwfE4lfzoQTDeQbwUR72
m8GfNwsYqd3L4/psiL7kHcxxvJYVnsUJvEPfQP4mf9Pdyic+oGrAJeR7JyAgW3pY/MR/ljbyVntN
vHZTb+UDUhFbw4fgmbeEvcCDRBuSOcLXqTWrwsaSRnoJO4bV4WkyiIACPCuIWYCK+IyT2AI3aRIg
n0DEc0yLxEuiBhkGwUbnTi5QVQ7oE6m+Dwt5RIoH9YnUwdMuHCXEf/p+2reb8WexKY7zfXyojg4y
OeCJ2pJjs+l/1S9kUz5oQR8Mu8FvvsU/mo0wtUP3O7vipx/FXFhaBDLwYsZHSdddqAaNT7zeTYPk
3fAaTw8v+xf3MDixxvaLLGoKhmC8pHGR6FA+B8+n+6NyS69yi83iigisP7u5LgyO7f9fVZQvzRKD
Q4+rP23nl59KiH5pP7me3rVrOei/r89dUO6NjbKNrhtcW9kVwh3Vnbbxpn+03XkrbUrAdi5Pg8Z3
tt+ewBaS0iIdtEjGd/nylXQt7XRP22mDVxZuV7vrA7DH++VJ21bvePTtzQPwMdZtElhe8wFFG4Jn
6EP8Q/PkG/mYuVCFEjjqF+4GeoierhJzZJO1NKQ6xyppQCs9tfTP8l5XZFH3H7l/eS64j4ZTY3Su
Ts5SO26KVs9gTN470HHQNuGL4upuFryL3oK88OHUEnNqG0YMGAbdf4X+MRQ3WvOrFKUquef2qQ3m
3B4kOdNzmzo4Tk3wsYJGM3OTcAljf/ZyH9mbzdMvwQzyIohTm8yhXWsdFHoIbMb2EjbgyU0rQM2g
ZtLHy7aJ1r00kG069bdzPlyjWeHbOEXQ8Zl9NMxsNEjExIr9uA4gjxVcJ8LZYI7ueRkyhyz4Muc+
BwBuCbTtEJSbAlTLkjcGkr+8VPtG5FE0e3pp1zNH2jBNbTKtWGd5k96tUANJb3W/DFu/F8SKvMfF
ycSz1XS0TESmPGB4EyTa1oPuOpssmFyR3A7Xb9F8g8YT9ESAaOJ8h5CcyItUxvkxTzswWmxKq/Yy
IRcr14v+WPl82ZzsQ32MiFFL4GpTul2a/VLmZGvZWwevpnkZb+a0cRPT8dSx8TJIuozatE0Ur4wW
rwfErVjLh0my3GroN1pUh2vTo8inb3Mo2MVZF/SWdu3I3VXUFvfgO0DLfBtc3gV0YzGLDuSdTnuJ
wVYA9efzSWoUqIm1ZZ8c9Wb1GlAB6lriQaGvmm4vG+I98agiOtJJMpJkX0oEZT/r85xbgML17ba2
i2vShWkeOPJGzR8HzScjNE+hk37ZLMcJEDpY6BABswylezofH1kglmeWJD3GAL91YxJqJqLnehUA
NwRm2HzVEus5Gcoeic9+n4BPd1ESr5eLfxgMIIwoCkKgjTJCnA8GCzkomY7EG4H/BIP8ISzVctwB
CMk/Fug4T7y5lZy61wkKqcVaHSaIzYHdIuy65Wkd5PDyynA2Dvgs0PwPtBQy9yyzXNSt7bqoqAqr
RZCPqW8vihZAbs8fsmA2SbEZE1uQ9KInOuPsMImSHAg1gExkmbjTaczweMX8TXNQqbPb5VOQDaZb
ONUWeAdBNornE6fWmBeqYhEw49bAIuiT35vvefQ9EkVEogExr1JgOW0ySGp67K11BrWq5fhS6Ywg
r5g/BiMBp6Oui5L8XJsgR6W9DuioYyU6lKQjklSg1AcqWTm5CgcLzZohNPsuuwfnkkBd7I8ZxhNJ
ozdqXKN22nbqHSRBQiWOPKmnyuZKAPHLlGJ7pFkkEMjdAGh/RJCJEwNlnfMNUKhlFxkEujdrNv2Y
jXXjqIk/QXfRy9HGcnmI3B2ADDfQSjh90Z95bsusiTq1PYaYKjtQBAEtq3lgAWnDqNn8N0vMqCTd
XDRSoS6DFiolfuxiV9WOWbD0h0pgiesdJ2NiPBJtCRClVVA/pc1a4GlGQ33lRfnjFP3LWXhiiAm2
ZWCudDunhjJ5k9X7HtyvZSuAcvKibBs9hb+XiDlxp3YEV9+KJUr0YZOqRli/J+PGtI+K9laUm8pC
Oc1M3JgsHhGJK9Df/nJagQXWAY0IbSJm3UPPJNNoUYTQ1g+QA8yiHhPR7zNOYWkR6ccJvx+nvwz5
TXiX8H4fbZJo5kGv9Vcxq9EmlrP0JW6rpn0vIYO2n1VnFOwh3n49NcKEyr1RQhK1yT73EPBeOTqA
Mv3GHn5d3kC8sxwtgRRciATEl3KYvvRTaip5euycqzz/6FSRlghv3yCBCAkg1MtBTsaMYzFsUhUD
Jgu5K7NbNnIMqsYJ2prlXsqEDwzu0pxYY6KiJLeGyM6BwMmSCfrMSgSmrSWJ0UZT9I6bD+oYlHLe
P0Cw8na1upG2G03fhqEy/EkpiT9V06Odr6KmU8FnsQwt9tpBFGyi2Kc0lrxJl/Uw7+RO4DLctUTC
Cqq+AHQhqXR+7HYQsO5HswVgU5s9HIXixeTdXWjP+22B2VnjUM19P8ACMMv3dZGHEoiZUnUCOdNu
pDxEqr6HSOtlF+V4EMjtNFT9IQqAlnPGqNJDEhilXNxcIFfux/xASHMzDLKnQIrJtRJRYz9nGs/s
MSe9ZZdz27awBz9yE7R4WPHV0v7DfXxmhTnmk6TAA0WBlca50ucriH4W6dVgCl6k3LHglEVLJZ05
Vq4X4pxaLreIaSo72hZGtkMDmYiIgOPc4C6BsBkIHyFow3B9XV5rXkLw7MeYyYeGsWbmOu4lkg1Z
WMXpjkhJfEP6OliyFMKeeVWHtVX/ysc8P2ZmC9yZFj8vnbbuyAzOV8H3cJ1Ppap36CfBM5JxPhPy
6zqUIPHMcopDZbZ7OX5v8ug5TfPQScDt1SABr6F1c3WzGvelvbh2Eda5urHy/ADm7Fc5M79f/iju
NwERBlZRqJDqLJuKFjs92D4wR5Lkp2tgHNrxAZmrRJSKE9lhDtMsaptehnzBMWnq/VioW3kd3TYx
dkqtHLqs3lweFufGQzDwe1jsi10uzNKYBiCO7NkFzG6M/CjatyIiWpEVZkGJZTXlkmBBS1eObl5y
6ynStv8yEPBKgyLjE316fg4rmdFHc4d5UyFhP837yS+0F228/W9W6OqdvmgTK8nHAlZSy52JB2B7
HghPKe7eRnchpFkQqYG4nzECcrlsWIE+a20w82WzYXlLLmTq4bwXsPJ/rDAxAnAydqWDzAJByN6y
weREtE203hCIBBiR4fWpIPrlO/Yfe4xjaxaBSHWdoihv9IfMbB7z4q0pbmSTAMX9typ3SJ7/GZyK
5pfzKSyVTkcuFqimTFNdxcqhJVu48stQX4Oq1xOmo7gnvoH2edogidZMZi4pDTFSQxjb1Hi4J8nr
lD1edjydbhEmfsfJY9AI2EQ/OyvtMer2XHctRuT0IMjMSqv1YzupvaXNJXcZq+xhqECxpA85JEmz
Ng9ju32ZNTK5jpTqrgICYA/RSwYh1vbXMgNkFSeJ5q3pWHrYO463ztO7URCoi0KUIkmW3LfKLDoA
3Gq7JIH0KNo7I6A31nR5coYm8kYlhnTVFCt+XaPrtGkL263asQuQFKk9fTbno5KAMkKXKytQ4gkE
7HpngqpB0/4+BjubG2b6E7vN1yaLs2OTTH6TjCDuEjgv9wBD4xjATejEA9HwuT/h1LEHpGWRzTZu
lfioLdtCHiFoKziNeWlNjOSPHepoJ+eLORRWBn5qRO370gkKMGQbXqQjVt6nP6SdVgsmjnvSnJij
wz4xV68ZKhEWnCq5cQeBLK9oyphTDEJXvRop+O0aiFH9utuvr5e3hMgAs+rm2HdmvWCu4iwKOu2x
mywvVm/m7Om/2WEOrqrQtKZvYScq9n23AUFvSq5kVbDBBaNhiYeGepCVUsN0RY/DN/sG8kWCCj6d
jq8HyG/XYiLG/7GkEfJoQHqiDKuAklxGn+w2+T71gSOaMO5J/8erWI4yYBc0dS1hSSlCtJEOdoB3
EdotZVE3Nf/Y/TMkJpxXY21B6RyGLNRl59QdkysxuTt3NChlGJRPXoYOzPke0ck0YPXp8nd3DgBW
kglec8N2rQ9TRFnBHQ99ruMf8hysMgaR4qqu5grAD3mD8NfVZpBPi3Bk3PGAHpjCH4A3ZJXWCrAZ
SKnRZkd78jU0/lXEcksrcdH815qCcInrc0h+IkduG/S1cj53ThtFZV0jKUTKIEuDeQyBwKtLNNYG
jQjjxD3LTmzRDXZyliEdP2XSAFt25wKZlghuANHPM8eZuo5lBEkebJ8BWSGS65Y/xJHgEOA6wMkY
mCNNarWys2SMoZq/9caHUe+bVETjx11/EI5A4xLPU8DLz+cpRkEDr1YkhpBxT8BduxaK2xWJW8vH
qRCsP/c+g2gIvAzAYBXROWOsGaRhRdhyhDiUHizj+s2aWnkTk0rx42VIPTSnXek2hH+WYYYem600
gtObN6W0ZIuGYcB9kIQ//4LMIJS0oMaUrj+z+GH+hx5RsPL/+X3mdjDtpKnyDnDrNu79Kjddq/re
agK/4PV+QbEWq6UhsY++ZGbRtBZcLYmGimAzHQq5bT1kq499fzOD1rtUW7eyUs+qgWDBgublbTbY
4WT07mzcWH8tXkJja0SKaL0CFQk9Rs5ndKgzM5oTfAu4CnUfOaHWq4vieiSipzBv6UxKsgLIPnQP
WF4qUjuRahcL+n1W9WONKifQUmnwU+y74PIVTxeJvRshyQiZEEqp+ZVYpe7npLEGNJzV+ePYDMdm
ua7kXbKqHiEvNVoZ11JQz+MdjZhBBTkiKjbLsqkY85DPHZnxkszjsNx2TuVCbnaJVS9aYjcS0R/w
wotTc4ybJmVfq52iIL+WWjvFKR+KpgTIQGndTk53/zCbf4bGIjJGtQYjwIih2fXTgB6mZOrcylnd
+U5Tb7Vk9WVR/wGvxQLkI3gcofoFahrWJ6u+TbM1RXtmNYdgKD3UYEsq7mxlDmyndIvMTw5met1C
yf3yUHm3AugTwRYJXAhlCTjfCxW03EdTR2IjadP4F/LxvSdBc+IfzrBTK0wIImfOitsNozPGbNuA
mDvJwrUXUV/yXOTUCpMFLAsQRg8FrFjq8qYSF0HcHrRkXqqLYC68jY1uHBBfIf5Amo+5SwmcI9Fl
PJcjpAu2pCy/o1FZ9tJk/ocaAPit8GxDfycCG1Y7dG7tcozoG8Fc7T4o1xzasqTV/sUL/lhhkQDq
EluSpiNhI2kfOt7koIURWPiinEcPXSBPQFwCvAvET5jF6Ss0P2o9KlNGGzhA+/dh/ShL39rYrbWD
038M8275iW54Y3mBIoNXrF5Z71Ryc9ndebGDjZ5I9JqiZfaLdJu2SkNvtQ2agPNdOsVhUu/a9Nto
LqGWiNpzee6ItkN62YBGGmfk+daSLMhZNB0QHSDl3ozEey2L2EtHUzCzvHP4xAy7dolil40lU1zF
45C75uTaP+XXKLvORU0+vDvm1BCziedRM9pxwG2W/+peYSqf3btVCszIF7UX8LYXysw4lUxo5uKS
Pp85OyU0FMJZf93dg0Du72EvEFn68+vMo6sDxqCIDPx6CYzLKh8t4yXvUK8xXrtoe9ndeAMBeZ+B
/DSCVTy/zgdSSiVY1miHdjV3d2Zr3CV1vzVEMp9cK6g0oGXOMHTwbZ5bWRL8ag8CoGPZZ6BOdfXp
3lpGgZtxayyo+QJtBWEyUJmyUdOUy2QuAK6Zu6BF0UJrB99wHnLT9srKcYtl65QbM9mA5QQqt3tJ
tsLLk8nbTxDPg3wv2j0h28zspxyyR+oIhayj1WUDmsSdsAE2y8/LqoMIZ5z8dfoHaVd0o3/28KOr
jZnVdZCisnHwlOnnFvTNIHpspy1NnBiNINz4OjBYwsUFpwSHMQjIztdvHRwrbju0XeEBSOnXQTMj
p10woyEwErFif/WVc1uMR65EGUiTwVb5BDXiFcv4t6JQKMVgNAivafs5OFKZzVvaUlMRA8+zfALa
M1O0bFtBu8wdzdRxbSu3N3/rFuf2mO28gpffIOMAXIiEDhfnl1b9wg4TMp7wJ45K8yA6w6XPuH/f
tXE96gte51LzDuzqTUWKb1JciPiTOBgbFfwYwLegGdRBnY6JLaLKLu0KckRIPlWuGieeBT1KE2+T
Ns4Qxveu6WTbgqC1hLwPza5vrODvJ/T0A5iRSqU6mSsEio+Z8wjpWKjoaMEkgupxAl4ME68i1H/R
U+zYzG6WK6JLBI/qY5EGfde4KIEmU+bHbYmTBS1AeuKNRuXqbWCIsLe8pTwxzca8dazZEaG9ZBV6
8YoNwBuKKNnCee+irK0iaqOkvdDiZHaBYWHVmrnHJA5SYHRb+7VBHzwqHSAG8ZPlx7z4LVT9wNut
YUWHHGRj0T4r1efLa8khZDj/DmZ3mEUztR3Bd+RPH8Qz951vHL9Hr0nYPDn7NpT25k15bz3EvsAu
PR3PH6Tndpn3ftsuymJUcKL4Ka4gDedRnEfjyrtG3ct9gJ6zSsQ6wMnVwCbyQSC9oKSwrBCU7JT1
FFXYOXHVowtf98jsAmMdUCycGe2HsXU1CAOtgocwpz/h3C71t5PEndn141oqmOPalWr3ejQ3ia/f
tI9AYyLa6+9a2zVjN8nd6Xn5Lphn6kdf5hnslciHmWBo+ewROrHdpDloOCSctrpkuHL3wxkSKP3N
G9WZwyGpr7K+uinSUFVGDLx4M6pFFBZ+DakxemQ5ENxTJDFLNdI1Y9RmiYz80TJ9g4RbqDrkO2Ks
55ZIV2TUXwUj5noWkrGAIULNTmNlQoe1bFcHoljHTq59IN33qTTF7tLYd9BeyjwiP3fzzgCnq5vL
gtnmXdTwLZPyIFD1DsapO6tFUXtQUcK8hi9X11oVFIIiB3c2T0wwvmQhjokgPozTP/HtMnerDvxT
JhR8IV0hAgt+fftj5U5sMbFAaa6QfrF0JLcH+0fv6G6qSHeXV4ue4l/c04HWMRAnWC82V79U3Yhk
F5xjRVSo9VKA4lM9gldN+UilK1sa3Fp0s/BOdyqAQXUoQI7EZmw1c13kZDURTRnY/uYbOJ4UdRCc
b9xlOjFC//9k22Vd3YBZ38KDuXTqIHPMOBgd2V1JnrmN1Sdu15aJwCbX+9Ap8smLgaQbcy93mY37
ozSy46w+VXLi2vmTNb/VACFeXjPe2EDQjCcWVTPBI+x8bCmI4xq1wwabMRIfKM3xuETG6OvrmHrq
lP8E24MisMk9u2lhGjxoNPb4EgNHyQgdd9zJk3lon+flxkzQkJDGkMJxIM2zt9vb0hLsNd6E6sAA
glQfbgLvPB9oXmXjqNnYzgnomCQvypCClm70WiQOw53QEzuMs6y5ORuFCTvj3H2X63uSJxvnGeSV
4SJFjnt59XTOjgPJLtCWNB2MAOR8UO3a1LnUp/nRelZAryDiDadOxm7o059nnENrVHWupjI/tuvb
FEcuVGXcRrofpL3aJ94yf1weDW8zn5pjlqhB9ATwa4V2sslw6+nWBlWbkOSTd0idGmHWhzh90hYd
BQaODniqbqKp8JX51ph9xw7yGJAvIZCeplUvTSOzlyupn+eugsm43lTdNouf8i5xR+SYpe65JxvF
eMlW/fbyZHL9/cQ1mJC7AbXlXPZFjsQH+LiUO3TkuIpyvSKXc9kQNyJC4saCUCBErRGKnTvhQNQ8
6tc6B23cpjPBO9YXbjw5EB8ZkutFSjepYQbzVHtdvhtliJqXa1DfG6AKW+X6IEeDIETjuREoIaH7
RRusUMs9/55ZKXpDMrr8uMhXlv6IJ6KwfYA3uZ8pRZTSVGSnmCHrkqOnc2HkR+QkXGX8RZmuY2K6
qiKaXZ67opSGBBjUbPC2YHa4rFaO1K5mfqxB4Zjs4lE59BC6LGjfd7XX1vxh7ASAYN6hgvoAchNI
4ILNm3lFjJa2yETT82OnzW6GN6kQgMbpFqf0tzRUAAgNxzFzsHSdE01pi6KgHV+j297LpCvaJTr5
U/m2HpQG3VUaShN4kcoBmcLhb8UMadoC71Bg39BvQJv+zl2khRZ6U9JHYT7YVZg00mPlQFH78sbg
+eGpEWYH6km6xODHw6swqkKty93Omj0x/6vAzOdlexKdxKR1elvDQ6gg6i6eb5Gb3Ir9kGsFIEtK
SI6OFja2axpnsini55itaNSoFABw20p5l5xBRO/Eu3SQSkKzLEiSaaPd+do0zoDCp43Ip5EKbyqc
TeKg1q6DdtjFKbQZSCxDICARyMZzdzSY1kHjCXc0WGnEODVQopJpeNDtFsk6tGj+GLBc7T8Nj4o3
gI4SAoOfGaGT5dKwXF1FhwfQ/TbTrC04tIwMj5tUC8t6gR6BKNziLt2JRWY/y2ibTWoDMXKbLzut
3QwLJFsMQXjFXTUIW6J9Fuz/SGidr5rRtdCyH+EfufmC3hkSGtFOmZ6g2+ka3c3ljcU9oGhlCULQ
OOJNJk7ok6IrUfZBSsea+pu4VKXruoRk5mUr3BFBORL1IxyGsMSMyKwtoLQQWw3IMtL6xzK53wYC
Dp3LdrjLc2JHPbcjEytPFxtN9GrwKruCM4jr1mgioTSkuKZYGN1oxEPdJjby2iq6LNXV62cdMlk3
dSkINzTeRQWuXw1le9r+Y7Jehl27qni0HG0y2a+9lBv+Es2OB+xMso9os2q2xkgbxOsxazPVA7FG
4ur6YB6aUQqQezd9uSj1bTsrj4mkQASpUouwcbJipywaeuWjZvVJl5HntJ+NEDwVsmunyJDWa3E3
lt3kWvmAVEyiNtdjhu+I50GBYEmTbudiSr3aBOROrs0lAPon34x1mRxi/LKrZQBHQfHIFEw97yFA
taPw7AZFHuKi83UFyXNr18aaH2cpv196/R6pDPO2yLXCb5s4eU2kzhCY5N6rQDgDpoHHFaSLmCun
i83GTLUZcQkk3n0FpCie86w8WM/5h/yj/KlYftZ5QNBd9mD+SH9bZYuSaankspbBauPXDtnP1mvc
fUhavJuMx8uWeDsfJO8OWipRdgChwvmc5gb6vUmNOdVbAA47OX/oolY0ifSoYsN1lI0/qQBADMHG
j8hxdcogLTkaotTt3D/nTncjA57kQJnX2ZbV5MpF6w7pw+WxcWpuuNdO7DKLl+JXpdFB3AV5+8ad
5PxxVdL2ujEi+VDOcXUbV3GGtpdp8SfbkHaRqrxUsaL581I2O0AGRGon3Hf6yRexFIE2UHCthPYw
aCi5zdH6Hiuh+mN8l92h9m0i8CLeUYX6G3Q3UQPGG50ZvkSI0g8JjMUZWva6XVGi+bcMBsz15Ynm
GwLiB0kAlCLYmlWa6Evu4NQ9QmpHRvVB6XvXek8+LlvhbgpgFkH3AfkryEGeuypZCNg/O5xDlvsd
hHLevthcNsDf7CcWmItjGbphrADMQnVPgwbNbb8Fi8lWC34m7uJLvg3+oP9okTnjC8PKs3EaQaJs
/egCJPkKfXiVqn6rJFtAp5G6XOwrY6xdDfoAVuGOlUj5h3cpUyTo/84qc6gW8WAsM51VkFf4oFPd
5Zv0IRF5yGda+csRcGKG3tknQdoitWWUEZiZcYq6BpQXoX21Sd34DSl+NyRHNGyl/jPygAHKAH67
i6/H4PFjDURQP954kXRDQRoBDZ4qzHhHbQRhiRrhVm1XLwNrTgc28aZ9WvSgJCZeZrVgc/CiEYTA
SJJpGoVvMrEV0oSprpRZgTZkKGI4cvoTDZbfylyUJuPagWAxnrRIXCF3wMxwBxgBACawQ27nZq/b
O9CrXnZXjglKK4xZM2k6gM0yWmQtiraeoI8ZGM/FIREx7nJ2uIIIHgLfAK5YuI3Oh4CS19Ck9VzQ
vIcO1MC2HaER6anR3y/JmR1mSYg+WpXpjMWxbH4BYw06BCEanXMkAk6CDnwMBJ3ArGBunOa5LZlL
cWwKK1zGK9q2SuQPIcKauyQmBLqpajVWhnklJLEjycVgFsdJ2RjkasoCAHH+YdVPTDDnbmwX9txl
MAHkCqn2MAEO/MsmeFV7ivECLEal9FFskwVyvL1UDMDgRBvjEIVZiOva7b1l+/NRlP/hRQVntphT
Hmn0UUsIbGXZozXttQms4ACJOlrtyolfmT6oq7s6mIo7rfghSmFoXMc4GSlz4qfxUEktHamUuM4P
u3CXQ/xtPMqPa4gUrVccvivb3p8PfZCGgz/cZ16xbf36cdhA8/iwhPq2C1BISClx6z2Y5oQnNSdY
O5se5hypzK7RSjo9T4ovB7O77lRYszzT7bzIf65vZNC8PDluElz2Aa4nn0wMs/khurNmDeKzYzFF
m84IJlnd2Gt42Qj3hDkxwuz8eYB+tdnAiNE8ILwupTt5fla8xRE49CeairnvzmaRfsjJfTendq0b
dDSKP7jtt2GvhPbO9DS8H2ov8bKdss2/NeHqWwfTbz3l2xvZd7sEjHwbzQd1ui/7eggKN2+4h/aX
Gha3CrRpk+3imph5zc39NBRzYtK1Zb+alhpp6hn3I5tFbJxoaVUKZIWOeLddVv/y7PNQK4Dy4dJF
mtEABTCz9ZJIHqxCgphCg4Z+zV3LMMrRedw/kSKIW7cpXMssr0tLcG/x9typWWbPqaZECiPFsKzM
CvsZzS75rB4Vc3g3x0SkWMoJMDBGqGnT7D0ldD9feRNuHGsGxpir5i4jG2TZlCoOi61jhMQShKw8
f8bbFEk9RBgQi2DOZj2NIqOhfamk67xMrg7IbQekvk3lGTzWf5+RAhr3jzFm9coCyg3RCNi2lizf
DItcxcOraY1+2rWurOThpIvExLgLB6VoUGZQbITNnAl2jJxfU6HpKiOA9i1NC9JlE/1KVacrbobe
kO1lB+XbQ0LWgFgFAP3MrnUyUJE5I9qVYmX3tssyxGtzI3oNU29jNxlSGCimoE6LRBJzBsnpHKuE
diQ1ypPcNOGItI2a3qvtS6LvpmEXq4lboPXXyj9afVt2z5fHyDtnT80zY1yqdFmLqIGGQmQCtlsj
exWt93Hb3V22Q1+XX4eJCjhNOyPbw2y6BtxHMZC1aP3SXnXZOGhZv+3Ke9V+b5WbIiuDsRfRTPCH
9scks/VioIUBAAFqCv0S/4+zK1tyE9m2X5QRzMMrICTVZFOu6rb7hXDbbaYEMhNIEr7+Luree46E
CBHu9ktHVIQ2Oe9h7bW6CBRr/1g9MH61w3fGtnXsUO/4z9hW+zIzazLrNZZwKsWxd/yITTLpPZaH
psMDAo2B+3O5dS9f2lttmbkgKZrCln0JJqPCeh28n/cN7M3calNo4+Dr6WKAvdlDHrL2i2XvXMJ7
+2G5Ny9eRF6iRUNy7LtmgDwZBR3sgFdO+wziPbOi0FX6ZQLjdX9Ym+uko8UER1mDWuhqnSZkN4lh
AoTMPit4MVlYjafKDHr2/b6dzelDghDpYERGNyyGKdeqdF4gbGXn/j2lsgpTPX1Wao+yc3MfmIgn
FhK3pSf5eg5tTm2v6Re4mnp3hhOxv/yLcYBeQrM8aC5Advv694t8aJESA95oBNVUbQO5AlypJvdo
B7YK3OiM+q+dZa9c7IVUmyrijKhtEB2m0riuwDSJ5v1fSMMdR9cAbIZbIRXeN3RX9UHTfbYroLoN
9VRjMTN0x94f99a9b+AyRlbZWFDXq3GbRPGpGpcKGXKF9hnp/LkKvD0hoG0r8D4hYAYavrUOEIGm
MLFnjBrI4I793SMktMbPVrXje25uRlDL/b+Z1WVRZ87Yg1YJhSMwJkLguFLoB6J7uMV1KhM9wkgb
oTwBmpoFB7fmPJkAysl7KmjSOo9oaX8pq4RXRzxhrXsGMjnSCMS4oKNxf6VWg1uswtlBSnPRZTPA
9XO9cyoqMo9JWSUOpO0KtHq77NeQ7ym5rM7Zh5WlDRrLhPQxSmLXVmSeacLmBU0KlGVD3kD0t5Xe
HjP+Bxb94on8XzPwg5Ea0kwMbHXrstK1UttDTiA16tDIY2GngZn358Y+mqQJGIqXVC63MYAmfREJ
71HSn6D0icRAAos812l1uD+960D8fz8JPZSOi1h8ebmvR+7kNrLjvUETmoMkOvXOshU/7DG2G/8H
ZzKcUnCSTKfJ/Ec0UV9N8X37WxNvAcEG+WMPvMTrwgchI6Rw27xOGjV5B11NU2xn+l5BYnUQPwZp
YWxoxgGYBerq14MsS6sB8WBfJ7WkocmL8zS/zXX5hdT/ajw2OJzQjIDUuL1ygiQpaplbDqYTDGod
OfeZiu7P2NaBAMoQpe8PhM6abKPQ59E0iqJORJtpYTc6P1IFzuOUNN6Opa0Tj2tliWssEBCh0/Z6
2io683bgrElAKAlagtGJIR+rnCQtXgfjM5ne+B5f38bg8AwhIMXwQAO3LoGiOj7XNcdCVdJY1ISh
2AFFwPMu+crKN1k2BMqRaKhYOttB8bbaEMxvs6m1yiaxzLf+bHahRprQf++Hp1K8CmMvx7JyS27M
raK2VJTuTKemSTS7rWJ3MmU0sP6fYlJVQKUvHkwPft79fbKx5zFEF/cMiLGW8P568RzZ6ak+w2ap
/zMPNEZgFdpzUjR7eejlhlhdagtBPs6VC8Zj4IivDTFQfhCLdiiuFWFf+rEO9cj3XAubHkhAc498
9OPRvDUHi/DygCpYN8Kg3wdgjLFuk5KiGo5ce3FI+0p+NrpGRdrsdccx01TUZ4Z+EKDKjMEADUlN
5GajJqtUbElNhq1tsEgQEyCLWTMDh1tAzZbMOXOltANEQvIIXT12UOYl8HXIjp0At2pA98nqoHH6
IRa4r+LCV9OBsak6ixJ+bscLG5Q0hfFO9dlFLxrtUGAdcYlnefNacZ0eBaqQgRycP0bC+ygjRv5Q
CcoeDJprn7pZIHXkDsPx/k7YWqCFwH4BFqI+6i938IXzJQy8Nvhjm0xWXUMoQG9iMhIV2iCCClVN
9VgKV7z7dNjb9+v8z8fGhxQuGPsXcUJcJNem89k3u9rS2mTwAUDSQSG25PjOY5Eo+1iJMuLa8twh
Jq6HnRBqa/8jIQNdatj1gcW7Ns2IN3u8L9tk9Lwvrf+HLFjiLnfyzjnbukou7aweUMMejNZO8zZJ
eWxW780nzSKIsL96dRMo+Xfv7vRZLt+93v+X9laudM+5lekU9kTxlydfx6wI/AcwjANaPPy+7/XB
GmMYHxTj69JZ61ZZ0Xt+k3CjsM7SKwxQ0Hkv00j7f+5v0c1JRKOgbznoFkFn/fVipbJuF8KTNrHk
U6vs0OvqwCnz5374YWnany3kHvydtuYPLqL1RCIdgzwTfL6FS+LaJvElHE9JcEHmkc7OWYEWAfG9
sN5GYwhsWh4y6IzZVey1YZuCxX0AN2pgn4B/CyrykA0g00EaJ+p9oGTpgyNVMNhtqHlv96dm3Rr3
cYYQqYDaGQw+JlqJr7+zz0HZVqJXK2ER1Ge10HCCVoRwtLODdu6+dixohyBHtBQMO9Hh1qpcWl69
/+4we0VqV23S9B6o5Z0YUqMRejaOxBtjlvIDav9/QFBt50Rt7XAw3qDEBZ/tlgjA47WemyVrE6+p
og50hXnzq/B/OPSt9F/vT+7W1Xhhau1+DqxthDAwt7YwBZ6GIrR0CgFVB1lAczYEimtUPvgUksP3
De+McS0UoPzObEjX4k5WzZcZDGOT/sQ4i1TxlVY/79vaXEZQpCCC8kBZuX4xQZw7zI4UbZKnS+X7
Uzsnc/VJ88qD4RcvI33WxM7Z0rdMQv93yfsDpokS8vWeRaRlMHRpsmSGjkXAIdnS2HUd6B9Rfq6m
Rx+4OnTkzOSYq1mdevTkx9xvpmA05yZWTvFzHv0h6rjVnzxd0lOTMnky8MSn+m4Gf+upQI0bCdqF
/fpGTx2dSOAdUnilgLaT0AOr67NHZyfKWgK9xFzw+P6CbHm5S7gFmlCkudGzfD070psZnUnNEhWf
Vfhw/8e3IjpcZ//99dWpRclemQV68RPT62J9/FLV3yg0UNNPdvmpNI5D+116WcS8o+cm901/QOnX
VyqIQnQNzjsc7DWEdYAm8IRDxJJ+Zoe0enR99qU3/dCCri03hi9D9RNsNo56AL0Dp0Pgf57p42TT
EKEyvP3xMdeOpDr1dAQTMg1T9gC4Vk3cnQtme4pcb6HiR4yGsv31AuSW6tA4pvCdMpPHXCiE4FTX
w9JogBERBn3I8QoFylD81Nv29GKUU30szMGPhiY19lZsWe+bacPRhMg9sBzeGjFiDVxHqxpjicWy
A9dPHQ/S7Ny4Dw0J51fTBRYpfal+7CzWqu778a6Aeg4C2XhU8N9qn0h7nPrZa1iiFXpMZNB2+kP2
k+boLc/sfwRTdciV91fVxFWjAuJlz+M4hiOb8RaTr9mcHyyenRj51ZnInck9MNvWFQIFbQsUjMhN
2M7q8xgaUBxNDSwZ2fgX/EY/JNAtCiyv7s8GG/3ArDx6SiWxDmQAWvr+7KwbwT9mBysBZgYDBGz4
kOst0nso23sNZ4lezRNYGVU9gp3BQwXMR/TxBHnMFM12Ym4igt19kpJbKvCl2Z37sjRYMLkZe9Ss
LvuTNQOocLGhJDoRLTaGtl3ZB1Kb1bedb97aR4BbgoYNXg3Qq8s9d+HoO6WWcWZp2EfG9NDa6uzw
NCgbOKFjdqi/mM5jnoazsMJxnvaO1NZuwntt49bXwODmrI6UTrOuRZEV8/W1eqSBh39mWMIp+Vdj
/K+dZdtcjLGvIAJW+rDj1L/c9Dn3oPBMXin7NgsvnLr84DuB7nUv/p7ffXtp45QAWAliOmC70OZw
bZiDRqpxaxyXwguBWIAkws96T0d3w9e7NrJ6GTxFfWVXuLuNJAMcUL516XM2eoEULCpLNDq8m99c
G40PyBuUTdTCJSQ7b/fyNF9fRojV0FQEjTBUoG4Wkts8tfppxONk0dis5ZvU6HlnEW83C+IydOEj
I4dqIQ739VyiF1NDb2fNE33Kw8riAUVVEmjTc1E/5RkLiTuFXPujTXfGdut1Xdtd/n6xebS8Gplu
wq7jPM7iQelHC+KBbmiWO9t0a7MgR4ee0oVr/4a9q25NjzRZw5POBtLIyQeIT9kmD+s+s37/5GFQ
eHRxHSIBo38knS8GJRQZUsMRPGky8VT01jPru8DVUWHL8FxxdmIleTTS9lz6zeedhTQ3NouNlwv+
BloFkbO7nlCezhNXxcQTP3MAYmJ49l0NZQ7oAqGSDh1oPrVR55SQEusA+WhUIUJvGrtz2wl2Zn27
l3G4degxGbh+UPtDIIms1PUHpbjt7GnUeGI2xhfilK+ObDD/7o/Wns6N1ZzQQLYzB8tDtD4wS34N
RlFKwuG5NmkbErI3Y8sT2QGMl9eh77DzNCZIahscQHM4uiiLhJUButAJSs7pHqJ3a7N9iCjj2Hrg
Xl19gDlAJWnSJDYbBGLSlAIwREHjN08InXbGuqznzVgXveb/M7V6Fcu+RuuAPmKs7fyXUiVchV/Z
SH9lTH+A0k8ozPGpgGClhu4JVdWP4LMIs9yF/6IdJ/ukWBPd/6KtsaNso6MyhToIXu3ryR8q7vPK
pTwRc4amAjCIzIFkewrdW8MGB/+SS/WWTpTV41ZZtFIghca9kcpjx4yg0/x/mMVOOu8O9we0kXT3
kTGDiMwyy5a15uuwuGYWgK2JxEvJgWvgLZJeQiGtqWrkymZJ3tqWQEKBV89OHt83vnH3o/cMkGLk
+yEFtA6HUQNo3dkHzY+fvrXOj8nd8VA25hEZFyBk0ZyAztj1dcEMrVHaPIgE2pbEoNAWeDboc2bu
vC8bm+LKzOoSgNjawGwdZsRXE8wyw9v9Wdr8eZSObTRZLP768vfLC7ebzGEGy3FCzTHU6GGqJHyQ
39/YKHYCUogTrSFoX225TnMLyrgSyWyJkOfQKxzocTRO94eyseBXVlbeFB8yTwcRM2YqsoKdN3Bz
sf87gnWNRStk72AlRFLWMgYKEA3Jv7jx3cv/zaa6sLP2mTKt4HSEnbk/e2mGZ08Efnlk1d49uwYS
43bBkwJSawOt5Ljr14l0Aq6ksQStbuKBxmzOke+VyObXQUFiC8Hs9KkzAtoc4X3m71L+JnHbjfXV
tqNFU42cwvo0q9A0kfBzIIMkSZQBu3B/WyzLvrrmgS7Eu64tIHNkz693eKOAM2w7igZehGexyQk9
EkOqkwW2YjqCJEMUhhZVyNQ9O3qmDvetL79+Yx0UruiAxHMK3ulr6wzs3XprNF0yidd0EjGVZTBP
7Y6VjSQAiv0A0AP/bUHwak05RvSmGwyHdQkvdLDQgC6oNY0Y3WyPtjHEfkaeWH2acn72nSEqZzO2
bbJz/Na4mI81RcYJxTMTSiOoZl0P1XDBbKF7oksaO/vG0PmToqGKaIfJp4HjPQ5If7CGRPZoBIbb
NQHX+ROZzVMusljab3q+lxrZnHsEOHBZgcv3vdVhylPHa1U2dCB6C2YbCgvAzubzTsJjGdXNAl8Y
WTyqiws0a6faJLrsEkLm4wQAnTe9mOK7l73q2lmnOwu9N6SVi+DlpUFo28NazwJzBHvH5CS10e4d
mq37bokN/3/qlrv2YlQm1UgJX7xL+jSwmjffm4Pe+NrsXkMbQQxiUOC1HLw9C3T72o7UmJUP4JdI
ECUF/WAcsvzMUxp0Ogj37Z3J2x7Uf42tNmhRt3ZtZzDWOL98/1vmvaOGbCKVe//Ib104S+kY9ELg
iIac+PWYFG/hNKipTzjiI635Ie2vMpvCUR3RoGpkj1X79b7B29MPcQpQsYObFQmeRc/52mJhgmPe
zkgLr52HxdhEnc0D7ufBjNdDO4HcZuBHG7oSNnAvw04cerMlF+MggXeApgLtlrYarjdl6Bdqkdui
/jsculL0QSeN351TCxzlmMpFABHX2zrJmfWTrc2Og4TF8KrO2XlwYjc96uTRpDLKrR1E3caQrqyt
PAlakaGawPWaTHqig5BmhP4LR7f8zrJtmkGwg65T0K/fdOO7IBkpU99jCSfIw7ijw0Pq8geVaSRA
DGZ9BsjQOuQINE+gBW2PBjFAokYHMxaQK8ZrCU1Uwx6jRQRp59s2Pw3YriXqBzpu7bH53ANRlUxZ
kodW9VPMb84eBO/m5C8remFhNccTLdEsX8JCVyCeZKBEwX1J7WDstGcz2xnObe3+2trafxu4nYmh
gzXKciTztbNV9iH0o8Kq9Z61VoKzLQ16dBrjduCufrq/0jee6cr66oiQfpxpP7sssUnaBrkzp2Hh
sr3i/c1LBCsAUqFYgqsHMo/Lml7c2R6cHE+mGKNXH2d2Ku2TJGMwnmsU4vZ6/DdtITeLZkp0ToP9
8dqWNpdOm5cEmUt3etRx66j0GVxxHRjxeVu+gSJ4L2zdXEI4FsZSVkcVbp2aMNlUDr6qOFjiQWWa
85+u+MJH/cCqsMwi4eqHbhr7peYGCTkjub+Ct5HsMrkO5OvQn4qgco3AaCbQLEDeBgdiaXhof1mD
FbVW/5bbbaLAVyRd6yEfs1dnHnf27s2r9WEZdQ2kBoB6WXdczJAg0u0q40kP7Zm+6WLyXXT+URp7
yhdbZx6gGvB1LNqNIFG8XtMyFxOdBVIvGhUDyHg9M8w9AZgEqok7Y7o9EDjNkIcEnbiFhqp1PUQO
EyQBW50ndAbZv3I5WsWd3jrfX7Q9K6tN2jbEln3h8EQZUUoCzqP7v7+xJZEQxe6HFgSuyJuWX0Kp
gxfV5Un+1g1l0CovGOmx8D9NECd00ljx2KtfKPnjvl3j9vTBLjYixInwTkFa4XqlVG+5pd4ViJ6E
AaxMDkfbVnDRCo2RY0V1A9VoB72XVQUKLXCRBC3xQNHu5fBHJH0HcBdyhplgr9B9UAfRaG9zU6Jl
jg1tOGpjHdeExzzV4IdZ2muLVpjnanLNg4vY9DCmlowL4ekBccme9OXy5VfeNKIXgOuXAjbCmRvs
zDxz6Zk0R9LGFIdS5Af0IcVQ5AYkro+GHgLdxiAP96dza5ssRDUOKLcXPfNlti/uTQgbzBV0FJAC
mX03lNpchf28S/v3kb1bDw1NDw4aLEBUDJa4azOkES0FSkIkhv2Y5RQ8l10InLQOHAwSSceelZFD
/KB0x0jL2jDL5pd8LoN+JKFX/DCdGquoB3UbMmR+K/qJjZDCQYmZ8a/35+P2wjEBigdVHrib4Jev
38rKrBmK7rVI6urLrB6z99T8TPUdgq3b5x9G4J2gZAIdLxBwXs8GgARqhoYrZiP9zHuQABUyhDbZ
A7LPkZ/v9P7d3mwwZuCVAtE+KN7WGIUm9ZtZQech0VxAjip+0soUbtZvduZjHDCDkiEaXJZC0E2D
aI+jY3SaSPrC66K59QoUf0ztZEy0Ot5fo83pQ0yLOvvCfraO94WZCpQkdJF0xkPha5FqTvlIA5r9
mfU7k7d1JFH9gXQXRP1QlFm5FUXBQT4/uSIZCvITXP5ahigapDcCoAsdWXON/anxPZjnplEUgiBp
AUwz6D2ut0c7txk4uJAfcodjmqrHEjwXxZvehib8mdo9VsPP+xN6i/LB4uHN+z+LzjqG0kA+aRD0
jyfGUT9TEv1phlY8xVUkgzRqQxWKoD+Io/nFC/dYPbYW89L0yj1MR6dn9UywmCQlX0Bf/T3X+4iB
Rjhw67E51CCt3yl2bZqEEg4yRriK4DZezy/YrLOmXHI1vDpbB4rLtdfRLXHM6mbnqd/wnOC1QdxK
wwlEeLjeP1bho9nQRIJkUn8VcLzD0oqNyol0+5x7dsy1V/+3ma8+jiI6oWAXneAGnI3r8bGsQ/az
yLvEhsDvX/y9fZ/ey0/pmYTuQYXTV4NErjzf30Jb7whgjYiE4YQvzbHXNr3c6E29BVMgEBgA3vSR
Pny7b2HrVICN0EVDKtLowEZcW6hF1jaWrjo4oa9l85fqThRdC35+0BvzkEM5ycr3Ek5brgZ63eDp
wyp8jmUjXTyOHqlKaxImcmiZ/eB+LdvhqL9SX0RuZv6B8HFnt+yZW73FXUYHN02tLtHApJqOZiC5
EWtV812YYPJ+ZMhp3J/STYMos/omyr5YuJVBmrUuGRhYZ7zUniE7XXnwp7zqWDVNffJH1R/aHjWy
tMrmnXt161GC77YkbVBnRaC9mllhlp3jOJjZblhcxbyLM7esozbrf7Pz8uM0LO1QBjrDUdZdR2sy
52oSadEndGr5oR+NJnAzvBr3p3LLb7i0snJwTH0G8Ztf9gkkloKitA9W/ppl79YuZ+amoaWLFDgv
FzfL8veLPen00vb7dOgTofHQIHlkyvdC/7P398g5N040OiohF4b+W2z/tZ9dMF9UvZvLxKjL+aBV
Q/Pipln12wk0CBkAXwiiUaCzQO50PRxJ0zHPJO0T3PPvwAMlc17Emp0f7y/Pxn5Dgm5pTzMMVEPW
3Vw1bXxhgtU9kUUToMQeYNZMfU8qauNhATp3IeTS4G9BkGo1GM1KJ7+ohyR3ciMkQ1OGbOx+SQAf
4xrtgdAAdX6zc37Z3kDbAxIMwknEYWtFvgrSKTonOWwW6Ev9ZNYvpPjj/uRtbDk8IqjzLvyiC8T+
elgTczrlAfyWdBqKYnS0jYgwIDuHyrWjDvC0nWtpY+eZAHwgEEdlFowOq2kElMifjNwekqbzeTz1
DjhaWWsc7o9qa7FwhsC7j2ogatirANlOZzd1qnFAxmgO9VQ8tbMdmq86Z7FHm9f7xraiZbRv4UrD
QUKaeP2UdExqOYh1x8SvdfWS97Ud+UQYCfok7RNBpBnm3B8PDidgjNEK40FCnzIWVWvsXFRbw0Z9
CmoKcH5wJFbD5laJmrdbjoneO83RWjSxha4ip2/eDKf6NGF77zxrGxn6hTwNvTsofiPsWfeV+R3r
Ot8iMnHmAm8n0KqR0Isi9hmk+jzJ2pehb7QIvgV5wXvDHuvMRzJBQzuH5pJq53M2/Iirr1k9PQRp
HiVHRyaq1xh0tNP+IB2fhHntN5GqzOJhYCY67IYO1D8y20MZbby5QBjBmQASGm1U6zfX533R1nU9
Jg0eWld4f4GNpa+dcO5/zXw+gWjH3FnxzQFfWFz+fvFioEXSzzygXtEY3EGD5Bt/r1JxWnqczEC5
T1P+5/29vnFdIAWLvmjk61D1XT+4LXoBmtRpVTL73/UmGX0VpBOyMtPOuDbudAvZMzQcQ8fithvO
dKVti9JXSTnzeOAUwkrzQ6N/vT+aDSso61roKrLREHTDkOkBgyeoMU6JsF0oraELOLPogfSdv3Mf
bdx6eG1BoQY8JVp116lObeyzuZHDnJTSIQ9T63bgxjX4juN1a2UBPYBGETfAQh67usu5M07cH2yZ
kKIFWFME1h607HbCYAF1TQSvaBpBLuN6u/EckoRZiu3WTRA85ehZcN0yJFzbOccbV+piCD6QuQSu
uM+uDVVwS6Wu+jHRpmdi5k+8bV+cuXxdin5GwOZvTf5POv4Yxj2lutsNjorVEoeAuW/Rt17FOlZB
DSulnUrUj8I/SCCghkjfU6bdmsalz2fRE8SCrSlgzUzmOhpeVSImHtVej/biNuy9X/d398Z2ACgf
BRMPJ9ZBB931HHaSGG6WdXOiZVB2KoNh/vu+gdvrDlthYQ9dzCxhxrUBXcpSOCAmSYTbjgdWahZy
KI76DKRf1NSajJgBnIAa7Xrnxd0yDBo0EJYvhAR4eK4Nu52t0wrC0oD9e4GYYkcFzkxCBbFiCZwC
7XeO78Z6oRaMlUKnKjKd696swgMfmiXzOeFqCLTx5FQyUNPx/mzePt5IRgEaihZcxNq4Ya8HVSFF
hTuhnpN2OtXd37lphZX2aUm22+2OqY1NbiG3BrfPhNqGvaZ8n1ijRtMXM7o2vFhR+TqPTjT29tEl
8/n+qDY2oeVDxw0AHmS9bxk3wWHvFZrUEgkl69AdwOUoBN9j79pYIFTO0MCMM4ug/qYz1aU6AFJK
S7J6DBuazBkP3XJn1m7f2gUNb8DHQW3CRV17tUCFIH1KTC3h9WGaP5HKA3cRDXPraJoy7Ov0YGjf
78/exkLZQNTj8C4YKGR2rk0CF55WIAPXkkHZeVx2dRWScpyDyuHnvvK1ncXa2IIoryLiAEEqqOvW
VBKpzi2LO1xP6hdhNyF33TjVHz1gm1Szx8GxZcs2fdC5LeGAsQbItIPhsy519ASZ+KJQ0cKJU1T5
J2Y8jl/uz+ItowuoOEBDoANq7qPM+sHpf+ElmZMO+VnIhiSMWMdUPeckO9BRBI6gR6b9PXVBlmWg
btFjq2mfqUwPWt4c5pGdh1x/YZmMtdT/8/5Hbdxhl9+0ltYZbLS1tooZScWKw1xEKo2J89Bbx9p7
HyBYf9/aRrJySa8hu4akIVbXM693ksq9GQXXSkuIc6JQf0rNt0LQaOKxW79U0IXpYvRQxvetbhx+
PA/6QnaOsATez7XRohUWSI8aPenrKQ9GVyo0s6bmzrnc2ElXVpZDdLG6bg3iYCi76skyrtZGF5cO
cioBpSJjgurBDoRmyxoS6phHA5EPGEqurdVIeeUVl3rS6XUgGGiQn9Gwq/qo7nZ2yMbhX+Iqcwmr
FrqV1ewZdsW0NLP0pBDuwS5lFeS8lMFgAc7a0L109sZ+ROrEwG3jL8DvdSmJ22Mz2lOqJz5I+lIn
ewGTRmm/6fIvnWTPZNzDHSxv9HXVEP4j+ovsBfeAxPFqHkfhVhQckkZiIKHG5dvcQn6kDxt9Otv2
QbUk9tK/B6ht+ZUPsXm1s2k2yiKL/4pELh5beMzrJ6N0e+p4Gcf5q39OZfbnZHgxr7Uz6Z0H5prB
BEhSJcwjPKe41LXvnZrCzJFn3iauS96LOH9ir+gFv39ijOURuZkW8OLBtQHjNtb/ensNVNacu0ge
tL2ITAqb1mfhJfoYU+9bWUIHFRldFKqqfwY/yNBGIQDZpu+SzQGIrIvReirRb5b6ex+2dYG4Sy0H
SQ6ojeFFv/4wCsxBBvgY5gvByyQyKGZNUQkxbNcdDtngBZMF6hU6HbthT9574xqBMimAMfD54Jav
cYc6H6nVe6ORDIPtB5JIDpQ62atybB03NGeBQR00LEtD6fUAx9HWG0CZjMTifyiINtvdjFSGGafN
Ho/ZxhWy/D4g6os02M1dDNJUM/fM2kia2YTSexYBhwISniwoQIvDvMP9LbVtDV4ySLwXLtrVuOpM
mWAiwcLVpefG3EZYk6EtNlaKeIFCyuIXGfPm9z0JCGCDYguFqg8U/vVkFo5T5a47GYA7/GE3bgSo
9GEgz2M/HJ1mL+tz25AJXwVLtrjPS7yzJgmxRD70WeoYiU4guTfNuCMJ1InNw6xNESgOwtRhJ6d4
yYrvPisfhvEn00+jCXKQadw5wFu7CIkRkAYg/kYj6mq2lTPqfIZCEEQdwfT/5yjfSvfL1Jzur+mm
FcgcAaGDaASsPdfTq8vJd1VPjEQr6WddqmdT1O3R9vq/U9/Zg5Hc4t8xvUuXE8jwUJeAA3FtbXLK
uq1wYyV1h8y3OPpVDHR4bHfVg9K6L1nx2sgfzD/0gxXMvnYwaB/R2sX/u5HL97o2N8aOEwqKYTQx
IzWwZoWcm1E1ZUOtpK2PvhpB31MHtnoDw9T9Ob5tJAGC69LQapKz1DYbqioYsh7JCIRKVkXTQBaB
nCezgdaR9wrGEaGfG8M/AAj5R92RHRqh5YlfvQaL4Klp4V1GdLMOPEtXzgyQQyuZmzQ7FH0rT2kp
tLC10Fpwf7gbl+ylqTU4RhdVofFSWUndak9E0bcK/Ib3TWyt3NKnAiQeoJyIO6/3UWHxidWFZSVa
09uvnYESbz225KzUNMbWfhVgyx6WEJkkRIW3PLNNTYk94vQkcmoOwu4jx31nthVl/U6ha2vuLg0t
H3LhgeqDVpW4DzB3HNwtTRGM3o67tLURFoZ2NF3jIUTO8tqCNwgqldHZCYpBPP/su4BQ7wCXto45
CgD/tbFanmnqmKvVwoYBdZhYmHdnn1SPetrFkwaJe+CKZ/bi02hQn31bPgziExveRy0WaID5/Z1y
+SmrCdUmTxY10BN4IemhNbpwmdTCZwd/79XfnFg8UnDkLWSw1in7ye4mxIyYWErB0tWAoundKHfy
sps3CXwXpOBQIwFPxcp38h3OQQbg2kkKpVoaVHoHP5PZSG26QkZoslbn0fMkbhijf+o1ap51gGAh
NJiCNcplTx7U3v7NDON1RqusB69ufdxtvzHbRqZ2oiBhMTzK7sl+3921WwcQdcX/GFk9hiCWg3IB
2AiT1gCf+fyY5p9pWob/bhEv7CyxxsX5KwYA7TTp24moWFCXf1kgNJRkx6XZ3CkXRlavINJpdVEJ
zJhTHw11KvJXWe3Ellv3yOV8rU55O4DmORcYB+aqs36M3h7WfGtBsOIQlPTBPAI9hOuJSn3gbDRf
OEnu/xD6DEzot9kcELr++u3zi2rKxx0PXssbjpMUXFaysBrYycEs1TVNe3D9VBzaquDP6CXbG9dW
hmdJmaIghd5PwPlWO8BlXS9KrXCSUftmdFVguS/u+Nh0zQvNs9ABV201OZ8L51g6QW27J68/y3er
Ap3RodkTRNyYZB+05h8uCqTf13nCwWrnsgElW5IihKvbVyLSyBUv/rTX/LGxXa4MrY7XIAaPAeWB
7eJkAcqvgWh/3//ARkHmBkAipNvXdfQKVXxtTpd1NKCIXiK3DuBZ+vovNsuFkdWutxdQaZ5xJxHG
0+Q+ufUjuFTG3243B9cvgDVI26I0DljKygoIjHsvZYOzHF/U6gOcX9fd06nfqlsBCYBQREPZBaTz
SzB2cRNJ1uf2hIRHwmk5PY12+k5ALxZJDsSXSxvtOTN8sAAiZGJnXXresZorDbBTr6ri+7O6cV0h
uIQ+JiAxQGa7yy69+BITkN2pldRNdP/dtefAdGK+Wy3bNIKMOHCQ2sJotPz9wshUjGrkbu8i734G
AZRpPKbd5/vj2DpN6Af4j4n1OIaMVXoLEz7E/1Sufx/Y14GiNUXf6XfdM7RaulzPFXpduJuY4luV
e9Es37MhkcNeLXjPztoZICmaLoYBdrrzPNpf6mx6YUXxj9R2vNK9xVld9nbjUSnS1sWOR6+rCrrc
C/L81/3l2TGy9iOKcaSp3jI3KTXUm9GPLIuHOo3uG1mm5DoMQgIUVWBEQajjYDtfbzN36FOHTj5y
ky6E0nHvGaFTTeZBtLMfFmiqyIssP+Vev5cUvR3dQicCGBYYs+C/r5OEs9nTwW8bMxHIyOflJxfF
51H98fujQ2+rDhQjLCGivR6dWSrTTS1hJt743QVIbkQ5AjpF6bkfD7LdAzPepoMQL/4Pad+1HLfO
dPtErGIOtyQnaERZkiU56IYlb0tMYCbB8PT/gvb5tjkQalDWsX3nqmkCaHQ3OqwFDwnEAAegFXzd
Re27ljr6bNyjgIppzDzb6SPpd2bmhI01Xa8DlQQ1H/UdAmFv8Y89qHkQTW+eO9SsNON+mnf5eN9h
3qMip8TLgsvb+NEbMjmoKKE1AQk8HiPfSAC4W6M4eN+hCyrAqxnYZokm698Xr+aPFO5SNRn4KDKq
GwAOor4FHinUGmaQZJFFYo5EqodSMAr3AP5DJphz7qQv2zwHDtm9qahBCfDYrAY/py2RIl7OHylc
3JTMbWuVA5aDCtp+Kr50BvVtrfNbW/IGki2HU3IlRZqjBsjDPbTPH6uvafvNlRGKiTTAZiQUyJfA
4/HIeuuyZtZg4CL1yNpc52VGbxkokETPRMYIyQsAQiCzgBCBO5jaGyeir4N5P3oPbnJrYcj2qwfk
pEanD4litH6mz7Pk7SG6tOgtZC812KIP5FRG24w5VT3jHkC4O7d7BZjeWgJSmi6h4+j7yxdJpBNb
YZwjdOO5J3mjQCf0myb7aTZXKTgGLYlCiJaEGQb26AYmFxKZ51ZPoWAWtOvMvNen/Js171YvDxj7
W3ocUHm5vCJO+RyNTWRhmPF/3CvcipzZXKq0BsULhuqXMFNsjPxU1HfHt8ty2OXf+Kl/5TBwL/T/
wW3wtN2a4cXrCr6kqC5j7zpfPDcwytkK26IEMfs4dYfO692rWm9DRQOcwGXpnPr/P+kgdQETBDqn
+ApesZRFnLROHtHI+wW0z8u/zqn9+68zmBcAjoDxweEHs/JUL2KjXPOIkGXXOcMV7low9XRfNo86
eg/t58vyRGe2lccZDG9O3BbtKGAHRGHERKdo3dS+3Xy/LIXTwg+rYnu6CWDrptcqRdNAh2bPOCHv
Zu29W3sYTtTDoHkhiWVFJ4TGPKTv0H6Dyidb80YaENK8Jce/qDNXJHFRmgmMWZPyOXI1xH8XhSla
NN2g4PNhMAl9BUgzqeCLaq0aUDlHpQ47Pejc6bDaVbgQEgI8Lexz5e8Mxwe5zLBsltc0qaEY6NKL
7PKLRw9D2aMN+G5sZAsUbuNmfdx1tkih6XXL+LBmf3mYjpdVQqh4m1/nDZM3VQNlu6f3xM+VFzVR
d26hSa6TUApy0h5G1NgIIud4p8bK29lScFm9BohhvW+Xpj81EvcuVO+NFP4SeVbqqGtSRJb2zY6b
YNALDHKrqJG99sbT5X0TykLDLkwPojzH5iIjRe1hZjsVFN5giPINqwBrEmoKoY708AGTchaYIov+
cFmoaBsR7jGD+46iwq7CRuWSKtagZlkRaebrAIo81kj5Keouk2EH4BngMXq0cyExlls2gLmPMJj6
hVrql2SwvsyLDOZetIFoesYbBmO2IMTgDouWJV0ww1tEDqYzuxfHjKokBNJtWPzlXMn7Rd1K4hY0
IZQwFR2satC7qzT121xiCYTHgv4xF6BdSATyriiZDGBCDxDQquXOBT7Q4oReIlFuZk54b8ua1P4n
hLtCNlHUUWUdIk0P5JNdnZyc6rBSSZwiXApcKuaRMWgNHTg/fIOaBlI0Ew6/26ntlxxzpCm8+WU1
Fi3FUlF+AHgEej/5KkSx1jHeNVYRARjAnG+8OPDM+0I2FcM3l7yf+1YMd0XVpTd7x8jAFN8BfZNQ
QHp0q/ZTW2q199fYjsH3V5KwtYHQPMejG4yD06DYqKDrdYhPZY2qkOEs1SE3J2U3dDZaUMCbGlJj
pQBqoIC2Woz18fLeiA5g89H8QH2nNQ2iYuzNRCOtPQAFRbMlflkU2yBvDLgnoCkDO47bl4HmeUI7
EEUm9vU4PrVmdqv3FOG141fj6wTEhk8sCVDAHlpj0YCkci6mBQxCPWpTHpXekId0sNRro6sK3+ty
S2IgRb4SjY//ieKW1nVmPuf5CN6jnbNbPuHE0OMBfCwQF6E9lXP4KwAdtY7tG1ETvy+dIG3WwJO1
igkvx0YKs5sbG98ZS7KiAQhL0KvQLZqTtZDAG19AyPHwiXOBGgAgGE4FfuxcUo/8U7MoNI+G7MVy
0EV8DxbAyyKEi8FMGmZBkMwCysm5CBv0TQsZEAJa+dMysaoYkI89sDVKwmd2rrxxRHvtf3I4s2V6
faHoK2KxcjR2VgPKFKUNWmUJMO6Hthc18LQ0mFPJBvJdYv9aGKBeoOvHYj6Z8ywLhqkBVoTgabFQ
QCa3U6cdABWOoayjXWVBGv+jJw6Ig0aZKgr1HO8SPCbB44kE/Pm+onkAabQJgQABZFgbv3m1bKBa
aIc2Etj/b9QQ/ZnoM+rxuJvjp2k+xdrsT+O3y9ohNEQOI4RDcyKjETqXkaJvagIOdx65Fcj8gFfr
G9rO6/f5AuIziWUQhRsgJ/xPFrdj/USLJVMgq8AQwFqjkca8jZODY3Z73ZISwonUEcgreOqjLoJs
LrcwTAcuyYIQyk1U1VfL6q6uiaRYxbd0visf65RFzyyiNeRKzoU4s91NKAMWUWLde27vx53fZ6f9
7L4o+m6ov5kPOXCCyHcUIvMFyTvDxyzgPIcN0HcKvdpfPkvR/iLJiMuAgiQap7ibjkahdZlJWURU
rXYVYMZpjTY4kHCUyIR6wWVhIuXEpBRaQ9C7i9iRW3odAyga/TtQ/6taBRGGd1MCLvWyDJFJYRfb
MQGiw1Js59u7aF4Tz/VSROOgnPK89I2S7JpO9QuKjKGLwMEoB9aALesbEt1tGzUgNkSODmWeTHOw
i0FrVaRv1Kl6qHBm01xcXV6b8LA2IriLV4ymPaIwAxFugNzyg2bd5OCaqtoxmB1DclgyYdzNK1k3
smKB19gg+2JqIjTTGl22T8w5AnqYRJjIpGw3jzs1ZZy1Po8hrGiWW4usoZ2ZPpnKnRN/6UkFiBRp
mClURiBPoDsPtRp0X50rSll7Xao3fRGVPfIcfrUgfR30SolYUk115XtlV13uE3DvVb46al7rA/Rr
COul1n+Z5eAghZq2ZeMjDB3/ATZdf1cuRZbvrGnJ9g0DVqvjbnpNvA45UKeP1cd0drLYB5dVfDcS
zY1xuWmX3SgFmSWhonhtKDOoqqVjKIf5940XAPFwUYwNszEE+SHNT4bjhBLAZW0UCsH4K/Dy8Qdd
l+dC4mRN1AXpvEiJgQu2YrC39VXz5bIQ4a1CEwh6QdjrRuO1UCEVXhwFHoFTnF1nzrrsQKdkS6wg
2w8+DoG9x24BCxQjlZwu5C6A5F0NjzSAZYxTGJe71ToBkucTa2Hz9wAdZUiR3FrSua96x4H5W5EU
D/4SSv5fvwIQAUx7oP0d0ELnxwE0zSLrXfy65T0V+RcHBfwh/faJFWxkcAYcdJS1WWV4MfdTCR4w
QPz5LQPbuizl/VA/HAdOmxEkoKTDV1LXQYlXa2Vv5nW/EP+He7P4NAn09dhlPim+gjmxzAN1PFhP
lyWLbB7jp7TgOJD+5IdRAYWQLjax4aCyctn1ydgDErZarxS61uiuVSMdXNa7yzJF12grk/3/9q6O
apX3gwndq6b9qjY3JVLXfSfjehYvzQUEG9LiqDTwJiHr+26aHHDUm0YYu6BLzc0QJAp33ogGVylr
H9ME/ggxQY4uWgQX6Mdmn7NZVaVOFAxkFLru+Rr9khphe+qqHebKR/sw/Dh6j3+/i8gkA+uKzYoC
6upcnjNXSUIGJA3a+o7YOlKi4MXKZUDvok0EHi/6iYD9hniJk9JkBrgHqYKzspawSPwF3KKVd03V
MgL94yfsq8t6qnUMdLJiyfmS6jXDU3I1iijOaYicwjChJmnvLu+bcEUbIVz8p9g24J4cHeFSPQc5
7XyS7VdjDuLYDY3x/rIwtj28UmASmpUW0KqAOR1uRUuV0zaFDlK0YdTTPSh8fDpLEm4yIZzm5bVX
TGoFIcWIzPgaHzJqhZaaSYyUTAz3CvcM4MC3Cq7tMKLh51AoN3/Z1vFu0Le7xTklWq5Ln3QspWQB
xYdaCF77Q+ZIMofM6Vw4Ez5xtSTWnBgttsu1+oCOoJleJY984U4hwELSClUEWJ/zU7em2KpjoKhE
LdoaHe9XnhdhVcjifqEUoIii/wbpKmAEnUvRqnbwDAXrsNS3qrtJsjHAA+4zV3IjhDuSJiNj7BK3
iDLgoyH6LpdWXg4RBSPAdf7fSviZW0zaTm3KLLWrndoXEl8DniCRaK9QBsAvGeICg7/ig4UYRIN9
GSP4Tb8b41tlHCbAV5iSk5dJ4SyYtrhZmk4pjLJ2U4VdriGcvqNUYlXEUgCMgmFXpPj48fOO4gWr
5zmJeqs6Mhb0wdsb5ODVL5etFzvcDzfF+SOH0+PEzUqnbQoSgU0PA9yB2vR4ooA3xcn9zPhFqBpI
Ay7Z2rgYux5R6R6KErnw59x7Gr84iV9gsvbywnh4pH8tDbLKaJBkcQ+vDUNpwl1iL6JqvVtd/Tgb
uq/0V2QIjAHvFRU4xK/N+tiCz6A1zN1l6aKLi2Fe+G0MvmO2l7u4JrCP8xLI4lHdHFCEabsbRwYf
Jkz4sQYOzCgx3ACVfcMmGrELVeu9HFW/xozTQFfJwcyWLw7tdyX5aiy3I4jVMOaLB5mMVEzwsGW0
qMgHIHOPIjfnjaZaNciYwPit9U+l9qcWdOCnQQ1Q3n67vI8CVQFWBjC9EZog3uJrtStaQ5d5bkmU
T9YRqT9Qwe5JcaxkGTmxHKwEqEdA8LK5vWxXBS3WWkcw76E8zWb/QifnqlqSU43nqEQzBbrBkEz+
k8W+ZXNuiVq3ZVENJHKGk5XtsKqUSmyUIAA6E8EdkN4WFpCOsBzawgGW2UB93cjvOlLcFzM5Aj5I
kuoQOFyGG45WUVYS/EBJVBpG29cmdFFNv6/O6LuysqbATp0J4FZEXNIb84C4cVUQMO5afQGu7JV7
l9Tp3u76g9kcLmueeEVILasAJMJoPiew6QYg3QAIIJoS+1XRrTvAdjxeFiFUOvR7YCIPLCTwjeeK
MHuro8wL1jSMQfW7Ga4T75jIpseF68DMOJAGTbgRmzO2c6/GraLCwFdzeaQAx03nvw+24KL+SGBf
sNHnVU28uM0I7k5q+6jdDHHzmRuzkcDdTuTmjXIBb3eEOeMW7Tuk+41i6ieEoCpkMxggZMp5LHUr
d7Q6IfAXpXPd/Bq9Kxkks+gktgK4VdhTs5hFBQFGDQwQf5J1R4quCOpamMFGhQtYiJxdUTuVmigT
YwEqbXzTSsBw6R2J7vjOkvnmdK8t6oOlp8e/1+KtWO6igJSITFVTkSiNb9T+VTGR/+78NZGVmUT+
Du/GP+vjfOqMFFRu61hfTtwsiitdCYZhIiG1sjti3ZJFu10y77maTBvF9LiU9PSLnN5WPBcmJxod
Tb2B+C6+XckjnSYf0+5LA06pOuhlTLwi2wCyGnDkAiSPMVmdX6qM9ikBXiKJMCmVrr2vm6FCThU4
mD5xekBNhATbYPO653LwUtZS08PpocdiHU9WfUKHuFfsLksRuTz4b4AKAqwMiRru6BTHzLtkhRuH
iHi6x0qkpWqZCO54CKbdHPRUY8PAqQiuCue7g6w76NslfkF4MH+WwqPUFY6nJKoL11pUrPUFoFeA
SfQ+ZYwAcoOIB69lpKPPj0Vt0ETYdpREg/vkJm4IczQ17SecNoY6MNUB14rj18+FaAvG45QBW2Yo
ShWWLYohSm79JeQGi8MRKLLXKyAiUJfmzN4yVHqtNZDSa3aIw4/Vu1Y7dSUNdU2iZiILC1eEGo6j
ommHR8UrlQkM5INGIq+pu9BziBog/y2jchdpGihCAEmHPnRYBO5qKuBFo1m8wA5lZPaN+OeqZyHx
MEt2+dKINA2vF1xL1DpQKODkNJiaqy1iQKPR73MoJh/kOZkjeWcKF4PU8Hs1goXZ5zpAtLobEl3H
zUQYQr/1auj2EsPJHAD3xAQ69H8iHC7MWQxipwPgCKNSOzVdflzojZ0cNNUJvEKWyxRpAMA/EFRB
3/Do45djZEW7WrSM+jbZ4+HF0s6XT0UoAXlSnD1G4z6MmBJdwZs5RSxiKIWvNAtIbyS5PtG5A9T4
PwlcgqFs6GwZ78/j/qUvylM1vgFmKHGIxHELHepWEHf/08TJdLPCUtDsGCenJQ+Ne+sJeeaF7s0l
7CaJQot0bSuPU+h8NLypY2Ec2zrWxwE6GNkgimjzGCA9MzqsGYVTNrcYl7Gw8bjSAXamdLZf9Ol+
HZ5jYLJeVgShJHCzoNsf9/MD1n5b1p0zajDRhvqtbu88ZBUyzEl6QF+5LEi0bYB8fce3Rtsa37KW
Apfe1Mz5/b3YZ8YVlKGQujWRWm+FcBcHVqBo8gFGLbEtNiTWD/ZnlmEA8Rx/8OLhUdxzc4zpSCFh
AuHLgJpkb72qstEW4V5thLBD27xFMHWm2HqJvTKzMvTGN3ZBvUmGNCSTwoW8ACRNij6DlKZK6pBQ
1wlmt+2DGGNjEh/N9p03niAbh/UEVxvof9i5bRbUAtorHV3YZ/rDfiMPFaiMj0ru9913WbFJZKbB
lgoMJ7Q/4U3KFr2RRICzqFRrXkZAJ7XDteqm333SsLlVVblfquqF2uNfQmG8xwZ4bcG5IToAaxMn
U0smYKKQooQrjVH6BCFO0ftGRUN7er18iUS31QLoL/TPZARn3JFlSqq0dUXKSLOivqnCJr0HXZ2v
dBIoF5FqoLULqXrGmwoqnPNdnKeuoV5SldG4i9vgV+eGl9ch+31ux5qKKm5XYh2gYR7rCG3XCb27
LEKkctslcHcIc1pz1VglRKTf5+m6eKmna/ToBqPxitJAIJ2UEJkeYMyhYZJxpoDl6nzLNJSEKgNU
2bizi7/apj9+orcP0SBLlTI6tg/I0nrf9XPSYUUFGDnHogXwxI/sZ9ftXacOykKT3FmhY0XjD2vB
wUwBLN75isoVkWdT1pCHmfy+TO9rlAgSdbjOc1vxZ/Irqd6mbK/Fq+ToRFq+FcxtZUdjXSt7CO7T
7qCsi79kdB+X90TWGCxSQ8C6suQ2piKBXHS+wiGzrGrxoObKeHDqUzwePlPyRBfOHxGcppdqs849
5qmi983KgmU80eTtsqrLlsGput0aeTKrUAyQ9Uz5jmQ3jgztUiaCMzw2SWOvcyECO4U5CeyUWUsC
RrEI1h2DTDnwQ7m4yrDy1MVMYxnpRrLu8QzTgs5w3qxFS3aX90tkGvBORLoAngKlTy5KyJOq0SoK
SS4A4jGToVE85Cx0FHsdEMAdBURxY2y3x7UdtOeV6rLCvnClf+Tz7UANyezccmAqbPUZ5xUXT587
LyB9IZmN+s2HuzskCmF1TFwhtwncOgDQQWDKRgOE93QjhLunijvBBTtuGWXJdEhAfjDR+8zV75pJ
kpsVbthGkH5+T0nsqfZSWrBE1Y5NoCHz4vSfKDbYIMphSOPoMeb76kkBRNvWisvISFW/6256t/Mr
0E3vJK5PlICDj2DlUJUBc3NqnlUANewV430tiu6brZ8+uI80vZF6JFEotJXEWTdrsPvKpSY8oJ6E
afUUt28mofuhj/2Gyl5h7Kz5CA8c56x1BONn6Dk8P6IJHd+MzxbLequJv2LU4toI79wxWGKfPAOy
4fIV5hE732OurTxucRSz+ZmWQyWMdYwcCgD/tqsDt7J9e0h3C8YH0FE8HybvteiLfTrpp2G0fnj6
HLSFDANBuNHIcACIxwEYK88fpcZ0GvU8raJRPU2psQedduBU14P1EE8y5l6BLDwM2LwSUmrYBW7d
mTUvLiZXs0hpPPu2XVQbIBVl6SsTBrKcvqxDc61lVHc8OhbbbaDnYr4MYQCj7eAuoFU6Q2YkXRZh
uCWIv9XWvrT92fNb/XZpQORhZHdafkMU6qvkeQa+/Kh91+pxN6TAZB73l89eYHbwMSzRqzIAZr75
yp48ZbRok0W6N+wroIimvq0csraW6JhYDssmwUXAhXPxT2VZqVrpY4Z5jRykvwvpfdPMgEBugsEB
Y24y0mR2dNwVQu5aZX8R4GMm6vwKKUo/wTYM2GQgu/trEVcASgSd1uXdE9jSMymc0QbEYOYYOaQY
mHyuuj0Y1SqbXH1CCFCsWI8Uph75Is7UOH1qdlMWDV11cPS7slGuAHJ+WYjwfDZCuJikKSs874Hz
GMWYDc0fY+M19WtD4haEQpj+47WPdAyfXS6Ucm00ByuhunEq1N3rugRuJyO6e38dfDj7jRjOfGaL
tehrPGdRUqRBoZ0K+zYzlQMgHoNpMB9clL/05F6rngCk6fV24PVzGLd9aOpfBjymux0gZZ38ZVl8
xz12xhF3OVKK/qqecvTG31pX6J7djY2yi/sbVxa5iWwSGkkxwgfaVPRecvEU1ae2TjUji0jtd8p1
e1X8pK/gi7l83CLF3UjhUfHKWk/oYEIKQlDEdkFR4I01mMFlKcK1IE+B7k6MwoA37/wSzqWGKjOT
UhlBjALPChaAu3j4bjqPnxAEvEHEGpjURgBzLkibwa45jCgBWminviNu8rsbMj1c41I5WMmCDDbY
LSSLE27hRiZ3Y9ZUmUg/YnFwGYFdvszaCfiFl9clujCYpmckGWhAwajP+bqsYZ6QiM/yCMUffyhv
eudX7RykYMMiY4l5JXgA5OGQKOWWouWk0ZMSYtqdeaCRcgTWQhXGV80diNoPVe4nvuNrfh0Qv9yn
+2L38+l7FxinJ7qzjsldF/QA4rpyDlWA2xMUV0X4rfJBWHAgV/T18o7IPpUrG9JlTOPMSfMoqxAL
MWKew2UBoiYxY7sZ3AVUZtoTPcZmGHZxQD0OfEaDT9VHore7uTTQx3LqrHuTho5T+5VswJ3H/X2P
Djbi36fGNzm3eCqSyhyxQP3e+eFk4Iny+2e0XxZP7i19iX8ML/OXFhiF90j5XV65eGvd96l3lH75
imxidlTNSQ2MF7A2+4RUTZg6mpSjUBCz48eRDYMrwyAKj9hkx1ULh93lERBPrPw5nrKdY+fHZvQB
FNpnvuY4PgqC1RIOM/lqTkfUIEHxtMeEZ5Km4SIteois1PaDuEvmlXPcJwkmmp208jvMPcxaMOtO
AIpRf5VhR72j3/POCVj8iIOw0+i/4UyVlaalmoKvNDL6JQChULjq4I+IfwAOsBhvjJvq16zXvkH3
Os338432VV32iXZXI2NDZS1awpVvvoW7922+KElt48RtO3TWfyYl85f6WNt+A8LCy8olmnXB1CM4
oVDxBSI/D01IABfrWROm7GP1HpzgmNkZAL18o7SneAGxUZL58RA63iP4d+bmuJipr09UkokVht7b
j+DiNbvJUA3QMFKOF/x0TWG1grW/AdVD7SePw5s3h9pz7i8YeHjsH2WzfyKHsRXO6VmK/hezNDD8
vyRlONvPKFkFfScxX8w6fVAvxlODoR5sMh8sehlI7OYVK+yuCAJfXT/11Wkqf6lGROkLWjs+4aEw
h4JeU+AXAv2DGZWNubLWpvIqC8eKzsU2Q2USXZ9ZjbyPrDNBlEE18C4EfiqStngWcFFdkjexgha8
PKoKGlTp11ZzQH9g+3HWAMMaQxyw0ngkfpXoreAtDnA5gM3gur7DvZ0vsDSK3ClTjLvOjbdvVxKs
ZB93v8FXpUXAmb/x1icwlZxySajMo5T/6wcQyTCsfJDy8LUxTU0bg0x6Hnn6PznwfjOj3lkWwOzr
6ypNwi410cu1+ENi+2RdfTvrj3hjSTIRovgDWvTfR3DGao6rLO8tAAioznd03AUTYAow8nmVOxI1
EqktVAhtaugU1T5gshtzabmjnoBfSA/dYb++DMRPaJD94+IuSpoPRH4OJQWM56AvDlwEnNXTZrtU
1tXGUyezXuumm4JUyR1JdCjycg58KIbskMT4wDzSF9NawqdAbawdqCXTdme81GkEZp5RVgwWWfGt
KM6uoAEOddoGoqag/qZF5KFB16jMfIuuwVYId/vMOl2LYoIQRw+fx8lvSp+CgcDX8wBTsen95Vsn
3D0XVWFAL+mgp+akOXnt5m4CabGjXi0mKz/7830ya0DooH7cS9RcZJlBJsmocQD9avCvIcfNctYj
BKM5GVlQtfGNR8hb3MVXl5cl9D9gDgfpBqqqsM+c/1nsJPEKFXgjAMY8WhoNyxIYr4exDbT0mixR
Aiz2zP6ie99yy+/AMqXax54G6fqYaLKeJdE1AJI46rr4Inhktikbyz3Xk9oB/QqYZ0ZTXLnOkO+y
pNckl010sXHJ0EEL7mBMXXAWpKpXY2lmM49WGh9SouyqDO36aR96c+YP1alv6X3uNBJHLzpQDPuA
qQ1oYHjTcPoDKBwMf6AIEqXUDYD24DQFiB0krla0gVshnOvTtNrUJvTQR2t336zfzHSVXDpddLO3
ErgjileG6V9j81LvtrbHMMagvlXWJxWgEpWzgqGCPavLUTml5W1e3CiIWAvLz9vi0JQD2HBW08cr
fzeRDG2czpd82iVk3ZvGodf8SusA7rl3Mtm8vOyruSMvlk7B8DQ78iJa6l0yu35MnjMSDIXM9InP
GdTqwBNFK7vOtG+jwwCJsIrag5MEEgD6lTJfQUqRaPvL11Z40GiWx0Q7ogAMNJxLWYGfQIsYUtLO
RaN5FigyKErhOjYSuINWem2d5wFbVmtoVJ3swE2jupK1J4mlOOiBQx4Ww9/cOkbQaZdjj1vhzE5I
UfphOSwpc67IdnvaHyncWsosblOADwDraL3RYyv0plcU/WhHEIyGlZr8HaD1e5zkAakbtIx4U35A
1q+nZTZLD1ghWfUF+bxyLm5GoGyiUy+RXEfh9qGtirGkYqLwA2FSFxdVH8//QlEuiBi86UnXZMiu
7HbwATyGDf6Twt0eLHWtHYbsmo7NjozLvUtZFfUETk3JekSmmaUYweeNOWX0/J6rtWMX3eDEOChi
ZzAnddBagUV+YFSjMYudRnfIkF6+SELLsJHIVGdzXbPKSZQ0w0XqaxrGur5fvDbxXZoc6yH93sWy
UotQFS10lgG1G70XH06sLsq2WLHCouo8TC931nG2+6uqAjFNS5IsnKBPBzLnsseKUFU2grlDTIGE
OWcV/LzNRszHG918xaCV5PyEQsDbxajgGE6hzu0mmubiNQZabuwZYA16K5BF6W1JJCY8MiCHoYYL
62fzIzBJnPaYFYPNQAHUH438av7u0RVepQbx3CgJmkWFSFMFKaLBADHYfPP5kswqpv2gwA66TQbi
2PUIvEoPLy2Kijjx0zpIb9RT6e9GQg6OvXPar5cVVHD50CmKFm6sFC9oPvmWJoaiWYQUyE0h/W4k
zY82bYOmnpwgTmpJkCIUhmQrJrCQtFZ5+h9n7GZSKIB8mdSlCmdwigX1UBqhC+C0HQJSGXCTUB4I
pjCVxs6TD/iywrUmaxoAgTAbGHCl2qlc+kBdq52epf9c3kiBbqLT2gaoHpirAa7H2ZaydfVGxeVD
uRzTAwmZkVbCcHxoNmCc+v8TxRmVfqnzVAF0TqTFyABko6/Nud9psnkVUWIWmglbwiB1gTzL3ekp
yZoF5QXM1tpfQX8W1GHxWFypfnxbR01A99ZJCeorGc+V4P6dSeU2EmFBrpQqi6SCNHD8V+dQhJf3
j90pzuGAORlFEwZzhwojJ0EhCy1HB3Oa3UQBP6OCeDedfl6WIXA1cGmYDga0PCOF4N49KbjcnMbC
5KQJNjsfKCDXalLs1npn9NquzsqfgI4alLfLQkU6iM4QEzAcmJhH3fncmCwTyevacBGHYi6r6J4J
8viK7HwELgbFLUygIUuDgQm+Gbe0Oycf8ICKhqQPCk/fq8lX65Q6gao8SdFvRcqAjl8YCyAfGWhd
OF9RuYy2oq4QVlffSs/aZ89GHoM1pAzQ0PeJzcMUEDrmGQ7rB5S3pulUwItgXXlt+EmsqAc0YZVB
0y2LRAGFq9qI4h5rykrwxmlwgTM0BajD8zR9XdzbDnmStpE5ZpGyY/AExhZZLRQvuIrkSJuRlBOW
5SVfqY1Oz9qUeGVRnhKui6F9ukj/YM7p/JDyYkqdyYAPwRSxn3gtYt4F/TRLUBAFnMLrISt/W0h+
e+onZmIZ1iKe8uAXRpsap/CGYhdTkmN4uDH8/id4mfGkv6wVIhdiABQIVBGsqeJDUtKZ0hwZNeBi
LeSRjLNf1/Upy71dJiuDiy7vVhJnbWmaLWNuA3YmGUDrrmV24+fxrAeuRWQcPDJRnAE0Vjef6xo4
JG361pRvtHt2TUk7pnjfYMhxdZGct7mLC5Ydj9QOVqOaeVArZYAG2apO9tl4dfmAxGtB0xh7EWPi
l9fvtiFr12AtoPeh9ZEgeJEkpsVL+SOBW4prNElvQtMidwl+oWcovv7MdAs6kv6I4ALbeB3bMWHw
SbH+M238jr6sMqcn2yfO5gBKpUqBZQjsgObK3FvezjtePgiRUQNAHQMpB/E0OpHOrYDdLKm3ZED7
AKtENzZ+3N6AQwqcnr8vyxEZtK0c7jg6oxjzooIcCiIB4KsqeXn4ewkAxUaCxUN2FGbtfCVubHm1
MwM5q9NC9MMsxrfLv//epMkHIFsBXADnNZOixwWDVSB+b/Q7fVfXAQp0ydFZH6bsba2ucpTfy3U3
0SZovg/AaF6Dljwvpefnpzy5akLgCysyABCRjgB4GmOjiPfQ5sUtfFmUoetdfJfjApFWeZ2Te2kz
ruj4UM1CAQ0gI/C1nJmbWmN2qOPB91ULqq4a+ool91VUcEbk9UcEt4w40UuvVhLMDZf5MdFvlnwK
7DlEp/5tnKP73IhVX0PT49w+Dp3rtw9FHVqLc6i1IjTSr1Z23TWyvhZR1MR6WqBW6ALAY+tcpxaj
oQUd8U2JU9/o9kO6/Nby9lqvDHBemVcgbJG1qbNVflAytLewdw+bNeM2mqirTgHoCLyI+k7T2n3j
/B5ZRrq8tsunywot6j8D7RWbA8ScLrSHiwCaeK3rRgd6lntjn6pIPbo3RjjsrWt61EPrvgjKnf2Q
3Qy36y/AFIam3wRLqKCtZwjMsNw7B9W3ZTPqovr79qP4+vuslJqdFPioWMclMvMjwu6AeuYxU8F7
ufThABBKc7yZFzNws+y+6uc7d3C/o9N3f3l/pJ/C2SxURoa4N+FClNvyqByLL+Up3mvf4yNwJ6P8
MF5lD5clssPlDx+njoFMTLUDLZkTaMZFo8/MZ42YZk0nX5+/0waw4ZLsgUirt2I4v1VC03UF5KHR
TB/0NsjqHZxwcYR9GiSSeGZTlvU0UdwAtDTydoiTmO3aZNK0zqRG7qCGObbmg2d1vz3QqJvEGsA8
++iaYVHsKrQ1xJ0Tap0t8W0iw4inPR4ieNGB3Y+LM/tRKfUWGL9RYRzi1QnaId3PtawrXXRj0ZqN
VgY0QiJFye1mYiyG1ebo6YOp8O28VdCNCd5xDyMSDTX/SXtFUqoSCkS9FsDd0BRMnp3vKVoOhmG2
safplXtlZfsy6O4rWRpBuHcbIdzeafqUAKjZRNcgajUUMISt96y7khsm8ioYNfxvJZx2rClFA7Zt
ZdHelxz9OzQDf5W2P83Z0bHpnaJhP73sSFj6xbVxyBt0qJnhEKmv/X11t15rP4x9fmUGeC3eAQ3h
oM1PQ3ZyZa0nBjuQS9/CeTZPBbdk4eFbvDRMrtPfaWD9sPbomkIlnOzikxFpezi2aj9F6XA9H9BT
VNyZ1+XPeVffxv+Ut8OXYl/485OHZoPwsskRRjXbjWLGYnNDabqqcZpAm2DedkCFhT3YJUC12y1Z
UP4faVfaJCeubH8REawCvgK1dnXb7Xb3uP2FsMdtQIDYxfLr38HvvXGVWhfF+MbE9URcx1SSWlKp
1MlzUPQ+169+H3hY0OF8yk6T9jD+6HdZH+pHV3EpUC1s4TxyzdnMlnVhlyhRFS9ZRE+poqlIFmF/
e4tz9tZbTYfUMlSosKyj4Z7s23vFcG6vaLzB3f5+5hSV7miYan23Uwl3bw8P+gVuf5vZ8Vg560wh
q/y7ipZQj1TKX9u73hGxS76Wx0jw8PmE3OnleSRHw/u4veBUI7T+/dV608gCJcwVjqzxM/Zo0Bkq
1QjVOL2LKnGKF5x1nKArbIEXFOoJP3Kw96C+se2L7OEbhOv/H8AQq26dMXDsJdyDqSiuHszwJ4C2
rzTKH8zd5+RufM6a4A0cjeY+/2jezbhNH/Iv/Lk4qrp2VWMqBBiqx7adAxJyWbz7akKWlqqS83Xd
/ucQhuTh1tHF0JO2GXAc2MBbW0EeGS/9AS+YH7QxcD+ww/a4qpahEAhGqKlZbYGDm13201+D4j1D
+npzNWti8cEiadcmqzP9j/lBC6en/FCgEjUHZlg/4XKXHdv6YazuZ1WqIK3NX1sWwoOZttVsNHCs
CurIxx8XyoPkaL52p+Y0HvwHtLKNEIxTrNN1vDZm7xeU/GrP2TxFa2iMZbqAG9kLqmzfOQGP2PzT
8p7SQbFYVNaE/KRxJ00D4XN2aSN0bX7hx/yUhEaY7v6rRSKiHaZUs6fMXAOJFjVpvc+tYqcUIJb6
AvUQ9ADhoQ+dfrfrvnAHv0bhDb7g6E7PQJNZu3QKy7/mOxVtmnxZXtkSFkebspQkFOOma0CiTGbg
L2YwTe6B+4DLtDNEUr4YVZAW5WM2uABCFwfiOQePQFO6z1UAcGlMufoa4bTxJjPtZw9HgZtxGi6T
+8muLSXaev2VdyvzyoqwVlx7HmN9XZnxfREte/eo762Ld0G6ke35XtXQLj0ZrqwJZ483WxNBtRin
fxaU6Pk4uWNUu3+S1F4ZEY6faswNf9LXPc6M3dw8z6VKmFg1NcKpM9hO35Q+LPjsazneVboKcSG/
tl35IBwo6EJKnXGABc16oYO9i+lppsO+zHfAkmTj2Uh5VEHywUPFcHtXqzaccNBUBaF6ty6I8md2
Lg/1zrjTnm1Ufk7bdv7DbvuFcVzhtWJMbLOpnfxkABrVzMH/ywaHmGE25EMW1lPJjMjTq9nBhS6f
xwDiz+MjNTwICud146C5STc+DqbBskPMSoJm2D7DaegzS8Wktvr7foP8/kxhg6Qcj7yolyAAxXt7
Qjre1sEuMT9Oo2JApJkxLpOrYAm6hd4Vgo3FJNbaTtTmcYgGmyCe9/HYRFx7U4y8dM9fWRLinM4z
y0vmBGDtrggpQdeMf0+1z9OnHo2Mzzb0KQgCGrS2LONp27TUR2hsOzZu6uBKFZa10/mFxqwSio1m
GWTUMgLu+TsSW2dMsypdl87clTFhJVsLJN6HCU0rabZ8ncfEOrlsWl/XUj1sODqlZsib7b25VdWD
pVsIcrmQtsUrNhrwb88siJ+2TloCJdzH330UR7Pxw2xeknHfJh8owETApGwPq9TTK4PrB12lF4Vj
aHHKYXDuxgPIjgFXephAhpMaeERynChdztsGpfmhhy4LYH3QZiXO49JA+APIHuzdn9Ri59noXoiB
dqBtK9LTArKqlg2K45WT79atKoOunjd19LJ3Iak3HSB5Re0gUdEYSh9igdVYJwyN9tD4vrUzAi44
uxW8YSA0WNC4aP5dZYdZKwKj/Yi+1KBqgKRVQVJ/tcmJkQWEplgf6HvFC5zgXjakFYdeytrAN13m
Izmnh/E++Tp+csdgeCwfyQmH8HdTC5a7+sge532F6u/w1AxB+4zK+0F1mZJG5OsPEsahH6mXJ+sH
zaG793f5zg2rQ3tH9/mzvc8/WK/0cVGedGv83BoF4SxNi9ka4xhGdfhPP36Po3anHZbQuPxdflTd
a2Qr6tpDIf64ILpxW+3XkLP9G3rLArbbXrO/9AG3/BE2/9LZTpaNMIG3pgcfIs0PfhdeUGi9Mz+2
n5pjHQ5HBKG9cY5fk1N7Hk76X9ufIF/PVwtLDAclhGPJgE8oTk5kH/JzH7RBjEuv6gYgC+dXwyne
4+LWjMvchyGw+LT9Y12fQYMNvbCXbYdk0ebajHBeAVe4QOwM4Q11cj2wQhXa1FIsCzEV4cnSeoTB
D+tDcxx2E95g4rB+tc+B+1A92Kdkt5yng/XkhON+jrJDwQJ7x77T/fIwR9NDehn/wr/PZpB/T48s
dBSZgazFCxjDfyKF2OVCF5qihInvm9lLC9zfvR3WaZAVUFwKswcW6e732L8juKVsD7w0Db02LISo
qUtICRothKhwDPWAhu6dHXhReTIDT7FxZGfYtSkh+CyMN2VZr2tp55zaj6gK7NaCp8Ih1VISok1i
9xaklmDlfvrxMT9NQRfwHceaeoPKxsn/UCpKHSqvhIDDjX5ushT2+ojs/P0QrX6pRCFU21AIObZe
e5nPYWQxAu1hOeewsT1uv/CsG1FNxCo5oP2BG2hGRvcmitI12NLD6mzuSOS81B/008BDfs8eppcK
4Xv48Q0KMNtfIPURPZ3rqyxQS5awPPwl06m74Iz220e0xPrT1856dgdFdVoaCMCegu5CdMWCSOU2
E5jR55TEZQ/cuRM0bAihzkb9aElCpaC0/LBFfwCUX5FxAFF5a6oCkSQrLTQJWE8uyO+9/YjGFy97
mQxjzz0zxAtsMKD1wh1s0Ayhd+7eKb+VICDZHlfpGyv69dC8if45KLWul4Wr3JHqJZloDJeNPhzr
HwnZN/WOQ1TiS6Z/bcGkRJYp8Gm5K53LYp1VsEgZiwJ0LAHhRo5nrFRWt/YR3AvPmVZwem2HQ/63
PU+BDapINh7HnyXdj1AiHU/GdJ78HwrXpbMN6rG1bxBQU5HwWfdSx65TgMhNjweIq1P1moExAa1I
mn2sBn3flwe8Qa+9/Ugbw95+1PsmWOY6WMVRVFJa66n8bosBcABZMNA3g2HjdiAYBNSculhb0XLm
BUWrPQ2V/5T1kNPz0VG5owVNgxHgbzBs5a+KoViP0C3jwhGb93XbajUaLqBDFqWt8dm2XnlyQfPJ
aaH2QzeAMK1MdtXP9A9EBGxAffGAC7i5A47NW7dR5EiqfkBbDpRfeu8+8y5j/WFSkTXKBnftX/FW
KlzsOGGVsyprSU98nC4tv0sydjbrAZ41n5vUxG2p/7a0xhfww/29Pa6yFXZtVigexN2C9qIFZs1D
j76EpC53WsyC2G3u+3lQbGXZ2QbMPlayD7ZagOlvR3Imllb3C0Yyr39CS7BCu61SOEp2noH2CEyr
6541xattZxdpqqHehZWRhJX1iqzPrliU0908gByoMhRhX1qwBx87ntpR/kWjgBAmdbOp/rczp3bw
MNp9Sxpw/zddwNpH/zgU2r5O8ciEpmndxwNCdmxM1G37ZefV3rc61RVvZ9IhRiMNeFcgegCgyO0Q
D5pe2FqK+bTsNtCM59xCQ66rar+Tpl0g83FQCAIvIu7Xt2bGmdZm7mnYE6B1sU5Dnwd67qItkkec
7sC5YtdhxkI8/WwvV6l7oFtZyXQBU//1VH11FsTL4pRpTyGCx71VbsGZSDTGimUq9Q6EEw4UhbCO
ALi/9c40erOw6gHg9Cyr7jymW2FudenOj3V66hez36P8ad3NNf6vynu1xobcDSi2K2pRsh5rgK8A
tF2Re4DJC7lg33Lqayg4Xvj8McmjNhsDiCYGlnN03V217BzNuodOVLN0UcLSV9M+xva9hiJEtUpZ
98nx3w/+9ecIKx3S2E6LfhsgTV16HMD5skzPTFOtLVkgBA0mOthB1oCWeSHQQ0mYjWODU6bs3J3r
f52n9q5y0RtMwOHYJQ+u2QRNpSJRfm8VUJVVx2OF56w8yrdTXsbFpNMkBbU6XmmX0Adz4jeq7aoy
nD/bqsLK+1V8a0xYX7PeLrVnADNYU/2T1fiB1zf35tgp1rHCJ1EtoGy9ygPbQXGJnaBaAiimo04d
F2GCpiKwYf37ptIbr0RkeMO1uNR1eEWg4lp097XxSNwf20vwfZKNpjaoxoA4xSCrCvztNA3E1cd0
WcUV6VH/1n31hySo5rf/zogwPX0HCvzCgpHSAlxr/GSUeQj8fjj7fzBBBGydCDLonXtHbdzAnZqv
olyraADBZc8LHP42Gs7Z1Zx9XZphUZYKm7IRBP8a8nl0kuIPIaYAQueCVAfSSy7VgwLEaB6w+5xG
HVHcVGSL/NqQEC0sMpqjWXYQTkMNP9fPVfYDOj0Kb6RGQCuzKo+jn028G/jOAia41YiZphist948
+CrFEomNlYoPqQT+hAi8EJA6yxvw4AS9aOg87Vlznv08KBdHcbJJ5gXUKmv7GrhC8MRo365skGIW
M/TnywsbtUcyVVCq8ULXeaWqF871h24TaRuG0ACL0j+6pUVsYMy9gWmuX0KXb1rdaVwVQPd9TgkL
uK2s/SE4q31h/3hx39KxNn7xjucjeKaTNgT5eOMnABUokASyyfnH1jp0t8M2zeBToyCRuLDC34E0
u7ftSAltlxvBYOEYBkxUvNonRWrwuAY3c0fcHgyQVbHXwDB3sTuuIjCUmsIp5Kx8GEDErn9/leBQ
pjPN5AW7ZPqh78tVGitrVUeszAh0AqBx6iCPAi3HrZEM5X6rZ5Rdkuxx1Sox+j4AM0W4HUalVsDd
BYYrSBYDQH5rxU5KkuJgY5dI647fjfz0Bz8Pnl8fEnKg5hZR4BxqO+DDrRhwFzvoOkMr4g+o5/HK
eWVC2Pm9S+05p/BgXHb28gWEYN7w8w+8AAIZdGAOWtF0IUrmVNP12oKJrF5CKFkGpU1CpXCMLLiA
EGhVCIGyF/SjbqeCMgMJDgoCv1TKxswKNPPRcV5dmv3JnK8k5joiAIhxha1PCnRsdYnBVrYU314n
hbNv2yMmiy6rXND/mRAb213eNXaRm2zte3Ts585yDktGAh3QPU1TybvJBm4dtZX9HQ00YlQuXK/F
7clnF3AgnCg63rAfDVwn04Xvt92SheVrS8LGHwytXpKBsIsRvKpuTSov1r+/CioZKRc7rV12gSAv
FCxxk+nKe0gibnsgmRjgHLGEUawDXZF4W6EG8/y01iC2hn6maTgZ7Ljo2bEsQOOj4mKSeHRjS9g2
+kw8aN7A1ni25ywCOqO7FIZqNcus4BzDPRDnMhphhXFrzU6rNA4dEL1HC0KjgZWnb/5egAWLXL1U
KahKStiIlVfmBKeWmaa5S6AJon/t0i7ouk9d2e7tJA6gkGc3n53pB9jrAVdF0dFD6etAtKgbL76V
hAgjkT4fNdUISGL4zScJgaNMKjzqrEooKb8bGNrPP6SqFgzJwocJFzkcSmw6TtjbxbkUreUvXg19
D4Ap8+ST0T5vr0u5D78NCOdQVXBnTFcDrtsF1Dqx9uPo7/87G0L21ritNXdaC2Ek74knz6MXB9hi
2zYkhfB1ffx2ZHX0ahsbg81psiANMR0yhKaR9U9e53sRcaYknKqm/4CO1mqfEyPdLUUOykxNN/YZ
1OhP/YTGAJqaTjgwnn/a/jDVDArbJCkTz83XAfa8Jzb/0Pj3/+73hX2R6f1sx1A4Alp72flOdzek
+WXbhHSNoGy4VrYh1CWWzRaty8mgIyOa+gN/0ozz4/bvS4fIW4tyYHEDO4UwdXzKwReU4/eNVA/M
9Dx1qp2qsiBMArcAaI/njF2qoYUmOvRqVBcH6RghmweQZL0GiVmwheMpIdoCrR/6LZvOOvvaseP2
MK0fKdxNUG37bUJwYgVfsrmFiQE08SWACCCheJq9TnHXko0VUGxoaVxVHPC0cruRbL3jtBlwQcmG
b2BpgPa6woBsqK4M2EKCPcfDaOgZLnM+lNu1cbgviX5Pk/zn9nCpzAj5aUfyhI4EZmzuBr17b6Ra
6EbbNhRjJb5LzKNtadNiwpUEfDTeZ9P7sW1ANucAFBIbtwT0ZIsZMOODA7zfr4uveTR8841oD7Wb
gJhp+fdq8SA4AXkWJC2hnYk25dt5N5jtQu8PvnT1y8QJ0NIqIqv1PBQX8LUFYUa02vEnN4Uz8dL8
ZG4OJdDxVDXdZ9f+MuX3i5uqLErn58on89YnKA0vg2uuPoGVC+KZherFWVINX0cNnYsmQJEg2BQ2
JWA6RmONbnnhScGj1kjffLONlryzAouEUO4FIVREF+dLpc8nPVZ1AMrSSlBAgNwTFSswTK0DcHXq
sblewIuHVsmlqFG+TNNzw+2zy16W0T60+sQUVxj5gP62J4TqZKlxfyI4ZbnzTOs3zhVHgXS9X/kj
DGdnDktFVqGnvfnT/vKq+HVpSMCAm6jsgOJRZMJzBpBkomJVXiZQ0gMjP+t3RaVac9IpWasTeBAF
7b0o+wMdtoxUbsIu5Uy/NwVKy8m0I92xgI67quIrafrH8gOgwl1JV5EACcHayIdk7DNURMaCp4fY
BqU5n5PluHgzDw1Hg7Rm7pAnD8xuQWpVdE+75hEcwq/c0/qwrRc75EmSRIZP/WMe94UXAhyahf4w
qe5w0sEHDRqqXmjheYeYKEndDk2f457FnaB7o/qAkfn3ZQ8oGoB5cB0VHJVCRj4Vle22JUMmkcSh
sfhhBVsTffmDoHxlRRh0vx+sEurJ7FInUT8eMvthaZ+9v7eNyIfrf10hKN0J4ZgCbjFDoputkJ3e
32fjU08VJqSb7f/8WE0I8VgnFCIU62hBIW6qz8y+r0FwpipJqBwRYrCFOqiWpLDSDN/n+pm3D4OK
oVdlQrjEOFSz3HFcHTEf8ZbjG+dl2f3BdIA1be3BxwO6yOhsMwCMvbRll9iLHyy0eAauBtl31L+i
bUPSSQGjHpr+USN+R02YxFazaAzXydFuoYUBxs7UCAiJd9WkSOvXZSoex+vVHZQvUDVE/f727NBp
b+pGj9jh9niMhmb6GHnxD23+e/ToMS2/za7q7Vh2elxbFLZn4c3jUnclu3jQCMz9l1gpP6bySdia
Hq/HttRgQRunY8s/NjX0dMgZNIVB117sfpfT1+35koX7X9HGcf1VP1kYxSKhYE/zsU8nHfcXoI/C
wovYVzv+vG1Hti5QZEeFHeScxrsFaI3V4tYNFuDiHWv6obgbln2eK4zIJsjBooNoCbBB+Od2Scxl
ScthsRHZ3DeLtgHgCtteyHYqCmAeUDyoaIAz5dZANxgELOA4HKeUla9u0bQhgewC2jihf7NtSoKj
Bg05erCBi8MjGFo5bm25Vh/32oKo4CwAclePHdP3Cc12unmpdeNxKYCrdt5KT3XZlPm4iogS0Pui
G0jk32xo5aL/a8S+auZdTdPQz97ov2/hgEtoRQEAY9VUF7N1KCON6DCcQFrkFOSprZNpb03WdK57
HqtKK5K8HQkugXo26tYgNxPCa521w5h484r4iEEamX2w0mnPzT5amsPknuNqQqqhj0FvPZsTCV2f
PxI+BOze8xt0VhplYPoZnqJjVSeyZE/cfNi6nK+yXzLyXs99DkpQw39NfR5kdQOFDHqkriJWSjDc
GO+rMVgn/cpUPzM3dQagTfJh3jM9aNJztjwPnh9Y1gfDOsb1hUxFRKBqk1McP1m0vZrlrkIfBLw2
2EAie2flcL2IUSnBWd1BuOanmeu4oZ3M4su2HcnihZ+/7QgbFO+FM6TyHGCIxjn+0I9leXIyqORw
pqKPl1oiEEgAnAVVE7El3nMWzRlrMJ5aCYsc52uatkE1kf22PxIEGibuyowQBXhDYqiegdYMrA+W
64OUg+jBwuL9YvDvObcRA5pd3rf3PLEf9GrcdzXf8zH1A9Cx7rxkCPVRRdQhdR1bF2EcoFkIKt8u
ppaQpXFHbKiM94F5igH1U+nKSI4lhDxghBwffOnIW25NLIWGTnmwll8q3UM/PmujwpmeSds8lvrw
MnmTil1RahDAbiRH60udSOk8odcxxc0NRHjaX2nlRPoSVK9DPkb59HN7SqXh6MqSsBUh94BXvAaW
5vmzaXzWaB4YEEkjHor9814bFWeirLJsoeqG/6EoAtVBIcrQ3KdpQzXw1lEdpCFNSXdOPaZRYelJ
CO2yGJRqeR8ZaTxB2qvgJ8aT5mjXzAiWNP8e1/0ETG7tKc436SLyLQyEB+QtyG9vZ9gbzYk7Oj4L
wk94Zw6apQ3M4Wl7rFVGxLGehwH03DGMBMgG7cuoot6QxDUwmWL7u6BRlejFegWvqQGCRgr0fmTP
j8NaSUvqxxRvlrttZ9YRERJe2AJBMSola4ItpGosBlvSVCO2Ocz62rb9MR26j9smJKhEXPwBqwHG
FrVamLmdFVpxrrsMA9YvzYl5ZRBD3o2SwO/ykJnA+jQvVf6ylFXQkOLVHGmYTBP00IpgNKqQzXi2
6lXfJJnEm28SbmCN6eChzgNfmZ9bX5ZsORYATdhlFjZWME5PpQndHWjU8P6hbTssZv0bNauvaJoO
cztTJBOSMHHzLUJc6mNqzjpI3i+AE6I5gRcusLFzfXaHGjqPi1bup3IZD9uzIp14sE+gGoOACxrN
20lhWVqP/YhJAXKyQ+9Vh9uHoS+nbSvSYb6yIgyznky1N0D3B/qCB59+WAUI4pdtE7Kc1gY05R9P
hOEbM7RgezWGrwSPAHIqE7mX3v70kp+x7oUteN5T1zpqjUoEVbpNTfR4QKkc2BiRxyMfzJYNQGFd
bP1AynPKv/XPehcqvJPP028rwjzVVdosi70UFy1zTMAwpn5XFFl+bGuoNkUZN5Y7l/jtX3Sk7ake
wKWF6la+07QGBCkaGOc92g1BReNYkf6pPkyY2qKrUjZWtLh0O/7x3/OXI2Rcja0wpwRg4RhBELBN
nQWd00Tz9JapuqRVE7h6eJW/jjYw2q2HhTMkCfjJ3GCYf4KkAjR7KsYFlSXhyNBZ76dMA7B2mfag
IV2OfDm21r/uYL8ds/Ujrtzpobs2oBe/uEzDuUnqiMQnr8gV61Eaq3CBg0yEjadJkd8zH5qVzRVj
1tM4dIY9wiXtvvsFKJ2/ba986fr6bUmEa5llv2DycZZDNfu8DJ9oRv4kOF1ZELYWSVC3n00EJ9CU
Pxj8Y0Wet11Yc9Z3h+uVAWGLJCWntKcYLGN0EF3PJVqxSvcjGH3XxCRBw8WsukHI5wdIeIjHARUq
VtpJZcQ0nYFvXXjZHZYuTh67Mj4kfhyUCFYH2xyowktpjHdwC8YTyNqKJAxjhTCIBYHbRGO/5v5d
RyDUpQT5SzgFsbqvrAhjuRBvnsoJPKbgYb/YU1jRaFyV8cDjAoJTFix2F2hL9zQgAR29Fn1leReA
HboOOOq4ftntoGoUjE4S2u0UWYBk9U7Ehhi1luHJNVgVbM+9JCPH967P9xb6at5J/fKJr2ggfG+G
vmbSzdGY/m1Z50L/0t8TV3UVls4BhHxBfo5aBIjWb/d+1lO4Mqz5uNfe6ziWDv1gho09+gqiUJWh
9e+vggx3J70vK+RNgA6EjvvoopHHSFRd2tK9f+WOEMpSE8lZQeBOrh8BpR8UuY/shdIGCSgSHwgi
QN5H8ELrgDyjLbxo2NloWGiwU47e2L7EE8xnlpEo6XdPLlPdB+Vu+TZgIwDRvuOKqYqy7pB35hfT
fLTd5N7lvuJQlq46FNn+34JQqihcd0IvAs6AAUxwk+UGJlpes+ROq5sigLDaZKsS6XV3v4txVxaF
e/vMoEE7r60pRaoda5JCG5Pv3IEhs0+CLvWPZDxRQ4+WtPira1QV4O0Rfce9SW2zQBsZ/G0JO5l9
eQSvyfY+lh7d//j3jn2zpR1Svwn+NaMFQfLko5fZH3qbBDZV9SaonBFC3JAOk5+vQ5nhveZedW1V
/bqQUg1ary/FhKFqQPxw3B4k+YZCOwXBu//KNC2cATzTqnHJ8elVM4Qt5QdekSidlxNbjC9ZZY0h
HlKfWn94StsU8m4qVL/UOR/QHLRjoaNSrGt7o+ZqxtoYA3GOLjDRrvKJNe30fdtNGeAS9WugI1Zt
A3gpxA3fTEuroKy4oPIZgsIvmEojWhzcGhMzrOo7QOj6mQb22R4/Z2jZzLm+j4v02ENTHICuPYga
Ty019lOTXcaUfNv+PNkgXH+dEDXrHnwf2YSvAwlWkHQeSPVfti3IEhrI/azCQuAIQwPNbfS3BtcC
Vxl6gcB0l7TdjkLQlI9zoB+RHeA+z4/MptG2TVlGc21TCGk58VilueuYJ98ot8ME0mtl/TnGcObd
z21b0nUMpRL0OqxqUO/K+twuWuoaSJ9c66UEgLBs/FOVTK85d8KFkXsbyoBtsptS52uWV6rk7Rfa
XQym1+bXGb46XT3IeZXgMSsu6COzIb1wwNM92tWaA2/0+77/BAlBqKcDuNveNXghYmOKLn8UD6Ih
jdKh3QPEufeRey3xEtpMUxwusrPfWBszoLADXIX4iGOk/ZiWDgbHAHFT9lB+zjtFdiG9yxuQknLh
nQekiPDCn+fEaisft92qKcIiTkPefTIcaBUl+qfOM8I2jndeF8YaV6RrsscMPMP+tixEMKPoYpOb
OoLvuECqaA7S8YH1b1P91kxvlrUEOgPCrLnTkFYasb3rVMHlP/iO7j7dRR8E3rpvJ183E6/ibouz
W69Dt3msPLYCckM+L+FiArPul2cw3bcZV0Rv6Q5DBcgm7io+KNbF+9IZOU9GDHpsXkoHfTGdFQ5V
C9L57tBkqiZG6TK6MicscgA4oCObTsgYkk/52By09NFX9pWofBIi9QJyBGgUDyibWND7a/z71vhm
lOfSr09GXu62w4bUGHqw0FKIujOYVm5nzqvGBl1yWDtm64fZuGsdGlL9a41C3pIpziCVLWH0Kt54
rF3rQRnb0Q73ue77rAUDbj/EblTMmbLkBxxN/zgmjGKdTzhTVmNpyfeaCx57cw+4b1hgL2wPoTzy
XpkSDi8r43qiayYKC+R72VZ3uXkXO9ouoaCIc78jdeVguvCaS11zRYYnXY82GBmgoozEXGxwXTTS
Ep8h6BpeGvbjzzZrwlHFgi49OXE7M/EsbaM7X3DPK/zK6AeMpJF6By85d7SMwH0wkXjf888oJQa9
oStqNdLZu7K5LqWr08QFugyqaLDpt6fS/MpsdFlb5cFz3E/bkyc1hKEDpgCCT8avyHZlCE1vHuN9
gyO6gKRyNXNwbQKFGXV64gf9UCnuHNIJg8AcHi3W52dP2G5pn7RNP+IcKpIyMMxnnrUBURUHf+Vy
787iVb4d2BLktO8603TKq75GVBz9Iuq9bjjFLp5jndoIy8ELOlI8t1SvguVv2hWHGnAKbuzTMj8u
SVTNnuppSzrGkG8BhQUo4JEk3E5m2+vFMPhYpe3w0HTlEnjVENj2srMokoDt+ZQNsAnSYgRpKDMB
tXFrK3HiaohNG1kQEKcwxfkzV+74NVCJ43ttRHAI1Ch9l00Ouv/TOmrZuQSma9sNWai8tiBkjsZI
R7NPCWawKkJz+AEpXZJaQY93XlPJ2y+bH6ge6ZA+xLsjoLS3Yzb7uGknSN8APoGaNKPneppPXfpg
DdgN235Jp2flj7EgIWXhNnJrqgaEBEmAV1ygehy2EBbvgK5StQCqjAibrHT7uUwJBs/xnxnvgizb
FaVKVkFlRDjM7NgY3cxywWvBz55mhITda9Dh2h4u6UK7Gi5hZliOZqC6xXDpY+gdGxUB/7qK3q1j
AN0hiwsSHV9Ull8GSh1/QWchJ81nlFfDdsmfh8E+T6Z+6Kr67wS4iW2PpAt7ZVh1cNWG/qrgETe5
llu4i16yrLk4BNAa65TVeDkE0hlFzm1j0uEjgA9Dog2dTo6wEGrLjpuuz9Gcr/c4i3V3PHjUqhVn
lXQlrOwtaAZFv5O4pnlpsVSbSvQN5j4LqdnYoU0GA+fxqGJMle5U0JEhwP3q1hYqVpNGIRqlo0XR
H+19bb+0abKfBjBL0YftkZP79I8hkf6sB2LVjSu0udWDDyVHsD+Oz/mgohRWuCOyTTR9hzvT0pQX
x4Uebul9b72PadHsSqLSkZOtBFALAWKH+qLzroE+n6sC0mVJCV3SBYgrYoPbDp0JqgUnW93QdQcV
BPha0Kgi3IMKbtnDQHD6jDO/mzUcsXVSv6WD8clu8TJexk/b0yQbwFXyyl9b3YEyFha4N5ZJ0ujo
om3aNmTeGzVRPdG6PRsftw3JUDNw6rclIdyVLtoQRr0rLxREO6E5p0BM+53z2Nke2Se6l4f13PYn
O8k5+jD8t4HESThYugbuHR+67A0Ju9JKDtufpfJfiCZaRjM+TdgPtfXiej8M/Rue89JSJXAv2w0e
CO+xyUFVgWvS7alljqxMAU5EHMnrHenP62ky9ipOIVk0XrXmQH9FnBXDfWuFFJ5nTSYaAs2qg9LU
ECVD9dXtm3Nnajs6oCadqbS4ZOOHPYFuAccDFEpU2GudpGd4RyzRSLlYQco/giEzNIZCD6ZBFSZV
toSjH4Cy3nPWdjGgbb6wbDcUNEpQEIjjJdpeFbJdiDIfuvIB2DENEbSDzKnStdkpL5Y5XahjXGKw
WxldfygKsq+LXIGBkd2PgCXzgN11wWUoZts2VP3qsgcIGsKmZUAG8tBNX6zBv0udOwsQIPxXZ38i
iggtoepE2xN4Qgn6n1zQjgh7304LMmkp2mydFFWltH+Ms+4DQ5Gg9KyD5aBiuzAIZdN7vRnvyBIH
2dj9QfjxfSCyUVIDYacY7syZZrPpog/Xn5vz2Lh/ldQK65wf3Ub1OiRdPahcA7SMqQXk63ZzYE2C
ztBBdwNb5svkjw8uwIF8du49Ze4tMYXXGPAFeQDn41ovHLKsZ8T3ZwDNPfbitQt0gKeoYS7wAs/b
61RqaFWgXxHtUIYUw4pRO6xxMYONcQ9a+o+s/Mnms0bcf3/pdHR0GoBIBNoeKP7fjp3TeTnKYuii
sDX9lADWWOrd4U9apm+sCFXIxp7SzuPonKhRtqLuY+YkAVXKS0qC5I0VIYpYS5/W6doFwLn2gQOT
SbQnU4MiH0rKfRbFbh9uT5Jsn8HiSuvj/zoDhFmq53F0snrt4HHJEBSkCP38kTgvM8GJXu+qtgqq
hAeN/lcCmjk06Jy2P0By+DhYHCjpo2698gLfzl7lM42PlY59DsETCJ3jovEn5D83NoTrZkfwMmIO
sFHadYCnccuzAxAc/4EjeOO3UQXAmSPiO7KiwFtkDTIbav50GUoR7SP1VXRPsj1l6iAw8fA0jidy
YbSGpdF5UxXVZcns6jDMEKCPS+ut1psPYNRqFSeN1BpUKsBygBdEmLudm4Hak+PnHnpDkuXUmn2Q
NM3TYKURY4PiLiM51BwQYiDUAh2DDlFh4esOSBszO6kuqf/cxhDGOFFy545HS8XtLVtvKycvqjUo
IfliK0qjm3VNYo1dSFPtWNyfUR++z7n16d+vhmszQriYKPHxIJtXl27BTengloE/Kuje150pXG//
h7Qv63FbV7r9RQI0D6+aPMk92E53khei00k0S6Rm6dffpf4uzmnRhoXOwd5AHhK4RLJIFqtWrYU2
6v+OhJsy2ayHQlOSMug7iId0f1u2Rpd8e67AXga+0hkrP/vHp+xhW0diabQYhM5eYEC3vond3/vz
dCO6mHvB/2OCc2hjaMwpRidsIKEB2Y7HrrKtZgI8wUvj4WAMqiswehBy/eW+3VsRP3K+6BECKStg
ojxcjhYIDhtDA8lGWSkbi+Z0A52ZFurEUHLPRRNHLwKtzTDI2kuvGGhBpoaTFonimYmh7lD6TByR
jiCtvP9ht/YcWrHBeYyPmvtcl3NOqz7qLWRtA5mNG80y8BiZ/FE5ltMalOcW+htMx+DAm8M6XNHz
8n9a3kHqajwIsBWkRNuNJvOndKcw0zN6yzEh+YpSah9bWzD9OOGT1Wg+gYLaWMZPvTk4cnXW1TWw
1C2XBjGBgQ4Q0AMgm7r8omoEe0QYl2VQMI3ZZqWGTqSSbuXOu+XWn61wG6fqe7nsFPjcMNTQKskr
zZEjMEGaZKT+/dW8eb3ifkUTIZj30WLH+bdSlnIsTUWJZNBfg0ng9he/03guUoJrPlEOVNoOUAst
APS2jJ3Ohn84woHNg2oYWrDxhOaOcBrmiZ4XVYnS5X6U9/nPmlJ7ZQ/fmk+86ww8RdC8BP7s5aqN
fcHypmVYtVpw42wzVcSNhpVnyJoRbtG0IQd1hIGBlIC3If4yoakla/9iBMkGXEWg7UQyfzkSSyS1
khkDjETPyAk4rDoWXf8PSwI8DECgqDZhvrgA3OrzqUTIQ9GQX5e2kR1pl/yRNXQkZv8SLgAhBTZz
PK5NFAyW46kT0NA1DYPwaFVvkkL4NcrvUh4fsHnv+/mN6xs3hIr2eJxZIBFXlobGRIzBu9SUYMlp
iG1RwReacG8aeFokvavlr/fN3XCGhbn5HPl0chkNyZEHq8vAhBgQKd+kFHWmkn39nEBH7kehyURg
x8NnyZAzMSIi/BqY4KKpN+E21tKVW/wWvAHCnXjzYX1UdEzOY/00FiJG8OiB0qAWzE1vqU9R+I22
8VFH++pUQ9ipfAOU1imSyq5JvgF4BKpyzYrj3zh4UU4Di+wHiygAHsuPQCNFkcVtTQOzpLuyqvbF
GvXuDQ9Bgx9y4oB2zqcRt7VQtWizNsloUM1yJ+QhUjchyOWVPIL66drVdmM4SFYjrECdTDGgubEc
jqGHhWlkI0VqRFImF97PfmpRhCfbfT+8NShU1aHZhv4sgM64Q6lXW9DYjzLOC6vJ/JzJxU7vi8Tv
ClWyCUWfnzlF6opb3hgcYnFUmDA6EGeb3KbOUffrO5C0BVpGvXRqVadO5H9ofcfUqViquT0SpD3L
GWwkUxOswaLowLDMTUOFdB9HlrBXy6Fe2QE3JnFeJV2e20oMjefJLSqxRVIX9ZIY/8AftE7Zq6yN
bX3SFb8oYss2ykZ5ur9ytyYRBpFFM1AcAp/qcnxDY7VCTgoWZKR6E6IZom6RzX0bN04pgO7R8I5M
HTofeTrEmGhiNUQqC6L6aIJ6o7IomCvWmLBuWUGOzPwAWAIlxfl6qpGkKI2kChSw5xrTN5SEqzUN
2jUb3OZNwkGulSStgqxUnA1D/5+UrmA9bi0IkAN41SJasiCJtFyQphvl2uzjCrdisjWn6k+e/EsT
N6in0BMGmBzWhH9kKo2kVa1CK3Qy65vQEFyJhV7bku39dZ99Z/kwwyBmxQNsHjRp8r5VlFU9gckT
j3Q9DCr1py5VdpU3dhevEW6uWeInLaEZbveoROvF2Uh+5AQ9dvpjKvy4P6DrtcGAcA5gafBYu1qb
OjH0ZlQ63O6/pBFirSun6NrP8zEqeJ3CFhFRIKSGqxlukeru/zYALuRSmR6HUYsB9F7ttLv7P369
OfBUAd89witcOmDLXXouAAtjQ3V8fkU2hlXYTfNiRitn5E0byNUiawAh1Cusu8gKJIZDAytQPUO3
C9TFovzt/jBurQLOkP+Y4O4yTa7qkA06vNYc7aJ7AQHdfQPXzgr2Jhy487bAhclvC7UQozFTpTJI
66GyI11sg0qiqMpTmjiD0E8r9+RHSLHch0uD3O6gQ4+2JFDRBFXnmOOGUrf+BvWeKvSFfVwcpW7F
EdYGyPlxWBTqIKJeGeglURxTZWQ35MKPQgQwVanyauXEnJ32enhggUD7lTHr1S/9LidCVLTKhOEJ
Su8WDVqtVMQBUl95cvebKY07SKUAZed+5Xyb5+3aMAAuIsIrDe3jS8MdmWJDIXglAbaTUz8vQhea
AKSOnDh9vu8zt8Y41w9mTnU0UPFs52gdS9pCRoBlGVWQg/3OKPcE2g1m7ssksUvTsCEpfd/m9UZA
dyEohXBL4NKGRtpyeGVaKghyxDpQlD/NTLG9AqW+MX2L3+emr5ATo08V/H4/xEg8PBA7CR/L2E7N
lcm74Y+46DBtiECAFeOpIGaKTkuZ5BpB/e8+e4AvaOjJy1cTSTcHNJsBuTbiHJU7APO81oxpIHUQ
6dqWGuBFubRC6Uys22faSl1wnhzO93CFwxACBbyVeBh6OeL1LItxg7s1tkvQ2qhQvSU/7nvATSPQ
IZnznjPXCxdSVaUwhaYKIyHmq0xeutbP6pf7Nm54tml+ssGFVIIETqk2zBoQyoiOmSV7BnDrAJmI
MRa9iP5R+tQeGjn+F+c2Z71JxFrYWZzzVZ1K9HHMG7CPnIriGfJMKwZuOh1eswp+Hpk8Xn0pM0s0
05V1E4jsKRsIcjSDixNpgJTV/Qm8sU1RH4ZwGUhgZ2EtfiQFE5WxH9ogBoWDB+Gublc3sbV2iczO
yzkccDV4s6LyDQQUf2s1QhMRq1VbyOFOTmZlL2VkHjvoZvZpY+t5fxrb/KROxV6LN3q6l8wXvft5
f6TXrgLYFeA9MxvtrOHJHUi4H1HZ1JUO3Cmk8CIgC/xEkJEVhlCxXclp5kUhSvOQNtlpw5jv7lu/
XlBYR+JQg6gFckn87m4owsKGmV2AhjunsyY7Eze43m2qrzzJro+RpSFumFJnFiQkRhekybbI/J76
PVp7wqOgr63pvH+Xa4pKOy4uVBvBVYwgfXnC1zGpzFrv+gAq5CwFiXcGzXWlML0CxLlOPIHB0rJy
4gB9Xtl0CCVfEOtyc39eZyNXH4FuGjx48RpB3XD5EbGU60kDDw7yibhDCAaJZLCFSv3yfpzzskD3
YKOgaMgnoAdCilHrQcdoQtXzqQ7nVskgol8XFJ3f7iAAhWoEHj/a7EWfslg1aieZkVZgFdSYeKBK
Ox0jAb1OSpe9NQZYufVRrLdqNp4BRFdWApKPTNxyLkHTiu4cUMwBFG7wg6RTN5lDaUiBBuKiUYUY
1nSh2TH73SfQQrem0ygnttg5pPU1KJSf8EObkVy6v4V6TslO1GNnjYPtetuYcxszWBbRl4jM/7yp
P01ILhcaOoojOYiHmnpjJVbGs1UkHXO0SCvRmEdR0Vk5Em80KoFcD0Q+c8MElpovD3etnHVNNkHO
yIDONFrPcqtFe6Npg9TUVpnllpnhjVPiVfrXj2MUbaEZgtZDJMLQpbccbyglWVlnkhQouQAVvFTX
gjpu2OX+prkxqwADAcmF5wO4TflcEcuqDvj3ELNaxNJO7PRKsEu049mtgod2DyqClUPpepfiDkM8
CBDZzD3K58FYMg2mQUcZOqdMBmWfDi6tX1mlVfkxGcrYXPHkG28WVL+sD74wVPivyn9lhbpGUtZS
IOpuzhzVgJqbTRUX9PkQeLMecrThDF8+4Zc2uVBETIhW9WYpfZBh0P6pdUvon4KD/P7aXV9jCHsB
JkDYgxzClfhzyvA6RKZPCoxc7Spn0hopd7KyKvBuyVJWOsDrQjfEhK6sG0YTWtByAdSN9z/i+pLB
R0gfOX1wQFzxOkO4zBQGocNHCJK8QY7JdAdwnvlSUhk7bYr9vlXjlW15y+Ycg89yubhAeAQ1iPKn
AfR6UjCMZjDq0XFEBdAuFauC1IcYhFayMshbMw20Bgp+BuBzoLhb7sVMUGq1AZdhUBT9exShWRFs
k3IOiCVoJ7dFkjpCWdssrVa898ZmwS2A7Y/bFTAYHq8rVZFcxQPOPKAEBc8c+uatlHPLaZK6G1cu
8RsnAQg8cImj/wfIXZ4d3cpzBJpQMwDHU3hqOrSxp8xrdXARITa57zPzTczdLnjVoIEABZr5Kp3X
99NRnvYCrToQwkEJQI3emF51vixU4srk3baCRDFAndj3PC4v1OJyknACBcBVx3Y+0nab0n4NKX5r
iZAVwQ/BLVAYnKf101j6vin7zEiUwMzyKRCV9q8ahY3DgKRcOVVuW5pbhQG9RWmEmzWKnZYmaaYE
JNN+Db12HrXmQejIn/uLc9MMbn0EHwjRwZm2HBDK0SifZrkCoI0MAp8htDZztmRLmTitJOHmK4zz
A4xFx/WKMBwX+/xU+DR3UyRqQh3qMjjhsz2AUY7CXlklOnn3pAjCBv9/eWioyOHUkNC1ZKj80BhU
saMWQPygHX4UU2ZbaG6T12hjrt0OVWh4HBCYyF0aJjd/oprFGgjCdZAoq2hRp+OPRB/SlQPpphEg
rlBomaUMTO5AgiA6/HkIYUStW9FlrETZr4dsdvwvhkAOjk2uoZrEt8RYbUrLQmP6TK7JHLnIEfeE
U9H8/urKYPlRL4XUCY519P0tPUGcKjWByKcOQdQ6F73aMjq27UaEQHZbMCk5fd0c/E5ELQ6VETys
l+bahlTgdIuMIDOq1u6M7qxG5lb/OlUHcDf/F3zM3aIKZ2ZqWQ8S6tgIIoEFsxWQsH05fWMB64nM
GtR6AErg6X2sLNfLTAiNoGvib3i0EFT5jN8sM9c68a6vh9kQWGs/kpQ4tJdTpiYo/xIzNVBU/Fmn
wqWExFGu+rG0liC4ZUhDPRs3gwq1KV4htepbkdAIFM56aTlhD4beEG3tIpid15bnvqUrqc8eEE2x
FbE8oM3y5OanYlK3b8GGaa7drdcBCwKV/4wJ6ozLyYsaZuFBCksKOUpl9QAuJirUD1LI8EhdyYbe
HhUOBUjtga6bf4v3DNt4Ypg/OYkjpwjlyK9o/FTmZXEozHpl4944iAAum8VYgaJF7pobWQvi9jYX
e0QNESrztiCFLwaQzu/39+tNK3OlDHEmIjC+6zpOZY0UMpPBTJRQZheKXG0kBH9fvvpAE/8B28b0
IbbkfJxRqQlpDoL4xsgyN7HQtpMJELhnujR4/zAitICAegV9IMDaLz2ijGWp6OsGkZ0adw44gjvw
fxjmSkXj5rx9iD/jeMABPv/9pwsWtLuTaUYdqC6S3DqhwzLx9SIy3ftjufJuMPfi0EYDmyEigcgj
LIUeRHwhSI+CNg/tiqgnCMa5tYLr3FDPSll/bermDDxu2DkFMLMLIBZaDmoYwkIiNElPYvOLFN+m
6tv94XCTxv8+L1DWxRQE3WOZniwj/WVBqsLS25UEJA+WvbLBbRuqjSXqknl6AkjyiGpahP+kQ+Tr
vSPuBt3WHKZu19Sb+GzGlVXuPiJMw0tGwMj0n4M//iFP6i4N2oC8Tj/uT6GGJfgU2F0Z4gI7SOF1
eo036Gkwa1/MTNDJxK0/WOJg3zc0r/W1ISTHkb6YeXS4eUQKC/C4rkpPCdrewf9qyz2QAbYaFJtp
rar+Ad+9Z4ybvi7SimRKYIyaj/lb/4BQqGZuZrmFre0bZzgWm9F225VnzO25/O8Q+bmMVaSlBZae
WpUG48S2NJcZmMbJ7v5UcsH4x5ohH43DHDpmyGxyzwvCwGhHiWE+Z0R+muQUcCsNWSB9PzbPTf4j
ltbSF7f22QzmmXs7gJrmIY7oxSxIBjTUs9KfJXM/rlZObhrAQOa+N2uGlC0PClnsal0OO+u5tgLV
fJzCNY+4NWUQcUflB6lJE43xSwOtBvr3yiDkuWxkh0iPAiqBcZ37rQK6tG8qiKzuLxEPMP9YI3Pu
LlJRRAPOijMo0WJSZBYJz22GB62tZ6rbxi9V/0K7cZe3IO922/Zslb45vogo56kgILd8jVEnKVdO
yWu3BF/GrECC9UMgzV/JZdmlJaODgNYmzVGqwcvH2LbW+sp5MCdGPJPIoFcejWjI3/GSXpnADEaK
JDwdfo2n5PvMALDRBq/cxe8qcWqKHXd/jq9PFGT2AaaQ0DaPUfFvUkMdCzXSsvikN6qb4ixh06Z4
yv5GseSHhR+v5UJuHMp4iaIgj9tXB9kwH0FBRwodyWkSn0pFc+oIgFTr1XrXIleTnFbK9tBFPELP
YWWYt8zO8S06tEFki1ubi3USA0h6ve1icI2JoqubU+7nVmd4RKn6U5KzYmdY/QDkcR/t0phJ36y0
WJMvvPYhvLiBC5j5zJFm57sThC4Hp0k9xScaj6ajCAa2T1MKO6oR9rUYBX6Elz/iHTQOqEjU8DGK
0Y19J0HE9mScw9r2h31yqlc44649Z2mCu4uUViNZ0c0mJNsUvKa1DSBzC/N5mrJDFm6BKfC+6qt4
/KOijqwralE4uJfnTxfGkC8Ss+IEZhQztCcLkTGyn27ZOp2qgihoxWlujfCzPe74UbRCUlI01Z5U
04U8ih3h2aR5E4q0CGOyi3y6P7wbF+5ifHwjKpRbpjiFvOEJfClm86aDkqg9oJvTa+g2L52OOF28
a5DoRq3CiZ4bqLusidzzlbDZcSChAtVoDY38SAHPPvwphM7rTOxSgxQnnTW2FlTjQye8kfAotZe8
PLT0vaa/UCs2/w7Sc1OaHm3stv+RMtFRhhgsmaUN6qb9VIn+yuRwUff//7AZAA5eqDnftPywtsrS
GDcEPix3hTCA/kn+Q3pToABgi7/Cc53b1UY79rval4Np7fi44QmYlbmvGrVWiFxynpc0mcQMPSlP
Ugvaq8ltcfxvBoqgAUTD2fGLtb//GysaxxHtz89MHutetG2iV4pQnCK1uKQnGVn/Kf8W0nTzD5MK
dPbMv43ENGi3lpNa1xVITeWsPCHTrqq9bZFD72Jn5d6Pv8yz/sbkmJmXWguMGPynyYGtPN6v3Q1l
ZQBpZ/wjChw4rJYfMIICI9ZrUT0xjwblQ7ZTn/VneZ/s0Pyxm56tn9Gpv2gb4qtu5Vg7feVE4ctl
UGZb2ue8SjOHgeXIzJwKvba7+hyz2A47l0oG/ngyYtnWk0d0u9t6R1ZsfzyvF/E1Z5u7kqBiVqAj
CWOXnWJH/XSfb5pDsW22iT8chm28CXe6n2zDRwhfPStPqV/68lbegJFs5bK4vhznL5nLoQjrZHDA
ckd5j1R3JISYBV06qvRNlfd4NtmKuNOEjVKe0LkHqNnK4cp3tn1MPQA4ANfgDQ1AFheuMp1SkOUy
7aTZ8l9a2oWbH8MAFDRPxC4fszVXn8ewmO0ZV4AEEQqISLZB4WDpaeJo6nUrC/rpe/YY/lQLp4WI
0iM94rE2Ja64kqe8Oq3mtCEgIrMwHpraeOqHFJQU4ExOrZNseW23y4QDaI9GW1DWKHWuY+TZEoDv
YLiZAzh+B9Udq6u2zKxTt+0O3WtxZkf5B/H7wNymj8mm9tD5/wftCfdPjpvj+2SV2zfpmKEZn8Dq
GP0lz0L/d0DWstmARm/t3J9/iVu3xfi4XZK3VVgPNWaSVi4pX0PB07ZMt9sTsCKD6ljjixz9jDQV
7rptc+gCrHHNXb168NgGAgbBP548uBK5zUGomBijMpATUqXxVjmkThhuHtYEJW4Mc2FFXrqnlBGa
91NPTrntvzr3F+t6f3ND4N7UZlsK0JfCj7cPo2Ybj5f+ibQ2tWUs2Yqp+ae45UKTKo5ydEcoAD1w
42BZIgOKrZCT+CxWtvBu+cWZ/BB3cHwwwZJX62laQVjwmnczYgh7DAQziAvQSqVwoyNQWFJbTQrP
wjY8xGDePFiWN+xz/9xuxV/V0XwoXzVX+/KhCbPwB/CiQ+MZ5VZupFrPNPRmRdEZZQG8V2qnT4DS
diCFXnnMX+NPvuGFKEUCg4sDEw3XH7Hjp7iMVaAG7CHtdC6CdmYDAGV9/UhyW1xJ1c3babl+H7Ef
Xp4SujChILX0Q71Mi3gS0hTPBuBHf5fdeQR9yNhEKwfI9UsXyDUUkZETna99HMxLQ1VJdBbWUXYO
IV+w0f9Uoh29Rq/gHAM4x4/+aL+Hr5VfTSigLyxyCzbIJASwI8zO0nsB7ZDXaXTqoEjtrl8Z29Xh
yBniHFLtBxaKUPw6Q7JqsLWTAd76Ncja1XnB2eADJ7kzMglXzLl7sjwEol/dxtzPc+f70KgmSxT8
fHQpH2oncY2HVN+2393c1YS5g0daJZKZv3jheZxJ7qDviELCeoLJ3vvVf8tkR3e1Z88EwYbz+5ko
KwfVVUTPWZvX8NN+ssRuMqp5gLN6RmaTp6T1Ee1NR+tJNVbusFu2INyBOHduTwNNztKWJLcWk2oZ
azVz4dgCkizvYwvGSqG3jTUg5fU0mqgnI8kBMjakdvgibDQo6dSHaX82wX712CZ97crM+KLeCfYS
jgaUP2YoHYI4vjwq9LURjiHQj3GTOaL5SOrLfQ+89m8YwDsP1wjCNTTBLedM1cYsS4RWPUMsUWpi
uxWc2Pxx38Z19D+P4pMRbmHyfFIZ6wf1/D19gx/Ep8jPXosX/b17S1/v27p+6XzYUmfaFoBZ8Npa
DqhAQQn0CpN6bvwh/an+LDobb2pLec/JU5ruNDrYWXroc0dHult6lgG2ql7qamdp4Eyz6yDLvPtf
dH1KzYP/7wdx+63XJikZM0k9s5d89Eqa2AkULzPZF5XdfUsf+ILl1oYpYHgAHJqzjXxWU6FTW0O7
Tj0feue7ZYfbn6oHwVQncmNncH7Ul7e3v6N9bm1l5Ry7ujXnSf9keN6Zn3Z5yPQibSJFPZvfUt02
3eQt3EXb+6O7fsgsjFzV1UW1mAxjkmHkSM9094vs0o21F3bWJvHW8CnXOSLOGHdtIvmPzCzC3XNX
bUXkhB6NkxLaG7vZx4Fuh0/dg05cYW0eb++U/0wkaLaWE5mVkzWJCSYyfVEusqM6sSc9G0fhiFzq
il9eRSDcCLnb04KekZTgVDi77HnXvaxJXVyHi9zvcyeLIYERtiHwe/kZANlEdqOnMXfbyQltw6ux
K3NX2evvAFerq2/eq0coyIQhlgriPJT2kcTi/JEqQo9ybqSdq0CwjQMJGo88wk829WFcueBuLdln
Wx+Pgk++n1hlznSNqGdxA5pH135/0pzKA2nNWvx9Y5MtDHEuWUfxpAoxat/Gubr4SmM3B/GH+lQc
ard1TVtxqm+RZ1FbQPfAyv6+EUUuJvRjb34aZMcGZVRzSz2jdz08kKcne9oIP7XN9FdxwsheNbg2
Vs45WWSFaYqa/1mzJ1/0uq21qezUXTlRZhfkzsvFjHIumtNyzNkgqOfeSXbFEzsCOEPcChOqON23
aN++1iuH2I3LYGGRu53AvFEVhMExzU1pB4O3sqevBgSkDN6C6AJHgx9AOvO0flomNW0GZUhU/RwZ
EJWjr5CTWpmy+QBaTNlsYeYAnI/7+YZdWoiBDJufhsaZfhf/Gn6SYDML0I73M8TgXupGayHylSdo
IPYE7ReeY+IsBMgNqYpLLY8VKbyAOFm6VCVyhBU2t1NEBtpLK4AcNCDMTp0FXvr7Y706IGfLCPLA
eIEMMThVl0ONlDjspnwIL0a5M/HEZYhZ+/b3fSPXOYMPK8gJA+2C9y0fRxISRjRJMD6NRb4SexU0
sZoamIONWk873UjdbAP80MqpdWtWweM4c3ij3gvOnOXYlKagjY7Y55JruTPpRxTMHFqgUTfaSMm7
kk1fn8u5II9OUAwUzbpcEFQpSlQpoxxd5I3ohXsVD4CvzyOCLBFMcejLAAUudzrmwhBbcadGl2gH
4vhgOOi7OlD9xBu3K5Zu+MXCEjd3RGGjkapadKl8YStsk8Dcs2MFlUXqka30HO+kfbKv1kAB1+EP
oAafB8gdiamYxG0/wWy/j57ireoUT9Lzj+SB7UxfWIkkb3nlwhjn+0XUToJQ6tElfbiEqa2eoYbl
J0e2Lddmc56t5YGyHBZ3IjJZDElKMCxha24MP9yT35qn7SVP3EZHwb+/dlfHLzeHnBuC212JsgLD
ih8epdfirfT/5/HMn/DpCNa7wcLGVaJLEtCgCfR9uB22yoY8Cs9sl6wA8T5KsfzsoUwGdM387L3y
emT8Sz3Vq/hSepMvO5ObudqhO+huukNPn4MN7aJVxm63L/cn8oaDQKkDGxnqLsjVivxbuy2BqCRU
Tj42QXjSUEbJ/hob9ZA4/6Mlbs3UAXJxWQdLjdvtJpv41HtVvPpQrtyd1+A5bTkkbuWivozJNA9J
wdPp4Wf39O6brnYc/egU/kBVbO0qnQsvy7Vb2uNuNjomk0Ab2BtxXgmO4bV+6yKdKn19M8PQ3KMG
1jIQdPOt3nGWqwzA1OSCnCaq6670YD5KHvrxz+rp/mJ94MKvxvTJFBd4l/FkZEDcJBfQdwSZj+40
92fn53a+jb1h21N7fJIfzUe20xxxa+zG0/D+mxX2mrD82nfw7LFJjpudNfiOfp/tJOyMJjCfUfwS
ndErfGiVb+Jd77ff0132kjxYG8VpnNQ3dqtONXvnnQnhSeAjk5mIMvEh1G3c2p5qRzg1r+8/Ers6
VpvYJx7xkrW78PqYQ7uDMpO4IPZBWyS3ZdIcvJlaD8/qfIAblABKm4eJOKYrPrKgeds7yTM9sldp
TexszS63g/KskNFYArvhm7qXDrKEYrK44mKzB/ET+nls3K4ZaBQDZvWxawR7sn/pLjnn/tpFMd86
V1bQHIckogQKC77WIchxM9aNii2D9tjkadR+k3EtsuUFudGsimX6ZIS7ZCmRaNWOMCJu1D3ZiPv+
oyBf+zHQFe2GbOpNtZX2k2dsdL90Sx80yytnw2yCHyeKOsj7QXscQG7OU0arCZU4q7OLXoz2oHR2
uiZ3P6/HPQucT4BLMGGJXGWXDt2/I33IzQJ6jJ6Q2kp3Upo10fAbNyJYqUEJMns+CGn4clEiG0lb
a2p6qZXnAYLUApB2XtifBCVQC8nTgD8gubgrW3lTaX4CmcpCRSNt9TxQ6GhBKaX075+Jt1wJrwjR
mmlE5vZkTNCngKCSoRovA/xx0QltXeRYJzfPshTKttXbfUvXqQg4FGrg8+MMMghwrqWpHqj8Uu9p
fmn/ogvkkDtBuGPv0rfkKK0lI245DsCvM3narM/OU7TRNGloE7P8MmUgVnTGEgIzat/GgtNGQvnH
aJrScCOjmQLFMOrvozyMupOFpD/qUlPKQLJZCR47tZC915ress3KVMxD5d3u8/dxUxHryQhNmgYK
q+VhKMbAIoIdTeouFGNXzn6XuBNUrbDHkLnKt2gACqN/vv8JN2dIV4AtQniEF+x8/X9adw1Mq+DA
yfILNTUIb3RnoQYHzpdtWIi+AOlRUIlAH/rSBs3zNkQuOL+YIgVmNZFDxyo7a8WDb0VGFmjlZvzQ
zMvHVyHQLYEO/ykvLpXbuZMLKuStudNdFQh1a49q93ZVVeTG8qHiMXN+oOIMhgTuVVBIuSqglaW4
oP0ZOdDQs5wn741utmgddb4+h5ACQGs90FG4MLlTWENLIG1ICQCY87SWY709c59+nBuHRQajGCta
XEjd9o8QFpa/a2NSPQu0bZ1oXllbAjsC+kUHg8InaS1FUJxneI4POvICm8bMpQyA5GyGgkdWHa2s
7XW9BP24QEQgZQOMFiD63Bc2BJJK1DS6CyRzTYBLoiruHTY9s/BPk/g9sFDWqe92iRyfhciyGcgq
xvoStpEzdpuQuIrgWQpADiyohpVN/OG+y02Mb0MmC6VyABGvuDnESWSZLlT9RWBbBnYXSn61s5hV
cgqj3iHTFnzcXqoxOzf8WIh3pANoS7KLHP1vUDz+PljfGwGCFXaZ+brmRfk2i/6CsbQ3H81W9fCv
2+qYqHbcAWM+UTsaHH1s7JJ6ArJaIip69Lug+rV2ZLR2RfJeiKUXPcR/8m5Tpb/05LvV2zXQ8Pc9
8vrK1EA3/QEXR2MaGqCWuxqHaJN0ktZfckAR7ELvdE+EGJKPXta/tcoGr5PN310rpN59ux+3PTff
SPOCP2NOCSG3x93VUkz0uBFNIAGHV6INu0H0y3BXFqexPInxk2KAdf/FGl5iAfFyZFNL8uij8kvf
ycI+D8RzYriJaTrJwzA6NHQ06TGqAePcqQfV9DXdlY5jbLjS8GyMHvXiJ9nyjaSxaWUPx1LfdFCB
V75Zf+Q1veQPRC8/MEDCscfB2IEUFBc0guKlN0gl9BcxhSA2MDmV+mip21p3DHUTTceWUVuPXeNZ
c/SDFp5148iqAXp2G/MBHdBRugZ0VebA6t4XcQ+loVKHdIxIf+niwgZJFfNT9pRaTo0mf2rlG/Qs
j6GLyghYCnd69Na9kMiuhCcNbezNd6FzjdIh5hbOeBwjbzJcOT8WKq5VVwJumWzTDP2MujM2h9Bt
orXbf06mLb4e6HrwbEsINMC+jnaopYemfUpB6TCkF812yeiNA16u3nm0tado5S0zHz/3LHFpvRS6
Tiot+vSSEEHbDWBMgDrkYLo9hBJWtt3Vy2IeFEBV6D5BKy32wHJQjJhdxqYpvaS2a0DVyQFGphrt
tTfyVVwwm0FbK/K+qE+Bp2BppjbBrg34NcxYANQjQmod2WzWbrWPFwo/cTg6sEygXkMQwgVAcpbk
SinV5SVUs/wd3V5pYlMxJulGYnqpOeVooJUna9RqM0EXt3IyMAyYTp+OaWV3TATwSZhikzqFbGqj
U5BxSGwSGX3n5o1gRJtYLwTmq5HSIJoDx2VkD+jbkWxFIfKZUcWCg2pAuTu5PtaZTdtpLKBVkfY4
aytiIS0V6f1bZgkJ8dupiBRngsTQz7hMmOBElhmtkSNfX8aYeTASgeIFbQ0SNO6WMy+qVdHnlpRd
Br/ZsQfFrTeRH6NYlzy8qdtssNfEcq7LZpxFbq31ru2mLkTs3/g0OMbKPu+deIdjbvIbR3DJaRVi
fBU4zRcmdEnAgYQTHH8ux9iOVUoVYKLw2nho/L72ATDukQD0685rihf1UP+O0M+AaPj+3XGdEIRh
A8mlj4Z0iKNxkytRqHJIcZ5fas+w1f0xcvRd440X976d+Qri3HphhpvRzIhAitgiqm6d/NuP8981
TNnqOLg7sLZolIUUBkASfGjs/0fal/W2rSzd/qFLgDPF126SokYPkhzHL4Qd25xncfz1d9H4cCy1
edQ4yVMQZG8Vu7qmrmHVdq/YEaH/e1cjwy7GI4lGOxZFPZ3DLgmA6OmC7AO0ZnCC2zkJvOIX42e0
cPRqYPCkkMDewZEcBwBjqwXxqbGOCG/K7ecLdDoWXjwoAaIDRdMZG9pW4qIKlYmc1dnnlfxRW6R9
wtKHX++35eBHjMQQYsQt6Mdo6IowPT6XZNxgxZudOhxR+1lxmWjg6QZTjfT6j1UIiJRQ6Bly0HDu
wLbVNt4eHrjZ2TmNvaTCaGy0KEsMloEKkg8ScSQXQ55oMjmdCvrJeZLOMW3CYMKsGoA9fmBg9NIi
TqTQz45CQJ7znhrLyCeue/tmZtwocnyYcgHeyrTvmDlPXplKqSoN3lPEe1HuslVLxPOS1rzSxxRj
sJbgkg7j4AARIQgCFgQfn7FU0twR/3hOyPqw4M2CzzHtkg4j0nmi9IoZgo73INOa6ncoq9gcUfsR
DULSLmkw0qyWQdMU+jk7bjyNYLTrveetbJ7VzEsSjF0TagOJgaYGu5IVirBUsIUXhR44g0ZzPvbq
JBM3L7Ie4nhWtFDCSaKVvnaq7TSpuDKqRzUjh+DES6HOeYPLQzHWTZJayRxqHAoDCa9xSOgn52Im
xt8QMhbGOEHKUK90vN+xU9iK1pxfn7XOF9/PDgQVmTphW+Pn9bWHjYe2TvYVdd8HqpDy12215AkA
mxg1Kt1vq6DMjgNF2EnStUBLC7uEMS7DzQ5ydNNkdNPsxbbN22q6FwQCjhyR2AkdweJIG0c12dRN
1GH1bDVC2AChfmhhzioaWj7vkngywCgn0OuGbojBuPIzctTVh7lZYTJTs+PD4MobGQ+sp9tXxTsW
E+N0kaD5xQCCVvj4kW7XLu9IHLUxGVuQe4noKdhVcHxWqeSqfxLKqyvwKDBmoCtKoRlFKOZitxmd
nuDJzdN9jp9hAZ0C1R+TWMPld4DoKJeVvcZDnXA85mwM8K2hGKK7tmdDkwiyUbeTJA+03ZZkeO+c
tbugwur99q1zjAE2DF+TqvxRTSsFSmMFNDIftvZJFElH1F91QDLKG3SZDXQvT8b46UapfUkUJtPm
WNoCXcLFa2ol64LyWDgX4FwSYoyBL/uS5xdfxkAjrbWglTNamlttVMz4UppQDh8nPv13m41Bnms+
+vVCxarISX1i8qJsIku3tqf4jqdEt302JnuvyZw9bEw7D+Afkofqql6JxOUc5LYVVUXGDoid2Mth
BdnDQ/V8WNwHG2oDfPVvXm6X98NYg6yoz50ADJCj+ElI7YyUBngY8KzobYtgqIxFaDNFygYdYVRH
UexcUPQC32ERBVVJ+5rhfWp8Nlthmdm8B9083alrEfkqjAMwTIz9qvcFbOCYOhKsXU3SkDzdvqd5
Q/RNgeFfqoWdKOZJdpQO+aNAz2sF5dpoeZsI7xgM+6RS6yoRQBCIql+QkHdc3qItHgEmlBL1PkTW
BARSIMeTjCz+RKfbR/gvFuc/jGKbMgD6OHbDABK7bmHpdNzbSmav6cDrVp548dMAfNNhDKkXYK3b
Iosz5AjEp8ha3J0Sm6ObnDvXGeMJWcPamDOkqqMmETDk1tvrYsch8l9Ctu+DMJYzKlptqLCZHX0c
i2WKTmiBxMvaivaJy1PP6YNv8YwxmklXpUp6xtMw2m4aW3MWCmnp73GXUZeXFZs3nN+nYgynVAIF
ONJC1PbWz9ged+Ac5Wfvz9dj6vv3GY3PzDqUqgZ3I9Vrg0iyJWlE2gt7VHBI6lTETtAD9fgYfwBM
vicyoiuOQZgX9GkLzoQph55exiLIWqsVQTOVFIlM+5VEDBctR4AQozxfN0nAj2u7oMSYBQx8Nkmh
oTIrf5Q+rZDSCYhpbfpdQV1OsD3/tLugxVgII82SNGxxqgEDMD7ttq/UTtz155OCKEXmyP4kBDcO
xqIWIDfWIR0MYsEqONDSuW2KZo3d91FUxkIsSjP3YCCy49ML0CUf0z+H278/ax6QCp1QF6YUPHMt
JTqEAQKB8NfqLSt1h1OUEkRWt4lMP/KDRRdEmPsoirIqpB5xzmIJR7o8Yfrj3ygoTPBbCRhGAuo0
LuF5JCpE67wUXU54OHvR36dgIXqVovm/qPdx+cCR2NlbvvhpxkjLQ4huzhoMkp+6pbaWiepy7plH
QcEVXWQ7inNhxphvhSlDh93ZPniP/3gExix76HVDpwwIJPct7Syb+4Set1UXTGKsMWDSuiEwIKrA
2nl8y+l9Z4nbinLOwZFVtuiVmBXwplRQGR6e38xXRJjv/6QMrMnFytOz1MggEBxHN15uc6da3qYw
67YuGMXoNJYHprmGEtIxWfknkYTcdPPsu+WCAKPP2OgrlMn0TlKXT5WlbBbBZDNCi1ca5ByENa2G
2o1RXEItyr1P4mNGeS/zmctG0xH2wKF1A6AzbJ0tLT08KM5KjrAFL/OcDg7JfJ5EzQVHV1SmY17q
HqbKzaICldpWnDeJrOJVj1LNwAvvZ3T8is707xd0pLzMenE6Dd7/q4lhA092Zy4ES9LQ6oIuQTxR
2F76WFWyAI12OV7ijpygqbXnbcj+Oc6K6ZtLEgyzxqEA4IoAEt5LY3dPd4VTnwpbtKQnGr8HhKPt
M+7vihrDMrPIpRGrNvPjs7dzRGxHAYhGi+in+ritkjw6jEpW8qI7J/VEB53mPVH21NvzHl48GoxW
wocImt6CcwPVl94DMo0WOugBHX68fZYZP3jJMzbTHJ+NzognOlbVkrzlJhNmrAu2PuEBjPZQNNWx
e3/McydJwghehU9YrkoWq3BFFMSLfPWfS2RdkWJY5gkdINxkkNIwD2vg0eIENKWQgMDGPqVfvITP
7A19n+zLw10oaB0pTRxNJ9OI6Qi0pfvY+eS4l3lrc0GEiRhl1e+bBltXEdJHq81gj3vkSU6cWIhL
hYlYBu1sGoEIKqWtLnfxpqT+Sfo8Db84hHgsY+KWvhhjtEl8sax5lVz9YGcvn7fl+WfPFXBg0H+N
hXfTViZsYLi2m3mHBaedoU5PZG8X74vVsE733vLoWeEu3KEVYvu7fxq2uYU+CPs27a/fZkLjK9pM
UOOjaVnsddBOA5q8V1ZoYbdXa1XBMrV91W2qTV5ipr/q1q2FhvC6t1qFivZAARvS/87TCS4k3GBY
Q/1M14ZdrhUHKyMWFUl3i528jlXif2AhXRWR9K1SiDqQ6LnbYr+q77mNn1Jll6QmkVzx1VsshQQ5
3EVMg/4VvYdhdTyPyzazo2R11knrc+qiM84X+BYaht4xvIDOHyZmb7MMKOCVhNevZBWbUSOn0LJu
s5dHgtGF1sDTVjG7KScuU0ffvh544xdzUenVKRhFUARZH+SzmB3zijyXtkwVn2Qa+PjAm/Kds1ZX
pBhdaM5qvtArnKa2o1WR0GcAIla0TOhUdzFWKcc3ztj5K3KMWpiBLLV+CnIb8QOtUNLv23czZ0Ku
fp8RfXWhJucRfaPH8Q5VfgN9XdjWQNyn3JUfb5OaCYyuKDExRYnOBcWXQGlYynRXLxd/3H8jwIQR
aqxVkaKPUxFJpG/6fcU5wIwVvDoAEz706I7LsgiqgtTwSrWrhLy6n5zr5unK9A0XzqnsQrlrYghy
iMk7Z2hsLFXk5ZtuXwR6B69pVLFX6bkBGs3nLl+qVvHkcWAWb3MKCN3XFGJlPC88ETfhnXLSHjuT
0NyiHB/LOwaj816pt9KixDE2LRL1p+5/hSVD58u3Yfwxh5NIda+UIqopOdmFJLIeTTvmzWPwjsAo
N6D0M7+vB+R9RBQlE6u0Wk4/7Mxb4eoUjHp7QqZ3UjKZj3CNbmFH5jWfcwyIzlad+jisZc8DBWEj
rndT1QRoWr1z8i3eBOxt3cBSq2upEpGjH2sDN1KWZEGoj06E0uXa95kq2hXHGC0vcmBdx2fcyTPe
VjK8vEHLrfG05oRUt+26zkLOYBAtVzIVhzmuzoT3COFwig1x4e5VM0rw42JrOSNJP8LdueQmkzmc
+pKMC1uVp6ladwHsYUcV52WartRJeB/xnrscY/JVcr8g46lGoHk5BEwjjiMe6Htuc4zuLAXsgQbw
h4o9DT/eOvoCWAmtAiXBknOSj0R7IN07Jwr6QuZggkxMZ3xTYUx7nSlj6JsyFMU1iFUnbonsg3MG
wC4ws3PiobjdLkU0FecILOK9vnTPGMhvfn3ar+LdmpdHnTU931/Dighi8VDBUqGp5pC/lNZv9Fdz
uDorhBcUGCeQy3nulx4onM/EpML9poO63vb4s9btggTjAjASWWRyBhJPuDYdVHKP3KbAOwQT7UUo
DgnqGTKeVJYTksU2wNpWyhENjvx9VVIuJDxpglLuOhDRSNCSGi8P887BcEx+vH0YHh3GGajNog7L
M9g10JdqdEyMRlBbO90mwuMYE+ZV/SKsddzKcVNtHfQmWtVTRW+T4Mku4wjCtuvjvAMJ485pN5HL
s2w8sZqOeHEftW7kZlnjPjBu3Ftn4Asfbh+AR4AxBWY2oq4N+38cD8/aY+Nw+6pnTfO3Ynw9ti9O
oEZ9EKcTSj3g91cmeY73PUFZM1n7zu2TcK7ia1zwglDTKxjrFUAo+5OTO2h6+M7R8a8dZDfs5heK
4QWJWmgavZFw26V9tiRHpBrqShkVUGgOMVnaVtR4sCtyeOc1w3Mk+Wse/4KwpgbNNAk5MVGy6oj8
WndEe7/NP45KsjDhWKRUDEUJGtGqsxdPf6SlsRw//s2+fFXALw7SLxqzyAwQ6aiWA4DLkujvav+P
RBi9V7xySAC+Ar0vn2DA9ukKo1eU154zV1W+9KLszCEc7HloJ4GzenOJodiWrs7H8jl21LeN6vLI
/cRcmF4BF4rEmIKo9tqurSF8z+1W0u1wuztiFvE+7jFj3K+VJ0r73sI5pdj+xAzpX2Y2Lj6AMRVR
4yca4AAmIdz5LqCwDgtyMKzF37zYvsmwpVu17bssmJz1s7jcDF9NKpgnzN9uS/t8nuaCDBMTjIGR
FaWH2+vhGtAH9/7q0WzJ0am56sXlpbEYaSKMxWAE4Bl6STsbO4y8hYU0IgpLgbzDWBusBw9Bhnsy
JlAIvdDAiBwYaJ0zkkfkFXm00HGx/+QfWaheO6egi8pBDcFCvErTU7j89ZpR456XUePYPrYml4iC
Z6SS9tXy2xN/1do8YBYuxxiDgaHKPtV6kNilruNE71nt0OT5Nrdmj4FxxqmzZmGgynDNrEVoln2V
LxApANf5d76SbN0N/8bwXdBgNLSIQ12QEtDA+qMYuLnSWn0eNrwk6qyj+Kbyw6OXmoaCtT7FbtFv
5QF9+FOzr8E5y/xr/oIMo6D6AhgUBuK3ozXQ4N4kKj0TaX3eu7fv5auj5YdTv6DDRO5Y3rDwzzno
xMXSsI0Xj0zYY4TaQNNcrff1cROtBGexromBF1EByF7MVXOe4POp3IuPYHQ2B2qoXmAu9WjJ+cZ/
wA4h/QAf8gsLZJepxfMl8wJ/QY7R3DHwMPA6QFA2Oxkzs5bUTk0y8pJ3rNng74IOE+aHad6leW1M
TztUJshza/nr8fPz9g1yNItdUlulbRL6IohgDK182sgdwcsIwyi3qUw24JaYsJF+bwYeYJzRkgO4
IdJhG81fxfoXzGIsxJClwVC2kyDqRLUw4vz+bydgrEMonzHe1OH3e8yC7DNuW8OkKDc4xDpujIIP
Q6yBQ19lWufNt8MVfY1sHibC3GQDwB7+Y0rZxqugk5EVE3CQqa9BpncjQdcvdr5x+/85ksV677bX
vdzzcaKUAAKaNiR4eGowJCzcBffFqhKXLarCGNsxjrdvimNh2Ql4YdFlUxl6eoWbB+GuPQI1wNED
iyPSs8cD5NjU64cmc5aPmD+rYF9NGJ3m6byJV6fY4lrxWQtwQYOxrkMXxkLXgcZGX2ZbcS1ZPRkU
+vp378wF5nfNCdPnBwYCwLPi0A/DHHf1lBwBvfzkkxDIKXBNty9n9p15QYixaXqbNnUpRhMhAytd
MB3IazOeF/ALEkw8gnXOo5SM8dSGJCE6HeyafvQUvtwKCC/LPCtrF7QYu9af+wFrtsC3NqZ7YPvh
BRFaJi9mmPc4F2QY42aOi7EwIpB5Hq1xe6/fNduHnJPmm+cbVndiezikGYsLrmOsuh0HrITIplaH
1slfu1fEpbS2hpyojmxxRW6KQH4YvG9yxiT7F4/ZOsLGMEEscjxmR2d4AlYhuR+p9yzZHA83z70L
SkwsVJqZ2UYaKIlYi30XWCpWM6U4EE8YZmX7gg6jrdi72ggK9kceLSxhEODnBE6Nf/YkBjo0sH9k
GlFni/xNp7Zxl1YQN2BK6nSKO6Z0M7+Tfc5fXxJiWJZ5Xq+n3nlS03gfYmlWW1nn7VtPSkv+A4mo
t+XxTP/moi6pMgwUhbOnjgMYqJDxOcW78gy4+RY5IR6h6YdY2bskxASMvdQK/ZA2+dFAXjD5rdKa
PGZktKt9seakCGfV6pIWEy0mkehn5xJ3dnYQwQ22NGmVU1sFrAVvfcWcObqkxVhXbWgghDqurZ0w
c11McuQWgPut2zZc4knH9O8XqmvUiont3iBToN45YQ8D3fQOOysg8i0921hE5sMMcsHheGQZY4se
Wck4m/VkoEanWgHq0FJfVRu9y2c72fcv0pPOX3I/p9SXLGVMb5ygfTkGqiE0YcxJ8zTYhmM45nP3
GlAfhTJjQUXNTu+5o0ZcwWHscdgq/UKrcNwKXMYAGy02gJABgmyx5IJRTEL43xXix44VJU10OVEn
wXHkCUV960hbnaaaTYYDT3rmgppvjgJy6Vp68MyOhDPGZCCkybts++RPZzUrb/PAkdLpd26dibEm
XVd0Zz0BHaAQvaV24Hyc7WwvY50EN6bmHYmxJ+YYF36Xg9ToqCj/Y9UQCtsZuh7/Kri5ZB5jTTRB
lcWgxEUZi4hoXesoysegPpgoPmaiVSGurixfPpjNa1m0/zNyNZKoWJiqfkGpAVuakcjECMMqqIep
49JAQUiBJ7ULPPczevvq5nXuP3S+3OCFfUG4rQl+80Wnfukcyc6Wf9E8CuRMgGQBQ30ByEnmKMJC
Fc6J0U9CiMHH6cKEnfbK32I4J4TY+WqgUC/KmAljzIffmULtA+4WUAUidTKIxr22PMXO+22OzRqL
SzrMeTSpHoLWAB0A6v/Bql0SrgbHXEqoPPsWr9H/6wJY1bqgxl5QH6pq6smghqXC5K3f/Bmf1jyo
pK+SyS0ijJ0Yva4qg8kmdVhRlxLlD95ylj4QABlZd4+j5eDpeu+vVNXuPyN3ba54S1tmaxSXx2Qs
SBKKctqK+IKxXWv55rR58PcNEcm+WyHmWnCkfs69XVJjjIg3NrEhjKCmAXIAWYzm+fx6W0rm9OqS
AmM8enXoIaTwKP4rGuvagBqr2wR+7lyGhbikwAQghjyIZ63GGSpLnhBtRitDE7hBtFVKnnf+Q0gT
0jn3qm/1J9t6XWf0k2ci597ll5/ABCeNYJijr03xFsAGYmRxZfLJg3fn0WAiESNMsdJlirOap1Vh
n+1X3+IdYzapeXkOxnKUdXYeFtqXOBjYfnpEC7HtWS1aTU7ixry/fXG8AzHmI0hEKU8n86HcOROZ
ng6oetymMf3GDX1mM99nP/fq4QwniSyQ/KqSFBvcsF6BE15wZJwtZMvDKId9CCodxA74zmNA95//
dhDGLGRqXy8EAcyyQkS6JKYjjdEuxWsqnLUHgIxc6MAtxBId5k7MqJDyvBXz44vijKv4XnVvH+Pn
autJWb8JsC/wQsAy57AccY4ssB19rdMeCBARkXNSwavvs4pyt6ZNJuaHEFzQZIx6pCR+ZJTwuwCF
pznRMak9hba61VLRoeXdv56RuSu5zIsqTsFEBO8qFbAbUT4lTkz1Y0tfA1tYidN0a7vkSOG8hwS+
vixDhxWFFfa2KxTgbUrIOSxbK/pd00Ak+XEd9dzix1zsCXTb/1BiOCqoMEaDAkqaDIk/OxrZ9bk1
LhuZO0vEI8UwszP0vJcCefJQTmTFu+0aKPr8Euz0Mz9l5PtEjCM0DTlcpArurI5d5Iqx+1kl6h/J
pt3o8OSDR4txiQhosyJKcKTRaQE6HgXAk1NoffcQYj6FlyCaLWhf3hXjHutOy1JVxV2VgF9S7HRr
VsgCnJfTkwT9gpvcRa2MBsvbij5reC8khPGIgGTtc7EFVWWxrOunorlfnJfaSUxOYuOkIrlNbbb0
iFwl9rkDdhmZcYalcWGIghgreKLcrRz02nW7bY/Wsb8p116SYXiJTXgFcA3V6WFukkYl0qZ40d94
ejxpz09Z/D4Mw7v4DPR4ycdh0NBXkuB5mgTdesR4ArThbb7N39I3JSamaMSzMNYmHj2indofCdlO
70dejMm9nCkQuHhaVWbR+OV0OVay3WUWQPbh6RWbp1bzvuv7MIzvCjxDFfQAZLJ7y+mtxq5P5Uo8
9K8diWhlNZzc9fTVN26JLZ4JCbZO5B60+HnMSLEv0NqZcQGmvmz2DyoqdpgD6nRaMz2ZxwveSQKQ
R4MSEjfh6EnOc2jRpyaksau4gSMf0Za/ah8T2+MJ4axkXNBlLDx6H1S9SEC3QjnjpTzdl/cPt2Vv
ln8XFBjDXqCFMdJqUNh4O0weUth1zg3xzsDY9AFL71ErAwUsXkldf997wIa762rX7/5mdBf58e97
YgyQllX+UIqghek9S3oUSbZ84I0aTtblWhaA443ZamCga9iQwWbiVdU/J7mpNkdrxXOz0+fd+unr
6759sT+j4evPZC5WG5sh8EelAZxK7aS7zqG8aiuPEczFdsB/7nwVjHh7vOc1pfJ+m7lIvT+nemPg
t1PKXRU28766Zg3rP3xTaICk3RwV67G2gNVjb30438P74en2HcwMDFxTYnxIAUsotBOLYrICZHFH
NjAYB90iDj08ZsvNiwV9sy0bc4c2px3wqwp9S5gYr+JhnDKuWgjAznnpTuFpYaf0A8jTO6u9ewws
bH1fUTc82LSxDu4+tTzqO+bq/TYHePfIOB0sj43EtsJHOI9IjHL85k9Xc81dxtU07WIQhwV+vCcf
PC2fSatd/viPEbtFo2m172vN8Sm2hX26LN4SAgD36GQJvCVqt9WenbX7F4ZjO+q1p5Ilb6w0eWL4
PecqeV/JqHsp1J4XlpDlf/7lifKFd23HRjG9yVQBOJrX1XlbAHUWs3EQxDTsBny1RgjhZMVn8pTX
MsKodxan59CcZATQ94+1acv56SF5PDtIKVvb920D0NBhs1Wezho1dsFb0JNoG/Fw+L+65/+7ov8Y
quskbzAWk45hpzVVSIzFi852ymvXJHNL5/k0kKVrf/6jODCaPRhG1goiGNsTyvlphSdqjGL3Bbo+
Yx2/jUdZXJL4IV+u7bvtQB6p9dCQrftK3w/Nhi6tCdhtrURWyYtjOZ/A5Llv6+TPjUuLKzn5Cs0v
BDwMJMxyjDjP5qUhKG9HlrPzVhWRif2BFQC3qWGZ380wQv8ybRfkOtkcjS6BWJZkZZlk1VvCW0ze
Y9RLa1cgq8rBTGFK8pKoqhXvd+iO0VaCvQqczWpAelv2ifJ2p+2fzxlt5M2xB6I/1uam9k4jok9K
2y9sd3Sb5XO9vFuItvJHf5CwEmSpYpfv0twqWKlHggUJsX+yX5eAtSCLnfQISBDiB+hJTVZNQs73
+qeEFsoVsBfwH4xWuOmxrBPbv5bJ9tenEqE+v9hXlnSoMyu6bz3s73jMtsXZzp8MJ6dnfK7wZ/Gq
RV/tEFFGuqXiYL1oTfOth+RSupSw7GN3n09gaR87cXV2loXzYRIN460rlMuouC7tXQeiYez2VtSg
oI2UhvYm2uOmvytJe7hb2AFFIhvLyHQaWIUTLcjzqiTYNA1vltP+Dg28jnAmK0dbQlLNlOI5SoEZ
rJDX7dIFEMSjsQxt27CRkd6ZD/6myFDGeFisUxu4np1ToG6evGlYojeSweolan4YG3mlnomWoty7
vw+svCcrPZyapvQNEnQPZ2zY7DzrXcNoxoKUHd2+im/pcv2r3OxLS3u6k1u7JQdsUMusFGBPykqw
Hrx1cTKOWkEAtwo8Y+wNsgWExkugDUuoa+j7trMGV7RXzfqUv6U11ZaBRRcNQGNCx9jD99lnahSA
8cJQG/ozICPYJBCPyN55K7twDx1RAIibfb53lnznvp+6X5pCSLC29PWwWjxi2gI7wAOXVB96R5Zr
HcI/CuS8oyRD5EFVmK4/2NJ0NBTiVNhbEX0Y1FxFe/S53BH7UJHELq3YAsxXizXHv1raYpXTOrY+
GwkYUG5FVmtlR8eHfeiIRHqsTgEs4BGBL+6j3e9X+J+djhQ9mIbMVYtvsXwK7rv6+15DWxBd4EfB
CYE+B1b2Ni4dQLNn+Ktkb1LiYN3SLwGV/nfPzt864Fsn6MxVSWeFhW0m9t79RZMPdXmXb/YNxUmB
JmGgHrwMsRzlWCzNe0naJKSx4tMHvNwAyd96WyDHFrt3TIkStSDvoiuT2h0NZ71M1jl5NN/9jASf
oTU8e87JuMfu6uLUoOa6zjFvbEHRRNLbyNe7RFmuV0JmeT6kMrAbmu1Q7V5S7f01poCOVR4nzJ91
Y9U1JW5CwNo/yIQKq31yJsNdvUnsKibEXdklEOJNCwPTvi3fC4h34ruCuAP1wJtP2CqAkZLz5vT+
nN49pU7/EOyiVyvrndEVoQxNslvrOP9tg8YzxdeBx7/91kTrwjT2Si5HbQFLbD26t3/55zP32sYz
j4rAr6UKm6umQMMksa3tNaCTd4S3bVzm0WFiDuAs5UKdgM6zA9QoQnZ3An3ZHX0bKk1cbJR52tgi
OTy5PBA5TiT1VVO4YJ0f16WUTlEakva8KI3n8dkpD2PRF50whWlPm9ZxAusYoV6ekV9HGFrnkbj2
SluunwJCgYf9PtC1b/HaAr6Wfd0Io9i+AE+Vk/Lc43zPlrV7fL+7c0vyGy7U2eQktdEp5jiAac8p
lq17FvbpAOTKJ9aIIhD9XD701D7Ya3VzgAqQ+9B6/IRRWq0/3I+9CE38pZDdLoCrcRf2bbn7Gpe7
8d1svUEw2xpT6fD2knPnWbvVzurwqS+O5tYIjzCRkzoK2WJZW37Hq1RyNPMr7rkQiWiUsHd3et6m
1OaJm/qz5HClUOzQqN4FWV9OQZN19MluNXF6Se23I0r/AYE7yqzGst5DxLwD3q6TV9IsCheiE4SI
nBzWF1b5LSZf26D/pxR6IsQyPgbg8tbq+fGX/6Cunpc7a1XSxf2Z2O6SkgP+xHgAyqe6beMD6dI9
YJ8gsABcnrRylJHNtAuBsdDb6dIBG/d0W6Bmw0cTaU4FeyHRF64yZ5WDwU/PKfaDIjCrJJj77nnh
YhZOsOoN75bnrNklLcYeawH6Z4Db1cJqhnbr/vHIYbpLzol+pvI1bOX9PhFjmwcvTONe1wBjQ3fx
41tKk1e0bHNhrmfmnK/pMLbZTBZ1bmqgYyCw7ewX5a3C3gNAemZAZxbQd4yFjsQ+fVbO7QPyuMik
epo6QiUr+eKiaPsvBnzPwegIr/mHR4Z58gWROYxhgeNZiUeUlHh/UghFAg28fZzZFy2mEbAuUTa/
Nsxde2ktMOLc6xft8XknYUIF/qByBUTWAZogKkRLqeVjM7qxSj6mMfKSo+xzmdNL6oz8S4VSDGE5
UW8eH+tVZr/fPt5saumSACP0Q1JXUq2AgJQ66WDlhi179Le/EmvbfBo8C1fH287yX2gCBM+QsSrd
YB2sOHqxMJhQ6p0JDBZ9HSEBeLZHm2anvzrdN6VJii6cgoDFlI0S4XSW9xSNVm0hSI+txhVxYQIn
A/NfbNV/iLHODzjJWdWGOFZhaaTDYj2JeCsR4xjAKTcAvcKrcM45pWmA6v/YyHq8WO1HP5VwuOT3
6Gr7JZVRcArW/uE2E2czS5d0mDSe5AW1p4Zme8SDMXdVS2kdwS42KBnLmxRbiJKdh7gC75d1hFqh
vi8NwjMqM40MkzX7PiujBwFWXNTBdJEDHsaxfXYXW8k+lG//zFRGH7xIEDCCi0scsCgETfLYF+Kc
Fvu/GFe+PhDjBiJZLs12+DrQBNWVYpq8c7BCaMk90WQJ2XDhknWMIwj1hTokPU40LUU0gQ/UYgYX
I0L7aUTIQ6wU4T0WYmqMS5knoIwryEShMk1p0nMH+Hz3uiUsfVCU7m8L6Lwr+JYNxhVEapAJge9j
YTUa4+NlAmDZ15DbNSFPInaLj4wtaZSFib0yuDH1oUPmCItNKVBSUUgpENia1HNC4CkuW1jPdbIT
Vv5d7fL6ljhXyRaYE6FOZU+Fbx1ofWoaAGPofmHpgd16n/8zTwHiiTXgMgIvIHkyV5d2Q1HlAg7b
Os81kJAqdFgfeL51ZoIDY+YXVJib0xtzHH0sPj4+mSSgcU96wFL6BJvP0QyQ2KHjH4Y3LtWZi7yi
ylykmiaKmqoQy9b5iinxVpVs5FycNXe9wMyFXZD6MdBQe3Lol5PupUTEAKBmy9aB12qo8IhcV2r/
n6Trpe8DyQ5N5OYm+5054frsqnb5YD6OD8limtNEXw8tEKjk7mf1ILtbWO+MrE/IBVkW5uwsQHRY
omtym4nnotArBrC+I0+HLJtuGLwWF7SkJnoW3rzt/Uex+VWg04no7kCE1eChWnBbhOd8hiah6c1U
MSSATdcM7UwT/TiKYBcGioEnb7t9Lbjh4cyia4jwBRHGMaVd1KHvDURKO92be/WuOflrfVUuNTt8
iDG4OPnEfWa7mx4pv88GjSef2YOAVCEZ0FDOS17MdNZcfw/jv8xY68vawPdUzk62RZUse7vdn9GI
wpuh5fKXcWGpYBSNXoOU5U355hhAr6eD+Zv3Ypox71ccZvyXiL7CRAtAZvfmr+8XEJmO6PZtWZlV
oYtbZMyd3JRiqQ6gUdx728pWnQe84TmhPO8cjLGLdSnyxbMHbxjdh/YfYVnhCfY3PveKW4xxw7iC
HFUiTlLatZ3bjY1mU7j3lL81di6MvyTFNu4mvtRrcLzdEYOYxNgoGx+lhX3unE/FjneuuaTHFTHG
yJkjej5VAdyT7qRnEYZktzJQ5ZEsBxNVL+p62PnrxNJhT6zfzYpmr5qbU4FubUUlMG0eoeVqHewU
5NuR7Lc9Z79229+3pWgu/XX1kazFCVq5SCaOLHo0Zf8KFST5MdBpdE7euoG+bBSSK1aInfcaiaS7
cCCjRoORViJNUtuLkCRHg/BQ2FFgReO6Kh7qcikWB85nTp/BRDJXn8nYrAic1M9nocUksrfWfvmb
/qvCs7TFDVBQXSwcB4Pe3kugPoTOE4f4vKrphoJmciyLXzAX2ev6oOUBLnKg3eszajIdOaMwmFnh
utslC9QxRlqMxA6P6v8n7ct244aVbb9IACWKpPiqoUe1HQ9xEr8IGTXPs77+Lvni7LTVOhayDwLk
IUZcIlks1rBq1T1erhY/jc3+LO2tYfVv8dHNNmDQJYebY2g3MwGJplBfwfg8OMZRh0S5inIfqlS/
y+On4RCiZeMbagxPkamf0e1jbzVvrFtqQOqFTnVwhZKFpc5o5cmgQ1hFWyv+jemK6RGX9Mn+eL9X
rc6VlIWR9uOCq5mP7SZW9Uux4m/Iym+Rf66/BFdCFiY6Ae+NZkQQAk/ihaMZIUQ02D8T8+Hjxaxk
QxhGSPxnyxZmuiUlqfQCckCs+qg9UUSAh48lrBu1KxELKz1VqZE2s3riUevuf39LDrm94VtvbtfC
RlOGFsYqg4wR4wHUQ3HuTvUvK9pvkb2vXrW/a3n7jqvshx908BXeNAzaPRyVR77rkKP6eMfW0gPX
h/Km51dSeBAJRQmxmmFHdyiGD+ZreDeiPzmxm9Q07vlunoosjyhenkLc9l//R/kLo6tONa0SHffo
5VVNLfUcPj/DA0YRewc7/yk/FsCS0U8SwILssmHMtu7wW0roeu1pEJHMgOxyNF+fJUi9Q8szgdvf
Usv5Bt3YqqujXBgLQnwBdmSY7K926FwwBILelV/h0jEbfJXbkftshD8St7QaRpNMvMKZFoX55Zv6
EplndYeS8Nay5t9zK4dKlSC9z2/T+0UXaJ2HB1Oa6H/NyA6YATBL559A/RRhPEz5aXOg0v9y+/7K
XGxlXEZt6huQiQpaFsBUfcaYq92ffmNt684AE1TnSBzrqF1g7Ve6EeokzNoi7lFOALGI9yJji56B
FUG4aeySg/VtzlNoQGfpyJ6xl2r/y/74ZqwHX1dfsDhFPUj8ZqJB//x1yEzwCPqn7iyBXJjb6iKT
nLOLcQcSSoxdzvabUfaqk3ElfPEmjJLqyhBD+NCiSfuYmZ7rmJ3jbDgza7BW4J8FZzqmnkqpLxYZ
RkFLA1b1eHt0IBW6ELYOTBrWkGEQ2yU86KfSZJPdfGkjs37GCMFzUeI5JxGYIvmX+Al/H4ot1Njq
q3v1UYvFowQqJp50iCcwsCmJLf35M9j+6y8bB7ySYAMJoUrR4KLqVH0bRHOlYhg0k4UJpoc8j6cJ
FdZv1ufNAtzqDTXgHhHC0W2wnHPuYSLCEHjDvJLsK3896w/JPT8Oj0NqZhjU+/qwBaRdy7MxtMRT
HCcSvrpYHGiO/nWmeEn/HP6JX+ahs3PFJbTc3Zefd6hu+qa4qA8TcDdPwb6IzI0tnX3fpUUCoyjq
c4bGGaULF2PMST5EJO3hYozor6ieYweElS7B5NZh/7TVqazORuAjcfMTfnWCYa4WoRGXPbhmMBii
vNsN4O/3gL6ylD3b4kJb9Xg1DUMVmBC4Lst2AT+r+jIzoC+VPeyi5ya1fGFxSEsOjuV++zYhSMq/
EXRE/9rY1jU1upa88Pobb/LysKv7/8+JD0SVO2f8MP/2l7bTzBKZ7w1Xce0GXgtceAX+SL1cabHU
wDMv1E1Mlphk12w5P2tWDqoqqRCz1vCFunTxNCUV2MOBZjNMilmAZWbV+kNaYIAx+T4YO65IC612
lgoc7njvJd9S5TCK71GgmV1xylXAG7OuM3l+UAM085OND1zp9WOAWP/9wIWC1Voe0mK+TbhKYhef
fNO//PZAmfHNt8ghKbc5P+cl36j0lcSFd8ujrKOGj52noL0rT0kNq1zTGYWoeF85P95NF4lCaWB1
iH3BR7FJabvmvGiwiURyLhkXiw8IQoWKMcIHMJBVuo8STQWDdadseknrluqvIGM2z1eX1+ircWpm
HXsBrTuaor7Gpu7IXfakgrj8pEMT7Lvv2rmw2syMTvJTc9nK/a5Vp3G8/1nrMpqmndbFpMQnnGcy
8+7Y/y4vxZfsPO3T43d0kWK2/cGJnEO09+62Eqyz6twctM45uitVod2w4U6JpyVJMSLVVM7ZZGD9
NnFeK83hUN8rGYuz1I1EamoOGZfmUxZbc47xBMdl/xn5ehPQMsXeSgWu35i/IpdlXE8ti37spx4A
DXZOkZ2YwbLOJ7C1BxfFVo/lj82C+OqjcyVyYR09Ly5GL8Ija88zzeoHjOsG4RhajaE122Qwq9IY
xYRUxnWpG4s9JVPSYUSJjif9uAuJldngPuL3vdu8RqdxI+m5GiGhhvQ/wpZPjtem4E+pIexFIAcJ
zISK2U0aWImSLU9wtZp0LWqxizxMYhDVav2zt29+gT0quNPEsc53+FM6AcrUw2e2n5CO79uNCuRb
nHdzFa5WuXhtZJuMvE8hutkJ8z7SnKYxgR9KHhpglYAK33KSVoOY67XOZ3xletKsTGMMK5lzr5GK
1DsMHDjWTAWB2n/zcjM+T/OjhtD4wpWNkasYU8lmBxBUJoAZzjHEYP3U7EPgbONtVhMwcFF0bS4N
MsYW2kljrihgoIFVGSiAwEardJNJqni65ykGIJtdm8vGLlIBBtLOK8PSbJJKrTAF0Wi547Va84cq
Qv358TbQWezNCaPl1phHJEvtDQp7teFkipVc7ePhOUHIpltq+3XUTgk1h7Y3ZZDvDHDKJK8E7Ksq
OmuMx2j62cZmSR8SlE6Tr+y7TIBpZ+WPRH3QMlMbvyCl7dTVJad/Uq20EgSh2o+4MGMCYLgZZxav
9mN9BFWD4BtIlVXDDYIceNnghJLLteQsIqKn0fCMeYMR/909ZTk4Sb/HT/Tzx7u2fph/JS0L1qVQ
/UrTICk6SnB/oxPD/zEOpxiDsHB6r2Gwj5Dt7Y8bYtfiIlSt/2eBb+2IV4c1e2s+mMkGtDqqwJ6i
fk2tU7NZAVvzdOaZyYAwSQxnFQvfKhroRBRgK55DTDGd7upPWznit2hjqXXXEhaXwaBKHqN9ZngW
OXDcimfy0RmdKkM7SHia3EGa3TG7L3SLfdWCYxLsvQJ9LZjMEprtcAA3W21p1CYUc0X7C0GeOYK2
TtZYHA1/r5wwAbLjd4lht8VBboZSa74xbCIlVFeBNGRLo0h7EqcFHtLKTv9cOsXixwLDVhyr+N1d
tt2+Na2+FrcwiVOm95Wi97MNniO3y3MGSjDhfJnrhYbz5wnFhM0kx5oGXMtc5HhGjw018nI9hqYj
v34PNrAcw134MQV5hxvbuQ3f78C2KHlWHc9rsYsQOSvaNJwmiM1BZA0+iHtQKMAUmXoP7163Z8+I
HHoAfctzfq7s6JI7qP5vpJfWLOKcdAE2kgvMDl/oZs5aLzVqMsNufiS2cCbre7Lf6rdYzWFdSVnm
sLMIQZxf0h5XuTR/3CsmSosW5vQ1ZvMUu9FZlFsJ5VUH8Frkwo/IGy0BRRQWNjr67+nZ3r3anavb
/qdurx/in4GzYa3W/LFreYt7MigZAcIZ8i4FhiuFhfV7uosx5RuFyjk++7VVFliLxRmYnFQVF5Ng
Kvd736FR4iIdO7hkeucldiAQoQ5hk1jKBO7Gj9e2riN/RS3C4370iKa2BkpBe/q1ZmYpbIEmLQVM
vtpu0jekrT43DBSHugBztAFo2fuV+Q0PvUDHymy4tvVjfvJsPC+P/Bxt4mbXN/GvqIXtb7tRUfsI
btGIUZvDcSxNzwbqBiWHzLHrJ+UIMM2WoqwFttfLW9w4Uk5DCOD/HNgSq73znZ+tPQFSlG3CWvRZ
B5YPz5WoZRBUlX1NFQpRSQq9aCxVD+yEWyrwidMpbu0iS5zk15Be8jy02tZunH76GhmT2YODLDtR
/SJ7u/eQITyF9ZH5PlTZqtqd11rytZXPSX72uNMlP5vga11cZPBrAoFJdhjjXQCOMd/JEXlVHnN7
/Z7Ud9Fw8JKNWaarTvscXRpUMwwBlXmvLaxujVxGHmJn4Al8s70L0MWk7Xx0rVUPw/7Px1dhra1o
fgT/I25xzRsykYyXENfPjGODeeFo2wMO06GW+kJcR/t2V2GuYWVarrCcz3NJwkx3sQ2U0Mdf8oav
vjncqy9ZvJR5nmesH+FiXwxhvxq/4we5AxPKoyjO1uc/zffRRWvlFoJjU+rirZRJ23RpAam2/4iO
3/owE0xqTgBn5o9JI0vrwJASXMSGs7v+WF6tdr7JV85gl7CqJKAHeR4/U7CsKUd+UkIzNqwBaTfy
Nf80gH7oW/PS/ClH30Jza7iTz5P+JbrjCWBTVfTj4+1ftYlX37MwvyiXBnFdYx9AJpqZe7IzUH8o
tiZ56PN2fnTIC1tYS8LrroKYzo4nKzuSk2hN/w6lvO+dM887YPc9cA2Ps/WaTGGJ13CfXrSvd2S3
/ya/gxFsD9CM1f0hu96++0Z21HrYIlddDWPnGA9c/1xjnC800UvSOM6IPzvqHcpx4LJ2OuSg/U1K
0E1JC+0LPQyxKUZImnY2whF0o8WfGivebYXLqzb6akULbRM6BlZ6UTg8t5X52h2Ls27WoYm2g8NW
B8zmkhaKRMe6LViCJfFLfNfetZfpTu6BqYQXZn6ssm/m/laZ/p7TQpkqzlMZVVhVYSvM8QQxO78z
B+2oCrRZPw3BISvN4pSm1lCZJRrB+RH069XJj3Yi3218zPoWoyUMmU8OANHiY2QGz0abMwSFezEm
sCnWjyqQOpdPYjTz3R/jAPgSAudzdekPWx7Gqq/G/spePPt8aonQS2zEUNnG96E9V58q3SrBnufw
5/yB7Zpgp2vdfyWWa0Kqmko0sqxKDTGnXR3Dj4rjQ+0/iOYp+pX6dE9TJ+uALXZZ8JMmls6KY//w
8XavhlVXohcrNoosrPRxfrbknYKxZ+BCGG3JzmNhq9HGOtdlcQ1tQYZOkNV+b6qZj3zF0OFkm117
AqN/Y5bH1P713yzor5DFs69LD+NSKixImwki0AgPfEO6sZD1u8n/Clk89nGb53yarS9SdHjbhthq
7vVx36SncXRF/tnwN67ofNlvbuiVwIUlnWQFnrsWqyqd4hc9qRbd8j7Xkiow0f85HP394TST1Kqk
gQRm2uUjoNuwoWj538cb93vxPqLPTmOgtkPGANRmSB4stk4P6qCu8qpxk2THysPrGO+9Q02tXnfC
rdbVxa69yQLtOiMUADyBl+j9mlg+QRe8pnVjopiJKi0MaUGPsu6P1sdKN2/O1fHMgkDbJAiSqKBr
Q135vSBvqDUeqVrrNm334htjupNSoRtC3orxN1KQicIZAVSIzor3UlptLHK/rSe3YrnSWZyOiW8l
Waf/SLykQPoWg3Xo3YC+juQcRVH7KGlgyH3c8URcci/XmQnyHnjxumQBGBr0gf+iTcEKx2MifDVY
pD7nHlFBLjLIBoT1davf0b5HQFAqavmYVhmA4E2Ry5d8COiffMzLn6zRpvskMuLnLNaqhwRjv5zE
99LIQhhXPHXa0FGzpXmCbMnU9o/R2Kb3fRpNIJYQYEdzOtqXP7Usj3+k6J59jrwgyUyWFfmDF096
ArQo4xdakDJwxg7XAOY4DL4GsUYQlHU9AVgw6MedNtWd3CNsTNgu7fI4fNbzDG08NJHjpdKRO9oF
oaacBuTdf3AvIo0Z5A0lF7UMk4cuRXh8l4UKMGYTGf3GCTB5lJhJ2ivPPgnjr5Po8tde1OIYkXL8
SokWJ6jxpnlu0VEBXiLEElO7TvNOtRUvT0In6dr2yS+1juwGg0aqnTK1jKymyfLQTIKmTs0SUxo/
1xMdQF6JgWKeiblJ8nsQ5iw+tMMYofGonZSHqlACSGt5WNugHReVA5yT9MypY/23MPPz6dhi87jJ
up42x3FA5+CG9i0h2rOOCz5PhUBJEOCNt+j8ytEOtShA9WXoXbzPGQZXjl1em3qO5vkdmWSf2F4k
yGNb5WBSShMZPjV5I0KnTmmmz2l9nIWKprga26Wm370iQXpTxJHmamWEXWdqVkXYFaZzWyu40TkJ
MVhsFTxM0VQSi+ZixAJ5xXBE0sHyqOhKS8dregHSI3WqYip/tmAkA6mIOjW/lcLPYjvrjNA3GfMY
c5SqUZ+ToK33vO7b31WutspBbZO03Qm40sO+kVULmtIkAZxK4MkEv09PiK2MzE+cbpjGHL+q9qfC
bEsqQiurKmPcoNJbsVhop9dmhIwKc7L0mKOxK4KMj73b88Jq+j2niFrL30qSbT1hs0laGBODaMBH
I7kNc2Is3CxDybqhhW/uGpGvPk4KQlYpa74bo4I4WVoWZtgODTB6GVALQoG9aD2h7HKBXAhh0nd6
vYyajWduxY4aqsHAyiyY4JIvUiADhSvU6Ong0rEcLSqUxEo4//OxsZ5X9n7lVJ8Tm5LN/cmELczo
0LZ13ob65HLBdkaXW4FoTm3NQVM1/pZesHFx1sQxQlCuAF5BaMsS6TTxTs8nn7g5KNjvW0+H01xA
g9Nq7D7lGKBq0XAgG8/5rR7hIZqrbAbXKUNd7/1TAXYA0deDMrlhEUmHtW16wKvbnmb+VTtHbW7j
4OaXdLmnoCjlUkehRFfFrG1XxqGrhxyHGhA3iEIw+vg6kj6d0tkM47c35pMtvEjYofmNNQiBocZc
lSWwHqUtKistIi5h3nhkPPuuNUa/H0KJJ8ebpjsEEI2VqEq5+1hvlhmlN8kSuSQkw+cE6zJrRpQs
9HONojCDnIIs0X9ldIe+lQ9tlFujHtna8Nw1YOqnxzCvBzOcZGAWXrThsi/nX8zfwcAIy5hOUOGX
S42ShNayazLV1VGdsbocTpYpet6Z0ZChFK6qwmmLiluwl8CCgkfBklEHZtawjfFfBh9tz93vMhS6
1apNdk5bolwImabPTV/3Oy1IMVdDk8kxqwaJyC8onrKxBHtTNnq7LI3KO8PPm6ePN/f25mNNeGFw
eHM9iS/iEFKEWlFrLXHpMN4VWvmlKaj+70oKEDKT2DYNF/KNBuZKSUG1ULXwawZ38pvmommDZ0Of
wx9Ca+Xh4+Xc3gcddTGmqzr6T1T6Vve4EpXSLswDWmhuHpe6KVkzYrj3BMo2DHPcuA9rotDjIjFt
FbAsRMzvrx6yjnk0wIVwJXN4b9Xevt/CXN367NgyPPpUguUTRBkLsyx0GWBbJXUrEpZnralHh3SM
P2YpBU9LUHOTt7yx2MB9S05jt1URW2b+ofHzBzAGHx40yMYSh1fJpGLUo9RVhx2LkdjyZGT38Q9F
122J2ZtGsden2ixIv+v83MrG48fHuf4BkhnAeQPtDaaQ95tspBhqmvJ5B/TUbgffidvBSkh5Evr0
opLPpVoeM0FBuWnckx6jkUDG9vEnrBwz/C9MeYB81OPYfIGuNKpsIX/sVJi9PO0+V6qenyKRGLoV
eJ5abdyUlQPX4B2oEIPrQpcUHj0VURPpDXFTQitgUMQ0mUan6zsR1/1Lj34QpwY0bZeJKLXoJLcq
47fPF3q2KIUfoQH+xvkiU2AEg4LaKyduV6vyzMawc6DlNRxbnrxmmZJvWJ/bNwXyUOdXVQzaxVSd
xfPlqQqZSsmIG2YRPwg1y05oXE92hq91n5LYS+8UD6UKIxflhjFfphJm1abzPms6oG4gjV1oFoqR
Rm90WGqiBZaXy4cxGl9ypTKjFgi1SD4EefBcR8ya9HLjlFdWDdGGwQnQP7O78F6lQl8PBkPBqoEC
n50Cy+u+5ZGr89gswL8Y1vuPVfh/WetfgbOOX+kwDT1kgFoIlGVvKuW32Ih3NU3vjUIx9ag+hUF4
ysoS/JpC3ZC9cn3A8QMidawTrsOSrHiKExpwpdRcjg4wW4t91YpT5NaMjsUbom6fMoxN1bkBvWVQ
qDes0dUqxzBEz0KZae5uAmPLx1u4TNXO6nL9y5dvWIie7AFxv+YOeY5Q3MyG9mRk/DJ5yS8S1nfN
mNlKXB6LMnzsp8DRfvR99yWSteMTxfEAPwrIZE7RH60cHb/nnz7+vpWLC0i/gFc2O514At+fsDFy
UURDo7mMAgHMcyssX6Ost+Jqy0TdutXYiCtJC11qQY7jZT0kicApQJaNkd+fguT8+f+2nsXtJHnI
Scl6zY3jzibdpeHNzmPHQm61wa9unFQB2aQq3Mulw8CLUtaDV2luVsu7vnqNmmJn9Mxk6kYJY+XS
63hAVbykAO9wbeEuNKU+RO1oaG6b/mbsdypVZHs6OwwcSntnal4/3sC1y4D4EgEdN5DtW2bGpCdE
x3SfuixqsoMv0s9wJrrDx0JWnmfg9rAoVHkJ1vSGo766cmqscNVPYtWltedbvdH2xzpR/cmsuIaR
NyGbHM6H+lAZojiORds6I3zRS2/I5jNQgd3GHt8ueqZVgTmnDKOvMFrr/S1oAkXvgiombl1rkwnS
xHqvlV1sf7zqW5M2cwyh4syxvcYNz1YcCzyhw6C6aRcdJ+5dmqY9+nzDvbzVF3ixsJegTxBITbD5
Hl5tbTOmSkyCSXVjrXaaNN+VBUNCbzqPZPjuldoDHTbs5+1VQOkHw8ENgtk+gE0vbnaqy152uorw
JsumB7WoUeLMPH4yeDu5Ss+HDZu6clqYNUrh3aloU0QV5v0KwUCR0gaJUVePY/VchaK4B28acJ4f
H9etGIFMlKGx+TZInNh7MYlSxV1QD7ob6CmzQRI4mHmbbkGHb5UCUiRkwIQg8F+i8iaRZt7QUN01
Bq90EdmpP3Ar5UNZ11slg1sLDAWDNKThOCoHS6epTtUpjJKIuUrRRHsG1BHemIwc0kSj+zHqMG5d
abce17X1oSEC887gqKE3Yd7lK3UcPOGlWd4wF2WrLrWDNopGkyANjOlddQ5s5L8fGrIaEiYZ5gux
x3txeTa2gDiWzJ3SklkG5gfs2rpRdh9LWVuUkHB0EWEhjFqGcLKIu6lED4Yr0NGRT/cy9g9qpG3Y
i7XzQnBtoKqqCU0ji8pYqhcN0zDsxA2NsLa6Tk+OPKH9wfDy4CAbZOzBROg7/7w0DKufXWuUfRhQ
u4sN1PnQyVZnbsyLzjaCYDgjgCtASy2bDVEr7qWALKkiPkL0wJeHRUcWV7onmVsaItmDm0g5J1nM
D1ytWrcVlX/MkP89jAqnlg4ilXM6jOpWMX3lLQLmmoADVEeiSoWmvl9xOHQ+6byMu5JkcNqHUwO8
k55944nLM9XMVTQ5cpQXQGv5hGLzhsKuqBKSJ0jnIotMkRaYf351P4pKEt+bCHODWIRmVAeDrQdj
YMI1Ljb2e1UUQmEU9NCaixDivSh/UITStgZ3DR4Y5MxoPfSfojEEhF4q3UA3kD639tOAP0kw45iD
U0wsm/HTJMFYrJpyV8k977lKRP27GDyy8fjcLmqWgneboaAHb2Lh8NUTOvqYINzVKqP6rnUS450o
alJmGNftxoVcXRHcMFBYoZENSdf3G5gLhSWJkghXNkFfmUjr9fmuzyXX//mFw6LQr4yKq4ogaIlk
V0uDZXWHk8Izmr0knkgPmJ5XbCDulv2niE3m1w1pewNJA1zBxXrqCEWZHBhNl/ky/yqLVJpGVCv3
VV91p7Zn4J8ZJvWUDcroRKCQ2cVoxd3Xado+lmpy1KMosUjsJY6ISm9vYJzRK2ni5ktUjMW9CHrM
76ya+JdA/e+fb8085E83dBwFIeqSD0/0FSLzsPZckfqelfvIdqId5Ykl48aRr9goSIJ24e2C+82W
jMetGFAmZZrnNni+VFMlQfCV461OHKQ1wp9lzstnPWjLzqa8C7KdEff5SxczQGA+NsxLHPR8WnAd
4ahCI1C3XtZa8gQN0iQKDNczosguIjI8V0qA5hvDj3dlJLxDpyqeHadwuKpeqZxm9O7CVFb3fdDH
lyQ2XvQqoucEhn8jily5hHBfUOkGZAwKayzSMURtO9m0vuGi52d85j5Kh3nqFw8TciEbV+P2UUSw
ZeCFh+YiWy4W1rpp5yRUVsSXHgM1ePqTNr5ZobUnL6TpFf9sXDAyDjkBjnZiouHv9xceRHJ1y3IB
WC2YGTCVU51MLjYCrtu9mysCSN4hyQ07tczVYikofsVafJkyVE/TQf2lq91kcR8ppY816MZPp8ik
IMEhsSjEOssaE41lRgM/Bz8sHtP7JA7nzGiAURQei064Ot2Gl3STlJzRIgx9v9hBeEtiNqdXT1tA
RJq3ZZNfspToTyOyIHantwLDl/vfk4fBR73eTLYaUPmokSHbkH4TB82NLnPBFEOzsL9vkOor6W3p
NbRquvzSxb5+ibJpcgptGPZ10PyOlSC8zwNSWYGM1aePt/lGQ2fBcHQpvAm8FcvSGm1T6k+pzC9D
2cnJpNQvdAAMPF81Rw3lnF06NdXvqBjGf72FEAwDhUQwojCUZRa3MFSiusvUAGxvUwYwCDxKB+oU
mkbSNxsX49YszrIYUZmGwZcobS1kRSyLtISmxYWVmDeTVYV0mwFumpqr6qcpIMEfo4v0E7BdUWIK
P9Q+qRIUIB/v9BLDDJ8CXyFQxkSND2bnjfPl6ox7ww8ANyiKy6RW/ElXgC0hbJgRBhgVM2jtdIn6
MduBrbh9SlnLehNNqePDmDeJOWGM1KlRmNg1nvyh+VO2m+S4G3ilWF7cFN8//taba/72qSgIoC6C
PNjSehdhx2QRVsUl9iLdSTTjLoOXvS8yg/74WNKNlwJJsMMoNhJKUBJf5uIZi1WusPwySTW0S94l
JkL/dMMO3xqT+XZRg+howZyrdO8vd2jUaPbkJYJw5jWxXXaZhuRsxdOHpiZRb/GsYcPx45Xd7iFF
uk2bWXBReqRvnvzVcSMWHxPcau6W+uRPT1kZYzR5BhBQeV8MeTQ6/yoO/TjAokHNQCQsl/PhWEt7
8Akkhhv3LdBQAkVV4zLDJDGQgGCoyz+DKWaMGG7UTB+AV2yZhSr0qi6V0RCur8U0ND1iRN0u4zLw
Nzzz233UsSTIUPF+wv1bXF6ozFTFWWi4A3B4FiY2B6EJPFf81HsBCzcU5VYd3wtbvALIrQUs6+Ab
tIDfmIio5m6LyPhna4/QDUg7YJkAjhFL1xzDFYIp7RThhmWn7elUYZAStKgzQz1Ax2GPbnfOGh0z
7CmPNzBAtwYfbihyUaiTzEAHbXEVai8aq54F0p3AM1l03jkcQhTv6+epU/el8vyxVq7sJ7gaOXr8
0FNFbrKIfjPmfQQP0W3LZAQrDiMJ6PoNHssNd+FGS3R9jnHASACk5Jwyen/DdaNUEYMUuUs45gYK
vNdaqyqO1P45BF4Imk3N1bXmpUG9jOW5izEVtpb9yfsHUYQbb8XNtkEIIkQCciodWfs3YoQrIZ43
1kHoDTlQPU20w6Sk54y06UbudVXIGxoKKW1QFs0/vxJSBUqieIbI3bYLgTZkfhveET/Ltkj+VuVI
wK1glxDD3VgmmSBlJI3cHfzQO/apDC2UfeuNm7vUa7zq0Gm4McBcEdRZF6520KRG1SI0OvPRKtQY
fWWR6UVOJcb94P+jaYcsoOgE4ApIxOBiLnau56NgBWB/54RgDv2AUWOiaeyPb86yeRVgBAjhcz1O
IgEClMf74xnBCoEfS372qZ/YJIh8h+bScyZdZC8d4qJTOUr/a4OA9TQBR7f36YRBhbTWv5CW+w98
qJJ91hsa6MoAy2KDUKwh1X/muaS1ySPd5xtew9KJnb8Y3SuI0AHixBs0H9GVQiHI89DFl+GLX0Th
YJCg6nSX7tvH+/JmoK7BYJCCTDd8E4HkPZypxb4UdBorI02MMwB4GOClZ/lRDaRioSRT7VG1G+xs
rEqnGUrDjowwvuN1PeyVhmc+8oKtd8o1o0QbSh7cibr2LkIJ8+eG5M2j7AZM0cOxH6cp8CK7qn1i
N40qMYtpbFnt6AJIbDNQAb3dMF9LBwWLknO62xDAZSJ5urAqgEGn0zBx46wn6EMp9qpWH5X2NUaS
4+Pt2xK0PCMyAntRC+PcTWfADyzaUzMN7+Pu5b+Qg7cUaUKktlF4fK8Lk5Y1TahDjmCgaJ84ZjiG
r4VeOgPmAn4sauXmz7PS/yNqYfpH3uYkDQzj3Mj2k5fyF1HumvHSMGJqWr9hNLeELQ5KEXHbajnW
FWNZvn1RqsdDs0WOtHZI4ANDwRY+Dx7PhcujJW1IO8Czz0k3gXudphmoaCrjYIztnS5GdeOslgZ6
Vj5ANDCgCkcFF2shjnQ08NQc4vpKgj2EZ61daWG2oXm3FxcFiBnhDb6nWdGXGKMYia9IijJwey0s
0DbJfK9wuqDpvtR+J9CHLHrte93Xs0Edk2CwhnpsW4sMWjNacS7b59YgGQj9/B4twUiuUx/MYHms
U5P64/Sj0IL8ucdcRM2ZkhDYRV5Ok+ekuZoU51ZP6e9GK8JUsbVR19kuDyOqbTxCNxaQYyQRnrnZ
Ls0QzsXtSinG6rCIKWcA7svPncCAAqJaCgi06o3dvIlp4RXA1wXJzdyuIZC4eH/BihpcaYbR+q5R
mc2uvAON1o+xsk/p/RbX9dtz9s7iAnVLZlDzzIoC2PicOrmy6+rYhh6YaXxXzsNpO+MB+PuDXoGa
gmSYfKq+diUorjHoVq/TLxP+KcKd19vOGZUtkOXN9Xv/KWKx6hSJGzUPe99tlFMKGk6Q7+8TbS96
wxRKtv9Hw/ImDOygDGhuMN0shPVNPrKgGX03TEDH/v9I+87eyHFg218kQDl8Veqkdju04xfBHtvK
OVH69ffIc99uN1u3Ce+bxcwOYGBKJIvFCqdOcU4/fvchus/TXU9eroui3VecpsbPJSxwK0pzD875
FnNtIgE3PgWeEFe26G8JuhLG8HBdyIVZUeFIoLCJdnV4yXAuz4UYStGLfKFFHniq953/5AvJaggx
/bVjxBgXOCIsB5KwFgMpJTgDlJXsDcP3w4wA7SVwO0UrBkdCxNFWUvEwVNK4SkhBnFRQAlcNhOSW
hHrjjqEOrvZQ71donxHv+AH48kKAk13JQXPrw8E/dLl0X/SGdg8k8cBqgqMpwJDmQCcxPFFAhfHX
C5Ym2UenRzREsQfWR0HeCIFHlA0qv9mtsRUSW3lvPn3fdv27/AvffP1o5itEXTHIRiwNI4zDofOq
ao45WQJKFMDNIPtmNYU33RXAzsQrMpisuXAXRcS/K/1/0gSeUuwxAta8kiCtij/DoNpE5WiLk7yC
mXE1A31D465PdDt/ztK7VJsYa10UjzIxIPuoC6JmTImv0KxTj7wSe0LWm3JVAD3mo5Cp9CYai8yK
J3gblFtFeQ3q566R7TAGlO76fi/YEeP0E6irUAhJoiSKiv0e34P4SRtBnMrZfctb0m8hUfNm40iB
zUDFbw74z29dSDS5RMQde/64Hqpv4k9m0L9laEoUg0clYZHeXF5y0OlgZ+daANwHmXqChlwCpZnY
hZ4Qeb2uWrUe2TnA20r2cX0LF14gSJpb7wG/AqaeDlB0PwrEGG6017sKmAerfWpWVqiaJcZrXhd1
aR2RPwOAAVl5wEFQSTnfwoEreb2QpRC5LXFujTAz7jFjCaHZBnH/IQVWeM7KIF1HF2djoZlQSwwi
b3AIBq+r1r0qOwEGQ4IEifGyLB3SqSjqkOI0b7s+haiq+OI4K7jLjV1bM8Kxi46SeUFA/uowanC8
JLr6pMZjExV5E3niqrqXXnhMBjHNWnPvQCRHAGhkTUxcOqZTedQxJdWoiHEHeYXQgJPOTkMUoUZW
ovPSVJ6virpPiTI2MddASjQ5keMC7SQ49Z3xJTPyjgtuD4DwiDVhkTEACv2k51rHaYGk+aoSoWnk
WZOyWz4oVoUW3ut14paTYUV5Y9XyixGAck9vQeA1ct8YBWRyHSMbtGAwEUYhOkR8DYACln/+JRV8
6VLLstjTDsJBfdI/VftPgcE0NebNBwwXdkk1T2VR0dRExtKYgVdek29LEZ1H2kdddeZAWBQUS9qC
+wwPAVEHIt7Zlz7xKtOoCqtUH2JP5UCnDja5TgFZdszweS4K0fMlQE8DUv8afiH8OBczAwOCvJli
D6Xnu/hW3QK3md1n9xgG5FWWbxdJbo7rjmGxlnYRgEYNuH8UAJD8PJcaygUXTrIcewHfmRx8FXQn
m0jU9DLD1Vq0WjPyD5TnAJBJtJOqIZgXoKaR96K4KmYC7YZbtDWCw0JyWP7woh6eyqJezXLC9J+U
g6zBMsCU/9aYz/ASMAqYTY84b9C5Q4RyzcmyKIe4qXmxRZ448hpHcVjTxxb/cUCoUFsGFgev1/np
8EIvhoGPZoQmbm8LAWxRs2NmX3+0llQAuNl/hFArQHQoqBOp4U4qgamW7aGUwMNo3AW1ztCBxeUg
n68ZCNOQfpt/fnKTRLkihpF0sRdrGSbGcvGB5wZWvWfxuQcMC06FihoakMHnUkhVlHWd4r6OYk9W
dSjgmTQmzBABiBeFCv3PyEk8qqdK6rQ5MRx/YLJCXnpt8JEB9gOzA64yYpjzT5BFn2CUAw87GCmh
zRn6rkbTuBPy0vfYlIpNZMQW109xyUphACpqx6jOw/OgzKE/yTXxk/kix8YKGZtpjeA3seI46hku
6YK+wLsB4AHIPjRN0wVxteS7asiDxBOU7wL7B5dASmpr7nj99ZLOBFEHGYRdV8oxF3uKmDrAkW/9
QfHAX+FcF7PwTs+xJvpUMIth7lU8P6wAPfV9FiWJFw0GeEX8PBjMcTI+1DhrLJQlQzDd+pjKnutD
YIugzbavy1+y/GcfQB3dxEU1gpsi8RqBfxE5ftXxyiEdubXPq4NJdPkmVqXnKqjWY9cEJoqdQFLG
VWplcRfaJM14MwJGmfFZCwqFQi0gWggHAEWgS9F5AVQeuBgSL6wVUyOxk07gTlMYacolZULhDfVn
5PaQJKJSNlUshR3QbPPam31VvYfSQRCjtYFEzfVdXlqOhBQJDhooTTTlnJ9yhDxUxBspliPVjiCj
j1f7aKpfF3dU9LGdSKENdidpg99kidc5KtAQYf4oNF8FmqEfr69m1knq1ZlbAmaALRos0DB3vppB
6o14qKfU40SMGaj7skBIOjjXhSxt2akQajGj0pZyUPCpF6Yg2gGf83+43xrSdUiFoVkb7s/5IrKg
lppGKfEcNC9i+hSL6zr+vr6EJfVCTQoxJsaBgO+Ail+EKvPB/FBBRHCT+fck2XS+rWab61KWTgNw
WDw2gBeIIBA7X0jV+UpNFFhEqZjKL3SZYQiugoZkhuFdipMAkf1XDvVS101ZcIMQJl75ksIb5ELT
FzByqPdNPmituuJXfpZu07Iyp9FLtfAmF2TGfV16Xc++gTq0okm7UuPxDUiC5Z8oXalf+mu5q3U7
LJzw7vrGLryj6DJGEh4YDqAQaNcbUWHUKEOceAXnjVF2IGlrqc16SEInLFntUwvqjgQqUgWoCeIR
pTH6XR3JgRYLiZeRyWzV76DJzVRTGJdqQSPRZgMcLar/yKDRvG49V4WDX484Q/2DB/cXF7hgjcEh
spCti8tBMhgdXMCuqTRzcRzoXdUQEc80SPrEIrCmaTvmLPTjgurPldS5Q2luQ5SoC4ZJO1ETaxrM
qq5CGzFupan/w47h6FG9BooHc8YorU+HJg7aRk28qv4TTXc9hl+NEybx1g/XlW3pZNA8h/5mqBoc
N+opUmMMHUd6HUuBHywNIVh9AktKV2DWYlzkpaOBoZhRnAj4wGNxbi+UQKoJgL2pp2SF2cnPBih1
tPj3kd1sKmZE78xIQqPdk77q/axvIARsn4HuGMFBCPcVyJavb9uC+4RS0ozpmotJwNpSi0F/CWky
yGkS34yixKnraJOold02Xl8E27DTt2iJYLi7SyEe5KHHBWqBF/2ijyzrMJdmEPA4eeIdegc6k1/l
Bx00KHb32ScA5zHWeVkym5EU/wqk1KPkY7RaJbPAo+ikNvc4kyCzhqQsCZlxasDFIUhC69/5ZibK
xGdZP6beJNxiUrxmiSWQf+6nXD5fP7UlO67gVUT+EIh/5HupWxXHegEQo5SibcXMHD2/T9w0MbWn
6StIrJFVs1i6W6fSKI3P+bLikDeFMvZgn80+5KAze76x2MnR+V+iPKOzdc0G6yTGnIpACBVOxg52
u0lL1+QNT2M+OK1qFYnVJ7sodpvS7qoti9Jv4bE6kzzf+hPJpSpJGTFE9Dfty9AjTvPZdKb+cf3c
WEKo29YH0xQFGo6NNKu3+D15nQrLv78uY8k8oVkZoTOc/3nw0flCer4OO2NMM69p488CbTjNhL4m
tbH//8TMSz3ZL67hSThyWeaVjbLO83AzpeObJscst2lpOXABf2DriDJoQwjQmy/lU5J5AzqVzQ6N
Nm4yBHOhQWFl05ZeQ7wfgDvNNIhwzc+XBOgIoFBCnnmGFINH3AdRiqqxSkILdwnge0RkQJQiMUR7
ECSoDWOYYCOQW7ZCBR3/jWihNAp0nHn9hJYyyxhSA6MHqlmAMOneVk2v9LTTSerF3bZrQlNpb8T0
uSpWHUa4qH/4fjtGH1nwjtJzJSjW2LLci8W1zmw7SObMhDeUZx37dSGRAepe8GsNQVsZuYMfWQHL
WVqoqSIkRE1lHvEA9AftwocNqBjxO/NAlejK1mR/ZFtifpkS8ta5o1gJyiv/ZXNPRFLKMiXBmMhD
lKHq0bv8dnB4JzLD1rwVttWGYIQxi4h64SJgjejwBis2Qke6wCcIhWL0PEwjGKlXBYi7UJ3iwtvr
y1owUCBSkWeWt/m8aIqgTi3RAdL6qZdIMpp4V1MqWLV01/pPXMNImS88lnBrQbGBYQioftAI4bYC
SEdJcNsw+ls3+yyIwd0XZ6tslMmm7BBPZujG3EfoxWSc3dJOoisLFGhIyyKhQD3TSNaIYoZfniZ7
ff/VeXH/ewAJGs+AXEeNH3oJhrNzUyL1flGGQRh6XftRApDPK2iK7LYZmlgNFKKvH9rCepCRBXAE
ILi50Yx6nkE21qjcNEbeFJZWXm2bQDbrkRHMLdxleIdwoQHlRThO52VByZmJiSKjHobRkVNn88q3
aqCm8Xv0yNzx9a+cebEn70qkhXAMZZTDNOVe9TE3mnuPi3vAuxnWcUHTYeOR/J9NI3SQcgh1QSE1
WGYjDwSljo6AwY4UAaV5Ac5nlrxNfSkwjmlxB/+RCPTw+crkRpBKdCBEXqmBBhvhvxjfY0aaqfIp
Y22LCnEiibK7YVrGuZD7KCk2PqBUA48FqmAC1xhBCksOZQONriIzt1/kZRUqeFJsKxnCSBZ5x1KG
FZ4M8jMyAITI0FGXCa1sfoIxwrE3IW3SVvqNAPRql0Qu18hWEmZOn4+A9YFVFR0ijfptlMB/+uST
BOSxHlmOz4Li4GsAZESDD0CM9DEmQ6PwQ4y8F+q1zXgH3suXsblDD8Sh1QnjIBds5Jks6iD7IEi6
VICshG+cVH6Xcgzj4LU1J2Ayh2QjHLSum5IlgYieUcn/SQvQ9AqdEaOBWIXAmpusKPadHNwKQEYh
XscMJ8yHM6qJscZLJcIEY0MAGGqGeWBbz68FCH58ImR4B7hSt4owMdv2g7DqK5frmoWAB27m/wXS
nRLSN1oydci1e0Xpu6mh3MTSY6TKu5CQQ5i1oGXR1td38vK2o1EAjwzqwTBosMvny6p9TjYABs88
tHybPR4zchvoxz7+tVE5F0NdQbkz0pbrisxDP4LQOlp3M5U3Kgtpx1oM9cJEpd+GdV7irVadNFUw
f6RBljKrUrM2vq7v2+X1woLm4hQqgBpKzdSCRINL9ZgfMqCKDn5UPrVFbZakwbIAxg1VhiuwpBcg
LkASHs44iqiUXvh8x8GzhDcexkAHREiwceSpklurqttvdE+xEzsX6j5bDpTd4BHPLY80VR4XaC3h
p7Lz5DSu7QYwTxu0XMVa6giLE2hBFPwP8EAA+4AggA41NOCzijEUei+JfHmfkfSFxAFmWmlKt7p+
aLMFPgvb4RYAWjEThsyNUXS2svZVkauqvvdQlrU5rbTDdHNdwkWe6lwCja/I/FRt6hJrwW3lzK7j
OwcSa3fKk3YNAGBscXwturLSGDZJiPB4XfxlwmqWDzcBtVeAZxWaJyTUCyGHI9t7/R9ZvJOteaoI
qFiAEwVNplVbDWO9F4r5Iw9JF8RtKBDRXVN6VqhJpWO9pLGKrxCIKlDPY5QWx7C+F9eNkjPr0Im7
1VcYRjamIuQQN1Awyk08BnYt3YjMwv6iNmr/roi6alInx6JvYEXQ+OoJLLKb6MtwWrN2Ikx04u3E
ZZwZa2nzz0+WFgRRWPU8BO6nP7eYVbf9NYZp3jtQfSN7isoznrBzAfD6g2aosHfTH0wYm6xCtJ3r
andhdykJlDEsSmQts1kLGnWXgsPUx3y6WAMd8p/rci5TBZQgysCjF7wTK0XC9Yru48aO6ltZxlRp
z+/NEpz9T8EzkVaJ8skijWIKpny7UqmCKQ0gWDmIRomZcYMbVtbz4Er8Wtm+1u+lydjTRT08ObX5
5ydqMbVVIoQCTq3lnxJpLwdPqcQgkWGJoFS98CN+jGIZuynd9uRj0DFB941xYnO0cGFyT5ZBaTew
j1OWzcoHB9gGiZgRWvJL2ZiJjQ6zfOWLDEOxZOLBfIj2drjgiGupNYESPZZAtNp7fERM3sdjLJUM
EUvbdiqCWlITojk7DqLBE4k5bNRdxHjsWUuYbe7JyWP8Qg4ZWEIbv4ntIe7vGWfCEkDFlKEkcE0l
h4PnI4NRbtB8UIU30vtw7Pf6Db97jA6xld5dF8rYNJrPPW0DwG+1YPDSvLILobIKYBxzlYH9WpQC
9g4QGs4ZG33++cnWlRGYDNIcR+MTSzQBJqh/G3jAAIGy6h8BlHqBkmdImzYZvPwT+A8rVo5Ntup7
p45WiD6ub9mi0UHwhkkgOgqGoJo5X02Yp74IXqLBG4U3fuYcd5HlMkPzO7V0S37DITFWt+S9/CNw
7rimBPYJaWttFmiVksVHlvbRgvNlwDQZZNkYar7kOpwKu3iWumTQ42JAMnT8NkyTfL//XhtAq4To
Fz0dcI9pH13vtAFdcdC5sr7LY8wj2Y/x8foZLSziTAT1IBVFWWoJSE09UXgt0k9c16o4NGATuBUK
xrVdeGTPRM23+kS3xa7sOB1DXbwsbZAseZf0V4JxIQIrBl2Wg4Ixyrk/Ay3O5czGbegl3CGogDHo
Vq4jGYhZMLLB0oAFzwcr+lcSZehmPg1h1HCZ2iK2EkzokXPOSSSL84mpMnZvweaBIVpHVgad2Abw
QOerCvhRHPUyHYCT78xcxnRVZNCu68LixmFaz08YDXZEyvgogjS1SQmFHvhtVgUuCBhNWV3LJFtf
F7S0b0h6oyqNThrU9ilN0CuiDHLaEVAIdGZENmn5rOevc45O6H7v3yPFjhL/PCxixpKcb1taxEMU
SQUB1r4/NpyZC05ZWcCsJL+GN4GW71QStSgxLoKBlxviYbwBeK2kOLS6OmcF0pcV6VkM4Ar4jeoj
HOPzBYE8KtCUqCdeK1mlxzt+seK5NVHNKV1Vm4LV5rtkH07FUWo36JlWcARHFUrJTv3kxMCOxmcx
cARhBaQyo0lj4fk7Wxx1WiNymwZJsDilj+2s4M3Mv+s7+7r2MbeQOqmakMEYpZaAtvEGDWqqpRlW
f8Nn+7Axud7hGNnbn/ifciHPVkXdq8EX1GFQsIeF07uNFR+KR+2msn2zNQWA4UPzE9y0e4Nxyeh0
LgB9c/ETlxmpYRSp6evst6radaFGjpgVwFv+av6v3kju/P8QwzldIq7CLWNzqav9VyhwWz+kpsj7
U+pZjgYa8UQOQzGBhZLtsqiQ9Q9GOTIHEP/avjZOoAhDZ/P1M/2BN53s8YVcSk9JFbSqnKjk2IgI
30BRng+uggdA9m9RBUjkxB24Z6FcBf2+MzZDAL4ozFcXTXVQ7FB9yRJAQ5XBivw9l+8KxtfRXR1/
v05DuQ8kiiq8esovSXWMUpp6HEUtx6YafablDRI4qY7SxAaUNtrAmfXWZ2aZaZLNv3JnopY5VwRc
J+Xpp5yMTsUAp6GEvRur4AkBJ4Xqj2ap57ZvYOYvuEik1OH8XY2gUNiX5RFhqQC2gKmLzGySdloA
GqjbsdiWIOK9fmhL2wI3F8gk5M3AKUG/ab065Kpf6t2xJjfZkKFufQ9dJXJkJX2O0W/HoDSH0VMY
b8KCjqKPRwJ9HHofwDJD74pW5Zh5xfXHiX9qhGI1qaumqFySZ440/M4jnU8AssBzBUYLtHrR1WTD
yICHl/X+KJNDKYdmPzwlnKuKSLvu0FAh3zO2lApX/8qbQYbAPICmjGbD7GUuVyZB6o8j5o4+EBKI
Tgm56AOWLR69JI6UYixJhMN8EINB26Z5XjCWTD0Zfz8BqX90XyLXC9T6+QtVymkq1pHRH+/1UEQK
UTZ5dNpxn+lUWymr9fKnKEVdfOBEAVyBjePBPEhJSyej4/JMxThcdcxvJlnh7lOt5TCLLglUkG20
xZZ00HiprEc7aEHOm6M4nI9G50TjJHrcpGNkniqN1uiDkwn+T+l2WqxbXVt1uy7SHxMxlGxNHFVr
0kAQ3ftlblUGjBkGl7aOVOvvtdCUK64LBZcbMMpRHlvZ7MCe5Mr8iFxf00mwN4pUTYyXZUmRYWvB
F4EkN1CflCKTkK+CKEsQ96b5M+i672TuQxvu+uqmkR4ZijUb0It9BhgTv1R0L9KKlertABaPYjjK
vmPIG4yf3BgCpieFpVkO3z046gAZeh6bwco0DtBTVq2Vxp78qBW6k6FSWPCMtaHUqu+CSeMqTLWV
XZ/oq64K3XmsZ1nY4Mrb1dMmj7YZyr2q/IfvHooOfLiVCmKRlzwObq/vxpKKq6D/xeRBAUw1P0/v
SSij5JPSY8DycOT8t6r7MxqHpDRr1dSKG6YHRsW0f9eNygLKoED3AnZ7vm5wU2VDmHfDUWzjD2D1
zERTQQYbHdQ/PVdamOraiQzICJ2Fv5BJ7XVQE7EsxB7zin3uj6SvYn9VlHhCg22RNitgIOyxI26E
sQd+Ptliy4RUUY7g/34AtniuJaJZj0pTTGUL8kOhHY6ZvJPjTdV5SrpPugMmsLZORKwCrRx1uRNi
mNDJzvcTi7Nn8W2Cov/zBfOxnBwxN2BwlBHjC0auWQtJZfMIT0p1E3HExPAuhK3zlKvQjRUzU1bX
1ev/2P9/hNPJJp+I2jDKOPM2dfeqapUO0o76izM9PjSsOeaLugzr+Ze+FSumFurXyDY2kKVlrxW/
bpOHHGC58V7yn4z/4AeBRRp8btIsDU1/57KiMCBixNfDcci/hmivggDYRxiT2+gFQlKg8N3vov3+
L5uJpBdogGfO8Qsvo2hzvu2hzB1svA7uEleRV2mJMbMWZ5i9sta7dtO16/DruuAfBtgLk3kimIpm
MKVHTwtlgBJP4DS7BwPg48Sj7l7CVsBehPPU1iI2+QgjvAJMH9gMw75s9bUBJ2hoYwvDGDexfAyr
24p/EP0OrLIrBP2AXJid2JuJvNZ/yfP1996dfDL1mjbV0JKuwF6BqCXd6Eg1BMO65VgNYEtbg/wC
yANnqkK4RdT9DslQdBNmABxjY6+4oZN3ltSUZvbkKys1wGRfO0WTNQhd04/m0aiPXA4U+eSbYMy7
Fbl9QR7UYs8L0rZGEf6WTKtBWpOW1cO5cDUAZODRUQHqanjt1FeirTMUSm7ejVU2bYl/p0gbDIC2
R/lQKSzOuGVh4HsHiyteFRrU7kcTSbhMwT3MwSu7DqQBhO+mmvzh0dCc9zHDS5u/nVJOrO1fcZR9
A/5WAEO2PBwNs/b8lauN5nX1Z6yHriTHRFEwZpkfjmXaWBWvOmP+HmyDlTKhYWhg8X3PinllOT/m
/MRcV1w5yM2I5ewUs2dsFR3Az7fidK9o10MupTbB5HQ8wfGDD4SQqDWrtJU3eVDZtdzaTXvgWlNr
Nzpuik94JBVkQBrqQ+3XWzFq98nIytXRSYz//SY0LQEihcYOurcRtLZigGYg6CZf3BqaX96EYzoP
z25FzdKHMXntBeULTrC2VeKmxpT0Lv8livXvN6DpDB8AKCFG7Jyb814uOyOUoLJldReK9ygqYiCy
GgSWLDJCtqUXcWbK+EcU5erGFSmMWlJxOyrtUOXr9qVCYmiMGo/nttGfWrHjvQ9SC581+3pRseBh
/0TRKClQFlFKfL+uBQ6Cu0I3OWPAhFYStywVW3B45vDwHzHzz0/0tyF5GY+6Pxz5ca1Ho9s3u8Ii
ZW12r0G3qrtDt9MnEzwv6Qg6v/xdYGzwTyfQxQU6+QDqLNtSiOtUCckx3RC3P2KqQWQmTrdqrPb2
oLiS+8aZk72PeXO0b/p03VoYgm7B2y7Wd9cNx/J1k2W07oJgFvgdyksI/DHrkFZH4iq9IZjOjGI8
D3rG2k7rlzheqXD6Gvm+emmb1pQmy59ujO6+tTr/9fqH/GBtL/bk5EMo17tKimLKogLpk0NfmC/Y
f+G+ydatBs73VYZ5iilO5F6LrR7xnTgAN3kv1G47WU3S2W3lgk4hOYRo98t/yc3z9+YhvYdACFgZ
pDEodYlj5KKjiBylvniJjOpzbHdh9n59/QvhJRLNwIyDqRtEvLQTrkvtqAgxziEnAmcWOehofT6y
1Tp3Cr8FfSALSLV41+aKCjCoeHDpu5Yj9TtkXUyOYE6It1IzJe9jGOeM5tzFq3Yihdo7Ykh+qgkV
9i7pZA+jWoNdKYWhWyit8XB9B38mtFxoEHgm4OwYGOxM803oHZ/XUYsthD/Vu607bsWVuEIH8iPn
hqvyBdrikj92vOG3jTOOh2IVeM/JZnSNt84NNqXTucJqcPPv8F3RrKbb4M/eeYjc1GI5BEsRj4GA
9p9vpSwAyC5R7SxhAWIxxHR7kwiInv09Rqkkomjq1doP7tv9f8lYnYmlLLsPcoNIbaHKXLmP+LfC
f+iljZ4fFOBhsttSgJW5fiiL53+yztlxOTG1RaILSain5Kj10bgtCKmdouvrjapHrBbWpaQFFodU
zzz0DveUWlwN3twsiGpyLJxh27riKr8VbO6P+jCfLtjGPdXNV836+gIX7+2JUGqBPUdmiHcO+8kN
/g6DliKrrAvZq5tQMcNCAso4AZnpdaHLL/SJVMqhzEBNpuchlioOhUPWSjsB43mo1xhTVed70MiI
PrKfDpexrMbyef6zx3RQKXTwNH2U+I680h5ExA1j4ejcwDCG/8f1+FcM/RikGMDVtSU56gbS4beJ
oVs9v418U9Q+g9c+D01NeOBYvudSCh/pcXEm5kMfqkIjZzNfTIQOnGTHiF8HmWFpyC22EUaERjaM
8UYhk9X6LnCaqzoPbEAxbFm4bfJXo3mvtA33HnDfItmBwMpSZVbIslRiOvs4Sr2FmuvzRMJVynwn
iFdNd9fGR122x2GTASNtYWQzqMqTXdzpZgu+GOP3CdAz+ZSmc5GBqb4cjr7MAysCN7CXaE5b1pZW
sgqhi/ES3l3QY6CcguzFudXgpLzv5Rqvhi+/iONa7V5VDtQlq+u36P847n/FUO6mrwb5NFeRjzHn
yuh5R8lA1h/a7IBuCKdC5wdcHhE1c91OoWsKFEIHbqeA/5Fpa744EK4002gnJL0lRgLjjrP2gHo5
I06udLFvyRGEW5achFbuuwpX3HVwvK/vw7LhPNlu6jEifqFhfn2HVyEp3DjyEuOmquLX0rg14nUe
lLuJf5Wm+4zfxu3a7zobJIJbTvcqg4XcXVo0er/xYMwT/i6GpEZ62BKlGGFetIq8y1E/y5GJTUpV
8PosU1i7PCst7TOcCqQ0rWkNOQ4rhRyDm0a9lfjWBKtoF7lRsc1EVlp96a1ACY4HQ+5MOUfTOehj
K4mk8HGD34Piowk3PLiXu0pbDR/XT3RJEGrRSPaIBvor6fYTn1Mwu6AcxiOpKnsqYcS47rGsh/VU
RAddZlnrhToY4B5IamKq2Ty2h7IMY4L43O9RQpwKbZV0jwPJMPuqt/RuKxk7oxS2UvRt5L9sEfzx
y0/FUo9gILRSooTaeIxAt4AZ9dVLwmqgX1KPExF0LXlSyFjkHEbd9c3L0B/qmmCMmRulsqknxzph
va5L54asqYBqPfph0VBN2b3IrySu4MZjGyKNkyDs0+7Ebq0P3TpERe23SoIuZvBowf6hKIwBZufC
Ar0mcRhiuKA8rsfa7cV36a0QTS1hvBuXd/pcDn3F9CROowByOGPbam+T9lKise7++mIuo5lzIZQp
b/sUc+1iEb6/LFaWKPv8litG3r0uZSFwhxjMpJqrJMim0ultzJAb+R6Y4aNCBIvoH/B+iAiCT2fi
7ACAlqnfFC9i9MmNT5my08bPERmEMuRsBdX1So7XYfsnjL5kQADGba6Xa1HeiIUd4KUZugHc/Yxt
udTf8++l9h6w2UjRhgkWp7gdp7t23di9agLTrwYM+CRLEnUAGQAd6BuApFrbhPomUSonCZ7RoGTx
MQ9UAwO8tIBBwcrwQCAdhkY7tLyeay8WxYUJMbCyJN1LfbhuSqfuH4hEzGroHnJQr+ju0PDmkEwm
wBexzFvoPDQjf9Xym663hPw9zkHuNqCktBFZHb+XfrIKM4/6BwiVdJRRqc8benBOkkYcUQcRfEev
q9FMSpC19kn8xdDJhfs1PykaKAlAtHtBEiQVgt4ADiMe5RpPNLEENL0UjjY+GMo9hoeU1aFXQzPh
HupAQTuYqRR3JXfXAo4TfcfKLg7jP5n+qaEBCKOQuxfM9uO6wC1ahoIwPpMeuhAIJUyYL4vHXk5E
F/yeTqtV0RYJ1+Q2HFsWLv6nQfz8Zcf7ByDIzAuJR4medQM+qzRLAOo77goT6bTKPKjWx8eHbH3c
es/Pz6+vrzc379tHpNjM78FMrc9fHwvkI4+DRqc5r0P3xJWhqg7gvFSOoQc8gqmuiKsAkJbtg1W0
anfSynel+2w1rdWN4BQH1eFXWmym2/iRyYF8+T7Pw520mcwaMwwuunsjI9DVFKOkjgoK+KbbYoRP
AKYg7rVZq871ZS+kytF2jfcEdA4zZpKfn7iTgF8IYy2qO0098tvw1XCnNRgybnJHBeEyQ9L8vNMH
PHOXgKsP4P2LtNzIS7E0doZ6LMzDaIFm2Xo5BOaXbFb2rfe6Dc3BfLou8gfjcSES/SIg5Jj9N5rh
SQNGvASxs3q0d/v69nhw39y9nVqjZUTmh7s5oIfUPLomzMp9c7ter6311nFWZozF23c7xru6EBBi
q0++hvJ/wgllc74o1aNmRk7R280jAG/RMV5bVuWRbYps0pYFAWIJlah8MTQa8z0JtgAB55P1Nn5U
qSM9S950gxlR/VOLAb0PwQNj3+dn6sq+00BHPooRgocV9t3e22/7g3s45LZ7CC3OfKvMj3nT3Qzz
u8xiU9/Y2PeH2LTeRbM4rO+U285cMxSBHtIB13PeerBsIEoxZqKxcy2v81QNRtKoR3/f3e/d2ksj
13sWXcNZoQHCEr7ugIP8HrcaC8a3qPQngmcre3K9MFIF6WERgifBFq1ibzzU/apKEP+7rfRyfdsX
skxYJdh2fhpEZfRGnAsj4EIoIr7FDcvMyeuNx2ECE8ItCfb+sxZZ8X2IUU6Mrb10gQGhxbwc0OsA
b42hLucywerKDRFBV3mJE1Wcx3JVrBnLunybz0XMrszJHuYRBtQOvq8d+ZW8BTDVid3I4azefH5G
NW0tr5lQDJZE6qYCiNBJacBpR2L39mAFa+6m3iWPwr1oFy4UdJ3vfYZ5/KlKUHcGrJgARBqY3Irm
c0pFVaEaxSBtsEoQjve70DKcyvoIbZA/W6mJ8r9buLl5X62qbbVq9kBDuPMeZKvA5N371I7WsU3M
W2VVm7ET34Fy2EzM+es7/K1cRXZqctYzYH7WsFM26Z7btFbg+la4qYCzfuBcnbGiRc04WRCljWpW
ZxGn1drR/h/Srmw3ch3JfpEA7csrqSVXO22nvNSL4Cq7tO+7vn6Oqqe7MpmaFG4PLnq6BxdwJCky
Ihhx4pzC9p/c/HFtoOlPg4DZMiC3dXDdgW1xFvq8Phga2vRN2mnauTFlKu29E/dc2JGNHbOmTfwj
MKeNv6sd4a22K6LvczvYB6RxGifGR/SeRewDmJI33kO/HlcXXCB6NXi9AIO4MPce6V2Y6Umon6Hb
ZbXWj2qr2dNBtIh/TkLqvd2/IwulMWAjLswxdwTm0mTKIv3cWhjUBYTd1izUgYhhfeZmaEdOYCGn
Jpp53y47xTY71iu7zE3xvTqQKwnLVB1912zzh5AMpMM89Vu57ZzuwbPuG1zwp39QyQYUAEDPwA6x
TRX0jaNk0M+eE5nSptnjw9r8plzxOWtmmHq2BAUmVE1hBmngZtj6T4YTbQqqfdxfzUI3F0IXAFn/
eznMsyOBcq5W9r1+fs+2HQns+AnI0Wf/qB4mp4XcgIYQiaLmh7BmeP7D7NUBjRfkqDF9AfJLZoEq
Uvk8UUb93BzKnfqp7hKzsmRTc8aX+Jdyur/M+fCxxsBjj+qFDGysxtKQ8JFXCn0XGGeptEKZwEOh
ieYDRr8mdrCUzaL6/NcSs59+IwVQFouMsxFYPVUC4D8PtWTG7Ytq9QIVV1K62YXdLkyFVABoVuC2
52N0EZlqjHg0U5oZ5+wQvagvormmH7W8c/8xwHb7ocomjN5sQD1yGyCon/0Db8srh3151/DQgPCQ
Aso1tnwPUIqhdWppnOUj/1nuxK/qN1ihLPFZXHlTLlpClgDAEAbboJfGeOw29eRWa3rjDB6B8jn6
pUGLykYzE1S506e2cuwWndOlNabG0cRqFypea6A8N8PFMEySP/lPwrHaaw98TKsf0PGDOPraC38h
8M2p0H8WyUTyCJOcnijArPGIAe8X+Uv4bteoZJcc1KUNJrgaeaEJYdwZSGiDjvSfyoP+WP3O7WaF
RWCh16AjhmNGBq9RDOiwsAMh9CBpk2be2Yxrkpx6dyueRpMqtD4I1i58TNz7vmKhUASDAJUJqMVg
2pKl5Ev4LuP0Bgb5nUZKJ8CTVNm3iJ8BusIg7SainQIDIFGoP9J23/9cpYNY3NuLX8DsLdRcfSgD
4RdUJgafnohmBbb0s3bU7duDaILl4CNxI2dNqe7WlwAHMTfPgCkBhY3MPNRGvUoFsOJ4Z42fbE/c
lpWwm35zTW/f3+AlOxChxt6Cdm7mm7/2WZVa1nVb1NyZN4od8tBf5eRrG3BfdVYhDvxKgjD/tSsP
KaO4AKlyFLsE0PKwQ1ajFEMzoYjFc8LBCcd9lZk5qO4tUWqllXxTvvluKMODuwvtKEgRzQja65WJ
AeAx4yQpZ256EModX+z1aFsYRMPElse9ed5XCFmI6MgDZuK/TMNJyYkiusjSqCY5wxfvf7YbzXsp
Ejq5AjrY+O/v6jPPN4b+0leUx2yQvx8HyDd5tuebbW02APmr0KEBMVpK2jdIizedpZZIzFP0wNwh
3kv+CkLnJiRglQihyCtnlbibmCND6yLN5hdlFuieVdYjVCM1lBEjTJBbSRiVm0AsfKtsR2/l5CxZ
1uWZRh2CHmCOnU/WRbSTlQE0aVylntWBw4DrALJuXxKLbT1gk0PFSB2tjrMnxRjXGv1Ln3ae5EFh
FqkSmi1M3Oi5qvRBR68CfgOchEA4D4IF8U7JXEkgxTEN7DbfgXVajY6Tv4v0x8yIaSkc+Z7ywibg
6ATm2Z/GuJ8mu66Ir56EFmjM4ofob2LdksB7W9tc/pr8Dstj2niYdXTa5MNPaaeA5Y/qe/E92yny
E69Pdgi19d6u9IOE/3X/ct7m8X9OMOidFJT+MITHLFSVQQDZTCjHQRf0hPdTBewxSPbasvA3Rd2M
ZgU5dDOupG5bKvVTk6ggLRrLF19NW1MUPJ0qhmf2afY7nVcI8Y2cNlKqhUSUUomUIAYjXaYN2/u/
+xYAMmPtDCDTkM9iCWw+KQVir06+nrhSrSdbcJ2lDyKnboMEZPEhAOzdAPkxyRtso8BdQ0pc2Eoa
/VOlYLgraMlD8xWPwbmSzDq3LgdQPqom71xE4MVvhPwpwpWVqx5C42jo4EvGanMKtNdQWPE+t8UX
mNbxcgdvMxQGeDYXlD1VKvmK9900d7yeSptesDve6RszdPtmBzim4n3Lq9NI84G4drAwizVDgwTv
YIiHXF9KNc4lPq4z341aQ7d4Du2i3uM9a8y7wKlDAQqnXV1vIPIu78SA62zMlZA2mgpThxS2ZfRl
s5ZO3rwtIFcPJlgFQpkQW0DWf/2T5K4BiXVU+24Vy6i0RTVV+Vihs/KwXUn5aLeAFJoxSDQdw+cn
CEzVmd2EUbTVR3ENoXBbJMCvAXM32upQAYHrYOKdH/FhAa4B3xVe9ICm8XH8zYOhaKIYvIzwzpLN
vrey0JK8R0G2at8GNCeXS8Knj0n+SzyImJMuNinEixISoTv2NXaOEu1yxdKEvSKZhvGqub5MNW5t
H+f0lPm0c7ESszmI02AJnuPdhb9NFTDd52mPE/XqqSTw8d6VDulTi/l42SB185733+M+mpxUXePD
/FOhvbGN1yc6VPi/QLpe2x6lXgRRfOG7ov4A5+GZ/vPIARpHgmLX6lTsNrF8ahSb90zRrD6TJ/65
f5WtcTCVaC9QzZJFIp2Uc6qbvWd2nGWAzHzN6dwGfHzaix/JBqS2VLSgzH0XvHHGI1c7g2RJ2s4/
KugbNo+CJe8h0v0u+RvtiYPXr0yB8srKZ/rTGGK2CgwCuIUziHXGb1xvlYQJyr5VdN+t+9jKn8by
NQP1q+94OVW974Y7dIVTth/ZFBFJPgTjr4o3VcHRgAsaFCJkDmoMnQWxOcgUE76wks6UOWcaMZrw
kCRW5J2gOiBXFhdvWoMIiaU8SV/okHovxnMTbasaU1Mo7nLfsvoUYFS/FY7tbmo+NIMM0MwMt+FL
PELbIts1yhqG8w+H9L3FM3UEmUs7OYXqjasea9UeOQz0Ds+hfzQ6Gu/C6K2EVvsmjd8w0oSgjSH2
j+wU5ZtYMafg4De2qryJgzl+qf7W555lIMPznTaaLTy2UT+qXkKk6hnehmSDi3HtcZ4eoWF/0lQb
5ODaD0/eap2bxNsyewTKEArf5XhQNVuejlmxT4ArDUnHbX2dFmgc569ZZRaaVQ77ygm1p+IdQyr3
I+FCBEejSQVAHykaaisKUxAftbrxeU713Sa21ZICG1/6W9CKdybAWgkRQ0dv6HjMG4yrWRh/q2mG
ea6dqlN1PMprRMFLYenq5zDxIcmgDNPXnu+Ox1TGeKxdx2aPJnrAkzx4bUYqy5bMx6YurtFOLNzO
K8uM+2oTcZhSmfNdLiNpmoDwpaBGrRFFtUExU2UpwWT2yu7fPvmRGyP7h7OfyVTB03N9GTEGLclV
5Qduwz9wiDzRNBwDXyd1ATxFNvPFWXE9EoxS7wQkzZ2O6xiMW0Nf5fe6eWfhl0j/Go6a62vsaHIa
FWIpt1Lg5rrSg60sNB6UVhycstME2o91dqi1RD/nQn/yG77ZZ4Y/mHk6gh0pEMT3XG0NOvJJbIql
kH8VnLcG9b592uMXQuURlO0i2MDAQ3a9V5hH0sK0DkK39aRNFUamoVUUUPZac4raDtrOqrltFnWQ
5XqOuNekOhiVHWuAK/+8f2dum5RodoOCCGkhPpyuqYwjVwtZGtU0j13ViQFpEt40ezzCWcUyFb2t
qGxQMfyIH5Vt5N63fAsQmi1DGlVChAWEUWFylQ5YDLE2gsRVy4fMsCt/r6mbPD5pniupvyLtmNbE
w7gF/9CoVq3XZubx74V4HjBZH2SzLkEOoOl7zwNZnXhUL8IdTEFYraGS8hXo4FQJVh6AN+Ul5ifP
acNFWiDIicwh74pdUU0ld4AbsqO+roHiSaDHUEUZlYc8WIm1C6cZTThkIhArQBGXrU5wGTC+IV8l
bgVIxKFeI4GZjxoTRq7+PBNGQrGvgFPHnxfGB2187b80aVc8dDpdK+z/6QldW0IVAvM6ACOh9o0a
0/XuaVXq5VIQJ+6YTDs/OsrjTqi0o9ceSrecZKvPP4px01HkFiYne+f75+22AIryDhAu4DyBgpsA
metr86nIya0XeIFbCWYlkqgn8YiJT7tLjlkVkbRy+LXZldvzcm2SuVzJqHOe0BmBOyszxGJLEknA
ANbHNCnfHIpM91c4L4DZXxR3NfS8QKoDbjHmQg1pPoCyTwtdKegTM2inmvA5T7lei+l9S7dNfewl
NPaA7DMkeA02s8/L2h8ELYrcPNuP6pPfTaDHwayZ+I2KjvIJ4sYks0pbiEh/UPVHo7GnI3hsSFuT
TNzHax1c4TbgoUYKWZ3Z3QuzCtz1t9WaIopELonchjv2Mw2DSFPuWXnybG4iRbZNH3W0JEdSnyTX
UE/VsPELlPmg0ZWtbM1tXwlbI8mz2rgC8cOb53jBD2mVg1PKreSvojh31VPNnaQU+jqB5YdE9TDU
H7nKYEroFcs7D9pnSC/FVoTMn3X/My0dv9lhAH+J3g+CzfWuxHk59ALECtxWkpAOGW3mVFLUAJeb
T5tIKxMTScLa+2XJKEiMwH2Db4HIwhhV4joQ0iCM3STQ9Y3c1fy2bz+EptsDhTThiRcZK5WbhQrI
H/4EfHmoNWOpzDUbSw+qBSN2dZJ/yeN21ASQ0+O9IdckfRmQjNehJbSWvgYLXrpwCvhtMILPz9Ux
Js0S+7aI8AiPXE3tpqMAJpA4xaxLU00rvmuOK+zN1kDUJKDAAnJCdthGant+1PQgRoEDWjJQuYj6
lSCz5JyhUP7XxPxZL0KbB9+MKf8odoNaIIIek3ZC3v4lAbrwymcfo0Qg0FPHh2ggw0praunEXJpm
kiHVlwykQ2Xs6oWiPWjZwNEoEQBJKjQ8d7VcBz1Tmjr//G5oeOFjdkkF4pHNwKYgECbeqGO3GSMM
zJ49qTQDyafRUOA+pmtH9DbKzkozMhIeBTghRHJme/MuDqYca8S4qmDnvS5Cknood5MwPUNBeqa0
12LTR666EdoCyLAIo7py0IZmw1WgQtCnzIqBsbfbWv3SolECBRQX7tNJXB1pnwP+zWFDuwmFbox3
genm+qc2IMYo0knA50j3rYKyK0b1iC491BDXmnYYTeVrJ17ltZndAmsVWwSCachBofLBeHA+V0ZJ
HpXYNdLaBKcxRKRfoEGSZmfUuqXKbvFCH/R9zZuY+eX9tSxoKYBghm7ujRog1WDZZhreE4tJLBKX
z7vwyOU6Rqj1JDlFcuDG4PN+zCbIYSm6l9Kx6D/+8VlE/QJ9NyA0IdX9J0e/uHuK5MfFUDSJ20KA
cxz3kmL2pSVD7Kb4cd/S7eg4juClKcZVckMGMR2pTlzxiJnL7buW2I1nvbXvIQWBgJXYGMLcFTHV
oJuWPkYQQ9r4j+pqN/o2pwXiV4czg67frA7MXHlom0pTHCapi/J0beaiAGauGHq9/zwAXplhHHSp
50ka9XHqplOEKeUdOJkCcQ/2mGGt1rnwjrpaEZvciqUf8K0OU9KL6Ew50d70DyjR6pDDoI2FElho
Dz1B7+tl5YvelnxheNbPQSY2y9Iy+TsIzaOuCovUBdzMQsH9c3TrY2R/R481sSNTB7ikN+uTuoeS
5rhH/FhLvhaC09UPmH/g5ekd1RAwxSx1Kz4zyKgaieXHY2bfX+dCNeV6nUxe4cs5kPtFnrqFqXqn
tjdBsSZC+hSckTYnbuqzWO3UbLNidSE2XS2OcYaqXleQfsDitMev6ldK0JuKTfl9oKgEbysq7ag1
/ny6b3QhVsAmOIFB4YYH359Cy8WG8r7og8OgSV0uxosSFKI/ETRA6d92MQ27kHPaXhyonOVrgNI/
iRLjhPEcB6YGwDLUVFkRbXRwfDSK2sRNwGL3GDVDISAU+3JLeciRgImTb1BM7NsxFmnbRXJ+nutw
rz4fjw0ZkrxSDkWeNzkNxzh9Dfyo+4o5o+6+umAAcxmpfKnZQiOmmKjUtRyYOgy9CjBVUoKI1Sgw
7UAjKRgiCv0yNYMgyQSSkRDK6SoNjFz5GuQkkOwhzuUc9UZDsYRkCH5KQ+iHZjtEVXyEZPKQ0TxT
ES5kpcl68/63WbznM0MYQjiiIzpO16ddzDtFKYsycVFmaLjO1Gsi+OBO8J7A1tsfFHSzdRqHoIrq
KYZ/MfZ6/weIC5EKWlZ/fwBz32WZzyJIB+EVHW1ahQe+tA0hAhzvauheSzQGbesvUDwOtg7sKfom
NtiDlT3X2oXT/K649+AVe500z42Pfceupy+lekQr5r/4mcBBg2MU/Nwo7zAevsdU7FhEUwJqse/w
k99EBy6QwWxb2WFrdr2tVqTTCV5QtPRbWinvnPeQAqbdUaNK6IDMPd56noUeJg5FFW+7YVuFSAdI
qRF+jW3+lvcLYVFGbx0AYEA58Wy7/qotqufcNAiJm4+bUt23ZUziwEbxUMKgcyR9t31oNSj8d5FA
uvh9BE+3twuhUxFjNgjdzXKrS6/GSNUeo25vY/Q8AvuQmlXJkX6tI7/kHvDAwisfj/35XXf9W7mg
CvsxMhIXLf/O9Fu1MMt09IiBLbfQa1VJkqT5pqq4NeqshffODCMEqdI8rQMdkGvLUKDxyliVsUsq
72/qQaqBQhinByUti5XIvZQgoCsJgQak5iA0Y/LlQit9pZpCeHtJkEEK3Y5WZOSv6AHt+Lhc66Us
BhdkvNBLBoAf/zCXikPyGbYgeXH5FDNQgmFHLWnAmdWc1dFGsyB8iydzDNZi2uwsWH97aZYJnZ4e
hF5UtqlbqkQtT5pybPm9buOCcvG+GJyxWnn13EK8cNDBgIuyMzqyQJcxn3BQyloIIGzmjh0KFIAd
QVPopwgke01a8Q2dEv0UIFWKLG40u5pqNo8wC8S/AULo6bcw7jx55Sct+TOAacAVqwFXg/b19aHi
S4ELW45D4hQY3Q5krsCVNMqLyNXKEXK/wV7IS5/yXBrSFnDelbfnUu1Agosy8CpD3xxEWtfmY80L
QAweZy6kW4gavWsjWn/yhtN2kuRkQ+Mk/lOl11a4Joi1mIrDqCjPbPkoTDIeUhZSQIw6WO4VMpRP
NZ+ZBuQTvMiKu5RWfE5r9a1rDhj0J35qK2oN14iHYmFhBn8S0OULIGUI0rGHIXzVE5P3KCj67rvx
hWsInUvk56gboqDFXkNubJRISIXMhSYw5aStX3cgzDgaa+CbheYR4E14jhtz7VIFguT6M5Rlq+pF
LGVucqheuG1KagqJIfL8LDz/qoi4RvS4VDC8ssecun7KuqYKYC8nx8CWf88THc/f08MpPqjkrYBy
tFtDU241ei/c+Cu7TKDJMqHWp0jM3O4XHgmxvM+Cz0xzlLwAnwa0biqdeMoRBF788FJzew8/pzCT
2BowV9Tu88LKkxWY6cL9u/pF8xG4yDa5SVY9vEkzFx30eYSgMDs+xakfiBB818Mqk8iiPeDYeJBX
YuKTpR4axyTU6gL2xgGzlRtUYsk2d4KXAd8csHvKE1oc5xEaqysp3fTE/Er3Xk1e75/sPzAKxvfO
ucl/fgdz/dIO88iBgROwB0cJMYiEbjEB1yvO3Xf74dTmIQPetSA796X/+fS0VptdqhNf2WfCeJ11
UimU874TYF1BUFgd8KTJI2fY5R6WH+DFGJpP/s/7615qg1zaZWmJwrEFBUWIdbd0VAgm8PECp4ln
BZNjStv7xhZeT1e22LAKgfRED7BGXdt3oIiNmpM3vg7+9ypqZql+eWWKCaWpHsv5KGFZ0mOK2RuU
aTA23O3rHu9eUskP0Y8e+MWjt1buXvZcf88R23VRfB9JRYAbPQqbvCRtTvkj/8pPu/gbsJ0J0vPg
ZMmt8kVUV4o5i875wjLjw3B8+j6ZsLu89KQKwNlF9gB5rtXkeNFnzXVuMMACVcFSbVS9ysmqD8Cn
wu1nQKRipwImIUAjv+WgzqrNjZ/Yrj7FN17BS1G3jegBxcsUHUSjWqMAn4/M7bX9+2MYd5W1QhIM
Ar5zVBy7wBrwruEopAswI58A1LNPTW6taLZ8iv+anP/9hYecX8RgnsE+S8pBiOwGpKnyO0DHwirP
yEJqj0P81xLjk0RxqiIjw1myMxMzj1BHeaSTt7l/KZead+CwBCp8bt4BZ8ZsYc8nhRAXcua+2jmJ
HgOzPkLTr0kJ3c1uBxQnm37zQsHzu9YcW0DoIMxfmGa20uA0KHtos9M17fYbLTmMlGb2zFi+zTbZ
ROnv5Jj/7AvLt+OamvcXvhz0L6wz26u2fR9nDRZe/aqtIiSBgqB6ptIrb+6gu1DZTz15QhXeXOMy
X3YSaOADJIrSzg2ZeShxQRr2eM4k0i9Qaw9SbqolgtyEMfhnXX+tQbrYJJia2sJLVQnoVaOVi7MA
t4AIMAaNAI8S0X1nsXKanPRjxlepO3Qk0h0gcZr66FsAduH60vE7je0xMvnYmeSt4cRHsASXNHNk
W9W32UH4nlILVbZmH4WbbG1KbcmTgZoARSe4M3QcmGPRR34n9jGfuobQYIQ0R/2iHDOYjgrQgDRr
6MWFd6wMVQ7cM0g/66AIvr7QYyXIJeiLURYexs0EYUMC4NITJtid+weOSXXQ/IUAxrwckFihosaG
hkoAirRuquEwlvvQq8CWjYJw+VGVRPK+9MSW22AlX5836sI7zhY1jOBBmmCGQeNpeb2yqazipM16
qHCZ5bEgn7u1wd85ptwzwFyhWlI7jguH4dBLx1wJSLXmnRb27GoFTFokofPCyy1WoMaD1ccRbQsC
Co5YkUgiasiLCr9Y8QvMcWA37U/GdOHfB3DxxC0Hk0IJZT7liAcwlFtWvgyboNxYYXKh0U88VDih
IQYorC29S3bz86DsxvfG8lCSz9/uHz02vf1fc3hYQ7ITXS1W47IB/3cq9xD36mlw6p1uC5FLIhPF
qW3Fkc0QrYLaAcPo4WEaINjGYSA7xYT91/2fwWabzM8w2Od1BIekF5A2P8TRtht9MkkqLTGz07Uq
ieFu/JZoKAbz6ut9w/M5vD2n/14+WnrXF2FM+Cr2Oyw/2Rbn3vI+2kPxzK9EUtat36yOSTrBMhRN
qQFtPb2GToQptETsw1nP/UfZvkthbvGAGefGTzlWyIhyJ7q+fbxWKls+vn+XyjydPdBVg/UfSz2f
6BqT5soxQnn0eh+9PKtA9Y4/7osy4aBkjBq9qQbHBkuNOFrjvTppppc+l4EFrq8ps2sI75QkAVwf
Ot+t05V23nlbOS7oNDkY4WmMhxoCLfc/97LfQ7UYXdRZyYzx6BjS6MbGwBVueacGlhPcAwYa7JYn
WP8/Q4yDrdRIr8AWiFts9xzZ7trNmgrY/3Go/q6FcbHcAIGbOMCVaUBbEuHWCrZGBDP47MDr+WRC
AZzeX9PyJUVNEB1oCSV7tu2jC34rexE/HEIBOF1IkFRNRZLuuwVqSQOngPcQNXYbruF2mKj/r9tz
YZZx9RN4YZQ0wF4O/Ivh5yR582WPcP7aLV28IP+xc1PiCwxV5ysZdiTjU0+c5MR1zuhipnY+wcFH
5/+ozaKTyNSI+O8Qie/9/V0MacD5AieHejZ/0xouFD/CsBi8RMhjcI2z+uI3hGjsCaoMYtjZ3OBy
3va+zeVwc2GUcYBJ2zdAAcIolJufdA5Q2QCDivkOgB5F2ftgnBRfZS3Z8rivQYbXf74yoM8+M/71
eeHeUaTVMATE4kgECJj14iTA9Stp5kjNuZViq/HqH0Jpy3xntdq4LfsSLQQzAH9jBt2kWHjpMDEo
Bvk29iGd9UMzjm3i7VJ/JTywZd+bHzefmYuY31eQHwTZI/yaqtiKl5qNcfJaRxpMrzr22JJnYdwW
3j9UbvmX2ZkQEU4ZmRpbfMnSPPWmfjbr+XTynUaiSeofK874nAbF0nXuH9a3bywy50AaA7GaWlhU
XrjN2TsJu2EnnkrT2IYrKcey47pYHBsN0zAJygGm6tQS7LNnqqbiPFiQgHWSh8MaHcmy17owx8S9
rAyzCNj/4cAJ5jhRYTLVA/ebS83iKaNrZUsWsX+zj0wgDHQjDsE5MRyKTNlOU7vxS8DMRaIcVDC8
BMdaFvCvXiWU7TNUunwoZ6JpOSEcVdJ/k6/OQ8BgjjOgw818UhVyc3nhi/gprSN2R0U8F9LKsblN
n1SMk0KZSkfVB9OcjGvO62KQ/FwYD+/AB1nwiGuJxa1PhAHAVVDrx/8A6OD6/k1jLYVjAQOan525
itZgYkTdLpStssyhI/0hFt1KLrq4plkYDz4YE5LsA9gDHWkzoV95kN57gBgjCu2OUztjnO673j9D
lte5J5Z0YYj5PiLfQF9xhCHcbpE2P1FKlzbjq2QKJNxp1mCF29r+rizo5ZXARJjGqf/5ov43XxAg
dwUNbQSTPx3PCweHqRh1UCpssKhSn1ZU3nPmGvLnNoBjoZARnQfi8fdY8hLDK+tMTdTxkOrUg+yN
XlpCZNarrNuLX+7CDnP3YugoTpWsjIfozKskqxwuJdVbxT+1Yr6SC7HTl7jn12tiAgMnJGHR8Np4
GOyY6FZjg+DKiUm/0+n4QCbwrBnzP7SyQBFEY6eAf9tlZFfRmeLJW83Ab5OX69/DZLZlbOSxkOr4
PXgqJZHtqTXkHFdWvWwEPKtIGMA0wgKoy6FLJL+HEVW2G8AZxglfsVlxWwsOe17KXytM7mwA/1qo
HKzI0VumPfdOltoycqBE+tH7lqGlVBqUlZXdPgwwQqsiDMya5EBNMHdRDvQRglSwqcV2ZPzqI0dr
HgqDGpjIv3/tFw4p2si4bHgPiTw6mdcebRRSWSrqcjh4ManOHvhJ995jtTNO980sfCrwDKozNzre
9VCOvzbTCPpoxHU8HYqIx561j4VxmMLSum9lIT9C0QoYpznGwAgbANqiaYZ+iqaDlj/mz9WhwKrS
YiO1BFjYAaoJYPlP8P+tmL39XDO9BlhYcAgF9Qb2oSFh1OIMq9OPHHnMto3NW7k14RHEWd+tLQV0
BPfNWlHr9tNdW53//YWvxPjb1BcKrNayQsV8nwE7NlBFOvtRRJtws7LIOTG5jg/X5piTIs+zUUoD
c1Nse8FRrkDCVJ27fuc9x4nTapwlSxY3U40H0PTsfv7/zLMnyI9VQPGadDo0v3S3V/EoANrBhnBW
5fg2WFVCJOBrXbKV78oyDDclBqDyLJsOWVhQmX8v1bfxnUctqO9/31/esiVoAaPCDYyUzvhLuW4T
RAsOx6R9iTiX934E1W/J+87XaKAWXlj4jLOAPTo2OKx/FKAvTo1udG1YjMF0iFrNLKPQisuQIOBy
KCTWnV3mtPASzN8fRoF7Kn50Tb1C7C3cxt/5F0CbTVRmoD47FjIlQKyPTTIdgm1uoXCeBxsANivL
ewmejZ1HX0Du/RR8x2/3t/g2d5vNzoNfmHsB6QizxWLKN7zh4/yOQC2pwA05wgRRENKgg1FqO/H5
vrmFuHFtb/7kFxstpm2TVjp80cgfueml/swp6qeY5A91Ukxb1EtWgsbyxmJDIdEAvNsNeTF4UtJc
K3IQudpg7bDQCwHydv5nKxOPfEUAKfgr0XHRB12YZJyC3kpD7ffFdOCpsAcb4E7ZamStEsHCv3BW
sJV/rbCUxJXmx10wwUprZY8iPU8koNPm8flnRz58UDTgnU4TB7SVpkRX0u/Fw3phmonEGgaqm5iH
C2imkoYysBZTBWacR4yAr5yX2xB5vUiROS+G2ghKDksyWGtF31TTyVQmO+bPefIObrEiUMB/74i8
T4tC2OKlQMd627QrjnbOSm/c/MWC5zBwcWyrOtPrwcAhMryP0PgZDyv3YtHTXfz92f7F39cnjPIF
QTl/y7R41r3XRHoUSzOW196+C5UcjGdhTgP/AZU33p3XlrJK8eqkwqkZbPAavU6bgRSbZpOYmv2Y
EWknUDgCGyRNmBB7W7W+FC4vrTP72Ptt3XERrKs7xUb3gKYUuiLHaqNZIR0ofgD1aGXKxwjEuvIe
JXayUspiG8d/rg0gk3MeiUerajAeCBx8Qu7X2OrGri3uEdhqNKgVE03krTiiNgvYb6MRlJzFxIYo
bk5Xix1L7gGkjZgthdITIBjMJqD9NdZd0E2H/LVpafxcnbOT+Kl1ZvbQv4l7jLxDfw8Cvfv+cY2s
QF38ABe2mYOmKYmeyXw7HUqrJCOw7tW2Og1b7zfobp9QdpFN4OUcn35+FPRVwSuopV9gvLVc58F1
dRJSgz4n5NOnH865JlvwfREO+D7r8+DTwTo8VA+irdDGeXH7vfq8llMu+Z3LnZu9xcU1aadEE/MU
OwdpgUOzTw9QpFlxOPP5Z286YNHo7IPUFQ9IJn8s6iwZk3qC7/aTo5IHKXi/an3D8XwChO3EHdMe
g89SVnc0V8Eyo+XlNq3aCO0hX7Lv/5glr4MBUbxAgKLEiBUTnBu+E8YyFKdDWP7SgscsWfGut14H
iwT1MMBAQGfzbM6RAMjqyYGiHxqZAizZHjKw599fAguNw3XD9IsIltJ5Yh9Xn1lDKNZyovWRd9Dd
8pUHBSSgsDSxB8rb4nY0VQIqysTq3+6bXXBzMAsCTMx1CMIsXHB9UpQA/Je1WHkHuwis6S0tybb7
KZ+RUkEp2inIuJXfMOcC3iXwCXGnYeVltxCcYV9FZoULDjfD4nK41Jf6Fgx4h72RUHUnvnIP8Y/s
ayDi1vhhHHszP5enBmzI9Uah0ol/WIPn3DoZ0HFAj0LW+RkqwkIzgdTzvEJUvYOfgpUGQiDjSeFO
KJChoNmLK0/MP2XK61tzbY25NUJTCJjp0Tx0qHPCPYafHJm5pESntxQ7fAblqR07qjkQlAXJ+Vk1
fXJ6eAM690Gg6an/H8qubDduJEh+EQHexyuPPiS1WpclWS+EbdlVxbrIIllk8es3ehYLjOWBhQUG
c9kyyTozIzMijmvj1+HO7n00BWwN3Jjqv6+HP3cSDM8BnUHoAJ3paEz+fTkUdOOZ5qS9oWooY7D2
P3Mc+sgl+med//sJHxYc1DlFO61ecRPvvV3yOu71l74Zv9iX4ou51Y9qH9zRz9DJ/4imf/+sD5d5
K8H0hmtAezM+TNcbxMm3RlW8VNVnbRX/cVIADoEuIVTg4Jn78dLMl57KNUf+s4aQ7RxuZRPx+zjg
OOn/PlH/tXELHya2eBjmKfwnnP/XEd/qaZkyGng3EtJcJ3pnj9G1eNSn3i/jo39sD/TW3SRf4mty
bm+9m8/kYz9+KCqKF3UF8MiLS3PVR43tQKZ2HfrIu/EA0RH2rnpbChjVmmis9PDJx/7XwxAEAKXD
twLK/rBmWt+Fqd46cprGo7rD7XKQBP1zCuz17RM9kY/HweW7/v2oDytlcsaAEc3JKWrbI6wdIVQx
eLthBFBHYOzYASXwyWcpysfk8uNDPwQ6qyM99KnwfebpnHc1O6VHjtMWS/T731fNH0Hd/z4JHWBg
/UA75GMXGKDISMFvDOsBjr43YdXvRN3V5hqQrkDQApPhxpR6J8/F3WdOuH9swo/Pvszyv1ZsOs5x
N4P1clPAhGsmT+m2X5YDObHj2v8iG4RV2fvfP/c/xxXhO9gVqOdAgeD3JzodttnoYVyDaR8m9bD6
pf/aaVJm7YM7Zuz/GzL/84U4NFHxxhmKa+X352m+hGLjWDwbE49i1fVgVRmMBLDaMfpC5WPIvpD2
Qukf9LkT9yLrqxG2BRclOfDs+p8heiP/PgR/xBUf3umjkpIIVgOPGoxBQUsAjOf2aj7xL27BKcFv
9A2IP7fz8eL2XHqfDcd/7SUIsKBchwDpgqn+Phx0WtRMeQ99RLQNn7of/Uv7tT/P+6wi8B/aot1I
S+8m+uJ23vEzI6KPXbe4vfDkfz38w9wHCxSJ8x4PH2CHIZv1ejrLb2mlK35iNwmtEJy7a9v4j7fe
nQVj8TP1i48hOJ4fh+gEuGhtFIiPP4TgOsbxOMPP/ETUXs7nkd6v7V0YfEZP/OwxH8LGSC0uGGY8
Zvxlr7bqk9PwYzjwz0dA/xkaFRfFgn+ypH9tWT8JmEKAhIM3t19bZo5k5p8Aev/AL/8OiS7PiBLI
+aKEAAm7jzRECrMf5NmWnqDHuu93+dVWy6vxlBxOXpO+jycN5u5VUW+n/h5CyOcWKM3hgHIDilTi
VKCm///fML+9z4cbQKgcvCyIGZ9G82zzN9QBSw2dSAj3fc2HL26ssXgMvLPN+3jD59JCcFh+SYDt
/P09/mPz/PYaH+6EvGCZx0IMi4D2dAEKRxHdxx6sJa4ivu+ST572R/0Ws5CgwALLqotVGtL+3/eq
kRTsU72yE9VwSuNV8DKp0rkSQtaw0NhkCZ+2Jj6vDQCHX+7ar+lQalCUqsPfP/uPIsz/vgjgXejQ
An75J+7515JbMuEimi7sVKyPYVKq6HYh8JBGsz498DPAz1PyWQrwD+vwwxJMEEJBDv/C9wDm8/vH
Byu619fCMajv3WS7YYWSxc5kV128Y/erOkTFLh4gwAAnnXeykyXNb5AP6fyTOfgDXL98+r9f47Ib
//XpHgwJF5Ju7BSRb0swVj36RdvxLO9aKP6t13P/FPZ1D7M8aBN4ycvfB/4/7kownC891CBJoMb2
4bxcDYUgC8m6E09fcmg2t1BQDtqSv2nYDjKYVKr+UympP+I69CXgaAH1PARC+wctDvZeQ8/FsJ5k
qQGQQLi5Gsu0Cht7l1bbK/732/e7r66GjHa1lS+m5DUMlYCf9Ohj2BCt/PzHlmurtgoNxYe5LOoF
iVFV+wjur0ndAyiDGhuMqf4+Vh/BVqTKOVJ11D0BTKVQiv99ora+4POMFtiT7Z+YR0qYnCf0k43w
x9F7eQYi/IssBaTMPjJlBaWWtNqupznrywUKphz07L9/RvCRjgsizD/Ynl+AGh3hOz5M+jx5iygo
dSdXvZ2ubX2oXk29/YCmygGoZ1h9X8sXVr5JjOBr3JRnUHRgS4G+3ur8dIY4cFke356OP2AlVL9c
XJge7++jsr66sdXXX7K8WnZxmZZ3gIaQwIrqcGmquQ32+FdT/7LVt19zw+F9Kaql+pWeY1API/zn
u90l+NnK7B7zcq3ykh9FeQuQLTkDot/fRPuXpf6qyi83omzm6u9j8sc2+DAiH0K43PjoRHUEI7Lf
xqfEq/0fq8LS9CHUcyzUJ3hAdBng306e3x/3sS7pWb3McYbHXZ/eTn5V8/JZl8fT+9tx/3CqT+ej
afDXTXN19W1/89PsXz9j6fxjvv23N/iQW0m2dnIJ8Abp21Sbm7Q6vp13P3e7u6ZucOaXj40t92m5
L5tDc3tTPR9umrK8K6/K/bc6rz5bkv91IgBs/r8F+dG2N3VxTLINb8PLoXnNqk/1iT+Z34+GB5am
rCsWPGCCwwv6FXDJ/Zp/ej/SuQHbWGHRH7dmvI7Pgt2DCe3X6jUmn+27z77yw0E/5jmE8ge8hO7v
fDTnotc5vBBFS8ToMBOn7157raFTAjI0Qe8PSsdcgQP/WXD32Wt8CFGVbVuiYrzG7llhU59ez7r0
q2teniBpVD2V2HwV1sDrbvcw4f6/2Td3V/ubx5eoqq6/3GMHvn82/X/exPAVgJ8Byg0AlqGPEP5+
srbWFq5nUCeVIfpjjuP4ZdSqHt6YeoG1gB67Wvo3EL5R7rS0lT+i234Ep6sEEaHoxCfzFF3u/Q97
A06uF1MBdB5C4fnD3si8rFsSbxOnVw/WhjVkfK5V7d2K81qrvEzggAjXjzrYm0N+xABNe8g6tzgs
a4i/18PuV3eavqjP2v7/Y4zA34JlBZBu6J3Cufn3MQIeocZAURAYlUYTM5QiTriMeN32rb8vwnZq
woQM+8CtUwNZxulHrMLiCGFuecszIWrhFN2pPAQLsXByv4zaO/lZSpqN+Z+xRf68KfGuMRiAF3gV
aNWHlb6G8ZbpsBtPvf46R3AXl4/d+pmwwZ+H6OUhmKmLmnOKVOX3ARmygg62wEPSC2r7BEGJDWpM
eZl+JpgHkYw/lwTqC1gTaYTGV1yfH+6HVYd6iIy3PiGqgbaPQIveBn8eBnvsmQTfSGy7HxtdhQ8T
ihjUa8+bfjoHf+U9qEktTIedVDdmgWhwzeDA9GbUENw657FfWvD0YsC8FEiNI3B8RY9wfCl0e94A
9T0btfQQqlsSyO9YY9FFaY1nySFCUWW/eCFZ98G8qScK1cCk6lK6wn+lFWi0SeAvuncb1lLZrtoL
jiKx4mWwSw4p+Mis4GQu8fQ+rF3+bPRAo2MP/eW5gn4pVLrDTGzP/jCOIxTyBqldf5P0IxS6Sqg6
+t0vGmUtAccvb+HqhhbTcdl2Ok6UPrK5kG7HeL6E4NjOc/fdzV6CYC6KzFR3id0QSTAHUamUTJsz
peMRg0RSz2MITKU0HWoxsi65jXWu5XEsFAhxQc8gFamASqI2gK6+ANn7DOH7DCMJ9f6B53IfbunM
DngJNN54RE/vE8G6QX9yrME3bUc4FggfzXAwSlQJ9I3S6UXn7YrtnEwsvY4XD3L+EqIxR/D414dB
cAPSrE76GyrSyda2D8b7VfrkZevk9N3EMvQrDU3pU9jxYkL/0pY/DllYDPvO97VXChdPSx04m9SJ
5pA0I/3YwT+izznUN+fF/FyhdRfUSaaNqGGPNuBqilzX7RyLeIusz0+O/STDnwP8dry9ipWHyrPy
oNKj83Xbqewy0Ws0Z0mZCzlRKP95E9nDA0U+tZkPJtI8JWCLp9xP95kyQVGDiDJu5YjqC+TNeNap
3RCR4CTGizr9Ynh/VoqKR/yUFiWBfALbSdO3U7k5Ye51y4LueoMdJz6sp9OeLX0bVNrzQ3fIhmK6
XlbfBZCGCshPnmrmHSMNxdUjM1M47jSIJ13ptJ+8d9pkMM9ZtCia0ItEVJoV7H4TQRamojZp18MM
y/C5NMPoB3URc/pDy3z+UUQWfKTOGydIECQr2DRa5dOzNwYWdON0w6QRMs1+RdLQQOUj36xsRA+R
6DqNbQGgOubmC+dh5sOpqIAPhCdHFtWmSIktZ8taMIOWebhf1ih8TcYh3nfUp78SMCWhzmNcsu87
GgRVokf1kjgzYhswTMuujydN6yiDcjr0Q4PZXS1wPfdOGeix+Wn0QF1rAsU0QIxki8MKxRj7bV1M
8bS2fnq/YCjvZ38q9gIz5SqI4q/vFgKh8A9kQMmrwN9QjmN6ip63mHVfpAdZfZKktC3DtQCcNVuC
MdAt1lqZrXP64sslw6zC/vMn6BEKaZKBsCnpGHb/hAuQl9EEOhEa+KcRPmQtFO0g0NMXosxGoUEb
Whf+HMx84hXgavN9Vet6DDzpGHR6EnqtMloMTZ9bUlQXutph6WBUUi5g5BDYn7fIyLIEqmzEeW14
G04LZNqkUjmsc1tJGx/2c7jfdeKdXBcAeoCq8PCl7xM539g8FBgozryLoVQo38W0DBBGmme8I9tS
kVdTIgMG5RoWwqFZ+xAtm2CK+IS+jgHlkBbUAWjNJsjUoNuQvCemXSC7stAC35umEq2IrQm+ZCAv
uhoARPrdZBOivm3U8O2hPuNPisn1W78MnFY5c1FyiF2XDydRMFQks66HdNsCaZ3LGsOhUISTufJa
cFBKrlIcV1MoEtVs2eZHhw4sze8zPMwy0L5aP2miYCDsBu2vI2S+XIvKDbLBpVz8iAewy3CYA7sU
S9oEQecSuG4VC7LkeJv6yoem6GsaTDqGM8CsbVkY5xeNWkkI8U025vdzpxBhdpzMR5XS7pnKIfP2
2azkS6EizxzzYtT7zV/nfg9JQh2UXbt5fCe0LPITpQXr7mFyRMLaGyXE3FGGWa7XmXQXdAhELhD3
U3Eat0Gn+231psei594tAGEuHhfoWUECz591gD7B+OLDFRGQ7HDmv6IcvbgyCrbp+zhnxdQAIGDf
VjSlPjrdjVEZ2jy5h0DwNFS5yszTNgnURKJ+TZIKnOII7KVM+nafI2TcGlHMwJMZWWd5jON2hLpU
Tnq195hIQf0ng34yHGX3Q5DOXrofE9ee1wD3TJVyi4/2Ypl9X0c18POWDHaqpADD4NFPDGoVcdQO
/Wkd+/zUp3D6wkGUYXv7Bi1zlRnbAKYZS0LcNdwTKRy0/QCuWKOLlGoUmQqU0lu8fRVgffZViv4l
DGPXCQh6rnAZR5wBhzlYNyfbtaQDDDliE+dQ6Q8n0ldBCAy5opEZv6INOnvQbKFfkbEtHa7nAKrY
ScFWczMu7TAfuPTWe44WzW43MB8RkEgKjZrO5rzG92c4xEBZboETAM1DbG+eJ8eQTD3cw8LOL55B
FNm8MiewYqoTZWZb5t60vZHExyC0GGioEHpL/C2yvRdVCtx/mIH2MtxRBRS3bAO/XY/JYGDGg+Ig
Y4jPZ0ceAcIXvJbzCHVIS6G4hRNJp+KKOE6ye8sKrKJe+tlU2d63OCIuvdk1jvMELU5+RhW4eljc
VVuM/XNOUh+2AuPqoUFakKnbxxNkPRqfGPJrTfjaN7JLsjPaiS64SZQtvBaLJ6ZyTJcBG5ShV6xu
AYWa2lt0OMPrPPN8eJNHeMp+JgO6HUIPAc1qDJ2uMBf+2Us7116PwSzpAaYqHtmvbWHTvQ309JSx
XHWVbfvR3w2p5MM1Ycy79lrSv6suEQ8usfCpmqhAU8FGwQFqxk1HETBFHY/HYotjeaM9d9FGIAqC
mhABAPCpo9AGOzgO2HsRT5Y86ogP5pz3IyVPyTSFX+Skc8i8o3I2XqdT6OxWGgdJM3DsBp89q2n1
geXGLYpMiD5w3Ezr4BaYPSFGrdy0TWjrmPr5RUMv/9dmRa8gjhSHy6EnKcdNZmgf7tppEIj0EIGi
j0dGliJH1qndzTxgMHiC+m2jsyHvQTyeluRAQogCP2yqCGmd94NCpsahXvPYrm1Aat+1cCvwM73U
xG9FfJPZbOvqbZx7st+o0ej/hNRncUQ6gxQ4WLlV3zxSZOSxxR6SpeehKaxe5nzxEWVxxFAIFvJs
cY+aaxveKryVrm22Ri8TVsdb2KZBv2s3/G2hE5H3miHBLAs0875GgbfSKgKd5mH0yPYjmfycNrA0
lPcSdcMrbXNkKpYJ/kjapIPy7Sz9h2jNUQK+3LcILUWYvwNOoG8oczn3IFuek52SZIBF7mwSuvOp
2vqKzgGFQ0SvSVcxZaGBor3RP8GMbv0RC5vn5cLGoYBFHWvRapfiXMHCLyA/DyPKGL8aEvlOYaox
7KSezS8pdPtlyGwwNgOORlFFLMlh252DrYdakyGsaWUW0dJuEkVepyyU9EzkjxXrMnLbodcogPzA
EN7hDklFyXOnvmrnnC3HwiKlcGzBPlr5BvcISTDKZb4wWiD7ENb9DKasuw94u4HqN8kfBU61izGo
xcEIO1Dc8YgyipdQJSnufy9VM4gFkTsVbKTIXPzoIqrS4TboJ1rcz2smn/s1aPdchajneEWy55uf
vxAI0t9YT9l7uBy2bSXiFn55kTXBW0F94DZ0HjpMx5THtd8lMT/AYDDDhOo5pfuM+MPU0GFe1VU4
+71tWAKfwnL1N+iPoMofx/UYT2a5xRAhBme5AaguoDWIWtPQe1ckQVrcJCsfnttwBgROc4T65Sbg
w1F6dAWbbpzCfG2mlRdZw42mSO4GKKwhGGljViez9nWNVGaDrNG8oUwEOB0cLpHRnlZelxXDT7dk
GPNoJBRqsB2T3d52xTjh2ML1c0Lypc3edIk8JsQwfog8G4d16Jt+vM/QmSmxMXFniX1MPNvVYHvb
HUyeIlEpH1o62sYAUnxyiTTCSCA881eYniJTQhpd6iCHsyzuzvR1Vip5iaYOSUcfL7Ct9vJuQI41
2eXWm00hyyXlPEEFAI126Pa3q6mchvtmqUm/NQlOanidG5Tb4SWVKIR6C7xSSkjyzNckAd9aItMA
uBUv+iacmSwQWQX51cDmFX2SKdpsyy33+q3kfrGi1MiyVxIyaNONys1ou10djC2SWBVnaAjFfSkG
kqIsNSc8LeNRcviliosuLeoi7kdLMuGXkS1EV9MptRpcj17da869dz+fMyBshZUQ+pyMUBUUGKHf
bbGeNKJUBkW+xMT3o1imvIlHk43l4JGVlEaG2cmjRcIqF6NMUoKyjerIMDFEogua2H8ZFG6gAhHb
+HrAr8Hv0SbiDIYZknYZcfnTQu3nNuCUqCbvDbZkl6qcVQJRE6kE41EGK4QsAYOiU3inJLbuzvdp
Z3Z+iIMGJ8qQPWHl0Ue70BxInU+JVweFgLy5UKE5r6smphEb+MgQX8MA4M/Qy50ksd81ZOAMGZTN
YS61hVxUftqrpUqXWd3OKUoLJOgg/YvAbSNIZVcLpXy7+LCxBRPhZYpE9wBniRQoE0M47GsOO0t5
8cqBQ6M/wOEMuwG+jXGAwZJhz3920gTwjk8IjkFq88I1RbrRH24et4eJLbGroxYAB36k664xsgZK
zkGqb2WCxBWjnnmPLhTxt0BH2m9806VgWQY8SusQHQekDOAX+YzTepU1Jx2fDm1GXVrnSOy+5qKN
fVgcpvIs2bamTeEJ+tUhWQUoNCdTUg49wiHoVYv8DFqugh6BcDh1Q+Ox4mFJ5kjvY8YpBEbTxJ+b
ZU4YLCZxBB8k6qjoqzdaBGUY5+RrEMdWXSGZ0EGNwweoJcs9ZKtoq9zg59GKQTeZC0jQkCjlh37p
XNZAxI7+GISVdxpoND2EA4+GwyDHoX/sC8iFIX7kjFeF7QtEzIOUBNZtyrBdTrcprnPNpT1OgTSv
UAbPcTOOCTTJpYTK+OUKzcp483tkwTDDphWRcR8cNrEOfA877CnaBRTxbs6g/lxpSMZsuDyiACbr
XhCcU9Lh5F6VP55NGGgE19wLse9hmAbNRu2F9EabwMzXiZmRK4IgiOoI2mMLxPqA7w/pMrWuWrhZ
LydlCI5sT2PIgtNJRn2ZYgkCaF+7FsMVxr2tR7rGeWUY8oAayPAz/rh1D6oN8CZKkvlly7Veq2kw
GsmYh0LlWXr+CBRmAhhVFiu4HVdREqwMEdVk8hqGLxkYXVgJYRWYmASwcAErocyyDnYeBJnzgBNq
DNV12oWtX2t/EbdRIYu+RHKE027zVRxVS0Tirooygm53PhKdNa3eOBRWpBrQnQnvnQBHH4uaJej4
9qgWjVhSXSgtpYtab6hGkaKCAHwdZfsc6clPf9Pe121IpmCXIrqecGnyOIJXOLjtpUrnqTj3lBQt
oH6enXtDlgIg4QpFOttyfAaMxKBHog0J84OIEvlWBMP2HHqhA9/DeuuvUG4rcploRkYSx9Bkz1vX
PhSDhxW/hBz3XxYRXOMz+glevC63yC8SDgisAGw1YCcrt+tzHNFlAfkbnHobWJY75NM9WsNEPKan
GfJesANwIoNHTshwxs4cM9qIzoNJDnXZPFZLt/p51bVQ/6jomk5fo1FBDJJ2xMQl0muAPXSZt2/5
MkfvykUp0BuVhI92cCOMIkfERhD1jbGZdUZ1BHcFzXGHFpH8YXlaqCq9RPiABo3EAT6S6NKMoWdV
TVMALoAoBM6xhSF5aqXzPORdNgO/J+T63C4u35rcX3tSw18nis7B2q5TxXEc/BQ9L/zSxr4+aaMi
wINMjy9hkAiIIvvbdMrzQbPaaUA0JaPQLj4VnKf0kGZ2DHahW6Jw13kW1WDKpcImC9rI7lDpWaBE
kkQTVEFC45Pas0HUHSzO9rsi6YRXhyyF1HLkZRmrhi3R7Jw4r2PXS9QpUo5BAP0Us8DgC+5tOYsr
N8zTj4hOQV8nvS/zpgjRDlr1gWQ5FGTj8HsOmivmZuODhS+BicNmi8hoKmvC5SW3mb2VcGzGLQB3
ibkKyWDevNkrEL2OcwKteiXgaatoB2ezJejT1yW5wJAr+iCPuvD0cuy1T4eqd0GkG0/NyaHI2s7V
EqSAoFREBodsRgLSFIWQbK+clHmJwg8UBxfi5bfD5MEDbKCIqnRpVxwNNSw2I7BDHS5szwGfmYkR
D4PkAoDxotNs303Qrq06BFZ5aV2+GoD9Olp3zveZhpcKtkQVSOIDWpaoq+6KwYCVPyAvo3A8hSon
NNQ9XqOVU7rKGRpfj/GQmQMhl9Ri4Cu2WIsrAq3uwDPRLZdJM1XBsGZDPatwfeuwynRlheAIevuc
AfcsaF8vNuyugEFLD60yXgQQBoMIawKOGxBhVtxfwwgJUM4KrPQW9gGLgS8p2Q4mjcIRLq2rvwD5
lvpmorOPV0hmtBNAQgLiPJtmP3Ka4wwkzn8GqMNdHUDyFQGTAuUTocwAZcUCZMsJzpWI2oAUTfmv
gBWwGvC0Hf192Ge4WjuHRv8aEh6+OiAQkboKsEZ/WEwXogIX02yfuaijr3Nk2m+IyBytaLcyGNz2
Qx+OB70GjAHX9aV31QVqWHabxT9K1JFQgcujeQih7QNs6qJ2kwMWcrPLavT252aXqDF95EPArxYi
UpCM+3hIYNAKhuwzsSvv7z1hSeCXy+azsMy7AvZHK0f79LCuzqFgNbfwnQaqUgFfiZLSF9puteEt
hJszIMSvjq2IkLTulgeSyvY1oVvyY2i7Tb1yhTDzbsQVkjyFuLTdcWt5QO/wliu0OP0xwdUGlbrw
2k/asH1btNkwYWrob4J+kbZShSC6wv6ykDaLsgFamdAJ+WpAm8JiiFX+NCw5yAKtbyWCE39t1aPr
+YJjTUpoSSM0ciRfKjFpCemEfEwBw7d+HuvzEq+jPpJw0gFkrnQ6qEfhvABz0duUnXnXdV6dIMzF
TBvNHoTQDD1YyJbsu1DdlAMfR8EAaT4q6jK9MZGCW1ZLN1/u2pZ6RYV7b4G2yGwTMl9NnZeFOLAV
9WoP0epyBXGQ4AvA8ek0ZEjg9hxRBBz7jO2Sk9sW852I3DjQwVU83UbCh0ZCRJ0EeI1sEal3oXPU
6PEnyaPk1g6HKV1XUc9jttori1oVjumLugQit2A+ydG4/nl0qWBAHnQK8i4AePA+xz4+iHX25WGy
Gt3JpTcrCp/vcAEOLyPPw+/s5xyJJAQTKKyaNkzabD3/KyLetIO0J/eh9pHLZIHVdbRd3izGpBFO
kQyhwpFm10DsxrFpYUXvasLzi3M0QFVYbsFlLKj4ZNP+wSBJEg3LcZDW8Kdqhx2U4Em7Bz0k+hJn
CFMwbjnzajYJ90bh6osgcu7b1jYbWshgsbxY0R2nYozV9Rrkc1rTDo6RdconyV6WDWfisWsR37QA
+VxAA2Dg0ZT8jPzUR1PdFqTHicRTWhY6yr+C5Bu8Sm/s3TubSNb+AFS3Zve4XyNkIRA2RWOikYiS
aABTtVjrDAUsJhDGKkA1iO2pdxjjWAPpMlRDxrcFtoWKAHoV3Qp0zMTFdsBRZfxqK+Cs88tYvclr
L6Fy2dE+U+eRBQM7talbfIQwHBWbmMwB6hvUhKJiQ6+2B45w5NnrEOdVLk3FEyrpKOhAnlg776pg
hc1fehFCDmnYEFJsUMcSR7dhfqo+92Vfk9HX2T6Vi07OxRIwCIr0fPwesChFW65bBC97WNqlhxwi
3udsGbu0dOMUNGkH1+02ZCps+haRX4PsTF6bIR1Q6muLLiljeJy+h5T72cnqYcY39MDDEKuma1rh
3BnpVRRZYx4SHa6odGjpg2XZccS8hMsYyPSaSwCdU06RkYSgVlglt2M45N0TvSi6N8JL0QM6W3jL
DLN2DxZBNjuirwEog8IVmZZ9r5EY0dYPnzGk+R0SjfXEpyV9swWmrNQxtfuMbW1eZqkcv25JMUWl
TAQiLzqkEcFayAZ06vdsAk66mPQ+AJwpARukGagfw5CvJbAABwuPJfWeOJB3r0QrZ4tTX8FpA7U9
giy66B3MWVDMiA3eRoOSkuGqxjYaQtdkOLSfFterbwYo3l1nJ4Rjnm90FcO29cgEIKimd0j4qoBP
eCcWCzPASdP6v5QMoqmM+yF4FdTT30jIvbns7SofYsRZcT0j916bMYTc7AIJEjjbwTnyZRYKEVuf
q6TZqBvgX3qJM1HGSPkzTTfk5jKlqPikIW2fuYAxBlMXvH5C/t2s6HxgCGmHbqnpatlSWy5SGFjH
sXksUIgGVDUxh3ZC4CmqGmlfvDqK9sqjQA5wu4FJ+EiYRRWvDQb4lLWLdWfhGSDRgaP2G2kzRP2U
CXRvBADQrkbV8XS3BKo7tuMCMWywpDYIVQDRxDwin8ca9eLigEpQgrimk+ndMkztdyvm+QXNPigQ
5SiJo8rWbvGT1+GSR+I0988RBhLGBxJXe+kZCQeSRLHwWzqP+e0ohh6FjGAYeOXlk8VRG4XmeSr8
9j6IIcKQT1vx5PKW+6jwWCivB8wA7xezAHC3ssDcg9uWdA2ORwQnkpDkZQ4XyvZDBo8DGic+Kw3K
UTfromBF53EHO+m1mFCk0XFnTZUiEDyuRSx1+T8cnceWpLgShp+Ic4SHLaQr76u6a8NpN1gJEEaC
p79f3t3M9HQVmchE/C52SJq/ZQwVkoGByo+odBV4GNjhK3kQyhzR/09p3vabINvOBefOw45amlZi
LXjT1ebfxuS+Ndlo6/VPJQilzrmbwWvd0IzmQim5BmD1sNo5lnkJdzYEtjkNUyGex2IUcWYscFee
9Jb3uwTCzGc9MJsqm2uMQdZ4EkZ57exHuxbNf2ZIR5WXao4hk5o5eleO6n1y2vz+E+Kf6eypoRXO
1dQl/ZlP7T2WVVDDiJs6PTc+hQNURIH7Wdb1qx53b7oZ25lFFTDpq6dXJPqNTb71l2FsGJzOPKL2
rRqnXTJsNrXqGC4kReXC35I/e+PjPltkYV7RCrTPksd8WsrQsCKmK7lBbzz/6J25vwcfKP9uazXR
QVK8/ZpHf3+QrQeSk2zRrXSvBpZ1TsM3v6pCbBuqi/5TdvfS49oskXqzPowba3AbbpaZZaVF4H3R
YlyR8zVGaLaWqr8bl6qbwN28ibJIeDdVtxXxcfLDDTla1Fa/0s7OL8xo5KPONM3bCZjSFrk1vv3l
BEqp07bo4QeCCYqfpAzr6EB16RCUDyxwa7yNXE3DBU6gtqgZFtXKzQynhsr3La78ffyJ7nRhXJOG
PZdn30FIm8vYGU+OLfV4t0wpXHPkb9dV1ozrDq7gVcEF2sKrIMyFlDfLsDJzz0aWsTXV7OzepelS
+dWw1QIAWx36v4FkZ/cDZ62vf1JilggtDFE+QMz8zb1pG5tzcLs/weFVdJ7tVItj15uZL1DbyKGb
4leD6ccozJbFJb4BHfQcPos1rqkK62IYb8OdgvbgMRj3Z6Qgxw8FZ5Q4qq4NEE5A8KMnpwmpL7Rn
hckTa4r0tO8z8UxBC0p1Thu3GzGZbSNYRWz6f0kKDwUA18yfMb1ZwmqP+CJX1IttzoaY/3RJIiUK
8R1PU7oYx70dKfH1yZcLWHgmm1F9qBKu5k/CH8d3Qy2cOtcDw3CPzC5MFliJUvqHnTGKTp1tMCDx
Qe/8wHvOtCC9G4qpYSQeMDrnSRE/h1sU/LeMmyiOc+IOLkx+HX8nzHYBkhCLgBSGkD9FYeOYS1Nh
FkETTV+KokmQg7xNwcqEWT33IAdM9XWmY2gsh6x1QClPeJSj6ciyAxyAsg4Q0+2bwlW/OmxUtTny
2e/bun6awh6INAJEQQsRILS5pXwNSAmr+4LU1jpARlRw5cq8C4Na5b72NgrYMQnfhJvuTFobNjpK
xByt89DJeDT0fGkFouaLtjv5rcEqvwXojiA/Y9WCFybuR+u5V7qjI2jnxm6miLM+WSOXczsN57yr
UnqghcI+yZwYpNSkUL05qHzym31s56wZlhli0s5TeSCqJNk+vFZz4yfSzM4R/dTQ3OpaNElW7RXs
2IqQIjquEc1rzoEaL1ilys0/EJ5Oq7tsjewPrfR8+1SayYXo1dB0+9HxpmY/LoPcqmery4hoowki
6jn0Uf9VnKdrvDwbQDVzUGG/V7f9sMr2SUeiEuc16Dxzk2oDai+nRjjPe2NtdamjLo3pOq16SKa+
nEnUdtK1+QDHa1f6nUH3r77earFB/ARD/e4WYZveJH0M97J0ThjyDYM2f5XV4I5n5Uqg+nQX5t2n
S4uyipES1wTeauoOdkvNdk6LPgbGaxws6L0z2L8IxkDFGKUdrycg/Vj/bMVO8PHqO8tycp1C9QfV
J5vNnV0zVcYEPaq8jefglh278QLhSpWE8Z7WYCW7lVtJmcLeobmbmZqSRIBFVbiCRQjwJ2BLaVSa
L0ySSHKqDoMFSXpY5OS84+hLZj0Mr6WsgOm5Xs1+dNsQy8RYp1dRkTDRdm7HZP5Ji1O+xLaEDPHi
evLyCRHDCOxB8tZxbtX6oCH595N0xrIkP4Fy4odqix78Kqqkc+LVooFTHdQvowGHcj4MZuhTJBXe
np7QphXjfdowdzxjApppjrXtWUJy9i2MwkqtSCMsY74JpHHLJ3t7GF/WKxNLCn/gjx9LWm/MX4rD
ej8vFV3UwTaptx84Wnym+9lOrk8a38DDyCSy+cv19nUgcCka2WkrF29ejDXpsaU7kWU7lISTplnB
BMT6TUpImrwI8BeQlw2/C65V7cXDpvoAxiiOWyyPtorUDWJJG9yqCZ3tEcy6tqdhSTGDAnxb90R1
mkRHcByFx6Bt9+Jmq0v95MBj9ZcNP0vztqTgWZ8iGSrvVnHtVH8XFSfznbvhW86aWIT2spk2unf7
eK7OZWHlnqtqc4kpjdCiPBS2w6SNrJKwqmXfAegqJ9lpueEV6g9HxP507yFRSx/n1EmWn8Hgc2s4
QWm8250ah8TXItA613xYedhn08BIohlZCIbqXG6stoiTe7QicXpeLBTjpevmtAUujajk8nli75wh
g6cl86UXuCdyLJvtOPphkbLW5hhNRjgF1a1KDGvTILGy57EXkfrnjmKvUWv5SN3mIU0ltNjUW+cj
CVoZHpvFKZozQg3bHpxwdYcnTuTueZAuV2DvxoN57vh46UVp2xWfiumk66sg4J1H56oqHlpTUNpa
uZZ/XAdj9r3bxpzKETC1cweByJyCDsgXJeZQuc1fYyOPqQ9T7+tjafsAAhUovrhparABRBu7hZTi
0Lbdcbemc0+Cc3l+d2B15itzA+VHrZmgSgSnLqqbhamwfwAjjHIydDf+dlB6K6JshcbrbhbIAAjl
VGrv5KjUMadQhGSwb16TlLeR08/eOWTW+Husipr8npbHPoe28jDssHS+SKOb7HHBdt5BlHBl9xlw
DNguqhcaDTrkBZ9V7AzLAXIcOb6zzhFXR8pFjT5Ne1c1yRTPF6dfHH3HZkfLkOwyaH+rjl4s27zR
DY8mXb3oEKxLCFLkekNEbppVzV3Ux+tdOja0f9vskMs0B3tgmfnZMNZIyMCpT87Wohnxwz4Icm8K
kfxyQ3KlimGjJdAFdfTYQsSee8THNpMUPDoTazI7B7R1pF4vhYf8rgb3gclAo4XFJoX9PDZqjJqf
bT+LbxWM6wjqoIv9gPQCtkmbOP4JSRwwoi3p3Td6I0KOtrEJOACbaawf4U2kOVsF23PTKP+6l2dh
2fuNtFE2L5HlitYBqtyx1ZpBrLsQM00bFvBbp3Q8FsEegm97Ydvs2RBceyu9eP5GoqraohsPhYq4
OHvfwMrKkmLMCUL/Wj1M9KH4r8P0oAqUE7SAXUIe0bKXzFkdpuk/2TOysYyaJjpK6JWXvY/Aa9JF
CXzARbx/cnJgNRrpQV/8FD70PBaT/TBOhcM/7dX0CqY/PKXJWBe0P9P2VpPoYc71qPR+6mjsdwSF
o/9PNV4VZgA9VDW1628BrOkewS9GxkVglCbzf6EzbcGljBaXD0/oRws+tNUEd8Sh8wseZa4R3g3R
67RBtuVL2miZF2r2eLWlWB8IyViJX6E6cS/ulqaEFc7bxmxYO1dfok69n3Rmw+MqEXlni0lFm6+I
jt2Ldpfwr+MFzYByPJI6F8yYLw9QrxOmwrgZH0g5Lm2eVE1dskr7+SNGC9hf4g2Z0G8N4r2gDoxZ
tgjIZX0LRBGMRF/KVWSL7ROEZSVr/ohszMxUfx4LrtWjAFmYIvsvXrudCZqMMHZOc7kirLDV5O5n
xGTifmX3tAeVhobylXcB+RT6FK56qr0zCaAp6gCVSO+ofNC1w4Jol3sm8Lf6Uohe90AP7azOqq8J
/2O7Yq2Oo7kBzkkqcbP7iYO1Pfa7lbyGJLwTIkWqqAcmkXAXcGkhMrBVeYqWJvHy1aPgYINNajjO
wkORaCM4XNqrq4Qw8haLN63nwoRYMO7G6I6CBV6sG80OdZGwl0k262OFYFwBxlFHkIbVEIWhQZfN
kbK4uThp6g4PsOjpe4oEoDvGweIglJ9kFOaL0+3+TYMi1d5CHrAbnB1h9ZHBSVQExh8VUtYGSCiP
6nJEbTjE9iOJ6I1yIE6GMJuog8Zvp1TXRx3JwM3FvgqIPrmMr7phbmwWxon6aaJwQFW7rUV08ZaE
Z9Z2evTnNvkX9o3zhionfl4LjdxgmBD83fIwYF+28bouHyKzIjofE8KcaAG2P3M8huqH1YMYslht
3pS1UVOGz/AVfkWSnnSkB9NSBq5300HTsezgl13E+CiNj1pM4f5RJWC3GehTTSb17BNz2gbD0p2m
aA8fXd5OmtN+lMuRHLb4oZmS2WZXZc0vAHLZ5XIf6yn3VV++Fo2msJcssltoE7aBH9JanlQ9TW8V
A3uYALNBLZ7nuQT23SZR/IhKtScnKtG9OMhiAKHTE5s9j3fVigcV+9vF36cS5e02KyruegZm5kto
nR9xvGsa0LbGQLMaPyi+Z3ihy3WgRIhsg9W8nUMhJ1T/urVvjhPMW74mIB/favY1bcswEsZHpq3j
ksTPoQyi0W4vstgUiq9IM4siHvCYnHzX0/ZWctq9w8okf3SI1vGmS6ble0RRUR3GMGCjeaiNzaXW
scQuHU/b+tIzssjee9U2VV9xYCpz4mtWnIiz73yu0xhHx6bkSM7Hbg7trenLQscoPQL/3uDsWJFm
aR+7Yx3GaQaYsK+nuC3S6LTWbX9FZ9r0Ox7c5LdaPDugCVb+uyP19CMYHSa6MpBpa44qKpYtX+o9
eZmGtqlQS9Ibn7qocR3M7CV5U8g5BshalbR+8Yg8s54O85oQW0YFEo5vcCsReXs99po8NhHx8mIY
gLfnTYrvJVir52aqfDcb/Q3Esevo2h69dB/0YShrizbGOCNJ42pOvMPV+zECZFj96Rnl4ReptuLd
mAIOVVd1XXI7cKYdaZDlnYznhPstKAGjKbGwZNhedF9KDPNfbD+tfehbDXQTm3VJjo72+uqm5i38
m8Ohbb8DgUEEaIpD6LAuBtDC15rbNB2Yt32YwrKaj1E1le0vXmCFUJtGdTlY7PAk4XIxy0PkB+2v
gZvySRhhv1HktmGe7CFqptFdwynfJxH9Wqw/hqeZQ7SmP4xG58Ntr445iGgubNUX6fbbx9Dw1A4o
z35r3VjnZkIjLQ6o9+rxriFjcH/bS4jNvI4awAU4X2DhY2Nb2d0AKhfTXyqiQJzmJLLebWutGp4c
V2uOOLubazdlIEtCrX0X3YNbtP7dvIVTcUAuuERk5cxr8BoONiDio+E8uKCAjRjEUZoaZd7grdVZ
75NpT1Uwjd0lnEoZ367c1s4NUDF0KJOQYeWZ6De7By7KSpxKL4QtL+nOgD6Scn6tp5SmXYTB+Gmq
IdqyIUrgf10UVG9ROtfugXuxI0DVw+KO0KKCHJ1lMnLO79HwOGwOyvIIJmo9Ich2eepiQyTPRA6L
3G73OTSgxld1HrXTB/csx7g82pl2Pi9d8PBsxHIRnDkS9yWXeGmdSypcNH0zGjG+3nZY8lIY55tA
h/Gt07NeXtKp84Njb0TxO5rQn9Rd2BUHo4rqb2mDws/K2a/rBxtvDrgM9qzq3iMe+TcAR/p77WM6
4daKMHntaPoFwhP0be25hTxDcAxvuLwVKx7CY1fJiUo0DC17cY8LcZrqeWPkXogYmHNKVAYhuz9u
p85MSXEvREF97JnEG54ZlVLVh0VPVzVfE8VT8h04tA0s0m77Mv3cumfX1TMh+MWQuvdrtEMCWbVv
/kMRIIc5ubG3U3MQ2rfGw1FhuRgX9D4dcjfAMGWvBXm9hQPyht4dgAWCMCbpEY6O3+QgOVYyDZwH
1wWdLdm9boglGVp6eJcQkOokwQX2fJwKj7Mhle3fmvVW5Qnc8/Cpw7gmTABbBB2IaIz/K2zWtXtX
I6xmXjGpBTI9pBQzZtW/B4iwf+kWKEyEHsGGr47dVFllg5N0IBjDpt/bZhYpNbjjOf3dLNqWY6kr
hy+N6Q3eaBX9z32w67sW2+K/prZkFBS8pfrhabkE+SpnI7KQccjRDyYLDGhHa/S8mVdZyaLbzQiK
2FBLebmx4Zac/IQgDIw68d6f7DbZOy/QdD8I1fbqyQBSuccktQQbLdIx9Z9g2MGM56SfO2ZRwQDK
42SS/XOr0uRZ4lTSlMteEz8IkErJUPNiLu9Xj77/iI6rbh8CoVX5Yn21+5rqKa0lWgaqqw0JZW+T
lw2R8/oBNe7+nATk0JEMD6c7VjNqF47mKuZy3SPSsUq1kBui3LB6J22uXS+ri84ahsda+eQX3tVx
g/PO0P8xK+NYdA43RdFVzR+odQGyh2xgSZ8jTVjcW5cQGJmz+rhTEFgnP+epke9tDL2Dl0ZKEFna
V/c0tWnECiqq2cuRws73vYlpXqc+kI8ooK/Wajt5JvPcLfypY7HLZwhQiidL0HJ5iN1JfgNZ+dxc
0JCof5awxzvhgrmvUcP073CvI1wT6ipxFrVrknsUCbBs3RJP6KPowToY57pNuYsH2P8i5E//A/kt
y5sIKKk/1RFiJSoNpPacXLM7HjB+uvKhYL6re6wpeJHBJN2KLLITvjRPJQVjfWPiZl/OQij93Qy0
8Ydo97eVtt9d6yxuqvGfDW30XYlx4GhQbpM3a9I+94VJfriYQb5jp9FIEUsXi6EbJ1N4UEuPPVS7
ffutzeK4d3Xo4pRAzF6vR69Mp5vWzCFzuVHLhff+bOrlR6PDpcjYtjEzPeBR9SGOajTOS+Cg/x1S
n0T+RnU+ZPhoky+qagblRtgSSHkqSkxpaP5RRKbFZnlD8VLYq2tjqzK+emosZl6GY479exbU6CFz
ZodJuubnMvkgg53sbXlJgiHAM5pebXfwSNTzuQN7VOGC3KSHOS7RL6Fe/QfAinkBXu3mP8omMY6b
EBAUtAkjzf6PGsl+Wni25VQOA9XoqYxR0KqMVsocvKjqSHmjvaP3Dlq7YPkqGD8xjb3yDkWlMVqo
oJJvfRpVA+IRGel8XpuR2H53dXoUG4V6wb3JYku9VdxSpxfJQThj9caEg8C52z3p6kNjl2J7nED6
KH31kAaHFHy/pOyKJpmxKZB3aO3OX4zSmqJ8iSH7CqJqVsi5xH4V9VKZr93u4NDai+oFcdd1mZqy
Df6B1vAeGgyYxUUwyZfSm23NW7K77+XwhiFvMliZKhKgzTrEY+CQtWGu+EaxX8ujsfRx6k4phCaS
+lrcbXWKtd2TdfA+luPI/MbEQ4oTleUEnFY6zsJAomV5h/NVqHI6XAhA/3VRHGJPmzvGwzRgo3yT
TzTn7VM0F5iKAKJ6mYeoZpcjI+IFrsvp6pIOHQGbW+P3DDIYTe8OaGT5Xlt3NZldm+1B0vPVXHpF
Yc9qvYo2IaDFixV8KY/rDFlxA6O2DoQETuoP8vmBLj0M1SNfYGMB6VC3woDUvj65adtDMayBi8UI
YSMuiX7Xz5OzDN2h7HoafiflIY5hoJNfvr9gOAAJRYcuA2+h/C4Jn2Vy547nm+0gR4QJV3GncSTd
o0iUwMSLTDAH1Uy/ojiNfivR9Pw7gPbX3AlxTxdb73kP4fRZFpTJeWD2HvPAUrQvEzY2N0vQLQL1
gs1lCMqBV7iUUP0OYM1/OH3H8oSWHtMgr8T6J1sX1s1Cv9vY72VKFDgV0hI/1LuYn8va2Z4rz1Xi
gIJJjudIpvY/OeJJyZpwhjpM6FA/oDCGD0xIXFOJ37XhxZ3Q4d9pSMs/si3wLeytv4bHKqraV2JV
Vzr+0V8ewwGG/qoEWOA7plG+BVZ33pGUNLST5W6b24I5bXjylCDXJRrCmN7f9QulOILrIX3gDHaQ
fxWhh+AHVr0evgMUSSTg4POZml81mkgki6wIeesGzmgOOgxTrCMl8xZehKANfw5Glehbzq71P1IH
gvGe5mqpzqMM1ZdlClqIwqvpp/dmCHrnVKsueayBJ7lba8GL5YMgq1sFyAhRAj4qhKEJ4PLoUufg
zsUVOWJ46mxgjlIBZH7uMiyfjYXTuwfpFK+tSDp916QRoPbsD379aOIp1HeF8q/S7CV1q2Nnqdix
IrX7HzzEUEf0NhQztH5wznDE5c9kol7i/yjC//wYWDdzRIfdIOHvdGBhyA4vejdJmqvOK54Il6qX
42rT6cU4TAu/CSGK3R+FLvz3YG6mX3vgmhGh0jJUWdANtKloFdI5RjshW6fKljZlDmEcI/e50aIT
+x1+mD55wWC9vfmqRQthm3Exh2sxNt9OQ1xZXmOH0Q+/B0Sa7ZrEOTSDHpFQ1sYvjp6QXBYoqYoL
TMH6MXvK/wJ5aZgbtMwNwepTlCR5WZX6e08SH5n3KjaRYfuof+k9nX+mqnXYgDbAkGKRn/71qJBg
ECdgnByBtF2/jNMusHgLp+IJEsgP7ifX0gvjKprvO+yvmOTSkuOIxr09pFtvg6xMJKLpFRyi507Y
YQcXPxD4JkjHjE6BoLZ/SY1J0+cY3xA6v9iUrw6g4fpkI5MSzuDTzihAdwfJLZbOglgqR6GnkdhU
51yMvfYvgV+hQmvpI+LDBqeX5mNQTu+qDVccdAtGIUjfuDiugS+Cm3HqB9IAKuitQTvTdF5lh5u1
Wpbu4Oo6iji9CzWiz2eeIOWW+Dmsu4CKVkMP3tr48uIC916NbFoeQSPCif1jd5mvjUfvtgRedTEd
h8UthvgChXvdOuYH1Y4kdgnGq35s0c7M/2jdFCEaXUE4UAZE2sXc69X2OOAj+DTejHxWzdQSme95
ZnzbgjRA0bejKuVxk7D7rNN4qW/I9lr/thUWpQyt0sj5MMT+z1A522MrNhZhX/dDe1rHZfiwjZVv
cd3twBBm3L4XLuu/KwqV6GqVWp5VVTvDgYzuzUPfL9D1xokN38JiQ0UY6sT/6qrhehRscSFzbHeq
431Q6uVmQF2Z1eNMks4coAg7pDxnnG2cRZ8hWROIrXRdfs5F1dZvPlIuqH/O1e5t9Gz10crEbqgV
5+UZcFgPLMUdO81SimS9wAeBw4flLMOTcDHsZgP44794o848TP7ePM5bgUd3X6oJsQvmuPeODLoC
la5HdAujRjdsNlvdfc/7kJRZbxwEq1yNvwTbWx+QkarvGPid9CnciOsBOwdBBsqIOIedNl8kxG0B
bsSmeSKvP2X4XiIccZ4pMR+QRVRfCJHQ1IfD3hCvSnTHFyavVZ+IKC7Hc4HgqUQqPrXjr517nBpM
tP4bvWVS5dJXqPtFPekXZCe2vkWyVPKfI2PVTUS4TH+/d3K5jLvWrBIYpZq1G0RIoeEFvkju5xXE
07w+tnsffGsP2WkWg+cRoqsNSLeTYulBSxQhmAIZnt4DGvM/eD3kfJaFdv8jvWP0jpbZT9tlg55n
auZaXt/G4tVo7MmQ2hcIPrGH2EWGAa53HLzez+N22IhP5wM4j7He+09AMe9K/Bn1xaGrHi01gciB
aROqpaledBYHVf2HE2BxM2xhNr3fiK3Ak+c16S1wMX5/xLCyfQ3IBVj5mD0IoF7mhDIxbc1DHCDM
4sgbSBGtR0qqrG47Dpy1C6foYyWXrfqFcaWszipam3uUU34KpkiyEYsWWcYASGkvACojVHW1kKkQ
Nugn88hrmKm1BSL28n2IDe6AUKV/r+KqhxUSQZz3KTEhBfu46bsrlPyr9hjaiDoh9j/a0EuBzi1u
safeNdP4ClmFy0wm13ADp25d/dj5am6PS6zCH3NTboQOU509FRBP1PJonn4M7oatZfXUXl5Wp94U
I443WuR0bVcIgL7sFGjRVbYBCM9CYCuMmBzFqqn343FzH9W0l08k9zT3ixvhxM444HT7JjHupY9R
bJRLlTY3eL9zEQjHFY9EsdBGnPpmDIskR6sSTr93yTw+fQCxRS+bySSIjT0x75XwlxcE+e7oPifb
gsPq7FZeLXH14AiU5Wu6kbEw3iU+qmA6RfotvzxGeOrDGIsK/vD6hml+icPc5tDtHOpUXY2/oiHa
BR0ggqdDW68D1nQVxcWpLhifow699jxiSZuE6psEqFWo/4apHBFlQlob8+D0aZC+oVLfk6PXG0Pl
JWqCFPx+jots8d3tn0+CS3+7FxQcMAzBoN5NXcjhtuIkpKFn+sR3SniTeJ4g9a9+bQ755K+zSlM+
e/GWQtwkXpuSUGnrbrlpHXj+s/IN85+vYSKALaaU5a99i7S82QZT+ZcZnLN8SI0noltS/zgzvWmv
5MGIJrZvM3uaQcQqjiLcGWQifI6L1+x3U9KGxQMeIxxXHg0qPi4oURQRLrt/9jK0eBizMsXuCqlb
MZEcQT608wp4gnnHtvC3tw4RmzYThMCwe3ZSCsgx6tDllHO68WNh0teMzttcwb2ReZhGKtRwqes+
E+Lboq1frLtjJk5hCRBfNB/hqqNfHjYa7ovBpK/usCsGGnvAnBv8InahTjZUNtw7ikY8LcKsjYvt
OSjCYH2Cn+IOY0cGH5OfMIKzZI8/rs66EnnA605vnVCnf2w1lr9bvoD9WKEMFwANIDvHRUfTH1kZ
ykcT1ICfsYREKnzDz6yL3eCdC7z957CXTnHx2sHRFzg8+7mq2JxUFHnTeZ4Kuz4qq8ldSRAVvK0p
4B7aCbzAF1sM+E7JADKslbgl/XRlBT7uPTfsXRWj/UE3yelAbFBTHGG79WWX+zwe+3nsX7ft//ed
79qP0YeJQ0VfQWVioVFRXvF747wyqWtBx8MWt8m4BPZS9G31RexITdewyPQeQyuZJybo+mMXuGGc
IbdAplqHqNEzQNulv3C8D5xZwUr8z15VL4Bdrs5o24HoJkEHdgWuXP844cV8g8eHn/bHznnaqgqw
VpcS83qxpst/xkQz7SkbaDg2iCpo1cGIe4BBnGmPJSbRguiH3l1uLBjKXbLPqKYtM9oZoEqIj3e3
+EOCzrqcEFAI+NmRDSVtc6z8YeKjlcW833sxACj2dF2suZnAozNvdXcakon44edO+7Y+J1NSXY1a
4yjuvRVnAaSBA243aLvag5B0XDn9r0BAsTWIseJ+wlJSrkQtQMs1WTl5fn/w2tL8Q3ZD71egOCUk
s4qX4NxPcYmVhPv63BMtuh9JBwtfq5HUhAPZHeuLMAk891IUNE4I9FhnHYK3j7kYAxjjdJoOcQDK
jHZO6BciYGrwLNIa9H1M0Njn1htbPPZMnf1KxKYPrect68/Nh/cGQd/ShroX0p79DVmLYZZAUASO
ek0zCB2hcmJCiXhxG6DII8ITRK4+IQOoLmjNXDybOvwarm3PoQjJCeaJo0HepMFefGgR43uGvQ3f
4kFsB8zl69O46u60o3QtEdJH819s/Ah4cIiAvJPTR7OxA/iKI128eCJwJr06liFLMxDIFs86Jm73
6OBzIrwDITIiQoQT2EuHHbbdk7r7aqXpiruk6xyLyLsTB9lEBAakbsI/p0NIypkJzf4w0rT/6fEZ
YFZ3TPNa7Tr0MNNhj8mQIC8+ZCXi4lPjQvOzztLprhdu4TH5JNXqdQhKcBQl1PSfctfhdw80zBNo
ldCkgxhsv9dQ6hgcdrRPEmjLZLUq/PRfJBzIIx+C/ly6bcr4ps2d34iRiIZsrRJJVzQPSiIXGP1b
G2jYk0mFVXnTR1OyH1LIp+GYLB5zdRJk93fuNWrouPXV+sTBurZHKCYEaS7HgXO+Tm7zHwe5bOYO
KwCOCUMGiXsz1njEUppqhIBimn4vnP3L/QInWjz3k1OH9Cm7dxDQAF2GtJPkONyGldNcIrlgBquD
uPqFZaBBEjylZn6qShtNvB6L3quZluh/pJ1Zk6NWsK1/ERHMwyugsTTW0NML0VXdjRBCzCDx689H
+cSxtKUrrm07wna4oivZU2bu3CvXGlcZbblriN7Vdik3wYmnEjpaongMmMFm47YxrYEKXcAfETXg
n/Do1O9QApbxiISisSAKcuh55L/VdGnR2yDNuLU0Kv3BVXoY5bw/pXBC0ElDUSJqgBsF5FKS56Ax
Fo+LAxcnTlbEe6AXFZqk+uYhsIM5Xg4mT0OTeiQR5Hrw0TRdW29ozofInI2f2ZCahB3gv8ozIr3W
1mEpHcGx0FEctQS1Hc0ZhafgrJNnakAdPZpIjxnjtnLCdOoYMQ2KPLPV2riDm1N/Orc8t/WVYJXZ
Ifz6XE27nRcdlOpXW+faJtHhtT54Tk2VZ3lGaBAyqqMpB7jM8FzlTyBtEv2bAqUEz7+GJLVbSlS7
4gtwyV1IbztQAt3fg3kBEqPyMEhtEGaV45fIasyPA44GCIjGG4XVNTovPa0J+SO4NuvgtwU4dODg
PLmOkyyugtmhBUM5ga2nKCdOS8JCQATI4XjyvogzwM6mA6PmqdjX8/SY0JW8awpteTqFcuhQpd4p
2nt31IuFeqS6/80C1aVsKlCIsld058p+3mdVHiwcmiWpXmSSBE86aM12ktN4K31T9LJJ0fPlt70c
LOr9UycveMan/UUFg0ebeKwnvhqE+baSqqM6q6kt2JAwqerLXo1CqOBlleQ6j1vgPVLfEpkrYSXP
JYA28exE13Y4xiEDCagKhWumU1SwDSSWvfvBDfNUTuDNrDeNauXlKGrNugGoXEnhjObiUPayJj3T
1UUbgiI92VTv4e0KnF2wDeJM/dhnUpjPMjvPbLDpDtcQenzNH/iUCoqhinc6CJ1Cu4mpNliazbtZ
CTAm/5Z2RMCMRrpkF893u71c/bBlEm6KA7TCj9LonGsrA3663TTdA0JAoQICKdegkodC8GEfxl/h
amnDHqVryM9pXmbpGhFgNCYKTS/LTenkgN461kye0SkUkrSrkqHlr3qdmbxO1yVVj6bdRyc/KXd6
sqFufjrNNRPwj9RoJr0Alp4GtLPVjU6qeDLaJazT3S/dbowIYG61f3/MtKzcMlyrMBmCJTFklfir
CuyqcZMoNvinaglyuI5e1EMySkDiYRCIk+x2UvgadodxnSoze1p5His1QL+s3KMntVVARjLqIMiE
CJ+Qm0crOzl8ArJ2Z/iuwxFcIj6QkGUyQ7HCC8eD8gI9O+s1pyyj1lQUlhAJoV9RYESVGFZzsMJ6
2R7y86gpkEApAGLxFNyiL0gnAXgKJDon8Smvx5JpfT/StDaTm526DmlSCAY4bm/0IxTVAVOK4L0l
w6EqUpkbNYQ6uzStl7x/jJrzdJ/8dsJvMHUNLPYt13BvB7Z3Jhv6H1uY6a5VapXupHppb0/Va+qd
TzNraUijyrOU1+i4LHwtnCQwMngpco7rZEiL5M5KX9kXSHOpgOxUaBZoQv3JlTqrkDQ1RjT0nX8Z
y3YMuHzK08lOGe+cgQlW7o6cKqaDPLbK2MWRWxFafHJVI8CSeV296iDO4LYTyhNICBwipZHRU/CH
eyd151HWA4+r2Vn7o7bSOEvjgS1/Ow9U4GS5X+5eavpTCv5CY6CoaPRsIC9b8ryzDvMxb2jLff78
eLXvGlFQb2B/W6YibioeabXTgRaGpaInWxB9T1r9vNdf/oUR7qq8A5CaqaL2eHwMtcrUg2YJm+0X
x1R+076+tXfaAEu2OBaOBTkIDYGWQ2HRsIXzakpOKdtGBp1S9LVQnlXrzc4HTIg7BBOKDK7EVBSD
pFERRNeUrHGQFlf3a9CoWTUqaCg1p8VhCrDi8ZSJh100JGxFcmijsknL1vtsW8XPcfBHdd6Lev3Y
yp0ZuxqOcNQiRAu6Q6Hs12Xxrka/bGfdDal0Dc2YwPhs7OIDj5XM2EH3ynqtEbzOI2DgZjHgN4bG
Iqx+Jp2C3SnS9msreguMVaD/0tMBoYehRek/4eJEwsZ20p2G6WqDjRGuWBR5/3wu/+FpEZde0HfZ
NRptVjJWIBP0DkoK4c833dz+t5Xvl+1iKBHdAiRfxn6t0YYSS79tQPMs0mMj/ZRfBtC/RkJmqSmy
yskRRgJAIJMy2dyvezoyl5ezuVzRivvYyN1FsXmNNwiKJgC365FwkwPVjCLKepetbUhl97COKtGv
os0GDN2Eh344qoGD0SwqKZomnBarOSry7hwf1lG1oLwRlQsa7UcR0MEu+342KNvx0AVR5rhT14H1
LYbhW0ts78TTzA7YpQMf2OOhi2zq4gcJZ+tUdTocvXzQrlNHB3jQIkPlrTf0CymjqQ41la+PDd6b
68sZEM4YGhiBWVIVWjfORP15hGIysXnYHJzpfs3EjXNpRzhonZVTNQX7tY4hMk1ALtNrBzwI3jdn
Aq+eQ/NlfBpbdEA8Ht/njhQN25pF1NMUwN7ijq3tWJHpDjmsnaO0pnUSMN0Glj36AWDwk17iZ+ud
q2KzSObmIoG3iTr4kNDIvTm2dZtHuT7Z001hjvfazqjPwPbWmb+rRzsJMRV6+43j0FD7CHIzVEMx
VfoMDNXShDk+K3YA3rA6rPPqmZqvC23agVua8j1wra0+hlkLFN/BG5hgUdTDUpFuIp0xZRIsUzUF
lxCD8SqoMJ03KmpNMhfZEl4IFJr3zbPZvirpE5XBPRWb2prY6vspP2z6tQABc4YnLJtSaRwbTTLw
VTcxSvgowRlWUXQ+wf123tS0Xp5PrxFUCA4cYzXlCyUdP56CG6fYGyO31mDYcVTEM679VQYNqJEE
zIAVPlP6cYvi9z83YPL7e20omJjEmxI1SzBGRnbetDzjaRpc3dL3xxY+05yrvcMYLk0IY5Cak2Fz
NT9vyIdc017s9F+MeaXHoxb+bt7FZ5CANLkzsE7/D7vcxCzLIAFzhLNB0RcSxGNz3sTHVZN9hxfR
l/rmPWct2fAhvZ9qeCeH5N1uDiSDZRotJAJROiGFvV6wkoaWnEf9biPBKl0lNEhwJoGuLPXdwJm8
ZwltbIXbJhoZKIdcW7LzICjaMJc3eqhyuy+8YD+DQByk1ICE9ZAhcR6d4ynWw4O8qeEXWNFmKlGv
hEKXg3uYVWfH9h9vmLv2LJUC/edlxhZi9JniAjfik7xRy9g9VC8O+RMM+Xkye2znJiCqZl8j0FXV
ZOurqrBURgg4CeCLTAu8ta6MeFLlr2FewK2k8z6jbppUfnlsUb31HZi0yG2oSnDpEB1aQnd7qbdn
eWOlEKwedOm9DEz7Lel460kg/noydC2dl7zbzfWyU36pzek8NivHhq94X66SPW9anUKvsBuE++Tp
VAFwh8bNmMMl4tZV9qOi2YXmbKOaNlBTuBVvH57USqvENvYzyD1332ky3w2ctHsTqdEAAzMWO141
hJ0Imial90SVN0r7cvy+h91S8brGr4pVNrAV75xp7raQRVJnwR0qohIr5T8pLTOH4wV9eJwp48w0
R1E31+yTl8Gvc6I9p+3gd+rOo8drd7t0vRtB1NzGSVokdtfHLS1jFfWOU7exTGkM/wH8H9K4SeY7
AGyl9uOxsU81xGufeW1NmFIa/RUiX9Ntig+Q6dX37pfyIs+d8X4c+PpMnTUhVIiu8zNZhK/1azYv
xo8/4FPv5uYDVK7f3FsNw/xUmLtI+XUJ8h7QqN2mnYfPugeQWHellfFs+t0k+7KKNgnirs6snO6X
QLIGjN9kGyqj1zXbcByDf6i9h7gwHkOMBETY6jZhCX0TbVVPOxNphn3yTUl4/IXwGZK46j2lX5p2
Mb/Sum//5gscCq3sa1WjSHD9BSfVAA4P88imLCUOV/GFuu0sOPnt3pjRrv6DZmnA+KYduzV57WPj
93YaGQ/a24bS07MKfqmOwm5f8uy/0Y7lqz0vLc85Hl+S7o+dTf6Tpc9deDHPO57d6VkxP/d06up0
zvMgP0+6w0xqaW6yj18e27v17H3ZiFydQqdBeBTW9aiBe3LiUN4wwnltBmPYoGGFyJ7tZsDSXUdB
+ZeuX4IxwV8wRdF51+lygk9a52ZK58fHvnxFGG5Pn5sUZG5+kEd5ag35p7sjvDAr7BtIBrUkLjAr
WeW4aCZRVXiSmS0P++A1CFRA5aNdWC7RBYcs2ofnq5baeeTEo4zqfDGkP95n5eIhJtpQobQM6NlM
YSed1LRJIWqVN8f2EE2c5vQH1aGWjnloAh6v7L09yw3IkB0FPSND3EmJejSAszJunQe4uIOpeQpy
MmvfDHqYH5v6LGWKo7q0JVS7uuKU5fohljetUdPqhbiMx/vzVJeOb6AqVq2qSd5ePy26vNjyqvWU
dPpLcugWe/isPKim96MyAQ1twLPvWg5MIkdFo49LXofwRe+6ahtGCkSGUtH5KRVEGC54mAmUXzvb
mKjgG71cDUZm04LKVssBx3/zeIIks0UQNQH7qlQ/HWFwVr6PwJ8WJCWqAbWxVq3quP4qG93eSw5H
1J604zucyLM013/wOLiM7N38UKQqfcTaFGB2NxDbby8gfI9GBKBYioqwIyRjpJ5UwINa3lTkEm5r
qHsPcK0+YOXOcbVJEAwbIAPXPWqV1/42qx1kt2JJ2aQu1K7zdpK2o/0aQPA+H0N793gH3R7Sa2PC
Zbagk1/StFDd2AUNFJm6SKxVh8Ya0G15+tjU/YGhHWDyLqTJqiM4BA0ySC2jo2dDY0hrjve+9WO3
goqLhvm3078amKE5qiqTPDuyMDAQ0V1UU5HmZHAfhU9xB4UqSAN6cR4P69axMIOksHhyhxcvMeOD
VujQmWcMdXUJa4uad5MKbatJmGrhQJZ+15QpswkdaFNMtU8+L2KUpJyTrOYCtCl4AP9Dz1jkhVF7
/DAj8+PxoG59GIPqrwNg/VRHtsWlgpnacEIsHUFkgNmAamdubiD4RM7sMPA0oPQJ3LUTw5hjG7Zj
2goXEcE1xwc9LlEuUTcZr0c0+oL4eENfaqpbr5X1IwFFEEVfaH2Ec3Ua09yp7Qb02W8PNlhRk1sI
7trmiVDYK8cdLYR5i1aIfQbLToqT+Ec5Mf/FRuEWZ+mkMgrgTcEK9GYKT9OtuiGpl4HG6AAK1aOn
Pj9eunsn+tKMEO31gi58tJvVTXrACc6laAuvK2Cwx1aU27yUOetTGEbEvhffeLOyy6QAOrrNXvt9
Bhwpxa8VlKrHZBoffoNYcvUEeXVA3tvHhu+dgUu7wiyeM+rvmnVWNyEPuHqiP1ntVMmq8WMrinpn
T16aEWZRMzOt7RJF3RxT6AzsQEOIEURbWVD972GhiHpUzYxbULGCzzuaQz6ZLGMrjhZneAkGvqY3
JhwQNOsdXSf2EBZM4TTq1ZFe/za0NmegO9QauPnCsuOGhaWNYCGuR48H3583wZxjcTd3CD+srGgu
4BnFjHUIAJv9Dw1icWplXnjaqhk7tqK1J6yfdnk5cAZvjToyXfaGbpuU97hm8FEXvo1emoY+ttja
RLkylY5u93LQNu1ZWcT7Z9ucO+aAvTsrDE2F7pAKalxkievXBrVgfwJU2TobValHOQwgZbTN4xlc
7tDRFW7eADup33RN8SyafnEeA7N8514LStmmJ7P3fOSl/Ra8GLFDD42918+7bVL/NJw1Pauuvp8o
YOLik1c3090JBkamHKEDKdkCYOzOS4u2KQihcsjDajNBmvKXY+QDNad7M2PZ3EocTbNN7rzC3k9p
nQbKowSbmJ4bsFRySf44B5negIzfIa1KYYhu42/mOBrSa75Bq/SBAF5wpb9pk0+Jau1Np1VAb8Nw
29bql6yYZbFX1WMKjBDhL636NHIgZy0kSKicbpImSyPaKNI0jMqBI3cnKAHgIInnckbKQiZ6vTq0
39AlpcThlqZJXzO+yB1VleIl/VDBbixB8Mpp6MG147fZdyscCL+3VaRr40Kgz45G1UCYEW7joz3O
zzCdw7Tg6D/gffcyYH9KMCT72+/26zPPZMO3rxGfZEc3hdMQnWVgsYYWbqFwovMwAtYGlaQzhSll
6J3mzknvkwuOHdBC3RLfaZDw6s7W2Qq35hJiST2aHU8rq3XcgxmP0vy7ZA8ctCF7wtD0PXIqqLWF
26zuH6OglDkuarT6aOf3oRF97Dtvy5oawBOwRhRruG+T5V7vG8B8qgn5yX7bnVfh9KDPzuFS3/9p
WMB4/1rrvLJDjZ+Nz2a4OrSUkD3l9LH34WaSPFWaONJTCSFyAIdqnkle3k5oFdzBaX7YR0MXjZs1
v/5UTbjPoKoIRX9c77fpl913Ftze5L/zN+jiZoc5aLS3AKz6wPTcZFqCScHLt0jHImDY7rdl+11D
07v+/Xj6byKl8PsFnwq5nFWaAb9fb2AasXOPTuE8+tnU3/+5HVs1qfKaxEdNTFntpqiO5+6831bt
V70oV3aGS0rM8zYKW2lgnW5yccZk65wXEkfisiws0zE32kqKA8ZkJceJfEoP0I/m3IG7LJ2W57qZ
0fg5kGXd3tU04EBkG7gDvDEl+uttLJ+5mEIg1y1rDzmTUTthd85ofogGYWs3xxNLFFe1/kJNgUZM
ixODTsWoCeUlFWv/NJNWdP+O5Wk0ENVud8a1GSGonR1rl+wlRK/r+cmPp4BX1aH77e3m7k04PGqA
qujzp+s5cyIrkSU9kpfVjOq0T/eSW/of4cabwzO1+PVPd+CVMfFliHol0nkd0xZPd77jqQtl9tjA
7ba7NiAc1UOfH53lz3VpR/DNLIAPDKyJeuuBrm0IxzWXHXiR2p28tF5oDEnoaqEB5/m0YPq+BuvI
CxhZ60cbit6r9sPZBm47owllbC3qgUN2E3E/d+H/rZ2tXa9dhfpvnrR7eVmOHN4VHM+ZR741MN7b
S5Ngpd9BFylfS3tNCdEoO8RvR7DWjW1f/3BVl1rWwHjun6q/xyMEPdjOkrrZMx4a0J72vuRZW3Uq
+UNm7vqJiz1vC8cK+mLajY+sYDkCzeNTEMRPHH82k6HtqAytkOCRIMaAUbjBUrB1pvWoP8Q0mGzj
t+zJWakzzcvH6lfkvxxfGwhaQydByMbQsYc8TcWy6u287EkbhcPzODQ6wXd0eRPnNHTJy27sjJPT
VHsn/faOT7qreNCVeubK2UDY6tR+ODi++9uSiiYJGWBWspbrbZkf93pk7A79toSKcH7w1VnugyMZ
I/804FVuLxf9EbiwJbgVVQ3QIkSsYdkv4nkUT61p4B+nu6k2Sv3D6LEPu+tfLowJ/uVo2FrXd04t
Z8/ToQjZ/9mrjFkYiOAxCopWuQYUYNmwE6NRwr5v/dPI417uR18fj+P+MTNNC/QIRQBewq5XCEKc
RJKOuQyGPJ5C2TLKnuJNtgy8/YDfGLQkuChdgo1+p2GpP2ClG/gQgM2P88AbOlWDlgQXpUB2LOf9
mNpRMyvdaEQ+6OuLYpIOAFzv+sKLyRN8VIYuzSE8Z72POvm614dLa05z13+dOtFDHetzahsMCErE
2Wm29ytX+ePB6PX8H3eD4JAgBHGUvcaAijFEDm7pOqvYUzwEpgaGNDRzgleq0b0/BjEjqomKB5pG
yAG9aisPDOiu8/t7gcSHlSCTas10GM/J74OvOuMR3xvyPHe8OKhAEnYFJ8dbtrA6QPV5HqXDGSM7
b4+R8yL5F8f0yoawMN0eLdja/tzSEA35buW66UyaDUXdO/N1ZUZYlsxBAotGk35ZEO/1ZIIfehQD
a3/7/AbQ7mLCTCEqhJAgRF2EiHfu0r/vVQukRv09vjqCfpxmkoNnD5nUbn3qlUkhOCDTpetqzcC0
tbnt/arkHWGSd2tf9ud/hvzCvbjHc7DD7YaaB6gxYR4VyAH3aWP1ce80y75nTydOkfUz8hHuGxja
bbWvn82/bYlo6xb5USurPm0lqwbm5ucWb1RSjkBHbKG+BGvFS3+p7mEuPwXPg862d9tCtLoyL8ws
Kn0FzZGf5nu3fvCBj36e5nyMQoO345434KT633hjEbAjSE3mF2gwP7/IdVXFVA5w9DG5kUuD+VM2
0t2Th+q7B7HxgIe/u1e5rYILpYBo6IYQ6KuS8ntVxsoySeiy3vVE+FuDK9i3rt0a4bxMtioIJe0V
lVy3pefbksyh8d65YPYX5v/7hH5vX4xX2eVRDMGsQjhTvYPvrI7vdFi334Mp76qevZIWgZe+y/KA
3c8WQnGeL+0KAbs7GRKcGNgtR9IaZvHCj3zb6xbtiri6UL9EXgKFNsJ1frCufkJK5ZdDD3h3wgQP
Z47JvZen0JtqCOQvzD1YT+7WBvK+/u41eo6eey+L2tI4WaDbhurY7vm4KtzYH3JUd4/WhXkxfEjl
gYIb6qPL3cJYV/6yWOjzahFNx2NlNUGf9yeKbn86tt5xMrDH750qwzF1WjxpbuDfwpobbarK55I1
39YjY1oud8T8YNq7EdVVn4bvCZ81uZvVvrAouCzZbM6hFlXKEnI9pIpHrWe9tJM+pTlOS+884mJJ
wQbaqqfTrJ30F9lg2nkOhO4faCvSAT8evh+pd1JhoC7/Nw2GECn2UkRzccc0OFNjbW953d/W826M
FgzJFkr1x/fyAzX6Seaha8GFPudiMbASdzL9q08Q/FsbRHvI0fiEk3/w0Sbw02WwUWedt58el2hT
e9LrUEJx7ypzZVNwOlzXSlNCIptlyDI3nmqfF22a5n3gKu2LMx0YYz+ND9ZeRBpYhWa0ml0oyx/a
0468/MQmyzzHHzQ0tJ6CS6mQi08OMgPTOE7pqvQkD1JYD3aU1kdOezYwroFTZAgXgQI2lqDrx9WO
+nt9QJKRzBuGl2wC/EX4ry6hVysn3Ai4Z1lFsu9XjsPSX0NPi9Kzno/Tsw82fSiLHtwoQurZ68Po
UsDm3C0aP1kha/S5eq0PGdE8GwoIQ9MpOKVT1VPFW7iImkDUzGhTQ4nNr3zIqkbqLJgGOAFpa5Bi
Z57F5kEmnFrX4KreDQoXTkHwVHYIj0FhsqqI8n7WhaCZ8pp176x0H75rr9z0fsDxpcFintbH2gcn
RUxdTVQLnaQ/mfY2mOcrXOEIlc1V+LXygUkz62vKfGsgb1MHZVm3mR++mIXfecjVN641r/3D6rBC
vPVf1gAv954peCqU0m3HaNgM6ehLOSqpcW4mxlZ2h8Li3ewW1LCjmPR7kFYLm5wu+3hfx62yNJfd
h/XpMRAsHqERMh0s5N5L9i5tCTu8kOrWLKE/+SwDKi+ncTtpZo3f+//jNNxUrjU5rPqwuOdAwxnj
PnYh/Za+Xe+/hypsecjDa+QNMF/PIcL0KBwT9PZDgNahQQo7em9qQQS/O37KI3P3juto27tFtAvW
/+omdDGhYkjF1yuQzGOLV3fqqs1r4Dd99GT5VFf/d5c9YJa0LACRBVwm7MqDdqDAdFb+Oq37hb3s
fKqrIxZv1nAe7PFu9HjJ7mZtpIwmfAw6pJamsGZJa4XJEVHHJcKJf06++kWrZq+5r0zyhXQewbc0
zZbpeLdMuWhKE2MoZ723mHgnqCEsFWY+cYLrMzxICXpqS4eTYbNDwb16kGX5ZOlDt5N7gfvSljC5
eW3LhwryqeV5wo196Xin58o9zv8/7kH9ORMPwqUlISWBFfBU6ntGZa1hi//ZvFrTPQHVXlR/ip/H
VT7WeQQIvPPz48W8hW30TXkXsylcfvAzsOY2jBBh0G26ashJjafAL/5Y89DTfstuBdPIgM27KwiO
rkdFIekpOvkgCJS4MGqVOCe5zTqdhyNWcUKftPz0bxyMc2FLWEEFCpko7yp2y7R/DI1+lzMA7QNJ
7L2IeWlEWLzGMAolhpHw88z3rpO0fmKQ4D2euCEzwloZRdn2MjD9vMXU3ps5dPAuKO6BA343/lwO
p89TLi7ExTlTebBuVB52m3W51Z7CUUqlqpnoX6OBfvmhIQkZZKW2qtUh4P35hoysdumjlcxuH1qh
wTEJMTUixtk8x6vE1D7fD0e9Wz55gass86+Pl+lefZweq7/3txBTYxQzUyVkUIVPs80qGu14XthN
Sd7+44YQPHF67GBa6jc3fP2LvibV+30GNeQG+1W4cU4XAxLiZ5oqpdkrShKl+5gWT/Wf51V/SYVN
0Yda3+/SifPrv82iJdxNtSZQqnKH0f7JVaYwk3jdHAo/LxjwR59tYMLwoGqRNUrVNroAImbaSqBA
PuhnlWfCdhVPATMsNP+jAgXQ+vSG/3zjoI3yl5fQ326HpvZOAnRlW1jCEmbNhMYIdfn0Lduoo/ip
cyHl9hoPw4YHfe0oGR8mQ3Pbe4pHIxYWtLJyLVNPjLhb8OwLYS7Fe7RvFsnmtDJJMrXXgcW8U2O7
HKZY6SlhtlONA8O03KXih0/ZeD3bjLJVuXmb/hqY0zs+5cqW4PL3Hfhnfc/g6pFOJSuiSrt366kx
cPju5UFXdgSv75xOEYS8jOkb7OHfZU8CFtDNZr8B+rrfv6tj6DYR92O7DkHV9Durp3yCfEwLpL8I
8yyjuFKdU85k6vUqyYu3+BBPBhbsToxWFdBLOt0KdLvp/TdcxIAI3I+incv+yP/17BIvs6dq1b/S
D4Ir7o/nb1tCEIDiW4NnubflfZZgdy7c131m15eeeJP1HWnwknVvQ4JV7YHSDng/WRhfHZ2LulYK
dbk3S1ogR5L83Ur+mNYg6cQ9Q6oMNBbUpNbTql1PZJ3UcaLsdXWpTxpu8rxiUlybPYOOHaljao2+
TAgfWLx7TuXSpjA4I9aRgDlgU1kH2+S5/nKcySPNf0UxyStGxy+HVfJarbRRO31s+N5CXtoVFpKr
SCohNaQuoRlFsWFcGr8fG7iXrtIX9PdsCmEcyZjQ0mMsSJAx9oTIlh9kT3KANks6OjarspkU2Xt9
lGaZ8dXO/QIJ4CH8+T3/cvkNQniHQVM5VnQYLGUvmMdP7/EoHMnLPj7B3okbbX2eMZDdBG0ydPLv
YWmuxi+Ei0atUZJrNHWJYOwoXjUzbaHQ0ty4jXtwIRE+++ZYGxUe7u51YOqHNpUQM3QlU2ki6CPV
+/IdZlr39Xky2fAwcJq8tO7QK9S915HLkX563wsHlKRsJMRluHp55qTz33N3/ePgz+BEITiaROai
v08/te6v/zrJn592YXpXQU2tnJlk1Jx4p5XcbrZ+nWz6KshPBJQo3m6HygYDe+qzUH9hUi9U68Tz
ae9uW0zuxzCLUm0fukHcEjpBRArbRs8BQKuRJjIdWoUUIRRl9PsHKYn9ohmvx+vI/f27GBUjtJp+
ht6fgX3Th0Ex17g0KYRJrYIIPQqZTd5qgVek85wyTzUvns1p5g2+aN11QRcDFNwtimhVvcsZ4G5H
RXq8fA0/j4b6Tf4w5pKf+Y9HN2Su//nFuqm6ZEVJhDkjTt1OXunpfsDCZzR/NH+CU3WaPbITwf/u
Rt3TR9Eo9Viv/gQcpoX3ByGiAZt3jzpdrA56azrNBYKHkyixwBtgqsvjtzBB2MLPvgK7zbUREsKP
5+/uvr+wJPizuE5bR8uxpCFO03mmQc0jIiZ+1L+ioVB8NxJf2BIcmGwWRQErMNEJ+vfFcwtf88Bt
dmDexCtLWYadTkunukRTk2afc+zCEuS4IZyeQ05qYOJE4k4jCg+GtbP6+2yUuOUSRYjs7Gqhd54i
Rvl4ke5daHEbtuk4EHMqN43N2gFi4tTYa8tkH4yb3YKOIqc5joMuRRXulxOtbLnytSwZD9i9d025
tCtsfbNsj05iY7fMeRc3oe8OvZyu9rHN35Ss14jMDGz9e08+KrhYmfYyOuhg8rs+0QbiOpkS77Rl
ex4l05ZIo5M1lR/oW+tQHyyd70MmPxlHL044/YGwn9FPYxgGbTW0WV+b1M5xqjdmdXwzedd5Rxcu
lTb0u0BAI3+BnCx35d9lBpN8i0jRPJ4Vu7FUjDuc6MfpNKEXxtr7h2DUJdDRz8MInaV5/FVd6M/0
xaLiHvDa+CdMRl3s79rtP1uhm08XPAUaJTH+tj6+2abfnhLaXtCadA/wrZODPEn72TF302m7HqrM
frKn3MyZ1fewanQ53FC7RDFaSqGlHt8C07Ng1ndfYzxH429gjvMgqzpPKvTe3fxXNCnfep0alCMr
btQfcEmXi0if1cbAlUl8TP9rLi4+SdytprXbNSc+qRr755E+Ov8ez8zN5EgA+sj+6FPCXTKmJ2hC
m9bz43XQ+jjzaDqELbRTKmuXK93xbT8zt/HPb/qfdfRsPZmzZBF5xVO4n1SjP1TXvHnyEo2N2YrG
0DXACv7/WPWHqnpite1zKhzKKTSg0/t6w0olS+m5OudJ+qbDHpnPEMmC5h5RxeRb0yjylypC5NLX
4BXneqxGx5e6S+QvsLMn31LNOYTe49kRHP9fX2NzlGkQJ3EXk6vzjp+hW5C+1dWuG8tlekTNPfko
K9l4aQp5qMO63/PCWkBiDPWNrlEDpDf9+jg7JwuB8NJK32jD1md2pKjjTM4V35JQPNJylBEPxUEf
2H3izaAfJFTlXDGBSeqweAtVD/WsxEpWV+mbevBNwy32I45kkU615wJky0Q5P+t+vizMJ02ZWoAe
Cl4UhrJYMb386yN4FNLhPrU0yH+uh66dd2fVyOr0TZqaylJF01d380UOg+HZZdZBA85KfXREeKge
w6GZfVizx0t9b+fhRGnhgWyRZziR4Urfhaq1M/L07Z17We4lP9JXlOTH0fuAnTt7Cjs9+6qOPK4s
kqBlR1Xr5B0jDQBXMNCye813aLizm/IYBVliFZJuigE7quTWReh13cj4EsPUkhv/tB/wc9qBbykw
IPRcQTeDRuDyEOpH1r4YV+n8bf4i+XN9sXN5Ffv1ZaC8JjbY/mXNgtlF1mQTirveF13kvEWzi06h
cU7fYreL3HhZPBVIhRw9Y4Xwau1ax3EmuUNhWXiJ+8so7gSubHi76TG+NopogaTU6Ge+tXLW+lJ+
tly1VvRphsqeK6XHs2s1iGcddvZr64TBpGvkoXerT5YO4WBzuFhsR6eb74aOvlHyfcDJ5xuCQP56
ikLp1/GkOZp/RLAQcoEihaBdP7Ttq9R17UfVIG3vB0cDofYgNhwkPoMmjv2YplZU5U6HEHXwc13v
F7SElbF/jNP9t1rudt9QGaWTXN6VLZ3lVqQQOKxUWYTtQXZcR213X4JMNb4Ux7IBpWdJ+pvWHLOh
9tt7AY0OSaQlYTGkwVgEyZH1Ient9EqrIALNEVJoVgOdUOwiDuNJ+bv6nc+R5qrmpps2Rx9I8cz3
9ls+NgPPVjxoxlxTroaS0TuhDpoBvofWbhr2RGp1Fc3Iot4p4VsvX2OBmItV4IKmNTkhvzUP6eVo
0TE7nEadtnp86D/vPdcbgE5HA1Z34JIQIn+6v4udn9ehbsdIM7/5336cR8cZb+3VTHJ/pO4PJsJd
lzRR5V7KA6A9I+i7rvfi/9luvTntb/5igS/k0engfve86Za/pmf35eXovWQeeuRgeubzufcyHTg5
t46KU6OBJgHdybeLwQ8+xSRHiD54VfLvyK65ZTWLd5vdaSD+3Aa9azNC2rwLUgNheyl4pUA1Cg+r
EvINqHfodX3SUEF/vBBi+yHe4Nqa4ILCNCf6xFgLW//sZTPLBbLyJ1ssl8sx+g2z3x9nxz3NT567
6P7EmyEMwp2TcW1f8EZKUxUtTE/Bq29OQEkvx++lh2aPO9M3m6/yOHNNsiqEgjzY8geSmf5Xi3vw
cj2FTM9WY9uKe9Mo/unZHyVex+iQPp7f2yN2Pbx+sS/2OWIwYYJbCV53h7e8zt2oGjhJYlHjrwU0
tJ6IhiIDvCTXFiQEwdpOS6XXZBpsfk9O82a+ggryF+/AT4Z/Htgvwr38f62RmmOuVzMQ5kzOzbDR
ilp6hXTKPVWzXrXsjP5m/l6ZX1tjoApwd4XwTX2sshCQUK/HFqiF3knnBmsGeP1yklhfNIDUj5fo
TqLjyJBj4QQ53DK57bWVc8fLuX2U/oe07+pxHFm6/EUE6M1r0smrJBXLvRBluui956/fw1rsXinF
FfHdxfSggameDmZmZGTYc5jnzIzMxFZ3Ktn8euiXXco0zBkQ7IuIDnGAPyDauhUko+1NqXqXee69
xOrzTVgJpKr2Rf0/95uxoitB1L4JlZiBVRWCtLRDAIfmA5EFBatCAvY7Bun9wgbOWaxrcZTFqqpG
rNxSY563oF/ETAd/Qp8lQZD9zelmauobebsQLc9dK/ilgKyB0wRoLmonS6EQ4lHEAmOtNWXwzEkI
3h+vakb34AVySCdgKgueKSUij6saBLSJ58Ry+VoG5Q6Erw3xg8R8LGfmRqECCdoRLAdxx18W5cpC
qErYhe1YeU5aZRtAzhxdKXrT0uBLKAZSJK3F8ezCtZpxv7QbmdSB9WLv+4Kaec7eOgKlHmP6+K1H
7npN7DXBY6tvVu4hRmB7WXB5/2Z8KKN7I5oyV1wpyVXdQfTbG6u/yOZLp4MqcSURw7LWmolP+EKi
2SNIOpSgTtuKhozRJ722Tx2pVtvcMH5Xjw9gRntvvmhShKsDUBhBC6W68Jwg0FbyCJpuid0VPWck
Za1XFb+w+bPiYGSm0Ap0TDKlVyGXqy6feJ4TgY+YN4NGAprVKqq3eZYsXMy5xxWVWU4UMOQrAHKQ
WhrfRlXdi6rnNJtC1SsPGyqQVCUYzDzWT6khuXrlguEeD6yHKUqXiO4zgF8/u6Ik2btbLXwPnRGc
Xo+b76FeDxDdApia4T0HM9bc2z5EU4EFxrnfEP02urvwMlJ53Tth1NMLclopasEI71SjXZzbHctt
PyVkk6T98D+FbPrfspDWxfQTMDyQerzVIaav2aSIYt/ZJmQ/Eo4zh5+f7UuMBNVPtxKWgB3nvDaO
u5I3GZUrnQ1dX2pZdHg7Xbhu6y3AAqOt31oKyIpZErgrJAmCESjwsRH7giGI2zY4cuxboq35eose
IKS4mY2SmiCXNvp0F7nKgt/zF0XS9/z6C6nUzeDHo8u2oe9g2hj0gBamdIGxSuBe/ngb/cB98NNs
cG3+ez4erfOOQW+0fjkZb/vt6iJ+BcfASPWVa/4oRkc6slrqLJu/Gv/ZQbr3NRWUfBT9yHd4aRvy
pH6twJ2KCWxZD5UNUJ2zzQB4YL5c80Z8GuR98VxxpP+sz0yqD8op958eW6GZrBPuxtUHUXYBCZIg
6CocqQSiAPedYzhT0laCmxtdrTlSZmXAWxWQgGJLoF1vqtwANa32r1T3IHknsbtYqph5Y0EmABRW
BOq8CKD6Wx0D/E1fAALSd1hd3YhmZY+v/FOgs2+dkRiuixFGduHGzj2F1xKpZ2lIeS2p/cx3lHIl
F/pQYd46HT6Qn/eXEpnz2w2mNgFUEBPMH3WDGqR5W2nAdheiJQC4IDHES3nwMSmomd0hJqmh+MeK
RUXAHsG4TGJMkD0vHPm0g3d3RJInBjXQxsElvN3hZiLtBn0mjry2R7lE54ywCb3PDqUZHkneNFwn
amTzrgKi9UqX3IWHb87xRX0XEIAAOxPwFFFWS2plsDunkD/YEil+we0eEpAuc7oeWQvvPt1u8mch
sdlI+ACmH7B6lHq3Izhli3TwHUypWl71ArLtxPWNlj3xwTaUJ6poPQATJv9e5MRjDFbRJeVlYcPn
fLrrj6BUesy1CeJt9J1GuTSqrqkrDn3+PVEzYzhF/mkYKoPLAkCiWcOaR4gvl/zCG/jX8kAfOjoj
QfaA5wJAaNQ3RPnIxWONb8gDYiWxwdXkHWOZh/TgOE5iRQYa/skvTN7pv1n8lE4G8jCIMOnp676S
1NpjZVg8PTEVgDMxGBGxW9P8lPSf7EtayB/PvlFwcv6vPOrEg0oRi16CvGaDNtDyOX2KzHqnrLK9
bPif5Uo4jBvGPoAvAXxTG580X5jC0peOfO6OofQOXBfEqxJgZW/vWOmVDZ/EVQD20wsoo4OTUpqg
ReO9jaIdkmjn/TAbYYmDatbLvZZKvX6BLwFxr4VUX9Ctt4+9/93YlV4Ra3oH3xCZp+tBV9ATIwfm
k0xkMgSoqB2cAxixSEmcy/C6bRY0b866qpgMB5MCFO8OlU8DJ7CWKK7vBLnt189ls035dwVjlH1G
lnZ9stS0kk9GBbk9hQNlA+V4grQxH2OBRXqvMwPibYZ9QFRwux54ooBh7b95O2FYJqZVTEIAQ/X2
kLUSrZtCxARO1nimJH57ChF4M++BCqJZjfzEZnqA0fDstwa63y4JDXBf67KoJ6Uda0vB9ySMWjt2
F5xyooqa6h0EGmphRRF4fOhotS3HK449da4dSgsO1kwYgXFrSeEgYILopDSsF0JBANV06LT1hhH0
WjAic/Cf1PHnsdmY/h5qNQLg/UQoDTwB+Le3W8uLjarWEhM7UZMb6NMFPisRm3WwL4VVwHsE/cHG
Y4kz+yegsihiCAvQCQjNbiUGXCv7Ua/FsFPHejNYi4M6M8p5I4CywGUVDm7aQEB2GLepwf/Lt2Al
gL+HjlztuftirP9mQch0w5NCazwNh1mkcAFqEfLEgbTVq6Qc0nETpp+PpfAzGjE1xsqw7UAguOO3
4pKk5KsiTByMVGYlqQ2FhM/1rt0BxnSHmHok55bk5lMKPJY0NesXDmnyy4JPMeM03nwEdfH9XEy9
tsFHgGzdFDGHlHlfj9c5ox4oFKLvjoVvKsDC3KpHxzcK11VF5HA9Hu5xHQBLtCtO3oIWziwEj4YI
XwUApqA6ofS+TN04HzIspGyTF4Wt0SVTlrn5eC1zHtiNFGoxwDASfRFs4U6sHdt2I+zcINbBaxNz
+yF7E0a76sFduOSL3VcAUeK+Whv1JjYlSIjH3E/g2UfKRRp/q/EUFofUe+YqxEPrsFvwBWaMCDxc
EUYE4JDoMKEyrGUWoMkpihKnk0hTRySMzkP/XtZWz6Plzj8txeN3OgKDCEGA80XSGJELdXitwoOR
T85SJxhCYMvGOWrHNgiGAj2O+AVFubt2lCzqCEW1THoujFKHqxQjBKWdz1oJmqcD0AM17PdjhbnT
SgiDEz2lJQHghMXdKn+WKkOlBGgSAsuQ5rVfbVn9PJZAw8hg8HqyUeh+QIc9ahd0qTKfEGs4rk2d
F3RX+KgJtW9vHEDWJMt74rdbZkkZ73xyTAzgeqHPAkRu4GGlzkrIQXEC+oMcNXAYLAxMMwDz8sg/
GfPSI4Ay4Aw/XuF96E9JpE4MxXi5jxghd7Z5v/0Cs4Ldoo/2X2i1BDRh+qkhPys9+jaypds+c3pT
0g+PGvD4WJF2/bPADaLQCwoH0Y3xoW0BwuNaxOONz9rWQmOx/fru2mGh6KgAtjoeUgnBxq22eEEm
q27fFY5oZyh2m74FFosxIvm/fiGpeedbUpKmJ/c6H5VoSDMqkNQEP7FsXBqWXIZh4aYtLWfa3ish
UsjwaTsJSYg46Km4kjXiqK6xECgtiaGfMJmJ+NLlCqcwp5bdEIlozYx8wr1Lz0FgPVbG+xaQaeeA
so4iA7pCgZh7uyj4iRJoY+UC6i9/qB9W8qFVh2YN9FCMAsTtkgre+T4QJ6Lez2JcWAT2P7U4ufar
OhfL0qljxB/b4LPIrEo0XuWUYChPThang+4TLZPEifAYvaBoBJUp1WBdMa+ACF06qK4NZES0B7Yb
UNEcFWSt0J4vPmM4LzMUV2/jS82c43/jkkd5n3emvoHSnDYAh1kF7i0HcwjNBLlt5AmpfR3oFptN
Ly3o6bSHNy4zJY3a41xRWrfQ+tIpLaCfb5cAPecs9M2OUhaTrXxVyOSqdIpgjXtNjL2lFoSt3vvI
WAlPyvMi+9/kcj9aEaWkGCuL+MxrSifV9pJst28MD+0Jk1PhbrQKvbNkKRW4qDaUjxIquRTVAtRG
yPYcY4wJelBfRROd0eF3jnEVDLsDvj7hCx00X2BGYCJdeEerjLR4Ze68JRznNNs2cQ8iEypRb27d
RWhDZJLK4bxzAmglNSUKtxldvQbgYHcazaUaO022OD3BAIVADATmIdz9v1zalaGDDz80QeRWTl++
ReiJc+JXCSnJZN3xJDyoRNmnW9CNjRvVEpAoemyRprOkzhr0SrBHIG4TgexO3RWWbYUw1rTKyZu3
sNFbQ24vSU5UcUHOzJMBEjEEsCi7AwePxsZDx1+icllSO2F4HoWV4njlHorUEb9fwLkQpgtBLwnR
JOoyGqozYAvFz6/2EzmRArx6Qu2wZoMczBf6jBTL2wTO8z4sMZv8ueGRfQEuC2C6bO+Y6rp5vpT/
tphGxdzZ0mjfnP8BfhfkosChBrARuodiLAZNcju5duJG98GbaSWFme6CrdL/4mRXgHq0R20b1Wtp
XPE+6ZBvZwzxoP7Gb2W08CDcpyOha9cfQ11tbwzCtivVGo9q+4MRPADmodeVAIIZbhgqHoRE6Evz
TYV0wHLbLqVuJm2ij0bioQNwNMEfw1JHw1W53DL50DilDL4kVxNGPclBBf1Yp/mZZ09GuyOi4qnd
EA7erQaUXSK4DXDKnHIsCbh1+Je4XE8UiKRKzBCAlysfoEcK8UZT7OwCHdUVmNND0n6q3auvbkNx
2zR65r8//q6/rPft8jl0NWNSfgox8Tv1VCCYDxsl4Xun5Ih8dsGkbLelKXwDIGgFnrvRs32RDLne
FbuRN7rM5IRjHILVfqWkRhdt0RHe2ANn5NWPa4CIWdTAaGm640/Ej/rjb53Zw9tvpfYwiaMs4jy2
dyqyh1YiwfCBqsHUOTAN2gfmc7rND5J+iXV4Ej8Lwu+dslvhlJoiyxioWTH2CFk/Yn0/mMhZRiBL
+JqSp897jXy8BuT9U7I53dEPr58L8u/bsSfCsonTAMHRFH5RSSlGE/tULaQebhrw+SNzXCVoP4xK
IwUUv2dIpMN0uqsviL03XLdSqduRCFqtipLWO3V/GCT4Z3EFDspVwi11Jgn39/BWEuWl8eBwFIMK
67MSYh2Nj0HvrcYcjZHUaL8w9R2y1F8AMySJjcFnzFqXRGe3Oqw1WcpT3w+kUHs9feuVudbSpJcL
zu2d5CXdCa8iALjH1TmGKB/2qNBrKJz3o4XEOKFsADyJhZeJHtLC+3u7GdStHDm0HXENPsArfrh6
m/qkFndRIxI+fY/CfGr8BJg2WVDxexsFqdNI2ESZDUBeKknCBB6ANDkGyybct+Vfnj7WzHe9Di2Z
5J+fgoJuWPfoHgQS26xHJjzHhQ+4f5HxAaAYRToSzz4s0u2+S16g8aPqDQ7EDzHZY5r1Odp45PxP
/LHP6/hip6OOmd0v8fCz+gWI7VJR/n58a9p4tCaBpxcDJmi9uv0CholD0U2SwXnZvh33wfYLzDWH
I0pVATnnW9u2D+ZlIJvNZ7U+OJvY9Amafk+rl8cbMR0vbZSvv4I6fi6u+czlY+wDsAPLV6WKCLDV
Fo577sLhOHHiEyoE+sJvl4rWg1wpq3xwgtF0K8WMOc18vIy547yWQF3psnIz2S+LwakSgLVJMREE
XNzI9jjFkCKEm8Miv/C97ziV7/+zKOr8uCHsgU6cDU5uvOz3KBZkZDuc3t72H75+fC72z3jijZTT
zz1Zj2Ttrj3yLGzXiW4TYppOxhHHBxgk2lefVpeQbMz0sAmJ85vqP8bjzZmzrMLEayairHGfIRSZ
qUCb4LJ1yURjewrHjxzzwIm6cMyzctBijdgB7bJgFrs95tAdxzCZ7lSOXPiU+lThXLEyGijq38cr
mtPaqbCOORo0eoEq8VZS7gp5O2jR4OAPdUSSMDUo8x1pkQH9/xJ0B0DTYe/i6ZJqybvLb2vWEbi3
xyJmd+0/a7ljPe6KCiSv4QACZ2Ame7sEgQEXvXr5Uq1uYdPoBuO2kTwNr+ngNCKY5ZMU9zAFkWcR
+evHK5q77leno1GXUaqzgRkUCHI7xFQa6vxZ/V+cC5gj4eLCdKKbmXo/GpUXMzYuB6eNGoOL0Tzq
HaRwIV1Lgy//vY3XUqhHolPA3lqkkIJU0S6ZgpO3/ZE1j9ZTvmrJud+ez0Bcas33T5EnnywxMJ/x
eCv/6mW0fb7+BMp0oneidUHxOlmZt21GFA1mZm9ZxzOeKns8PAmnlOw+QaVyWaGPItYXTMfcUSL9
DmZIDAeiv4G60gOP8cE//W96NIlnKVGjj8crnNPKawmTZb9ygKo8lL2wxwKrCD0LviF7Lzm31KH3
/zjJ/6yDNhhSwitVDClBuErIyz6buhOO67OEjLhz7p6+RdLB92gBjwBoEn3aS8xgLNjHhaX+uWJX
S1W6EPPjKj6inuyj9k9yYs/6n+8miniI/TBFCSAG6l5wbV80ijfgXmCEu0olyy3UdaEt9YvPRNIo
FqKnBzhPSGtgsOT21OIoFIWGb0f0uwAxGjrZrzGBbqyjPTFBHObp5Ub5zPXV0nDZTHbzRjBdXQMN
WiqDLHN0BFL6tvwZRNvqg30qWuJiUE5caU/Z1+MtnXMt4CSCqxbPJ2p6lIKyXBnWQlaNToImpiE1
RTQFhM0ZcfJHFC5kb6Zto2875GCgH3OoLILk221NB/DjVB0/OuqQkia+NFxu5AJh35jwpAn5JimW
ZnZmg71rkdRJhnWaZUkljAj2tgPQsdEupHurD8A+WZ5DkkZP0few1DM0G3Ug6wYUWJCPYrZ6uipX
V6Hj0yhUW3V0xsjSYqvoWdJHmZEIrwFDOnbXNCZGVtePT3Km/sDBZfiP1OkpvpLqNVqfaoU7Oi3o
EWSStiaaiBVRb5tfTteSJ3DLAgcgeXP51WPJs+d6JZgyo2XcFiyfQzCvPQUbDqwf0TubvfuCXW6S
JcCSOcf0epWUEmWKC+r6dBLmnTqQqUv/8syO+9NSbwmNuv33PE6dfSysgAIfknrnI0zXeokgjc5+
X+lbC1mkVftcOIxpY4pRDyzWcDj9e7DMz1MCE9Gscvs3NJvtaeGRml0wUH1FDDLjov5FWlfHyhWu
EHSaNjrI1AuqVa8EXwd78lJlZfYQr8TQ+1pljagNEJPm+/Y4FKSDIUiB8qFqLzWoPx6rzGwKSgZg
MjqD4FADEuBWWauGAyFw7rMOR9Zrxjx75vPx60PC0Ojxa70+r0ldWR6z2Jd8/+IraGZDyQw5OpRR
aeaxomnSpqmZ1mFH3mGkXJeEJSsn3D+EkwyMlQJaAY4iSylOVnp+UTZh58CjwUss69oXt8VLTNLj
+l+6+n4FHTj65zZVTS4rxyX+6nOz6shJMbzXhV2+975vP4XaZXQY5ErsRZ3zIhDhCAQQwlkI4NBC
lNgTxRu7tl/fMSN3qI6XU7HUp3rfx4SreL0TlB1UGSDmDhHEq87b8AsAAP3IEWsSDv9O3n2/ikeg
Qh4OtT4Q/wOYTT+P1z9/2v85CcoijpFYyVGNk8iH16Q+FspCrXxGi28XSFm+uutixROxwNwAsrn1
Zon6OE1f1R55MlOUeXYbfbX6Uc1FUotJiW7f0lvJ1HVVG7ZTyizu4FhWpE5YRKSG5hmJFukx0FyU
aqXFts8dS+kpTrdJvjhtvPQB1Ms61io7dhH2ViBv0eEDxRjfeBZW6zURDdtkrU2+ucAiLnmZM77Z
zcJpH1Dxxz7iJrnbFq6ZlRqx9fzvHL4CSn6j++aKeVphWPaxHs0k92+FUqFSwihhwmcQ2ulSQwDZ
9rH/ai/P0ek526zXtmS+xkhepwBheodzSBpuKsF3ZBFZbeZRuv0QKmAapC7Ngj/bUpjTde7Mj4/6
WSPtlKDZy/pzaJztdEuS3e49k8wDbDi5TGM3gMtdePWXbvefP3L1MPFaU2RZCuVnVi9vAL0o4FvJ
urUGAjJA6M//FHNnKpjyB0CUszlpxmnhdi9+wHT9rz6g6dshSXycygSjl5DJu8P7gU0ICCAR7Xz1
xCj6q2lusAPx/uTbCxH0/ct8exiUeRsGVUpaBvJ9jBe63VbNHQ74Jm6qh8VCHPmH7Pjgvv/Njl+t
NVS1ptcmU1qYCUp6e9E8rsF/8mRym4PO4yExlpR+cXsp4yZUed40OUSiK0GyOGPtXzzSTn4B4soz
2p12u8SA4d5gov/15yT8yOeluf6ZNPLtFlNmTolcBmS1020HqMF2alRAtwK7KXc46AkWut9GuqI/
vb6C1AEQEqYwEBMMeylQ7HKCFnUc/Wq1cOw0NDY8w9uPokxflCaFV7bTR4Hj54hcI952pD/P9jeB
4QueYPOBiv0jrB9bob+w4YEO/OnIlQ6Mms8k0SQXEHr7hBj1bm8pmLV1jfO5P+8Ic4IqoMsOcenC
VVvQ9D+jfCXZBbyOG7GQLBTFGvkqa8izbVB7ehiNVtby5uOVzrRN3Oww3e5WllXmJznklcZb8bkX
dvAHid1ZKNE9YYkXzzIWDnUmZrsVSXttms8zUQyRueHuXVuygo27Eo/udliymwv+4Z96XW1mnPyf
F2ya1drv292YkeMxBVSuR9yd/YSUWyoTIBFfoEaL3A9LR0kZrVoDaqE23Sg5sevKdjFxn4DEcFwz
0WIeZbqdjxSW8r8i1c3zUoOswTbCgLzhiSqIhfITFro+Pyn6t3p5z2DHDOf3BHiD7YLaCrMfoACV
CBQwEy8mdajqEFdhmMJLEgEl3yC1WejWOdqf1eeg00HdtI5Oa9+qt8IZVYsMVyew9PQ0PVYrdZx6
9hYbOWdaRqBnV59EPVqFF6hlHeKThpMYAQhlD1NO1sqI/lHX+iYHpOguOmKBha2YPfYrsdSxYzQw
KRIBRwGMKkPWc/U9CXLdLeyE0x9f3r8uqrtTvxJFnXqmSFrcang3gBR8ar+n4JiF88/rXymmQHH0
+JfbPpfQgjVu9eHAGyj+ZqgAYkrXKl92rwLaeFmABbXkX1mTM79+baz38CBtTIAEGSeMCQDreicP
S5s07f2jL6dePD72+V4Uk85pXP7QRKzDcMJSfX6mJj4pALp50cLETjXSW6+lcNMi0NTJbUJGSpk8
FmSjXNx+xRwP6EjDVIeJGZZViuLZ1vtaFYvjY/e6oLI8q8mKgBzqNLB6+wVjwVetUqNg2bCxEdb1
unGZUmfd5MCrCklZJTYeqwQ3rel2Y28k0oWmIm25LvTTwTEYnkT/whA80uL2xBhQxgVR99b1VhS1
vQNwqqLRx+I6nbWl43ar6ts9sLDgs/hGsXCr7uNrCEORFBZmyn/RHXZcm9Vl22Ndrq8HBcG8q7Fw
m2a6JycRMupAOC1gGVI576DCtN8wohALeI1p6P7jw1sBlmAkr8NRbchBP42p9XgPZ2wUOucBIgZM
ecwXYtzyVkE01Oz6sPZG7CE4OdEw9nU8jyvZqCz0+WZrojuh2ZHfcJFXeOYVRje9iMEIwARNILfU
DXQjRBRMIw1O2GyGzswVGdBEh6pGSxfAX5X6G4ANJM2Xkor378St2OnnV09yy/M+HxQQi8ypib+d
gZO5Cz2dWXDh7rEUpFtB1NULi1JpfUyrOy9IsqXGEfmQaPsMsDzM/GnbSv+q7GMAGj0O2caJ1fi4
3pn8FsR9zkBq28ksedXam01rgw7oUuv4tcmsC0tYMmD2dqmRZU69AXGEdNk0ZQzwkdttketwjHPJ
Hx1uuKTbonC0wIo6f0HFZwINbMqVmMksX+0+J1aFVnZQN37TnAoRUxzfMbFN8zAVqn4vsamvamt1
WX1GRmw/VvU5U4h8IEyxqKLco1Kazhd5kidCOjqe6+m1dnQF9KOFW0ZIMA6pLgibCRwmal2N5xBC
AClRoqJ3zQ1RhcxQF0h3zDYHSB5UgEHwcFb0L9ToXlWcIugc98ielPZSL9SkWrQNvhZOHSbvVmXZ
xEjwevFKfsllODsKsrz8bwWzVRZwQOpF4Ik5u38tkzrZVvO11kuwYG7XY4Q3XymKHjAAQS4FMqAa
+loop8cHOmdBMIAkgwgPXRoIRShHh+vSuBVirnWUV5h84BpnViEaorZvHTdZ401/LG9mV2/EUc5O
U4LXyuvZ1hE3oYGZOABvconOVE+eb7v1AqrGjLbeCJt+fnVRxHiU6rjC2kRdYawhNYryrTjW3kKd
bnYP4RlMnbwo2WIw+VaO1tYy8PXrzunZOH6SpWivdllBfHeQzKYomXUXJhwRAWOdNL5mS+KwROLF
TZpBaSsuCojsga82ddRSzzg6VEHQLGitE/QGG9pSPiFZMpvklT9nX8WX0JHk6/FJyjOew41IatVJ
IHN560KkyNp5+d58MdyXGOh5sGVTwhVGEJGAW/v9O4tj7g0p3xfpKQeYbWr32j52X5LhWKOdUgLw
7b9IA0toulFBqDnsM/cs4v/WYlOGV4LDk07DB6AL5N7yRyPJdEC5B6odp3YDjvXLuBFQlax/QkDn
blJWL+pXP/6Wpe+0O8uNLnRrqar0xN3Judkr62BThC0wTmod6K7ysMTsMvMIYFtgrDDUhNk+Gvu9
7RvUSEqUTMR8O14qTmesRjxGwzRSlfmbpgeasymoAGh/SjGC/dov9aLNPM43H0AZESQehlhIA6Q9
OkMcSPI7+L8oUSet3cgLmj8zXwBcBdBoTsMhcLr+dOTqhglsXvM1HiOHLyyJ5CA4zkF7ZoXH1iqt
1I7XW9XXfWvcJo5rjTHSioLuWglC2Ivy8ccpDRwMZuHdmPMBb76KMjJx3jPgXsFXAd7yTXLJHm2z
U/ssY74xAOqrgm3j23ruLNjSGXMDTB1WlYFZLsmgxLw1A4mcy8AUjnsnHWWoKKunoAZPkVIuMLYX
vj2+fjMXXuAUTMOiKDeBBVAuGAqwapx1Re8oNRO8tIhOiSj37oI2z5QPVIFTgdEHwEugiNCzKpKW
+byrok1fAdVLyYlWDFb53jcA1ZS3pFScEeVVVOldeLiJEQhoiuj0uFN0cbjI5aaqgF1XMqvcNznB
erwD9/ifwHZTwCCLrj88YGhyud3vUPW4IRqV3gkxBdVbZbITpZycCv8fDywMFCuBKIxYujJcRi8K
22PJ4w+YCU1vP4ByEdokDGCQ0TqevADhy/rozDfD+4rI6XeFysoKuK6Fp/PvLUuSYYv/spSDm7np
QAGYGqYnElvMfN9uAF+0CLZKhFMleteRLXI7A8SU1nEk7FE+drvgqVqHm9XCqmee8BuplObV3Qg8
Jx6NS9vaitExQaJDQQRwAD2fE/tfTXadtftWdLS1dutNv3f0hQ+Yi45vPoC6Z9gLuKfiFB3jHeAs
QPq0Rv/Je2jRuhiPFzu3wyh8iwANwDg9QDFvd3jIWEb2BhYeKObPJBQq+pd0fB6T1aCtFXXpss28
qAJm7dBIDCYP6DRluWW4CmnVc6PjJ7rw1nxGaKNA8u2JyMb36+uhNTEeC+jEf5cywkqXtnVJ+vTz
K1uu+Eyhdgqk18UeGJywmwIGf4jmjmQQ9AKuDIBdopXi6/yzXxyWKKFn+nGAzIQeanm6VBPrwa38
OIrkKK8HtFYpVrH3OaJ6v2gE2PqIZGN350nHsV15IPRjzf/xId8IphdedgrwmnrEU+GK5zaeTHh1
p4gtyXjdzxaitxn3AJM0IBxBUyom0zXqbdKKvGHUEmFFLezaL1H7LftnTVlYkTTzFIn8lBZQFQmQ
IXScViBC5GoNr4NAXgYQIkpv4Y/82+84C5D3umQV5GO0WoMFI45qd58cOK5stDaMev6JV7rYtebu
HWMOG9Pe7czPYc2Zog9W3ddR371vNr9LDKYz10wUFSDy8wB3gCmjDKmStmwXZvzgxPkJcJVaYWgR
Jm1qsM7AaX582jNlIfCJXAmj9KzEUCurBBC23R/lz9gA3LpDlHO9+rZtE1PRAJBkgLnOv3aLBnvG
dN6IpjSt1YQGLZjc4PB2AbcoIF/W9udlX2GKLH7R7M0ns5YWLNictbyRSSlcV+WpW0uQmZDiRSFv
4XrPHfKXcMF8zAXrIjqwQXcEyCQ0KlFyYrGumLHFtmZIgKVGpsuIOQApza4RwFbwv1yrNtW3xCiO
zFp5+pGeAXvxvMTpM1MKw+lefQb1JrZu6A5+h88AYDwHHN9Djc3lN+ObKR4Zp/3CrGWP4T1gvq4v
HOYJpQX1mrSHCsTQgo5/ZIxYAG6AOmLRrTLsAm7ekP2rwkOlnh+r718z7b0ABBc8prPvO1DHcEQx
ta96B+0cH+BuNMad+KJu0Lsvo50gBveZZ5dmtC5KQ7GdC0ojmvE7kQQAXI15ajHAWINCCCyPZOkW
zy/9P19GvcsIgQs26eveCRS22kaepB4kNb48Xv+0fw+W/9fbffVK1Z1WC1xeQojLv/O817wUKbxL
TC2l+8eSZpeDcTe0ugOG/S636g0YXGgKbLQf+pdCxay9sPTgL4mY7OLVYgSpktrQbXrnpRn0BAQQ
ONJjbv31BO2SNcYPZUF/31xQo368ttnbKl0tjj4rvmdG7k/yG7/ZWxMVZ2afAxuOu1EY5juI58jq
V1vHqKosZdZmj/A/sul0uZwKals0be+0srTq2BdW+2Ll0Xy8wrl39mqBCuW5sTXTA58Iyuhl/2rX
UPpXLrBCPzH+CzEYOZmgRTBBSMMf9xUAfFqh750893S1/vIEq80vFULvx3Lmgh34C/8RRKlKMkbA
UeGH3lG5ykxSTGtLbkmgQRlJMbjto3E4AichF/K/QqjoOZD32hblKVcSrULp1x4vvmh9sqDBk9S7
23j1VZQaCRKa4TUWRzmiiPnMV2pk+XGJRska/Se+X0SnoRW/SkYVFloJ5xwcSULVAzOEmNuUppt1
dXMSUIO4EoOp6CqvTx0fmEVxGsYXKeW3rLaUcZ9pi0d1B6MGPCJgjIfSieg+ZRD1F8jLuhWaZQJD
LkmqoWOcVGDSG3/EGqN9m/i1BpIL4Dr6Xxk08wKQDxfymbNv+QSMMdXP8MbSN0eSWg3ENegCLn4T
783lRCMWzKzdh8KnIlphDxIdsOqM2tuC8k1pffqYJxCzqaimiqjf3e627/Mt6JE9Fs0erJ4hTbxn
DjlJntxXfyGHMpdLBYwl8mYyKA7Qg0C5EenQt17KJ6NjcK8cQE2+7AbF7pRUr82CDZxxxvCCgogH
RUIJfjIlSYjksXRT1DLCdQ2qTaNCBxzYj+PzUmQD4Oj7/UP3NCZeJaAwiEi03+5fE1ViHeVw+jUw
luy1fnRls6qRDLYAb8ypJC5q3teL0RV7K+YV5qvoRfdtyPqWsVk17WXiTYEhiXxcCT0TfAkwsq3M
ZP96wa//F2lftts4smz7RQQ4JpOvyUGTRcmWPNULYbtszvPMr7+L3vf2liheEadPF7qqgAIczCky
MiLWWuG5TqBuCIwElV3Gu2h+1yGgHSZPKnFLNB0VOfIQfpRm0QOtVJ+YJJO11ExjZG//Qvfd4S1I
ynEUCVaa+jqVFb43Crnhk0PnxcqoOwbEsjlCShMrqdHJykRI8nKmBlEIiblh3/tG17oB2bRDqz1K
cRNJh1RNu2gn96no7gvPLziDeJwjMaheZ/xqSFFH2YFYQQwOcVIpxZuaqk16bAK/0DY512bcys3A
LK+XjdwIej20kWxpXSQJuzTr+2IrxsQZawiiQ/aQoc8BTmkdSbCSqHTP8IFed4p7Pyr3nqJ4ql6A
hBySdkoOwtm08AO88jQZpOcakf3q2FUBmvarjkslu4+cqtHlIesBzehjSOD5DheCiUeM+NpUHFHy
1kJBOx+0TjkfPqdy1CRfihKjkx362bLvfyI+7kEsFTop59moD8jZI4lbTV6rHYj5H9W89oAp6wuJ
Y2Il5qkZlWrUY+qLzh902sZp/CcBYxUxfSQMyq+Kim7xJZd17IK9aii5ZF2nstZuXY5Tghcw2niB
6QEFG53TMBDDnBUlkHRQNIgDYjeNqvjPkF9wAWNDDQggei3sMtR7ikZDUt51axWK2CVJhCc3bevB
iPD3vGK5UuP3TEuS51ATwsxsM7dxd2WBxMhP5Ap+1G7LJlI8m6trorzjx2Roj4jVtvlTSVVVQcMu
0c7REPU966BoKJp5HUep4eQgZDbFONXwRVqgdnZVcFBbrvtAJCs3jfzgoRY1DzphouyEygMSNJy/
cwqHT/ZchITYCg6E4ocCYb6TBrnmWNw0aWf2fppASj11SoitlkWqhDrNgQcG/VWZ9MXZhcShFEA5
RWuTU5Zl6vCQqDkERyKxizhd5gCPWktJKEKoWMUkCSxDsqKFRm1auZsKIqsJ2LqTRDBrrpDiXZ7y
CSbPaysFkqmIagRA36qQdgxgSY1jTdnG+SaOWyE/goEgUtHe2+d9v3Z8ruRPCu3QMjNopKB/3FZV
g88hLTJl5fYcKVH4IH5jNk6k9boo+o1nCcQNJSyV1Mn2QMCSRPyizreC1xOQVmSQdl9FZRElYGzJ
Be2LS2IIIvBu7SrGAL23bw0pHs+ClKXrHbwi8zhbKBIhNKPYzSuTo36XWoIv8lnBGp6LBsMFGIX+
tEnCmaBrGV47UPu4UD1qu++FS2bmSgddMiq+4EoDFmTK/SQPTYhbOB2e/Qrq1IG2a4Jnnt+o/jNq
lExT9l3yp6HnPPxEPw7LPf+n6zJDc779GDyv2s/C58zcef9hvpLA4IaC9+R6KOIhQaPJWOp2La5i
EK0TVkgnUyYoBs1X962NP2xywaKqjuQfakYY/RQknWiCw4F3lX9OCI0tiaMvCvWthK8DI+D7JU3k
mWcHrjzIWCFqAaOHMomNpWIMwBuAGPtAyY2k8l0TfTPv94c0V5JEiILyARpiQNXy22x4EaJJVU0D
3gN8MeIAMMdzvM5socb0VUjOK2dlABCjYnh4VWbkglJDK4yUUoMs4lPnYmc4XBHUYlhR7aYnCGVv
NwwFhG+xTV7cMWdcb9Vil1rBsAGeCF3/XKtrD2HB+qWS/txDawTGjnqq4M/Bg/366lejKCJBXvPP
jfvRiac0evUriEFXTB4+Yh/qB+3RK8OtF8qnym82Aees8pFn7a1GoSqudOqvc3S7VR+5lxqK+6MM
yO4vdcuLM9sPImBAtAoIhNCedf2Rw0AiMZSRAZX3+zcUWv/sHFAMfXWWk7HodXhKwfZjo5QBLUJ0
ar8sbJSZkwaZ7H+sT6Oj3oUYB3zz8NyV2/qpVVmsvvKc1UmPfomG+WJJQ2YGNgy2aCzJSJgujbmi
6+EmKW0gIUwQznesVwO9czXT8R2zD20eHlv29qjxbflzLJoiOlvuD3cSdiK5CT5IGTIQeLSAmW1K
qleip0mug1DaI8tJI8bLRqIw/29/Dp67YMHW9MHwH2N4n4F3FeEnWPWuR5r6JY3qJJP29Q8o/NbN
mrMlu3sJz6GFxrB/MbB/bIHR7NpW29SD0moJRM8Vhj0knAlCw7P7NzXo531Lk5tiMiqs5LUlzoVm
i9rCEqW60ligYfzJclzg1n0zvzfOhVe+sSNe2wnlgojhaIdj/N7/Q4NRJgT8mY0eHvt18Vx+qhts
V/J83+7sDrmYyEk2vCx4hw5SLO2bWA/8xMyl7xgioYDuew9cgIjj9X9nb/KW9tBWkjkRhgnudOQU
+MxSCxYeg6diyx3/d6bGh9LFncD7WpR3AfYjdwqfwLBkOuBkP/c8W2IcXprDyRF3uIYX3Cr9HRN9
EV5BOOz7QHwIri5ICxt/kgTBNoFKAEipf/UXELdMNr7XDmEE2mNt31UUCA+eRVFmitkhQosrB/F4
N1/amOMOuN6YIMzFcxy8AOMb+ffYX0xjmAcZRTOts1c8iAAXlZk7dJMIYCrsayPBuUMrTVg0jAtC
KAofa6jK9Jy8ROQ0edWO4776isnxyLigdtMhdvaq+N2HqzQBYnQhLloyMTkKnAgaHA7vsX0ti1YQ
bfDiaeUl1NSsEWSSQMGNqAicANebUtC0HpFe4+xLt2RNdqzyh1pbqNXf7ke0heE/cE7KSAVMnaOs
9BzEbwbPpuFWeRMOmWTywd9SO0TArpTFQlpuEuBhZa6tTRxkn0JuDg07nu1KrqbXcSIwrpQL/f5h
nvbZwAxFpZpAKgDU9khK3Wx8Lw4y1Q/sakg2cXryZRRq9TRieOAYQfaCBzGDooWpDawYNq2Eljio
xoPz/BA0mRmQxnT6JS63cbGuj8b1N02GnosZV4VIRdiBrG3z5CS12saNHptkafdP69W/o4f2J2gG
wF+NHpzJtonqkcYNkF6b+pWRq69ZAtFmAOlcz9AeeYSVos+6b01ZcKFT9prRLiRh0SQAsjz0uN9E
74MPoZW0juwanJkoG5goXiZGYLkr1xQMziwNaqC1ihWrGDVUtK2uCLSVKutZ+EsXEpLT/q+bb5m4
gEELKjB3NJEdiazxjkBm+RWgvVLDknrXCJ9CmOjJX0lZBVTVKbQB+opx0RrteCL3VkH4/Y8fG7Te
cZzZ5kwJXqPkFHuGEATMPRS5EeSHXmHRH6nYhHjI86/aoobr7VkB2z+gAhCmhET5zeMgGMJezAsS
2XmU/gUvLwKj7nT/oNw6mGsTkz3pZaA9qSI1sl10RqbNpiMG8lf3bcxtx6txTJZCVhsXJJkwAhgH
NJeGivGB2SVraT+YmqLXFRMzE4r3980uDW3ioKXGV3qxh1XIKYb8rvRNUVxI9c8EsXAyiNPHQtyY
Pp24Gb51XcUpy9Tmitwq1aNQnOSw1lu0iCa9ESkbDVzGbRmuvHrB9G2geW15snBO29XSkFapHdPT
HyktTBrp4/Ztl7TRpmnv8SBdjXGyeiVerUnm1qmdhZYqGC418wB9CKylq2rfs9ZbCCFmRwYVVkoB
lhldyfWdl0lxHGhVipHJ71yFZI+KTGT2jmwd88WlAGnGJ4PW4r/GJp6S7+TYF+IMg6sbPQgOUv2h
pqsCDGr3N+P0YfefWVTRewsJJRQRpi5ZDfKhCGusl9fmeilsiLdF0K6iUZ8L9oJz6sgRrVPeeAgX
POH8AlKkO0TovKKPZQwSL0IybUhqIeXy1HaGTeFxBoRteFakwIw+q/yxcB66YOEimFalxtGixwDs
zqhzIhSbZqjAzpm11COZ7X8MVnL85PT2KENI0KTw++JOr9fRs7qs5XEb7l6bHbfWxUj50qdI06qZ
3dcf8nfcoEnKiRBfmCUHaO6atKbzJQYrme7bQx9qzw3Vu+5dhVo1cc37Cz7NrtxMwWTWq85Fap1I
mc2teV2yAit8FsFu3e2gWxHpVQB1k0FHiscsQOzQjukdHpqeZvoqLyr83kZ419My/vvFtAx9hkbB
DKsRbAZwt6IfQ2CxnqwBzXzT9vlDsP4BRpE7UlPY3J+F2QVBGXTk0gaynJ9MQiDmlFeTJLPTLNV7
Ba/T3tXDzgrEtehCUhIg/39hkIz6doD2A5czMdj2levhVZ7ZpfIGinudb/eB4xqoNJQpmn6W+mxn
3AfYp/HWgR45EsRTNH2uDpzT12Jmx71nh06y4pycpXgb19pSRDteJZPoUZHhEEfBA+RobqCeEh8L
fuHnI0GLY4QrJGfYs3sQF1pL5mK4SzvTyNklkicMAew0VnSuzgP49gUWHDgzNxoIf3Mmgrk98vSG
Y3X6R8/ck2fSdYyWemhFnrTNks7FTBCE79GgUapIVEUnwfXm5UkSwHnFuV1kgZ6mgd6WC1M7ZwEP
H0gAwUVKNxptYlYHnSIluV36sbDrVOqZgYoC6P2dOYVi/joEdFWO6mijptJU5UVLs0Yo8iq3s42o
j23J4Zo3ZVPZdezB1cl6MKOnTH9ux96oSF9C8M8P8r/WJxddqnGov4s1rNOyQJdGJhxFz+8XvN5M
XmpU1PuvmclqyUobF3WBQYrb5My9+Ws873iI2YMCXn6glg8t2/eF9+vsyERkaXHccSx+WdQvvFuR
NJASRbnTDgdwN8U71A8XnMq0XvCfpbswMQlJFFfJaRV2ua2txW3wBUo1550YhVk+CKazI9BIXYIw
zd6gYFf8Z1ST9RpKQfbTEqPyNsqX9IYJfQmM4jPZ+RtUibVt8EQtzxy1Ee9v07loAelfNFMg/0sQ
qkxW0HcDv/Q0nH8lSZlU6kgWOQYPLaxV4u4FvBJokC8cwP+PTTA+K8COUmEa8ikJ1HNCpJ/tCsLk
omkdI5CbbpcIp+bnlCBKx/hQbJnWEqIO6Hipb3PQtZNVuI4szkQk5Dl6+SBBaKTeSX9H7vyfYDGt
P741ps4bbvv/Wf6dgMs9CvK0WBhgWTl0RgFKI+UJ/QeHQf/QjHqnLqzhuB2vrMngF4SeMBRyEIEh
/3ftMpUsrbMS1DY2UDqpXqhevSaQ1TYLvMSM+9tlypsGLdlrW5ML13MELUjcMLfj7hwHf7/7Px5U
sg2u2vWay6h8KGNXzx4dkKJUTKkOwR/82X8W3bZ5djdlb0WuuLSdlsY/iXfaonaFnOKbiPQGOmBB
3XjCifPe88HTeY+FmyZcBeDoA7qzR5VLV4UFX3/7LryaFSTvrldA0qROFSV8QdX+OGvH+YmhjZYf
Bqk1ysGChnY6vAj5Ern8uK5X6z5mXVCgBNYToQj61SdWMx51OlLXNro0zIw8NsJWVBM9gpZw5f69
v/A3cwydMhXXsggnAWWEKf2ir0p1nhNS2HkcvWWhayUZlCjq+uW+mdHNTYaEAjdoNqCqi8fg731z
cXCSTmmVCDLsdtm7ZiqdfMBH23Tf9kvgh7nxXBqa+NuwxNTGNQyha+ccpJlOY20/yOnCtM2MB/fj
mBwbWSYgjny9RKpcZmjG8TGezM4gI0q9ZzWzUm2JBmFmK2AjIM5AkIv08dSLC74M5uO2L+z+RY6Y
rBfHXDZrzbq/OjOTdmVlcvgz0jY0lYfCVvlEL4Ojbw7IGd+3cXuWFOxpEIsinchDmn2qRgSGnQx9
AkFpC4QDALfJJbBuCkVj4F1jpIFC9LB0Qj1rwlzXRDdnXcmFZlOFS70Jc3NKcMCAXBl/IxO3wsdN
0WaKlNu82rBIkVe8/xXKie6oEKfXlpK4t54V48aVAYYhwI7QCjjZKkEStGJE3cIesvfB/UpzEZ0+
hiSi0AZsjNSmay47Rqn33GWW9qet3FUFEjfB9vi1IqJJrNaJWqPrEuRHB60DQcD9dZny2CGXMX4f
0pPg8EWRabqVwyJsEr6luV0X2rpKEp18edIoaPFH2AalHp4zlXnSmuO3UehbVNpk3b701BVFNVve
F9BkjV7uf5J86yyAbUCqFBQUoImi4vXhqushrDqqIsbt89dc8/UqlBeCzZkdr4poj0KtRNKgUTbZ
A8A1eV3S5pWdCYMh+tsOkKyQLDiJmY0G1DIFjQVkjcYzfD0Ovy7VfAjLyk7DrTD85JpmBIGmi97A
VClayM7OeKQrY5MzHKWuQBJSVLZSUF2sD1721WTfPllo5Bh/zMSRY01wLUky6ju4oa7HhApL1xRe
Wtuk+uTQV0Y1gGBcSLyJe5F/VlCKub8Xbp9beAyADQRpRAkVCWyIa4NS62aSTNra9uhKqgLUH9zY
UMq3qhKZpNnlBp1bvmr2X+mZ34Wb9Ay6AC3cYqfaZFfK6/ufc7tvZCTfEHhCb0RAl+q4dS/usSiO
ei6S/dqOk2NFvmn8EKjpwomcs4H0IhSxgOJDLW+y/T05jTgwoNR2ge5KH5J5KfJMzf8074whjPkO
LOKIq59CIbOEJ2VQZ7U9WBXeB6DxA2simEGXnsu3++XazjjYiwkD8FtBZzLs0B7ZM96kwSqIV80A
rZaFI33rNUZLONN4tqIN5XcjXVjypFbOUCyq7Voinl4J3UEEM+vC2swMB6lsgUe4DK4wcGVfD6fM
XXdAC39jJ4YV6kg1M3khzTvu5+sDBtmLCwuT1a9JrgVoJ25stLiAHA/ibxtqPS7ly6fAcnh9qCWP
uH5eHCX7pg7QV7W0qKWgsSM53rdn0iKCrzZaAdCg/xx7j0OdvfFdvOlLZxtBhhMMjJ1slUTWoT3v
nj006gKJH+3TRJfyU+qnD2SILKCLOOfp/pGbWVd8qYoAVUSH2w3QlPa1gMdJ3tgOLblNFTW+2ZT9
930j0wa+/zsf/7UyWdisKLoi68vGjod97UIAWY883M/yh3eU405XDm4LnKiWHjs+ecl+iIfOPtMV
owX/MjPYXy0jiGmgS0D4pT2+2MRNSpyMJmVvo0mZaU0NMv37A53SLYwDhQX4VESUIPaa9ms1idTy
Wdz0SEgAcS69hU/BuX7pHqojCExWxIhA6OkfqWd4g1luRPaXmPe/YDzxkw2u8Aia0YCLMBCAo+sj
xHlhG3Kl2NsllB5I7OlCuovKyrhv5fY6xDABkJSB3cHV+xuVXUwkidI4HTqnt4WkWxPQNyhgjEiS
V3EpIXfbooAJFTGWsa0DMszyuKQXltoqIXxVFoPd64PRbaRddnLBA9zprZGY/Q5Y36Or/wSr4XR/
hHPzeGl3/PcLu34MqXqeywf7zTguvbzH3T5do8ufPc7uxc+WxaASgekYbI3Jq89mV4FlTtEfQ2uR
e/EmozKZvUmM1BcqB2IEWOr1z3gVGOmebuRNsh5W5VtpfJTrfsVZxEZWGiqQheGY6cKJmzkQCMsB
dUW1AQAsOJjrsQ50UJO8TUW769tQR6c9c7jXgPeZ/K3wJgRJULzUVQeE1U+p+FKUVlp4Vpi0B98B
qzuSlBkZ1k36AHl7cUnh7Pa6QQ/WqNiH6gSemb9vqot1KDxQIImugEZ8NMrr6QA41iASbx11GahR
5JhYHOFrlOElsrq/u+YtI0YGjwCI0aY5CJWmyNAieWkX6DFp0XuR0Jjx3crdpOWbDy3o++Zu/R4a
XCQKD4+AB7fRJMqjKh9wQxDItl+QvcJlFihnFiKemUgSfBc80mkIyJHdliZbTejVGDVFTbYrz8yO
gYOq7WagjK7i78iOHzJb5FgosvahiA1JtirI+AlHwfINQW8WM4m3/un6Yya7LnCgxBk6VLb7Rx70
AGQngIQKUZiv+92mrNcUwsXn4QXCaX21Fi2t3tyf8NskKuSU0FaFKhRAfjyC6+ttn9K87cHuINu5
zKHhU5eER6Bf1OQ5C0RG6m3k7cV6G9KtIjB1oDqNrED5DNA9/Xn/S24rVb9fgqsXiipIV0+zxpyS
qzkZAGVUv2hkSGAZqp5C98Dp/lHxDzFYQbhVnO/znbj1trIdPJJDsY2ehm/BMUUmvgrqGq1X2lqi
Ogh5hoWL5DYeA/eRQlEE13Apg4Tzep7CohTTLMDX9dVXDSLKSnuMpZ8fGUrOOYdn+ev92bitUWA2
Lu1NTgIHDreWxLDXNSt12z7YGgj7nz/s09+FgUnjRXvt5GEJzD6Ycyij3nR5uXE0yiKFii0dILtL
gZU4doPlPgF0pljAn0arlrK2e0J/X5Eyd5e/aIIl7pv34Y/a7DlrkE2xsgb1USHrhOv0DALPucWt
fHlJ2uL2qrv+0knIUIVF1agkVtAk0zCSQ5192CryUrPD7aUHK8iGoLUbbgIg1OuVFj2hc9WyVWyn
18NiYJqMV8STD1xX5xVM9pgsA0wShtZSRHTbVDKuOWJcMG0JI/h3YlkDxLqPuUax/fxL2XGjjKeR
lEYDyst+XfmHHk3hNf80+AtDnp3XC7sTH6D0jlArZaXA870U/jnBimf/au2oiHtVpWPQOUkYFFXL
9WE6KHbtV/aghuuGVitJ6RZef6PzvtnMF2Ym8TuKhR7Ruk6xlUhZKW1EdLXPvgokZSOtiU0/qrOF
K2vmhhwvKuTMsXYiEtvX20WIcwe6srxiR9l7WIB73ypD5QmgcdZy/trrOPO+Z5gbIXSSAJ4c2VEh
JHxtLyWhKg0uUey2S5jsvipiuwqcUwIAY1fEC4MbV346nWPDLVJwCJ4h13ptLPaBEgVxqmKD8ZEw
bgB/UJok6oILmsmNoqn1l3Yb5UK87iZXsldzCoDFomwT0HwlFHzK4VMcvciKD9SKSbBROlODVJvZ
goFfBUvUZ5hYuTaiqQFe06T3AM1WFdgf69hcTCjMBgyECnTsXhvRNJNJUGp/qMWQyHYSRNsqpwzy
yQaH9QVAwyMiA/5XV8D85jhOqg8fkBEAAnSkb5eks6utM+VVg772CWLaTf0Q+UupsZnTi7hQVcHY
gOZofOP1GgUFoHdo/CSgKD9JxVMgbiJ/IRkxa0JB5QHZvrELebLH26SLAWMViC0Ph9Y9DegYbOn5
/r6e2Woqain/2JjMsuaCvQ+ANWJnQ/vVCdUXl5YLR+e2nQEOFmDdkV59xCROezaKfqikliLYAWcj
UyRdhC5xUa4dA+yeH46BJvJaefKPUN81ev65XILozR7dC/OTIXYyUptwDAjjOwBJKw882n6Q50bp
+tAjVwi6SLReWhj0zLwS9OhDKE9FmxE6yK+3B3gz1Vbtcb07YlmukAoMwNUJ7cP7q/eLZJt6Cuh5
IULCexsAhInjVTNAV8JWQlR9xlvINGX2pOkPTy6z/mjM+lr5bM/r0KK2VJszdNN82L6a3+zj4eP5
VO/Aj/3XA7P+CSxg7+v143r9dv55PIHr0NgZrv222zr67nGpuWxuOS4/eXJwMto2VdnjXFdDpXfB
s9rvWjW3GuEgoLHl/vzMxnOXxiZ3uxO7Q0l7WbYlgBGyYovWUFF9lhNL+ORyS5bN+Fna0ocg2zkg
j79vfOb4jqp3/6zNuEUuno+jRncZJFgbKXqXkeZtCwPI+/s2fvVI722AiY9wHT7Lqk6V7R34ITtr
ZBkC6Ruoo0SQs6qjBpUZmh2jBlSBXHARbMsHJBIgk24sJRPmQnWqgncNsAXkzqenPJRrSYpC3Mhu
/yft1s0Y0bisGg5+ueMVq0iWgJZzRwzVI3Bx4Z5E6DjZ+3lFc27kebBzh2cKwGbeQrXl9xU2nVyk
s+G7BLzF8Fq7XkH0XiRoeIuIbUGTUd+cB/ZNDJl9qaaqfzvG99HXc4MwM0C/y2mtbqK3l5hB5ePp
7xJkcPRR975k4sNo38ni0IxjVXa97Ugt3qp/0DKysJ1+F+menUlIAE4Jr09UjDhm/Raco28atA4+
S6ax4uHt0zpvqPH9q8tjaPrxq32DsBTLGFLxYPKzPkbqsdB63KWQ/Xyp9SWqu7kDBZJOAYIpIMBG
Svp6OYbco4mf1eC7AMtI3W8baZ3GzcKpnZ3pCyOTGeCUqoD0UUnsDr6CohcV9C01WFDTj/snd3b3
XtiZXBClirx6VWEwtdtBMEwtAanJw34hkpyfMuDzx4sI2IrxKy58EF/QRBuajtjgPsKT6qHp1wI4
Se4PZS4W17Ak6FBXkUGSxWsjIDNpXC9JiN1TNJe+AL2RPasdMLVI4yzpM88uz4WtiUMXefBdFUFM
bFfbDV98YGR5oQvl0vNizpmBZPa3OI/b+1e34mLehKZuC+LlCItAQB5Im7Lk9d7Lja57RNjZoeyq
aU/3Z3HmXsQ6IRGAa1xDp8Zkd1MwSbtZJBFbU/p+RwUvNytfWA0Z2ZfIp4E9yF+wOLMFIXALTW8Z
NA5j5/X1umm9DBERDk5FKsDFFCAX1pTn+4OaWa4rE5N8iuqnIkgu4E+EUGYSGqBlJJgGK46XdG5m
NroKZAaeS/z4vzbZ6NHgu1UowFCe/0UPjZeDqLpbQF0u2Rj//WJTDBWvumoBG1X4B2Op1bXQLTSO
z84X0r6ygpSQguDt2oRG+iaqemzvLgK9UDP0Z0KQDJE58JKFALzcX525LQdYHJ4xCjg88Mi6tia6
SQyp85bYnJh6ZuOl4NkeaMic0gPILPa9VZ16n/dt/mq2T66Yq4fTJCVRZ45XCzEeTh1IrfcqU9lL
sHopjBZylTnEP3L94DKIZa6ejsf3IzWeWA+duwcBOnd6y0SwFrZsKXaZnYiLx9xkImIO7ZdRBDeZ
a9W58juqh7SGnARKVhCBZo2Syez+NBARc3szDRcPr8lKVxJf1MjkA1Kx7bcvpYk3tV5hRvCaxq+Q
FW9Qaqq3b1C+txDanb9TnRunC6SqDOCFVH/63jxhU2wIAEG+DpUYCD864KfCX0d6UJBG4WZ+bXSI
FPFsrRiP/2bSiISECOgn0Iwy3atNKfddn6p4ASuubIluBGKnOH3LerIRazE+EGCmjIVZm5k05Ewh
w4TGP9CRTSYN0WcotGqk2or63EcbxPUptLPENPyfX5uA+6ujzjlw/aAbvz4YcV/3bSH4Ki5nQBj4
REqNqEH1vS1pu7AR5rbef02hWHptKkqUIlcUDo/8sjgFcvMid+Kr6gsVAzG5ontQdbXuT+JUXwhF
6BECgk4adHj95jyvTboRhU0/Vu23CtK9BZ4JL0jnGJEe4PUAtJceHUoGnhSrMqjZ6m+iCZVqUqxR
DLj/JXMOFSEDFM+R9b0FNiWKkneRXKi2xm058sjz3xpu9Ps2ZucXbSkEEG7EJ1PRBk4Nlb5xU9XO
vSHQUQM7QtkdCQcFOWXpOASr++ZmhwS9HdS8R5WoKdM1GpcG0Xcq1QYxG1OAR0vpRzU83zcizl0T
qJoiTw4gDBoIJ/5K7T2Z8/tatQvo63jtrgV/FW6j/qerjnzEGmppFOBI/pgTZOjkFbjzImeXDCVL
1j731DUhQ52DdZzLeqfdu17GHMhr1Ud+qfX4FpUwbjYcIrSdouHvhsul7aqiLKpetR0vRqu4ZHnV
rsXzxd2IlaEIOgE8Qy9F7V+sg4pFkEesF+qN4wxe3NVFK1GwdkiqLbTQglbV6pEDV9rKQSJvobL5
W5mYevJLU+MOvDIFnAAXwFStN1aHXwqK5T2Y9fEIB0QJXWRPyaaDILOG++2Ay61joe6Cgn0AdjFi
R3f17ZrswccsME/Tve3jY61r/yJ2UdH2gY5O9B7x01wiEuiJEoFBxPYHcsbVfiaFmutOJ/IL5+03
aLiZDoSwEEhB9yjE+q6nwxuiDKSKGnw0bqpoE7LGEKzeLNkBZay1YBx89t2wr4g9pJsMdGsgiUDV
VzDh6xgGfv+k/EbN975m8l4QRvLozMXXRKRncm1oYN38y7UrpVo5yY7EduCVukSQidKAz4HEEdrv
IYRSbvrUlFsRfK+dBZIl6B2hLZvbadIGfctGRnZ9uZaCHQ3wSAz1qgpB1fsmeNu481kdHsraKjmQ
9OJNpxPKeNuHvpgcl0ZLILvgbpSs10mzNFjM7L2xTmJgLgA399Cp8AoNwIagzAV08/50zvkdlIpR
rx5fKshsXa9tGYYZzrhLbbU7VgPYM/0zlcBFWC9cUXN5CIC2QK8+Ng+hAWNyplC0cH0vwbIVODcp
ewMnk6EiNkJNjuFWAi2GBuwf0bGZniAdYX5/Ufb1JTPyq21QmTr/NYY/PaPmY2jgfc2MQF8qoMy8
e6HKAj2LUTeHSGTyfmpysVIlL6C25H7w/UfSlSx2P/LkQ1NyU6bxwm15S8YBV3ppbxKVBHmXS1UG
eyr95N29I1k5pOvK1lY93NpZzvhcj1smR4a28wMw3oHfLdl4CApJ/1iJIXhoOj0STKmXsAEhz46u
e+QC41OZG5Hw3gv6ANW/mGNZ/hQ1L7Q5hQ5ThnAdckvIirkbDB2cFH01QLij2jveoxdOk9ZRw6VN
RUGigj64QrTqeDjJeIVU0SmQDqKzh8aPG3xV8Y8inYN2038NYO9RcEsF77zf613GwCrHChFk/23J
BPFv9R6fuiWljdn7a1zgEW2C5pVpz2lXt6mbKzG1ow3t3h0XuT5UxTbyuoHeumx3C0XhuYy1emlv
6j7VkGheDnsN2FWHNH5VtFe+9nRyUFLd1R4ziisFLA6Db5LwURJAAD4shKRTjYXfAPHyG6ZO0wOj
wgibsDvnwHu6k5zATM58SNMIhqatAFMR5UeEWrqkWkMMbtTOVPkP3i+eCg9SUA4TFuHF496e+jYU
mMHhhGoNOqYn93nFe3zhh9j7LTaqLeVIwKRfWaaDxy9y13mw4Ohm8DJjQwBqvXhmQDlRnJy1HKoa
XOpm1IaAhFSaylFBk5ztdu+5XsUlG0BUkm7uO9e5iuelzWmxHknuzCFuimlHqza4hixP79acCZYh
dqTsNYFDA28bGBMdG4hxI14o4t8yzMC/XIx5mg7oSV565Whf6ayqJLsm69Ai2kBgzyDlyutLvSoP
4NaNk50sGmW6hGAdnfrtGv8z578tMxc+oe7coFJa2M+1bCtxb1TSVX7DSwB6et7CHp/dTwjRoSqG
8hyS+9f+J5A9padOgWPd/x/Ozqw3biTZwr+IAPfllWRtkqpsyZK3F6Jtd3Pfd/76+1EXuFfFIoro
xgCenjHQWZmMjIzlxDmSDc2VY9VuQugcGY+C/llWSife6tWsu5IPay7e50QpYGYFYXxRlJ166A0k
rjlcOtZANGy9+Va8Sd4/921qLR0BJEAeC/URAxyLbZpaVEI225uXUBPdJvsuAhvK49f7i6x+N0ql
0BujIgca4/osx6qV1LwyjUsUpU4oH70+cQ1v16i1I2xpcb6n+DdGgo1Ask6BjPT8ejFd6ADW1zgC
xtTd6BSdRJTUuZC2b6s0aXz71SJgCKCrogk2uYL9iybUUX/6nD/17o8ZzOXZ6enprbf/JE5GzAmL
C00Mef/25/6prFoYSScVEg7mJrEPBF2usx5HrgXZxfSw4DF+jFuXdGkfj8PPuCphff9+f9G1kAQl
E+DQ4FaBjiziJlHKW9rRLGrWip3FhE1P6aG14IjLCZ6kjTx01bo+rLb4FmVTxVGpYdA6LrGQf6ny
n5G08v6W1kIFUFIULaD4Bez97rY+uIXRSuNMFgJcv/A1bWs70X919antX33/e9Ick8ZuQSCKIa/R
OcouqXQcNDhmxRzQyq/IOo8zo0ELX9ZY7Cql+Nb4zaEKD4V5KPrj/d+6esVnPB88YxKFsaXari9N
TVkInXmR/F2g7fL8kL60laNRDAiAM0sv9dZLtfbFP664eBiNVPWjKJhveEh+7U/CDz+Ld7nXMJf1
u4r77z2v8/1dbi25MLLWy9soGVlyjOPdpBKLN69D8ilnsthP+p0qaBvTdVsLzn//wQJStjfV3TAv
+OA9pHX4FHt/Sv8FqQM3C7vj/e2tXdxZYBAfw/Nw0zPTWlmpK6oulxSZD6F6lMxjL9g6yENIb83v
rbARa6zW45ianpnP5kG795Dww/b6qs/o44MtkwFrmA8DmY5/LD4re9j+7J/qrrT1h7k6LtmvMYRH
nf1aO5NBurrLko1PO1vLwrualJUsts1MKiQr1yct+d2IXDc1XQx5Z/i/5KI+NoZp54TY90955dG4
WmnxTROhSODHYKXE+9mIlT3nL5LZuklMRUvY+KSr21JROWXijndwecJ+F/hoAgfGhTYIwUS0V2VE
TvTckcSteu475ObmCN+HUkBC0FybneaHrxkX3eSXZWjMOIgwOgHen4yTnv+e3E74EQ+7OCjc+A09
g+bXKD2F9ejA3QAwoz0pw+uoH+R4qze25pVQIwSERf2HDGaJEipjq8qElIJv2qNUO71V0otq7gL9
ZyGkJyP/rPj5V0X59h8+8IdF5cU50A/Qh4xFuxii2uFv0IZuk//dMttBJ23DmuYQ4+bQeRto/fH4
Ue29XkwUFD0L0aW4iGEqO0kC6k9Iyi2ejlUz+rDK4na0U5iI3VRQRJMexpSeEB2cjsn1HiXscat1
v5aCwOVC+2EWrwSduYjdegUCP14xSlffG9H9NaGB7UGUEz2ZL/7XZAPrsro1jo47QrILh/n1AU5S
GSVZVFOKj36YDU5c/VXX32RhC16x9qHgZoeoH0QNxcFlrGiEidKlo3EZzNdwupjNRtS15lZmVOx7
aIhe+2IfldF5DRMNxgX+ZFsrfwwQN1jZ1xLhnF77676Fzy5qaXTMxszHxfjMzRh7qfRRFDGaxhTn
bpIrO5e/JBN9k+eakvOWZ14riQFi/L/V9EWjiB5GIoN5Ni5ZbZ6U/CzmsEFFP1Cfl7K/AoiwPKfS
8GxB8hglgVtUErw808OQVDvkzO0p/jbUqK3XJzP4agyp7VmfvP45yJEfcQQY6gcK0+FjjNaIeJpH
d6f6Aa6IE/zkZsfFfWGsF0YPOxOY9sieIJ5uR1tIXww/tOXRvX+yK0/w1V4XdUbomr0QwgrjUsvB
S98cTF1wgLEz/fTImE5/aqStNtGaXSJsyWwm5Ub8yOJ0eyupEIziW6boBUSZeDaF4nR/U2tXzORd
JRMj0RaXnSjLa9sRaknjEueqaneJbDmGwvC+mFJcKXzf2Hj0lNlB3NinRbMUdQDIOZe4HEMM4rRt
PONy/q7ZLqgLQIFf56r895/nX5H7C01r+zt/+jZtZGeuxav856AnTvd2f+srY5rMuDDnRF5Csxgu
7mv3EgQ9E+IyP0UddkqLAISb6o9xcNTbkziduiF2+ktTw879IAK7mgJC+H0FYmS0my3KjTUPgY8j
laC0LBPmXf+UWFWmoEf16eLXo60PP1TvBRoSO+4/V9EWe+77vpafwMI9MOlDfGct2y6xZYw5pkWZ
ga4BtcPyGASHyTiObC4aAgYeeQxjN6bj39nDxP8p2370qvWvGx9gjjru/ZDFB7DMUPElszQvQnnU
m/AolDudjY8vOTS01oF6Rxb94ylORX71N6wn41ZLfa26xFv2/0exeDxLaUDba+QoguRnbuzruj11
IcR22t7Q7K5/nodUpr+LJLbT/DRsYemXXx18GlS4PAi8bxQQl3OmUSJGVM/z8jJCYYzEnm1OvqP1
4V5NXpUtCu+lM3lfjCbJXF5C8WdZrPRDKNJCQYK4CkDEsyRk2cE3G2vDSa5taUbCEdHSfQDCc23I
OXVIz7BgQSoUh+LM0RylQxn5565+68XNaOR2T8qc0AJonnnuGRi4Xo0to6gFTOZCZ5kkXLBs82Fs
kUBrPmmHFMW5nx5KW9SIU+NnZG1Zz+1eUTfBf8w6O/y5ZP4QxT4fdSUqLklX2ob/kyaUoyBbrUPn
E27RM6xs9WqxRQTfxjlDU0VcXJCto+pNO7fYSGhvRiKYXKKuDL7LhK+PL7hYAtxykxqdGTN4be3z
B+lRPZV/a8caxgl6w9AX2/QSyy13NH+jj07gf1dFTgKWznm0ZhEcxabe02phVUlMdkMtOTFs61Ht
PaVG8Xzf4Sz9zXKpRfDaUv2a3WFMma6OQopeL3GylWptrTF/xw+ZllBFAmR8YXLJ+kyflR3C5KyF
KRJTedN8vb+fFQPkg/3/0S0+WGomfQrNe3xBR82e8lOZYIDmo6gwe2RugAC31lpctQo8QxYafCbx
Odf32vAV2dncdJJ0s7k1f/B7BjH/kg8nqA2TXkQpK+nRMZ+cISBYnonuRiX4EgSVWwhf0uipTxg/
8gDCSub+P5wq4TqpKWNBynIM2mq8NoAkA4Ps0RHwq29R3e/FMbAT3yPmfLu/2jKqnG1Skblv81QG
DBiLkkNjjCjqiTFiBiWFwnNbHFR0E7SjEJ+9+lkV/9xf7mawdLne/Hs+nK6RyAyWaqwXg6YSd5n7
6eV3YU87aH43Skg3ueJiqWVQI091YlVxkvDioI34mAYggaj7jnAo7/2qoIXF8KxQ2cWwBTpYM1ZG
WeBHmD8g3KPXm4yr0VQQM4JrdBAQmfbVyyzbWGW/4y0yo1Wn+XGpxb0I4tJQq5ylhukbWC70rW1Z
7vZeTrf7mMfjQYGOcuptQQZkTHcq9PZ6Pdg1bZ37X/amxvN+3B82vbg3gadOrabneJ5Teel3nStI
wBL6XfuSfQo+yT/8c/+52U2ofyGBwXxENjjl1vjLqjV/+A0LazbVuPQp9ScX1f/O+zF9N7wLc+Dt
a/pbzDbeq621FpbsJXFs9WaRXAz/kAEWC8DSCPuytNM/urHXuq1yzk3c/H7AGjRSjNAxBrusWBG/
yZ5koIEyMem+ZyRwEH4him2n01GaXoT2j/LQTedQpyGQulO1G9u97m1dqjkTWHpHaEkoU0BbwW9Y
ZKE1Hecx0jnhtHRkBdL59Hsq26lnl3+mwfb/dZlu3jQVCxAls5fiNl1fpUoQ4tRokpSZ5orGviZa
5ORZJIWN40ed1AIeMsrGNro2/yeNUAy2E1FMMrsEyvUfnjtqd4SNdJEgXlhctToahkYsMXBNrfdi
epS502PymOafhmSLGHrtGf+41uIylWKk+wYf5qIVz36NmuRnYQv9tqzUvJ8sk1yyOkcdfNLrk40V
vWhbpNwvFsLtNCnL3HcD07TH2q2GH2akbTiItfWYquX8Zva8GzY0vRHVKevKBLGIsz8XJf/W9ZPf
PY76z9463ndGq88Mo/CGMo+oAeNfJLRhEJr5iJbrxau/jhFKnHYnWXbUDRDLSTaCh5mvO0Kp7eTp
96hveIa1nSJNMZPHAJNGIeH6ZHOlysKgi9OLAFAkTYOz4O9Tg2JbGzuCuaPldn+3a+sZJO3AzAgb
kMe4Xq/yFSUcpCG9VKH4oAmPUjVPgL/4qmtkltO07Va5YM31GYzWcg84WiS2rxdUkw7l6VRNecQL
iCAa7/nvMeCfv/r1q680/8FwIESaRVvwBTfEgIPRTiYC3yl+z0N320YO2E7AaWmoRnfZlzzwPt8/
zxsCUr4dohI0qRlzsqjOLKzHQOVZqtCbvkxT+Kx7vGGzQnb5prSPjfLaWf1zYnrnXrEhbd2JI9Cf
J7/77KfiuZgYLijRHQ5/C+FD++3+D7sBIb3/MDqo3CC0L4xlz8byC9BoXpIzYB+dwk57rJryl2IV
f7TsaGqB3WNwGhg4tRYPpSA7FYloYPsB4StwhL1X6Y5YTZ+F6NBs0Rzf0PfMvw1EGD1eft0MLr82
CkUHX6yjJX4x9L+hOfs0yZFtUvmF/8YXXrIodqtnfYrdtmMgwzuqJjxWMHYL3WlCknTabDrN6y1e
KmjK4YkiM6am9d5C/xBpRmmlekLvp7D0eY6mwrahGtk57CPZLfwv9z/MSsB3tdbCXVfw1erepM6x
gCu0B/SenZKDrxM3NfSNJ3hrX4vLl/phYtbmrD6lBDsFeSv5iyA2+6zfyFZvOmTvHxR8H+IV+BWC
2esPGlEzgnMLN1b18iGLmVITU4DbFmirWHTaWHSDRNlPXuAa6RZ8ZuX94+pRH0U8mAmWJVEtUn9j
lHZhevFBCuShcYrH6s2iwH7/u90U4OY9zhgKiP+Ymsa/XO9RQmnRqL06vShhdK7qYSeG/VPrf2mN
X4lvuY1uT7rq9l549Ov+L1V9S6wthNdKZQX+Lziv6MXqEJstkoWyrZRp8rL0kolS6LRD0Dhjg5j9
/Z2uuGzCKJmRpFmPBLrc6412YZ2LccNGg0n/I0rll3psHtPmFSEzNxzFs+bLP5RM299fdc1WeQV5
CWmyqjfjUHLRaWqZlOkl9zPHaNQTXJk2km127Y8bTnvNYjBU+FZF9oiu3fUG5UzhC/UNG6xFyTZb
CwkGFMZ2kgeG9/6uVpd6fxpoqVEzWry3Nd0SPQzaealsN/gU5Me6fgqpFPynhebPNs+TEald74n0
tWxCo08voaLafvMW9obbxP+SUWW+ApACQR+rosNOIfF6EUVQgzS3iB4EuTd3nSH/6atcBHunb3Ww
1iydTvs8XqVCELMkJ/DSvEB0l7ChQnp8Mp/zcNg4sBUrp4MB5yUoVbjRlt0dretMayjz7FJNKMUy
eNA0kuPBm3sohLHxToGgkCCjrGRFrsBY/YHXSdzCpK+YB+Vn2KUY4TJhqVlctVKJxipouuwSxUAK
KGW2tkX35r4NroUC8AoDxwGHazJ9sPDOaZ4Epl6ivYaY5Ddr180DJPBZXN6+7UYGIr+2iH9twc7e
44vFm/px0WVJxSrMVI1SFo3ryi0tp6QpNWL+8ONU0amxnKFzrWjnqccihr/rQRC2EqOVWBeSJ1pU
TE4xs7M83C5HdVhV4uwSV6K+N8LA21WFOthprzNeoBT7iiGe/aQUW9X2tacChmoENqA2Asqy5KdO
wyFH12ggvjHE4q9SbHoQLIPqiGLen8LGnC1Kig7FGILNTUvd6S25d0IpSp8zXRKcRMnqDfe6dhjA
V+ii0aJlJmR2vx9CnIEJq6SAN/lSCrH5WOWWtKsJhh7kohQf/NLyd1VfjK6mBuLLffNbs3EgC4Ci
6OTwPea//7CyGIxdmprIrwnatPeK7phFzliKh/urrIRVtIogGaWONhNoL1yTaAXT0EwINrberiz/
krvjt177Z7MGurYMyHzgazhaKisLNyvm6cDrWHGMRcxXTCLixUE89ZPyKe8mDdiAsoX0WnFUM5kZ
xXNiDlzF4vZOaTCkWZwXyLgoD1L2SSKyQi31nCuSqyXH7iBuCnesXd6Pay6J8rOCQZmmK+c1v5j+
ORR/duZLm4inlFJconxS0Vao5c9TqLpp9lr5+aHYKq6vvABzvwyJA1KYWXvi2mwsyROqfOqQUSwn
Rxh+1vlW0Do714WHYsgOzDWjWMQbyzdGTMQ+hq+yuJTxUYp2ouX2BZniruu+9slXaWxtP3lN4l2/
MfG4Eum8k2TijWffv+Rh6UZ98DyFlLFN5HqXqs1fStwqTmyEop0W5hbH85r9zBgoyeLuIYW5OEhR
iPM2HcecwKqdwEKGIpqHXh48Sx1Nn846lQA3TlUXlXYsCeJGrLXid4hUievUmfmPas71Z8ypZhtR
KNB5tBg/qgMnPkdxsq8UQKHZ7Io3DnfFbBh6Iw5i2IhYeQlEUbwx7pSiovnYfpMQ9Y36f1+xoaTK
PDTj35DQGouILkr0VO4mrmOkqNXRH4vAzrVh/FzD3nSxcpnBEkH2D2bpGxt9rRVHOpenoFOC95Y/
FsFCrwzMz1dTcQGeQZHKap66djxG03/o3+JrdBl4mcn4jrLIUEHetFI/ohs1ToMT+DoKmbv7znqt
5obeB0AW+khzS3rxGnVA63PZQgjQz4QH8HJfOsjMSsNlpMT2u/wlQLzVjsF89DNxYZPsm/TfKi4Q
yzKKCTXgvEWe6MVPgEHNt9oQwUUvDumdvdbt3/c3uWaJHxdYHGNXw82taQmKjtnjIH4bcs++v8Ba
1woefK62wTkS5CwyUq0QAiX1+FBZss+6Q3WyPFd18xrKZS11pdI2t5omK8+fQShFOEXVSybAub7N
GZN1UTj6CK15iC8E4tlIHz1GYhR3yPf3d7d2fNBc4/gZ3EIDcOG20qkQzSKvUYo1gOLBsyI6fhJu
XOa1/RCbSCAJmGSCv/t6P7oYy3ldqOVFLSqnnWRXzKH1ryOgov3zEAcbOcf8r1u8OOTtEvntLF8B
vPl6uaqPBnPscoS3Ejpe/vBgtOpBwUPbwcbG1nwFZ0fiNNeWb3ovVJJFspq4ujDzxzCtVX7q4zaH
anrDyNcOkPdTnKE65FDWwidNydgOdatWBHfJvheCi1QcRqOnt1+8iFsdzBWTgOaCFAZOV9AE72XF
D5GkXlRBHCHiftG9/OtkDWCuyo05/7UliLLA6aDHQoF88VzFaQ+PfomBV3WX2JnhRbuuTbb6Gyt2
gDIiXlyhmkTksTA7y8P/JRJoKrkyHzsDsPU0nHQ9dbvwcP8WraxEsApEBvzze4fj2uIEmqzMzeXN
JW1MVw3/NPlXMVLtUtgYfrw9t3mijBQTfBi1qSU+TBbSIlM7JMz1STQ/DZrZ//RLapr3d3MbyrAK
PU2QJFTi8AvXuxFDOeoln1AmC7ontc8yV+48yVX8xjp5UeMjpG0WAANrYWc245ay4e1Z4mqJSYH7
4jDgf7lefaiaIufFzC91D5V6nUTas+oZievlw/CgDUawsdsV/z77dmqqwDsoYy4DxUFuJCtQi+Iy
60hJ9iQ00lMtRqadSILxNNRZ9GmqCQXMKvU8mEA8/bveFQC3s14r9veP/vai83Hx+PwiDInPcL35
UE/7QPfI4kJp/Arl8pMi/kj0fVuXjmFsueWVBJrVdGhgDDCPEmHy9WpNHQd9JROaxzjo1K3rovyB
h9GYzgf4+zwwKxXshKzULBdAtfodaLIqP/VmLwdOH1e53SmdgP7QMBnFxqu7ZgUUwKiizErN1Jyv
f1oNIbcRlmJxgRpm9J+b6LkKnarfiPXWjhuhbQBTEIyRzS6OO6p8LepSj1ivrvXj6OfeQfNCIOlx
pMHiHH4RonJLdXt1Z9RDucIWB79M+rpRzCI1Ipxo0AgRBSF1ci19MMqocEq9/uu+Pd3mBXPxlTY9
8ReBurL4wlLaaHkmsxjs8fbcBLEiJGhGZ/RAxsfWjjL3xuO75jwI13WTQ6Xqt8wMcsJnYgCcbh1/
kcWfhbQLjAeF6daHWv0T6Vs+/vYFZoMfllt8wb6tLZFRP/AtUfPZqITjoP8ASrSl6bVmKPrMrko7
d55anR3zhzdRhfSwNDLyHf760Cf+vh7G89CRH8jJRaSfff+zrS7He096hZ+/qam1gxC2xYj1m7F0
CAMfDh6r/XtSYNQYfwfFFlJo1QWSbs3IZ42AXV8EnBLsiJWqSsWleorjf1pX3lemG/+uWxsVF+nt
7f7u1r4Zndy5t0InFxrB68OM41ao4WUrAHgOtlHrDtOhNjyPG4e4dtFmzWKNFItJyaXtB75XWkaL
rLaXqE5Wi4U7av4P4OtfBFX/en9LK1AgZheYoZ71V+cYYL6IHwxEqg0vEGKZxajDosR7DPp8P8jO
JNqh4kwaKV6xl8evhvVFhGSy1wje+k+icR7D/f2fsmY7eBW4EkE6zIRW178ka4ZcSUq0OkvEhiDu
Cx/r6tXwj5q4sdDq8/FxpYXVxFri5V6ABmdc2brhtAx/Jr+h5c8C+5T3ttfaYe1Om7wfs+u/Du85
6nkMFcYAYsgl6idsprggfCgvk6g7EkXfkPnApOpPsK7aCfojdK/foiJ5m4qtqsQKuI/2ASJzJLIz
wHxZzKpSNdOTaCoh97VlkossdKvy3FQ/UkO18+icSC+a/JdYTEAwHuM8cttU+Dy2W3nHyjcmMMLS
GJikur58t+QwKekRcfLpqMNblTpyz01V3I3QaOWi4sSBDzAKY8zAi2tTMnJjSgJPQPaVkaMGlGAo
PyZB+nrfYFfu6dUqC3cw5iVkdCnit1GSPOi6w6iQTe1l12QbBru6HcoQHBh9bAKe6+30fh5qWlhW
F7Nrd6KZPLSFfGqU4c/9/awuYyDDIUEaOIvSXC8jtH45eBP7SQTFciuKo05cJs0hoLaw4eJWHts5
D/i/pWY7+eB1BLHQOj9muCLoMID4rEW+E0TCl7ARoCllvDQu4b3ytpp66zukO4mwxMw7vjjIsDO8
StGi6mIRpCbH8Le3lYOu2gQgQzoo85TkEgWgeTlhdxnMCW9kM1axy4l+1cjaxflGCr+2En1ciVUI
k8gSr4+wLet6HKOquvjAKcJEd5X4YcrCfdn8fd8sVtAbJLsEEeBxLLApy5DWqiVZGPy+uki51D7H
+VjtpWKcfmWaDNVDwYhTIamPXWhM+0mUH5owlzbu85rbmDGb76gGMEELy4z0qa2knl9gxImrp7Gd
D6++sA8FdV9ukaOt2cjHtRamqQup16ZNx2U7dIjgfjK6X/fPc+3D0e+SyBPpXBBqXn84IS8Mz4sR
JM/iNz85qPlPAJneFnnI7HwWjw2VSx4ZFRJSQFSLbfiJVvS1IqHM3Rzy4qAoP+7vYiVAl8DtUjxQ
IFWgTHu9C92qBb2JCVIUIUg/BezzRyrkD2LE/yrN0NwlTSLaZV7qG7aw9n0ojhCoz8Iw7O16Yb+r
hUHvmf5K2l1h/dCCZ7PeaEqseaePSyyuVtUlbRZoIvFBQtcDwn5ECA9FNr6oVrMTxc+JuJPLw/3z
XDPxuRRHLocGNS74elttPQtwgqa5cIM6rXM79WcJDVnXOmrlb1RjVm80E5MEsaQ7wEEW90ns/FDq
TL26VIX8lxCK0h7aH9+pVK10GWOS9pISN06e+hkyLqDc2qS3NhK8tf0ypQ6AgzyZxvPiJ1hp5w+R
T2WwqR+K0Hoigfnih+FB8qVPjb5RtluzGUhuqHeiaozpLK5cRLOk6kI0ugIp2fHapIzAeNLGm7Z2
rz8usgg6/DoDLSsHzaUJGaJGE9X6LPR2Mf0Hvw+hL61PrjYIlcUygmdagdcWBOzWIJ5lKXWY93+o
I0t1YRjfGtxe2xSUJKB5QMGoN4wlXpMx6jFQZscMSruKusZupKp3E608enqzpWy78qFmNif81jve
ZVnVFyODXnbi1ZeqabA93YQoLM1jYHOBsOFH1rIAmvQWspkYhU6ydX3jJMWLraBqG/gdi4Jpi3+y
CDR36KuKOw6ThYCOPuzNSVCPSSsq+1pOs099YGT7IA1MwK9Ft/FlVzZPowEKAvA+HPVSD6UMzbE2
hqjmlQN25pu20rWurmw4mrXLT4MGQs25skImsqhQWfJQtkEVtBf9YJUPnrkLy8fGqGmsnfI838tG
yM0/3fduK2bEmlB9k6eTeZkLo60NI2I6OGkvEB+Y9JgvSf7XxvdcOT3qinD8EFayxjJGyLx0wM3U
3XtIieJVISl21IrOv9/Ix1UWbrpO/FKppqq79JNdjF/bxs2lzz2d8vvLrG2G+HHGk5KV85WubVMe
Ii9psrC/6PmfPngIkF1rft9fYuWTUDamTTdbG5nSwidWkpeL9Bb6WRQ8Ct8KsNReLO+srN3dX+iG
wZkaBuVw0DeU5ueEbBF116M49IFQ9xe45KaHUFT+jEHxVJXfKI6PgavAmmMlTNtQqk7cPD22UuTo
6gAB8Jci+qxaPzrfaeWXrP2F39b65zTZSYWbZxEidXbtOWn8vVIvReSK4i4cmfg/6N2bHurweVI1
+a58VrVzHyQ7U5wem/H1/u7WjhF4IO0mywLCuQTPhSkKZZMnwRIbRm5muSWjPLX2Furhhn2v1brm
6iueH69FKLCIuMYR5mfdaHvSs4QSf+948mNXKi9+mH9uin8kzz8PMIbmpmKbYbzhNWaDW4STIBoo
/cKYw0uwdMzDJA5DHCv9ZTz40anXNfidnUjv7WpzPvw2stQ0GGxof1G5s+joXdt+2CXDIEYWFfQO
iA1PTfMYuWHwu5T+KYR/7n899WZbGjzLIM/4ejStl1Gy0hmgNkOZFF4b7AH3P2yRFdzeZNQbgGYh
OEKdjSjmejfVVOp+nc6F7KSSXepvdq+GCTMU/UaMcxu0spA8K/nSdOBSL44tqieduDGitJLojS0G
Nchl8yCGOrObqTMl4qX/1MXJRii5coAUlOCJBNaPq1o2BbzBSOppJN+V1PKcVPpPyco2/MeK4YME
IfNkJolTBIxxfYSDWJt6HBKttsM0uckkGU5uIIDRBFAxl03kdGpYuXFFk0sOzNodIM31zHFrgHBt
q+9YXE2mn407u/4ZbZEUZi5ShcljaQdn8071ft23xpVPSKP8nToF2wdAeL0CPRevC2qqY0VR2Gmo
pLQ6OmpklXcuVKlxfVP9x5OBg4pbkwO315ssgJ7avDHqIvq894/1mE7TKBEa1SX0k6NGTUYPzv6M
e4v9J0X9cn+bty4T2J4IHoXSHEWtpaXKKmBqRmu7ywgu8lQomerKZhC5QdOMJ0PJtzjzVzbHcYKO
BB5J1LMUYpLbIJfSLme9vDkCN/tWeHJrCzVsGurYPaixur+/wVsPxgY/LLiwlCoeU7+Qy+4CxfpR
ZsYLaSsDYNaEhcaefGD67HB/xcWREicAnyMXJheH8uImwZFUX+kHs87PZSQZNgjC7IROsOmoUjQ9
Jo221eteeLX39Sgiz3qERA7MgVzbSyD1puaJeXE2mAhU6buG9AZK4+f9XS1xYO/LzNpqCHjOWOxl
nmqotZnQc2SZKOcIuTkPktcmdhPBTT0ZvfK7GZP4pet9yErG0Xj0JHVw5azvH8bQSzc87MKO5l8D
zmiWOSFBQdFrEcRaBa3OUJbrs6CO9V6awrfMiF51DbIWy0+hx/WqfsP3rZwzzy2AApppnPOy2JGl
tT+FilKfFSyYYWUheGj6oH9UGQPYMKHlGMD79ngBKTDPMuEkRtffVM1TpS0muTkLgRQb+1GzPGC7
LQOvVhwK5AehziyRVlfVtyCPO3MnSEXW2rki+L89Lda+t3UnPMctJER22k6VZ+vmlCk2FCJ5tasq
FKBg5M3EwGYiudgo2Sz7WO+/fma6R6kVAWmKJde/nolBnqfSrM+VlBRIWPlRefSNKXXz3EA+ou4g
GW08P9vXrZ4fYmEQ/wIt2aAJ0pbCXiijbJ+JQvsQhVb9VfUK+CQLr9r4nMvc6/1Xzi0YgO60QG6K
V3E8BWOQGfXZgAcEooyoeq4FH1zZkEyObyZIzNdt4mg6SiVSowu2b2bSxod+vzUfYjl+xJxfUwp5
n7olK7s+qnz0CsOnjnaevNiU3FT2NN+Vh2keKPYMFDamPKy/cr+9dh+AU2z3FbDSxs7Gwf/Vow4J
Nq1vSiIzqSs/mSk6SpWmRQ+QuGQ+rRZzhOwM2UW0O4JAz36F49A1TpZkSCV4na+8akwRQdmheNO0
S4bWq+1WGsTX+87j9uogkAK1AEQk6DCBbL7eZRVOox73Y3POZQmu4qqWGGMm4+g0a7NCPofeyxPl
XSE+xgPTOFmcaFvO+a0oshb82a7nJ7LiNHUUMMfhmW7ue97bYOSgL4VgPFZKy0WQpx+JwoDL/U3P
Cy1/CN4CwhcUW8nxFz/Ez6uwEDTsKzcGawcB16unJ/Ex60OqRFCR6VHt/vsVqWUzGwuBFG/5wmsY
tapVsTo1Z30qcnsmZHObSUUNpNX9HXbWH0DRNaf7iy4CpXcLpkCikBzoMEcsSxhh55vMXUnNOevC
6pmOYwgNUpa7RtmOO6LB+tBKgQqn/oi8wqRn/2V5pgK4x/M86xJUIUK5lLYtn1sv9MpRtbT/kXkl
RPeW+idO6/SkoyjoxF0FdbqubwFVlr3cefd0YojVeBFnIPsiEdREOuWmJ3RnXazDL4leI1ygipNd
moN+CMss3ClDOO6GNm8dn+h9Xzel4BDmvMAN6jlNKZdkz73/zeiarcbeIvR5/20k+QBYQftBxLi4
dWI7MNUl9cXZ9ylamA0DIJ1qOGQnkl1S83s26cF9hpxYce6bxMp1p20553KQthAILCyfNlTR0VWs
zl2UodVd+TVzopagt+LBU7n4GyZwG3AxSgT7PDU06uF8imvvMhlt0EeMoJxzsBPPicq4mIrWlmNq
BYMh6PiE3+7vb/4XLm42Exp4RsZ6GS5a5pGhHwXRFFrVWZCjaS/MhkfZfKvRtrqtue5EmYaS73JY
mn5PD4LNr8/t4EHP3UidUsUOFa9C+Bx6yUSkJyCPPG1kkSvL0q3XWXOWp7gJc/RwAj44b04ef0oa
CDZw46kA74/fbKRYK/ZJGKXN1glSkWrr9XczCsmqyCbrc9lUbpNojqE3O30E7wDUqzDyA6IC9v0v
txLFEpRQYaB/w3wbxZPrNYu+yuKubbsznsn65mvJt0FP8l2RpJobaPG4swYFUlDCVjuOBFizdWum
jVS1wh46T9/f/zkrhqQBBsNv8V8zzOj61wywzHp1NnVnJoHVl2Dwp33S1VuF/BUPTVURMmcJTkj1
hii4oDdRhqHcnWM1/dRa3j42RHcUYDOCZraCgsxQXns12IjQV+yIqhFDzoBDOe2lYx6kKcuMvurO
ld92dgCW539IO6/dyLEli34RAXrzSqaVlGKqpLIvRFl67/n1s1gD3KtkJpKoGXSjCmihFTwuTpyI
HXtLTfpNrINDqR7uT+ONcJmuipnnDPks7tolZ2Ka8wqvPa07iVITviqe0OqHVIg6y4kaL3L1qM0+
xJ5ZWHag4Kc3IjJ2qNtUZfpL8dV418M9bcdcY65fhMOZvPnXEg3aAzFufaxiQTp3SqCteMlbEzTr
e89ZWMKDZdXWB1rWDoXfnxoaanrN6gCsdN+VoSycokr296foxlkj+UlDA50MVKCXPrLQeyWFGZ17
aqg6Z6wmBOuS5Ffjy9+CrtnUBXhOtVmL+25ZhVKKTlZy2xov/sv9HbV6a7RF2J8qXXut06ep/Nkl
+9gjDmm2mhisNJTd2Oj4rDnl9rdZcPkoNPuoEIYm7091px8G34CK9FMWJbsi3lpKts9+ef245lDm
ISzuAmocvAlVGr1mddjLISJXT++GmPQnY5YTLtLRPHaJ3u18bo59o4rdvlbD/OCHY7xJNfMLcWaz
lch12qkV7FHmWWshv7Gt5ksQNzf/ewW8l3wD5a607k89eZxH+FSb/Uiueg9rvnwUkmmt+eeWPQhg
wYNw/rgT5z3wLl01tYMktFzzJ0mdNjkAe5uT991X8i/Eos2/nxmAkUQzpORmzNpiQ6WN1ehTVA2n
1o++lqRwrOlPoY0ffb1cQXUvJarm6IncG3BW6le8+JeEjRGXUCRaYXsadXl8g3/zYzvrsZVdsRGj
aXr05cTaBJVivNHikjtJX1euL0wx+mBhGNhWqEUpOizZb73V0f0cBqt4rRnYziODaweRJ9tRHg97
2FbkXU/WYeXE/62ZXu5M7jjqe3NTAkNZxg91LhhmVcf9KVKNCLICoU2OPB3MV9+HQr3rooOfNtVL
Epr+ITCEcCvJANZ7PeOli2TurgiQoxops2waCin7qoysXWtpzSHvMli8Y6nZqQIaj2JifkBWStgE
Vss7hyY4J8ULbeIieQi7DuBq16xRaNxYHYQCqL6YRF9ANZbw34FWMKtKm/5Uxm2xAZMUvkZd7b+F
lOu2fd9VqR3Uyke6kkenmZR+lxnjsJXHKtp0bT9t2xFk6VB3zUPVB96DiYNyKmpje0vz9X02ap6d
iWFCu1wpbqM2V1c28vXNz/eDGqDezQMb93h5aipRjltP0/qTNxUena9CAasTih33vf712cQKASSX
Pm7R+lt2f3c2TdrRxTjDF6iN0GyyWJqefDnvd4khIjI5tPLKqK79Pel4sDFzjpBwZtlaJOm1Uk9T
MJzQUpMRFjf6JwivEHUPlG5rxHmwaRozf+4TbY228ZZl2KnIooBAB5q2iKTiDppjr8AL1UPh7UPZ
/xhNULz2nQZjtCiPT02j7It6WMtnX185FFyUubeY3I1Mr/jlOuppqyM6Vk2nrtkTgW1gFBpeNB1B
AWE/Fk69xpo2P50Whxp7UJv8TURCrn9pz6CoNGZROJ36ot/LYWgrUoLK6kspqc6UrTGD3BwdHQRI
yRCicMtdWhvbecK1djpBDNFuKqsEAmIJCidds2wJaQsB7OVmLOesk65PK7vpxu4lkU4P0/y6Jo24
GOtAbgYcI3Pby7txOEbBqau+mf8nI7yy6BKHkGqJAGwKJcmzEYbNSmq+1VK6CZNvvf476NYYqW+s
HKNB14sNAwPdkneLnjdD6sV6OtEpFFSuGD1r7UcxHh0Yxe6f+huPnBkiymCY/RnaK18uWzB4gi4m
1njyK94uClDlbRhsotipSUKoTvO5aRK7ksFUapsV0/M5W+xPndotaHJ2zdxieGna81A6lf1pOlFp
7RzSdE3vcAeZO3aL9mgNQQkNfkhyTgvSzWjArRSUXbjy9FhWKbm7iQDB9VMegEHliv8rUdtqqA2+
IpM3ymfvjczHRrfljWk7gJvvD/nWur63NXv6dz7Wr9vALFVsteG0QYJlIqsjPWhJ4HDHrKzsDS/H
M5k0EblNzsOSEnKSBnkYclU8kXd5ogBg9sR1Gn8rkAQ2X+SiWomorzM5s6ofUJHZKI59EdyRex/y
uBylU6glR4FXw1uat6GNYugazvN6GrGEEqtOLRLemyWuXke7uq57TzrVUN/KL2b5q9MfxIZqFsry
91fs1qBw1uQMieoo5SwGJVdKZVhJKJ8ys28es8oEyWIi194WjfD1vqnra16hA/rvVUiZQVpSajSl
VBm+NiqnqMuKLdWe1hkmc21A144SiBq5dZAo86FfNpQMRpalYi/Kp7ZTX+Ug34uVZYfa5FSJur8/
oOsbAVO4FFq8eGWBJF7s9ijV9TE05BMEbGdF3EjiUzmJO38U93A07CuyNjTKr6SkrhdsRjvytOOR
BSB3qcUNZVQfW02nQHnvQYFKMUNAzqKDN3NlZyxxiDgOLM3suVwEhMJLaE1WTX4SpQyv0BvppHXN
t66hD7DN9GKX5v5ZUgtgRQK8T50h+ZtYKicb9xPY01S6Zdj8I7fa3+8hgNeocRLZkAm8nG5SfV2v
eKJyKuLMrtLfivfp/nreSGD/LZPMMTRTDJzi0oKp+RWKg5JyqlUximypVWoIUTxYxtUR/yXWcvUp
LMM+2/DO4F2jaFUCCBnwXePUodAO275tBsEJZC0PnARNGwRm2yZdOUg3qnVQ4fKeoaEcTRNarS+/
0yqHoIgGXTkZRa3aSZwY+zauusfct8rNSA+Io03sekXxWkcqzR+t0I4r2/DqG2hjgpeL9OHcdjsD
mC+/gb6PSsjggHgWq6coCCjLanYdfyM52zWZrXobudio6RqWeekZ6RGbe5jh5dYhIbgKg4i6hFAr
FN+FnMDupl9WAxdQ+8OQvnCRrhyA5QWDLfJR/EErszyDNy9HiHJgBJpmCtw++z2E0pvZnkSEXDPi
WCr+m34tc3f1jpsNztEC/zcJCJrRLg22VVBXE1eKqw6CndbfWycWXSICO+xhRJ+eGu1nnyd2236o
DWRdrcoOheaxbeR92MHA9AWnYBQpP0gcvyKDpq7QKN6Y/FkkzgLIMbvYJZJ1QkfBs8I+dE3vKS78
nRxqlIV/F94XntMrwdOSax8pVRwPiUx2GPlAStOXk9FpUF16hRK6WfcaZV+9/uM0Po1aZ3t6ve2l
/aT9KkFFT/aUOHn2M6tccOCq+rkrFLvR6BIFmWA3sWKX/lotaXmRzZ9mse+BDc9R5fK9KlJBHcdU
iVwpjGnyBxhuJ4NnrcRSf7Eq78NHzLDFJY18+Iyy0BdX8zR6E422ZexqqFaOQNoTMT4maegUEmxD
wrnJy2NbiBvjswf5sR5tZAiqdSXfpH5qG8lnEWFYQd94kHGP0a6pEkcB6dCG2iYN187l8iqcv9Xk
Qvpf/AlSm5erRaHTM4JRjF0k6+vsFV3oXQkpZK//aOX+4KU4o+N9Z31jM0J7Tmw0i4hwZhb+J8hk
KZlQS3Er6yGo3qT2HPoPTf00rCouXD0hGBwamiQo6GjjPlwGLoGflmkpemg85N0OLA6gIqQuGGkv
ayi4VS5wBbaht4nHT5KXncqh++fBMrekEma6JLz+0tm2YWwUvVdqz4JgOWhObuGxS4gFJTnZm/98
yoEycstCdQ3ujn6wy6X09TGuZDMUnrVMa3ZhKqBgPWjyk5ejvheoteqq3Isrm/16NWejc/1rru9R
Bro0SlfslIZmLDyHwOOdUQ1608ksX0JMoxuRhqkRoSe2XLnwrz08JE1zmz5t3bi15QmTcr2TCnkQ
nqcKgjInK0JNp/CmmxUePq89ux49S7KLUKzFrSig2Lcy7BtbC0wxODIaHuAhusI38g5PVamf+ALP
D3J7SGQaaaUueMrktIf6nYPaJWkGdYZp2Vkaf0pTvTpEjSXvtaYwV268ZWyJohivclJG4HCowywB
iZQ6KVOZYuIG4iBtM0GGqihFTTwq2rWCzw1TvIqpUf2twwGfvVzwrDfDoQqs2K0HRaG3CyDAUIF+
LIfRWJnkJdc9VwmMSGSuaVegYRSjl7aQ9eqVsI1St+B10yTKxixr2wsqp3vUiVXwG/LwkXP8hBPp
xk1WGQfkOMiQ7Qwtt6tq2I1p+aPOkANZOWtXMTafxtabHRgt8DBrLfa9pHRJEDRp6oqeRaqWq17a
d2O68YoXOf4mVa1jaDuFuLrZN8Zjkgr/vOJ0P9DACpkdvgU84+XUzJRfjTyDlj3xQc1gdbBmPvf9
P7pq6nk0e1osw5yDX9aZfbWdIehCRlyjPgSq7LT1izVETqu52dDt7hu7DkwX1hZD0lShbX2YZ9zJ
7I5m2duidyyGzcfoFCZIlyK3raxFikveUeIhRkipYpafZRGX5IqEY3VnDVXu1jPSLJC6fBvJ2Uvb
Fd+rGZPJZRU+Rl3Y0hacjhtlrKMHniDN1hOtfFN4kfA9yJB+uD8VV06Vr4KhhrS6SM4QD3O5uH6n
jM3YjbkLUoldFBrBcWrI5fVx9C3ok3IWcU/W0k0yv/QiapmN0rIAGABeuqu+k8qM9LpHY9vNeqNx
tFqVj6BcCrvsU0heqto/mL7P7SUIwkaPU++RGsvXXDLKY1825p/7M3CFvpwXBiAwt/YcT19RW4hm
3xt1Ieeu9moclMeoIOluI7n5R3EG1JuPOW2DO2kVCTXvsatJYPBUQUnj8Ey7nPlCHGLFKFVkc6b8
UEpQUb5UI5J49GNZEtpQ+kNr7VDrLbWVSt3NJZ/fR6D96KJd4p+tcIT8c/ILV2ybj3U7QlQNWbcj
a5O6R97WsPV+yn7cn+QrV84cW1wYc9BAgXDpwzRwfYowTbkbVqG6E5SIB3DRCnTtGmswwqvIezZF
5X6GA5PcWQZ9+jTWMzS0cA3vmyJ/1K2P94dyFRAsfv/Cd0hCoOmQSRWuDFryU9Q4gNYrNFKTPRvl
vqmriJlHJXMG7oZXJmnpeajvUqUJuXx66YzCjf8Ux+Icx7a5KVt0vAL1/2lpcdX2UqUF4NoKV7Nc
wzzmyDrHzlB/GF+RZqdweX9cN3bgxbj0y3GF8qT3yTwuNXmFlFjSXoLvfvo2rQUQN5YKOnAyv/ON
Pv99aaeMpijWQPS6MkUXeKP6PyURk+i/yknhxEO58h69sfMuzC1OtGkJI0Eg5ibzuxK9tdL5/rTd
2g4kYGHmoGOPIEy5HI4lmGYWlixSIle0gLzp40Ps/fHKo1Q6OtlLOuNXtsV17MEO5DnPCxOyUsDf
C5Nx7neNj+aJW9ObWJzCEuCePTyFtv7Le6OqnZvHSLdpgLw/0lszCU0COJEZ6mUtzcr6KIj03Rau
mT0Ggr9VlTWM15qF+efvjlYdiGQITSx0zSRs09jPwTOF7eb+OG5tQK56wOo0tRG9LXwF0ZKYgM/g
WPlb6S1RjwqtovEhGvftGvXHvJcX1wn5ZXHWWiR+IiV1OSA9SkZaHfLS9fVdYJ6k5IWeb3swVu7u
W/P23sxiQ3SeXOV1PZthIzTZQyAf7k/ZLQOAN0BggJEhyzpP6buFGRp9LHjwgM03a0dKT9l6rD9P
xWKqOEEyBQBekSDNF24hyQCrkqeqXKN9MEy7VW392G9iQnxaUMXwLMkHUBDDdjhY9ccwULcgT2K7
d6p2o0m73rHSdmW/31i8iy9aeg5od9J6MCp3EJqDGIvzXoTR608nrgE6b1zERPFzrA2QgMr4Yt/7
Ah0FfErtDrvI/Jj0T5AD31/AG879wsLiKonQlQdXhgWlHx2x+6ObjyHxrBQhWLgmznRzNKTYQAQC
p6cettgsop6URVo0bqs0gkOukSJiHSUHGq/Wypa3TLEpSdpD/0WhY5FL6vWOyDGoG3fqJUelnhOR
eBj39+fuxj6AOHKOxBX2/lWlDbsjzNpN46YeGzKFviqOvxv5+ACV/0oUeJ1WmDOmFlAtmieB9y59
U9TXuFi5bdygCR6lGmpjNr/6qhivRjyzA0a7WNIdDwoJ2HJAXXm7fx0rYAiy8wBuZse15KxUkb/N
Mq2sXT7EMb3fifzmCZuBcsp9O9cLx7sZgQ56pMnhkCm93CNtG4RRAsLElYTEodHCzqnkC/kaffi1
qyczwoDI/pEUIx97aaaB1VTOoHp3MzWye+ktj44APEbFsnOU8Up1Jdt3wxwZsFlZR+URCNv7pTma
UJWmj5WGgFr/JKDkC5lz7YjtW+VMMLiu+KfrM02v63+tLXtWoFYbpoCeFbf847/UKqwju49dssqI
OZ+hS8d8aWZxXUrNmFe+NDaunv0cow68w2NVfpWMU+dtwpBQw1Npn/x1f39cnzmMktDikia/Rs30
cib7vB4sAaUKF7ryjfGhfYo+3jdwHbZdGlg4KY0SbRtHGJD3owN5og3d2T7frFFQ3tjnF+NY7Agv
Tqq08jET+rmjdo9zLsorVg7TjY0AmBTHxJOZ2sbyHSclaVGMude4SXGUw5qGThKgHpRB5Yu3KhR/
Y2WALPI6xsOjy20uJq7pyPOaYd+6Y5T9ArEIFqW2qwlpmH7tTXwj0AVnaZIGpCvYmrMTl7ugGUW9
V325dYOj/1wcu5/iQ/Xm75uH+Kn5433pVubxRgbq0t7CK4mpJwyRKLVus2uORB5v6rHYKlvtCILj
/va7sS8uRjbP8ruACgxVVDSKiCX1o+WXPyYr/jb4qxiq2b8tzi7dL6QxcH10Mi0JGFuNthDCmNbt
oxMtBJriv1baVhAe9OqP3tPy7FNytCQ0PVLHUvIPmX+4P86ryjxxC6lbkmsK9yeA2cVAJ9FDi4W+
MdcyExu8eC8qduA/ygh+amfIF6YkcyoazAOkhc4NObjCelrD2d5wyxffsHAmspx7KIt0LbcAqdrm
qVWSJ7OpD3VV2qIxfZ3EtWTareWFsp1kGrpNXAQLn5m3cg0EmUMij4dg/J2h2VKsQdZv7tb3RuaI
+t0e6jJDC8x4aN2kh9M/cSrJGbTJNsUPyrBP/GOlfw5f7y/nrcPPq3PeU8j7XAXpuQxyJpUw2aih
o5Sumu2G7LOnrZVXbtqZ+Qf+ZiNh7L4c2qRbAaQjSuuGkfW9R/XZDNATjz6P6pr2zE0fAyDiP6YW
PqadjKQParV1ix1hQbNpTLuodtBWtb0NHQiUDlWzGb7WawdjXp2ro0k/LWTzKmdjmcCfukiaxIIh
WlH+FManps22ZR7alHI2fWJsYbKwG75B6rxd0Q8fxaxegcXNI7v3BYv9I9RDhVQkX5B01TmSm49a
sLaON8/Bu0Eu1rGNTKvPVBw4gO1tLdFQgIzCmgLTVY/AXx/zzspiCdO2HMNYwIpyCL/VpV38+hFI
dgjns6MieR/b3WN3SEgfk0X9Qkm+PhS/8x8Ii0Frk0Z2TQ14cKLfqziUtQleXCeKF4RIYLG1Rjnb
dNLW6Nfm9/buheGNBnx6sACsXx4UaZosI1cwEcm2GtuWPQSb6vhTHna0q0Xf46P84f/gAd4ZXPjz
UGmlLNTnMT0kx2EnOv1a3+111W++Mt6ZWLjrtg/FISI848pQ35LyFPp2azph4BQNpMjKUUv0hyx0
1LE8ZpH3HJvak4/stjbUR/p17ULtbFUYbU3BbfwjJxL1ostvW0Q/SUk815sMv9wWDdSW/ov+IsUf
69CwB/08VvLKi+LGg5C+Bx7SpKoArKB4crnAQR23NXwYnds2H8QRYIwVnrxwRmjJp2n4kJG4n8gB
pmK9rzTxAL5M2fz7ihM/zL3JIHaBE15+gZ4UIs1DU+8KfQVIf1/Lva1UP9U1EctbvgJoDo1RcNlS
0VyMNKvhnY0tqSdKIc1Cav3HVK41ut2KBGhUnfVE4DlmMS/HosRINctGNLjlVG4j8cmQt0NzHgZv
UwzbNRj5jScGTYo49/mRRklt4V9TqxXgVkoHV4g7pw+ivQZrDx69bLLHLjLsMo734hrW8tZb4L3R
hcetBMrwSRoPvNZ+B/HOMMBUfdHzIw+3+9vib51jcX0QVEIUPaMJLfIjl3PZd6WV5zqWjByi17B2
MrM6wGHwVsjNxot/qNnXrLHLsHbRd95FqrnXpa9F+B1Gi296aO6nUbD1CpFiKXEKxduV/S+rfW3K
FPBcuhbZ3wgooIskGQASZ6YYWnyspAVBTLV8cFPx0OYb/QutH/6wtcbESZMfzTb9GVq74Hdmbgfv
J/D+biWxM//+5WS9t7/w03BvDjWgM/ZCJB9LQ3g1h3wtopg375UNCO7olIIQ/yo4M6pQgkS1HNyJ
S8Dz2m+m8qxrzSnN3QCOTPQCnbz941vp1pi0tQm+Ec7wZgZPTYcWOdyrqlirtSoaZqObtFbvwNhy
EAfAGpqgeG9C2P0QlfG59xsBOgm53AYi9GqtEcGsJvUr83DjjKNzxWuD1krwOUv+kE7g1dOkEV+i
il/L/LdotWdD05xeANL7TbTW8LQ3/BZoR6r01EZI+yxf37XpgexuupHSY+FI/nBQC5SqewfJbXsK
tikoFaB9Y/E9VT9XpeVW31vfe4AHeo3b6tYeh2kBDoK5KslqXB5IM4Pbyoc7z20yNxqepzawZeXR
6PamsR0bCJmtfdGPj7RXIx8b22K4E/XnRvqdaf7Kbr91a9EDAW6EGrqOb1i4vg6ctt+K4+jW+WNb
EFsVGzrDJ4CXzzI9dKfJ/GL4K2S3N43OgiMWoBhK6EvYrydMSKk16eQWRrEd0F0O2kNZ2iIyezSp
blKTBKMMjxM8qwocHoa1lpC7AVqgUxFIGJWlmTFkmcfXw3yo4MKa3DL6nLf9U/2dKXqk5bR0yr60
A69wBNEp0B9qbAR6/La2Jf9Xl2W/gvjHffd87XBkyBJgWCaNC03q8t1tKmM7tbI4uXQ2p7ZeTkcL
Fhv7vpHrHXdpZLHjpDjTAkObJjdpHqCETwsqXNve2/y7FbDqcwPPzHS1VEBA0EFTqqYS3VnTITdk
O0ntP0n3dt/KrQkz6TUHwg3ciYT/4vREvdFrQim6+jg+9nAW20pqvty3cePJDqcRtybvTeTGaD65
NCJUQCjTphHdoH3whoMuPYTCqYmeIaimkqtsFAvVCrVaOY63hgZjLhVqgHRzPvzSqlxEcmh4WPX1
arT7aaS9G6C4c39wtzYDDJMiG5zMAMHapZUgNrRk7n9xc35/BT0C8L1X0dK/F0G4vW/q5oDemVoM
aLKyRIRqRXTp1t924ynO1+gr1yzMP3+XWzG9wFfKUsWCOAItLCGiUpKV2P764pglkme4D5Ur9twi
sA6iUDYqLRVnTEyMbohYnnJprf30qosQrVmsUGih+QjijGVdNcy7tC0MTk8Gf4lj8SZqbVTYN9kD
ZFffipVNcD1vtL1BlwfRLv0QNOJfzpsR1J3EoGTXV8dNU+2TztzcX/vrWeNXE2eQ0QRtcSWijUqE
UEc1kuDiBFYvqba9OUEJ9e+ujUhqZk6g4M0NtixADBUp2hzeMXcsEAYWj80Ei532EMZrcJjrY4O+
7V/eHBLds4LbYsYE1J37WFLdrCl3kR6eC8/8o9T0kjTp5/tTd2NxeMTRWkdr2F9S2EtTvN+ydMpi
w+WmtAMU6XCk9y3c2G0A2MBEUz6cqdSWjPPNqGrZ1OSInIDTS5+acnypPQmv3Vt2DYENTSDCdy3s
QVwMJyulUHH/A65nE3QKHoh2l9kXLStwYV1FyJqFlhvAOAVXe1md9IoUXriC/12xs6y9DSOUVkEX
WK4QRI4XRug/TrZswZry4/6ArqPZeUBwsjCblNOX0eUwinI1drHlFtZplB9IFNiepH1os+/oWhzD
Tvlw395fhOPlK4LtMT/AadKgR2zZopbrWhZXgiq4WtCodiwfaulBzPtzZYp2m3ZOHohOZW1U72RN
L8D/7Vr4VfQKgUxti0BoV6U5ZXblvQ+al+KdK7bMRjYS0RRc+aVMbOGL1thHr3H8t+wBWqaTsLs/
ATcmHDQXVGxU4elYXE644nu0cJpycDZyYTMJ3+NWOVRCuQ29kXYuIHirUO6rvYQh9G4ICQgdUc5b
1AhNrfc92S91OsVerTFtICkj5dwZwp++/9cmW56G2Jp9Gk8jNtQ82e8ms6naCq2JXn9uTW18COv6
owk9KFDJythFmpKsTObsvC7WDnNAWqnz47Pp1Zid+TtzVaFQw6004xmmjqI1nwt931Xdq6p7n3So
w1esXSVccGrw3cw10BnOuuSK8YtCbWqpM59b44tufO5K/1Gr7MZAcScidaXCXtyuTej1CLFJbMUJ
pb7G3F6OMKm8nHRMbD5X3aRv8rI5E1vuq84j8ZzAKKFZNJnd36HXR3QeJ6d0bjCjtnSFeokzqWjj
xnwuqwxRsxIyG0Ov97kvSgewHY9K60VPQSw0+zjPvuakHJzQgvtNCyb9NbfKb7DankEjea6nT8mm
7KJ6JUC7uqThh4AsjXTenL28gswYvWCF0JGbz5HQ2H46KY7fpp+LNH1dmYo50rvcYBiaGStJshHf
LKciFaRO9RPfetZPjPcTSg1TZkNupDUfaYmxw1flD0TOPZfpWsbj6jJliAqtlDMpKnJDy3u7riw1
6NrCehaipN9JFY2LdP2ZKzHidYMCZnhKEx7ybmA6FxlLjfZwjwZ469kQ4cIf/Za7BiZS64shT/WP
sklx0mPvW18mGGVKu/XC2LcFfE2xG8Y+MjdtGBjJIZjybp9WZr8mX3JrGjSTZy/sRaC7l3kf069F
qJl775mmc3h5DCCbgTz2+5V1vmEGZpO5LwHQMIWOxTToudrGtex5zwCxiseJ4B/qlioGV9N6ha1P
MwOzMZpbNe61Z0kBKk2zu+80fdpuBTMytkUrJ1srjfuVgPfK58ykK3RqzNlFmPaXAU9dDkUsRnHq
prKcvKhhIO19lFZePF+qnSCk15HOIM9GhXSkL6tZU9G4Omh/zaPeAXMsHK5X0x+0odgWKKSJRoo0
dSeG23jy4OZNyn+GQ6ILOFNMqxAU8acxL9E7Xz6WYRKBtArO1lT3v5KUAL8Lpeow1olI+0zQfl9Z
8yvgEQbnyZ3bBuZn6+JFHuuZ1iahH571+qc6vPVSshlo7UJZRp4ADJQ7T3AE9R/1qaC6p0cdaghI
QxWI8JZ1WT/oqrCMzfCcKWp1kEvZ31VTo25jvUYVccyklQ10FW8s7C1u5D5no/JsZ5TGY9l/KIUP
MU0gGjlaCMjWehf+PvUv/CXWiGoAPdPbARvDfJ29W8S6QeKiJhN9RnR31x2sLfTVGwTtN+Ym2Ui2
sI0dwdn1FEW/yj/Tcys5Wub0a7Doq0uT6GOOdwhn6co1tcWYBSmqm5YG6TNcgnshixF+geVyUrUf
pZf8iAPfXIkM5lt4MWxCOoOOY7AL8+69HLbcqqpQtklyVsInaYIQYjp/HOth7WK+sWMvzCzCHams
1Q4J3uQcBP6erjAj8x8lP9zn8RbKbieh+t0q5qGQ1vifrrwQE/p+fIsoBFrnZDBiIT6LWbzRhsco
ccvhWZTO1KDsLHnWo2Llhr+1hO8tLjZSL8SNyuFMztX4LFgw3x7IIgvFrgrWanY31o6MNvSFpPQN
Hq+LSTWEIurkUE7PakVCvQv3afhJSfvnSV5jHr9Oz/2lz4IfQ+UpLqtLri6ziqxmkuP8POaGg2C8
wzyGg2MFuyiNDpLkZHQTaRFNcSuubt7wl/sTFDM4LWoWNLvhfi73Z1/lodwbU3426uZbOTjjZENg
Ylg7Odg26VFKUMoT91KYHHRB3dw3fj2/l7YXK2klzYAYk4Tt4TVA/yrJDmnrO+Pn+2ZuTi4P2Hmj
ohQgigt3nkV5Y0ZxmZ8hoq0htMtrfz94T5H1SMaYnChMCWdN+Hnf6t+H+PXM/tfqfHLeObxxDCEW
QoXu3OHg4o/Vq/Yjfonc7lGFRwtduj2o6qd8Jz7SuuuOT8VztE3201n8IH8Y981OO64d1Wt/P0/3
fz7o7zS9+6B0Th00bZ2fpUbYCLHFcVWdtDpKYmY3U+V4ffv1/hxcO4dLi4vYqQqQxRQnJr6rX3wR
Nw+jWL0rww1qcD4w0XaNXukqKCFKA4vCIZoT9tCAXM55kxZZR8SSnytkyTtJQGZIPqTZSr3rlhUu
D/7hTiMTOD8N3k2kVZemVeZTcVY8myhL+LaK37nOZs3hJvsVPkjSWUAYL014SE7wXA/Ks+DVPqTl
TbfpLXjxFaVWtk3Jf6uHWNzkQwJ1qjKkn+n3SZ3aN4rj/SW8cUapaM5iVTDCzY+qyw/JRi8katGK
c6j2vNf8XVY+0Esyy2euWLoxq2QHqB9Dgkud3FysXV5QqCUtV5zzdoQ8dDhX4NAiGkfuD2j+4MWx
5O0EUpj7mJTHskfEUtNYm7q0PJtZ0u3KQBQdGBrL3X0rN3Y+DacUZUXOG1jMhcupg6mMq3Asz5St
d5rXP0BV8RI9CuH4VRLM72My7Uv/632b12VIgoz3RuePercvA6SD2tysy/Mo5Mc4+lRWZMWqB9jn
7awabAP2NLU7DoWTCcJHvwrP9+3fWsBZCkbkZQpX6rIfsZONIUg7qTx7jbZrh8bpkHhHBH3l1rhp
Zs6xkBqnaLW8sbyJPJNVqOU5ECjoluDshMbcjYX+6/5wbrhLkMv/tbO4ncwg1HqSWuVZM45yWdEM
/yZlld0+5YlLX/5KI93825bb0qRUwmPqL4fUYu38tk3jQKuq81BnzYuaR/qnNo9RzpHV+qnL5WIb
SZG38gK45WYATfDgmDsFr+mjjIRUa6mm1VmLgoPYcLhRRZJ+kluNlQ+wc/G+aqdsLyThiuUbkztT
ByI/ZVKtoaf0cqtKQBTMAlak86Tl8jYz37rSzDdDFr9oNLSGjWkgeEEl9P6SXp/9uTiAVjnDJVWv
zFvr3QGJASGkiVDX59GoQExISfCp1vXo5b6VG/EGWRPexbRSAfYCE3BpJitTUQhTlcGlY3yog1F/
0Eor3CiC5kPFI9Yf8rIfPkVCS/+23gq7mPfvYeUj5rv1ckPxEeSHoNadmeOXDER6bDZxIln1WalK
2Ya1j5xbZX2XBtU/TiPIRqOb+UM8LXXypM23iQ/9GyTV/9zAOaeQyE7ymqY2A2TrcjLyuhHnpEl9
bslEbAGPNIcpStckx2+t7Hsri0ijMyuKViHJRXR9+i1vFkjXxrrZ3p/U60M6j4WLF+E0ik3LHjmP
bu46TJlTqS0fFaQRoHLSf0ZysPd9X3MCvV2B+Fz7OgxCiIFJKM04L5eTJ5dhqggWBjVxtPZSIP2U
0bqlZb0yVrzq/JsW2wXmMN4AMsClGY1waYkMp0ELY9Wc6+pXN3xS2u9l+rHyVnzqjQm8sDK/Rt4d
wIzM76CUeXMmdYcQKgTsdlAano1urmxnakxbSGasEdYs9wbhCEVhSkvcx0hoLTN4Y0XHn9Vq1Rnc
TO8URVmRIA/WGMmvfOnSzGJsclNk01CaANrNGi4oyJDSTdL/9jq4NOoXI/g9jvWRTpf8H/fI0u4i
Gp36YkhIFVdnS/+EVHsz/g9nZ7YjtxFs2y8iwHl4JWvq6pZULKllWS+EJEuc55lffxZ17rnuYhFF
yLAfDAtQVCYjIyMjduz9OkSfH/v9Mpv5bWLeQzJRWg3LgOardIaT2q8vRvxVrlO7Ak7aZcqecRYE
1piuUTV7Asz+2Opvztq3PjmbJXIAVpk5Dih533pLOaVVUXgj4Vo9RB/CV/lv/VP4rjt7L9kvw/HP
ORUj1Tac+inxz9FwfGx+6auw9c4cEXTIKRbNbZ1b62Omt57n0VZB4lb7kfXBU2Tqu1LSdrpqbaRO
d8jzpbHF9V8kgRykvtRcrIQi0kGEKaC062xk7KxTGSCYhHg8DwPR6aRmg6HvBTmrA6dpq1ywNUPz
wqMnWd08vV7Iyckra8N0kjhkOk4PE+Sci64Wp5OsJ+B8lEKvE6ecuunX4y1bBhFWAQCULwWqka7I
kjWLd6WvN8nUXZSxi44C7Z9jPAbPDCFFJ2+ssq07buUTzQebq5ZiHgiGxZELixxZliTpL0wGyu/C
tBFe6zE1nvSwD/aoitWEl2KisChCpq3EhbArCkWwBT3qHJ53spNP8gn9TWqNgiA/RRgj9Uo3J26W
1Tn2ZSZk1JmyJ8silN+6ki+M6hDSq7hErWfZupw/a1ZV/438b/WSKJFiD5QJ96Weh08M7Ujnyoyn
DSTW/RGe0V9zex34F7fsIr5nfaYUeS73l7BX+zNln/cCVApf1Kpo9qEw5B/a0Hs1fOW9VHTdxkH+
3Yq8PchzC4nITzWdV+0S/J7IY0IfXRkukS+XH6rEGw6arIy0j4LJIUcRD7HCSGArCd2LNaX5e/QP
ghMw72KP+mz/LUqi7H3cKLKD0gP0nInWU8AQs50CTbkd91m6T4KSOFtUxhlt4BLWpi5+D/1h7zSW
6tk8iCCZzT3N0cXxikaXdejEzj8Jnf6xysvOYeBzL5Af2n3aKLaWZfnGs3PleqAbi4wIKo5zjr8E
4GV+XCWBiDpSYH1vc3nnj0LmBJ/NPD6ZsXwZPNBY8oFE8CO/8PGxXDkmN6YXNwRN4kAF895fMll7
r8Xex0qXvgxW/L7uzrFAyf2xubv8d3Z3Wu/z3DsdcXWZ8tUF3HeDmAwXKYocM1d3yOjxrWMHLUk7
FxpHafInoQC24m/JFd91LZe2F36uZl1rVEY2XDpjlOy6ZDBnkneoJrXCt9QzHNnydihAxLZax0dY
sGGxdoBMK8kW9HFt03+/bmCjZbJkmbpZkTh15VDxvRGPYQpVJA9A4dEe618gLjaeU/cpDjyYRFyY
XubBCHWRZBujVSt1N3HAIoHeo6dJJ62yqj/3I2ge5xoNgo0GszK3YQyW/NQyI3O46KnmdsFBn1QG
BP9RLahfXjd8aGX7aMJBWU2JhpbYktg4N/yGJpI+XsKmPIWBZlfm53J8UhnMGZG/lazprNXWB/Rn
nYC+M2sdrcDOjVNt/MgAfmebEmDLXJzYzUOVosOsDoUOxWKPx6HytKIMp4vvoQJptUMNay7w43Dk
In68+vvPOeMlZwkKwgV36bw5b9Jkq4p8JZvS6RJ7Ggz+JP97L1ey3WMrK0kHVxHhCO4bgPIUAW7N
5J2WCX5YSZfY75p9koTNUyGquV2Yan/sR0F2Rxr3kEL7/sEvFWPHTLyxg13X3Gnd1B2lxDNeotTq
D6ZXSS9pCmOcIfaGE1Rt5sFp2CquBZHvRsK7khdSKCG0IKgCagk3uf3dXZGMZmdGymX00x0VC3Uf
7Frrl9ra0Mxr0K+NTmQ3KM4f/HAHwWL2ZZrPXWUXW8XElVB3+1MWKSp9cUPQUn6Kftad7BDsLtU3
NEMO5VaqI7Om2yvUojmsUm+mfUrXf+F9itXHvaRkyoXrz0735VnaRYcfytl7zpz442PHWPF0bPHi
I4xDdbscZ5jaXPR1CVsN+X1WfJaMfWVtwZfuc0UWRLMLeBbuBzjo9iNCkdoFdZQqlyp+hb/vEI31
PukTO9gSdLubVOXgzgJOPGpnvBTIwltLaI6XZqPnyiX5WxdOxr48jtExqw7U1ITzlDv9SZPsdIts
euUMUweF4poGAXXzpchp1Ic4aThpl0rTz0j8qI6mxX+qXc/SiMOzGueM0kG99XZpityH6hBX5gV1
02pnxOjSjFX1MjVhtFGfXPEJ/I5ihApLlkkme2tJlbtEHnzZvESaEO40I2x2aqumOyvf1C1a2Tkm
TkUA+1C9MU62cHVRqZs0iAzzIpSqblNwRv3GH6LjHzs5DxRiORSUIOiWVgyhVppiEMxLWivVU0cW
GnKLtNFfTcxz/Q9tkffO4rrgDSij0N643TxD8IukCBPrUsti7saenysHQTYHQhXDeZtUonffCqdj
DAhU0DwaBjrn1lzI+JtZGAYyt5wnqyxsy/tqKL3tace+TW0lni5jeVCZ09ar0vYr78j/2ncCbUl/
A6189y35KZw77ksmgkARL76l1FtaWHeJ7445tBdTXf2KJ39LZGDFCKzjkBLzAmTeYFmWM8tIAPZn
Bu6H/UbY3fqbF14vCpbEtc/fTMbhbF1jdxFwhsG8+dmLa8xo2jxlrjFwx/AvIsmTpn4QvsTwZ9dw
yiXTQVGftPhTEbzP/NGRq3e+LD4PulOZ1uGxe679EEYNcBdeJqCPF+4pSmmNwHsduY0anYIwYYim
alBRVYzMjsOtKfsVa9Th+JeHIO345VCV4ElCAjND5JbdZHMwARV2OzGAtn3/x8tSucLmHgMXCBi1
22NAzC3itvIi1zSF52nqT1Y6fY/M2DH8TTaEeYturmcF6XdQ1CJPXAZRl9m+liaqyZBt5IZRcBmK
v9PpKHYf2+TYDd81EkVRtyPpgxwwyjFRMwMtSovArvJTFv3UheTyeOX3V978c6AMoJ5L0Z1E8nbp
WdpKYy12sTuS/B1DBOUV27L6wi764GxFVnYdBoOJSIuqdSTlzB5rcfDUd1r/zFYGjq/Vm4PQszsv
tggxdSRYqOnN3L9z1HqT1DL0GIx0H2LX65NPOcSysdnuR7Gz5U95hcpgfkR/ryJ77EwxgGt9spOt
Z9LdV+ItivQMDyVCPinkIjAqSRm2QtSrbvApZBQc0jdf+Sdtun1UbBypu8DB0D14N575UNnBArtY
rKz6o2oOke763lQ99WCk7CiJqw0PX1kPJdJ56Jr3GIiHRXiqKhO6dz82XD9rZdvseJVJlZPrMLEK
XvRdC/0vjx3r7uyyLPZOZNAbaAKJwO03hBI61mMEntyCq2cnyCmi46X2nHhx7GijuBF9V62BFMRh
TBa3TNyauK/zvMba2CB3B59tHUm7QUsGVMDkyfyut2KwFZ3mFdx46bxCohPjitwmnKLbFbZtqIzq
RB1QKN8pPuKrqS1kT1Fmvs+hsar8asNRZke4s8cQN4MfPC7h2ri1V4JGsFJASa4n9Ts9/5YGgzMN
W1oZqzv5xsriu2VKM5VlbimuPJ2UTrIzphH6nLnocWMUems5i+2LYDHXwOoqLvOR7SGV8m9QOxe2
4ZVbb+S7WQRQchBcAcCfe5wKuJHFzil9kLeRr7pZMxzVyRXG8FL63XPGoyVp3luKI485VBfZqTK7
51GDgJT5Fof3xZQmDnQFW4ROdyXW+QdRhyEZ10mSl+0K5DcqNFQ9xZ2sd43l/RoTph/eB/px8tyi
TnsKlVskZ2vflYYkQCEaFUzgL77rUOZyrKeF5iKCbBtidujij+n4M6gz+/HBX/muyszRz3ASFMx3
aG86EYbYMETsjsJ7UwBtvu/0jRfGylpuTMw/4c39EE1jEZGT624wTeHRzPSnWIy7nQdbJyJNVr6x
opUIzTt6HrKkKch7Y7F1fgcvimx6qivnof9sjahgKZmX7/9835iTIXbNo5wIWtwuyuTGC5su1ly/
iZCFZlqvCu0SD31sZuUiUJANxenmgRTu11sztR5P4dhlEKer+8iQ9kmGpJ6Q0w16FYfq+NjYip9j
DIADBRgG/ZdOl1JiTdSk0lzP6hj9aZx5Nq36no2vdcIsMWCD+PN/sMhbBiHImWNimeAXVu936ENp
7ujLrwqEKuc2VV7rqqH3N5jcQUkYPHUj8hBTbmzx2qzcCPNMIm0t7lkUpxd+mY2xz5hlrrn6jOT6
puwER2xPfXuOtnjw104AD5h53oargKLB7VcsSeg8UWg4zTQ5UvnrAI8G8/loBm+8R1fdxQI9RdSE
ung5OqZb/aCrk6e5QpPsG/Fno3wzqmvT9oe+3/h0a6aIGeYcENE+0+dj+OZUWzXFcUIUXFV2/G7y
bajPrN1j77gvws0MA29sLL4QYKEogRFCd02En6K+RM4e0YzqZ56lMHehLiYMx9r3LlG4FfLXvhiU
hBQRQBfQ1Fnk2W029H5uTbqbMjJiT5RI5d5ztMb6YErhr41lrkWst8YW7tFQqp2yaNRdXfby8CiG
uijuUy0pXgzKFz+kqddPoRLqFyvuzl0KN5dQt/HXkYf9IZDMqWV+V4EIu45l66/Hv211H+biJM8N
Wj/LAxoFvdQPZqK7Xpn/GJuvst/amZ9+Tb0tAob7Phofm4uWwhDFw1nN99ahIq8s//eayGFxMqad
IO28DPUlCL8nyQ4yJtHy+mczpAdZ+vZ4lWsfALoduHZg6oDbefEB1DAb9SL0dLeP98ek37gq1vbw
7d++SOY1TxMkPeFv95HuG490y6Zj8vp4BfNJWGSb9Ido0XMSEUFfCik0SJWOph8YLiryfsBplM+m
sYGOXtslyggIzSJ/B/x1jghvTnyiJU2SibnheinqojDoNRut7LWNAlxH25/Hts6lemsgHAffkMrS
cKtgr3XO6DPW8i5sNypXa1vFTYNCIZwPM7fxrZVR9/K4HgfdrWA7p6D/sf9jThYyWKgx/jWxcOVR
ylJz6DAhCv7RMMunxAr3nik4cbSXS6jNBvEprHonKqSNNH1tC5ls4SkHozKHaJEv9InHYNkct3Jv
z+jJTqKN3qhnud3ialu7PN8YWtZgrKSDgq6ViVlBbWedI2kvgmTailDZIk1hS/kvX22WOwSyPr9R
FwtrlWo0pcLS3QI+RoSyDr7p2XG1VWJddY5/zSxJGKRmUvpowkxQGeaHtIZKbOiHH3W4NWW5dpgY
Lga1iJws8hSLkCOA6S6VJjHcxvDttImcvtqaXV/zBepWcABQoKXuvog746QMIyO0xAShcOS+dibZ
TWUaaNkWEG/F0kzgDUMPEBC0xRYHdyyGQOAVobuG+Lkn356qZ0+yp+w/ZMM3dhZO4DXD1KYRK0qq
J8O8mlFgt0a6M+hnGq3zxxH1X1uMFi4yAKtvvT6bHU4ENyIPJ0Z+gRadHhtZ3TiSNUiJ4euhnHkb
i6Yx6Cwx4mogUKg7OsGFHQVM7EjVCAO6zPT1Y3srXqdSKMPdfouUq4sPZTWS6ZkyhZey+ZGj+pBJ
f9phhJXyrYHFgiJ/gp5bxUAo/R0n72sUwDP/6fEiVjeN6idC5JTHaP/dbhpyGT5IlMxwteZJ0n4V
00tYuDVjT4/NzD91caWylH/NzD/jzXWndookVC1LSfTQ22tVHh+tNGXiIpdCp67Hb1CQa09gu6yP
QVJshLu1bIiZgXl0mFYCAh4L91OsNvCmbDBdDXlXuRtPcC2p0ysvTttUqlMQfJTTb6127WiOP173
3bQJt9eN6UVokkuhnEID0wo2JaU5V9UERDneGUSpH5mKorQ37H1FPaEQ+aH2ko00YH3ts6Q4iH5a
ksvYiCShKJddbLpNCmf24J/HJDhTBNk340uves+yHoADKyI7MkHdxl8er3/tjHDJkIUyHjqPvNx+
9zJR4y7ntnHljs5hksixE4oMwT+2Mp+0pXeB3RdNsqm5UrFIppDIS/K0rEyXzNAeqr+jPDn06jWK
aFuHh7799djcPXxq/qiAN8H5MIdCifx2VVqkxwJQNNOV/N0wfIzNXZ6DpDwVoneyfGHX6NVuMj8J
HeqnTIZawa6ztuh4V56MGAZDSpdZnff29jcUdYu3NqnlvvObgyeeusoxhV2yJRe+ZgZU5kyERpeE
jOHWTAyVp+GPlOiFXt/3VnfyeU61/r7Q9Sdf3ogSa8EIhBaPeizCmLDYV6Mt9bjuVd1NhgK4TCa1
x6RWtKdULvSDbKZbV+BKggLtDeeC64IEdonEHUfBF2jd8TC1wJyJWqHY1PThUIrkjXR/dWU0mXn+
wtR8J4Rkdgm9nI6VjV1zamoDUYU+l5BQfwlCfeMevEcs4Z5zR/v/jC1ijtYwsFWT0bqDFGro6oyJ
fiq03IxtATqc3QTmzu5Ktd4pfpjvpSHda3KU20pDj8nLRTub8vHQK7DN954hXcy6KPdDUipnXkXZ
SRij6EVBxuTxoVqLFPPW0BZkyopBmFtHg4pdE6tU190yH18B6D6xWxv3wLoJEitIiFDLXTaC4qDM
RtCBuhsm+s9CKr+O4lhtBPy18wJ8Fb0AyIxnFMjtMmQ/roem0dh7rXcSTzqabfs8mJ7jS9WxkYON
9viaX1HTnh8pNNB47t2aG5M4DXPwKO6U9tI7CKJo1o1Wf1TlYPyeDEPnPv5Kq/YQtZjbuFyly+lF
qx1rvbNITgNFt9GDO8Adbdf5u9rKDo8trX0sXBgeQRZGSrdw4lRgxqLP5zS4M8LDaHEsdWhSNz7X
6npI6oEHzZW+5c1R1NqY68WcYmX9MZbzp6aTnangFZZYG5nW6oLemFqki6YWhtKg04YUGkrBocc4
tJnqWyjytZBGnQ0mGKZZaHksUh05CjvZD0IDSGEhg+Fvajswpu5gWt7Wk2jL1OIL9X3S0VWdk/pc
P/apzlhFOOUQB04befBa6RLCVwSg6WEBv1iqkXlFM8S6GvH4yi5R90swmp2eHJPhEBqxrcHeYYXg
TXePHXDVNajfox1P3sqM4OJoSRbEwBFGtSI/p616qcz8ogbqM7Jo18emVl2DbIJcApAabbFbU0EJ
MXeXUKsR1eS9EtASFLfYx9dWw+uY5BfZZrrui6u1SXy9stLBcLuyeeqt6hB5/uciEF9UTfz+eDVr
IfCNqWW2nfRmXE7AttxYrc+a/jNU/pLb8mBBmhGlG7bWlsWsCAiZmUocfs7bnSNP6CjSmIbb53tf
fG6RSer2iXB8vKItKwtPnySxjyjpGq4k28V0RfSc+vWmYNCaFaB8kEXxVqbGOf/5mzcSa5QQ8STi
yW36EoZn2VfscSiZy9maGVvxN5pSRDweybyHlm+CzgAvMCqU6oYqu2pQVL0E45htxLsVNyBxpCxI
8Q7HWxaZPMtXRqUKLHeow2M2Icc+8REdhkxQCG9/poqXbCQ+a8uCte5/oUWQQC7u3gwKhrIdcstF
VusnQ6HQbA2C5Tz2hfmgLN4aMzkSrkaaagIfuv1KdQolMCJVllu1jgwz4xMO4dX7CVmbr/kWi89K
iIUZgVyCpjX5xJJXIpVIJsywtVwpmgpbjGZxHD38VKhbbHlrH4v6GXgzAPWw7CzOkQeJxhQoleVG
0s86O1uVcNAxluSyYyh/Pd7B1UUxrzsbQ+ljSU1AJl6MVjVart/Ck3rNpHfxVll65SjNz7P/b2Je
7pujFEdBCEKrY98s1aE/cvCDDPbTDEqVLQ23tZ3jDTQ/W+ZZ+WUBRR7CFO54VtMZ37tIOeevVVJB
Fv6N3HAjWVlzPeAptJVnRD/Y/ttVJVWuWx1NLLcL7ZD5gXL/PjpDVd9/pJH0+ButlQ20t7YW98UY
m5U/ViI7iALHefouNbZ1DSG0tZkA25tb1FxrH+xfcwy03C4NTo48FyTMGeFLVT/L5cvwly7+83hR
6/sH0I9QCiBsWcOVdFOozVG13L7/WoefJfUVTr6+bm3L/yCr8W6INx4cq76B7MT/GVwEJICCmunL
kwUQzLdNPdmL0hdgxbn40pVb45Nrp0pnTmUOf9wfv8GOb1w+70RppDtm0YB36/5Tl1/6stmIfWtf
iYx8PrQM/NI4uP1Kkz6MddolntvJvSNlrpYPO0/9JcvfHn+otbWABZ9xqRbVgGVXKQuTupFqHN0L
mniXW21xtSoRWWs5Oz62tLoi6Fh4YdAlo012uyK/oesxqR5+p3wGoG3n4ZWSSvAfGi5zgKB1MAP2
mU69NVOoTQ4xUeW5lbeDoby17NT49Hgl9/M+8CwxQwFWgQcToIX5dnzjAClMo1Iiip4LYWl0YHfr
J1NqaqdSs8hpyiB7kZLoLyYDqz0ltMlBT0E4Z7mRHdtUEj5Eo9Tt1CmYjmmgiHuli4FkKeL4Tg5g
xWk0Sd8//sFztFpepDN+gxqWCfx9iZIsVWMcGgg33GYS33mVf8mEl8z7mHTdUaMjNVp/P7a3dhjf
2ltENC8K/LzLBc/t0RWq9x7d6dr/5he7x2bWHiu/cSn/b13LlFQU2C9J8zw30OR/LE8ybCNKdwgw
nUG02GEs8WLxDlEd25W6VQ5YOzjgzuaeHkXXu4NjTkk8xtBUuWH/Tcadhea7WWyVONbODPz+mOEp
QTFl4WhGn5hK2ESemyJldeqEPj5KsfI3FDmNTd9qi3xv5bsx4wItPjg0qIqt+ee88WupZxgVVkzP
1bSrHP4qGcjglOqQK2TRhkuuXBA8wmZoBu4404rdmrKKCTBwkQhuLLQ72IWOQTo6UvcydlDUR44a
e86Ub93qK9+MUicTV0x/oEyzPLdeZiZjUhjzORgBhdmBgMjqhlOu2UAJTKTISdGY5d0urER2LGK8
XnCjXj52emp7mXyw4o3tu7cyIwSpFXN/Q3+9FJfwpVIbhgLHkDlffqDaCqJCsrpRSp3d6zZu3Fq5
i6VQOADg8VwEXB1PzXdBt7GOewefLdDthV6WALV8iHnijEbsM89NmlOvfPH6YCcg09VdHkeK9e36
18zs+G8cu+3RM1bCnHOUCdVzaKnTWfKyU55ZW7Q190fodkGLxDEcahViBRbEqApzFmj5Hq3jMGw4
2ZoV6qrAAMWZD3iZ16dhTQLSyZZr9gyRm44oHgyAVFEdwZO18dRbyU9JgJm1YyyNq46a0O3mVcrQ
pBK8J67eHFLmxsfO0dSXsU8dITno8SWRP/m9cEisfKNOvXLPzpZ1iI0YzgHYufhsvFyKutDYzLz+
LkWvlWJnBpJV6QHyfFm5TsGhLgHWheYH78L8pCjsBcO2hg9iEH9RPfNTlYobG38ftvhF84ijAixy
5vi43YvA65BkpLTvVtHXrBvsEFbH/MzlM7zKLWMqG+bmv25xAOnlMpsCewFDM8uWEDXFqiHD9lw/
IShWnRDsorzYYgpaOR1zmg4VJxAmRJnmP39zOnpB9Ke+r9lmVDW5rEkJ7XL4/PgIruzczPYxE4BB
00/gujWSG2HcCwIBfyqHg1U7Sfc5AJzLzVmMu3H8kRr/PDa4kh3Ad0ZZG4wuBAGgdW8tSkqvNllT
CS41mKHalwL8arbAhExsm1MzfNe7apaKlaX0k0A/qnVKULuNXdeN9ef4hdmBLfieyLHh518sXqu7
UjAzTXClVKMnX5bfBuiRN54M90NW8wzbfCHwNKZdeveyG7vBGnOFBSMwLsvpk2pkO9ggbWU0Has5
JNm+bt6ZSvyBSYUDdMhW9+eYQX7CDOAFR8Zg+PJppGWG7tPPFdxePkfVX157NGtH22JCWnPYt1YW
21lUY6x5liG4QvGlNi/KmFErPD52n/ucmZXMlSASFBpVy0PRCk0lVX7sXymdhMnxaPSvKOeNH3N9
I8qtXIF0dgGQ0niZxdYWbjr1rdRPUupfI/8IZngXF8jJRE4b//14QWub9tbOIrkzar2tGz3xr0EE
3m0sz2VV7c1i47ZYuZluVrMI2eEEFayms21RNNETOefdydN0OwsYo9v6RKsOb8iIbHIrUcxf6q6W
Q1m0kln71yn/O1H2CcQuknlSYFXW1KegSHZRddEgjB7cWi6f2qHcgt39JkpaBGjma/79BYuPp6eB
X/h1418/h7oNAEGx9X6Xuu0zKshB7BQhpSOn8pwXJy03/GZtp7mV5/oAk/bkgrfhrZQTk+uo86+I
XXvjPqqPjehw4IZx4ySsOQ7kxTx1Zq5K/uPW0CTA1CHoin9Nqg9FsTfbY9Bv+ObaGXhrYlG96QVN
zr1J9a9zEVFQKltX3htJcCz1DYzO2i1kwj4JseCMUlrmMlaamUYQVsG1uYzhuQ5/DtVzU5RO6H9r
qw+eGG7YW72E3hhcvnOySavUSmyCa6brdjf9LIVon80L9AJnEl9yhODl8FokUb1RVlyLX8waA8RS
KVLxgLz9anO71WgnDMdVcUAYnDTpr57uMdR1ofHObLdIltY+4Vt7Cy/Jm5R706iDq9VCczS6U+zZ
nrAbt+Y3VsbsZm1dkt/5Vuc/FgsrIeqCkrYPrnJ80sa/ivo50H/0Zm5XxgtIM1Lh3H8n1zb1bmn6
OmQfa+FQph1qu//hXLz9IYsVG2EgMrciB9eqe078r7X8ORg23Gft6EHIzGQTMFUA5ovwklhIuAWy
ElwL/KTxZEeMc7uBVe/x1bDmK7TCoL7lIc5062IlQysrkaX74bUJdlL+dSjKz1J6iq6N0XyLzU+P
ja05yltji7NuIuoZ940ZkL6bpJnqcyxdgsqWN8lRtwwtsoQylQAc1UZwDcN4V4w/pSRz1FqicCLv
Hy9puX8MnnF/z8MFFHysO2oto+E0K17Uu2W2h2frUEu7ojwAbNsF097yNq7Y30f37aWzNLe4Y1tJ
jZiui3tX5cajzydnOyn4Phk/fP0Ki9POHP8Zw4MWbgBglhcOUCEFYhyGvmbgn7VUpZcLLdQ0TxHd
qSoPCXIztmr212oQIOyt46cmFH893tY1g7y2qBHNTVomqm5DWCpVVafHqQRg1rLLTD8l4mej4bbT
QpjLtvh/1qzx2KLIRr+KSY7Znd68guQ+N8peKSR3iMPM0Wrju5eJB68yv7Td6IY+vN6Pl7e8i9Al
5zXA3CLvgZnFdLE8My3yumDywZ1EKCA67SVTps+ikJ+pazt+0l6U0oNa39yohcxu/9Z7FmaXmIEx
NHx9jDFLYvHLIkmxxPrz45VtmViE6EipcCQtoP4by+c0aQ40PDeO3DIyzqgH8OezIhgwtjthharw
g6I1Qv9q+elhQs+b6+IUVn89Xsj9J7q1MvvMG59QdSvsvITcXBwgnhJzJ1MsJ5U+Jkn8FFCTaKx3
NCI/Pja6tbQ52rwxmoSpJ3cNRpWWUVYfAGi+t0pp4zQvo+PvDQT6CeMa6EVaGbdWxlidikHDiprV
tlKVjgHLC0OkSbSFxtqytPAGzxozyGIz/9oIZ6oLg7gfkCjbaquv7ppEBoKkNI3uZaLVaxkEeAVW
tEnZZRZkLuVu8z6+S+fYNQqVM6iHY0vlf7FrpVCIpjqQC/eDAZreF+waVfk8udSHLA5+jzrHDM3t
oIpwH3vF/ZnCMk5M2ko1DJL62++VQVFTZ63F9wpkmOSyKNgNkWocHltZ2UWqFGSN5BqQTiyr13qm
+rXHbXa15OwJ6gS7kfynWN/gHl3xiBsr85+/8XBfCOQ4AAhxlUxzH2SvhX4OmuIglBsT/HcPxPlz
8X7ngUjpibLTvNw3hgaliBQ1JbFRPNRL04MZwBSYucXwq6zep/XXVoQHVHvqB6YxuiOAk/3j7Vze
Kb/tUxAGxcKmMt12ax8MPfhXPwu5JaVdoIW7bHgdPwLM38q+177bDPyfb2YkKJZsurKfmrUV8JKI
vOmYdcY7sYNZTt24Ota+G/OHaHTP2B/enrfLGYAMmkkwhFdJCyF0gbzU+1CLwJ6LjbftqiETXlqS
eSA5S4GkRs8qozXH8IooWp3oT8SMQCwcY9gSnFg7VeasusLU48yVsVyRX/rxLBV49ZTgq+ensS2J
frx77AV3CRsleqiYZldk9/DCRQSEmyATsqyIr2n7mo5uaxS7SWqeEvVgxvkB+IczlZHNE2ZrFuh3
R+v2sp/h1/wDz9DvE337xeR2FE1fUaKrYIy25mf2ZB6hfrKqD4MwnUojPBrQHIfPqlEfxKbcVcmX
KtqS1brf5Jljeh6hoGoOG+fiuFeh5xVC6MXX3M2uW3w1dyUYNpd5d6oT9OJ/u+XtEjO1L4TI8JOr
nzLC8GShNONdh7Z9Cbv4ZIl7JPX08L0RF0czOFrZ8MEKTnkhu0ScjQLs/SFkApNuMK9uPrIqLS7u
Sg3h1OnG9DomP5TiH+CRZb8R0dZM4EnA/ACXzsS6t4sN5UnqLKDn1+pL2X6Q3v0xOo3dhPbnXwPz
D3gTMYMgQf+kytOrh9qKUD4XtjSScL+Dinwj/V1dCuThDMJxkSpL0aox8pq07cv02rfDU++d9Dx7
n6jC0+Ozdx9JzHmrSOdncjuKZbfrQa+yqltVSq+z6IlKf0NOvoteeUnHfx4bWkkNsMQZmysTPKKX
BRcjLER/9GQ+TVI7Ifrc7Zcmg18lPudt7Uhj5OgqSaS3hYpbOwA3hhev98nXzRFm+/SqF9egL+0u
fw3VczGoxyQtnLibSeYd+LDqaadw8bTjL1JXRJIb6/p4C5bP4Nl3kBqg+Q0jAaywi5c9XFRgtyc9
vZZda/uRb/v9p7x/0gk9qvFupBf+H+z9zv/BJIPkXSzcQLLHoCjCeZPGV7Vo1MpOiqyi1DroT70i
Rc4kZckhytVu4wl+f6/PU5wEdNpLpBhLFHmSd8IAgU52DdT2rCe8BIydKe5CU/1rEIYNY2tBHAow
i4twLnnB6XTrw7DLVyhnTRknJSVZAXbyQY2KcNcW3g6myQJ9xhB9PvTFdwzACcfcNJIXqOZR0svT
4OQ3Y7wzB7Qv/3z7ac5yrogYMDAtQkXPvGM2lgUh3cpeVE97TfXkSUm8p7Hw3pfZhyoCvvjY5Kqv
o106q6jPPMDLhEqT6mBoQz27QhY4fAn6Y6cQ3ofySOO39I9dCeV2d9Eh3ZdqewbJxJ+TcyEfHv+M
lQuNNh4zRzNxH5iqhaMjlpSYyAXm18pnjm2CzncvddG4cZ2shS5L13Rq1VSW7lhTG0lNZd5O+dU8
0g76nBg7ceMLroXgtxYWB0jRxkqeRCwEpCCh/E8wuVtUqL+dc5GBUDia2eDpLdP6W1yKdd/IPeWd
7DqJ6FSbJ1X44u3l/od6NMcGMued6p3kQLT7bF/p5yT5BjVa/+w1TpD+GvMv2XtYGaZh3zfHnheX
Jh9akS7L4++5sg9sMbJUALIZ3FUX+9AIbZQNEkO5ejQex6b+p1Clyg6gGn9s525EmQhJN5oxVppG
JkRxiyMzpVorZWqX8bRXU9sozF0YiYiqlvtWO4vfi/BzQXe80JzY2wmb4IUVh7qxPv/5m7vdyuAc
zQLq4iI0Veb7qX8vSOc4/PZ4kaubOb92LGqiprzU+Qp1Kx4BOBIWEKUOETZoyngXBVsvnt8MpgvH
olQ9P8LhiWAeeZFUi5nlCUJAKPCnU/0/nF3ZcpzKsv0iIpiHV4aeNFm0BssvhGVJQFFAMRbw9Xeh
e+9xdzWnib3DYb0o7KSmrKzMlWuxxJXihx65/8ZxJ8CtOLmr2ZZMHC/Y0nPssEg3wCCC/cxTs9xN
7QN5TtOHeNi0g6ewzqXOsC3sWyWqDxJfec4s+Au8jJAdBssNIkRLOANpy0E5pVpFSEuwPxk2WiE7
lq2BgpaWF1gw8BBBJhx9ikJsyJxhGnpTL8KK/44HeZtG+7ac3MT+ur7Al0kx1MRndk80N83iY8I2
khWa2SD2LsPKOjoAvKbNlx1lHujSY+ed00cemSvnZuG6PbMoXIBkaClJUPoIbdDIVYVfkcJn2Zda
5X4P1trrw1s8pDPbN16FgNfh2XZ+TJREy7VJ52U4gra/5Fiql9L64TSNDxZiL07Nl6zb172OnIX+
WKUruZGlxyIiipkLCfcLwPOij6BA3CENg1iuZG7BB1dOk7vIhjQoCLQ5G38VZeyCK/spHxo3mppp
5dpZ2qw4VciCz2xAaFw6H34yplGfACYZFnIkbZq2Kl7HRpJXUgkLVmYiWoC08V7CZSqcXnD6UkKr
jIXgBrcCbk/DPie1shI6LWxVZEUQPOFlP/euCXPZSGblWL3Owk7/SeP7tJC2kazslFTZOMzyLA4k
RP/r+v5ZGhkeu3NnKF5pYEk4n7+6Ks26U8oqzLPW9kyl1Ly+19fYRheOBAxgd4AgB8k6RRgZnZIi
lqSmCsGL8iTTII37nRVzLzU/V5EGCx79zJZw4JlO7KpEdiA0RpQfJ/0macaD4fCVnX+5WNj0oNef
EURIFIigRqPI5bSpijqEQm3XDdpOVyt9Uw/kQAi7V9P6V9vK6sayk7WOzXlLn18lsAyu2znUAq5f
hOBQHIRRUcA4OOaHkuCJ5NwjEySRzNecUI7WOn4WBwoGJRQLZ4zUBWylqvISOIs65C+gywFWa0I7
ADR5EpdkQfLPy0x4ZM9sxUhNoK4l9l3X+ArFoUUbKry6ARTuwW5+ZekNGCQ3KPb9KtNAWw10Ls/A
rBcjI3MHfD7CPsGH8JqrldWQFpPHjM3IiepJHaCa10/a5YXnoA1fm9sQkW+5qAH1Zl1QhZpdWFt/
HEdy0YcIibmXQl1LVSwsmIJOHNWCUgJwRqrorHhWpRYzupBoii+nEuLWLDn00Kw7QC37K2MxsEfN
9vroFpLXgKlDzQXtBcgn4O+5Iyl5YTZZ1rahkWsPZesAvKjtnT52UQuqEuN2SlM3y8jPLkt8M0r9
ntwT2qz46YW0xvwVQB8AmjYL6QlLmU8Q64u6sg1rM/fNIcC96XY0aMY3HdpskuyWZe9VaBFYGf2l
0zm3O6/JSbAqZXbF+VC1YffFbd/W3UwKGah7Jt+4T16sYEyCAcUq0MgXnrX2alm4hM+s20LaKI8n
A3cwrMup/LvuPziHoqruDkoTwKmPzQ6UWmDC8XXcwdcHfunY57ISxDJmzCFkpoS9NiDbaZG+huXi
wzD2Kt9nDAXOzp2aJrhu6jshKfi9M1vq+RyDEjTL8CDADpuZmbYsemj1l4KDzCB3C/BDj5Xksvc3
jT8UTYwEx23u/EFNsubBsLLN1kYtvKj1EWX+BqJPoZr0e8MBJ8SwpcbvXLVvRz1dMbbwdJjnGJlx
+CbMp/gmbbXaAtVh3obMpOqHrXH5gPSRM0I7VK6/uqnjNWSRo3YKMlA8dK4dEVnZZ3VdlBu9510w
RSRnP6oWFas4N/T3piCMuulArWOZFyoDPUPGjWAy1fRRJ7Xa+CCqz6StIlOWb5PS6OT90JhEu7Gl
InlINaghroRx307pYnHVuVip47GJd8H54jadkw2qMWJxXTkot8OOPGg7axcd5IDtJTdVXd5tzZtj
+W7GrrH3rZVU9aL/QmroPx8g7OS01obaKKY2bH8ystHd+FEN8uxmGP5M8o5UnWvt68rPlJWBL9wK
SCd/i83M/dW2uKkZJ1mXYNxd2lGPmVHkdmqR7wYr6l+tPIrDlVM0T+TFRJ8YFPduVpS1A7KhkAxQ
wkqrnQpYjqXuM6v0WyQh8+El1ydPWuvWWrhkUfFADwJ+IuEqUjjhnEKyXFHbMM1VzcvijLtQQYs3
14e35IcBoMcFAEb3mfH6fBtJRlu3skW7sMpv2vQtUj9VbSXwW8jq4b1xYkO4Y6wotuS4hQ3T+Cn3
YUUPfR3woKxuORgMmhvgYppn0+1u1Oaurn7HwGNfH+Sivz/9AuG2KVQ+xR3POgTthyTu7upG87P6
M8nQIh20N7bW3tS8e2qzNbrGpUVEOgjbdW6hB1vS+fSypFEdqa66UJps+VgSo3TRKBA9Xx/fohVk
GJCYR80I6dNzK2CqiSum1l1oGKW8p2pd7Q00Fq+gFRdezkjyIZ4FHwQAmqi2nJuJ6p5ELNO6EK18
G/23vTW90lP37EXz2vtCX7kp1flgiQfv1Jwwd4nWtx1L1S6E6FizN9IBOkFk6H7p3Ez8iZHultXS
9IDOQnTwa0pxo5kR0kKK3Xmg7UmDaYpbHykO+R7d3AQF7dze06HoN3Iy8U0joS1XV6Pqpcocel/K
E0jW43Sto+gywALuf4avo5gAoMAFI/+Il5DepHYf5hJLPrSKJl7BoYFY8li5nRoWoS1boyA6gGID
aHjY1B4UcMr+ub5DLo45vgKvru/OafDtiY+vTrP6ZiSUA02u7dN8ltSO9227xpl0sRFnM9iGSNlp
6M0WK+FSMgK3pXYcJ92gP2PI4A1gd+Fofbg+nItL4NsOss1gfZ5zVYJP1qQii/lY87BCUdqnWv5V
9OAF1OlouFFa+tetLU4eqO3+39o86pNYVSW2UcQImELTKSLPMakE8ShwvdfIm/xTd/w9MFSd5qZj
dNAKl2qRVfUAMW0eogLhVmp0oHnvW+m0cnkvr9NfM8IlWgEDRDSwZ4WJbTyh0z06qL2TrPj9xWkD
HwDohFU0UYi0NanccZYmPaaN1NtCGQKzqg/cVoLrq7O4F/6aETFbnaNndo8u07BVP9v+wJ3R68mx
UocVOyvDEUWlrWxihmRgaWw0LlsobpAGAqCtuuL2Zq925vWQVsIZQnYSYB/0IgpOljmZmmbRwEOZ
VMlbaUXgNU3qqHe5bPaBDsi4H6Xq6OsUMrTXZ3JhhCDNQrEPzBRAM4nPesqgZWDldAg7qfFsioeg
WQcKmqivm1kaIWhU4SmgcQF+tfkzTo5ToqSYNaUckNsKmB6qzeimdFC8OsHQOhuo8XytkWdhj8wE
+mjsBHoDMaswqSprwCSoTgNAJFruVnVXupZMPtOkRKvG0I676yNcMyfcXHataT0x+RByzjeONTVu
CzoBl0X54BuRvXIvLxxm9LtjwwDXgRbeCzRVq9aFlshDWNB8p8v9FrWuf4omxaY8NSEEGHqncrDG
qUNo0le94X4j3WX67yhaE8lZ3IF/h/J9mZ5sjaLuANJWtSHM6CukSQIlq6BGMv5zxwT/ikAGqmxA
cohSPE5HbKtpLWxAiMlo7YfSPEdTeH0LLI3k1IYwY6xLBl6U0hAOzYgmsczroDnXRy/Xrcz7VnQW
YM3+BkahpiA6i0JiQHrXyRjiMSsfkxaKNIgAya5iSh5Idarem9HIVzLgS+cX1AfISqMCCECicH4r
p+06dKkOKCvraIdDnS7HmU2qcdxMqV7/gVir/lqWA9vwRIqa/fUhLwVUAIMAOwicPHpnjPnwneyR
SpomKZcwsxxpY3vaSdqtQZGn6vc9BB65SsLO2Dncu252aaZRLUIt47vUIObJTAPsNoSTMdS7UJdo
0IHJoPvFzQNPnq5bWnIeqGaY6NYBmA5ttufjSzMUjRInGULLQawIpesNlCGgS1vmsqdF+lpxfGk1
wXtsYhuByAmJyHNzVp6NvJC0MRxjrQmdhg+pa5Da7DdOMkI7sq9tbXDHeITSSWSW8Vo9amliceOA
Qwo9IFhVIeLR6ZQpRa9O4cTqW16lvp07O1ASfFJpeIMfXXMxF/bQTKob0DYAWR+qN+L09rKObjEg
mMJExbAgdw7yTa/u36XkT1H8/odLOdtCahWCXyjkICg+n1tFmwAWk2w8fFO+KYBTSQao7fXxXl0V
BL3IUsAU6Bug+6WgPgyU/LmpMuO9BWHhPjTNLjD5HbbrVo+GTRd9UIu5cYekVZI+deaayMI8hjMX
pKP2MKcoABRC/vwCF5fjtss4OoUoi70hfbeTAzrnPIo7/K2HAnD3j+M9NDziikCXJ7AtIEsSYn8K
LtGpLFI5hAQ8g8RHlLBHdSCbkq7RilycxG9L0N0BsxLUasWh2egkrbOSyCDLeQUFbDVuSQzaytWA
aGEKwaSPpgYVCQLUhoUjECvpMCSTI6OX07pnahuYOUHi0a2s2m1BEc0G8l7mK1HD0uBOjarnG0aJ
gVdHd7Ucxg06HZK9HH/g/I/a+z8+AmgpRn1xZhxC1kAIhUjRJh04/eQw+ZDlzlXJi6lW3rimfn7h
xeDAgKKy8cQFrhw30/loGLQXuJI1SsiS5E0ddbct/VxX7vWkv81Ur0vWOLcuU0rAR6B1De2beLIh
jhAGFvdKLGuDroc4jZupHSEoa2xt6ngFuCyJpIKqevDkjh0rGUnRdOU9f5lTg6gJRKEgw4pmFYh0
CK6lB/qmNMzJDtum27bQbIYORFEDHJMHpXx00i82vJHpsdhW2o6kWWCav6Qf9j+VG8R1gbIqlO7R
vQriJfEsAr4GDUNqRiGVakhqmIV0w5GHwFwoa1nES78NkksAFqAQMkc830n/k2s/tce5GKgmx1wG
HdKtIz2g4DjGzIuy5+tb9jKzPTcYYSdhw+ICvniEczSw5NbYpUetocYhjqufnKfKPZqc1I1RSPmr
Q1XFH2WNeg2Vp32lmA8NxGMPWdEiCSWtUd7PvvvMxQJ1jGwA4Cp4EwKPKvh2g2koTyr4nt5+aPon
XvAgs7TNyqgvjtCMbQZmba4lz9q+ghfKFJyX5HvUsZ9/WQ+9/46iwlfq8beSBAPzbJcGlu8Qd/gR
rbGHX0Z139bh1mWkjoDSE8oZTFUixP19ehxArt9NT1Z+TLpHULYGmfpVsjpQ1d4d19oML55Os1UI
7363ROHuFO4SWY2tUqWY2ayKA2PUvdYo/JV5nedNXL1TG/M3nGxcjKrox2RevZ8IrVSP+E6Qlm7/
BXXs59WqzEUcIIxI2CtSSgu1l9v02AWcB0TyTL/zY0/pIJPi28H1sa1Nn+B1dUPKSqmDMZCiuZH2
kSbOSq7gG+hyOXvQc/xOoV/0/WmRk3cxx75oXLbPbuJHJ+gPYDfoA9mv7/hOemp9Y630cuFr5kkE
yh9sO+CSwM1yvmRp2VpmpmJcBDfxDB/0Ewt6AFVrh5Dc+pWr8Uo+7uIyFgwKq0ZpArRljD0SF5Dd
cuIDUd9r86fJ+hVD8390MZ0IZUBsgIMOjMr5yJq0pplqDOkxRZe535uRBNVzs/O4La/hm9dMCZMI
+L4q5SVMjfQ4SjbU0SIXr421DbJ4vPB0QNVjvoLEIM3M42yY1AjHS/6MS2VrJu1jk2t3KeADlO21
3xzcMCCmus+stVr+5UUxL9uJbSGGopFWqyDeTI+65U3US22fbZQOhDDvlXRXQSE528e9OxiArvjX
T97ChgGHL/onZ9gbyr/COsa1kZpKj2MhW2iIqsbQ0QfHpYXyiK7iNSzuwkoCXQSUN9wygK6iMaBa
pYynWMlao7GH12IoGbTY9ra2MqqFc4diyYzEQWp67mw7350Ftyk+BGupPBjdsdIDCKimdZBPK3YW
BwTAC9qGUPbE/J3boYaVaEUqpUdE5DvJeYYkGLGVlSzTRVSPxwnEohBjA7sE0Jmw/7u4q5OupuQI
Ap+J3KZtDe3QkCjo38jcgbW+ttYMddlJIpicx31y1WQQmsE7PSHH8gttI0np/ix8++1T/VAsz3RV
xzV3zVqXzmVV8NvozH2GB+4lu4hSTAgRk5wcJ83Lv8r7/Jce8O20Nz2W7fPeW8tFLs/rX3vC1m+I
UYG6Gfb67uC8MvqI7gIwOuhVoBpb6eP6OVszJixiUY9SS9BmfCSJE7AIr7/Y9qzBt6Rj7qCx2MbT
Ivau27x8WggzKixjb9SkowQjjCPAk/WnSnYHUJxokMHRhiCLPmO+qZGrMfjK7bC6lsKFTk2qycOI
Pav8gdb9vkdDh/RcxeORtLf9EOPCsDy7TzyH3HdNv78+7nkuhbsJB+bvws7e4WT36rSv5LzGXINe
tQgo6yfESaBcuW5lKdLEgw3OE13OKIWKkWads7HsSUGOoHHWcSqsLS33gMs0SVBLLp9u+MoVtbiH
TgwKXi0HOWPjyFhO05t20IYscRazwh1fV/bqJSRo3jcnhoTrqIpmonEFhtKX8YsdrRv7E2J8scsD
+qDk7h/qaoe3WxUY38EDe5KnPK9M7WzgYgVPPkA8mrI+kBFg/mM5unE4Dq52xzfyhvvVU7u19v6K
ufkcXDMnHk5uTFM/wNzgJ7r3S/38oT+wQEu8YXvr/PDJp7FicW0lhYPJktbIMwlbp47uZsy3ceRI
NShI6oGvqnwiJN1cH+LSNQ9wL1pgIK2AvlPBoKT0JZh4sKKc3Q98oxRf9FddrhhZnsa/RoRDX2kx
GeOyIceoUvNNN5nviVorQMgB73R9OEsBE3boLNA7U/rB5PkRL9BS2FRwb8cWgAzFOoybaK/dds2z
YR5i8qeqd+NTnUFBcZBXnOp/ORx/TQujtBrVKDTWkqM9PET0szFvtNZrKnSTQv5avmlUv67+mE/d
b9J5evMS64kb/aFsdJvq0XBedXtDWLEyH8vL+/ebBI+X5xAWgF4eHD2RIt+oMugVARXgS45+lKY1
8s7VKRDCHuSIIXFmlbjMmmRT6xxxCe3RGfUeG/2Ptk1xsaHb1WPsMHwlRNlzezcoG5Ltpm7DSnRW
TbhoHzVt39HkX52svzMxn7wT39/otV0b8+rI+Y16ML0h3/eu8xz/kOWVOZ+dwqXT+I8lkWjFQN3P
MMt5Eowa7CBjnfqNDjDHyk5fdoV/zQhOv9SdxGYcA3KcZ9UKslsQn2eam/v2KzkknyvWFnI3YBdF
QhBPu1naS5g+KQGfadwC9mDmgezcRyPdlv1TqdXuqG4q55nuSf0MqeUb9mE3N2MHfq89qNKUt+vf
sbzD/n6HeLeiN3DoZB2uBGxe5eQZm67Y6tMdNUec9ofcvDeJ37LGVQ0f2n7uUEL9uY8D3brNmkcp
2nXSb7SR6+HKZ61Mj/iuIP3ENGpievo+eZPsTdHsxmRHqwc81hpaPupd5U0mO9Rslzl/VPIGPd1U
CZHwHzXwOXa6m0Q7Nm6KyqdGCoDdXZxDhKm2bjTuUnsM8nStrLLsKk+mct5gJyeCUwA8CtQ1jvpz
+Yses8fqLt+iUfZJf00es6O0VgdcvAVO7Al3N9VGdCPZKpAzUTxtxgbCNHoV1V5r8TWl5Avib9SM
Z+8/40xwD1wortK8BgDEwuEotNglZe6lebwHMlRzfCbv2mRC4vxJmzZm601270b50xjPRBV67jUI
9q3WzeOVrbsYFp5+k+CLATQ0JNZWmG9b2jbTmw7eu5SkfilNG639k1HbZf0v1DBWbt/FhT41LHhl
rqmTXrU4M0l8UxZHrSSulj5YFcRDH8p0g+pkdODMZ9ZtukaPs/TePjUtuA3GK80iE0wzWXrFUkgk
vs2Z4iY/bXWNJWfJ757Y+p7/k/1sstohLf4ca6i16nLqDmtHZuk2PbUguFxdJ6AP6LCCuTru6Kju
c0gDTdDdkq1kpeN38Yk2q1RBcGVu4f/+/clo0CU6MlXGaJoiwK0YSL8tj22ZN9z1d+PKjbW8NU+M
Ca5gmqy2rnoOY1CToWBx83uL3bAgUnGndDtp+jmaa0LQi7mE0xEK/gCMwBNQ0vCZap+7I/OMdler
Xv3kPNjjoYxTF5kMIG2r8tGSXpp85VQseaNT6/NuOpnfYmiopTbwflFll9sYOSHfGXTcWxDT/TdX
9aktIShNwClSlMkchZU35uTl8p0igx4gB4uuKw23PU+9uH5AO91aKDIfLzEUOTU8b+iTQSqDNUzZ
CMOJtRu0rwopDMcb3KyNtqn1sSZrtHQJnloTHFwmOUbN8PI9psV9DdVy0nEv1n5FPTJF8YRo+F+E
dEDnAJSASj0qLMKu7QdJlcBNAie/N6o9ENe97jG+zVvfPmr1ai52Pt2Xk/nXnLBfYy0DgNrG8Bx6
Cxrr+E4JLc8YXcQTju4jC732Nlt0aMggokQ462U6wnyiW6jL68iGwURyXI2nkzsZSCJcj12WCiDo
tfxrRrge1BT9jkaKe5nQh0RzlWljVQ9dd8ABdfXB5canHm00KTALtxwTV4PMoLmWFlr0rCffINwT
A3PoZBB8A5eDfKvdKIorf5aFx5rX+kP7wXwzu6fKk80OjVSg9L6WY/xmnrtY3P98AOj2zk9KnPSp
RDsFl7OMIushfu4hv2I/dyC+ybcV2+jZrs3CjN/aj+UrqMAc6ZBSUK6BlalXyTa3UrdRf6TVG7dD
kq8xqK+sEWCt559X0K5D8gWfl8tbSjZ9d5+02659n7INKKJqezNFj1J228r9XpYmn0y9a1drjVGL
5/tkjoTzNkXQnOCqifTZ1kn8nHr945GugEYW7z1QVIIaAjtyZoE6HylVoT8rx2p6dG4ygoqHOgZ6
+pFbt0X7i9QdyBQUv7YDo18Lz+avF3fAqWHhGEw8A8UYH9NjlL10yVf+dC+Z7kFuIdL9IaGl+/3x
+rlb2vIa0NCQgUEDFi7684GydkzyqmjgNwwCzpgHOX+G8oEHwkn3uqElN3JqSBhYSqcWyN4KtcaB
uyzlnmG/XLewtDFOLQinN+orw2obDCUzGNhROm/itxl94OS9KjZGv9YDsmgONGG2iX5iYHGEmcuV
VJeMeaVapfLAH+VHGXXzZvQjyyBeCbY2XyP/nCYQTwpQ70CCdyZgRLXqfL2IIllMgpzVsfXbP9IR
copG5P/IU7ffoQnxQws8tfd204/rU7sYmp2YFZsPsoFN8lTBbIfcvFs/xL+0UN5Mv+RX6d+Et6em
BCejpHnBTY7iGKGRZ/Y3muW38aPpPP2rIYG7ADBJ1cKj73wmgXzR+1Gb09VZJ+MFIg1+qqblc53W
tyqYOx8hzzK6eVU5t5pC2x96ZpD99W+Yt4h42PWZPuH/PkEIjJzG1qS8I+RoKb5et27S7ftidAv7
RlrrMls6fkAwfsNe0AEpZiQ7uR0KuUI6KLYr+5Cz2nCR+pL86wO6bMXG9rTwWpgT9CboSoRTbjV9
iYscbxNrPPbxgVcvOHfa9FV9FoBs6o9Kl7npx2RsyHsk+9zZRSzgD/b79c9YGuzpVwiHpBwVdHY0
eO/FsWxuzZIBlSrTtf6OxSoScKiAagE4CVURYQdNndlHDUHwTpNAsyRv6NXAkG6k8keErIJhe5V9
B+HW9mNYze59n3Nx65zaFrZOOw3cqh2EgebwUED6OwIrdVfm+xwKXvKhl+eqJEHT6ZvK/qQ99UZl
k0GWEA3T9b5v3kcDPAs7Q9k3JbTPgJyJfkuM7DOF7HTQT8S5tCfoQ0z77fWV+S9zhkce0LvAfItz
Zpq0qNsR0TLPg7h9L+W7aTJ2EpgVI3d6SbJZL9iB1Ie1cjnMa3E5X+gc0UHSowBZd37a28lxGhkx
0rFJdEBsqIOedS2ptqOkmZvrY1zcfbPY2/+ZEgIUk3Kkm/mEcg06CALws047pihP143MW/jaeIRn
QG9HwGy2Mp6tTNmh2bcePTOGFGQcHaP4d8TtwIrXYFCLUZF1MrJ55CcPuR79dKqcY/Fs0GnHkeEZ
4M2yNDxXu9SPNQgrAh1pTrdgk5DJ6F8f8dIK2joYiRD7AY8ivrOoCfg853iH6MPQBWppFBspSyQ/
I+Y/FaKf83aI+sAGCbUGXO7COCX0c5VO68ypqhw6Jd0h7X0QpgdybwZxsRKBLY4L3cyAIoIhBYXa
80lFhrUyR5JkRy1KGhewntFLeQNazGJaezyumRL8ol6MALTkeXasWmpuMzyHgyyL042c22vJnEUH
BTDI/w9L1GdAzwzV0MZBj0nGjHjT2nVL3dhprG5Tp/1U3UWTwvPxIBnIZXky13Tm8pSDiRsyYkaQ
IQxKAwbmCW2nkShT9jmzeAFSO9orvpqSuLuJtUKrvI5bUv5oxWVafylyUiGPaKrDdkQvdOkaRW2O
NzZXwacXm0NT7WqZNTWorOSmdacxKW0vioFHN1bC3aW8ErrwQFlt28gKgOnzfFmdMadppWoZIqYq
eJ/cyv8En677J/Zql3hrWcelixdRIZ5kAJ8Dri3yrVRTRnHgW3qs7Q/FrA+QnQoiHSy9QyYfpfKz
YQQ6sUg90+m2G4s7ngZ69lTwaMO1z0E6RsaHkzYf14/sQoisIRWDDkggXY0LdrTC4bQdWJwf9VkZ
ByQ7hVxsTDoGDttAY9FlawJcSx4KFr/7JebMuyj9i8CRNaOU5sd20ypuAV49z/3Ufk/P3TFfZSye
7wzBBwNYgVgcTS/QRtYFH0y63IJIN4zhSj3m2w6cxaBp9fIHcqhWGhMXTu6ZKcEjlQlsqf08Luhq
eIltfSYs+W0o+ZrrW9xIp4Oav+TExxs8iqAmCEvjgWe7rtyiEhGNz1pZ+pG0K6W7IpDwGDaCCPST
L7b8avAd6X3Cnq/vnf/yIegSgcSZLIMp9/xDcrtgFsur/DjUd4MaZINHZehw83TzrP6sw6oKise4
8AnISuTRpWlYqG4yQAk8vP4hC0H6DJ/5z3cI13ltVROppDI/gmnHdUZfqW5QIAa0JF7jb5sX8XI/
/bUk7CeTFSbnDiwVm/SxXCvCL1WjzgYi7CErTsexiDCh6eiB0wXN6iR7ItQdb4rP6h20bf3nBEiC
J7+Ou+LZvudY+LWYealyOncczDQRIGm4aBVrqQ6+C7PF9op+1HvTvmedN/gy5G87t36re0/hf9qX
eDgUYIrQgrL7UfWusrVqPDaLVcz64rH6X0ESuCmghoQ9Vkw9VSt8TXcYKPOm6K2XbnIbhaiR7Vrp
BpiAxHjTzYehg2hw37hUSg9GssJfvFQaA+sC9JPQmAj2BbFu207ZIClanx9fFP33VIA7xa5dqw+o
4ebEV6E9qRx16Q2tyFyzVi6qxRUBpwqiKjBSz82Y53MwVFFV2/aA/R2i5TPY6/vpvdqm23xvPfbB
s7NtPfndAWlzuWtuuhW/trTl/xq/SHjKSV8XTJ/yI7MzIBWamxz0ytfP79KTAxEjGuIRXIHmWlTE
MujYQLVXxpabDibzIFfRoNhxm5ie8VI/O1Cks4La8K5b/c6IiIf51KqQHjLQpFjX8jwyv/d5UPhp
5tJN+6B70egObudnP6SDFrzt2wfjdnjaFmF/P9wnO+ML8qyABqTv1z/oO59x7YOEODMxdbOxS3yQ
4aqH5jfbvCde45GPuwodB73fBcbR2UEf/bPaPZY3Dr6xvpHCP41vBfHWebZ9YAX27S6+o+6bFrRb
Bf9ucq1t90RcujJ736xe1z5W2JRtWbWx2uNjKVpJkFZ7hEI1Pbae5KuvgRIaQbeL7uXXbt96u+vz
dBmzAMmM4H9GZqPoKea41aayiK6P9ZGCH1GTM9dJNigZd3BPyLJBRy24bm8eyflI0fKE3QlE8QwW
E8srTINwS1Wz9mg/Y6D9/g8gmvVL7q/lXxdSeGDBRR1Xm+kzQWkt3KcG1+0cHXIwlO4TAAw6iCPd
cq671sB8KduDyWw0VrDhcxZCHBzIPRD/IjJF77NwozWgeazKsmyPOjFuFIKOXSf5qHtt06vs6/o8
XnoS0A2DbRi5NLy71e9w4iRuiYZcT21Aq45xI99CZgEvqXQleXEZCZybEDalTXjBzLFqjxYYjGjD
UOPbVRXkEhRgZFbuhJXhiLR3xZiZnZHC1tDqYUyzjRatoaDXTAgbQmYmKZVuHg6IvI3YcEn8en1N
Ls8SFh9PdbCf4Ceoks6vlqSJyqo3KNaEjZGrojmrgXLVBOIig5YBqfiXI9crpZs1m8KVDryNDp6f
vD3mEfE0s9qPYBgq8h/wJ27XA2ujrziMpWkEWQKIDMCIDyb3+QycbDyiEavQC0yjMY1mMFrEcGtT
/nl9JhcusXkq/1oRrhMe4z1dKdjelds8gw3dz24hS+5OBw9yXGs0lstz+NfY/PuTIaVtUU6GU7TH
0RtBWvPb+dVCdsl7uT6my+DrfEjCccqdGpxhEawMm+QpeVm7gZdO698ZA4fG+SAUjlWIW/geo9ED
aToaTo8A74hOjU5fua6W3NypKWGf84wBcDbNPrz5wyBr19DNs7Sqy7RsxQLuEVKbcHOCM1X0KmnS
FFamQfJztk0VbVNr5L3t1gQe1izNW/5k/R0nIUOptu2xLJzCjdQ4TEE7B9zRi1SVKxHg4i6YWXlB
UGPhwS6MymjbISPg9zyOVewXCdB4yvuEoOz6Xls+P4isVXAHzvjRecgnQ+LA0DNlgpmkvosbgLLV
OpCcYs/s1LWSQLXi+yTSvDLWfhpsCoZ4eLv+BYvjnMNrNFuDwsYWDnAa5yDpKOT2SLO30sEw6W2c
rMGL14wIB9fsQNqeJwpG6UibhCc3VOI/cmlVDvwyaAHrPeJp8BBgH6LWcz6bUexInaVH2CD5Z4TM
EroHPSC2ZDR11gRqNblLp09I0aL2k6NvICB9HnQl6hEleTAykCniCVqlT2xKdtdneSFwPP8yYQaA
VqnSrrZw5eAR6Uu1H4U1gO5f0RTk99aOK0AF+9azdW/0G/PDPtpR4xr6ce1dc+l88BmoqeONC+5r
lGrPJ6hr9cKOhh7NfZnjJeqPQVVuaH6AcJdhrhbd5ivtPMqaM9V4TQMUPVcT/4ez69qNHFmyP7QE
6M1r0pUvSUW1pH4hpDb0ZNKbr99DLXCnKotbxB3ooWe6AQXTRUZGnDiHGTPHccpYy7Sd0chTRMZs
WyWfhWErP4PyM8snAqQnl/0Bm9DK2b2/+oB6AqcOKF8Qd0Gu43aUOh1AEqKhhTHUfirqvkpW3iwL
6TwYmPkJZJTz0KbMXOYVdLiKVI67S1P3nUqqKtDfRr3Sqk2XoNx/yFrdiFz8t/ElcHorWXKmTxpR
k1LbiBzAWtbj7XV/vtDhPsu04GGAFlG2DM4nU5DofjhckKkWIgtUHKAAHlWeWtDJWSOduPfCMCaC
xW1+GczUM7ez23KZEIhlPly4NN3K2VibVIDjGOIBD8h8LX5eHJpkaCAJQPUdhHy31vxhKlq9psMF
WBd+N6q+ehpkXtqCjTVeQRMsmgJiDnrRSNJCqpoxFal8AvkgDGwEfxUaVNONqBTSXvLRcfh4wRbn
EHQas7D5/AJhzmGlR9DS8sXhEhdRTQJxM1cj0A0x2K0yTvZjYws5/5lcCqlK4EHmlghmDlF+7xFS
0/HCD5zxZARq3ZFCCUBvBVYhYzIDbaTJEw5zCp7joHK0rNGqXVRq6RdtOzz8tMJPB1I0tHlNooxf
48+9nw18H2rzeHCC/19jJW8kIUinYcD3qaPSkI4TDeD8+9IOJW0yKWSI/uu4CO38MhTt8Jae2XGY
u12bAo0rJW68lOjv2qMpf9ypsAI9nzryeLlfE8q990ewhzwGqIxQe8Fdf7OxHi/m/Sa9/V1MTId8
keirgYy5epa+kq369vjXL7i229/PuDYwvAQ+F+H3i6GZ/Ez24WVr1AQ9YfQ1S+c/V+zd30i39pi1
ULJYahMJ9ozwkDb7tHaFt1j9OVTuAOioLr8MoCFsCL+lcWjytCL98FyFv0t5raV/Idt5+yWMX5uo
qgR0kNBsG9hSu1c/VXoUkZ0rP2OnzE0+V0jqGu35c2UG5tW/vSZv7TK+ANzd3IRSznhpjXcKjdhk
U09O5jsoXb8Fv9a4uBfOmopGxhk1K8z5CMbJSZ1giFmdT5coEVGML6IRUGv/bESlTzqxqFaO2uJ+
AhcxIProNgHpBbO+Ud2kI27L6dJKoqVGf5KIlJ6//ZiETdvpJqR1dOfxhC6dNhW0MpDDBaICb5Kb
0/Y/oyHUkdTzE14Jau3EfEydUWvW8lbzb2FX7doKM49laoRgie2mi14VZiX4bkHd9ggKAOLvdSNe
yR4snRLI3kLwBS953PTMqUybNI8FakwXQw+yE49nA0kbrdwKXC25tVxcujgutv9iHq9sMivXCVXf
w13DJt/FwAzRwc3KQt/8GyuoyCM/BmDrXcsaQu9GayIUg0W5Oab69N4DurRiZGnTz1yDBlIhCAdZ
hz8kUJpseVScxWYIjoGgOaIvvaSanltjpMgrE7fkouHtAb/Cgw5Uwsx1i2wmV/g04y8TREhIr7fN
L0xzflLytly72pecB0Rh5ZndEISKrBxD0MmTXPv6dAEKUtoOkCFFZb0uTNnQRzNP+OBH16AMqfW0
OJVVOu603lBX4qbF2UUpHSrfCv5g46a5T0XQeqQyJqRRd3GiNySS2hEM/woeGZP++1/sGB2gXEC1
FFhj9uWUiBnEJsCypnVD7UyZwBO9otyK41ryImgrAN+KNtOcSowXUTJOLJU+hGiA1j/nSVJCtqp9
+e9Hcm2D9SFGy2lRir2fZJxAoq4JzM5YK20uFKwBaUOUo8AjIuHN0u1qiZbrUjbAChL6OzTf1ntN
H42tP8wqHjzydIleG3YVaGCwkSvATYNRJYIfjHYJ3LetRJzh9HVfEaEcJ6vl1MgLqJyaYTpGK41d
S0cHlDAocaA7EcrxzF2IynqZG5nIAw7q+xYkPsAr1ID/qY3T5PJ48pdNQXEK+CbwnrI0upB0zoM6
MfhLzbWjKaZh91rUEEJSRgBDHpta3EuQ1QXj8UxYpDIx26AoUZTWEvYS3wanKY4nWxYb/t/spisr
zB3RVJmkRfDYF1FvZSdsabFV01Z2H49lcdoMsKMD0jNnx5g9q4vp0CVqIFxAdAFCTmhE2HQS4xMy
VOrKEVzo68DO/ceWchs3/w+VgcmJOZ2/ZEgwoCCkV3l3EIax6DeBNPHtoRsjaSRcPXUVtOTKbNxI
kcHXRADnNyr4qdIiYwb9OYg8KnVAmkpBJ3Qhx+hb+DezooGJlYdkGnTubmOOli9arhF8Hv1yCd0J
jaa8j3xfP0Pay1ipwMwTzAYeEP8Arg/vFwCmmSMChJxGGyMRAHYUX4dJ+apK8SVULoGAfhBEzzPU
pFkJqZYWHdxT8x1jgElUYbZWFcpTOdSw2VezFKxStniWhaEDLMWaIM5SpANucIhJYu1nZaXbmRwR
DnRCQYVLGOck2jeqNfh2VztVvxITLB3Ka0Pzv19lXn3fT6AsUcwbOX/KwshMg2wlD7VwMeJ6Ao4D
6S+wy7Jcx708P7rnXRHUwS5vajcG2QdR+gw4l9fHG3ApzkbBFi4TxDqSht1xO5yxq0Jj6DAcHtTn
phh0ltqEshMN1XDS5Yozm6joD00lo9Cv6Ee11ce3jJPoyqzeE6OiOGKgMQmxKvaKwOaTaYpW6mCI
BaAmVBIU6XGQ0aov/qggxIiGA7PcyQ34fgLR6mm4z0b1VKet3abdOSuKLZcHw8rRXDgvNx/EXOS0
KgyuF+fzEpqqHDliWux9zEI79iTpR9AKH+Q1TPDC3oJN8MNBVhA87Wy4rg9U5sOohs0gs+T4iYdu
yeP1Xh7VPxaYYzLgyWU0FSzIVeg7KQp8xnBp++i16iokM6JnOviH0ljVIFobGbPNJmR5aVo1wmXM
f6vJG3cKDOSSptGLedkt4ghJIouOkWlIpY0G2xMUTSNjhQB/oWiCyYW6HFTmEGYbLGd6PuWIqTn4
CIC0JMBWKNebiaZA2EcAdjPPkIb0d7HaOL4wqCSPpYM0rNFgz9uGccM338BsK63GjWKMuAcr6Fp9
8hyPl1/ede3b0CFSmsD9feiTTrSmLK9XvPGiW7kaPnMFq72eC9E8fA3NCZz+C9GrKWtfU7qWVl52
Kv9YYi/gsirjAAhm+MhL6hNIt3InpLHjH6XXn+WvNRqVhVsGUwqSLFSjJARL7C3jR5CrgUrxRW0O
snThakceV1ppF26XGxPMsek6MU3HvoR3Un9hRCAdFLPPoNdxnW0fH9DlRfpnMMxBabJe6VUVByWb
TACGNoqekUItzlBefGxoKb6/GRMTECDmHGnAwxW0yNSWybbKHLWWTUn+I6JsyYW9JQgmF0tPU5I5
g+7SDosXWZU8OmOnvsmZ9EeJ+N+Pv2rRP12t5Tw9V7ergLeZkCmYaF34CCMLQrVEnnZ99LPmzrlw
lsLLY3sLMCL4BJRpITKM+gd46W8N5m0cxchRIG7oSIW9KoE04VP9nYlEB3CJvtRrqNhlL3RlkYn5
smLix2Ge9zr0bVqWRJsMlybP0Ri4MvdZJIe+FV1a8AWpux9Ks5ISWvTEV+YZB9Rm5RiqfjsjMI3K
DXUhJnVQxvbKvC4eSihhIJsBNk0QTN7Oq1YM4M/LYUbVTfF1K+P0T2DsOogE2RpwbZhrz5jFI3pl
kNnODQeub07HwZEhJzJCmK3VRZsTPjIaWs30/nh4a6Njdk3QNjSaDKwhLejPuk1zU48FgWRpmvyb
C/tqWMxu6bVR68cBlialsTPlOdHtStrU6gF6WZROJpJRKxYXPdCVRWaDGFmfxb0Gi1qXu7q/Gbv3
OkMPXec8nsP599zdhFd2mOtIrkQhVb4XrMpIeOljl28gRyoHJIlKS8jW9L1X1ozNGKLPPk4aBeMa
1G0NiQbZz8nEr4Tua0aYJ3smFJE/RtiFYm/YAOYkxkR8/vXxzP0/LuQ/h4vN3okQ7Iv7OZrin+vP
3CrdF/93tfkVnyBY5L88NrawHVD7l8Q5b4aXO/sYyXpDan2IN1yKqlIOBtopXvxC4b/CoYqtoDeU
/z4rOEMe0GiFt48hsSA7OZb0Jixhr9PcUdkPoB3ixNwZOW3zeGBLrv/GEhM39AZfVEg/CiCQsdV0
WxrosMmPsSWXH3V6Bu4Neez//lGBDKSmQCFofg+z9ATQABWGAqr2F5pP/ZavaPoCxHjuGHjV2k3L
Ty9cLwcCSE1DcRsM8prexlJkNgssg3IbxNCQY5n379X9KgZh3CDdhPDiR/y7rMngKaf+PXviD5AC
XXtCLRyGG2OMl+S6tFELWLvUEQUSvrLTJgECr7FXFnLNDuMjM0MrqFTADkAVlhIG57bUrUCfdqW0
o41gJmCCUzKFI+jWPdPe2OpJsuPDxE3wnBTGtabghRjmZtiMA80gahqEvYJhB5MXyDuhmI4RFNFG
QdpHqWzWOW9z8Zps+OI5vVpZxp3GSYSyVQGrfdo6jRo4PsiXQEXnNN24MuEr8/19sK420cAVsaH1
2ESNEJFent61+jTJoD5bWdc5qmZuiOuJ/N7MV3a6Lu4hUYkh8dnfTHvvqnQH6RsyCQUYhhGzptwm
xJWBWpNTgGEASXlTTejKYFdW89sXX32EUhddgXKJcOEySqJe2elDdZJjda80Hbg/2y1EYO1GWpvj
JR+PwQN7oaP2hOr/vAhXdoMykZHl5+AqPoaGoJTdkcncdW7+TBPSk1Wmlvlmup/sf+wxh7WMO7VE
dQqLGuogTcTrOEK/EuClA6UmDrE5TQXJFM0cJN6sjTVapqWkLUjxRWCDZkThXe+SYSRKU3a6cMnb
nmhjfOzBAsRL3WmqVZQ3ehcAFyRf1H09HeQ6uYyxTKZoo3ITaddEaxbX/Opb5o15NffVIDSDEGPj
SanT87FZgy3Y0kY7Bs80GPCSf3PlzW0FKNVCCoFN+/ABV6a1iqUeh49SMvvJEWSStyuBvzjfZ3cr
fGWGGVUt6HXeQzjlkqc1+s+yKLM6WjUhaP3ijgMHEGTbzbhHazG4JnwzUwZK6ob2tqQXhlXrU7ID
t5vvgrV0sDtx/Ii0odxrRu3vsjaT7UmcGmgnFJMV1XJ3CjIwMDz2CAtvlzn1Ogt8zJLWCuPjeiSN
VFkOxEvil+emKi5Bq6/xtSw5N/CZzwCrGaXH9mlGetx2mhBjltRx3ERSoG31WihMlA7XcMlL0BFk
29FJAKY15KzZXvkCNNS1EFHxoiXSTzT+o5nY7cWTKMVEMS5JJFop/xmWyDEnta0MRWDmwEE+ntO7
dxO0KJAxR+4X4cAMzbvd6+iWmfxIq2uPVyjhQa0hR77lS3+pGliB+PLY2F3MD0GYudKBtkCUnqFN
emuMi7hRFriu9rqEXrhSfI6Gwglo0xIKQSZuotj3fM+7j63e+5bZLIiNZqEDZLtZnGNQcv2USUPt
1dPo6E3n0vRQJc84aKgBOc34XoF8jveCxu6Ezu1r0N65srLGrPctuHFzAGc5HITSyDdAnQqkD7ej
T+o47EfdqL0pep3OuQTdPZJ2rtYSXyGyPboBZ2v5of1b4KVM95HqZILdPoMWL1R2ULvle1IeQsGF
vEabHKDiKmRWO+yFlLTcub6sabTccx7M3wskLij30UKNvOnt94ZaKdVJ6dce3Wpf2Z/I7kwQb9vT
xreaPf9U2RLuo3pTOY3Tb9oDFD8u/b6xpjN/GjerGYU7p8x8DeO+uEJOOD3C7Ilua5d2bbY2qE+h
y4R7wPTJrz+jFZO/gbXyTFg4H+jrRfEV4TJKJGyJLmunMjAAdPcAkB3UwmzFN03B1BfwmPCdKzv1
LuSZK9gCVNnATypg0zJbpKzH3kcLQe3FHd1oeeXlyQf4Y0Bu0bhNEByKBM1ZggJakv5vw/1p9bc+
FayVj7i7KOaPkIHzAgsAGB++caFX11/sN2LHUbX2EvSYAIK/lcr4OXhW0GQti+bYgFwXKudGZ/tl
r5GEF95XPmBhzmesGfpnUS+G+uD871cf4EfQidTzqPHk+M3vG9B5gsZNOhpqTTR6pkm4HX7U1ban
R5oGmyoEI7xkKcF7JCQmFeWVrr97HCzmAxVaCRQqeJdCFub2c1AGUtoykxpPqgVSSQeg3bjAHRCJ
Qj+rMECK3f6NBleNn0p+IHpG7UQSVxILd1cfvkEGdwsaZeZzIDPfoPZgOwVrZesFRSmQ2BglAhqQ
wVyZ+bsocDYD/gdpli2QNJWZeVQDR54XutaDTEIdmFliJ/qPSDppJThcPb+w+MJq298rVu83nPEt
hoglx7ZTWHrCzojbhI9RjIYu8JQ542kcTHnoiKLsDXRqyTxRyTBsptWXzP0NDFQcaJt0PMXR+iGy
MEMuHkCmVor6xeI2zvYLsnU2gm3TVPcrbuTe+TOWmKsvFZVGESpYGl16qLa5NZA/OUH7IJFNCNhZ
o+mAwdlpNp0Zbjo7cnULNWxTsCMr3GUOvw+c6WlNGeMbdH9zJTFfxbwyCkVqQRYh6KB1GUFcEP/W
d/k2P3ROSQQCxtBN6qRWYf4hDans2urxw1uqw7mio7kiAVGFmzjUTVfwPHe+nvks5jEyQc8G2iuY
rN4UYF6zc0IJZ2lrnu4uHmHsMNtdqAsDmgLfdoofvGlg0LnlBeTX22dFfFIffMKTld1+39MzG4UO
NohdZtVYlo7J4Lk+U3JFv0xOjzmXNspm2kSmsItPo5VZlRmbZ4501g7z6j4+afN4mOWewaeIPyDE
izYUZhOCyq4Rh6gzLmHh6eKx5KB5Wn1E9JiiBPvY1MISorCC7mwR9+ac8rp1mj1oMUDOTDnQc5Ci
NAcehEVEpIhZkIux0GLy2Nz85czIrs2x/EyTEE7YyiV30cSQlPFXVv/XU4f7EF30UMWCYwQG+nY8
SonaeVV1kSc1lEhKTXTq6IZhIngwhaBdccT3CzXraQJeCuKumW2JOQAyh6Y+JD9gTQcyGOiP4kN8
k6EBscbRu2hodvbAdeNiYcObVB67Im+kyBP1clahzTyK3Fm5KaOVW/R+P2DO0GUEJCFQOpjB2/lr
kfdUNC6KPe0C6UISyqld+A0pOTNFrZ8X7aFcmcP7B68BADmImhDBoJp5t2TI8hU0ToLYa5zRbo9f
8m40/3IkPmcmuLvcxOzsD95qXDDAu6FtrOzI+/zybB7AhpkdEGBQNnOkyw1YKqU09tRX6FRYvkM3
tWO2b483/ncC/nbn35qZQ8qrYKkXyriKIeTmZcR3FYJ2ILskoQmOLnFbgesCKhin1qqsyEpNiXy8
UjOw1u6RbxnfRx/BnI4UAQugDfgI+h6A/pCDYGoHUpDCBMs+ka3BfppIZvYWxFNdncC5pqZyBoHW
ypIv7ebrKWeuMzVGj5nKY8o1MqJarJkyaMLoPqkujyf9/t7AU3KOCNGegGiMdQa1PKpqnjSxpyAp
qOchqU3A7ogmPPfbdO0d9v0uZCf32hozqrJtgcECNadXfyY2CKId6EVbvqnbognacCezMdUOtQUy
WJP19dJsJlclnRm5xUExK7O2GlJ/qKTd8qRyeRfvJ/MvWNs2nAXmNmJYg9VY3Hatjvjdg3z32egN
hpgiYLIqq38cxnFXJaIce50jWd1+O5Fgo5H2eXJEW7QLMpr8DqifbenGTvD80jq9o5JiyztSirv3
M7Py3TCQS2RxT6H7L9YPtxO8A4hKdG0OSK/OzNA3uC2i+dNag8T6pmknqymFDdjYZ6robK04fZec
hysA8BJdlkgrQZiWsSfqiZFxXZl4Ra1uc2iOFv5W5bQDt5bkuy/wMJYYb1C1JR50AywBvS85QemU
reNr+7R0ZYtDXuGdX+v3WBsbc/TDyqASl1OMrZ1IHD61w6mLBpT5Hy/ZPUIQz1HUBHksGlJWaEe+
XbMoS3KhSLjYEzWravdZ6gUIRqdtKCVE6iIoLiIenfYdt+nd5AJYA/1Tr/n0+7HiG9BMClArcvII
4m6/gZ/6UBG4KPHUcVNpZz/a++VRFL7+xVDBMIIMmYbXGCB5t2YGccCrm08Sb3CMs/RR2tlf+gTm
rG1iay4EPeyUAB1SrqShF2f4H7N3yYcecNSgGGG2ObSu/Fw811brGPa0a6EGSHeaBc9zFlcGe++y
ESDiFAK2j+QYQDi3Y03ToIe28ZB4Ief4R/lUJ5sRPG2lsIJ//m4bv3VHOHvwRjNfkIFmAWaf8hHe
vQA8pd50qJ/fNVISBPqRHTsTuKFe3KfD4c398/Tnj//en5MzR0m31rS4MFTkldFajty1gZiLWdYs
M2IwR5S55/8E2eunYCerF/E9K94sp4wWNpBnSuhRYMPukQql31VD7o07+Uf7MwS1ObAVLjiJX8bf
jd1f/Dc41mPCk4Jaa+1mC89pWAeIFyleyPPekRxWvdRkJUR6PWoNB1QE9oH7JkCBPsdND9TP2pt6
zoaxS3ptjnGrwph0aaKoMLfNNtnzIJiZyW+NU7VXt6mVbCSrfFVOtdPYoH1zo0v+ani+zW/aNw0q
EyfuI31di4RWp4DZz7wRxRw15m+yeJs6qlm6oaPYvSVaheOf8pWb7D6svp1xZldT2kUV1AFzjwO/
16Q/S+lRGc9yaxrV66w8G1uPfdPs4R5NOeMBKddpgyLDHu+fxC61pHIfyWtNkvNHM0Y0dCigcwCF
RWRCmXWN1GCUtIoPvbr64oU3upbmWhgEePMQtkF9HI9glj2+y42iQ49r6Cna76F54nI3AvnQ44la
OOyI+lHJ1HHS0UU/h5DXIYaSQflILWLvDBoH+wVCtSsPqvuqBt4W1xYYd4K0ZM75FBaE4KUYUqLH
T0J65Ee3UH7rolN4crAffhZm92J0mYkK7uMB3gNIb+zfXReoR2WiiMYLTwYxh9n/SP4ozrRPv3or
OBJpM8a2vI3olr5KRI1XjC9cxJhX0eBBgjhDDJk8uZznUisBZuxlGenx3NlUz+pacw67CxFkIBMP
I2CTBFeHwpzkeuqjWi2CwgvAM58oaIcIV0Zx561ZE8zpzVtfa4IMJvJD/5f7heH8KH+In9kuvER4
LSm7BDTyf9NT9tR7/Ir3vEMY/J9x0NZjJjFGNsfQVX1VQGoHxj1pT99CM7yoh9TmnnAcQrJ2N7Bn
jrU2n5er85AUQ0mH2VoxpdbQHDJ/AsvtSpacfZfNRhBng6EZ6CqQQzDeKe6MqWxlvoDz1VWnfE0y
cwAadN+v2Ll727OG5v15NZqyb7KMllPhSWATNqEA+JruhR096Zu1S27VFDNx6sRTXZwwJm7vH+k2
PQducAhfwFK5EmEvrdD15DEeqzQSOF4VhjQFb3b/d6lu42TlulrcdCjsyKgBIwTS2KSIoHJS4gtC
4fU72Q5B0vtF34zXeJO+ak8QF15rpbp7D2GhkO4EGSxSkUjdycxCVWh8onNQ4kln8FH2L/Wzfkas
uZf+Ruc1p7Sw+25sMSvVTFwbhFxaesk+2jXE35RO+7aGH59/yfXdyA6IWaVQ1QfwYsJIuE2fpA1/
Fg9rW25xHDN3P/R4kIaUmXFEfpeICZDp3vSr/5RO4ZdUEfHN/3x8f9wx9WIkuORRYEbX2UwZyvhw
UUlSKFsUpZe+Q/t7/+I6zrAniBVPPnkznzeQh9o8Nrkwd7AICAm83VzNZdxDZqDnJuDr0stegpKI
58bFtltpFVk4RcjsK3jLYLNBNIPJcwY5l5QFx1UeLxzj1CA8oNNBsHJxLBlBzhbo+m/eG525+hMp
zYSOhrUXCdsY2LAkdMFUsBLB3N9/eDDN+XuUA/FmkpmdpqRGVaKvGsgQDeKicapykIFKU/vxmqxZ
YYbCt1zeFzysyCG4HApSgA7qsYW7QAnThIHMPcEofuBJxFzkSqFHce3DRCvsJhlNV4ajiqaqIiH1
BKXw0WnMrjCNYAd13hLlr3xlSywOceaVw97Dw4itugiJmihSkNXe0DUGybQyM9tqFNaGuWwGiHoA
i3kFx+r2ToLwhD+OAcA1lWDxClT0TGg5550p1gQASfGdT35208+2tsLOEtboKdmAbJ5jYGxmxw7K
IsAIb41PXAZgnw90Bh2rjcK/+Wpsj+KPOl7blfdb/9bQPAtXN68AABvA71rtNTnq07JAOvqkrF1T
d3VRdjjzV1xZ4RShUMMCEAiFaOTLqY/DV/Anr01k7zbAKKEqGFnU3Wg9GZzKehbJLiQtUaw5/x4g
1X6Bpt7K+i4t70yfNjeGgv+LLVWHU6FkGShTPdB/hy9gdTOsaQrrFRd5VzT5Hjnw/LhEQBoNutvb
kWvTOIW6zjUoJ+g7YZ+9WA5v5o6w15B7AgI13ah7VH1FyzS2K1HVN/zr9m7D2l7ZZnxnW3Y8wLCw
XRDu7YhytEktsOrvunPtICfsFNvPwsmsH7ylO6l9+f3YT9xVUtihi7dDTzsqCW0QtB4AmA4a3s4K
kkS8S7d+SpBldxR32Ghm76CM8SIehlO+W6t736EE2E9gj1GfDT0vYQYC3SyaL+1tqHe+9t6EjvYW
y6YQ4plXOwlYcwU35yZQNhu2ZPH571EqSV8coEemasUhSjirqGMTHEPgZ8wM/O300gZuMfxRxo70
otkWG4N3Hk/gQqiKZAQw6LiUBEDcFGb9lD4GS3UL9EhAzYge6sBWoR+2qd/yo3FYu8yXzoOK8sIM
ysEtxTPXE20h91tyfOvx7WcnJ0ToI+vxeJZ8GsISlC6AvEEbGxM7QkZc1oY4ab2wjtPd0BT5tsr1
yuRbwwA1jlCu2FsIVgH8AgIH2C902ggs4K4eEy3l0qzF80Uhx/iiHDcXANr+Ph7Wd7WBPWbXZthN
pqVazsUwAyKOg7hTLsovYe84R8FSn6qNf3CVn8Ql5KUjL1vDjj9tbvv8zJPw5zM41cmFmiP5uzJ0
aT5bj75pXu0rh8tXNSiaW3wTmDYSfR9rAJa98KFjoI6BeiJyic/ZK+pa1IPaXvueJ6RAqYb0mlVu
xtCSa7t5leK98LeBCJwIgQcRvNUHf7TCtQzYXa1zPqPX08fcDVVWNyBlSFtPTPZ1d5SoucGEBE5u
GpbZk36P/wM7Gont2K5cU3yxnlNh5ah94xkezRezN8Wh4znRL1qvz9wxcQFLL/gvILaCyjQ2nPFc
Kzsje876cwlVA6nfp3Qb8V9UTdExSFAxQUefxL1PupkctcoyVGs0Xjqg3RNbxoNZ3vWik/Um1/+l
26onQk4Ezq2Sc5HYg24aiS1ALJeeBv8prklPa6hAgM+0J2kN2ZUE4kEHndqT6kjb6FccRHsd/BWQ
rBr8lUvxO5/NzAPoU1A6QEfVN+fS7b6pjboLJ7Wtvfef5y/AZjjSbEuSP3HkC+LBKD7PBWjk9zl7
IIEdW/NPAbXuAH/JAVZ0Ou3sHU92n+nmVbJ5AvJfcgntELArKFea//fTb3ITZ+DxMVx4CoszywNy
SwhLoXbFeMu2qjIwUo0IC7VtyvO/IrU9ym/xp8ZtVMPJq8bj2g0PVOuq7Oq8Oe4mTRYBZ0E0jIiU
2cFSEaX+zJji9QqaZeup/CnHxjsfB0cjmviVo710K2gSEJSor8CbAgByu0RQjY3yVp2Bu1IK5g6v
VmqL8rKlIT2tvsfSOetIvaqrvBRM3JhlTkgplXwlznhh4/zDIPRJLkl6SSBCrVo9wGuSLZgi4ba8
JSDTxm3rfe6Wm3Alp3JXDoCzQE1nzjLPIBvs0dvB91pEZa4DbhMylhExdEeMA6t5BYcotMzQbC7Y
eCOeZeo+3lzzr2VXGC0FMrD9Bhi82EQYRA0zueIRynDKsRADyGivAYeWR3ZlgplfLiyRlhr8xisF
l2IpwxxEkKHbBU7C7ahZUETA/VfnBv2Px2NbSBxgTq8sM/kJlcaikYUYHN4xTrXlbfQxkj8d+fUL
IAcsp2BWuKcCy8DPGhjjrkj6vaBXxpmwQ5SDfGrDEAjZo7zr0MgJtxLsQrgVAOLFdzRnDW4J5sgV
R3eHGmTtMu/kXvPBFs1humu7Al4DpDSmANxgclAAgwctOYjtSeHkz4llAP0irlRP7zDQjHn2WWBk
ftAVEsxze3rgTtrJeBnetJN2HNz2y3gKj2uZu/9nlZHFBeYanSIsFLmCYI4KRqDW8weS/Uhe6CV0
po1hFr9CDD4kkK/hPiTvUtszT7vln9akbBYdNGrT//kCZqkh6QeJOhlLTSVbS03frZGJ3yT8Pouh
IkD8M1/afP/78e5eqAnMu9tAAXVutxNYJiud4/1cqhEJCb+GrYqG1oDIP3lblpwo2KK/m38SxoOO
9+VFTr22BixWNJtkZb1nn3zvP/75CNZt1UrKhyomX0/b3g7B02j2kYRakkrfHo930VPNjIx4Lujg
OWYsGcFgiAVV0F8Biv3iyFeN+djAvEp3Q7kywFw/hkRbLdb4xhsO3LuyUfAW2k+v6sqELd5yIAn9
zzgYdyhMVQ6le6Hxkr/SL+49+QONqYN8Kc95sTKg5X15ZYrxf9OY0ymSYGpqifhzwlE4gpO7BGZ4
zx+Go9GT5uPxHH4rILCTCGquWVgciU2Iu91eYxo/CdAuxPGnEak+AF76yHaKsuut4Qe4ncEM6WVv
QU7QoLFieH6LPDBsMOkIueY5hBUGWkHwDq8Oqmu8G/vyKOBV8Ddzoqc15dEltzNnsWbaS/CvAaN9
O9I4RxtqLuLR15RHvKtDtXKV+LWSX6ty2jSDXaC4VBIjBXIVvPX8BpRgVS6REJ1Bxa7KfLCn5psi
d4p6bdkXpuLmy5hlb/tKEvwR7w453ojlXkELSvcUih95YsnTyeec8qM5Trs0/nq8BvPa3iyBgMY5
IJFnJheEq9/p1aunWaWHfdMinIJomWMA7a+auARf2vGp9Ctb6H209K+Bx+9TtgBWziy4WAGwASEn
dLsKUVDLqJ7T+jnkzsH47BucNcjnvAFsp9qNbxC7k9RD0TpST5AHA6Mk3/55POr7RBg+AdgAtL6p
kFIE4uv2Ewqqh2FkNPX/kvZdvZEjS7O/iAC9eWXRtZXYatkXQhqN6L3nr79B4cM53dW8TeyeeRgs
MItOlsvKyoyMcFsFfcc605CR/Uj4xgxy1uIkhsgKnlvHcNwk5UYJjDJ95JmfaQSnWVc+aHZWffuM
LqikZVYW5MajzV+GNiQoKKGdUKAL02CCaSs0jtauUAdGJ+5L5qepz/341siaI+C6vD8TN3fBbE4W
WVDOSggDfk/Mxfo3Ofj+eAGslFDkJmKw04aQyPXjfSO34SRlhaemG0RXyQhJY7dPf5Sm05tGMbSu
NGoWSST2FMdWxDuZl5KydbLpeQjDlfO1vOAX45zP38U4QYAoST76n10IOEdBZitMA1GvjCjMuKmn
3OBCIsaFDlHRNH5/H8q9GH80zTM4ZUwvMLx8KyrQ/Ywe0YDG+Zlzf34WFwH5WGxIsKGzdPyVQ2sn
lKOpdiegEFrfGbyaJN3mnxtBvgudX0DMs6AduJ6BVlXDqlG82u1U5quGwIETK1MCtlZtjdvhNtGJ
5ZahEqpAwGhWCqUev7XQBk1bcI3bsc2HHHqmPxymEFBl0eb9moBOYm4/EpwsNWrh1LUnYdhKrRM+
lrvIQwtV2uwniHHzVoBego+QRGaPhlgw0nflJu/sXNF7EH+UpCzXQBuL+2QOzWYUKCdANuh6lvIh
ltVJUxo3Zrhd3Esm03f6GIynEB0uYi6SVH1k6h8PCxXUCE2VL7zD9Tp87EPAi2c1hMTi31q8T5rC
SETWYLCr7y/kbYiA6QUDrqqg0wfFmN8c1sVeFscxKlOpb9yyNwIOULg826ONHJSolV4+Kd/AcY7G
fZsL18SVScpfNlzkS3IFkwHp0kMLyBEznITR7fBQyT771abBeTNS1xLkiADHRTkEDZF0uSuEg0TS
yW/d9qdp0B0v69op9U7jYz9UOuJUJ5RWutIWziDoEzhw6EL8ey6/Xi/8IACqmkkQkkBCZ4JkWY+m
EZ+PSc0qwYqpOcqgBjd7d6TR0Xs8k01fm2JzrQq4cRpcwK6Mgh91TvNJXjqtv0KKuTimC0PUZuY6
3q+Khh3crrGVpNCbaNuOa7RHNzE+AojL0VAxlVrXuGNrjKaPX/3oq/Be7m+928Q5ZYDae6PHyWHk
w4DE6ZzidC0JRgu9Eah8ykY5HbuXbiXev10gEBnMHowFbzN6Gyj/JfJtEiuQTnLzPMztQCriXdMj
WadOYw54Ou+vnK7bOx8VDnTRIGGHBmCV7tOaPCkCKqMaXD9UnOYhEX3d82ozhfwX5JYr3Y/W2sBv
Fw0YBsAzQHMuIn1HN2F3IniqUI8b3ETVkDkN0fMdZ8qalduXBagQfh8WEMSC06IvghFk24EaSpjI
rlQ2VZKqFqAMPOnZIjbaKi2cgWFiJ6nwtqjH7KdT29EMB6XT/XTwTdA4+Tr6TDoLKD3fVOMhsQUf
TI73d9i8ga7PI75yJmSeM3mQm6B2cNhJoVYKwehqRa9rWkhYAA+5XjXU3opW5f2Wpv7SGrWda02r
JX5E3NuVueHXkiPW2Qp6dGlA0HKDSrcCCV2FplkbkZZsezEeXQF4L+85lLCNDrLwwnKn+zPH3zxb
sMDQMAKHBAQR0NVPec048SCVkbajGxS5FSQfbGWpQNdHDRkeqkfFR4+D+hqovVECvx2MH2F0Sn07
0nagOijQgNz9kd6zUNHVmZRj+Lr/dbfuD0QcvwV1EIcjHU8d415RUm0s+9EtY38fSkCDaCW4nYNs
TQJ6aUkBiVfxsERKFkf42qHLeavwPdOM7qQ2R1+sHD4Nnu+PZdEEmigxzSgpwNC1CYUR21rsMZaA
C/BkyTgJg2Gnfx5aYMoAh8WlNHfD0uiwMZe5spKl0c09aPF58Au2r3CNUYE/ngQzP7gU1p2TMUFF
0nGsTXmQ0m1TVTVJm4g37g96aQHxPlN4BS92HEzq2ZAkfV5UETe6Uq08SNg4SZs+gN/Ivm9mwd3j
5QvBB9BxobhNo7qSRMHekNnRDfvglIEWI54ys6o+xzW6saVzKYOFG5fLXEen4/xJqmW+FOLJrbvo
bxVrRoa/oBSYGvykncumXivP3IZteNNfGKROQNPwvqD2Pgy2jd1zEeGKP2J2Tlhgt3Ve/SN05v2p
XIhNYRHVJ5CqAHoPp3+9TycwPKYpsEpuGm05iBzy3NaTE1CaNbqPZ7Uvfo8Qohgn/wFafZs68537
H7B0TtCRCE7FOXOEOPnafh9xpQAyy8kFjHIileAXNsMLwcowbxP28HsKIGez9JKCFxV1HMcqYNIy
VJC8UGKHK4xuNCqovzeGl8p69CQoNjqXQcNlFwz4f9vSECZ+B2qfGtXZMP7oZSdKy23VCE/3h3+b
qZw/DM054PLkQLhxw+jJ102VSfiwgXmQgWQBDXjAmHz5wD0LhRVKH/1ajnfpkGIigCkCOhvtT9S7
khdRLY9FYcLp8U3GEyzAKjZZsvYCWTqkc1suWDShIKDRRS+ez7QhYafJHYYuQYd5BAoLtawgnQ4G
pT74vj+PCxEZgm+QOSFDhY1MK/02QRFrQ+OzLpc3rJ2H8bOaMBJEYwWA27MotdOKU8xOHNa6VxZO
LAyDQlQENwC0m6hYBLBaVRzrAIaf+G117m2+J1O2bX649v3+EBfW7coSFYekbCpwRYQhamm2KSXw
foBbMhiVldzP0oBQ7JiZ0OamStohiGkyadDoHl31kBCckfLllEOANyA5uxLGLa3ZpSXqthihaCR6
OSxVsaXJf4EkJBXrxmjiZtVzvcZwvDQuAIew6YE9v6VW84OC7SOtGl2FTUwl8IHF4gxBNUZwurPs
KStQIPXO95dsaYR4lMxoTPDi3LRO8dUETt6UxwjRlCC6I/q6QR2XgaHS6qIVvN6arTnyu0gyJL6q
eomGu5cl7DEHlB9cFfxuTVF7yZGiWwBwap4FnwKIgq7NQPdDSdVSHN1RAwaxzR/yPjOkIbK8SN7E
yT5izAoglP5RCns7m5oXBhkH71uTj6xEQqTn3VH9bqc/9yd6wdlcfRV1CgeG6xkmRBg0+Gh7VrsN
H4EdBwRhkP/+F7v2cgKoY+ipOIRsi1SKz4uJXmeo+vD+N2pyuoadG/VY4mrF5EIYMgshg4dTkOFk
6HhnzPw4SqYQHrthXc+3C481tWDTJV+SbN6fyCUnMzMt8nDa8N006M3jprirhHxyga9rnd5TR4sR
8RSMhKnc3De1UFYAghZj4gCfnd0ntWPzUYbfnIrJjZOnin9J47+J8qd5UCMjnI5N9ZIwr1mxa1ID
sEpQ2UX2fftLQ0XgAbAiulaBy6DuQVZl6h7qZ5hVcYhtKHz8UcPJN6c6TlbWb8n1ILmK22F+rqJw
c31meHD3aSOHG7cfSHoSnvLxQdhNfAiWA8sP1jbo4rgurFEbtBqmwmdyeXKlErXHDjhhNTTL1l95
s94i7+ZsBC52dFXgRYkmjutRNSMCdB+yp67YGdDHYJFuL1xNe8+qQk9rYL0KM5KcjqlIH31XteEh
OxI/eoIexduy3pR8pEd7PykIPx2l4RwWKqR8lIOcrTxKlhwjsq8ApaF/FU0g1Dp7QykOquRNLkDb
rC5UwmML7nnSxRVHtCDsjBps2CRXm3+RJUKbATI2yItCM5VO+5ZjXdQKyPNc5S0Gwz1fG6oPlPgm
LQcjff3HmxlRFkreiCUBR6fbB2M0O414/LEuNCQ0kwtSiOg0eWhWbbKmDvWbjaDSLyhzSSK8BErQ
YIC4Xvgo0vpeVnrOVRX/LCdsauQeIudk4HgyjRVrSiAbN4aKQTf/JIOiUpo4q63Y1PHhyE5VOGT7
WA4hsNPK8U5F9GspXddbQhj6epVo7SHixcxQE67aF3GumlnVFgmShx73JnRDayLbLJjAQqSPycgG
pyHwVZ1NutxI0PK14qUWbhYQXMwPWqScUHijdnnRNmUUtJng5u0+bapDOj6qNUoGqrqyTZfc4aUl
2h9BvSwvpy4R3FSxgF8AhnRCJFSZQZY7XHhUEtCDdSGJA4jf+Vb0MXq7NoMq6MC8399LItaPWt+Z
hhZvQhZaq6gHXa9vi9pfpWn4EJbLjFpEgn0NEHeL28KxuDQx+7CLYKVh0mnQslhwY2kn50elQo8B
YolZa0UZ9kN9VIAERFI1GfeNDGFHUBRFpgDUT3T6N2PFcwghDS49uq2Ki+u4buRScCWW2QtMR5Q4
XHvizU/o2/n8rw1qC0VVy3JNUwguxFwFI5HtlOQJUexqG1dm6RnJ2/80Jnoj8R06rJIUYwqRepeA
zAIK+76FhVergOZeDUcCnD3oRqOGJAxVMakZI7r1sBnkn1p8bXRx/Nt6VvqnhNKLdd/e7ZUGc+ga
Q/ll9josdYHWDT9VAVj6XOxMK8wehtRhkzVFrtttL6CMBI4XGS4ShVf+ek9qPFvLMag83T5A9/qY
NaDlRlVp5ZjPM3O9GcA/AOc515LwFy0jytQptLgYWXIbSy7BIz/tGQKlt0p6e+aiNXzkwryhsxJt
IGjCRraTFjFO4g7qqKEvuXKZ7ktAxxgjE7p/jKrl0JWK5BHKEkBO32TJqkFhe0GpMSSvqKyaa6qT
FDWggmXHeJ8NQWjK4qRaZdxzTl8o4HtrleCoCE1ul7yfO70URysb5jZixif9JpRw6eNKpK6oaopA
T9QVklubqvLGsHop/ukBN2NWYsjb2wEtdtgZMnJo4NO7oZJqJhmc5DXnToEhsYKe/5EHSxrXuhxu
11GEwi3eXLMAAdprqOEEMwfSmMocXpBlYoNTLdf5StBM5NMq5/5Ru+GZRoEJtuZzLaAOCKgNdQxw
hbJSLXEuN71Chw9vOqMKho0wROb0xbRWHLNGX5udEpK2PHfFSeUs9DA26gQQlp11haGBvjIBn46o
QwwyZL5D7jiWZiUacWAwwUu5Evr8EoRcHymkzSRs8XkNEGBT3qGUwQgfoqrl9uDYajw9rXY9k1sM
vkhN/xTlm0iUKrS5anC6BuKVyG5mAB6CaJ2AhFbnJ/SqPAT99xD+rX2Myqrah6p85SNkBMLvnCls
eTyWe4jC6oUQ7uLigDokCXLtE7xW92f/1jsAXiVi3uFcUTigfRDX9X0F8kTe5ZitkuZ6P+Y6Gh3V
KrDy6WVg9GJcuSxu++yw3ggcIcI454FxK1+v99D7GRfhX9z0VDDvahGQNDEyCRCq6Vmb2C+kZIru
lPX7GK8yFsArNlL17sidshepnkhQDJugN1kpIl6nbPKRRFAiateQgL9pp+tFBosS6IjnDjNQIdMn
TS3zuOvHQHT7ytNMXoEMXgllSKcby9rNxYLVi5zxgEsTO91Tc9lhgA1H02vf/dxfooWMOb4Eop2c
hKAQEFnq2RpXdSr7TCi6CjfoUmAqzHuDdu9ajXQOhMXJEVO0KyOrUMz7lm83x7VhKi5jm1gRahFT
EGsFKCzHHO01Kd7MJNW2TPxYBysvvMWRImGG0wXWbxyw2S1dRGmeynCAW1WyG+zz4AytVXCN24wb
IdnJ4Aw1GWRw9VoTLLZYQVwspJmkOZmLGqU2t0/TuOtYSD3G71rZFZRQD1NB18SP3gNcBt4Hqqwk
TMBqaVWFKdS6/0ep9bwyi8TRvMIZxUMYbXw/MTV1WPmu23tl/izUKUDToqL9l1oCXg2bLBJ72WUk
3hHqTeGDgXvijCyXLO+fw205SYBen4i+fxFbjabR7QJO7AVpVNwW/bblvgIt65y3jEYrip5GII0f
qv6Qi5sgGncKtxa23t5t0OOGY0COBut/kwhu+wzFGK1T3EYwe7Bqyt5TF+2j9inpvpPypLwMYOfO
hsie5qazV2DExmGlV3++16hDf/UJVEjGoum7GsJeceWCcIzFxy9AuSJNe1CbXQRK8vvn6/aWvR4w
dbAFlZsyhpkUFw9tmfQF1KGUYgRqRc3XUgMLAEvYAvkB/sz0bHS7WZ81U9CkouIOATo4i5cART55
x01AjYt5s0EeJALEQzES7xC3j/fHubiwF7apWYWMUAQyXEFxNcUOi8fcO/nJvl9xHr8nlFo7YEgE
HBNwNKKNnHIeAEtIWZ0I0UlkWOyQMvGgV+orXgfShayOSoQJHErWTSkAPRI2oAc+lDU3vIaFX5SQ
/mQazxnYOvwsoY3zymgaBGxQzsmOUTqAOqLLR8giafiffSNjE3SAdGGQeU4TRyyUYKdkUqHLAdSw
0fm98hd90GFBQA6cpyQcuOpZhYL3mxiM0Pic5rwDTsGk2JGQIjqQ+kmRt2AnQbgjigUSklwI9CFh
MnH+0YZJSB83yWcz1ZBBAr0IuFEFD4pMSQXIkxzEw2vPtl5vZKHcoSdU4FICAWP0BeVNqWQkltP8
LVKGFm8/KWceU7CHgZIMpViJjJAsVB+HCq+Ev2BEF7AJ+gG5EmDNx68q7etMH1JPyo4TfN1rC7lL
cNajQWQfc0lSkqLyUgNEZz3YDFs1GcDH1TD7iRV86FQhl1cbMuYmNnpp6r9kOahTUqcdyjwtz+ea
zUyS6H+mWgGPw7ZSXlphLoLOc0zzTngeazHZjx6wcCu1i4WTpyLogZTQzK+JnNL1RYMbqA74NApP
IAx+jJCu9ONPRhm+7+/72TlTOxL1Cvw+RG9kIHepUncqpWBV8rXoxEjSK5q3jmofyis+ZOFsoWwG
YI2MRnUc7fnfL69Mget8cWCQ5Uoj0kEbvd+q2mBU3fn+WBbtwBJ0qsAtgdbKazsMmr/A8prEpyZC
qs0PLDXciR6g7+HK0tympdSZLxjZoLlcjEIndY69AjFHInj9WbUlHhSdYwY0C3kHyUbUGu1rr6um
Su4P7ra/7demBioBBFnA51AeKkURJM482OyJ0hLvBxRYwXtsPiafKAikBtgm7hu8udYpe9T+GwM2
9roA9hrpG5nN5+Ijg+Dzs9aUK4Zu/T5liQogAkBZ46wLhvPblz/oOXkUjffE6Z3aGVa8/NqYqHXT
sjAKVKRqz4b0Gua6d/JIvRIN3aaBqNFQux3BcS42rD+c2Z/4OUA0oLNGu/MNZuXk3kb/lKF5sBfH
Ko0qvplGTFv485aambUpwVht8PrOuL8RlkcE7QIUa+aNp1Ajgt4KgFRePoD0IT76zoNCXtNzpK89
sm9SgvN4LsxQ4+kEX2wiFWZaUAMFREosRs9t+fwagxY2fauhjrnf96He2cz2B4jGcuetQGZvHhPU
F1AOpJsqYI0lfEGU6zJa8GuLm7ngVwOdtZHO33GxclEEQTEVZIOY0ICgSvyoGuLmPXF7h1vZ8Csj
oh+ynBpHglfDUm76x4CcPAcy6rq34pvWrFCXyJQnUdRWsCI8BWcZglelwVrTz8/KPpz9wNVddb08
tAdkAy8qphhmvL/CQ663dvpXM1XIFjBuYhaHbb9yby07pv/uSPrBladF7cspDHaWoj/kh8bxbWF7
RIi12a2lj9fmkHKCbMz2oPaBLc2JP8E2p0vmXnxbg5esWaEcoBQi5IBO4HDmD0yrg+9CZ5+Ug6rn
Kz7jJnjBUgEvA8WOmdAM2ePrHY4u01oQx3g8N2wnmDHrVUYXAobeFb22tkrzb9HbQhal+UmGRCAg
w9e2MgkFIjZIBzSV+7vusXjQwBttiLpicxDwQNO5bAX6TvVI8LGWS150jRe26RYPJENEUUxg20oe
ggcveOzM9hX9fqrp5ea/2P6XtqhTJsljWGsFbLX5Tpw+Eg/spMYIeVdT9YyYfZTRbxVvaoPH6RPt
/9E4FX00npIlWp3Akfx4h52Bp6CNKBwqJXjw2oOpuSv2bmK53w30n0X97c66cJEjGyUdYFfDuUIk
Z76FJgPebMnNdolHKvPdJz+5R9aYKxfjOiCSZvEjFFfQXH69lUrVC9soma+g08EKZ+Grk6yHIKgz
np5+mJUzsrx5LqxR92oopDFXN7CWGOOxQJeO7duevp3GtZBkDtVuTsiFIepmrXI/iiEHMpyB4DTA
AaHzuuP8eKZ8XKOAu02Pzet2YYo6+AUbVVxYY0xv2R4ESUfxU0gN5EbNtQ2yNibq1KNWHsDLwNDO
QjvXq7ILN82HA9GRVl8LvZec5sWYRCobnPk+NxYjTPkvPnjN9oxhrM7bmg3qcAMtmYRAig/nl568
7eLjh2BYgRE+SyYAVOTpqdVf7p+wW8TC9UrRyePJV+Wk7eBOdg81ic2vr1LfHKwPwIzPIvqVzXaP
lO1M7kWGAwG9kCttvtf4aNcOHJ039oI0FjxuXsVDYcXoVt6AXJM4jm99O92a9s5ixHy5kNQdW5WV
ULUThjwSyCskD7Ih6xyJkFLSVs722nJSjkTykoYtS1iKdSM8ioa/UfXvNRL6G8EIqALiup77POcC
LcCU1+5KRTouKSsO51r8RMcVb7bv3Rc0zPZ4gJ7AaW46xlP98ET6XaDH1qj3Oub137yFLz+Cci7N
UHG5EuAjXoxDtQ8eOctqP0u925xeQeHlhyszuxiUXdqjPEycd1WtRLBXGC9vnYEG2j9HQty1cS1G
FVAZncnbUXSi53buCxEKKEyfDQQWZr8JdKKsDWUxSrqwQU1dEUfhmCezjfQzBRLb0UzZ2HPP21bf
HfKIrD1/xXmD31wEFwapudMarRpYtLKd2Y8PFPm2sW/5+ul0QpmS+NvUfticUePyjWJbPv04bv7l
OoFJnok5/HSmT54d8uTC961t5Hmc9z6L8uVJrJZyAkTa+U22h924ue/plu+k/4769x6+iCWSIJeU
tMDPAzIDtbGn7dZxXXdlMRdP/IURyoGnkOQuKxVGjLQkolElOsGuvD+SpeVD8xSIc9EQA2gONU9s
xQktQIzY+sFJmJvPYn7lJbcUdikgU+DAfD3rCFIexc/jQowGUKBlPYp1bU+AlyS+7ABttha2Ly06
mqJgTZsBLDQcAQAyVU06Bou++2Blkve6YBJXM34Kkvw1nNG+P3eL992lPWryPFbI6w7cE2fjbdaf
0/AyeOkPibE5bU4KeTRf3xVcPRJJnG1jj8jH647/4Kjm98p3zNECvdlB24EGWbxWICtEfUcOZXg5
U/vx/PaW62+TIRg1OYMmqwRFWEr0vW5+AgSKLAdoLAsbctG+0eu7lZ30+zC58xU0Hqrjy7aWJXzF
4UuQ7VBXGj39e0oJ+CxN8dG2ifnEvv5UH/EfUtmR+dPven3qzO+VU8Mv7oL/zgbdpQyB6q4tuwGz
YRwgGKU/xCChC0Udn8KwRLdJBbJDcKWBsTI5gMu4M9em4hZ3h+I5stKg0cK+B6BkjjQv3MNMCduJ
XtOfmUBPwDba7VMTqnyQN9/PsjzzA4cHf+Y/jyqvzc6H/cKsJ1fd1EswK0EVMdTVzV7VUZ5dm+D5
Z64XGmbgl3BlAgN709zK9XUleChTn2VbYnVvCwCApmdP2HcJ1GS1L0hCg52HFPtMM2Rfbz79PxkQ
p7UulofuJVorFi844+vvobY/00wNm0wRHpKxJnVGDhj4hmsl0HiyhViANVgZcr3iwO2vjZ16nFFU
oc4CBBnqnggZIb0XU7AZ3T+Utz3e8x5AfQJVZTTLoxZyvRipEvEeC8jWGXAlndH0eFsBFn3kH2rj
+JOR5+7wFB3y1/tWb0OMa6PUxpvZ22RP4XroxZfPteU9PCEQde7bmKeTXv5f7BJUEtCVT59ztIb1
jFwq8y4bIR0NRJbtgx13bZsthNaoHs0Yqf+zQ11/SdqEdVnATksaK3yZrOqVO6Yb0DWAcPb+kH67
5O6NiVosLh6VSMthq99m+7OW6g8lyRHEB7EpbN7gPrY7kLlCwLPdqdCtlrd8aoxmftrYPlgQPydT
tCZihnswB3uG4vZ7KHhDuRk+97DOxrh0/i4nhlrkdojFZMT+xs5KNqV5OKuGYvIbWYd4skdWTvvS
jro0Nn/MhU+p2ElKgJmYV3u+WQ6fqKuuzP7iAb60QT1tvKidNEbE7M/r3Js18c0GpOPMYebU/OeZ
5ettRcUjpTKWQd//zl6uPzQ7zzJ9o155wtwGPddG5jvqYtZwH+egDIcRsLbZRNmsKa4tn0EF2EFk
J9EfQM0Y9AObfkQ9G4T1D/5f8/On3r3cPxJrFqhpauuBGeMBFoA3AYVw4ajgm/SNVTc5b9bbk/ff
kVAzNbayUjEqaoKS9fCWEAQwlvrevaTW6tNo9hf3LFEvFd8LpGpIfkf0ENqRAbCAjiRE76ymIJYP
6H/HRF1INctGglbCUm1GZyhM6+gQEp9knRQksn2j3K0JgS/k/eb99h+LdNJ4LNNCijTM4kvtluTv
RI7pg2+Q+1vi/3NO/2uF8shRIMadBn5S+ILJ+goM9t3bc+Q5xFrFKxfZ6ogojxzKWcB682qlemta
qId/Hxmjdf7dzCHXgQsajFSQN74+qTIL1XGJD+e3/4fv4n6GtjHoRaEVuSaSs5CZwiJdmKJcaZ8N
Shlzv6aQK7JyErx6RmQxR39DMjutSblyUy9foRcWKTdRyz7vFxnqudFmML7iw7AFkhQZG3Da398a
i97iwhDlLUCfltVijNx6ab4Niq7Hs+725r6N2RPcnN8LG7SnYICfibR4AFrhLcFpSrYr07U2CMpB
SDlfKV6BnPYu2UxOp8cb1OXWCHZ/ISP3hkE5B/QnSi3TYqqyt8oaCZRKDzXpECUoBjqktyzhNqle
GWD6h3g0/y2+KwQMa5Zqme9yi/+ojfEx3mylTe+vLOI8vjtfRic1Wg7qL6COG84geYZMkD3+yqff
X8Rb3DvC4otD8LtlL25GsAe0AOTByEuX6YcPjySIWSRItR/URw+i6QSaC+Zxe9I1M7TZs5H9TezV
Q7+y0r+O7uIjKiX0khgsvHBkEKs6HFC1jPXCeU83x2cCML0ln9Yi8wWTyPmBTxRgB6gP0rkJLRnq
CNzk/fltslBeaJzayJ9Woo4lDzNXLPEHiFaAASmnqQx+EnoziAg8TRaSOVa3w11AGDsxA/3HI9/3
F/OWthl8DKAQmuHZwPSBle7aeZZxJjJjhr28q2WS4sl5sNASbyAg9QFmsyBNa2S2ekobfU1c/LcZ
m9qsV6apoTJ8FkqZCGda/nQGg2TjsJ87mvEFb8EBvrwkoMo+ljr+IzBmARv+UXwayGf8NBzFHSH5
fqtt5p3nW4mtPK5ETzc6oSo1M9S1wktdBeUizAxLSsLh6RDja6CIC30360k9mkfvKG3WCv6/zE23
k4JmawD3ZzUa6obJpLoqsxAeTIDF1pyrZVZi+KYQETRh6Mr2CXjyLWNI+qxnsrYb5l+/Z526baQU
D23gIjFmm7cPvMk5iOLNYVvoykdm569rJAlL8Qgu7hlEhCgYTblUFS32iq71RAwXsicbzmhtvBt0
actAl8q31t4Nv5hCengy+vVBMwVxRWy+681eJe3QxQoKS3hyKZCOESx+q+jRQ7UDE+eRsQvTdNzM
DnSTvEMK5Xk1VJ7n784H0MNFUJkHzVzZavD25BA5gEZnFx+Q5jxus1IXeh3V138R84mgXkWLkwTh
WTTFXI96QGdxUAgqcpz8djQFy0Ji7/iImrL/574zWSg9yVeWqBNdo3c0CudsauwMQOIkuAInq0QC
E+DckPjnTI8fJ/IYmibzERHfgMJDqkfEUc7c4yoyYjZGz/XlsKnzK43smIldNZ4lNHlbg5h9lp2k
vIhxKepSPQ42aJD2Ccu1eqTVntWxaWWLRSE6Xh+vsY/ddmnAmVx+DHWsQdEXdn6JNRCeIm2TZARU
wZ1IOquVgGy2PKSZoTfeJqR4SQ2wdMeWpBosnNsaV+6iw7/8EuqIt2AHSdpWQf2qNJi9OJBcsJXc
EWMiG+ywPUQBiLGPir8Jm11CeJsl45ciGPd3ylJq7Wo+qGizakBVjp46BCrYkYZsdKa+9wzMCZF3
iCTctSLX0t19OWoq8szSSozUDKNujByR0et7h2z+2qAWoq+rQVHRJyjYe7wOMCiB1xNB57lC7zsz
3NQKGRNIF8W6OD1y2murfUedJYensDmDJ7Vs3FRqV7oKFnLo1zuO8nUx2sOkJJtPPeD2hxQUAuQj
PEabQ7aJNuD4NhWzUIxwo9itkenvEqTxTDUlxlqeY3nro5bDoWd4Jk+jnALg46wnhf54fhnePtTD
BxAM2mdiHw0dUfEcGYcoZfyb7XVhkzr7hRcpHXSBxjPrSnAw3NMhdEQTbQWPgdE4PZbnWCEttZY2
WAqN5wbf/4yVOuZMP/7ftlYgCqzUULRylCcl+2g0cECCFtQCfrUDVNVKY3RXgtHBElS94p8FbstE
kEN5lYHfri1IIbDTTinQDNIcmnhTVMR/uj9FC08x9P0Cfo/WLE3laWLWmpVRYSnD8SxYImGItj2u
ZWvWLFCnYSpq1PH6YDynTmRoJDkS7fv+GGYncePhL8ZAbXGObUeNreYx6MIXGey1bbToNP7z+8B+
XV+cXsTmfAOGbBwhTFLx0OjvxPu6P4bfgI4aBFo15wIuejXBgkL546REjQYPAuhLbXlbNCVYOsV7
jfyVAVLs3NUQZGFZruxRnncSG3DrMbCnPc1ZeWTJa2Bz5Y1v95ZmKzZrsQClnO+PcsEzgvMfvNcA
2qDg8HsdXLzWYk4YpWpEQa/l3Yyp9UQ7ihWnt42T+cizFx/3zS0s3JU5auuVtZ9rTQRzAo4hoyq6
mLkoLJOIy8E99eppLSnCtffCQrxxZZTajT5XygGANyPSUPlLa7eHFE/EP/VeeA6B/Lw/wNmP0Jvm
Yj5/fe7FfI5Mk2pJjEJt4FfnOA+Magyc/80EFTWKoNMe+QQm0jYkWfUVJZt/YYADEz2aZpH31Kh7
QVPy2m/nPaHGCEiVXK//Od4Y1BEXFqhbQGVCJUST2Hj20TIQGP3K0V0I5q9+nnL2iaC2wiBgACH/
wfAQsMJFGyprB3bpvF4OgvIPNdMWvjKvg5REhtpmOu/FpMk0oiV/pHolargVEEa589Ia5R0SLlHC
KeXG8253+C29I/d9Tv6cc6Jv9D/7ztzHe/29N44kM7dP1QFCg4dv5I71+3tjbWrnSbnY3x7DD3kU
4jPYCSJ7wp++k9D/uPYeXDxFF/uDchN1ImVymbDjGZh1VAb93hpkfmWT3CqEUjNKuYVIC9sxx1sE
YMaD1Z9A+GD4+v8j7c2aG1WWruFfpAhGAbfFKKHBGtqWfUN0t20EiElMgl//rtJzzjauplXft090
7It9o3QWWatyXGlsbuBS3e9lrHo0VxlZkgOWLKTbw6e+//SN47vP63SZysaPvizYNr8fKbaCJO0t
hbWC+erptkj37Vb00vcQyfKc8/UmzxXcvLQDEesM7kcy+npKlDZ0H0t/DK4Z0eX3c8N1tCYflJEI
5mqrGH2cpz1EwKVCcX69HRbHzDnefOQAXddeYdcx+plrhPIHY/H5zsH6SfMcSWdu/jnpShW7ufCG
Xk9q+ZJldlq5j2/ApII4PSQC0Xf1B3XYrY/VW9RGw1GS+t9SHFmNcTPDW/XelEJti3R7VdD15mOh
k3qBqR9kOxikh1fy3UaUEu12Q5QMx2u5DpLNtX4SZzyKRp4M5tI1eS1GeXUZjrH+K29aYkjLWchj
B+EJYS6dYlyCi2DEgK5ra8ryoi1Eu4T7//i4Jn03cY6V4yCIB3cOa+iDVgyNOOQDsleD4+vujIhk
ZgZORmZujkWsvBrNVAILSy+QG5wL2O8Mb+r7B0Jiotf0WzHA4123SOcYpF1dj9Lzr22+c0hprbQr
eb3u0ydsklwcMtPbPdZ4KsPz7Q9g3gdFvdVleqmGo3+6RSSEJ/fU2+tfheOk5j4yS8turKI0s5/2
UrKuqFRFWxRnebmdP6lYKKiOzoEx1EoZwrlclcPx+XldrN4q8qvPzZC4M9PFaGX4tMGQu5tYZzQ3
xwgLONd/8m6OpDMmrA+z2a0RrgM4fXZKeOiyciUUPwK1sKUWTm0g2pxTp6f6h7s3EsiY800wgl6o
oa6PFo7eftsazq9qfSOLj8h07Ri5aNAyHg67mbXjvcTy5FX6ks2SQqpN0qSSQWX7J919i9/flB8D
/KkFce3W7qzX5c/DsvM+sY3YfG1t+0dMeEWRyfdEB6cZmkKx2o7lEqmVLjynfYbzlj7y2f6qHB+f
L+/3mVsVRp0yK1pc4zh9S/QfWP7+///3sXYFc+40zjPYGss1lkDXUM+HozbPT/L5ejJyHrn21FfC
LmYDMig93x/tikk7DCU4Yo9BGRGjXzTqc95bj9WYStrh/L+E0HMcveuDYlRxrA64daozN4ULxmGv
h+NLKlnhU213Droym5RonK8z0duPwSsF8+1YMAqedDZ4FLQ4lfIGb30Xgy/A7Ax04ZthaNQ5UTql
DIgmFDpaE3MdRFppd+lj0FAZBrhtRO1C6hv6OAk4LS5OeckHkfMGSNKfdxPEM+CkB0kd6EvZvy6a
d9cMDRUi3oAZuK7Q0OWU63R9BLvydvYDBdiYLI3llVyXntd4zx7nm0yKx/Q/WohUdGazGy5lPUrT
MB5ENDCvFTNalhYc888dB/Gm2hDw6/+IYVeslXpy1dUBWpZ2StDhk75d7fCV33dDkYxBum9ymKgz
UC/nPu0gZ+bBq1tvf2EHumYOrg2II4edx3tJpp5wNI6gnk3fE9BDMI6kHIZl35aqeEQTaU7O24UL
SF0Jjr3k+FZ/PhoarAPzqOjRB1WQwFwe/YIFGVGD4VfLqUj/ujKxkI9jC382kX8XweAYKKizW3e9
wMVfDj6xV8vNoefJoB/g+wf6LoNxAMIyGmalRmd4UScuzQVZ9ZbNOaqJquB3IczzLkVwMs41FPFn
RHndoKHAtNDwwnvbJmKi73KYh3wmoGURvihS02sZM0PZnseSwPvozMMd9HVeNFf60atdfzrM9xxI
5vz+XcERIhu3OXA/x+9XCCgzYtbugWNT1P4ffG+22SOSW/QHtJCgEspKEJlnz/PeeV+CpwdFuZEe
YTGkKM7hQyQ/jZ+R88mbw5loq/j2pe9vzEjAOZ6l9YAeYUThqpe7OKolrKonO4/zRe7OyKMDY+65
GufISmND1XHYrk+NeTq9nU1vm5u/tmunwGDVDZOvW/hqHM+cd2fYPLJQhNdKpZdfPL09tYSsbDsm
Pzg38094pseImQhw9KJmwJLpZPG8joJrjgERtGYAmOnC+uH1scn9uXlL/y6EuTSDUUqzSszuSPlj
vz3G1s3b78N1U1v71S4ZLKMgdAAGuV2OZI56CpMjObeUk0CC5POq2aMDZlWV5OxEbu3pOFJxvyIv
dr7AqPQPdJ1qr5/hgLk33ZS592GiaPbtDNhFBsUMzOVXAQf9rP94XuPFcBbkSTNXV/vF3pg8o/0L
EP7zXdmx30qvjBDs2f2xLFHjQEHO31mcizF9xb9EUKAZ3UCsRcaUIU2PWyVJcvPFzMxY4XzAieL2
92NjLp9RY09LV+MDri3HcT6kJ/dpZdORu9h8TjlePfcbMc/tTTtrWl/g0JDZG5ytI+IjuVcv81ao
3BToB+XzPf3p5n/Xj3l9W+Fy7QpUUo6D3zimcXxs/39Bya9vxLy7apvJWZ9W0OiUbNaYAD+iQEvO
XrGxuF0pf8a031Wh9jKyhwSddrGEnTZHa30DM0fsYATCJPYhQr+ZYfEegIly+HdxDKjksVIFggLL
8P2UWGt8rsXiqTXdj9rbw7tcYtjbwLgH72GbcJy/yWVHbXqhwmTSDGqmoam+LWGKOtrGKo9jjJzb
xfb45Nj5q2JkHvnQnAiL+dbyOl57gzTt+v1jHSzlbp/20dU4U3u3Tk5lorcVGZe5RWzbPBQupmd5
QQdPKQYy1P7cJX1Z9sf5DxWxprNIzQ/FcjES94rxY94Rcj8VAx7yXKw1UDFizDUnYOZdV6clmA52
O86nmmgs/G4SDG6IZ7kIQyoHZgjMQDUAfbKubdqesTDwoHCOkfeeqgxoxFo5GMKlwFuSol33/pYc
P8hvZMkRU5leaFnvHByZDkS+LIXBEeOsKNE8hMSErK1uXTl4U7YWRwjnsVYZAIkDJGSbAtZxstDR
diQLZP4xXo05bl+3efd4IvP6/aMx+IHlB1In6lDJh7g3yDs7e/IROK6doVsQ9/pz9/4ucKjHJuEe
u2NUcNtikdQ9eB1hJEaqKvj3sBSwJuengHC8uekbPfp9xhKLrs8CFfygR5k8Y57h7W27QFpPIWgJ
0nGUnscxxYlUDk5xJJAxxRtoK0Sk/3HFUAQDYxwN7E1Ht9vXx8ZBr+ofTvhIDmOAF9BDqy12fhyx
g9bqXh7/+EQe7LsWjOUV82uqzS73Y7P0nxiMXolL2Vx6xlNHuK7gJAiOVGEMr9H6at7OMHwfXpA2
QKmQl5iYxqMvCWwzQQj21lyLoU6BHNIWsP5B4QjJA9C78LBvEhlGspj8Tiv3aIUM8GEMJ94WHmqe
Z7J75zkXnHtzz9mN7k19+e/nlw+Rq7qPP/9EDeTb57/j7ejXw0pomwt1lp/9/+tvfUs851i6Cxfp
+NVgdpa92aRW6niI8niqTeQbv0tnXilN7+taMnCCPlqYh8UF64v8K0bhndo0q1+grvTevcMPwecO
CNE78+BOsQOLWChSXxoaHMWNeQlea3Ltt63knGUO6HEM/o7Eo+M1slmWhDmQVtvqCxVZU44NTvvt
IxtkwOEqDrMES9vufozuwsvdIraqUc7oLHPZe7zqBQ8u7vY0UujaZkKYJJBXgzBw7Tj/B7KWrZpL
619lAUa6MWihGpmiZTql6sDMgGaK7qu53O1qDrxOx4tfYthhxauqaNg3BZWiGxFgCh3YIzERL2m8
gI66eA+M7s7fMTq7zij/Y3S+hW1ZXrDclqcf7Rtm07gv/KR7O9KJyUHdIjEX05KaRUqeS1KvHHUF
r0JDOhhkW3ZyWnLDbvqTj7RjHNz+UgdzA30MNCtFrIrc/OvBWAtoeeENhk1HxiPtGNioSqlJ1Ri3
CtEPDX4+wCwH58U2vU9/x+MXmE6CjaQxjoWgx4OkBlDMQq1g7aQ2GogW+8pyX5f2sicHD+GJ/87B
5WlbQYUIS4Ow24Qts0ntbV4XIqJX7EAg2+JwXCA+kRbExufzMCT8+dndM34csdOPzZdYxm6Kszwr
dOku9nTagrPGlECLRAxT3VCn3vxEN2+BbnPBQ1mGV1qcqF/Q5+BLOmNCEVr5L9K1RnHMrFfx8W29
IDcT8o+bDY8p7S/u4pcsxoZiOalDdYAs/9mvLdofFhFn79YoNQA7bTjej4/2L0b7JZAxozJUSuFK
g2cacQI2QYk7t1zkv3bzDUfWdJQ0OkjGNZVTo5rPNfqqC+4JE35r6gwHzotrb37a8IZty+NoR3/x
z9v/pR3zDrV6G2M1A9VurZEUJoMGDvfn1fW40DaNM1+SGIe1TIWqKGaAtuf6t0Zk3I6Fm3kDPP2X
FaprpuKAwouj3l+e2S+hzFOknav/JFMru7b8M/pU9BVxMfnamOa7utiF1vszry+Mcx1QbceZj96L
uj4rrUF92atlnQRzrXlbdFNX1s1tOPr95Vn/r34aS5KPXaVpmtJY5s3YBtaCKMi5m/eImtduJtOj
+rulaAIDMXXUgfjgTINPy7G21EXfp64T+W9IciIDA/1WK9sTTfPgWeC88yJrd/nBS6FNZwf/uSHY
Df/9bAHpWnrV6AOJu+8cI4J8DBmWyB9wz3b6Lf46WwZp2pk2k7UrNVh0VmHsMvMQYOsbzotxXyH3
6FwZfNHlUO6uHcToCTGwJQbNNab8OyW1dYnwf3QQFuNrFVlkOv6MxW/XXb0ul4iLDrZNFmcnsH7/
fsEYywldscYuX5nvAYLm5dJG+NzkvHB9OkE1+gAMRM3mQRVjmwF9VVurWGDmeQa3gedCTodoX2fP
wFKEmcxbQJMOOQZwzdmb4Jg7j0fxRRHn0ckziKSJWa6HNIQeFqUVEMo7+xhdpxM2o8Ni4KcNpVqq
blAjIUge7k7oWKE8hnvMmpEaV3Vjm9ETaD4PO5/LGPzYE8FwK3NTCjUwBBohriG1Mg1b+G0uw5pw
VHwM69rdXkZgl+hVEt9oTgokm9THgrfqtpQrzr6aB1BE8Eo4HEjHvsTveuX9DZFvjJSb/1bSwWw4
WPunOficJPK5xJ6LA2/zNM/k2bptU9zQ1HSvBc6XQUfEHXAAq7S4yW2uIAZx6rNQ9DUNq3M3eMVz
j00T3oFrGI99RY0t0sbCLdHlGwzj2S/AiGJshNfocDF3d9+QYx08WQxatDMpjNQZtY7n9VrEk5+C
P95NzMxDbfhgevKrxjMQzjt1fzLHBqnqnWhkOET/jMZes7LC444HT4+9Jqxa+W6DIbYK1EkKtdZW
5CH1sU1Pn+ULFp0gpOBSEcvTSY9/wPDuoY40Otdyl4kZLP7mWG8+pifX2+NiH60/jpftHr1JvUw+
PggxKzSag1fMWPmH5NB7Hu9kOa4wNrt+VzvG5kYxo1fvavmnt61zfGpTfEekmLTFxeQ4w7zbcI8E
Rmr3cjRcSqr2zHOKMwk8sHBSnmDOx+S8AmyeTo3iUMUeERqxzVtLWesFGS6WYD2+CX9JcP7zEdmE
XdwE/ym4OI7qoZBumHti/lyiho+7x3NBOXfgHhqPjm4I/wsk/hqV7uAJ9HEcdTg2ySbi2hpZnmqO
W9a7FhJK20Xs1P5voD4dd+B1fHNQhM3G3S6FOug3WEK0/MDAOMcD434axtlQi1QOS1pDt9DETZ8T
NJG7Nv0yqLw9/48Hx0DH+Xbp8FpCF/ASvB2RNw1Wq3uZw09/8WKuv5Q6voyO8T/6wojkgtp2k1qC
SrK5F6ve5ba6GAe5hK2XipvVe2wtrSrzsZ6cW8Um57I2EYVWhJp+9ym9XjefnFs7MeU8zjlobFKu
aaJLnFG3Of25Rg96YroLZ624DkxxH7ooP5ONjXGmjnyiwYpj/VzhjA9SzNABfa2gXW6fUK44vjmW
r6zF0urMobCDZqdvzf7F2nmfh8s6zgFb/v+IjmzPaN3E80FHpwRgywJBNrxktHtc8I+j61/SrP/Y
0H1ab4Ql10wWb5VCv2T0E21kmimd0LXGkcIzF4oAIyGI6uL8RuPYMjcLb07yY8/rHOdgosy4Iv1Z
0yMhQdsKovJoqbkeD6V4cf/9HR8pIWZGrIYVJJzW6UYw30iBnBTI2d3Z4vHl4kXBbAtcIyt1M6e0
Ip2JLSSrkCTu3n3aXPeo3HNEiTj5B0HSPS0wUipMmqTr8JwcLaubkwE95OQnMpln97EcjgEojGtx
mZVNHQ3QCMFkDpJbBCsKp6bDya6BUvm7kckztOhfeiRJOxM0N9b2jCkd8oF4mmCWdBPf2xAqrMjj
EfZPhywytuMZKkbpsLL7u2ApFAMtpDBseM9OYh/n1gcSNTaq9jRbwu8pnnRPR/KY2xTcZucqzvDN
VOLfPONH8uvxx5qu/40EMHepxoDEBXPmsHTMAjlvvxD0oep4IeR1g1rZzv93VjgSyDzRmawlehPQ
EySLhRs46Joigd3vH+s16WeMpDBvs16k2S2PqFs/WGCN40H2ZFJj9PPMa3wOL5ezUdKrNN9F7oXc
SwIcIOXZGuujY7vHf4KFkw/OLtoc/4FwfGVeTe+AzBBPp8ksw5dOrJPeDbJ+xvp22q36C59Gu5pX
fw5GF8MSXyteJW4SwkfCmGdXFYxMkv5PmLW+OMJvz+LpMwl3IxFMfvEyTwwjumc5FVPcvyDLjwCV
555PELvDeRlJYQChubRVGsk4tYv1htVKHzeQYRGQ9KCFJyzsx0bNFcagQRl2fS/rEGadTtdVSvzO
VNAZ6iivgr4tF17VOByJ9M//480YqcfCQ5lJINWDxAS8+blLkB0mKJh46oJn7bzPxeACdq/BlaYN
vRgLxKAOWqJcFSXnFYolCEuNRYfx1+fH2vGMkAGJGZpHsrymt1i5klmC2RNuyYl3fgxQyJFRtAY1
wmwRrW++Yd7QP/xJnbsY/3FM/h6qPfharKveDLd5iX3NyNGskdfHEYJR1tqDBgv/UHmiPAtYMtAQ
ASXpx0c5XaL9MhTWiU+kZBb3BgzlCtJSSluqIU/amcah2Iakf/rdOe1yWMrrMIEL7XmPpU9PK4yk
s3CSlHmb0n5V/y39qBwVFrrT7WceecZ0ImMkh8EUZehDKR9wwDL2QoN2Ie2wCGnpHSJeMnY6QTOS
xOBKJNVGFyvUNte0PRC88gnuwhJ1NawL4ZzepMc2ksXAipLKqSqc4QNcrVNjo8yFh7kmWEyBMTmU
gDjSOLfuD+89D7GMl0K/hdbHXyEct8UehRC0DhSmz8VnzkvNevLYIxfM6h7SGnNdktAWXSwb4ty7
aSd+dIAMkGhQqClp5rxZXlZYgvAp+2pKQixP3GCf0SfXh+IpxaAK9pcLQqRB3n2G+mIZb7Onx1+J
5xeyXvyQyFQpiHC2qY0kV0t+o8VXJxukeneefHwsjmMTrD8P7tRMlwOqEJbliJuMzPfcDAq14gfg
yA6lNFHXSzU9NHTZkf0HHUWw0a1s766cR5MniAGJfG5UmlZA0BrbhBcRh1OH9+sMMBSxLMk6TVj7
c7CbVovHH4KHpPe9GKMg8SIZRVZJ+PnG7JbWzbrU5PewLBemz3PRp1FnjkhKMeiycQazIxUdUmWM
GE7/aCwzt7DZgbf9kvoMf37yLxHMlwhmcynXM4hwRF96uhCJCy88JZivUQ2Y900DeC1oeV6vm7fY
kkHb8NKTzMVWPHRDIV/E+ULTjtKXUgxa63rSXeUeIqW3C1Y6r57s16XpPRYyHXsoWNAFclvQ6LJz
JuKgn8W2aKjfl5LeXMMfQ79MTTD/hDlAPEMc/2ESAEbymIBe7OS0pqOOx+H3BYM78hK4+Vil6Rd1
JIKxN/naRmVrtPRTgVUAbWRbzEoskG1Evg0Pa8KrRkx7Y9j2IxuyAepllpEMpLBKPlCS0MZMSVSR
waOkItQreztbeuQHv5cHzGhETraWY3/Ha2CbNM2ReMb4+3mQtc0Z4rfhDi4Klnw9PtDpJMxIAGP7
s/Ncb8WA8pOS82p9NrdObDU/FmQvvKMT8OYeMHx1+cFLwUxnMUdiGfvHYWthP8xvx5s1kPRH5KLP
tqrh1XL0mzTJkZz591RPZtxmQqpjj+Hzs4avplv9tnx5fIRcXZigh7YY1loJXXwrAG8R2l9Q9lZf
3zli6Jf4AwdHqlBTGYE6duVezwrdAVnuI6xu2d97GFGyOvQ8hegleiSJHupIEspV3UVLoVDcgpms
rkziJB+hG6oLXmh1LxX9XZTE9mZJqn4u5wPMz0dT6PwjkcB+rUTuNUT2PD8T7HGhnN9nR9i8Wzst
xmy2r3JMZNrx++dgJbZpK4vqqupFHKxlXQpC0OCXkWx/OHCX73AsRWJ7tgowsiRGgNWPftH6qJyl
wA5PW+w4ljLpXYwUYkCjiy/dLAE32DG+OGEWkqq9kBhkvu1CEYgoLiNLnvtBffoxG55q2el0nv/x
2FT/5LWQ6/OQxfSrrgWzeK2izQX8I72GHGFgawUvbp1uuxspzKDJgILhVTRwrkq00IWMiInZuNLv
63Mjm4JCImxMdJfS+80fbPV8mvPivEkPZSSeARmj04J5p4BWOf2MEhI9LUPeUz797o1EMBgTYpG2
VsWwUcwVg+wp8fGUE6y00ZY/ZftgcYeyeCoxYJOoWShoF/oFre4n9j3T9Hhn3ewr8UwOsEk8WQzc
tCFW6OgRZD1bdOtDbmMTjJVv1m/NYOoHki9Wq8JunPlWvYK8ILF4iQeO/PutHcFddJ2DaruC9WRW
/Wtj4xl6fB95Ct4TEiMBTVoWnZHQR+h0CpaLyAZ+O9IChTua4rByz/eWc8czLW6qg1reA3hlm7Nu
oLyOcnoxrHXxvriRY/MREqfwAsUEwbanHh9rOh14fJkp25qlJzE6jG53eTnp7DO2ZCSruZMhTcaR
9Phhl9gaThGp2KFLMY76Zb2JdcCrwvt9IbTjdvMzxzJyi+PdTueNRsoxKJPn87xQIlzz3H5WPutl
cSFL7izXY4dPumePR7ZyMaKqUQY4fJiAn/1WzNsybbGj+/HpcR6IO56OhNxafShierud/efjX55u
cRgdEgMcRdNdyoIuNbhajWb1kZnsNcW9BnZbkuLZWKMpqvFyHhse1/AYDNHLWZ61NY7tfIaTR1zA
FXq/kNjjDc1wbhRbz2nk6+2W0O+T/IwPw0/v8fFxoIgt38jZPJKFHh9mHbiO5qQcqOUYF9tbpWtJ
GSn0lND3l6Cw/wpqtscKcCyLbatS+5kYFjkUCBaY/qiWj3+dE42BBvW7Zyq2TdtrHb0dp3W3pN3Y
9SqLnOpiglYSraa7g2nar5u9W6g8wJmM2L8Mm+2wwlIiyVBrCjjLk75DpFR01jtvFnY6ZB9JoeY3
uplK0WL8K4WC4FoWnTdKcOCCWhnlE2y/MbkdhPS8HrwP95drJA7UIVEXJfQ8L9a1JqZEcI7IFqMw
yXWzeQfIIIM4CzGHNQMyNFeCjdbpofDi5yE4nHkxHw+o7+1CI62S2by+NhTerk61DpDsuLp8IorJ
9O3Xl2LLNJKYB6FMd6b0WLv0Uq7Llpg7vhjOlWVLMtmtkvRGQizWLddzU39KzBb1O8xz9RZOzpef
uP2tvHiIZbAVElm4pApEah4yxjbBNINnhs47r22L91awPVOGKsRiRa9Up1o5lupuDu/qOwpqtE74
P8ZEbNuU2snCUNawvgQFrei5xY6+1mqxWKwHx9uV6PXSFpzHaHX3QR7crjuN6tgOoyQPgwtkytgn
ZO0v5HcNqiZQD3FeDQ7ossWYvJElZRZjxZJRkyggFQ/U/xJfoYsE+1p0Q2GnfMqobTPJwOoUsIVY
mTPbJ+tXE1vglofIsbj8i9NlC1B7/lccg/KNlusN9r3TQgKdKNwl/lFfKL8jLC40LG8ZE+/g7ThP
418+1pdQxrtrCkE0UrqaZNj6zsKZmcMeq+0/uQhPg+8/jeJLDoPwVZ+2cjujZ+mDnHO7CCy0jFNG
qit2t4FHjytwOpvzJZD6HCMrrEFlWZwDCLyiHZLOv2FAkxJoUk8Z7wqeFYzTWxzTn3ZkvoQyYC9g
JqmRdZjksw+RzrrrsHnzKThIlgBSfXNX+rw9on9B/S+RjAtYCmV97gR8QBDMVER/WlGqO5B8cTSb
fjL/EcNGi2cw6g1XGng8X1br3hwc5IvydR/RpcPccVCOsdx1Hn07o5rJqhTP6Iowx3nLjsrPJCGB
8zNvbI5evEvHhophItSZQhdVYW4o9FXHwei5tyBL9BocfmyahQzPgNfeM+1Mf50lVX+k3qwQA0XP
YSWpZgVYRn2OOFrxkIsNE7UAi6i1lkIJNq9K5KS4qOw+d7o7d5BOtzivDM82GAzJjSTsUHwDEPsY
9YteHpve/a1/AB1sbNgGcpgl6h2irJO0xE5trBz9RSm3bpg4icwa4+WrdIHengvot6yLi7nPx38C
9zwZMClqpYiSGzQsVunmV2YBQ6rV6mWF58DjtdVOhviapmPnpY61p6yzX2LpqlQUMfpDK/CXYZ+C
A0oTZIAfqzTpYI2kMN/scuuUtJPAkTmrzYtql7mtYhVYvIgLP6055jjZqK7OZY3uPMKuNZarH0wE
5Xne02l5CxjV/spN0JcB/43Nx9x6Qnty6DR+6Mw37yEIT3Wb8/mm7ttYPPP2ZGqpo84F8diomqMz
6/zx+Cwnq0ljAYx5iEHUg3IcFUB/7fxyPuaL2qMNvShtZjDG9+eZ81jgZEZ9LJB5Z0QtzeZdinog
eIp8xS686Mnznx8LmbKQsQzmYbndasUQIsg4nRzrBn6quOREzZPpi5EIllA/qa9dLNMP46+LQ/xS
/kZ/RliZ79wVyVPv8lgQDdJGiNs2YqtHlK4BYwrBMrCe0CB0ISvqk3pzm3Nw1JxYvBoLo57JSJh+
a25ydIOwysa4ts17PSYDFU1WVdD/i6hvs9kSMWxE0E4LtM1Bw0S2WBMdxGtX6LKbFQSjFxx9pgxh
LI/Rp5XQxt1FkCdHJH65kPMuAy/qY2ObvEJjIcybGIrX7tZKEHJ1Tj68tcZ+y14jW3qtDBItahVJ
/w66fXqBYMZuySWGuL8i7Fcb/wH0kRt9tS6so7k6GwASCfIr61+lSxAGii4ZbM8TOS1K3G/IwG/V
zVQUNqAuhNlrC9zu8yNN3vXQkoN+ky6+pkioLYtzTZZ0GtKPNJMlcTaUHf1+UOwk/gcE4w3pX3iY
cQ///zjFkSzmovUYMEiDCrKefY04b8WT5sXbG2px1hV0bdYhsNEEeDDnDngC8ahx88jTBzv6Axhj
TRJM0HUi/gDr9BaABxERhgdvWOP5PFOXfHyojL3OwzSX0wJyfHC/FC/h4fF9mLxzIzUYa8yT2S24
XfHzF8RJwqKxbO/K5XieyuWMdWCMsDnnOcg0RJwVur3eFiRyW1OxVi8ZpmnNhoiLjuMoTqY+xhLp
qY5McQjzvAxySKTpiJPjzOzKIYcDdwaKpxnzIN8ipZOwJ4ZSPGHe24AUc6nsH3+iyddrrAzzCCta
fxMvyFtTrwYjm1hPrxDphQOMk67nWArzDHeFOIRoIICUAt3JA8whNTPftX8svdDhQQW9HX9cX/ho
aJrSdYwJMcLmeYY5K1WGsJou0bBFFD49ACLn5KhhPRDDJhGNwIgVQVQghvYznW6WtlEIustRm/tX
x/elEZtIrG4XNdAHjWrkrDMLtfCr+WSSM1zq99v/h778abQdCWQAKDxLiaSGEh3vwgjZ6ZdsKdYF
naefPNUm29a1kSQGgtKLEBtJglPEVUK24fxUgdVgQAuJ/ySgcg18jQ6CD7nvc5t3kTmGwuYVc72o
9KCcg2LfCp4Gd3VYep/qQjd5n4++F48shYEoMNAbydBCjt8tDQcjAS/DTjR3KloWH9vktAMyOk0G
mqJISqrSwGk+J8jTo8HOuWGe0TBd193grn3uPN18LJJrKgxKFfM6v5UJTMW6Wuq9se/myJa0yJ4l
a8k7yUlIHOnHoJV8lkL9XOMiWC3lMZA3+WmmAuW5Dd68y81giDLMyyzWgfECkg7tYra5+NXvzWeH
3GXJ3ZLD+2wK49y0M7GI0xvOsHyTXzD3pciktskP2y3g4NegwvB0xd0h0Q6oKbkZ4sln+utQ2d7v
4hYrkXiF9OfKxmLxcOOsG1dOCTZPDbtX4WX3zOs8nn51RiIZfAlACZoJWCJMW8cAmvtXoOYn1kA8
cz8k544rDL5cUsyKlpWKo7UpvWtRk5mtvHjvj2/BVGg2QjFF+e4SoCVylgcd7l0pu1HtzjBPuRBe
jHr9WMykv4Z+bawdwz5HVWCuNxxjXR8kHZ3H7rDx+KOh04f19fvMXU5qQZq3c/x+aVvgj6bLMhqn
tzCH+liPaQd3pAhzjyOQULSBAUFocjetZB8uw/UgmPOGXNc7VP436vHGadv/C1B9Kcdcaa29XmJR
hkwV5NtEsLHOGUXo3zpZnkvy/s5lFZi0ibkMMxZEnJvOHKaCdc5tQC3vCs/0V7ZNf6iYq6iRiq1/
FGYIGmv+yCXV4Y+XZm7oOjr6kXu7E6SNXFMJYwm1EWDLKMgUwP89I6p3Fk1pcbtiQU5PEsfbXUxJ
+FdvwEgsc53P16E1Iike4Knijomx+fLD9Brfk7nArNL7+khD5j7LNXbxSDFEWfO3nMhOZmH5iLPH
kMTLBwqsT/bLa++IZkB+LJdLdJyeaGgDFwbVr/d3cLmZm1fEUjsADeftnbav0SEwGBAi4Z/oOf6y
teypQLQN1iiCLkNccO4O/Z1HJ8B4E40AmjWBfmOots7XkkzChVmYn/JT7s9tjrDJd3CkFIM4ndLO
S+kCpeB5nrD1CMmEjYgDvJi89PQkKSJWtv1ju8x9CYZzq897KgosOLp7krGTIkzsYOVRZh/PM0Fu
W5N5h0F/jPpTvxCLpTDe0fiIx7n5qUmoHf01LEJp51C9CFide7LeBl9uHMO8P//nH0pIuBNLd1fz
0UdlwKmeabUoyRBHq7SDdXYW+8V5q2cmsmJRbHkAxcDUJa8AKwXM+LCkG6d2zzyPeNIV+NKazWUK
nXwWkwi2hU/Q2W8VNoQFK9nFdD3qm3SP1/u/C6NGIqnzPIKsoYr1/tJD8yAhTrkUYjKDD+LaEbZ1
eOprw+0m4HxZjQGrMDhj3GYGgb7iwvkQU9RcloIfYQMV+Creedmk6XTBSEEGsZQY+0KHlspDm3x8
6LeeBzJPDvpwgF9jwCcpoluuahCCAmoKClGUabn5Zw70agzwIFUvxU0d0mXFvmM4qmDaeMjA+8rj
xOBBqcagTjPD2zmroM0z/FHsVLmREDz8dOidc2z3NPODe8duyE47rUV3b0A7BzozXmmYSwLqIGMr
bgRQd1eLzx1KOYE5t7meKQfHNQZh1KCphNkVx5lgWYcV7eQ9nbvE+ImZzcj/BuMaAy+xMg9xsams
K/FPaykzhfcCJXasMCWq9e9iwi+TZ5O1RZbVWpbQR/qtcpMf4RoEjAfQN3VktuJle6bdrH+eDZ3B
jyg7p0WXA7LWwCznV4aIN/PBcRodPP9fesgjzRjwwExun8zArkObGM/bASE1TpA3OMazf52BjNvN
kPQ8pDBsJbubhroIGiQt5At42ye4khjcaDpJl5or7B8jVvc0I/iPVigW+Fycpyfz4KbpDHpoSZjI
sXIeUFBC7wyoqSgJN/wWXs8MD291BjykrLjMYhm27p+qdUsyryDgI5K488yTXRcjh4V18AMlz7K0
xdn17jkncMYie2ZrhhmsspoUvVVcyZxUK3hL7/452hit+fhW35v5Hh0pgyAzzciDuIeZINmDEdG5
KfvYp3yxIhs0aougNAOQHTsdGkOlyA5N3cOLGsKXoPEOnymJa0sMyDSilCbzEre+XzpOaRo9FsaD
W3m2QIUEWxUfKz+dUv66iewG42QQh1wWYE9IUK6xMGoBhuf1/kUn2F1mLN450qjRsEetK1iDMZd1
bOO+B7QjL6VsJLUdtAvcQdnK1zIGBV0v2mbme7x+R5jDkTZ1V8bSGBMekMTLWwPSMFVDMisyX3p4
J9wIdSovORbDeNzDJW/RlZLenYYZScAH6fW/eDWmSbMYS2GsNDtnUdapd/8HDf4RONxATo9qFrdA
PtmAPZbEGGBfxmLSBtDnivJgPWDlG+baTdroiPjhEzGLgXWjvG81FSGNhN7/qJFlXNQs6M8q/VYn
qxWg3+pMeRIRIL3zjJAninnqVH3IQLECUTS5e7IMpC86Up2UFNL+H2vftdw4smz7RYiAN68FRyOK
opFE6QXRao0AwhCG8F9/V/GcPYKqMawTs+/sh/3QEUpmIWtV2pUvn+npv7NCduLAkJC9qOiHC/zo
oIxEz1DXpdWGmMffMdsdNT1E5sGrwIIemldoNvglRsjWHiaLTWy+QK9jSDTLKdFFb4trKt5YGmgx
Dm5JXy6/zKw/OP0hzHuYRHIb1fTmORunrgmkY005/vtCzgAJ2M8XjgM62wRjqqaF6E7T0U3H3I4o
E7SzUFzhVGOCGtb6H6Ylzrekv/tP/PoWw1yN0KobwWwvwC/MdmHgHnR5z7Scw/PGOHLY26BKo1Sb
9AoiDgl3IdYVnUF2SHBw9xWafXwn53b7kJNrZ0RoCAgVKIR316NMS/2iBw88snn0zUFaYM3L8c7O
cU5FUtSeiCw07LEyU4hEYzOobN43ipettE2zFFGJO+Ndde7rONsVOxXI3AqlbQWz66iO6bYEjfJi
N/gcEbzvRf99olM3qGPaNAV0Oo0PSUmsXQxvifaNOp+8LULS/CP6txGyYzipqiei2MLWX06ALEdH
RwDojRZgXuBoRa35jrXfJtcnWmmmGOryuaTxoyPa28jOS1It1KOx+joYb3Qv7P9hMyxPO+Y1FTRZ
B48ThI7bF+xzoCnm2CnWyUNyBK8Kr/Vxlml5ahwMcIR1fr6kErXGk9ce4sCBm4eVXagJv35+fXGJ
++ddku9vxwCIeA1RgVYhjvKRnBz4mgvD7o5cAJn1SUxFBiO6BX9LZAxyuGa9XqkmUslgL+t2mqut
7Fj2Up8bf89qNJHEBCSNnKihCaVwgNprjAEqDE8JS/AUcKBqrtiloQNWUrHoRTKxqvLnHZOj7FIH
tYprrPrH4sPad29Vibahdfhx3+7n6og/JDEOQl/pgnAxNUhan7bex7F+3VvuX78JIn2Q2Kd2RzSu
Zzxz1zBJJYmSaem0uMJ8sECM8jIPrfGoI1fzIpDcLjvbBJmuWzrPh2JT+P87y/nJA685fw81MJAD
yIaiimgk/Hmw52HIpETNRQCyF6yOdL01eRucx1/YAsLl9rtNNDGg8kMaA/9hcanSoW/EW4o2x0oy
3PBflnclHyGJvT14bNLbzsG3X9Wj6WHkr7DBv7JYI9S6/5nnQh9dhuIyWCgkQ7+ZwQTezq1WNJcu
ElE9W29kt1RRCIdXLULi4sta0kVMHIkUTBjdf0hkPnItDue+x+qOY/qEwrBhgG8V6WD0PA2vO/jV
L/xEy4yv+0MiczuHVojDMYhFWorcKE5wpMxnSLdwlxvPeRI/JFFcn5zmJc1GkPwmsKIW+dntODry
5+vCbhbW8RPvoEwJBm10i/JeKXXmwdBlSbZQHQbFE0z4p+AqlxWEeSkMSiO918KIxwfQ6bhYdW8Q
vJCxTaujyMpgUqD0zTcTXQEf6avl23Fvd+sFlt2AEtuOXoq9nW0PTstLG861vP/4hcxHaKOsq7AS
C7+wWaEwgVUVG9jbWPm1C65AHI1NbPMhU4lGd22aH2BkbHl973Pw+eNHMN+nTNQki0QcE+isNYLh
XdQkPJPEXHeLnvcfRj75HswDHsehlVfWBdoi6m4P8lt2dJ+/yg9eeD9X6fqhEfN0d+MI1y6CRs3K
cRZWDeJxVGuD3WatEYVEGGwsvGRjYaoAHq2PFc4b7CmBQQgvRrKwuVXjuaDnx+9h3nY5wUust/Qz
O86H+jZ+6A54WMB2WZMWI480Z7QOLE4CZy7mm0plm16EayBfU4lKXW+Gx/NOLkELGDlP6tIPH3qk
CbCZK3IHgsURaN+7rj9DZ1g3HzxomwWa76/Odr/ERhj1lomfMaCIiCyIXy0Cr8eWVQur1zgwSh32
OxbGMu51YZ5aelqKeJ9x3YPYafcLJCa4g27zmDZRiokc5CZSK6G5CfKQFk8VIoVIi/e2gHEODHTY
UC68cHeN3Q7rnoIMpCUgYxLztoCCORncZJXb4yIkH1svKoiG1pvHNCW5Aye18A+r3rcfwdlkN2fQ
YVGEpUE9Svamnbz+m+LVD2tjoKy45qMV6bhzwNMTqleY8cJuPf67xQGRG+hPXhMjTkKwTODkg90g
FSQLQmIGX5kTxl6U/+oCEo6OEBOs07BWg/rOMbAZn/aHlgyE5YWltmKA80cySrSFs6d+qmd0iY65
x7s3nNdLZUAMA4fpRTLop3bo4lA3xLT+Aw3nmkXk8yCT/u4/7EpRdNEyJVkz2MYnoRGaa2fgVNPB
s0jaPerBL3FtGO6/Ob+JHOb8jF4KcHqQ8+I5QUyQJRHRO0ztkiNoFgkmgpjT65S+s6JrRU+PPvDJ
qvHeIrwG98XMddfCPfw+NwbZkTGstSCAmMauHW94VNYByB0fyO8lXpYLWdSbW+Yi3XCTJbOW+C2Z
HbWNVTNs2waSe6xFe/0r8MLPmIy9nQKAuGvYZi/dRBgTCDQ6uDAki8Kd7F7tM96tADCD5UkHbjV/
Jj6dnujNW5nc77RoI6xXgV4K2awlNLJr7lvl8xIYvNNj8FszAk1TC0gRtvCu3jANjX4XtF/Y9+1j
LqX1QxsWr60KDLDU3nXDduS/Agd82mqBKeVmKTiLT9rqct7udhyps0/u5HMxWGzKlzLtzvQMWzvd
mg+NJ5/qR6d4/hKcz8jnrq+eK0H8UJNxITMzk6rCgECQEkjOddM05PDVfACruGvHpVlcnCjHQMj1
ehHNTKOysJTqvSTeMiQpuN4O3PzgHAHjD7UYEBHHGEMIGUQVTu3RLafn0sZgsUV0O3GFfXZej3a1
+xqfF4eL/2XQ1iHOK0Al3MHlm31NbgO2DEWWRe2HxqG5rf9+4XWgzQX5UyVv/z4RYYKFIytriGjs
2wZgRNvCiNH2rwX4M+1PHtXNvOuEvJOJyFqUJJO5ElmiCdcOsypHfVUVpNvkfyWb7Pl3tFjViXNo
toh517SgyTnJuZZYXZ7IZS5FbzSxVNSQGz2sT9URCSllhUSGfUATIecCzqRsfohiroMY9tX5KkBU
QtKj9Ihy/+GTc8VnEXmiDXMLkiCsCtOEiMLZbNtXw8Wo3GGR+rx84XyIOhHE3AGzFFOtUQd4BtUC
icmMJF+oCmFuj/YQym5lEmlfuY2THF23wAy6J+w6hPnkmdfTPHcVFEkXsT4NBSSkZnBVJnZ6NiIx
0PSRJqOKxFZK4vCcoNm8jyLLiMYk/J/KUulfkyS8irVJb5u3D1o3QFNv5dtfuw5NKBgB5nzDOadr
Ko45WkXL42HIIS4hzvv7SLY+2KdT8vi84HYMzYagU1mMoyIMAh7xK1UNMfDmtD16oLv2g4UKhhMk
z7n+1+zX+j5KNvhMkfg1tfR/jlK3+wzOECLtY+j3LihWP3cRL5dyi+1YqJxoyMaZqRKMiA0M3O8z
UT6ScSVI7hm72lfmeuX6GO/7izwE5HFFKMuQrq92DlJ5n/oetGi/QrCTOJyvOwcC099DXZCJvcpm
JZQSPXExc6vr2vf3Efh7f7/ZA1ohv+xa9v7VEK8+lcm4NcKgxFp6xRmsT6cISWLy+riSF8Ejx33i
qcZAuKkIWVWmEIPb30hYbXXud7X8KxRssfIt4+H+SfJsl2XsNxQ9DNFhh5t/DAldhOZasb30fYIW
cIR6Fzv+Cxhecnl65jwNRUZDiiTRZLDOnGaLWiT2hgQIVgQwK5MTSOcw7Zj3pC9tlGZ4BjPnk07F
MaeatXidrleIgxPVPvSxHS/sXYAxtuX985y/mt9qMQ9hYOR5e6WGaewPaFDExOj9vz/70k4VYZ4/
OUjPINwSoIjTy3Z0kHz9tFI/sPd+EW65w12zPvZUHPMUhrWsxyaFGizFTR2nUBeDF9ru4L2Vy1X9
vuCOj88xLeKafZ8gA9xZ3JkYkYCCKFRfHKz/wQ4iShnpP9HdATatjnfEdBuiu7yznQuPpqIZHB/k
JJTNNJKOL4OP5xjLG5OO6DzT55gI26Ze5eZVyQscaX3oHJBToMGAAyGzkfNEEYMqOoHH8toVw4g1
L3BgKFUlCM5tOky5Nx9AHoHdfL8OWNX8yf12czX/6bdju9OV9jz0uRniAJ3GFfDlkLXzeW77XPH4
hxQGOi6jrFXtBRby4rynMcGe5vBJJM8iQe9E6NDtWDz3lv7FP5+/v22SLRP2Zl8olYXzbCoikWA5
ZrRXAxUE1Fy/OB9vtmSgYG8G6ioqOmtYqp54rPSy1zLp2Ay2Iz5LtF71mD/Zpsej75vrNtWnohgw
aetabnUrleiT5ojh8oyhSbfZrgbJ5baazSLwRC0GSUw5rbE/4wLbODmJWy0U2wFvGSc4mPX6JkIY
8NC7vpOvDYQ4ZknE3/rikL1yAJi+FH/YwkQEAxKtWoxpUuHzdLCFReger6S0zaXxLtmrWudSv8xb
+7c8Fi7KQpSrzsQ3Qj1NWUuL4qnI7KIsXMFyomzdj27bkcqzEgfE+nKByU0ldvPm6b7aN/f8jtos
pFwu2JmhIGl6XF9djLoXLVCFTkw3IXkJfMw4kMvHfo9ishN7Guil9OP5hBmy5cotl3pOmiW8fG5P
zixgT86GcQP17FI02hBLx8IkSbcYRxuppoF86RnnWefdFIPBHKvUcFUEfIWL7EQWxkoX0W6xel6V
BeFy71ELunfUjK+ipY2RnQccNc2LbDbLGGRnLfEfHt5WKy5L41wP3xQD2MGYszBmSOVC2qY/E+y6
jG31FLzyKORmMxOKZijITYDbQpfZm9mEtdLEOa6NHT4qTukHS2V/WfR7lS7drRDUol6G+onymRD9
+b7xzr+HE+HMnT3HrR6ol1KCFwN6481Wt7fwdvc1cluV29u0Or9w1P2/eja+xbIkG0UqlTW2YUlH
rVhcFo92H9rqGm0VdLnIvyoATw74VrGcvPl9INVKIOGA0ciyab2cYP2W1TrI/6+55GezFqqrSDKB
Hw9NO8x5agrIJ4Khou+GJ7u6jYB3/5tgndjq8AWi1Ptfb/5B/JbGHuNZDoomG64Skku0KBeu+g86
opoUDvoIOLJmH5CJLMZzsjKrGDUFmm02cejonavKaKItvef6/ZBgLYzPe7Hm8yITiQyGxVVw0cYK
2imk9S6y/bACva3bu7KF4o3zOR7ua8j5dAoDZHFVBPmodNLR6/zLQvUOIme7NvdzMfB1zpJRSDtI
qARneKrBL5tgg85yzZsanMfkyckxsdYlilWlueDkHKTpzi6KxBiDRLc8nxydgtMfiDyRxPhJ9RXc
Bdq1l5BMOjk0Uj1K5Fg+5/bSfPB/2XayXRxS9wDvk9dnM4+bE9Gs29RoXSJ3NZRcv2/eveNQEmxS
JHa6iIhIe/V3Cx5s8e4AA9VjkhWBWkNbnKsm2WJJzs+XNZ3+Pww1OcSr5iP/uG+Vs4UHsEL8B1HY
7fKRZERKYUGm6CNCR3ta5543VmULvn0tVqnNT6LN+qPfEtkkWqN0FyPSYKYvIO+JbPTLj365vH6Y
vLDydqXuWA+bPIur/5ynloOVAhUOj6LzS/uGrqTNxbP22v6v/RFbJZvnfiFEaBDKl3qH6hUvvqVm
eu+HMFAj57Va9RK1JbA6VNvUu4DS73T7qJTiFL0cnK/KuTcsf4kRVlWexrihNTr3vfd6aZEr0vbr
Dp6Gt9I/UKXjSJyN1CZflQGftGrOltI39KZKWyy4Hm4taOpxrLhRtsI7TgZ/5GtkieYIWaVbeXQp
xOnyMNgmuJlzgiE6yQeJ21vvuq++CkohzNZgIS5KP5bjrHkHzTNmBqA0WdX1KMT1uTxQG/u42vq2
woXlRoxUp3smxMCRhBb4LLCgM4jsVR+0iWBdi18LvJEX1/5v7ZUBojqQpItiQFic2pu191FqdlH4
5qODrtTYPv8bhm19AkIq49bklLtRF2Gua3iHiOvOxLLxQi4CZJvu2+nN3b1zjuyGzOI6qFp+pi/K
i5Ovou01xtTXcrm9OKUtaKT2bTiJ69SONmDcTDef3K7Y24aNe7+A8XTCLIh1vRnwTHubNba+bLZX
++NMktWSksK76WJVENl7ez5wp844LojGwFCY9ealDQFDGwf9uNdX3gM2R7My/Y63f5+4wkErYXWr
1OI7tt4GvWqKV3j5c2e5lovOKURth+7jYtutv0ILqP+7tZ/2T5nfoCP1OQKHDxg6/NEXt4+ti43n
qb146Tu/5wTUs5lVrGHVaTSERn62K+h8rQ2hHESKVMICA8zpsneuiaOdPSEl3dJ6WVVYt77e8fJL
szXpqWDmCvdtZNVSeBMs7jRyORMMfJw24gDyhVXzJpYbjNbzUpKzXuFUKnOXyzC1pBJkQ0dkBk/b
TbZPQlvK0E2ncq7WrFs4lcTc4uxc62BKopIs9Lmr9qW2W5zlSnGljfF2/x7P9oFOhLGdQuDVbtQ8
gbA1RpDC0kveo61+zCKnWdq5gTendBdYCZY5j+6jYq8u7gIXWzcI792jBVr2Nk9/B3ObxQiBd15R
pavIEfbpQOxiRVmM7us7G0lP5TB3VwovZZ9ZI/TFGNl2W9p7bL3yDdslK7xtdD47tnml4zm8mMpk
QpamztuoHKFb39gfXoxiABq2V1yOdJ6J3hpxJrBRqsn/mui6Pij+GygHd6bNe6mpA3LvQzFOQxaP
oY6PhQO0tptNgllsdOxGFm1r/eTXLOnnuCeN8QviNi/1KIC0oCKYrl+tWv9XsdpxrG/OzZt+IAZR
rHNbX+pQko5yshT2qEePkR0IvInvuQEhfSqGgRCtseT2YlLbe0Fr0hatScs9eXp1Qa0ERqE1n5Ca
960YJBl7Kb7GKf1W69pxNBA/PKO/elt6kYb+W25WZc53nejHNmH0XZpiAhziwKJkeZc1RiSwbwbN
Effv8GwJUdcx9aRrqixprO8hjVokKWAwPObjwqBp3NgeP7rIeV6hhB/D9+BmcOY85alEBp1qKRei
XFLgNa4rNBELaFhAMIlM2G4ncAras7Y4UY4FqCIam6ajRoJTVC+2hkN8uX+As3g0EcHgUaW3ArYN
yNJRaEi50V7BuNPYZyy8/Vcv2UQQtc8JIF1GMY3PLXTpbCd9yu2qInSOds1lZZvz6qffhwGlOoyM
Njjj+6zbgMDLXj1iu3Oy3R0oexC3EjRr5xO1GFASFKGOe0HFW2X8Lt4kLITIJCcRHSRPuLyJPMtj
oCmK2lo1buaw9t63IylhDqggg96AGz3w1GLgqRRzCwQHOMTCAUvR6OS+8SysABO8AiG9LX+A+uT8
GFgSQRCdm7VGM4ab9ijtV7LzTF/e+1Y+m3maGIXO9ITlxbkyzxeIQUJZ9U+b9/ftEmMYWHX64KIi
+WyvI/++SB4ysQyQbSJcWjGBZYABclMhlJXdqPLix3UREwRD/+VB6gxWdGbVKJYIcS8ngahLdBeg
Y+O+Shw4YttcIqPsaymGiCgm3V8iuibsVuZZxPzLiIqxQWeqDc1iECkcsEgmAeMvIqrAx9u49JZ/
PZ1tHw8jyJdsLCTl589mPc6JTAacsMFRraNQxy3G+Nd7+zA8CqD45/l+N6frT2P/Vo2Bpr7u5ai8
UjEY3QSt30gKD8u1kasKbF5zDQWDe7IYYMqqrjUzRA9HkPFL+4CsuEHfvDl8a8PA0VmuNCkqDQp9
iE1Om9Ld9BFIfZWNesq2hf+14Hsx8+D+LZPBJew4qsBfD62QbjxVMqkjYrjpr7AgB+SrOW/jPN5+
C2OwaZRrPapTKEiFbc7L+7dpNk2s/210ushgUt90cZwo0MXwPtBKvd8vLwuaDUffX479bjZH3Kz7
PBHH+C2FqXbBqEGcAG/i1LnFIV1XL+BycTiC5iDdQHGUkiOraN5k7ELsoks6oBsDY7xO8PaUOUjs
Y26RI2XuhZpKYSyhxxRBkjWQglKChaS+SlzFxT48jjazPYVTOYwRxGnZKUMJObc9MiAbOS7RD4t5
31+/sEid1ww625w6Ecc+VIk8goY/gzhw7zheCH/i6G0N0qCHZTPs0KxgkC0dZSD769vwVGjkyR0e
KixNxUjw4rLZla/gO7p/1LNJlulvYiwnw0roMrrSD9o7myMm7AnWwaJpCIgMMtJP64Fz79Q57JoK
ZN4yrTcSBTV2Gd6H7CcDUd/hHWRfqDB07mZLzpt9bqfecbnfg06/t+MX5Pg0GwztmYVGVldy3Qt5
tFE747H0zSHC9Icxb1Oh9YJc5fhhLxXaQCw+3+Acvk0FMA/RcGnypi/oUXubq52KRPH/h9lQeuO9
RrPpj6ks5jVqrf5yFek9RdMqBgeRAbk4yyMIb8W33/GrTvJlgXH7lzLgtaDxTpH++yQUUOuu11pq
4wp2zluPqXvfXmezkVPFGACSszS6DrevtD69R1j+vDfcB1hrjE3z3LTE3CtoGJYlW9hGB/YA5hSN
WhKHHi7LsWpW4HOSvZp+NDN5MA2OEzvrUU5FMefWik09XDASc1yDY/D9/eKA1ca1/MzB5DIHXnla
MUcI6uGo1y4QJfovmw/1mHgcXJ1t1Zkqw+D3qNUYO08hoTi0LiYLKKEExw7mn4jvT8NAt0UJ+o0Q
IhyKG1jYukSDDr8Hdja4mKjCdrX1Y6EqsdVSe/a8YXOMtn+R37TDCTOrX8NiEfu8z/MPkPy3amwH
2wgOoF4cG7xKp40HzkVgof8EF5kO7vEyHrP1nal+DBwHstnqvQT9QIxxzHchCVdphOZ6glqgj3WL
9qEoyReIz4Un2s38ybHF2VzmVD6DunTKJx5lyB98dCwAFNGsiiiA9/ZSc2A95qkYBnsNrTaCsYa5
YO7lSsJNTeslHJv8B9D9/nAMXKQm2CbiErogDYKt2SRpQCoZk8xzCr+2V18Yo9t9nbEdgHMX5ry/
qXIMdhTw1asmh1yYCzDefGsX4sf1gyeGd4YMbgz9f6B37Zi7k0U2za96odboSovx1cA87NPuGY5u
c9HbVDcGSjKpj1L5DN2w9GCDZX85iX7xFOOdH4Mluh4kRUEfy5ykTyoqILfBNZ51zDs+f1sHS9es
VVXSmApMEHauecuPZIWpgfEB7p5l43pH+8eV3azVtbzGjATnFDkasvTN+kUTgPiAlLUnrcOVZZfe
2VuDapEjZ/71/9aRQROUiuVGGnGSa1Qy+5p0Am2icJDLAoXmR1ajGs7fxzg7iTGxEZbIebR6UbQa
aEdZ09B7dCMqxO4zjGP8fvIf3tzIvQ1jXLmBCudKsGOsYqENKE3Tc+1Hx1uitRCsGwfhifb3g7Ga
W43nfUcGYZJuHIxcwfmiNQP7Y5UF9rBfbXT5v9FdDaGHzi7soL7/UXnvEUv1nMpGgewGlMRsMGgg
8dYe//JBmfPgYiSfd6Sz0kxJNDVFlRDR6irjQFpxJgQJVXEzekgRoduAlM6r5q+gIdpuCUe7uSOd
yvvjSGtTTWkABCa8FZKHV3JEa7gzKESzH0VvZWNQ0UIjDC+HM+eFYfrZkDWFOpea9FNPOS2idsBO
Zxit17wbaFAveNd+zjqnIpjbqMXlWVKuEqzTcbYfnXfggPOsczQVwD7eoxXKWgoByHnRIANtGYif
Mf/kYuYE+4w48uYQdCqOMQ0hb8taOOPIzIq0IXrN/+IImO1xnUpgjKHRoh7jH5CAqjEqdx8kox4Q
SATvGx1XDvNig46sDZoWchDZn8CcGdlH39jB9QF/AUcU/cms5zNViXm1o/OQIs11U8kBMKae5IM1
D1eJl1GbDc2mkpinuqnKCHtlRwpO6BaUrqBoV2uK/BFZgdnX4bPdzzkHU4nMw20abV4hqYLPVRL1
CIeO/6Jxrimbs8nrIkq0DiIa2qAH3xHeODLWr+iR2H293P9WHPtmqwqXolRi49zjAAc3OnumxF8I
PY92f6MOW0nIheyaZwG+kVa7YvWSxL7Rk0iwq7NdSmCTNFJHdor+eF8xDhCxxYW8GqxLRw8RbB0x
aKlWC5u3zWE2lzexBfbdSC+YRsa9ohmP00m3VdBUAooe3PPxEVuZudY+W8qYymOgQm2SxGwpGDkn
6SR+5aRabtGpmvlqZ48YL1qscok8lxHZHT65V433GRn80K6jOnYDFe502N1EGRt5uDHnyk31Y3Gj
L4dUFmEpGJ247q82XauWPT0usEoWXc4cy+cBos5gRzsEg5xG1EJOmx7UjN7RdPY+6f3nT447M5uc
mCrGgMa1uGBrrYJbBnZ3ZXH9rb193rf2WX90IoHNGYwtViZgtzSU2eDdVRZnguHgw55OnqBtAZ17
/qHDstU1r7LLgXo2cXDR+nGUYhzi2d9xmyF58M7OzEpKm5Rig7/+4mi/19ES+WpUI9ujqtlpCro7
pHm4VbV/8Ab/xit2nC1KA1MTwtubgrwYVpqACPYjdN/A2fLLta9L3svMgWB2gFYB9XhvxNSjqZ7O
TwcenzQPpdghtkQyqhSNOtTOc/gXiZstrmRDziFRQqK24ItvEjgBvNvMPUcGMIok6RVQQlCTxJbr
cRE5dHH3LywbXuzQufNfXmd24ZPY9pk+FrgB8G82nuQcS+wb1rApfAmo+uRBFeeNZnc8BVqnlbF8
u2+at3mPPsNd8pQc8yWw6v/DRWAApNDlMCt7Ks6Bk3javIj+yfJiyQ5zEuxREDtj6+R9SOFdPjZ5
YFTBCIrYGxoj8+Jt97569N3V6jagx2V64zwvbLqgNM/KcDGgYYemmtNmE6DMnLsLK3Z3vP0XHNfA
ZGKUMqvrUVVu3y54yh+QHuDVdWYr8xM4ZtMDrZmj5YCGQWCLR7AMRvU31LYOKBfw3pbZbOpUFBOh
JFlZDOoF1ww9XSAmQ2yO9G2IJahP5gMhD2/Yk4JtPdjVQxcD8aiEeODCLn9CN3EUyhIUBSGElzrV
wvdtFx1SiGBoZwUniLkxJ9+JLNi8QKvFrZYMENfYSFQjNY4N0T3BiOWTT14fLr/gdx2G10O6Kygz
P3fibJbEYXrYjIeSZobeGwbkJ+SCDhzVCc7kC0EAR0+ew2AyvglYZ86CoFDsRG09cyP02vPS01wb
ZTBl0AUDW5aojSLEGBeK/4zOEYf7iPNcE3afk4RU51kqIafyTmgeQdx5TFGJDpz9siaqQ1BctV17
kQg2LxnBMxeLSXi04BwdEwWiT7QPx/tYYgkaXoV+QTfL+v0u8Hyd9NiZ8mA/YvCBXNfCw2faEW7G
Z650NLEbi4EccNIlVdre7Ab5rHaJMaTlkSaZwF/x9qhhFomaKwfAOaEq2/kkKFJhyTmERsvacc6r
6msF0vr7Qjguu8WgT2/qaqzQC+G8vy7u/+nZOs300JhwR6qNcxLQVI+36ZfbED1oaNcKXI4YHoRZ
jJ/SCnJwtTSIedloSCltewRxv58eQPKEDmOHc168/JXFIEgdjFVl0I+yRhDnvW+6/Xa5x9Sq4D/W
du+DeYljBtz7x2DJYCZ6Ut4yZpjOrZajgxo2ek5IsXDRa9y6iv0MggHKScb5fvR23QFriwGYURWH
RKyobbRO+zrCyDs+VeZ9IQbb9RTo/9FunT7gBfSOuN1ghdg//X4dPNsW3rgP7qyngmlc4LyJdDGb
zzCvfQMaGgGgUqOAeSXbPViYfARaBaHrqcHv9sJrf5+30YlMJuvZDN0lCOJAPl6W4ug/Dg9v4GVw
c+e6pe7Y4QB+H14n93x8PJHJXO1z2vWK1UCmEy03RWuPRP2UVjnYfumyQcqUybGXWbyaCGTue9A1
OPTRoi5gqBIZhecAa/js+1JmA9aJEOa2x6ECDi0ZQlRbfAr2/yoKmfx55nobuX6JTR1/nrJLOQkI
aI79xxA/UIbMZ7t6pjs17is0S4JjTkQy91vpMuFcKxCJ2dqUNOPpt21fNsYSHCx2VXg7rjVSHf64
1xOBzL1OrKaK5HOoYFP75+Lr5V913E8UYnMZxjhUqniG4a3hLlyxUTS3/TfZQQp54fDMYd59/laG
TWBUSShiASRuc0I6G4tu0La0Rb5VR5PwE/ySX78gdkX3nPFa/Xl3mk1uREJ0VQQJktcn9MHRvqLl
E3kwyVuIIUseMdh8ND7Rk0EQzOJde03ERwMLLUg/sQsZS/ie9KNfYxwOi0zDD+7RzkLzRCQDIFWl
gPBP1KHgGkP92/aQOlc/cuSYSIhYwU+S0AKig3aWf/XkTSQzSFKZuZKizieDJehls4meNsnCg8uJ
fh3HfzD8B1uyZewwXfDSApybYTDgEiaJnicZruLHkSbg6s39q879iAy6qOe6Si/06dmgddLzQIvg
PxFa+sIaQ56nMu9+TQ6RwRXDzM7hpYPFrN+vO8vOn7CplMdJ8A+XAF4i2NwsVbz1qE1698ZzLMWK
lCjQ6B3x4wijXD7hLV3F2Hm0w25Gnis+H/ao3xKZbyRdwd4xUInrdPneLjEGBcer3dDqFC8NMO/s
TWQx36s6N+AdqCELYyLOO3JS3h7I8hsEoqmL4fHdJ8flmmUiw5zD38fJfLNAlS5hqceAZuej2WOm
J2ucEBxsZY8VLEsiL8kD6d1f59NqcUDZ/isi6Y6GHovxKSF4ozhxLBX350vx/XOYl8LqClVKrtDf
SRZDR7JldnB42Zx/sNO/hdwuzcSE6vISoKUYOufJonjVKo8sMJ76gl6I+7ePo8zNlCdysE7bqMcc
ymgfWPxHV0doHNyaHc+efL6bPU1EFGoVZmEWKch3b/WYTvKunI4sQGLHMZT5RMa3odxKTRNJWXqJ
xuKCQ0PPAf6H/n3EWFLnODzvZN5b/v46KkxkIqjFxvg4KiBoLRyiQ9CA23oRHnZnkfA2OPzDU/4t
ikH9ok/l5BxT49/cGtsHG2ohJSa679lzug6PyAp1mIdIH9G6EvOwmSpyx9ZlBle6xswC8XqmV+/k
vXtLkNbQSJKgtX9FqfcoNSvPXuad2W+NGXxpjfA6GlRmY7/oqyv6yFZwV4Sn9Sd3VOYf3p5vWQy0
5ENTxkkB21zTdmFPQG/q0gf1nosAEjsQOKrxLhuDHF3ZlUNsQZoTBUTa1S+LL54DxgMOljtNk8xG
DsEOcFzTPhz09GLPYLFOQdei8rCDK4vJRGm5OPa9RG/2xtPtKsY64NATjrwYivee3jbLT67bUAd6
od++EhbH6/7m/YMcMQf+9tY54OLifSWuWoxXaQ2XLNITavQSXDwTsSF6l2hTxH3onSVkmQDjLdE3
UauxovQi3h6S06ZYvn8IBDE+HDpMa/mYHEFpDuwkhU0Zv3g551mfTjOxAVPURPAzMipqCvBYUXMF
AcLVHdFSwnlWqCX/gRuTv88ApK70SnYdUjjmFiIQcI7URPwceHNH8xnliRgGHFVgcKBRNV7gDBsb
JMoRXN//SrMDBeZEBgOBrXkOrokFVbCyxKO1UzTutWvzjB0N8SbyC4c7MzgLgBOJDAD2SRhgz/2F
fhzZrx3UqawECd3bsCrvJaMf4t6HYgDw3NTYAWZlCvLYlUO/VP9QpdiEugANDe8k6Undk8XAnzmG
WaeqOMkGchwvcnSUThGm8d5MjvHdrGZyr2Ts3xhVbDc+xoVzPR7QsspbXcszvJsnMhGhFRejKzKI
eEEpvXxuSTrYpelx0ZzzeW5QNZEjJ2VnxiHkDP76pPvv2UroyQXNIyXv0Oadp2+ru7lxE1GWWWV5
oOHrgAgTu1ldeBUdoU3G3LzfbEpsIokqPZGUBkKZNSYkle7J2d54ym9T5i48XHv9wqvCzj8fE3kM
SozXYJTaAoeo3JZBbzDisjfspxr7Qd4wvYAFfryk36x/OJHIYEZSjn2NRUDK8fyiCxi+Q+PUzjpm
rwn5d2/jRBQDFnmKbQ5XBYeZUI/XwHY2dI5ihAdVGIwe0nXlHDycdWImAhnEKPPgPAg6BIq+/r7e
bD0UvMbH628s8/0/9Aj8eZImCEtk1cKiGllW2TioDaxAw9w53JksWYyeQdRdVDqtvKozx3zlqPYn
cPwUxvgzXdWqrZSUuNWgR+8dJHawF8PaoWaC/zgv5Ewm+qcwqvnkFlhCW2bYZwZhlD5wfKgiEjlL
dDZdG1oS4on7E3x/imNe/PKqVu3YQdy1eqidwZZXJV1+7Ribh7ONNsae7udx7h8oTyZz0UP1MiTx
uVKOlvSQXdxclUgnHkqLI4Z7lMwFjy7nLO1BNoYWQkRGnYWdetfBA/cW9juOAtft/RO/fh4lc7ul
WLCkroFa6LETdXL5JaJxcHH/6HimyFzrS9Wew+7SACM7xwNbqfokYimibd+XMpM3+qnK/yPtu5Yb
R5ZtvwgR8Oa1YOhJkSIlSi8IqVuC9x5ffxb0cJss4bD22XdiZmJMBBNlMivtWpQyDyXYG2QNS8Ek
NW9GOCMP8x7DQW7MRoDDwbqF0y27dwHu5VEugKaHtcpVkGdJh115jjgy7pAPY1opxs2jo6BhBAhS
Kf4cUfJVXlgX7rcNvFsGDb2dw8UY1QKng7lrDBfyUGB4Tn8AqyfbiX/SGPKmw36wa3T8w2FOaMyn
Xdu9BB++0z2lLKPOOJcfRNsbY9R6USXkDRaE8flNeJY7S+Wc+CVHYoGFKDfjUN9vHmUVOCXQklGH
rJedxaFnz121GO77YY5j7NuMm3YvijIMmg90Ct3FxnEGAUVd8+RDDisbNJOfvJdC2QM/yeQ60yHl
ZXdtXt4H2yBjvm6sUp0Cx2fbVMkbWFj23Ntmt+EOu41lFocJo2Vp/Reex/23UHZDDbIOne/TxQ9U
0iy+opUUEyASsqoRM1m9e0GU5Yj4WG/GAQ/zxPludeFKMw3NTFViMTteGLaQhopuhNCraq9FjpJs
rLwl+nb4E7FmcFiPiDxZ/RsVGCtBlrpuupYYbbX0hQE+zMOZLBahilbjF4bh/R3j3W0fDRGdlq4f
8TzO6dp7tkLKLbArPfR32cqx9XfsusekVA9MyA+kxs3qKhEDHn6GPUQntV+st6imaqYlPBkYr2No
3UyB4H5tlKvBF2LFx9NO4lFx39HrBShoIEmdFuCbWW3RG8R8LVnvmEzZFK1xa6/osDwL5viwI8mu
W5lM15dhh2nqNK8qdLceIQXMLOtkIEh61Qkh3EVZwFKi0MAyywxPQ6YsSzUMRtxKuCXj4UU/FihV
NcxU0Ezgd39clMko/ax2u66aHPqrNSLj1QNTahf59uMrz9o8ymCMqejVnTFZScBFblLGr7NMPQ3l
nOR+ybctVpG8ZCrR10FuVvoKdOKZY7wZy8drYUmjERVTMMcbSvmzZ63FvxiO+LcRibis2IRsDM2l
5xtBxqYZkgRRE3E5ym0Ov6uc4g0vGSspODN3f3cTaJzmZigDBbQH0llFz8BVLYFYZZADqlwVWXlr
/rlM7X5RQH2BWsXwDFlGg4ZwLlK1koYc74mEMscOJCPo5woQESU7DfAdDTr6RXIxG0CApTuGMWa8
LwplPMQ0aqJkesri2pZH88yZsW4pIysaYhkphfJGBBcuaVNCzgTRMPoWwq/YQc4SLhZjRcJkGB6Y
e4UyHEI1DokEDjN07LzsDMzEnpT9+I5km4fSGzPhxnIGaDQrse0RzU4BGJoidvmnTp4nKcwqN2tV
lAnRNTlJeAViOvPlqh0cS7S7xkYxarTtZa2wgqPp5x5tIhWslGI2ROoUMr8oAvz7zZgTfgFIih5k
aeXSBFrDcqkxyWVZ9pielPRiOWkHcdpMvyW5awIgJbK+MYHBeKfnDTKwAyUR+GM83WQYZX1YdtEA
57iZQJS4o1yZDK3+X9byTwaVUWkNoRn8upuM16Z/tZHiIOwJu3n9/SeEyqQUelL2owsh16kLtDJX
iYmmoz06jtYpKJxZtn/edfsnjnJvtKiT+GqAF7DZgTFyZ1bWxBXN2jqWFMooqWoqqSNg1c4vOU9c
cK4xXrD5xNq/VVDGqK1FPRJK/H4E9ijJEvaYqEPvEEPMT4H4tw79E0MZoiJre7fvfy5A9WE4I6aY
8AeaTOu/hpnui4B0W3MAtc3EdvgdXhirnHeg/omnfJtBS1y5bCDeOYCieQFmbWZ2mXVQlFEKUgBu
y8q0wiseaDQiH85Av3vygFL4hj19XoP/45ulV7PxOjjVeEWE+qq0jeAiuatrbURI5JNwG+3jN/5L
PjSr1I4wO/UcLpn9izM7KQsSiOMMVdJ4waCWCX5Kw3NbEIYPbjXayG17b16EoW4S5jxqfGMgbjPd
GJaBIXpWBgLgPXykkkE1NbPXsgBmE0VT4IiAVO4+RkOfmKBwnAia0+oYxpj1S209e318Z2b8ramF
RNNU3uBlMIDcy9ACd+CzqhDPfXRWBZUEjcx4WKS5ZeiqLgoggZBFdObei9AVTBiIRSnCrcdYWLxC
1v7dK81DjBqjtz+shM2JM0HWtX1VwZWXE6xUdJpttd3bl3bxzLhMswvWBFXWeZAzKz8dKDehYZSJ
gZI2OZqHfaQMpMJSKiZFw8zLrfAyzwu8poDlVKFuT5wovObVHry72ryOVugTA9iuOTgcwXEPksNu
2YeWuncZOz2z0QoPUlVdlSSA3SnUC+7poic3pQixskSydtn2ldmwWkLnvB9FgCYasqiAAIhuO6r7
NvaKzIAFOBTv7au75dbrbykkyhPjxWZKoh4FACh4Y+5DUulsNBKeDTsCkDZwQxuim6XzWBHmwgFM
iCiGgGPDuJtG7V4WFzIcBFi2CEN2uyK1W5GMHhIjErpkTq0pY9KiGvfcrldJu7igxMUcGZvxUdCx
wgMgFZQp8q8DHLy+L2WXg8u8Fvef/bIOSLCEg67xi2QFCHYQyo6HjvXCz7yNkCpLogBLIyq/Qi6F
r8eBT+SzVK5CY9l0qslvo8oMT/nCULeg6W00Iibk8X7POUvYa13kcVcNXviZXb1RRL6LEk5zBeOM
xLjdbsRVsfKJ+Hpk2fIftkbqUTYE8DjiTHleUehxnYQL1bQvJAiyBlAOFx/81F9QvsTkoGKabCQc
ST5a/JO0E3zzNQSmhSWt+QnsRNeI8MR6Q2e6/fW7D6LMQygYaR1zonGubG+/i51gXZnv3pIj2j6O
SbsHvy3wH1ididOvPtoG6n67ne8qHo9tiANinKItFOmZcZVm7u/Nwn7BFwuN3POxrBjnobVS3wri
Tb+RV4HCcLPm4r07OZSfrTdGVQke5GzCVWMPhtl2jrGXSXUG4mtqmVJB1mHGsK4zfvedUOoZC2s5
8RpBNs6QOdpGQ1reytyPukcfqXJmKMfjw1LpjqXUixS5yNXpzorr7kOyuoqETmIqKtmvJdNWr5nF
TNOyhFL21u9iLhwTbKtVrjjwxu4nPLLHC5tRRgN8qoCwljVFUmR6ipKrKi7OOtc4S5YEutF0m/TW
uBhN78Id6lULwK7qEiLyVIim7LzIVFMnikwPBbrVeMrfQWhbkyg+e8rC/Xr8ab9Xb/ASD3hqUFbx
KmDx790Uvu69JPN99zwWllptay1ZZbJBhBZtwnHsaCpjK37fJ8iTZF1WZRl2UKVihR7z3nVWRO75
ytvns2+icnFlPdbqdGT3Sn8vhIoIVLR8GnkJIS/Xw5fjbHRzmkYGtILQkmSZLXYOkBYwhnBYYabV
W/qHJ5AwY1b5Y7/fS+vkCdH4ERT0ZL0OHNDrPJsfrOTNTznv0SdO53LzDngBGINcBZ9oocP+83OC
KWgxBX/tgJJwXuzXaJoa12vBHG0gTqw9IOU9PveZBkjskaLrho7XH742ZRjHwFPEsnRdVANHp22J
shyX3Vs+kHiZHbg3Vg/L7JH8E0cHM4luyNFYGu5Z1nMzVK9KwQgbZszj3YJoQCivkOqsayGhdNJV
UBHA4fF2sS5Mw/T33ltO+pfSFJePt3Em9jV4A24nHE8ZwQQNyRAUud6nWSpPU7ETSaNsAjfMORGg
Kb1tcZ0u6JhhXZ6Zjmb4EPBFMS2B3k7489TlqWI3rIJOPiOoECw0lKI9p7Dcw/6jI5nd2Bp8ueeP
xyudGUm/F0pprpr6rgDEahnGGVoDhkgw83651srZXTcA/fv7N1taXbsswMW3XoOI76gmxMjJ8f/+
DN5/B6XcOie0XF3gO+QJ0jpbx1Zw9I7u04oM19RWX+VP7vx46TM28m67KV0Vgb84hEUjn8Gq955L
RF2VnsMI0Ob08U4IpY9eKFZxpkCIZRze1a/TGAPQCUW04+O1/HZW7naP7rXyq1TrS7GVz/rCP5ye
pDX397EA1uWkp02GINdc3oCE8cC/10gESRYmCjBPIFvbft1dY+D2dAxrNjNBgWWpkqiJuiHyGg1F
FA1Jxo3xgN3DqDhmGDz7XO3OhJuGBTcnUNktTMV85jfAm0lBiSutGIue3dYb+ZRGcjIITRKln5Qj
mXBVJzyTwgRFQLJbRebT6zRjvb88+2vfRtaccaYzgDf3q6dUEx5aGoQRVt9egw91Dc3slz05wajb
T6/bbLUHUIPPakOYM313e04pImJ9/O9pz6cBVMs5KMvzSuUwOwKU+Ym9Y/09fE47DoReZhVrcjup
5/NONqWS0lCpSGdANtoxPJQCX+LnFRmPtp08fcjbCTfMNP6bfoj7faZ0VJa0Vhs1nHJlO6l1hvED
8Dex3zTWfZ5pVIAkpOBkeErI2tMjtqoRhKmnCzhRqM+nsFktQNAEIAKgLS8DayCs7qMZhL57gVRG
LAs8APiPEAicJsC6rnCHTkCVUy0wfKAqB5/VRAKCWe2ZNa0365zchhs3KEO7Apr7IRb9JbvcEeRV
vBe3f7Xz5hi/T0NPrILInON1t7OUpmpjkmmgJJdR3wevSLQsFu2yf81M4/SF7iFA9RL743IpdxF2
2VgdlYO20u3YlvcMgz+vPjdLp5RWrH2wBiX4kAgdLzunXfUg0YOdDLbbrbTOyTqz0FnE/wd12DlX
6W4PKM0tQjURlAiiC/sF/WyYq8gW5QCHlwfAGctOTErxS1Vv1kmpquxKbd9W/LTO8KlNz01mKhop
eTtSD2rECFdnsmf395hSURE8dFmeT9JGs01hB/nnt3WFNsfjVBW1Hpt91kbSSGOKD7w91x2hNTuE
FzppUWHDRM80zwPEEIaZn+lxv1sbjTSml+B8kkoYPX1XrIHyQsgC00QYZpugtFM7sDTGszbTAnEv
kYr+Mz+KgqiGRAUFpHdnEa2WjB2cfTj/3Q4ab6wa60SPO0jILUdZekTYT3zqCHfg+bCSnfPv5I0w
ytoEklJKSorjai19XRHRtM4//sET2G65RbxMHM7iLBZ49bxzciOWMjm+kYSiEEHsBMs/4TLCH3JW
ukXIH7LtLIR6INl1/i5ZwzgsE0ODjsWSpsdDBsEv14nYxnEEWJjswoGw4s/WRlS5fuas1IzNkMWI
y3pPdMrEhHVcdXIH0eAgeFJNYcK6xmOyRZukDTDKZ6T6jvp/EQLe2jUafCwZ9BC5bAjlp5EqnO0Z
uParBcCy9iK6qhhXd3oSHxg2nTI1oR/FhtzA1Gw2amcCqm45VaKZMGTzkcG/60PDkNVKqUe+Lspn
/81/Fv+qqKFyb6DvYaKs/7Q/PlgRjTrWG6BY5yMJ98XfKodoj9nqXfNSbgXrcwVQypqcTngft3sR
o/h7lcCd39ra4s0lQEQG8kf0+f+3w3TaLPQ6YWwmfRVtAdCABBhoANKXTN+WT49FzbQm3Vk6GnKs
BiWmCtj+yZIDu4X/cFY9ISQwcV0vANbFdf1mmfPf1dZ7kZQ1atHvFfOpgpgld+KDUu/5FfoZlsD/
M6xuA4YQNPIYb9y2YhUhfjolH50zZZDC0FPKuMZio5JYGuHNmrNODpKTzaJwCfp70bc81YPQJQs9
2lib5+Wz+fb2CtdkNN9AKMZSpUngow+ifCFfLko/5/EKqCBP/OQQuayERQsWn+V3Q/4+PmqWB0hX
RnQ+r/yhwr5HAKJubCTcHGBhrYKFkBDxz9s0rqhtkcwAw/sH8sEwlI8/gLVYyiFS/ahJh1DGo/r5
J2LSCwuMraSsUiVlUgeqJ/kcQm0J8NkAamk/XgDDuAt0V1E/1gFIl2D5FG/jgLpnBBWMb2KshEPZ
kCNds0AQVp9CYhfGkifphaE60w79ui4Gj+o9Cuzgo5j24CZq4N3GC0LDgLKmW+VT/gPUKIaEWbfk
RgLl+JSDVKMnABIi/ygm27axBs5UOPJfJbNu5FBhF9e6mi+NuIu8ifqjvXh6fRWAuDqxGVssR3ym
9giDcyOMMjhJnWXiFG6da4OU+UH/bpOLMMJJTu3qPGwaNNTy5PFVmRT30UlRlsbQhzatBOxj8H2t
4peMWzc646jmY+WbZVHGo/TDyhUSHZVcII4CBmvCrzhdLhNIEuO4WPeOcmr4vvbUasAGboLUGjey
NeqWxfRSWXePsg8pSH9jX9Amd/GKWaMeFKifvQ14jMD67pYGwIxedFbYNC9TQwZLlVAM+ilg3WpU
aOApkn0FM1tWfIAhxEP03W0QxCz/Mgv+k/L8vhT/Txg9uFUqLZd1UaggqrB2VqwjM6gTE9gVTEmz
T6zxTxJlKAodiLueFyiILjCIZJDsysRxnI84b2RQpmIoDRmcNe5PCuO9BR3cwlhMhC6cFS8Y92/e
FbyRRZmLbKwFfXAhy1juLAl9WY646u3kbd+wRsWlec39t3WUsUBLSFrwIgcLiEOaSlPvh11j5yur
Mp3zCYSjhpnbWxBGNds9UCzW399ACGTOmcxHoDcrpgxIb7i+55a4mIaTTlPk7sppVuKG1UQ4gzU6
2cZ/y6WMSBTITRO6HhRg01oFHjLkkIHSkW6QD0LtCLDQqXk8WiygrZlBuXu5lEkRujZ2pQHre7nu
rprT7Mbj/jJdH5MZHc1Zr6nNR9VR5xVFGoqkbdpCcrtYOVdrlEMzog5Ij3AvwUq+wtGCs/mXxYA8
3RFa0UUNY92GiNyo/HOdb6yKxxd5WSaScpZVYE4rAelZbTyTN0NLkMA1qoqov0m8QV0PJfXcTOOn
NZFcIKD//RC+WG/YrLtzK4S6G23jx5zeZsqEaW29Vx/RHmwOm+R7dw3QJ4VUjzVs/wP42zkzeSuW
uhqynKluPk5id7XlB9PgPyDSbfdck8paAAzKBk8iLiXDP57NktzKpd4fOWtGrhuSyWhqWO8PWBIw
Jbf2Bbh2LKdk7lLeCqPcVT7T67pMcuU8NqZe7BN3PX748cKwWIgUs5r2T9Ivp7WulNYVxWk7r+iF
ll6j7bq9AH2QtaLZNN2tIOrRaZNI8ZtJ0MSwBwRhB/l0oPuC6ougxVNhYxlNP/i/KwH6+PD/b9Qs
lPVabqYDAztaPHV5m99/2SgUzA2kHp/SyNu4QsAKMaV11Rcayt0a2rjyjX/yQmJZrJ38Gfp8tDDq
DRpDr1EkERKRq7/uFKSqr9ySL8hoWOof01q+TFi1wxp/LY6YtL1c1vZovqYxmrJNwNuwvmf2qb89
WcraSFLRt4OE70HVyUnsbNGfQNkrdcywYO5EZQyYK1MFCA0G1ImWwINrwKUMQVxKdsZVBJys46E+
8MxS9jnH71YSdahyy+lG2EDS+Az3mYtNjRhOC0uDNlCY0ymRTXCZHkcFM72AhnArlTpYQxwSrS96
5RwaZIisZMHXSJ2NYM09TmhYIrK/f1n1luk36cskqxNHLiZhBJHudGobzI+Wg6IAUl8A3FKGhkci
EN9RDCtfFqXlElCng6jMbJaJC7zQYcFYNOsDqENtZRduoigrZ/Rjuh9J7ohncM/6ppd8yLyJ/toM
kwRDsZAChuTZB+x26dQhh2XPcX2MpaeVVbygQsu/GeZ22yD1DFeDaItXk0dfpH8cQ9ZJz7mRt6Kp
k0ZC1lNjH6LzP6Ldl2dZXKlodW9c9MF1lvimvxmGybubCN3i8TrDTBlj1+cuuDZ1FePQBU2gW/15
I8XCR19DIhqgXofdS3byjn5MLpfu1Udd8+9jeTOAbwZis3/yqAUnCeY5Gg3yNmEO/9wXTNVqwRmR
mfkr2pmR/x6cLXCZja0C5NLM9hcDRr+W0n8x2QYqdkmUZfBlGpMXdv8qeB0fTeB92jnG3BIvE187
do6yrqfayrDsPo9HeSQTWydjA2Ze9Du5lPuQlJrvYrpNQzgOXGqAZlwLjLSeP0fo2kleyec/KZB/
1+P7ut4tudW3xsLcm7Mud19A+RRFLQLeT8QXeEvlFWPIn5hpPb5c5fV1U63/es6wZBz6XB1wmgzQ
FHRjIS1Fj1cMOXA1ErSJnbvoKTiLFgo6wyZxpjTOsdr4C+Xt8Sb/YHVQxuxOILXEIU4DL2453DL0
dgsJODEPvRUs+dbmLsnqY/3s7p/XNvFffupLaBpAy0ANwOoIMwSMT5kePepTZBFX3lAxmwmCVupT
qkzTe6OruLPuOVGfEFk7658ltyiDJwVzSkK+7qS3bNSI0n0nmRM1x7CzAqMnAZ+TXPwo8p0SliSE
CYyBBLqMwm0XkCQ9tLrZ9isubkxRP5fc3h9tMATGXwmrX3QurL5dwk9d5MaBGsA/V+dqyZ2F5+pb
qlei4QPytzF2rmDnR25VuGbbnB/v25ybeCeUchOHURU6PSm4M8dbJXwnJ/zLCbayGeHOOCbRD6aw
488XHr0sR1Y35lxYfSeceotiP9H82MCK0wbNxs9RzFvekyqdhtzKipLk3ElMGWnvObW8k0m9QoWk
F3Kv59xZEc2iclzdFERiNF/t5hOQwdJXUa6aPy75oylklGETi1BgPQaMuypTxnmMOUy+idhzSTRD
0fw6HabSZG73nI0xUvBRLBmHPO3jnXJAKzCXpAuYGML0Fd1upzc6z/Fl75493XR22T5/lu3Q0TQS
o164t83WRkePmRwYSvlzYx/JpS5Xmeuh4ouQWwmr+rXceFNrCYgppSUSKdZ5x6OgFjtkUTmLc2o5
C28Rwn0O/dVzbBsqmjfTRWxKT49343cC+mc3MG2DjQA4E20mFT7rwR8vuufixQiIXkWk/UTx6bNI
rNJ45viGqDnD9/l90ymZlHnS29pNfVlCo7X2R9oYR8VcX1jABr9LSvdCfmU0M2CHYvLOPSNJlizx
6Gnkusmt1rfVp2iBYRv9SXNtZSA8YIEcvMAo8n0DRkIc/883fPoStNaLqqBIAv7l/tU3iqGNxVTF
ciUXBf/D54GHSx9WVupiwmbt94yb9jv7Tgmk9pcvlNJPWsU99+WyrtFs3f5tdtputMv9PjnDZDsB
soPikiH3t591L5fm2kjbPHWx4+55E31vrtE+I2AbS0n07jqvUTA1y6HLYIpejKcjaNWej4y7PKvZ
/zZaozRMj7MYfOG6e84Uwlek5kltc8fkCV4NDPZjYb/nR6bFYl5VFkD+IGh0I0fjNUbNyz533sgL
9xg+pVvXHkhoo6fJlNeACUefKUgxvMWIeaC3pJ3q85jlev5+/B2//RzqOyifUsBEXZYJnAs4gUVU
kEyzxa0ZWYEVON+hXRfke8Mi6vs9SEvJpG607nOCIOoed7biDIiy/daJ/5ydIAK59I5077JEPlRn
KW7Ww+txuYxt7eNjsD4u8HJZnu10lWmjqiky2oslYYonqNfD8Aqvcgd4OpgdefGQBBzP7cG/JnvZ
jNb6ott1AlnHdoVQUl4a6/o9BIHhuhCIxZpqm7Vqt59CZSJAyVtyboNPqeKlUr/2vKlIm+7ZE0jY
Y9qeWzEOfloatXQD0JyIXaa1Y9Dh3qzkeleDfghaDj+l2cOO2j2ILlCT8lEg+vtY2K+IzQDNEF5L
TVM1CKUdyoTXksxQccmU2hyAT5duOB2zUHvj/FjO70TnjyBMSEqqIuFUqUXVQdiUhRbCISFWcmre
2wjpVfWgfH+IVmy3lyVS/hoTTOB3FuleLN002EZahpRnxCG/akXYSzkk28JRHTjtLIqlOcNhiApo
oST8TYQDcn9uUd8ZWZhBVjv1dhzbpSMtu0v0fp7sBUEzD6i/7Gf5NTugXoW2mk+oTbdpTFZ/8dzT
f/chlPOX6YXWZCk+pFCJvA+Nteraotnrx0b7U5tJQ/KOwWvwO3s47fPN2il1jfKB78cIIl82oMnO
/zrO+/tus9ksc6DZVYcUWqyah+HrXBWkudjJWZiyAsUbnueUnaSd1SDUl2RFklDy+TFzNzGGIGQR
CjAKd449u8mBX7XhvUNeE99wGmOhx6ba74M3oze7dlEZDuOqT0byl/7iCUG6FE0TmD++vwfgU5T9
pulgRDXi7lLMKAWmF1qdIwLT9282cYKwIM5nF4wjUDGFLAqSQG1/GnJRlDUad86EQ4ut5bOU5QP8
Ku/i5xUDSQ6EngZABygrKOSu1w9N419EfY8mAzMJV1J0zLmrKgP8NnU4M7FVwAG43ksqvekbaTSx
wUO+VsSNEtqj4TK8zVl9wzy5JmGyHJAEPybn5pRFQyizAD0dl5E7+vWqL45yd+n71wrZvdzUM1Ms
XsShJlJ1bUUrHDW7Hcn4EnYfmma2mFHWvMySRpLHX1xnBkZgjpnTqTtNslr0GAY1y1/8lZ+bTshQ
FAlN9poI8Ib7i+FpuSvHQetdJEdzwYUQX2UNDmOdkrEhcmbqkp2Wi8IzB4RoyVPsMVyKH4eUvpkA
VFBUWREBEEH3HGp1l1RxofiXJEUN70kHAr8FPy5ddR+1bHUfI5CnreplzHdC8VbnAMpQgSyvfWaZ
idaVsAgtxUmAUuDotdlIU25TtjPuYzwVl8QwBY/w6kk2SGC3g80rdqI5vGQKC3dr6Kbh9NFKfc1H
c9wHq8YlmEAXDCtb+6rjYkL9L0hyk3O9c01QDoUJkTjSBJb/0YH7y/37WEVnzZUhGbKOlqbpVlO+
lV81rsK7qn/hQtM/FCS8iqa+9s3YcoAIb0KBLBv9iCl5OshWvIwsOz+tI+dD+1hqK8WqHWPZecz0
zswjqaFWBhSTKWYDlglluBPRlzVvkKFj407ISTCa+VOj8UQpvWVR7NpdkJhcTLJnPbNSbqm4z2VP
2lOtmo3M0q7fJgXfIoKFEG4wsvi0GzygypWOQxhcakwm56tBsOIPnHDxpYTOEPUkj86lZ4qCxSnr
yQ8CL27YkgElBS+wxdjhVoZippEttK8dx/IOfxsjJJjxB3QJfguq0fealORhEWVdElz8FXf1ncx9
qsIl/10h9N67BckxVJ2RiPszfiXRe8jvjBDDAvxS/D83QRv4DhlXCOPVoCWTKH8563u1rLsyuMTD
k/EM9VG2yQVlhmY4ck0AFB+n/FKRgR8tXl8Uz1rLeHdnIjMAzaDCIkzPHJjRqI0IuGQsBZ8LLwUa
DFqzGs1MM7Ovyn3NbG7YdAUQRbYtKZs93FWuPPWZU3h2p5Ps0ztECgjU4fY5VXgIT3VpKowkxG8n
/v7rqGep7P1qlKavqzGu65thgIcJJnjcGdnJ5UlbW4/1eiZA1vAioCIgaSrgOHjqkSrKsRnq0U8u
objNwYfxwbt2E1oFv8l2ruvAxARnvlwKEvEvWWiOBfFYHQy/E5wGwEYk9MYrPCpgKL3d3003LUO+
laL00izA/q0/uW9o8YJ1tbrXZhVfeI/xrMwo6p086gokal73bgh5Kf9t4LlD5+TjXf3tz0wLkuG7
w5NSFXpspE9SQfOMNL0AvdIDIfB39/kfTKdN23L/Nt1Loe6K4GKqUvXK9NLqq+bYbySn3hhrJKu9
cplZ8oZrGLrzKz+Jc5IMXQMJAjpaRDqpgH6PmpMkP7u45XftO3390mbbxzs3Ezrey6DuQhZM3LgF
ZOSray0SPtyoZ27Bb8oBVanHsuZOSUZwBXOtyYpGc2y7RuKJdVtnF/gSzWAj25UCd7yyhReOOUk4
d1a3sig1y9sijJWxyi7an66E3SH8xve3UfjC1Qf1WjVm1TpxZj9e4EyeFY4n/FsVk/94lX6QKG78
vbAppNQItPzit2Y7woHQrlG6ajkHtMO+tG0rK4ls/kn6LuKRIJ9dR2evWXJHz9hyynsghEQUSOEt
dbRjdUQJLTEx43Spadeae2mq1VjZerVqA2Rb1gM8E4zoDfATQzNrnl1WrvT37UOOEo/XpFZwp+l4
OE+l1g+6rrj4gaUo71m6kxtGIPLb+kIEcgjIIKgiIu7JHb3ZrzitXM41xuICtG/S988l2gyCE98p
y2GVHtXT4+P5XXIwdDQ8SyrQpeA3IHNxLw7dcNLA81VxQTK0bYgmmO3KLxd+s1dXlVWehJOCwWwj
iuBv/lWLBcdStsnQ3VsQfAC02UD2Dv4KDXsRhkmXCEGP9fZotgMkmof0PzqHO9Lu3Mo0npplLjNe
nN+YXtOqb4RSPr3Wdzy6NyF015/Fy6fzGT7HoxVvBCDOrGsMdji2qS0AcvKsrMywXT7e9LkjNqZo
AnoP3jFa6fOqdSWhq4uLMlq5S7peX0Q9uooNw0o/gtpUKt58LPEHifnXLqsiFg1EEwG4gffHHBtS
7RbNAI4mS+qdDHXFNBWIINr6d/HSAKqoIIadcqbLW3FqC4HTZKSTzfGEPhsSbAbVTFF5+yhC5HDF
wYJnFmPUqARpkG+WsTl6ZvXUf6W52aNlpFnlQL8NzGbc9f6yTJbqp1iZLbcscjtHbMJEzvrNPYBA
cgKdw8I0gLTRl0joxUAfW6W8+BLh69iMy9cwMb3CKaPBlLr3IFvw7ovhO9HboJx62ZK7Z+kLRSZF
AWi/mRpAcHMk3TaSZYjyToWG63LVoo1KtHiEoiiFaUujt3xt0whWZjj4jwry2Y8P6Wf4jjqku1VQ
t1Io4lzlFbW8YKQ9MCwNDUfaTgIq17itvsdPdEugBOQu0i9wgXtvo74KQ0fQFu5gavqyCs1oXIv8
YrAG1QrrZZcujPEp5rcyZ2e5U7qmf1KkQ/akvQcnKbcD6dXrwCiJwvJgewf5T+3aWrYFR6L72nOb
ciGpa9U4agjqvopwUSYWF7xExqKKDpHgjNzSjRxRMct9hpg73w9hbkdtYco+GRcYlPDxK/6aU0io
mhLEb6vC5ktHaM2he/I/G98qDBGpHPz51KH31VcY2/l7tpO6FNN7eGNJg7qS1FKXy4u4Dlc77npo
FklBYuTSFrwF8E6fqHBtyfiVg7IX0audLspF4LDK/8p0bPSxqhgagHcJIBThJxq4+Y6i5XwAk+nl
RTp039qfbF/s65XvCACB8M7J1knBNXMY/oe671puHbu2/ZWufocPcrh17KqzkAhmiqQo6QWliJwz
vv4OaLfdJIgj3O63W3bbe1sW5opzzTDmmGpvBFuHSBvB9LfooIrw/DkkFxVsl2hJRKMHGWoNafUR
vXzPC8FkDW/nz3iPEyFImbke6cgx6vKECwpKys+0VKhx8TWUa4vH+EEwsauB4c7Ju7d+buWNwstZ
2nJc7mBlmF1uFMjXDB1re9CCyJpr2JZtMFt+F6J3cTWjgSfSNDeSx+lILqbFCDoDZ+MQPDqrWnjo
n/lNI6tFQcTque8s2B2J5gfLRMDRYI8/X3V24tW7XmludNWbQLRx/LHSyoJVPUdtEXQGGujJwU0g
noGcnMZZySpWhWdbLZaJnqw4awCn/DyO/+VsiiCTRTEYiPlGOyAgE9pE0TCOVfYqHgq1XcVa3hus
CO9zhetCD/0eQyuNSfVFX9J9m2kZAi3b8oP2VeVdWkRRRIRlZia17gfEJlRBlEylwGxUGcOpCXbN
iWLMpl/baqlFWr11WFK9+YcaSmQZaLY0M6cJ8x17K3HAFABwxErfqeir+8Y0XahEklecu0ZzWxiP
X2KiqHIcLip2TdOZ6mfUNpf+stcMqbChEFOQFQRfRjsq03UkeIKNs8zrdkiqx7Z1ifTirpz6KM4x
un6Hhu90CjqWIhIGp1n61n1Xc8x4FpAcyi/OLqI7xadbsoZYbvLkAmAQny56/12oPVJypoeOBZUa
h+yMRTF5da8GMIrF+W7lNnQSFGc+sEKARGF2W2VgycWqndESE2G/YWX/nOtIK4l9nLucjLnSyw21
80+9Qb/uQB0kqtGiHErZEPErh7J99VKByiey4KuRUI3VUn9NSWZ8hdYCnRPwVKmOMedVTXgEN4Mb
XSBUDHJdxA+DCywmXUQ+T8T24edb+o2BGe+2hPAiHALUptzdUjEWEfYsne8T7RfPmXAKhYWwiwLw
r0pnsVtllUmlhgQmIQqIiU1WIk6rl+1zC17EzqS93c8DmojYwIgEjA+UwjICnt9O3/Xxk52wq0Xs
voQnvHK3rdHA7oPVVKIHKLXu0cJHoFVZAYiHUPY+VIWPcBnPATinziBcS7Ayirh3YFa+feCBVhbT
TChxBsHZX2WG7T72ybtdAGBgtzN+ypQs1NFKkjS0C+bHscssDYKmEd3yDDx2+Q5DhkKEG8FC5B8Q
+Z5ZXnbCYpAHZCpAKhKM2pEP6EpF3SZ9Vp65ZiUzT/IXBc5hSQL5DwkckxMKVXb0rAiWbDATXpny
B5lr0aN7zYhplHpxWp7zd+Yt4DiV6zReUJNSBnmUpxak4rXkKApmuy14T42BMkjylTznaE+kgIEI
u1qC0aVP4iZBU+OiPKOzsHXyjwLU3LNkHmUEi3eSxs5csUmFei1vdI9rPnVSmoE8m16i2WDAbjL0
mE19ZFwOZWPJlcoEhGZUqV5IJ6We0aaTlpfCcAPu/vsBGe24wvV2QpVVea4iJFTSVcrrfKba7SYt
BT1XfLVgUAaQEVs8zZy14ctj3XItebThXVyJTIESo7NfNKSKYRRLkRr1ukMjE/gZFFpfvsbZe9Qd
i2rFKpbTXaJSbZ9/HsY9A8yQCoSFzEGn0DT3bTBdaZSAcVshlLAAHYzgPVjQeY2N1WzT+UQ5py9f
8vYgIIfjGYx6FqxoJeu+XpFiIVjs3BUYZny3Ikiz8YgED6yVw+28GoobeBWXJVDpdfDSbepMR5hR
HiIjXYNmmv0rlawC3pJc1XtidnKjJeni58X4tv7uRgDWUQQIZLzu0mhP2KHtOltExZl5SnRh3yAg
WLIh4Wmd9lbwUwBxKkzghYvW6FbgFjHtECl5/7OEt7XMc+TBvCc03N24jiq0quSZgA/WzeHnUU5p
RMT0/jPI0Q1N7YxVfAHLlCeky1QPr2u0ylKkaR0VVuPPwu5Lq4bzobAyilNoHNdx3FdgIvQ3LXI8
gSoIskRi9agXgKOpdU/BqbNcHaG/mXzV5M24Ejk6B5UUB2CvKopzGSCaCMfVtbexr/nSjDMwkUC8
ndvgLFwduLzyE/Qe/56bAqqRdF2hLI7TELXXURdhgbl0zYHoLNRjUEr/vK6Tmzgger9L2kEMeSs6
jMNaSqu6OMtLZtc4oZr3kOJXu1CaeUCHx/juTF9JGtnHTN+kSuhCUhmDSL6JKcFwiuzy83Qm0jjD
Uv45n9GeOZzP1DzI1M4IqZ2pN/HLzxYxMBzcWowJnVjuprBngokTFiC46nmGERlFYNGX43YJq8Zz
eKkWQE9duroP3RikzwI3c0a+HdLR8t1IGamEym5lDyRZxblZdiqvV5/ZwIWdatUi00st3Dsr7q1F
UI5RaaNWPfwnpzZWrdNWizrYdhsc5xDyE0cHpwaEvkO2TEYN3u28lVxA5NaninPYXDwJrbbrQ42y
VM/g4EM3dft3lvlK3Oj8NJ4bZj1lF+cs/qwSNFeR39LAm7kOk3vJoyBo2E5RHtNjwQL3+xKtec+V
ogb2V8ShmiKYAwRPCWFkGS8LzSDAP24TljJtRXW+X50dW3d4dMwtQXY+V1Y2eWAA+0E5F9IvrDx+
Q6hc5ClYitU510Kr1RiN/3TBQdqjLDVHmaQuW54aWfIusOAyug9gGQe9ocrtAK3Q+QWr5eTr57s5
gfwBxB9xfhqhBmR5x3EwpbFlJUuS6szEJDOzM/NGV5qjK2phlIhxSSqC0ig45mnQeGjCeoXCK8ng
1VWNwrCWZKtw7qGfOsHXAxq9YFLQK1XMx9VZYh48UU3CFdUsvcDTZJ84vEMAR0M4w4hkwnLNsn9i
TRHNNh7FbkY1Tj0AaGCkoCwOCRDxzpFpmTaX6zqvzqsIiXZwh1n1rl9ID92uQzU0guuhHpF6raVL
ZpPPPOMTevlG9nBarx4fm8vkOqCxKy2S6j2zKdtk5u2esKdYtEwaYFToXiJJI53c9XyRRn1VnbkI
QLN2U6Yru1qExZ63jZkjNiiBay2pDDgc1DAixwEUH/5wOxmvZmSp4p3m7DRa+QQ4EyBZJoAVMcgf
Nyjk7NYO2GhktdEWSCz+LPwu7oT8A4+6DSCThnZG0hi12rcJ36dhVp8S33rqccXKN3sHsu9mncy8
BuOD+y1JRJYQTVkQFxl3+azDyk5Cn61OVUjYJlqmDb1xfXQSc8uD31lAzs4s7PiQ/BIIhr0BNoPi
vdHrI3o065e5XJ0oFvFg1A3WfDGj3ydFDLhxpPeByRmDctBKPIwDxatPYYRML+ui+OUvKvfvSaD4
EPAjQUEifOTiiYpLxZGX1yemFw1K2WdcQBwnm5nHXdphEAMICbZmqHOkxzx5lVgxdT+IyTXRzNey
KS/lZfMoL50Fo8UapUu6h542mcWoiplY6bay3AVLGui7mQM5fmiGkQAtx9M80mJg/R5NmOnlooex
VJ+QaPEW8Khk0BGQiEK7pJVLL+g1m1jVW7IqkP3466JlBXEZNLFAYAbjuL2IFR36cq4E7UlEJsHT
u02C7vD+tnoI+KNQnPjKqtmNyO6FWPe3YNqbkT9WOZg5WulALsvhEUfvopF4JXUzP8nak+e5akYB
9yifkY0qeKuQZjxXjrvTOYMsDoUdwHEAHzr8/EqByg1PNY5TQZZEEzytin/g6w2PZB2Fmmboc2S/
pDrSfHhwomRGvKvW5Ydd6CKXky6/uMUySB+bYhWi1p1bBYyZxLrtk7RURWYJGO6RKZdiojMB0I4Z
P/f23KvM2+GPdkrI7YbKJSxVKVksamAZgoyf8xAoX2FAFI6Eihq+/J3TwQBUywNMgQM6Opiey9uB
69btKZC1slgUOlet0lW9ZHk9vSTMsQNPkmLVwVZ4roAO/DvS0WUGzjUsEWVsuKLWv5TovmxPVf7A
t5Wao/64swmuM7EBe+QYwqaLWM4Rh7EoX2cSNWkeGbmdGcewsLdvlYJaaDyJ0BKwNsdttEUgZuBY
tvSJTgNKTVk+gq3ZxTNKYPA+bqQAwQGgNRj/adSJIAt5ezopJ+BSiZLpk98bvB65qea1BXGph58X
9a5WF7ftRs7o5cUxsgMPKfpTu1OOSU6KZWsVKtLBJ3stUyR3SL2M1uvnxupW7tJjZnT73YX/Fi/h
4QWQagiZ3k6zlmp01ksgXlg77SYvALBlkExkBjhur/8817vk4fdcediw0K4CD/zmrbCuElv4IhDG
pKeMWUjZooj1iEMXJp94haSWfbpw0UK5iNKNX1WvXla8ovuV6ndmNqfkJ/cXqElRxDGCGz+6Slwf
xAkzjKXNQV3chmbvb3JqH3Czs74zOrDEAEdyIosqOyj30RL3QsYjbeoxp+YLJiLfHeITH6sy9RA9
sEN+34UPk3eaU+3AqMAzj4UDktakWfV/Fdk4LD+qkQCgYRGwAKfA7fLXYRBWfRAypy5aKRUF+v9a
As69fPfzPdvM4bHuIpODOKyujMIQ9BoQ756ypIuD1pZokA2CE4U8rp4GpreddbJq0FOvL5UGwDc5
uiikXBwefz5qU7t7LXu05hFXsIrj4vaG7bYqHvNVBuB/2Zs/S7nD6H1PURYAbYOBN+SZble08iOv
KaWYOW0wtyfgXk34OmhxR4xENUH4b5oBWKKtE0MCvSdgtDtzOv79OlTed+Rrlkboznn9NSDYUWD2
wU6PEVK1ZPthJtr0SatBq5yop5fNy9PTJlB7tTIaM9PCbW6uFsfjdnsA49bl5/W4Sz4M4qEv0ZlU
kdH+8K5ytgEguQ0K5iQVenGOWmhmMVc5xOD9OEPLQ46wsCIPdf8cSfFSmckk38U6f4n/tt5A2HbH
wxV1tQPzMmdOHMKaISDe+SJ3Q2CWDkr90jYRipXPLSvopYCGhYHGNacsGrqh/bwKg+YYvxwDfywL
HcfxAAfcHgoJpUmBy7fMiRWNJNSzBpnt1/SRDYy6OXswaH4W952WH8sDHB+qDGWUyOiNNFleCXKR
BgxzEpNtwKATqtm3Cl7kLXrElw2qAHphwYVaaxuKrRXp2X/k0fVODMxWPHEREZ21KKgtGhD5vU7X
KnrERfkb8F2hlbSbvohJF+npXPO/u7zRsFcwMLFZUEjw4dnbVeraEuweOa4O7AX3qV95SIzxCwYs
W8cvsCH+vEbDdR8tkYRsIPDPiIMzdyQqwL4FIYW+tCfuCeh08FB//vz9iS2/+f5oC3rRyWLOK8Gj
/oEQiIB6XateyYK5+FnMxGN9LWZskyhIr/h1h2m8wA/ROq2aub8zyzQG10RS52QZhe8zmq0pG+b5
5+HfJeuw5zfjH+15KXQ1Ldb4/sARKeGfZssva4u4nprMyJp4AG5EjZwLhWtSKVUgyt68ebqw8Q8/
z2VuqQYj9cp5ST1b4Lrh++yXayBfP1trMydg+PmVAK8LqkoYjlRAUJNG+rWMkiOtWqP2/mvgHphn
hps5xN+0rVcSe9uNG+DXeLQgKtDpTSE7hsALA0DkHXg6vTPa7eJrDkg1YRzd7NNw5K+EokyRy6MI
00QDC1GlXhfyw8fPOzX1KEHHIMSEECG8prGfGVBiEbRDA60NvYmPjJosa1LtfTSSWzUzma+JC3oj
anQqfM9rJT7u0M7tOVhJOu8RdjVHtjonY3QwlBoRC5eDDDpTC5W422puwYYHaqQtZXhYcApQ/QK/
fHR33FCiSypkhqMHVJ0K4IAJmtqOzMm586CHMrIrOaPVQjcIlqfwjJ4cpK75V8uxODPYA0a7nWN6
GL7004xGa0YFqZ3HHmYERn57xh2d3I+rWYxsQLhJQhL4+HZUEOBjm/VsTGhunUZ3hE+EPC2Gnkon
9HZ9AHycNzjUFsQPc5dxQgPcbMhwWa8uowhoe967ELRyHoy3QOX0Rpsxjibu+42IYQhXIhwBFQs+
BX5/cblxVrZW641FzzyTE7r/WsYYZOWDIVX0QYd48h4qM3xUtLnWnJMCYGKDbgg2tjQ2cyXfYW2A
q2BOEEZzAH7+WWPNfX7kJqNvUZrwET5ffPn7xOw7tEf/WcKU9QX82Z8zGL3Ess2wpQ0FMBTtJwSn
6qEln0vFPC7CmQ2fm8xImUhdEtctop0nTeiMplKT08xUJm8Hmswi+4iakLtATRhEbl0x4LQHj2tC
PPJZaOxsb7eJ13gIgP9HyGhLyrjL6rCBEFdLdeUvhxIHRXj19dFu0FImZF2FryfwlFnVAOWOgEZV
c1bwXZIf9teNnNFeOL5XB0UMjncNnYEPj7ElGMyCaWYJkSf1yNV8Roq96bkGSgvzGWyXCF3hT6mp
zWz7pNq9kjFS6dgPOvF8zOXxEaF5oD9gr6Cfd+kQdn04HObgqnf4vvHaDef8SnEpolfaLV73k7ew
NtKDej6iT9Lqaautz18/T21SRV7NbKTukz7NGy9QYFoeQoO31j143OamM7d6I03Pu0HiyyVm41sF
8dbLr8PPc5gy9W+O2kjPdyhNRitdbM9m5Wxj63R6KMH5QGbETB80BQRooIdkgcW/3ZQ+kOO8FISh
O2mMCslPFMeckzmmvSkhjIDIGR55MMuNEXY1mEZ8OXFBrqvKZqcz8IzABEDyGTtiSlFeixlfmhRV
Zl2Frgiy6S3gq5vODPh46lxdCxjdGLtwJKrsIQBImK/szD69+8tu7lpOaeNrIaNrYidN2bU0hNAh
ejIWhDsklrhjlo5WLJK/8c5fyxpdFD8D35HYQhZrMmt7kVhz5vz0liAPKCEfBvTFSOuD+wjMzi16
fPQKakkJb/k9bKKZmzJ1vEB+ISCCiAiO8l2id6VYSrH2g9zmOHhAT5yWX+IVojFqqiImCi22QmvU
x78jETEXGfhzBOHHMf+edroyQWuFk0eSDXGWSWu2y3qrLoA+PAjaB2VUarub2627PhiDBgVbz3/E
jo5Gl9i+Tfkyh34UmkAT/xij/A0Md9rXARxvX1+oPsS/ioUMfKoAXrM56/Y7Gjv2Aq4HMDovNPqi
1lKCAWClewNP4ONjqQUbSSf7/cMDsz1+ubqrfy0+fl5vdni+7+QOMBVUzg7VGKObHdd2E9GpPzyH
kIz6yugsgjc3BT3zcqvqDLbbPvnI2QFHTGZnPeXNfQNV/pA+uvZCzXp+yUL64yOkrwwmUG1LtBzz
eYlSuSN4bz0tNudAbpO2xrXY0W6jswVTigXE2qAGkz/iJZqWDl1cfl7byctztbSjLW29lKedHFJo
UdsNTKQtgRvJuDNG7GQM4Xo2o/dSKsqKCmvIKZbgRUzIpnmoNkKoAV91+JjRofzU43wtbPSqBWVQ
UkIIYfxmCJQ1IeEW9l55eAPL2Euj+xdbg7k+VH23mHG9isR9wgw8zKnqpWjkVBJqH3+CBtTRjl/L
8+sZqYaZh1cYTMW7M40cLFLBSPAI4kg1lnYjCoHc/DLxnp5CS0KQSiKyOXCCtothK06Wxe87BjB0
Wg0inby/ByAsRyvgfJHqJSCXhebrMo7/cvHxNQS0HCNWv1Lz6+tjVudNKx8E/wFrEIDqGANxONYJ
ky5CEKjQ2UO6btEQ55SYruFecssozII4lv0em5y69HbgWNQSDWXb1s+HdSo/gbqzPwcxOkV+GyVB
H2IQ3C5ccyhoDY/RJjgrmwzSHMNdZfs5esVBt9ztE4AKyDyi4g0u0q2FlDVSzqVZj5BuWqfqQA6l
wpBKZ67hpLnHMRwNGwwtqUAJeCsmbeQEhXwZukc9oQDW6q2GB0RDA8BKnzl5k4b4taiRYmEbihMj
KeFPgKn1lnCJLVdlMlN5+ZJ8ADFZAqqdL9lwNHGG/mjKfroWPNI1tQxSVq5P+VO+9nTcPlVE0cCc
QrsHw6FXFB4pFgA1hQYeauSj5YXvAX8k9ae0yIjQXfzy2PlmxgvmpQ0BT2ZywsdzKauJqaFkCFlw
gPDw32P4btzynV+XNX1aKYJemPY7qIOS3RxL98RLdCNlpNdCvkxrFn7byRe+nFeqUmt0eumNsP3o
PkpQVkjubJbp/unFbR/qUcBcLAisNLpxQVSHEgd39JSi5YgdcobSPxYu8u0ouXNiNa3zIwDXBa/a
wtlljZn7fj/hW+mjCadlVrVZzTQnutZ6VEBkJWfYiUdS3kpLXhWlRR6wK9Ayzci9f0AgVxZAZ8aB
kZHmRwZHE3aV3MkJoEmdEdZLSipIn/RAbqY6H2zd7itXDN8BhVi7EgT07VCkB8B5zTJR7fqjrGbe
swlTAMMBEeBQVQws6/dbcmXh8o7DSoGStyfpveAPfX7I+kVCvdRfYg3qhSPe0GoxRxE5oSZuhY7W
wONh9zI84FkUXeoyU+h5Rep2nUloUOkvuu6JKkEVZMlJ85Zonb9rGFATUh7p49eO35TxeWZPhgfx
VhHfjmekIemsbjyc/vbUZ1oXr6QAD2OiizEKPg8Os+8I6yfaLFbq27a8FwuiGlAoIMQ0Lr/swybJ
mLppT/SSdVSJf5CK1nRYwSzSF19+5iQjE6OtH4KX/6igJrFNNmlhBb3F1RsuVKNs3zINKd0T15ki
v5O9bMa0Gub90wBH+1S7KGsraKAA/YZ7ShXKNb3KXVEx28/cxrtiYKBjcQz/XIrRDkhB51Kg9GxP
Tv4Y2EcJnM+IgqIWP0gNSjxJKCDsNA7gJyxBtMwzlbU3VPHgM4c8PDKsQTvPM2diSjtJgPKhaALJ
cBSt3b6agtenMucw7UkJPbnV4ygNVIcP+Felk3sjFrLPEvjwXS5ktk4z7YrygZREGvu1CeVoJgg5
rPN4HyR+qJnDMQHIb6QpfYVqY7/o21MYxNhtIeYtGf11ZnTB/UMj8NdSRhoRhWGhx4WYsfDkN2Zt
rxqG0BzAra9U8zSzulMn60rWOA0g+jkXUQVkBdSaip7l6LO3X8QXNl57nOqg4NoNFv42aY9stwXW
SpiZ6oTPgLkiYASzCB1MUKF5u7uuJ2dcHwvtSQMVFdNrUa0TJSeC5W86wsvG48/znXAzb+WNblIs
xpKHK9CeeDMsj6BIqqHmDNjTsQkYv9ksujf8s/DQpKZDd5zQ1ObSbBNQlNshjA50jfUQC4FtTzL9
HMq7ks4Iwv964i/QkKHxVxIaQzaMt6uCUsuTZ7F87dCmqI8txEdAYYtWTZ9JpouRwberMkUxfv/Q
x2ZQCFuZsheF3KgptS/KzCqB8G34Ru1mErgT5xOPJsIwACgiO/Jdv3/1VOVVlPEdlTVAEFG6EEak
FWLD3vOZbVZesJVifuaUThzSG4HDgK4EysjS+L5YNSe/Y7YtU1hZhPZN1R+263+9t//H+Uz2vy5y
8a//xt/fk7TLPcctR3/9l/mZFOlr6b2Gv2mv5etv+odX/vfwhf/8xu3v/+t/qqLMX0PvNf6NVPnn
a/Vb8vXbscQnitJ7L8a/e/MpCP9jcIOsm7/ocemV3aH6zLuHz6IKy2+xmMbw//x//eFvn99fOXXp
5z9/f0+quBy+5nhJ/PsfP7I+/vn7ELH7r+vP//Gz7WuEXzPz1/j143X8C5+vRfnP3ymR+QcnAS+E
Q4DgHLjroL2bz3//CIQlADWyEoglQC2MXYuTvHT/+TvD/gNm5lDMgp0D2GgoHyuS6vtHzD8UVMoj
DIRQIuo14Iv9e2g3G/jnhv4WV9E+8eKy+OfvtwcHxhTaKcOYwhAB5kR6a6RJO4WR41QCRzHng9W3
4DNRp5gadd0Aac9oshGS85csCbXlUGb8gIYeyWKSyGXasIABKyjUJqxqiqBTsKgpRffCBm6hskGI
0FnLGl3jpPu8bUqz8cFJG7dg5+YFBxRbZWY2Ve+u2CDmccP7wugctHpo0LcpqhNfS4McDftYKtVi
OYC92vO8yoVpQ0Q3BXGhkvSbOCy5GW/y9r5/zwyQOfg8oFhEK51xQwApdkQlsCG+p5jQKDmFVpm2
SHRWyDNwMvM8CStFJH0VCTPmyKCN/3xv/y0ZGYXhiCFzMdgGVxdfbPu6VGw4BQwTO7pQR2j7TfPd
jCswinl+i8Gu4fUBFlcaPMtbMV4tpn6SK2ij4dT+R5qzIBgSoEwZQvd9uCm91EtVhnFssJj5znOX
9pes8TsJrA2UeJSofil1AWumwOjg6QoT7sttZO/QKj14vPOI4niNoRxFVfIALZzZquS0KgExJVwx
gNmjRORWVNnFi4BXwKvzfVv/klLbeO95UiRfP2uyXfoZH8v887PcvKb/H+gtKBwgaFExBj5qsHYP
maefFJlVhK+/bZP8KwmDa202+Zlf6g2n4R8oYYKi4mGAImKDm/FLu33/hEEQB9Yygnv88JM/lBvF
yvglpNpwZuFTC9+Nnv/QbhSr/GPodgGEO6JIIEKW/4p2E29ux3cF1PAlgCsQXBzyL7fHNpQdmW9A
JXupll0+hAqf+r8YjRiKrG5EjJRayXBlzvQQocln57V+Cnc1emeh43I81znpVlXfTWZc3xhKUhIo
MiQler4Ap8/VVv/xMFw/BOOI0a+JoEgN2wjQM56q27Vy4ioOeLdxLwOLP6m2/cU26FO69WY01rgO
+U7QyMDkmVb2U7Z1LzFUs6uj5FYycrixb64BSD+3RAdIdOy195Xmk8rqtHzL6WBIFzXZABe+BkWv
gHZRn5n+5OpeTX/4+ZUiDf3WEfuwQyBXXvQgEVgYyaeiVyiNbrT8tX0E8hvUUnN1M+P4wt1iDCf4
SqybA2CUSRBLLxktP7VWv/ZBu34B+8mKWdqk2Be16guozF5Kp78xZQnVXwrq04FqHKcMqYzyRR6s
CRfmPa4JANTJS6JWz7JLEJwElG4XGB6rCw0J3n6WPAosfU/6WvDoWipszuY0Mxy1Tpccglhk//g+
lygcx4vupIxuZgGuYHjNtXsRcyIhWvYMNwKwbbTeGoKfCamQsqLUeg4TMfZe/pArozAGuHTUlo2e
5NoDJiJmFPfCR3oeF6XhOF2vN7KCZpICqxC+4WgVVWmHSPBDtWstjq4LEuViuZIY9DeuPAkM63WV
q7SLOAoQlFtUqgVa0EpHn8pfqFh+DCLZ1yM7sonHtGbMUl9JJ7kLKUFciqkpz2g5Vgvi4tJ3IGhm
+tSZMebG0K+7WY7URcy4EjL0rHthTWpX7p1N++CpDBCY9WP3xjxzZI4OZuwI30kc6Y3Yd7q6Znv3
wh15dGZMCEVQUaejo8SOclX5SWZnrB5u+OKfxtUvjQvb/T87OdIJdhfmdZ4x7iXTo9dsgY5mslrp
rRGukZ4qVFrR631PQi1CHJ8B0W2oFeBTQFPQYOGhHskhzcI1Q6sAgyb+HuwojV3ZM4pruCt3Y4SV
Ds4VaG7wn9wqkF6uaTcuMcZ83a+ULepcZ6pFxalHdKD3RfUZ6s8AkbmVgCR/xvG5513Q9lNFSXVN
NsFD8pB/lClg3eCa1N8bn2Rn+bkfygl25QWciJTuvZSrrtqUsiFa3Z490lDnqdpdHM3WUapmg2vV
ogzm2O6zBY3Sz0/wWSJ1LXzkvBYw+oHWsn31Eext4qM4G1lJErHE2b82ZK676ndaabyG1zMcneXQ
zRi6dCn3IpBKd61ai3fUNw8qiH7RhEJvHmgwvy3do2yBZ6UzetUmrIbwwhtoOlX3hQYaOFezowvI
gaJVcy/zoKh+Gt5oi7uu62Oesd1LZ/rrbolOGcVjsKjMelEmmoSGuSWAF8ySXrtLbq+s0zmeP2Hq
Hlyvz+geoJNhQ9c2TkBA0jW/dJ9DDaF3NV81+0A9SQtfa1eyFqiXfFloijocimyZqeWy2LhGvmoP
8dv+9b09hLpnhKqvPiFno6HdESr6wBBK/E1yYR+KVUOTdIPeXjPXeBzR+lYccG+HemMUjaKBze0B
dtnAo1rW9S6lVmqxlbMgBlDeAVrUYgOtTnXo5FQXj71e7byPUi3Pjvb184M3qbuG+nRuoBtHGG+0
gqzrUJ0s+t7Fe2Qf2U/qgf8QXVIu40gPeo2HMwX22VnSrsEruzs4V1JHxkVfOIHAgXPh4hvpTlhQ
ZF+sS9NdNqu5KzTO3P5a4ytRw5N/ZcfkQ5mMTUFUsAUeJ9pAI9iGZ6GSfgvFOdfVYJyPuBM3siAy
TknQpC72LqBiW7YaaGy3A71tu241KKRt+0bp3TMNBn2Yj6SximOgSZp3mdnVyYt5NemRhSF1UdhL
ESaNS2k2JnhfzfDN3blvytZZCjrQ9Zvax/G2t4BEdebP0sccxr/WAISFiLYP+IkxoDAOERaJbKxB
pYM7X/N3oeatQs3VKPBPpV/Nc6ZVaPSYgsMArCultpHV2TYqwHJPnTHQoiOIhY4JCFTfbnxXKc4A
M/cuT9ZbBNz003Hz9mh424zEGk4ceOdXCXmzNm8SWYGaGEj3SNVZoi9RDOKSvYWeaOqOVWk1WgJX
JJovBXrSR+YJOgTd2PVAXaxdzRggT7Fm7XUe86vJ26NjHIEItlHjTqvGCmSzuQaUINk4EFGQl8NG
MlaJ+XIIyK7H7wrEANm8xps0ObRauG6Nza7WGh2EOBoaV6lgbd9/Gvvnh3e926H2jtV7wyMbtKYV
gKROyKrWxOVuw+svJ1flCOqX8NPHFy0jp8cMf37PtU7dbXqA+yKySMgpJJBPGPDdPoFJm9Kj7wVg
0M/P1fDVAl/tyefuZQAdHxItIsctKmM2Lz2moK0oTX/YARq6DgGDESzNOCwfgeAhG8znIwdB9XmB
LvEyBheqKQjJKxDTfTzZ+uOLbSHlru4HGu9QPaLyBtW7O6zlcDra1Rv2wwFdLyJh+AlFLIEcNket
1jZguTuZLXnpzJeV+tFqHP6nlxaTQg9RaE285QpGXpi7F3hqsLkUFShps8cMg01JHkTsarcX8ZVI
5TXcOwPfL4nOgxk4GP7wrgu6bspEbZecqh715VYkgWntjZY8L84YKqeatQoU8R4ASZzb9WV7XIXq
luzRJ9dT14ulolJqpunL9VJ/WMtkqWhPGVktKnLMdUvQ1/+XuivbqlvXsl/kO2zL7au9G9pNCIEk
58XjkJPYciNbjWVZf1PfUj9WU0DdChuKPVJvde8DBwLbspql1cw1Jx4C1B/WErKNxa+/s40s4ZG6
3vD996iIsOM+gRLoIitg3q/n4sCK7Rn4GrG4YTmXh7uwOAMPyz92F2NCycWPZrNfdt4FuSjC3d/F
4X7dQBml+KsBfT3oD+PtZ3xBP1Pt1q4tHvIi3UAUDjyQU3H1My23F9O+utxeBKUb2c+x3G18bDZd
JjeHKzwI4wQ68/qGbra/tpuL/U/n6GwP/1zP5YXrmruHQfOL5dOWbfc/bdmCZ+56vrhdy2u90TsN
ITy1QeP32TWaocvw4gGne8W2ur6BkOZuLdet2Nw/XN/ExbczEFUWegNM1X57ptCp8XB9eYuRdxt4
ZNupRGducTlvbx66TTFufpHi7ts/2MnuGKXFr2GzPbt/KLef0Lm1FIf9d0zfUPx6OPu2FJjdddMe
/r4SgGMdvtfld3T3bS+26nbdgK92q7feftyAGRMkmbjb8f89K+DEQQwXuEVos9YbfKr7vLnMAdX0
3IDut/cYndpeVOXd7bdHwOOBrMCEpAVO3k4W4vzLg48VS/YZphDyp1CHKvqz6SDQinchzz62sk+V
7Td36G/27SjzGXpZQiMO+5bCvHzzLr/ZzeO1xK55wErhwAI2dB2VIaZ+LB+/7NV2OP+BtAE//5oV
V8531RCYJuXd/80rRH88AukQVd8n+N9vN+7UVkHseYIic4DC17amZbWfzuuu6O/anUICarlJnGoP
2xKwb53sJnsvhkde79+PP7qB8yZvkohJ5xOGt3+NBwPoHi32dEsO1Vlyk+ymi+6Gn1iN9y5cMF+g
goCiBag/jrwMH9ywOiML/SoFnbZ95l01tP6RBbYtVjqjPGnRYc4Cjvr3At2Lj7fCu04c9FrBEYeg
Pk6OJUqHASiPwMPTFyDG/F/Zr+j78i38hrBkuk4/eV9elCv+KDH9h8WzV2U4VOpcher/Q4UNwlS/
LcZTXfG5MvdSYpsp+/m3B/aW//yP+ffU9NPfvVTaAvIv1LKwMVBLA0oFbKD/nYv2guRfqL+Bko4k
rhoLmrN/J6NRaQN9C6jF4ZlDG5G4qtV/V9r8f0HdOUVuGwUPx2nzB3W218fF6Umh1AcyC0iYYv+8
AW8bXq06qNqb2vcSRNFSEZDyhMzfV/ij7WQ8ce/3IjjF1XKU1X1+LnIDKPNlSOODuOW1ezYwPXI9
0Zum3kbBeA2e1KIZXM1luUro8DPqw62saA+mqe7bbyv06dlEvkoov44+nh4NDKAjzUf3L2oQR49e
q5T3Cxc3mhJxObQTh0JFzuwupaq9R8OuRLI3CCW9WINFnveGgLwL2fYFqrJEhPXuxHBcmuJ/DPnT
cCLfVShCsNtBue4oyF8CWSfR2txQVjchRM2SEOmaPvKRqLF1MBftlPtwyxiwTuUyCplCT5VXvAzy
voNCTUrZiv0ZiFOgyXd2Bgx4hA1LUGdDYff1CrEcFTJj80PTzsFSRD16kTaRFsM9uC3Mul0qO/HL
OuTjtPl4Rl4b0+cJAYtFikUKQjA6H1nweM2ioRnrGx+b4HGM5/HRQNV8U4WGXvTBEHyFogbMGjhD
H4AuqE9YU7f6x8sRob7j3pigd/8obhj8SCaxzA9tLZoHmhj1CGBps6tVWO8/fs/XEcrLe7ryKA4B
itzHsrWkaYxjrj1UDfHvAeHjZ8EwByce8t7rIEWGen0E5kkUm16voh7jeqwrcqiraNr0UW0cn6e/
VRzM7n/+Ok42FbjMDLRix+m4XoexoqS7mYNk/sJlwm/SvOXnHz/kvddBpsJJIABrAzjX69eZu7gL
ZU9vkMdeeQHx4+Hcj3j0uR3VKazMe8sD4mbEsLATQJgfnctxWSrIWHY3EXr9tlo1tSiHGvi6E/vt
3ceAzB12HGiK+LjHT+XLmqqOYrI6+6UdpvpKUsZOpJqO0iBPey2G5SAEpzmCrTnKuLQqE9oO9CaY
oxlxmteP4NpNuWa7KBuaL4wM6m4JbexvmFEhbG+bDVkpJkAz9lr7sj8xoHfeGmBNnC+0hqG78fit
bZ+M8dBnB6mYOA+JFGdN3fLtx5vFvdTRUYZdDVBpBmQFuLwjF3kaephuHhzCUE9FO1eQ0hzZ16bv
Hk0uTtRb33kh8O6AEwnUSGj99Y+MVqriAYVjc1iqrj5P52rd+KQ+Bao4qso9LSNq5tgn4F1CgfoY
v9WyBqKNfXjIVx1eDBLc5YNwyrhAI5Q88kGsh7LdNhxXYMDDqo2/xYn1tiJqyZWpeHau0mx9gN5n
9TVsa90UwhemJF7bfo7nnJ0wPe4sHk0/jDh2tOsuBALkaPqjOZx4GIaHJBTejR319JjU8QQuOIiK
D2sNotHFjz9/vOTv3B2vnuku29+CD9X4Zm5VdGjR5wrGfOWB4RQY3C1ZGq9oyJSAHKlXqS6DuF+v
Epl4tx8P4L19AGkpUC6BtBlIu6ODNk8yp7Aqh7RSZqs9ISF12NATm+2ohPi8D6DMCWp5KNwAXuNG
8dtryjHgAVP+AU4FIdvZjCGK0saP74M1aNEtPimFjAcZMl1awjJIRicZ20atD3WagfQJ1Ni9wTvV
i3dEgPg8LBw4V7RNnNt6dAhsEMJZ4dEBezjbVGJsPgeK9o9j0yJv1Qn6wMnCNoGUZCxwiZtvhsXB
tqGa4r/y/JOOPGjtjXVWsDm2V/2glhPW9qhH6WWI8GdAPQt3GxC31zOnbZwvMvcPM22DC3RkhG3Z
d1pfSPA2nY2xoXezkIBuMjNeCjSqfyVSoRQMqka0evXw5beQNQ7PzcQ6JMm96cufbx8Er2DkhGMM
6MrR8JJploA7+QdPxGwvGfC0bZed0kp+xy6mIRgSEaEnWK3jS7Reg5p2tT4MU6A7dG1Aon7w2wSU
mJWKdgx9XCdu7feunzQOoQYAv85pk7lr/bf9Olm9BFEgD8af1WWgwFgruzb6SyRL+GkRzOSFt0bm
ryUdRsgPt6u3BxmGvqssGpaKP55hHEwnuOgwPuSY3ATEACNpMnHoay/ZWgr1utD0J2C2RxH50y4D
TRGiG4daQSx49L6KhQRMtvIwCChhLhnK6Y2QkGOpwLMKitD0PGJVB4hw5ni6odhWDLVrnJnXXHml
XSEYwYTwT6yCO31H9hiDQsSHao+TAD+yx0KJVFBPHJYGccMQBt8nO/9cMv+xggxeYu1epmT38WQf
VeOfJwLmDp3YqFojnDh6ZjdlAEyP0wGMGUCPTEAdVi1ko6IgB/o5CjAPgEDOa3hlevvVc3aTzLfx
qrYqGP+qnQ/y8YDeMc+QTsYexOaP4X0cWyiScZ0rdshtLc6x0dkmX+P0xFu/fQhgbah+wK2HRwBQ
+Ovd7rFaLGLkhwHFvXvqU/klaMZTWZ93HhIjDMXmygChi467jsZg7QceL4dhjsQPsiTdhY3R6fHx
dLmRvt4yaJgDRg5nF8A4mIrXb8K8fPTiZDkofwnvJmXVeWUtqyF9HA8nq4JvzRKiFIK2QKwOEIHH
JP1r4rdL1IhD2ruQFoxn9S3En+gDkcYAp2IyU4ZTS+79apjPPRPRS2BnoakyI/Tlic+j0kt1XpW9
MpIXIGrouq0kclo2H0/Km9wF5jt2aFOXMnGZxqMQsYvjaiVVeBCLZv0GRVwbF+sYtTdxnFBQ38qY
DiVgxuADTRYJwfZEretZLcf4FDjueBO4kSBygFgI2ojCN9y7HTF91vD1kHSpLeGXdgDZ0lP6w+88
JEMHD9rJYM6QxHI+12/Ge82y2lP1fFgYJrqPg/YmWll7ovv0zRWBV4FED6JguDNgF82OnoIcVJDr
nB+SQUT93pFWXNAlJzsqaVv4KxjSxdLcCqabTyxevJ8q5/lFqBL/+4nVdXHd73v+aCDHNOA0resk
HNWBRlJe4xphnzjYgz/5/gLptyjZ8npt7segLkEAnF/0kjHAbwzonpM67Msx9CAt/fGQ3Kt/NKIj
I2pWS1tRiYNdPEDFYGT/qXrZ3y5LIouqQ1uwAhh/23XNUgQT/1Nr5uYD7bpQTXXEt0hWvF7+mdFs
prE8pEOwgGhewaOW8XDC0Lz3is7EQFYrdtTrzjb8tscqwOFHa/mhBkJ74xL4e9zerLBtsMuGsfnG
TT3tzWSGvWyof+Lhb65r94rEkTkjqYrEwhsEq8damyt+kDLzVWGWMLwa5GrvsiaFFA5N4ytPeAIl
ojwwquTZADbZlZL6Z6yZSMukASUUcoZjkJ9wVt4dGbh5cL4RKKdwV17PC2mZioNeIp6p80urB7j1
VEfJVFat9w3GLiic3Ml5ziK/TJjIN5qDiyCr2s9jF0L1dJj43x9vxqcY83g3wqchkLIFDR3+93pI
SqPckBB1UHr1ABwbG/k9ALs5NIIySkmBzarORr5C1tsgW0QLOioGlSE0iN4FK2260ptoDo22KNMx
REDned/SlZjC6/1AX0QD736eGPHrPmVE41he2GtYSthIuD9HpgW3iT+acTiADry2W9JFCWB5vs2C
DV3SHKhoEFIg2VHLhpciS72beVkMVhuu3SlmuvdsKRIeMNs52Nxgul9PnuhnwHn1dAg8bgGGmP1l
nwToODm1b5xJOF6kPHVC54nrEXzCzv12nvqMsDak7pUJG4uMg/K4GycDGgZuvHPGR2ILncyWl7bp
gmHTiyE+JH06AvFAuj9OqmIFcmh0wV9xNOJvhpMpUYc2y69ltuZXNYv6Wx00zV9oEF3uPl7sdyYY
CH7iO64hBFHH1jttqqireu8asFNzHg1DsjUd9040kx57Kk+vg2Q9+gtgbclx13EKD72aw+x6EnN0
VlVm3jAkk2+7bhJNkcMpOPv4pd5aR3RWAQ4Nki6kskBI8nrXMFvpAc7GtaSh/OaLCc31li1sKpZs
jlhBwBETXSI5yRdYoWX9B5Q86pQEGuzN8Z5yKkrQxcJZQu8CaievR4FoqjHzPF0TaBg0ZbdoXm/R
naW+GWHzbzFRyz2Ko6hPNB1csB9RpBe/9DhX8pNBQotAVCdqQFU8VBVgxXkKynSQ8ubz+ZDXttuH
wWi9r74nU3ux8t6/8GYiPciFK0zqLOIZiFY71LoME2UOgA53d7yN+Q+UCSJVQlNtmEppMwFQNWCJ
wyYyXqO38ZB6jzObu1tNRceLBjfkDyX9+jAuZv2Bfs462o68l0Gx0D49M2u8kvN66Iy8BneVWXZ8
jocfqyK9VyqkSNvNSIb5s4wCUZV5jzijCOawmncQmpjX0oZh90/KQg6QrQ68z9zqkZU6lECy+3Bl
zrt2XL5PjKzdhoaeBQ6m63q+STUhfwWkDqdCezEKX7W12Q0M6shLPDzsytH32XxhWpB2Fbkh8xkE
Ezn6E5q2Abh6RZ87sOMmyKW/z6c8mIDsXseRbpSgGf2hOp+ZUta4PTaNiHCPIPBc2Y50mbeWYy6y
YY9GtS4vWq2bLi7wV2kPTA7uYa9MPTJnZyJKwvi6ypLGFmtuqNlVs5ebTzkD0wWpJH49j4SazySp
gl+spT7UtshigL2GHIUtVFVDDtp3xrjIpmWoiyoT9jAQ3rESrhzvCjWiJ2Ajkt5gAbt+jIsqgOG7
V+3SI8UVRd2XUMdi3uRa0qQYqxEeeLUg/Cy4TWK+JaqGNKxGPaza2LwWt95AcF2GSR/eJksfBodI
mhTGr9IJmKpiGfRbK+dZnAVY3O9dK+usVGEjEa42A6vKNlQoS3r93MgizWnwU3rI8FbWM3+Nc9jb
C+aPyFfUUSV+jJC+tgdOVzaUgU1VX3a1Gu9UX49A/EUZRMAVlCiDMkEn86dVhd3n2nLsIH/tOSSU
+ZSxospNmpdoaoOYIUqk2NV5NUkg89EfDKxVTFqzg+sJLPMgiA6LZkKCtdRm7ZFAWIIVKKi8GsS2
GbyIXIX93M6baWzrvyPVKH9XE5bejclqQHkQulZk2jZ6hzoYZOlNa7ovvpEZbkO/g0QSYlf9Cfxe
+jYYUa8rQD3bDFtq8vCfpDNTsBM6D9EpQ/UlOp2mPekhbNQv6NMca9KQ8yrGx5Q8r5JiWab2PklX
dDpUs2i+UM6Cq5RE3iVPaqhXpDKwTTFk05ycjx5TX9Sc0xsD4hRW0IbCtHEkjx6UnzFSoksn77ez
XSLYkJrLejNF2rwAdP8I5/D/rbXOlWn/95bg0nUE/+d//I5UcH/wAlSIATkAfx1iGnTMOeA+siMv
LcHIzv0bmZCRf6EsjJwDQliIrUAJ4t/IhCj4F5wNVJmQAXb/8EfQhOi13xY5oW+oQPko0qNGirqi
u+t/c2KyyfremC71XUpya9dH2TSsiTYathQa6EOGPnKA9blZOq/oxzmY2Ke2bnIO3dO2nuSy0/Bf
VwijhLptJcSrB7lE51Ht1am/V4kl7d+96kZJ9xY6J9N4k+sIjsoZ8SeY0fNF0LgdrkldgYezzGzq
ORsCP4be+Su4V9Qm7jzEK3cVmyO5q8QciuDQLkgZAFoGgCy+Q5HF4AS8DEuuMuftLmoDgZ6M3vNy
Ie6y1cOdURo+87HfBEy2/loIBvJ96GGiBJm16ba1mQ2iwqPMF9UJucvkta/ossBON9kpTSHtDF3Q
owBvQLv9xKKs/hokNVuAObdSJ5CUhieSsrJjvK5hAGf0Kz56JrYmKmkTAuS766Zppg+aJssInboY
hBAAsg9BxYbNrMKKjc7bRLftuUb+AKlsQWw8RGgLmLNclF1W4bo7S4ZOYgVwtfAUNC39sJCprOt0
9CFbC5cGTkbbLD3GVQNeg3HV3hI2+V7WLUlAKMyHKoSElKmmbtxmqDemtwRXS5aW3Rro9B8xdsF4
jzYFNzqGABofmIjRx6NNU+sB+qaJ6vHrcTygyH/mya5K7zzSpVJuUl4pP7i0ILqY031XeWMU75DG
iKfhumZTO/0jfBLMy86qZTQpLqi5SlNU4TKNz+ecelpfZaZnmIROqQrfRS3asPArsQOp7fkU+BiC
4NxE3r43FIFBmcy+Gz+dZ2RAcL+HMX/87dR/eg4EfsfAvHYo3ZID4RBGaH+FDF9EjqU3RafipG8X
8WCJMHV6DtxAZZcLJOB0Em84spVIQYfwytblfJxB2WvvPNUtqgVEoYqT7oR/67Ku/xOtPKViEUwi
TQxWJ9cNcbQDadyoMDemupfA62BrmNavTbMJkmX1IM6SGDdVemmGqbn1wn5K9JUBrA7Qwo+n5Si2
dQOB9UuAXEdhBLPzJj2cLbRFCS+9R0srCtQHLWBr2r0QHU2iW3heFDdZPWM/9rYIO8vRBO6BAgtb
iwK2sqy7ys7ui17WfGk2wzzFKrhJIWtCvJvB9Dp7HIma6+7ajBXprrOhC5Lbj9/itZ+Ol4BGDrSJ
cJwhNAkc5JGfjtgdtimeVmgB8baJi0RbgmmM5mXM131DJCf6IveYdH7Yx49+Zn15tZQp6u2OYQRW
BcLUxzZ7EEE0N5bU98mQzGv1ZdZDl/KdkgnHGlakdw9PqXZnIBoFpKtLuPxI/F0zG0tGDlNoDU4E
8JPupGrEiRYVAlQ83b6ovQYNA6IJ0ja/GechBNNTMjNnThbdjPjMRPA1DZEkg/JGU4za6vx7NUBP
b/o8sbzFKUaKuWfo8IlBRpzvCG4AHDIJ2GrCd2sIvAwOrpQ9hrmaNcUn5wQ+ib9dIcSLEQ0yc6fS
o9TZpMozCRYfoW+E3xTadAq6lmnWIC008dmdbUC+Vvxb9vwpmifuo33VUryXiaQzLGZqBvwwY6gc
4PUMc+/coo7MAX2SyG1voxH8ug146/p5WS8lMdUyFWPCfP4II8oww0xaWOqt9WUTTpuqB2nCJpio
3+ACFPnQQtRUIcE/0fO1XoC+um0n2mFJwLJR6+p26maWeH+PzwayT2uOxTNc9Wb6rgPV46PJyjDf
X/0uU21wBZ1ZRC5nECIYW4NGWQ+nAQbWaoVfXaB3i1FnUTXhvXJgDby7SCtn1YbncXKPLt4dm8Ds
oTYgU6+btgzXUAzBbu0XH+EYnZM+zgvmV6iJbnGdE/6YtMrDMr18VO2IWJKb+NmiGlWP5vMw+HJB
jraTut4jjgKa5cs8cre4FDSfbf9V6SXLuqJLl6CtLrqGuX22wNtM5svQXyVsDKvCGlP68dl4SjO9
PhoQPQV4A5E12r1Qf33tzjTQLZMI6tTDOEfUgqbW2pyz8sXmeVwYTFmiO4tNs7A2wJeR8QWje/kV
QqnkHIwog/JukUl1lzUZQ4FVVCDCXO60qPwBKjo92CrSfd6E7pRNAiiCfTy0NaoipiMiju7aAIWV
mhZ+LqcxvlNjHCr72TeIfj4vpo1NAiY5u/qBLWKgONL5kjxfoIDqxB1EWxHrpvvnb8AP5fb3+Lzb
A706v6fNWmez40h7K3on6aCxD8Qac+l9moKx96ekYFKPaPJ+ue0CE6JtqfDqqYXIOvdyf0HH1LQy
rAeuR7hVhUhpXSlQiLWAsKFO3cxhelXPmZA//Bhiq+FZoOIQdywJ7Dx5G69XwKFdxF1UV/l2GALL
zH6IA0aSXRdU7lDHk2fDP1R8hssKjA7KQrB/yBHBEh+t9DRAETHL4+4uTWw0+ruh0iu8wJBhc4bo
mn9yDasoGlpaKpP3HMyeQdsE8SVZES+PoDPkPo3+8HbLwMuDSw3IRqRBw7eOnqVTGNOVivtYhQte
HqkJ96WXvJI55Ld1PH2G8c1G2GvlS7P8yPs8nda9CTPgZ36svvLhECMJPpNkHy6j5lnJql7jdhkM
Uy3U2AXqu+m1l6GD/1zULZzrE7X116giBAUOUQTGDIid5cBaHZ8ig9rPPIU8RDJZ8BotZdrYGiWi
Dr4tfGsG1BMn56G3qGXaixWUP+GXjw/ykbfiJMTBaAfUMlJgT/i11+fYChHEi+XLXT2yLo2/Lr4x
EP/w8mDAlu9S0um1aBKhsNZBFrnVTdOBrGb7p+MA6D92tbIntdHjmeg4pGETzqe7Z9sYxtIZZJx8
XPs7VfkGy4KMR+4OBE493BHVDM7v/XgYR+4GgkVgCVDnhsgxpAhQ7349HW3nEnQJkVgQ6Y0D2BqC
HOkiUC3OLMx+JaodZHfZRiZN6xOhy5uVwIPh6QBuh62AWTjyG+06ig6Uw9Nd49EE0R+MRYrrRFe5
hy8vxoewWazjOWm0Xh8qNKf0JxkdXMT7uwOLNLvrQkfx0jVgYE2P5gB8haPshny6G5sZgqsH8nzA
mpZh9c56ZJDaYJ91o8Bxe3FihmFli75qQBu/+EXHYoSjIC9vnMnuPCThr+lMceU1KnYXQjTFT+/0
/MEEjmSDCLVfIXtQLiiTi6xo+ORBvZh63ji3N6oa1Oht/bQDNO88i5qoSy5Dpp2jsYDdij/GXuYc
BwENG09s+jCqqfhc55nbxZMv5na9QITUg9do8pD083dt44cYCn0Ox1QuBucIARjvbqpn899q7L5H
KaxzcmS+8FZe6dgQWu27wHeXRhDSmiQF6tlJnO9CLe14z4wVuGMCZiPc8c834OiLVaVTEfNO4d86
1g8YbDTGCLUurXVh4s4PKlA9ATcS92jvrUYVmOuqB5eFKFVb4x13yEojprkS02AFLdRaVT7dVVlV
6bxYom7SfBNlzLSgGennZFWlbRNvuse8jLhpLXWLvUM82WEINo4bDGF89lkWMYQxOkOsSpu1hMEH
O8bOhsqlExaAATA1k7Y+hkJnC26Z6z6LLcLAJBMNPiw2a4NfCZ9DVdSVY/zmyx8EONbYKAx3LoJJ
+Gxugiuy1vhoeP8UPiIYy+BSaRW5RILf6sgMZ7jonQfIFrgL8EUnk+ML+MvcjpIscY6WMkmP+7Sf
cMP72yCuYEK3cAjcXR0Yz8PjItOEQuwsxVw1OzKwtYacKBuQjdXfTBp2a305zyNVcxn2bVrxLZ1H
+CO+ymPb7aRmavnF0WOBT4bjuGKOvHYc26XI2q7yQU3JtEIw5dUMezwhtM1Ajfx8NCySMrBPykKc
WoG8oBk0WqkGYHVo0hW1XDmYhilEFppfA+KBUKMiix4TeRv1ypr0QuS589taFtm0Phsy1o9SoSBD
YTsevMi3ml94La4lQPmY38LJFkYSf95VcqjtZTLWHZ0OQ7WafL3DiQGrMN8MVVTlzd7vE2TEgZuK
ULnbeBVC2eE8eD5PfqoARNgO9TTEetNqMuI94aaRMNmgTtzhQWktXKDwEt28rHeQgLJ1gYv75E4B
W+w+5eVW9pBah+XO09XDlDy70B8b7jfWEzD9EBUd3KY+GGGOQzXe82CJGECaz/cHMgZw7QjeyNzG
i9G4vaJkaTD2yIMqe1yMKQh+Hz8ew5vLA7B3XBsobqGklLxh5uY0HVstPH3rh3NvbhsfKfTrlSGY
ePAYQayzYzkA26cSDk/v9psvjhQNkI+hUyEiaI5IwqMYuU0G5KtyJT43tMqzeh8MgO22SHmEaHna
LpFZGnkd8AZQUdDHNTwdtziL3Rpfgk9PWXufN56Y67MF0EYybgfep9m0C1Df8PIziU4frHUD9AK8
Pli1SrUlCPi4/lyvsUDSkrd+A4LYcIpEF+zqJp1mhD8I9QIwssB0TWTTk4o0p5AOT3z4v783+s8c
/A2QeCh2o+h2dFEFCV8W0N7On9HwlATi79ZEoDP8QYWcsd5kDPDQIsiWGQaB0RUMFWU7RjYQG4rz
ln1RBgS+tEQWx0WqgS+xUCDPA237BuXlJW03/lpx1SEGnl3SoX3+4Mhr2lZcqDkw0bLNPYEEKyR6
fZyvyzQPkoFuGwWAFHi0KjR2oNFeS47JVsxzt1FAvI5GP3mKjqT4MrAUI6mnyTRorqdIsSwXZlrW
rt/6XiciFOQW3EJoY27CwExDwSs/n0HqNwHTMAHkW+fa26W4fYOw4DKfg6wGKzJuvI4VZl3dKk+q
sk/vrmiAmolANuNUT8axI4sA0PXbwYMBIhZIySPnpZWG5hVoCm5JRLWeviGi78ytbUiNs+Z8Fljv
BkA7zIYJI5dF/rOjh0yojy2AWNS50W8c6ZHD1q7ga7pFgrm3D4D5ubO+EjDKN0XY9BpPhAMPm/DH
z3V8QOAITUF7As7G1/5iPC0JXSIb3fqRh+dGk3R53AWihjgz0hCk0lOgzPCzj597hKWBi+rS3FCK
SFwDDNJ8zh7+Vk7oG8qMWKwF9gBbH++o+EBo+eKuwkA14XgxDoCNg6QD0fgUf+I9YjYKRvVmHdBb
zaM2Fecj+rYCEJpL+EHfkGLIlmU+4dof4WYx1jBwOG8fsYaPwR7bp9z4w0wj0tyaKpsRJWZd4zZC
JBKZ/QUfoK0h+4hKurhvtUTOpmT1atofiP9m+LovoUg1LbmdyoaqvmUbQiYw/27AiOIm+uO5Pcon
Y7hIaqD52elwAPR67IhL7reZYUP8KV5XA0OS0MbtIhORFd9NTxcHXXjebuJwDod174PiF7utA04a
ccnHgzm+UzAYUNOix8DtaigyH20w5yaoEbn2W5bMFGfJn0GGDJl2QBPwLJlZXHCSLdQ+fPzc4O0s
oMkI0RDauHC03oT9eW1qBIcRLE3KPXXOhHbpV8bQZNuhvh279KEdx1lnzvdsxu72xeeqJXEXhspl
BXcAdXvnWMcBtRj2S0YOQK5knZEmQIUfXp1e65kegrqxym5SCK/AcYjGpYvpr49f6ohjCTsRgla4
KLG20DN3iYPXpyZHa6qNdatvXzKy+YRmzJs54GvWbGlqk2k600hmWrZhHUr49RlloVRTmfi9K8XV
cuF4GyVC0AIUGnFLP2IfI131GWIjaeWVyMomxCt9JRG6FiRCdbnb8cT4vVekQxN383mqoqQj+wgK
BkLda4KuaW/77CyES+yStDRqXOVAIKnz9AXBsPzeWDQfIzeZyrY223T1p57sE49G8VpULPE12/Zd
E2b5xcy18u7sqIAleXxZDrtql5Gy8+oWTko2EoQv6Fau8XJ1H/Rip5/z0siwDdjNL7nk3jS4Ajcz
ikRjhthpwp1y1ZPRjY+jV2Bd9ojzssFCH6zLIuYBbuJPYwAv2MAbLlMd0OaU/N6b2wblWIJqD5hw
XOvT8cWfxE1to7RTt5oRd0LtiMzrY99UOc4pUsFuDtOgr9S5pF180vi+fbw7FAEQyi5URqz+ehfB
16It0vzT7UsqM0KLOe6Xbs4SPJ8+lbiiuCMYRV+3WPQTxj98MwDASgl6vV3pC0ptx+/fqKhtQYeq
P9VJ7aKqtof/hhwpqYGPKGN0M5t8g+FYxGYcKQcsYGgj7JGtazRGUPESm3nAAuOHMwwyflhNnkvj
s+eawIs7v47o4rirZCx8aG4wMCYCSxI/PfVlZw0R8C2o+tWzGuKzNdVs0EXuq7lNNipYU28CMqaC
1aDFfxF2Zk1yG0mQ/kUww3281tnVF9kk1dLwBcamODgSQCbuBH79flmAdlczZqMnWbeaVTgyIyPc
PTzQwiPk+IcI+V+BCgkinSkAJoamR9P197ehq5AuWsjbz3uIohzxeeU7We1RrrYfZpzEcAvDxmO1
LGHe6Le57v6xADBq0f8/IUWcSBsb8tsQNT1yuv84lFOMt4NsqfS3uhmsjFHwuuY7ZjFWhOokZj3+
73j2H+J9ugbo+grpyfANS/bfKraZfoZMpmP2LffTwvOOjg07x6DjBfSKlFHmyfRj9iMcLId+SFtI
aGJdpY/CBqPoUNtA2PzT5vwvpQOkHY/A5INwA/99ZPW6GtBq0YibJZmJJIsnPI57AYdG+rslaDMk
kX5T1sgzqZHW8sLW+znDseaLlyBfZnPyglHwGMM1oLruC8u8vS1Q1plXr+9R2dOkd13p33a/tLQ4
2/Wxr2pDt24JaEvuzC7sw4VsdOe1Cq83yzysa5ZEhYqfHsO8nxbo9zqEqDuoyE6j5zahJ3E5Zlak
glMf4ImR02RcjNSvzVjUVHHT3N5xji4x+azj1w6XF4+WKTb1Bt7979f9n7kAmx5SGULeISMwktu/
r/RxcAo7gSf4uleWdRcN00UW2AZeKE0XPG0Dxfb+p4QIPPhvCxvLdcIcGbaxtvAJe//ZomnPsmK1
T+5lCPLVig9M1W58SB9kni08zEDp0wKVFknYHdc50Sku6Umcy0/uRoQgsdY8uCLCfOPDGUEaQFaz
GNRn53V2ynKS1D7ToY6GustPsH9s22Oer7J76bJoXjAwi/LcLzlfbcPENgjpIvQywDXVazVj7Q/H
RtG01EaFYGCrKvMMtelPaiIQJbnAD4R+UYjOjx3YkpVqWus4N8mKQlqBCfUFtUofqBfpIJ2or1bi
9u4PGPJKyvMS1F70LtY04DCOfGvsxTmdVtQ2T62brrl9XUdqodfZhgLKTmtFW091aAKBY+21WpIm
fXHMCUF5gEH/3J1EOqlkeV26HlaVtKlYWT/AmWsmHpYJxn652T17BLuwOS0scRZyMGhPgMBfW78v
C/iXPPZeh7TgIElIrG/+bNsBvBtKyKW6CAAcN7oWcVAR7OclHhiRCvK4VNm5mPre+hrPA3GqLkdz
ZKW2lUQ/jSy2vGZVOrdGA9uwiU9dO9C4dFg3JrkIgRL5kkBbJRmhtZDCnibdR212HLwlZ2QXKX1e
erca3G3svmXUZKX3aLcJRe/bKsuyaIH7ZESrdxCMSvwYcz3bH0mLt/ltVB1W90ehU9SKR+XG5qDb
6efhHiSKOB95IZ1Ix0U8T7Ey+N8Gu+6cPHNyTHlAE4tR5TDiGAh6WpktWB0GoQySNY0cVD15zRyM
9QFgqZv+3JjArGxYnnkUzhyi4QJs351mj8bva1fGVvlP6Tbl4t/3GCc5Qgcfmg0cBwvY/zw82NoN
bfIquE0yL7zpUKkkk+U3J0ojiN26ydMHLHeSAEtLDA+qpFPU924aPcwVXP5JO7oQT3IgCp4U+N7z
PA8KLHd0sm8Vusn+mPh1Nr+4Ud33x5wx7482z2BkM7uBn4nHuNWykjRFJSiKT2PH/8uvtSss+akU
SM4eLQVsex0BdIpTLovpR9qLpbx4QTHXZ8So3RfKpUKeW+DO6titMYmpkqE730Jl6+oivTRRpzbN
ouFYDDrKGEcwCO08JUmjXq2I1OFgBxnrbaxznLXiLFgPTR6rE4CdTB6zYOpj9GZN9Exx0SRn5leo
mJsV0deqGZ2XsUOlfYR7cL9jiYK/ig56GoEZCf3a1cmIPWPhvOsaCa9glkqY5+275bjitfIt7RzW
wS8GvGkyWvIm8OocZv255bhCw6sDfy2SY+l1dW8/g8FZfyZT5l0h6OrTkubrWSkWaxT08QP36oDd
UGQfJHzAtxDw5dAn/gjSnKzPw5r6SIuraMGLyF8vQ0u30HGiLwYPn1Z9Tj3VvWQiWy9iGYIvQ2x5
1zSxJYN5lKHigqB5IplqrrafLyeU45WBoKIXVHnZg4KR/2arIPjX4sb5b2k/dG+L1aXPGfj5req7
QSDM7RmZWTCFlAC5nkNdIrVO1lLfbG8Yn2RZME/Y7Z3zOnflmc5mnO/EpLAqj5zlTxXPSNWRBX2u
fXt4BGXPX+fIrsXB6vC8qOpufUIAnHwFNq4emVURfI7ddfEPJXKEg8iq+MkeS/+3Khi73xJ4GSYG
GYPwoEsfkEIrTpMGLbNDRz/64jH2H/wpbL6qYW7kEdwZAmOZrB+ZW8jnRKriGDIX7KsjQvc0q867
znR9vLheZp3mdVp/Ma1ZfmRhAYa3pNZJTqI79GvqfDhQADh5L+LBK4Ll0+paw0uY9erqQK3d8rkc
Dl66Lk+VKuLyWHTS/4zUhsFfCHWYzxQ56dkCH3hSijkgZRx30SWuRPrvWOj3JJTjh8Pxdq2XMjkI
CsJDPwTEw0LY33wC8NnSIv4UZFH04K2FBF/vuYGsDoNvMXUnKfbMmJCTjGXzY6xLGo/IoOQzS7M4
Toma2Sduc2zBZ9kysXCeM4CoH7rwrcfW7bDso368BYSTN0Tz7YEzs3kHi1oZ0jSVP/JGFNVxdhtc
oYO5OaaK1qukhstA2Dx5w7Geq+aDgErPp8t/sIbGO+aIggXVNGNf2j8WKxovwaroABjVSMzIV/EG
xza8zRw2hxUl0HVEAnqItdd8DeeiZdRnLR1BwxQWFmPWH+h/my5VVtNwFdHDnMMPnq25nqJTOkV2
ccjEnJ2BN97nEkJLj/L3HELqhiTz59R772FVM1B3FPpijZE4ronbXkQYKevmDK1InhM/rR+4sco7
QteoVzKKPLlU1EbTqW1djuTcwpX/EKeK8Nr4iD5dp7R/dJalj3MSICX2lfUvCxUlZpNdQWcKV1X9
GTIl7KHMLf9Jrkv7Paml9SjKYWJz+fol8735cSz6Uh2aMKhPVMDtv2bOjidnCcLf4Fnatzptbf/U
5GK4hMscvrtOX3enNLW6R4xXIuSmJIG/0OvnC8ipGsABXES25zzoi5eWXgnAr7RXDOEJouaQREma
x3/49cw41b5bYLd4wo8o1dyTzYD3W76G/Rck9tZ5dMu8uEzYSXzBshi+qYnrlBuSxBJUAF9I2603
BxLjl/QWwk9SeM/oIUrmLLqD/TijFT7H3lh/A+gPDrQxxz9ST2a/icxG7y8RvSKX56l9dZIyuJSM
E1oPRdpV10zGxXef7P8hspb8w6eP+eanQwRyMufHMVzd6qDTJmVrVjMi/jRpHwu3aE6A8dAL9ECd
Smbf/BkretoqHcdvnSPpDuz97KGKV32spn44g9NmT/U6qSd6Fl658J9lH9Y/29VpQDiguaTwiN2t
N5y7eC34V4FKHoU/JK9FpP3zUgTdxWvnDCPbmdnMZWAFz77S4SFS9ncwOP9JCx0dEzpOLvVIA8vB
Yu+eik5Vf6y+myNeCyTNQGJIHlDwd99CsEoYFyGKVyvDvIVDWH5pOj09hImFuSHR7ErfSvrg890l
XTO+9SWPJzoJZZNY1UWXomCiWhbn5S+LFHx9b/s0hIhYi5iKUqyOwRaKFds76hkRUjiplUStOBZI
5Mgi3SQrsvFTmzP9+a8KFIc4CuIdnthroX5uBuV9GePecDyCgIIyZivR4kHk1Dp57cDwnwfoqyo5
6iqb1+I9qljLw6lExMyfBBv2TXJlSqXojsOv4Epjg4XLWIvl4AxwkO+6GLL29zRIaj0dNrYuWWm6
8Uj747ak/ZN5hj/ZmwZv1NYAl33smWiE6/04TesLOpGse+hSy1Kg2Jla1IFdFzavZT0O03jIkmAo
zyNC9/xs9Z3XnSyrMRRc2izxLxvNQPqI5tKpn1xfkOJZCHRpjIp81bz5c5uWfwzYjGG7bwG7FV9g
o1OaXJQSlWs/AdDqILyCSWUtHSpoIlDrzChAl3MaNnn4rMeI/o91SRH0XtK55OA6UKQHPfCahn6o
tmK3TKomP40Omc4JtRr/O7kzJu26qoUGqL6oh18oZsQ4MNDT7oM//yKrXBVDbHqgeY/0zpJixZHE
BFekXl0dB1+sIRMnizQ9Wf5qC2Tbjmg+77LSemUqkOR1ZM36vlXIiVpbXOXTnMcY5ZPT/5uqyWj+
7WU25YLGCoqfhCokUpAtNS5sy+C2uyqoFrOfEkhNFHjbqaZdR5WkfhWG59Tj8OteyaVYwjOFFjW9
U1UGTfdGd63L4xpb/ZJdYQIU31lMHuW6tUI13qq7bkRkgExvGzbQVJ5RIy8twoLywjo31TwME3hA
3Y4VP6AKNr+DcTWqpV29LGfXiOpyezasoF1xdLxtdYTSjVFmG52H/gtRbIsGROBGFaTC6GZvsGyU
12ZN0rXg8hS3qxFezMszFilmh1HS8eFbeT5MjvnYLsM+vDLBh776Wx5NwcQ8R3/yClCyiEcjr1Tf
S+d+SifZMTwL/++ufKIubicgZka32+pxzdCQ0yxoc/jX5xEhJft0E103aA17pCW5ju8qVRkpNiOg
obnUFPCPN7WkjoWeDY2BdB0kewLDuWvtB+bxyDZmtV3bfM7GW1agLXkfe9/wM6Ed80DE1oQyuHUO
rJK5VAfM6KX90PmFAjGTwNpp3AQMlM/Dcn1Hegqs0ibZkMc3inW48oNE8t4jz59XAJqrI7txQSm6
PavWd7W2z11kTS70GWg7b2zTSU8uc0j8X5YUuZ8fGo+cyD6XLfYT8pbM2X35NJ2Bjhqpwvsb8c3K
xUfP3PvOAWb+HMO816mkpe6EfZZ5oSkJSxU8l8JXFd5SBcyVPEQeXae3MmwNfkRlYTjDUDNNr7zW
Myokcp9UdAvZIPQxl8LsrYrvcZp44V/jjYHCmU4Js/TaBXTiY9mYzpHmuUgebVZtVhtgqvV/gzI0
/PIAmcOkiaKkcnjRWaDjEYI3N/c0YpzDbTulb2ifsJ0mahTtJ7mtDhX8i37X8Af9h1xsGlmeZFIQ
/quwNj0PvRtFBVcxwztjvh7gE8V2RZ3PcHKvC63fSsKC/c1GgqKIzkle1peRBpPpO1UbIyaNTGY+
ll3iiC92Xo1oZrTXUTz3XVv67/maldVzEaJOvGDH1oRvWywZws7wzHihcsIMWW0VP6xgWrmLaaBh
882abGCGbdO1U2Ge+dj6hlubKrRT7rGeCvNE3WogUOzkrRjQoZP13ot3OrlYko0ajYQDgQwI3AGE
JgS8i4vAFS8duzb4PkcQSz9lTir9IYLBFPqdiyo7+GvT3iVpGwrUp3bAaRe2VW4wAuW7w5d6kWn9
Q7lQGeOBAd16sQ+LjyKoOG7xaIcsy3twQoNjLqeyQNWvSx0nyzFl+KiiHrzjvyqhs+9je0QdbdU1
s+LTeElZC5SP+g9MT3m0Ti/pKOYou4sb1zudvGGU24ktEpoS2QbaN6e9G6PMLI4egAq/nFPbEJBz
kxHUthi9H/NLVAKzJmLxfmFd5M/10Uatr98S6nX+fbPh1JOf8VjdJTKK2AoFh6tPWSer4NsWylDW
lOyJHQWtYhu6sd8AFEOjWsOneelMoKmH3vwhvdsAtildJ+3H6CqzkcC9zCU6ejE7VU2wUOOnlOYD
Lr+jq5VfppokgO5oRRaLlHgDgkVh/kK2ytz8pqVBsmuOn3WmXCd+Na6W8lZObq2R7G+BOLSthX2w
YtbLXzo0wBn0kekqXFySLOZ1betlwKSN114W80xI9OgeW9/DaUGMedMLFjGoBgT+SDX5vBRlGJ2r
oF4IJ60uMbO5TWFlIgHQoMl5ssom9i1Y3HI3DaePZBZWJQsifR2GZoFvfO1feowlNZzolKDtKy9M
arz3B903T5TbZtHvLztE3rO+00xsqKy2y0y4CefUHM9F3RuhQyQjk+EZRaR+ozHirjWCDLTQU64o
SEl+R8L+S3c/4/xVMPjqIS2a3mMUD00PVfUI/Bm33dWhmzxuPjdJqDXMdliz+K+g/MJG/xuB5kyP
os4nVCUTEgTkd6OPTjOJD8KrihADfT0bMc3KsESukpFGZpfTdGdWa2hLL8flt6nU8LOvHFqOv3qd
X/vFKbCnJZovjrMYqsCGQubJeDU6vw85YRnsHmnRMIw3bA72h6ewIn18C+9HjlX19/P7DvJnFKBc
XB2Rjnz0mzxgJyBgLc0D1G1jMgAVFhxXqZgCXufOqm+HF78PvezggeCS3e7k3iTXJsoPFmStVA+A
/JBOjxIFEJe2Vinvxx/s1fKCQ11XfnWaLErK0zxjVsGs4DWjND1lXq5xNdqFvVB2psUyiaPEcn/D
1HStksu07eR9GW8busmnwUtfMubrYFXQwnLL9nvv6Lml1z8ap+XU0rHDXeyZjre9/6K2Im/4QLJ/
X153wiXLpGRpi2QKSE3CqC94VrbfmaibI4wlMdOhP7EVFHN09FuxZeF2mxrF9f4ARVcaMWZAmsk/
k2NndmiZ5qg6DgXt6Gw8takF6L02rHnHCDzxAmPdlyl1SscYeRoBjRhn9JM5jd66DC8T8rYmNwdV
Z2ym6J6uKFVRBzS++QyGo2o+eCeGrB59Qn7aNRHU+mYTKJu2SPBI36Z0wb+ibXsPYwQ6ijT9FZb5
TMbhmX+XyXotGT9YViMQvUZUy0dPdpqh8x1qaih5a8Il61DgD2RHsDraRYl8XAVukyDOzTrX9End
0+idpG86hHTxbbK8IupPfzFfdHPxXpytP6olaeHC5D0N3k7EKZnM4W0F4D/BaYgR80iA/dqw6zjp
BQqt+eILt/shRGDEMHu6CwjT8QLhtvLxJrulZyHtawabW0P0zoiW+eWQdsg/rzFd9/yngE8UL/nk
NaRjZGVm22isVdf3uLLNJtufKxJBs1MSGji4EJ0OZvfimmY4zaSPwtE+6Q4hb33czjagdCOkWwAj
53Pk2WsjT2Xolegn9jWzVx6oVe8FSA9bfNvDfrHR5sGmy0QYbXNVe5m0IPfpmSBVFR38x1aRYj9g
eMShzAee2XbI73uahsbt3qmJy0u7EXOLE9E/cZho35rERdoFj2wP2FY1G5EqN1+gq97b32pV5qyD
kZnIPLJo0yrFi2ei7k75+Qt9KdCK29G2UczNIM2Rs4fscovto52P/LKc5nvuUJaSnzb+ucDcRV1H
zJZm56bu2TeWCitfYimP1p+nvHCIfOexRU7DaKl7ErEtuYTMkGe0/cqdhMlvIh4BB4Bdm7Pzr7c5
uuZwy7revHzb1+BNB6TknPVrb5lo6o2k92RSDUf1Aoo3WiGeR0ksQBi9PMSUJYPZAsYHcmKs0b7W
t/fgDbF56XbQc8p3cWYuPbqTqnvKvR/kCZIWvioR2pzF+0/AB+YV7ZIDCkJzQDt9kMdohjHLC5Aq
bJui7ZW5/7+khPlgzn6hsXF2OR+1yWJypzPho0N1aTJmsBa+b28d2S95UBoIoGukOYW9vMvX9zxF
1meUVJB8pFD3FAiZrlnq2zkQboAGGOW9KW1daQC49F5rnr294MRjOvR90xtAaWcWrb2VpEahy/PO
XGkqsb0Lc3Iig6Mky6wIuWtHwzIyDOANpEbTqM3LWLbGSQmCzRftosU6jozCZS9616AyldmuycW/
xuzPEaU8n2nKNXMt9xxmzxanZEYJeTLiH9xHhnRGwHTY9xb1F9k4HREm+A/3jG0DbTIvBsE8BqCD
mMUy01zybihG79jQtpJri2VLkXTn72ftGj5yS3b3o5vmcrJMv9P3aiinAYo0bFPibkrJFlSDBRPe
oRH3Lr2FJjBJ3pZF9f5MWKq3TD/zlSmvyy1SiHKcFNgo6U1qPTpbH5pb99Q/Y0bLngnem1bOC+5o
2bbW92dn5Z7mize4Zd9xW66pi7u4fdlEq3vjqjcscBGg/iZ9SlP6Qj8a0VLyRwQy83o3uMsu1B0m
287QXS9sK4GlGoMqe2vtESbko3iNxspe52Nr68Qh6zHljCw7o3LYUm04hZ7FE2xPzltjtVzQU9ud
xB9mNCdhNM8mjXWwa2Fh7PgcRir3fZE6RsN8v1gO8sXovzKait69pDTBe5dA0M5l4vtWCsRblN8f
NXKrO4TRCvPWo7A3WppIp7mrX2LgxNA/hlsLtuOSywcnMDvNGedvlfjqYiATPO0BCEm0yUs2/Gsr
gCyNcOCFJg289y8QzrOM90Ok7t2iFXBb9/L3b6JszL/um86GG7JJWAfziHq8z6IKP5WxSpbmjNzQ
lAM7ormX9NRiJtfff7LRevIn+5sVW88v25QqcVsOO4RJP/LSdWb8K/LduqPf+m2HXFRWDpF70a62
L3lomUcKC3eXqtwX8iY6oxNx4OE1W6wCrySLJU8MEPZ5Vt9ft53S6XjuX2rCt3yjbK+XT1WLAjQ+
+NpjlSG+ND1SyOgjNsV+Om4NDbuQuqcHlGBQtJQpzjnM+7WbHh2FUWtxQaLdTbR0WFnPIt3jXjRL
cx7ouDanHhbrJu3pQmUyHHXP0TL2K/Fvx1MkRZ1JK7vJbNW9VPLC2aQNcutk2INV1KSmQa9LK1Oc
NlvmJjFI5Zd5Dd4jby6SSH6iscyLmZQ109amyDLvbgjCbU0rnxPE+aDR46cCjGm/WmNBToEZast0
RMIsmxvKsPyxuysa4NhZTmB0Rn+HobXHvkQZxw+hKf55fGwSs0jv4HgsUQt/eKvlcFdsYqPNn+/A
4Ybl7aJacd9EUQn0T1Ha+ibN6OzQJMdG52y2YN1A75yG2VL8p20JZRzU/WySZLpujA4IvHTldoO1
M0thT0ymDWBft0xqF4aTOd4/00Y6BAq5pTVNHZmYatH6HsGIDcyhwjQJ1gYgYQ1BmR7mYIhIHfda
kqkn5oq2/MC5l/jj6NRudmbsqj+Ir6DLJjFHm2WWAFMMzCt1FogRwFC64OMUlQd9TsgB7qBFXllh
yx8Od02jj8yU+95qZukzeYPgL2ijlIcChQ3BfVda7ZsiymogoARMl93n09zJg0GjanK/3m9Nads1
+RKxM4XXC/KqDYDYDoC9USfRfTaea+z2ih7e6Z6K7pCzvYHHIRpNXmG+ZX2xjhpIDBohTDHQrIWp
Q7WsDaYwj16GqaScm36Z3q0c2SgVJQOkHf24OrR/kDOFdTWuL4quFx28DkmW9InBStdUVfkv3dnk
UJdING75BfsxpDTX3A2nIKalyslGLHgipFfk7gzYGI8lJrntL/pv5KRPFk2P4pVS26lOoQKFG3/v
6aDw4xMNc3kJGrSuXnRWKeDQdZ0iFZ4MGuW89CW2ck9Tiygqvya4LS6fl3wavVuzNLJ6b1hG/w4s
aN33KhyT6RKW/QqvWdZLCByPdOpRzu34h63aTr5GjpfW13Ti+lBRef1Syqtw8UsLzv3q+lcwv3z8
rDvW1qV208W+KmnP6xMmcdMJo3FsuVLpRuQFGeEXuYmfyOUwYA05nuxZo//y+nx+7IIplCA11HfO
c7M2zXxSiLvCywCth9ebu87yKS6q1e4ufp8MAxhgTANfcfGr2aILtJDW+GKhHq4W8lh3SVliUIDa
OgRNOgvssiq78SLYWktifTmu3bygQorLfqKrDmGZr4+yoCOoPBR4LoWUmsSH8GSzDbxTixdv8JyS
4bsk2rmYouTRYezyEB68ybH1eprgrOZPlcS694cMGlQtyZQH85PjRKO8LP7iNrRSVvZDUZb1kbXX
TZ8UXhDq1oJ4+i9J1UvrKZDTqH5iLtern8oOwxKM0/KH5Xu9oncSZzprJ3869CPNgSDDuGt+hBUu
GBZCxd9z3kSW/oVjKy+DJGKJGGoj4ODOB7DGcC1Y1ZEnvwcr6RUg2qjJw/fmmg04jJwss55Rxrjh
Z0QyPJlD5yeL9NCxM3vmBUkwNUOx1IH/kEG9YFQNrwmKKrewbCFiYauq7aDYE+UtxXfvoaiQeAP9
HoO0UxxsKRLzeQySVt4RVndrwdr0m9glgwFrfObFC0wgKdT2IeXGXxL9TG6+fYrj3B1P6L2Cjti5
jLL25pgdxj5gIIm+t9XtB84GeW4Uaeq57T02e6jNjkiozcYfJVB2cYzq0qKhxF3X4Ld0ajs7/qT9
tbHisxgc0s2iiEyJtDoo/X71dJPhdjjcE9H/W7OZ5Eg7LdGtj6WU3wYVp81HMYgw/XPG4mi8aXuy
67ehGnz5743e3O522XGn3nh/zFZCBVwscwHCHFT24EIG9dU73U1iOUvQxTG+0C+aae/k5dj7BSex
8V7FPSvJuEkMmmfMVYrmORhLFV8ZZYU0M7VdWkY/tc6YVcsVw5qBrpkxoJxgdKtkCBgpxdiIT6HX
pOsfI4kHfl0hQsrpKIQAL8B1UOCI9cOt3NJhtCQTijI5fYl6Pj5iijgBLJmectCrcLKOHPi5xKD/
VBQZXdfHVk1NdtC1Hajz2LV45COachkqSsUpX5VO8JKkCMqwNZyDWFwK0qJLMMx5dU2GBXkSIu8o
uWD14n4VttXarz1E4YnOMQwf+6r6lxiK4H2IlXiQbjz+5PAZ1ClabQjYJEiHE8pDvrSK8uEJEBFl
bDep+ddUgME9UNfJLzko5muNTPoxxh3yPM4JG3EAX/b/VNhvNKeezurumk+V/tn5SMoO8erOxXHu
R/XRZsrtnhc0QKcIMOVrF8Td02yX/jMNKx7E70x31cUNary/A11+LHRefyK6Vbzl0s8vRV17v+Wq
sx6ilDgf+HKZHtzKmZmNQZFtf6fni6hWKTn8ThqSPfa8/Ko7pHL0ohOG0sHNBf3+EwyaGa9ZlqP6
6BKkCFAQPDyhevcDCkIELy5lXoOWeS6dYw6h3R66rgAhd8IpvGYRmd6hgNYKb0GwFoywZaOUiMHc
/mNtahRImRt69gF7a7h4Spf5uLiFf3BLu31BYg1b3ESVK04lBRK8XStvUV14p9Lx5ucyzZw/YltG
38fZKX5ikzw+onz0Ps3aYZUlYXpJlGujX6r8R3fuhTGp9FJ9cO20e3QcV/6Ls42TYVp78S/L8ZtL
nrHvKPV+G+sw/yOlHsJOZS4/N3ZSXwZ3SK4Bpo8Xz9P2d7d28/e0CMJjkIjiMltr+iUv0e5Es1vB
xI6uPlpN2L42vkdILax8OqGwq9urV0fFn1paztc+7nN9FpPd/UT7ihkaykYAQD+3JiasiozIkipH
H9tuTg/0aC0w1ZZQr/Ggu/5sj25dn6ak8RCa2sV0jcJo/lEm1GKnJsP+0vVTpvYI7T+VaWC9BJzx
T2s2ohvMl+Cr07TVZSxTnI9qndyCps7QRA7M8Lqh3RyzM3FJfo3HJXuWLe0aZ0UG9zZnxfynq4YM
AnqKYeS9UvXdiRvxvnqmbf8zZphzCxNdxkwTynT6wtdWhz5L1wsdQ/XPyvKW4FsZT1jW8C8useEH
/l1wZv7Aa65JH2xrCsffkgUxU/ASzzqKmO1R22sSfgti3pAW+F9NiOivlZ8j6MXpAQLVYgjymLsj
KIZMHe+8LkDBdJQPtf60ikwML+6MDP+GPEc5N3A04Xwsy5Do8hgncxy8ZxOKjvEQOew2YosLZExm
h/9L/cm23Vpw8LMhbVxWxWKFCfblfGndl58KsQqURNgHN+SDj8iVOd+rbplPmKGO0Yu2SxsmGjNa
+3le8Fo9NhMmKVd3KdbPcujm6GCLoP9clIkvKwZ94NXXIVBEknYobUjmh4VeNXlUFVzRiZ6IYbkS
d1v7xjKovM/lWAXrP7Y9/10nbEyX/AD1H70myEwQnPy9C8BVS4EWWurPi2UnWv2CWOvb6h2rolr8
+N8NB7if/P3LXHTIOFxH+MnTcWrcWf7+Zb5e3VjS4PY5l3A/7UHgQ0JYyAOliJRB7k9aPtTu4NIO
JwIbwUaWKacMIJ1H8x9VpZI/3Ik+z+40kv+7g9bkeIv5u/sPQYq1YnCErsNFkp4LBoZ9D93R43cl
PT/URZiDGNZmHHz0bk8+raFIyYeZ/e6eRggL/pJGtZXLiEE3rK8MokwN5lSO4/ROFCpXJliVKBZR
N1p+56WHYrtQC4SWG4s0A+OsQ5rZUfWaI6BhQdZzF/Dxal1tc3uUFdpG9+b1Cd+52XA12Ax16SXo
siSpfmu2BzFziuvld/YuE4WPrjOMtvcJH7WpWB5rRGnheGF1B377FOoeC7G3DPMRbqDxoSz8c9iJ
nGdW9LUptPOEo7s5OO2EZu1hsUtTbU1004b1Q6B75ef4PpH5ZyxP264KdHCAo+4pd9N2FM9ZO7e8
sJU228K+5TTlrennysezt7zIya/S9QjzZHxU8mrGouMtJT8Jv6dVbC6l8JoANyWBaQHdFvs7YFP1
5iOVT0bzZYeUEluEWJQ0Yu5zdQazXj3vFXF9rPQxoQ7FgtQTzkpqaHWZub4VzwxcMRn8OdfpzRTB
vHJLm1vGRGOmLOptLEe8U94LA9DGdANy5zKQWK1tS8iib5EX4zZOMlrndCA5r08Sq6ouPyvptzxE
31E9K7QfK6+2HkQKqdOcdjshajrHTh8L2/Yi/YCtHv5Kp2y0oj57sScX/7pDl2aIXq9iKaYxelV2
q3X+DcK0hj9xQ2anWAeFaQpPQ0UjROINTy9W5q1QUHLo9GNqDvsweUviH4dCDc5zv5lC4r9HA+OL
Hso2eLDKRGfnzPX7sPhUotbjGplSofin/7Cf77bm/69DjYm9EQ1E7GrPp9cgxCzn7/uZb8c0Ulfy
80Rfnt/BkLseM10wzM9ahig2UtPI6Q0hUPdx8+wDSzAYbrzZeC756OBCfqyZNUbHoRsq9PrvFiaG
cfbHnLJ0QBW80Erozd78SwQETnht0YTX6RFFSdNLpgnaVsOoAj8nMWL8WG/zdCfsoWCscHQ037fb
pKKOgTrUAUb4LygBjMfquhm7BnwEf5fTExD6B4ZbkpWfcx/9bn1Q7oRhXjZjbm2BbOHCMCPAVh6t
NHG6mDqqtqb/w9mZNbmRY2f7rzj6Pse5L194fEEWWYtUWlpqdY9uMqRuTe77nr/+e0BAtpjFIK2O
cHhGI1UhEwkcHJzzLkJcJe87oTKjdN6atMzRZNuBdAtYyyn97dA7oGU21f2r3DCsAq8/+YOLmTfY
LIQ9K7YgkRm9pbmDWGPzH2SSvV9wi/Cm8nfV4Yiseizq42w5xQhLR2PVo7coCZexCdofaMRJMEjp
M0J3ERqMlI/C9i3q8GiaAlXOanQMyzRoKIGCezmJ4VRdnFTFK/LUuYr3i7sIKqdidHZrFGpJv9eK
QRRDiJ0FVrSuC7uK1VkHY4+Uj2JzKu3A1OnstXlHJ8oxmgeIM0LLyGwWUYuEcowH5Z0zoi8BZgJp
GX5cSSCG5olK2pQAhYw3SudJsbpMFNx5mY42slfTfQnRcCUvatz0X50h7p0Hs3O4cj2WGXRCT8D8
RUUsYMktFgq+GvJ2N0wHzxm0KDboForQjIO4nWeYliC8/SCf0AqeZhYF65sIThcFxfrE6peoQNUU
UKoVCopxfSOec1YZ3qTAw3Kl6IKh2IszfKTrWxW2P79R3W0Fg1LUVdl7j5JC1OhgBYlNpQqC/xeq
vyk2/Y9BgQ2JCJxj4P0AKd7a8goRRvFEGzDls9nDAgKoZ5GSKSZEA13bD0VnpdNhrKuKvRJMgisW
J7R60cuSGAa1WhFkCr30XUw6Ubi7mJ9juwb0TNh3siAAh09wxgYaN8mXofKjYvw1y/CboDSOAAW/
MeEAdotDROAmp74+68iRbN6UwwiFEuI54maIx2xdH2xaxtBf++htGVUojB1IR/yyOpKKsOwPHYIQ
7AtKEOKkAQ3qQiqUITyo4rrwweVyghWPpt9kTgrgYBiG1z0ZfHkMXSflZ9kuMwLX1ggIWLYZVZVe
9mSGHByDc6fQUhJx6tmIg6KVGRRiVIVlwEFK1H+5BtL62HcaRN7lQElJzJQ/tOKXuEONTsAu62KD
9oLZUykp7CITlX0ODwqupWwdpkgPICeH4LDBpgIcJDqczZSKlqM26QK1oQCXQHaoCqU6If4t4dHE
xrxEqmB5jZGSgCn4mtZygOcj+v7I386RtQDN5iKRDDs6srCcjwrtJZvC+hSjt/DeApaUfYDXCThK
MnHngoo/nQshXimWdma163EAKVsVh0DKlmf9Cfa3DFo3kXTxGepXkjqsylHQDkVDwC9aN6mexonz
rrqj50GNqdIyP57mnb4iKTG8itZCwCq6FGOidi9x8rZen1BUOYha4BGyya8Qh21DTyZ76Iw8Aiqq
8KD9bIoWr2yzp5WdBw8ljkXB8pTK7rN6YK8xBAilb30h0d0tvgjjXM9Exyo3u9Czd0WZ561oD1VL
aO8dbseauatSbvPDW0cv0fG+9ykp5ObRbGKbbtqU2aKRAksh4rkWOXlDSXHDe58l2RwNezAZS6Id
zYRiCWJHlSdAsj0YZ3ZgGlHjiN4n41TjE2iCQYgfY1TLSewwTRwYQIFrdM1O+WlO/IZ8cAnoAHwd
a/YyV5xEjzR6YqpbpLIY3xpLWnaLF5Y8mFFxNpoPajJNDV2c9uAPRr32R0K6T4BvV02kgOrHTX3o
6Gta/KWd7GEIRNXb0GuR/QskPNHyXNFgUQ2rfhYyP/u5B0v165IUM1VdCUVQ7ScOSZaY+oPq/KA4
IL56b+PwgRTuSd5TaVllhgZo/QGPjrWfwdsadR1Tc0PB5kONnklGDu2YLWrhoWsKdcNK47ZtvXIi
g84eZhix6MaqzagnpTd6u7qJDK2+U5jcSH4wGrFikcm+SoBfVEpHbsipESy7Tq61AZTs47SkXeHD
ShANnoV7enTKRlSWkMvOu6wljrlOQDqitZM4zb6DZBt+gAxpTPpTY5bU/w90pqaJaoN8Y2dq6xIz
sGFGGflNVZWicQgfP8MArXKHofyan8LIxLYkHnD21zPksGT16FeDQY7W0IcKR9Yy33txhMr/LtGL
OHuqTc1usAGt9GgMhIuWuEL03NcJQ6nvNuCdJqnRoS1ACNjeDmsRZQTZNZYlW71fIfDFeyWXNY76
CeoklWUVKoCDS+QEBgEFpa8yaESkXqZBdPcU7i1rB4E01TJsFuiP8448hJq9tdc6XjmqG314XOvO
f4dKoxNBDpBsBImynk55ZhHW4icByAwGCSY9GFM/VEYOgAjt7nAEG1hobVLC6rRNP60/wGRd+YGM
PINGdDYMkTc80cgXwA0h0MJzhzRa2JFZ2Ar4h9KHUq1uq8yNhcqgOwdfbPjp2bNtZoBCd727NNG4
S7sODvB7Y45Hd0z3aptN2hQKuGEytSusNuxO2sTI31GUilEFAAVz2sujDyizeE6qTKxgy+0EajWR
VAGktXUEsVuTq5v+XZbZW9HXMzNq0rFAttZjIKBRVapzEh29BMWBKNhJEFXjDGAsITwKXE8GH4NQ
EPG2hBDZf2gT6ArZK5c8HKxMGIBE9d43Rg3qGbB7IP5OpeO2hNpoVL/HYl+NZpr7nxbP8+GvSUiF
eh4Fh5GAkTnU7Nr6VX2vQWLIDdil3IspA2giYMeIwglLhRQp+/5Ivw1pjmclJEvnshFhUqrLjnUs
FuhU0uqzfq0C2JUOzXWErb9FAgr6NUwEZBH0HCDr+aQeEkvkNyhPEWM6icIkPJ8mmdBPm9lPKZ5P
r4uCRlX6UM/cc/XD6LmwKPZOBwpounclX6GWiHgMjYEL5NQDIBAEa+WH6EifyF/qBRVK0JJQLyr1
ot0twTwqxEjAlYJ8qOMylFA3xwxsZl9F7GKYBEBGP8kVQvERCUgjiQ/gHXXR+3cRny7xsj4BwEfZ
TaVhJi4suWxIKPrMIA9IBTWA+CzyFwVUSlqY96gnoY7AllAVgyarRWHHwd+L61nk9CecDQ67YpuD
i+etFCGN/pJo6WYyAq4n+Zb2hPZVWJ3VhtTMqvO8BfX2ZqD14x9NzRede0eygFQ2j/WggPlTeQU+
bE4nYchCosgUsyRHsIFj33NzAXJWJBmJwE7msAudx46oqc9PJgqgaFqq91aLSE3GdxALGGDxcSQM
WTWo1eurIBx4bENr15OIueldNCGlRBqD1WDk7WMTkdlHcwT9GB4nmfwJL3EO7sUx06J6Nfe15uWv
nRYSFs1VpwmnbwjiECzv8hA8jM3NqvHczzb/I7msrKE1Y2hZ3SFr6fZ4OzwZRXUrIvPnp6g1i1Ka
cDclvrIufH4sHMSnMSOfwlBn+TTYdmvRgkXYjb43MQiruqVYYVdh2QfPsH1TUb8CS8dvbJ1c/Edg
JwjcIkNjh/MXa6QJ8HlCdpoXU+A5ars8ImJhPG5v4aKcgxsm0zR3bmpm9W8QL0Sdzmp9Uafr1lms
XFk2IoHo+IMqFEWyDFi3tdiUQ0KHSQO8EgqE/vX7xPY2AdoDORQkf7g0cZs73TZ+uETGedtCoKis
N1PCMVOxIbw5pQN16o3act115rRWCUq8Y2qlr+S6u/4UL+6SiC7iZmri+Ck0gLbaLJ4ea66tdeaz
f+Ivqa2TxawGYKOne206jyIDUSDCQnIkYpkZXX+YjVCMaSCZh/IPeBfhPIomzPm9Og2rvumccHyO
nVnQteaRLIsIcwKJKsYGmAA4//fXB37xLRy66IZFlk9Z3KDGdT6w2fs4mQT28OzIA9eDNI1StxJU
G+wGdUGVC4zJEMAri2Tefv0xtu9PYUFEd89gErhIb7UD6XeNXQR9/hmTClm1jAX6nhK2wLZx7Rc0
DXWXvz7y1nPYpKiAxqJpI4xGV8Db3m0hVEVIP4fa61hyQnIv5N5z8NOmbiGRnvhTCpw0S7bO4Dci
HiuMjA3aM/xo1MAabklCbZeoaXjMhUOhIjCQMNq2LFwAJgiqhfprdcNWaLb+xBWUS1RSHb6j9yRb
xpEsmBvztK12mAi3IR2J1yXSaQHPdL5SWhd6vWPTxaVvZK9IOEvAFni2Uf91ifrGHiDm9p7+Jc9c
UY42rLY0vjQDAvnRPmjwS6AMHeHMnj44Yw6S5JZe5rY45QaAIEwsb1wQyPQINk+ohzrXlGa1X0+F
76/x75bT9nX2iOqHjVYP8ZyA5uH7VfxhMkPUZOYxDUhy+mgGV/AGf8pimg4lxRVv+K6DNGE/yMGK
sq/vfyZXg4KvODq4e4Raf7w+y9vtiOqG7fh4xqOO4tgvJD+JmiPa9IH3rMCW6pJco0VCGJYUCP/E
2MOPCZSlsRYOU339IRxhJfpjYcs1LT627xGO0Fh9IZLKyTaKivTynEJm46gZm67y2+dgDPLwUzTP
Glo6vbYAr3q/Et/5rpn08UqktlGGppj9pvecpc7uIUrrIDrCPsq+xJqBcQde6J0xIt7oD2Sc2H4t
tJW5KkRC2GoyzIh6FuVZulEAVcVhpJLRpqC6hgWN7gl9dVXxraJ5BEPGeQze/WvgOgGV0JbKkPg5
WW1jSVT8ymHClAhsoA91KeOoRvOnAtjUmDTpM13IMLCmfZ+kSgU8Fwqj9iHyAwcXxNoavXY8UCe3
OgwaaXvElIbHbAEwf6+PjVZHvEE8DMV9JglTkd8JZE5uxnGsHzyH1Ky+00Hn9/1T28To3x641Mf6
p+tfz3ixhnDFIG7oDhgyOHbbs8TzidKg5ZNnVemu5euTyXC/e6JMCN8Hy6MpD+hESry0I1XHVUmx
ke5L4MVF2Uxf8RQP0CbpF/4kIUPqtfF8nKvf9Bntnwk4p++Gtxqp2z6qSxMV4TbRdzGQHd1K4Fq4
q1HE1tvX3G1qp/wTRlxslUeJDV6l3ZBSLAOPdBIuOzHYZNiORzAr+q3dsdkcHrqRLu4fbuAamBhv
RSRHwNutR6vttbdqtLqpbYaFFd1p84mF+beyA08Hd+xYdJM94ep1kpn7IWGiZwIsKXWK16qhqJK5
RqZq2M0l5I2Ni6yNeaP0uw2phACo94GP6TCl9xepWjY2QkZxql8nceoRaAruYe7n7+PnHrLN77yg
E5230ECF7parxovxLcpIIOREkd224R2cHzplvsT94hvxK6WgPxEQxPXqzNyjMBzBXmgkVfn6bnrx
AHxmoLouyrek/4Tn8wdwqSS6ON91T+janqKHfbpvqcMvAqMq4rLDJT65d0Dcer9fH1+84I+h2Acf
SV4iVDq5Yr44ELJ5snEsipZXKcFl/ej7A1pecediBr3noVutO7omnlI3Frl57gfpmGSCxNEAXVAy
Q9bc5r0zxxqttajaVxhQxM3wxrPravkUFG26PqpmepkZlfV7b7Siq023Rtx8FOw+Cc1UlEKbdOAO
03nI5q57HBWo/hxbsxCxWXXr6W+ICE9vsmANwQsSFKDR4mgB2QVEt/qNrqpARFyf1o1oHGczi8ny
LKKLZ2Dgs5GiZa8shoOsz4PFyocry22Pp++BO94yN9jmcMhis4Vsjh1qBOJUPV9AIXinGfWI9FUf
jEiN7AB1J5m3w6cOJ2okKbLRgc8lzUichdr81wFXlxFpByByg3tjOTnb5cRXZUH54qloom0vPVMO
QBvkWfpKwlGTE6lN5pCy9nR9ml8OR4ykZQT4ztNJBDarKE0ch27p6jxFQtfz63cucj6SKvcS0H5j
wI17I3NMdQuMDzHDd3TMYzdDdl04CxWN5kmRmaTWwBxBT0WgYxINHmHsNuav4gVIpAGi3kV86Y05
APjMj7h2hXr7CkWNjPqdKpEphw8n0gWdRrJH5xN5WZKPkD0AvIuVIVYj75x16HP4uvxWuieOULTA
qiVcRN+klhRd8gmx3JTqRBzSMMAV5ARwlVQyRTVzhlEwBrykEC37Pqa/61A5l4DfchJlpxSlYOqB
VYiu1/tEXs0gWqEX1I2F8BUpRghPnzwjEQnk97yoHZNVB4Pa0Ffa4+sB/iiR3Z6x1AS7b/VKcQ3D
0UJwdVrMWhhEXT+qqHSohY31IF6JncrIch661BVFatCZonyj9DPAOgvClYIcy7tLLi6bXxeE27qj
32p21O+mVmsX974rcOIIHtNmxQFNVgR0fULNBWLsBOnz6ER4vr2Tk6WuRSrwpyiHc2dU1RpVoa4Q
Uls/qW41xbQT3f9UaJAFSSo6ojh50p7WS0df0vsQu5rF2EupXHXn9M1ATKbXjIJwoxpw6EII08nk
VNmUMyB/SCXvdmkn9vscVuiIzgllNZv8idpZ/W/yWD/dofqRzl8kUBo0QZ70u4jpxlCkQAU0pSCX
nJZraQj6lSZZqSAR2vJYs60C96kw6yl4hVJjN3xMMS3Em4aitrMGdzIBCoR0c3lEmbEraMLhVxdZ
6JPYNtUp9BOLL0CsEm/fU+V3m8Oo14L1pcRspI4KrDItQkQfQeZx5xrIjVqHKs+w4tjxP1E267NU
d+4VE72keBEAjTSw6PhjlaV0qN+99TbK3ClfcJ0/aX4oqAAUalHtVLXPcECO+CsqAJDsdzhzZPab
VkexB+7+OmTrb5JyZDXQkL4VkPrwb4zTNXY+SSo2Dd1h+JOyiWF/ohM7Dm/xay1q84jglbZ88uwV
1uhbxI0EPdmBeE3rLXOmtUPGOF2NLr/rZPNRlaWxuxN8aVRxBV1fyUx4FElZrNzKXYM7Yp1WtBA8
ml3rUXWgiYYCyL8WaPqO7z0/6zUaHrKsq0iRrYwCKlUMFtdOfgedbqTv5bIe3Jktm5027oiGVYMc
7uibXXWA/S6WoeyQhxpF9odaMxFV2OPPLnrCsiiQ4VLEwpTMwdQ0U0dHgxmjxfWuRpKAwrTSYlLi
WG6KaGB7gIfrDNQNc4gU4EzbcHzjZVY0ASlTOs7lHHOsqzeVS8xfXHiSilkkKXhKQEpu9cwPfO13
dCpH6xDI0KUaTop7JTdOf5It0U8VdTVN35nIKWK68JIlZViW6qkvCrUkSXmUuiqKSGWjGk7swV81
0j/NPXkMxEeQjWwgWB1N/6EuTNC3leWMBXVjWVmXbRHXn8VqhFoOMfJeCe2sM/4KtMSZmSC6k60b
Rda0ZXldiWcFVM35AAKQ2HxVzrOK6NaCqCLAIzoLV0Kq1uixISr7jRE78bOTVO4K504GyqQMfYJo
MVcO6y6rYj0DXxtoeEHuAs2Ggd1I2YdJ/r6TyElrLYv/G6bVfN1dCIse2jIeXgZ4b3WZlZ/m+9o+
Rb2OWSDIK+afjJTmKR8y/FYAnzhkxSmgNOVkz/g77/HElVXs1QgF3PXTOLjiX6tTQjV4pRaJCg+y
nKkUAhS9TREUW7AzrMsSpb48j5CNS5L1U9BoKGYDr+OqPexLrRW6L4Yk7ksSDMJ4NvcBrPfERS+W
N+7vnksnssz/LDa4ivHdtACNR4Ic4j7/3pLlBdULKmUSKHnU6gPpkjprIke9Jr+msL8AqKhjzvZ6
cprJX0UfRlVosuqkMd1JeaZFko9g6dF1eLZIM+iQKP5sL+NKDWuKQ2sQbU/tAPrR0Sta671osHEj
oIv0Ry35yzAaF5EmyD8ZUt5jlqPL3A0Qi7iiKABURqrEOsoIqOIwHkoWH15UAsXiSVcO7raF8Zxq
/qK/bqBc0d+p4eV8bnFViX+P6Ggi+U0xQ/uWp/DBpPVXLkmqqhNWA3jjQFTFcykGINV0yhS1Ugy7
zZEVa0nblYC2kIb9CwY8lATDKCgz66i5oA0rKAInPnBnn4SF7HoSrTKq03bu7xHtC6PyzqXUOHSH
Qddxhz30UrBeLtvAOhnjqUxAHfc4+BIBHpPGHMAcYly+lsE+aiABxHuo0Za2HnMoASwEyaNUAVkl
jmqhS8aRkS0it1BNQQSOUpwQ5F1UKRsp+Eag4bKHxplUZFM57iCTKgUsMnFb4UOiaiIIxHgNiagj
9bGc0nRItDCVF3EWqP/Aglk7N54/9DQ9e1QzpVlHK+Gwocm9sdqlBpJ0+DWeGG8K8KA0vG31G8kP
+Y0oo4kqbCEZ1gqQJCWv4AwKqpfOUcBTdTRG2cvyPJIMNO2kQhbL6CSTp1amh0q7SLUbI3nES3VG
2W5Uy1NSS6VkgisTUllO6mRmC8LZxc59jCHggusEBsNMEuSpTj2myNqw0RPNFza1cjUr1YJU7rlU
QKmFRNhogSJtOwBL3qPfl02VQIsKXftrIT92dVIw6lNs+rDWiwG2vbdcXfSXrTGKuvFjGI2lU+FF
IBzoct8TGCSuAKLLLWEkWnriKjuyD0otqMhBr6GwYaL0ZpNN71Xjd+kchGCPSYjvC5xLqQ9IJ10k
1alEahmkF3z/pkOhonqnT4llAHWSynquVPGSk6T2GAD9tR3ufD9Zc/dRlUW0aOozYx/BfIvdXZOO
p7I2p2QGEW8kGEFD0uke0hqWSDordwSAjXEQb9h5S5Sj56ce+jvPf9bEWjQ4klk5apKV9RAndNXY
e4Fxiuc3ncStoFqP7M+BS8hc1Xc2BOcu/df16922GhL4pocjA/0xx8dgdVsOXB13rpKozJ+KvAYG
rgRalSrNIntmSmvmpwa2AD1CHqFHR4+DNtm26JdnVt/41Ro/pXnc+F8XbgoedIIaS1CsERttLspD
icoCYf76wKcC0w8FIArxXGh9mw4d/RVMJDYmhZrmWy2/PX4op6X27UfKn70bPQWYngIWp68+eP49
ROTWALyxDnGXl3s7WSzsVV3O1NZ8nZ3U9nq98KEvIlowTPW76w+5RcICf0WRyuD6gPaJ/tKDdwFi
4Xn1aN0rhJrEwM3Kv7xNRWFW9+c6144QqurYS1Gt8z3/w9yPdV3fV/kMgm5nInmgfWirRKuiPUgt
UM27gmVgFQdbGsc3cZHn0KOSXCvBwzotssa7mEzVig8FgtW0B+RucU61+9Nr/uef8/+LvlXv5Kx3
//1f/PnPqkbvJYr7zR//+/5b9eZL8a37L/FT//Ovzn/mvz9WBf939Z88J3+2VYcs6fZfnf1eRldP
d/el/3L2h0MpjO3fD9/a5ddv8DD60zPwHuJf/l//8j++nX7Lx6X+9s9f/sSLuRe/LUqq8hf1V49/
/fMXj+Lgf/7469XfiYn45y+HNunbbxT25e/6/gPfvnT9P3+xrX/QXnVsmnG0JILTxkECnL+x3H/Y
FquQ7pLp04EWbYqyavv4n78Y/j90mAI+XVmWP41PampdhQkJf2X+g6IV9lHsBR3Ha+OX78919vn+
93P+RzkU76qk7Dse5qwYBpKc4irtdtc2DbTdKHCfl+YSR8uLWPPRy/c18zhFdH3hy/f3P8yGGvXH
Uc5jlsCrk6fR0KOKjHnFiwou6IrK7CfBQ8jy5o8+yOcHDz2lp7gY4nHn9VNxd33A86LbaUCLaEXR
2Od+H5zM3H7oFsyr1xTemnEBQANqF8xQ7Ptk6lFrBylzfagXM0gfGEg4r+cygYSp8xmEbZjmpcZd
Y2iy8nNXLjUktDr+eH2UTQw8vZFtUAVnmXgBmBFRrP7hjQw05ZCTHYRmaVC/K72wIlZMWvvB1LRm
j3VL9S0k1qECOpjWcUZx4JgbXflHR/33SP08/3z9gS7MMGsXto3FBNumvVk4nZVQRBh4HiBzwn9Y
GNhVXd99idCKv1GpvjiWQ7Uayj1rydmMFZUZNjDphASrG3hv62YaPnL0OXeJl2vG7vp7bfyK5EQH
7Dy2JJVqihjnEz0lLWjLqYaE0EETNNog/IjJqw9xVqtg247Vu2x1mqdYR25mag3Iso1u4EpSCkwT
Sjj7Ak+lYQfJaXyV9jnyRvR9X11/yAtrjjYMi41SNkre1qagvvChgb1ClGgKrUQjWzhPmdVw9/Oj
uMwC3T4XTRFdlPV/WHJ6SVEtxlOCkp+L8Ym32h8zz03zGzN+3qs9TTgriGgGKdw14ZCdD5PQUJmK
LOKsNkF7AxqMHlNaM39WS9o+WhAZOd1QDAH+a5ofrr/hpV2FXg1oI4APAvwjVt4Pr2hyx0phPdsI
c8dVTT7qeg9BpBfecfRC462TRsaKHZzpoJTmY6oQBW33UNJW6HaDO1XfRnTef37WTygg2r4o8RL+
zx8JBdVGqIMRKwsnfI9S7kxZ3C9uxJMLEZn8kb6WA7kd6JVYYT+8OEpmE7fnlLgPxopi64oFsJ5A
LERu1lmPNvv5z+tzLX7j/yZxp8/MeqWFTTeEI+fkYfTDiGGT61xDSPqjtk33zCMIattx/sbsBZB3
BOk4MO1gEyYnMzG8NUI4PBDA5HpF/2CpNP/48+8ScOUT1sVEfn+zM1YaCsZcICCddPX4zqigzvrN
2ry9PsqFsOcTiej42gRpUsHNNzKRk8E6E1FrcgrMZSYoz4tW3U045/z8CwVsApOdQLvzRdDzSqOm
RF1wG/KW8M6fsc1A4uOW87CYls0SQM6D1IUFRxa/DVv63BZFr/eM0rkDcXLy9omRHazQvatarOmW
BCUuy3+H0vqNgHlhKgVii+o+KALuTJsP5pMkg05JEJRCZGNXI5NKEj66CGCU2o3DShxG25c0QRSK
3psOP3Dz1bwi8/qZo3w3ptUxH9zxLrBKrAejYaeV5lPTDcuNAHphZ8FNA+xCi5yLwDaAOkHl90Iz
Zmct1gIWo+juYN0ZN97r0hTahGfufoRrbjjnq9F0iwYtEzhIoK6thypEkQTXzvbNNAzWjU18aZ3Q
uATtgIS9r1ubTRyBQRtB/tu7WXejxyDy4dPrw3QfEFxep7Cx96aW5R/bNRqPOvWoG8NfelO6/4HF
XLJQtw3iqurxO+1NYgh2IaDl7PyZilH/nBsY3l7f4pcWCxglZI5AfZLMb5KNctJXoD8jn66d3uJj
AzcpxNavXf+NQv5rcKnZjQFfrhXgLAHwGXAsQD65PJzF/QFxlMQfKxvd98I6AkM3XyVJ4xyuv9al
UXyHewX5iQ+42DofZc7sbgjD0t4laAreeV1vHqscY8zro7z8TtynXEfAQnRb1/3NKE4XlyuSEfau
hdz1IdXj4M8B+cS/ECZY728MdemNiF3k3QIEY3ri7384vUxkFQRm1+Y0wbJsFyZ+jZlSglTBHVq7
zttgQol1H/uizUlRDYy8w3/N74xm0nERtMfk8xryW3ZuAJ8GBlS2IHfBreyuKeHG1QltkAMtUa+j
nT0U2D9bRfGvDM3pZKe7ufDqDNoE8kWAmaLZg03ELFhr/gpikNkQYHW0ZQRSawbAYTofwwU7l11W
DgjklYld5Mc+SZyvoWv0/7Y4Gd+i+Zf+XvkT/PcaRf2Zhzbd6ZVDTf1jXDrk9T3YuO4Ie8v8V6yt
Az3/MnFeo9gf8Z4YXTyFnh9nd6xtDw21AJ1SLNpseFEDKhLJnZ5DUr7BvL7wEQzD9kjWdLJF0xEL
4oePQIHES+JIt3Zj55jPxVB/9iGNPd741PyS8/hNekLZn23JhdXZHhUZ/L3OowO0S0H4vUphoD74
NZXLpsi7W6vqwlAISdFKoJIs0O/n75M2CdqsDj2tFRfk+4xqbbOj8x7dFeOS33J+vpDrAi2ngAbr
AOQnO/N8tBIQZgVPGiN2r/b+nAZ81XcZxLx37VxPBWqVWGHtvQCpBYPSOtwx31z+skRLJJqz9D08
pVuk6lN6vZ1rUHUGEFsBcdtWH2ik231FnrurezN/6msXe8kQUz0ha4HIg17m/nPjsNp2lpN69C9g
DFNqBQS9q6CGmvR5HG/GYKTkMoZuV/i+mX2cd6+viJdBmu8NcIfSIwgm6jXnE1ehYtyVM2lL2BRU
txtjvstqzfk3N3/z27QY7psoTodv1we9ENyAVlL8AaLFqR5svpaHjowOy5epqRzrNf6q9l2hJ8bD
2mfam+tDXXo/9AywlsBHFFTUJjnKjDTlklUCWom5zer+6iIoN79vk+rbArMfMdX1xoxeejm8CSg5
2dxC3G00RU3SKSC3UTMZpuahqx3zU87/uF+HGW2x6293aSxqTgGLnsMcGaDzr1eWQ0Um1pGrG/Xw
aEwa2l6TVb8GJT/8naFYyqBFqdCx186HAsBWrmNF3rL2xvTgFTqrI+f61uPz+DdeirVoO/w/QJGb
o29aoVotI5cpm57GseJw7XeG4aPLww01uzHYpbALmYAql+PpIjSevxY4rQD9TALSBMzqeUH28Mit
2f16/ZUujAIPhUtVAJjcs7a3HQPZ19EAnLZDdbZ4C8Oselj1DnPQvzEM7wGgGmwnkMTzlwn0Ke20
ieUwU9t4RAjceu0ms/7w86OQmgjAKrddMHjnoxDIKIPpFluq78b3c2Aud1ETmDc2rgg8m/Bpcqem
+u9zD6UweD6KM+mV0+eagxqpxaFoF/8OjeEdNozwzamnXH+lC/uIKGSJkxdEoeVt9hEk2CWcLQbj
gLH+MBD9O9Iin+7b2Pz58hb1VG7wcORopEBRO3+v2dZ8NwXvhm1m5L+Gr+cfBR70xp33wuwJzhe3
NBI6sZPOR3E6A4/klQsNiuPeg48eySMGv/YHAHLFPrIm80bF9BRpNp+LMprripXH++mbc2TG/mJh
tig21SVmrF6Zmb87ho0TLlXp92ttrH+hOmd8MBaQGbsxGsaHiee7v/4dL702qF/qCYif+lz5z197
tdw5DEnxdg0atw9NatYHL9XMTz1+Lbi99dONrXBpPCKH7os+vGVs046CPRLmNOeo++jlYwvxB7/C
OP4NM+MVjUhHe3/9/S6sU9oiOro0OgUaZEfO368dZyrip2Kx1qFDOKCVb4yRi2ON+8ffGIkSmkm9
xHOoTJ+PlCAvF3oYRe96FEf3Ewj+fZCO5at8GKefrl8gcumBgud4PsXh86GiAGHJyGZPN7r9rrNK
75MWNeszcK1brRrx+TeLlIMLP3EaTKTZ22DvxGaQmiEjtbiDvONU+ODjvHqX2y2dmhh9nTuELd2H
aSQ/uz6dFw4A6lxCmpBSP04vm12PdseU0WFBUgY/wt8E6Q83NzRgro9yYTnaotPFk5N48N/OZ5K6
Blg8i9iCwk2+87X1D68h+42M+FsXTj8foCliECypIvjQFze37cYCWzeaxEw3SmvOgkAXmi3RfsE2
9FBTUrmxTC5NoaBJ0Lug78Xt8fzl8nXVxJUOxFPbzL/mkZffQ/i6taMvjQKUnS2NQ7Bnbw83kq28
xhgJ27o1Bm/nDocpvXk3uDgIbBM4hfTw0Nw6f5UiDCEkhNxDqzxent16cEDCGsbh+mq4FCwo/VNi
5W1gY2/WXFlZjYERgIM9IxACO3Htp7mx07vKSLW/sbwpiAiUKOh8zpzzF4ptIAtBS0K/ImLBVXkO
XqeD5tyoGYsH3m5fsngKPLTkKLRuTum29TPyWlbAnFTJQ4ROycHvvOoIk2V9nJoKPwOtft3qE4sQ
xOWNs+XSdJK9kR5wbhE/Nu8YJcaCnv3IFi4y/VNed9EXCNPm2zKwwp++QvikPYBSRKj3XlxagL9F
CdAi0sXRX1C5SsYPcTXk9zMAphtv9TIkMhQ9eFi/8FJ5t/MvN8GOXBOMMIWAXxPvJws79qFpnC+4
qnlAhkTFHDqk6Bsery/PCyNzbyEhJoCwSE+87R8KHi2Wvq7md9bO950QTqWTfsBtyf+NO6iPVG9l
JQeyvQSTHpNWzvWxX35LLoQkYPRqaKXTKDp/66DM06XgdrHr8dPei4vZAzj36HGpvPXGUC/3eqDT
ZMTJhxxW8LzPhwpDvxUGkxa11sF7h9xM/xj248+fL1wu6DvRLuVmDTfmfBQqrXU657yQvUTB3oHh
sOdZbiEPLryLyTezRFLAXj9VYX74ZH4Vg2U3ScfNXOsf3KZYd1Zf/BwBUzTTApY+UYTmu2D6bN7F
cavCMmp8r8NiBbPXjwHK6G0EZtFeH6+vA3EgnkcUhjLRJ6byJgoSm4iyxOZUwPGwdgimll/yoaQK
GffDFztMlrdTBl9oBGT90wcZg9KZ5DCjW0NwPv9WIRT5PGpnipxRGH2eFxwLylGLvl5/tQvfijQD
XApipihxbAl+eCzbiWei+WxzjT5262Lf0Rla7v7OKIRkrk/c+baj1JWbaWnPKG2Zhgc+GzgGoSZ9
fZQL25UAJa5mor1Kg+Z8xjqmJ0ZcBif0aVwPlC3XPZzWdW/41nQj9F4o2xENuQjCnqN4h1/d+VgT
rbNloVAGoQJZs11S6SWSV9nQ7SgjGMLFwPkX1G730BlaezdNZvEXV9Ug2DX4ItznWpwf3NaZwJKX
+Fw6i/3TdWIRreEmgwggcvqbNKiFtm/DWaCrMg3Fg115SFQZya2o9TKTZBT2AwUfeqZM5vksRG0Y
JkHGHkQR3/3d8rzyKcNHqdrnelzsOSCTG5/4wnJFnJpKqRiUY2HziRcf4mLd8InryNURorLWI8qb
y42uyqVRSIZEQYFbG5I8569lan0/rIgY7DIPvwEe448hHG7tvAvFaBGIIYXS4KaGdaIw/hAmZ5bM
4vSii1HV9nOB3tuju5b1h67tEUfzALj+XuB3vG+LsnrO9Cj/Cwr+kN1NY9o9O7ip34hyF7YPlQYB
F6P2RIl3s2SW1ncydI/5mFwuf7UR87+vYCR+sPvVvHGoXxhKEDOhghIOBJnhfILtHHY+Sm32Li36
+C2i3vlrd8m747TiYPDTQYGF4oBHASrIlWozlFV5pezDNZWP3JpbdvdLGjZ3I7pQ6Y1D/MJ2QGqB
FllARQV5APH3P3zRYdKWEDQM1Q0jbB+adUYTVvMC4b6qHbsludWlvbBOaZxSaCXmiWvh5osFNjcQ
3yhsqvKhc0ixSn5w9aW9Eeu2H4s5c7hw6xzowPy4n56/1dSjfOK1jLJAPXzAeRA3ID9KPqY5JI7r
H2v7QrCSgVgLSI7NpzK3S9DFGcTsspyuN107pAj19DCjPH3jMxmXhqEUjIgCvQWoyZvgDUp0HbOR
Yfws2jmFc58N6c5K8rt1tvZD6yHIga5PVqe4jhiC0ffbikPPGrV3hVn99OxSG+WIpyqP0gsSwuez
a+YLMu0eHVynzKs9Plsmx3zv31eB1f/07FIMYmGafEuKQv72Q7olhkAJsAwfk9anAKrPq87Mb/Xz
X04uoCNSChQhRJvd3ryQledNkbD14TK482fDWbrfG7v842cXiqjFo77hk5ChC7IZZGmGuB46HYpE
4JV3MW7Se9tJfjZtoVSH5ARNGm7fFJ629g1uPfVQWZmwDKrOAWOu5ZVTBtmtz2Jv44YYBySCxc2K
4Et/d7MG4Gjj5J4hiAPi+c8KWOPnsfDyz3jCeiihm179774O5t+yOgy+WJPRfLGSKqUvNkFr38Vg
2MZdaBQl4n1I174j4Dk4DU259zRWeut9nIa0Ei5F9f+n7syWs0aydn0rO/a5OjQPp/om23gGTMGJ
wlSBlBozNaZ09f+T2N1/2dA4ap/tiI6mDLalL4eVK9d6h6g/iayxzvOtk/lZhKT+7eTMkd6JgX7Q
OTlwe9m2ZUOPXs/enysM3+0g8tU6a+fOc/bWtnow8NgqA8Ux2x0OKDlG0753F3WJzZeSKQyy8TM6
5+R50GGm/AzlYomCLE4YZ3U/WI/DlNRVOsO79HfaDUVwbO0aOVjk/tc1P4szyw6xIIvc/EYnWH7W
a7Q+zD5257sx6IIbnIVQPKqrtnSPddNvMnXsdevPbb9W6Hh2TfOpG6fifbwKue4SnL6uml55H+x4
dB7l4vpDGtVwlVIs1JvmpEldskMc6PGKhKD6ssSj0kfInr5zxAHZSa5UmRH3CuF25XlZFTUkdjK7
/JRBX5ZGfy/B3cLHFQt7c9k2+1GHbbyXZVDMJ6Nzn38s1KLHHUyyJgI+ieZAo2nk7wHlN8YiceoQ
w0YcWu7CUC2P0pbOg7cuCrMfaF6oBbZt8gFVznA4L4Zu+7PwQnB3Q6LxhCG89XdBUVe3/txLONeZ
bv4gbcGTaEG2KdutfWC0UCsZqV0g+sVO87hWV67l+Q8uhpZQ94OwerD5b9b5OIdng4VjNoDxWE3H
bSznfj8nGeG/BNpc7xHKrkgMNrDYadstywCQQyoEbZUbfs3K1n2Y0aHpzvKp5TtQ3tErOXKg/mrz
vsjQZsXNDwM9y/uQ25WtD25TZp8itc7ZWeTI4j6ap/hWZpV3Xq5Tci7wJLiw8XvYeWDn8Bn2vC+r
lYUPlPCHMAWHWjWp5Y0LDNfNQ1NqFmpR0JZnFAXBpjX6hMxs8peNdbzYy2bRLHZYUxidNL31lbOt
+qOys0TuyknVE5552KztkqRY7vtg3uReSTLOdIiUai6onuUr9HdTHuP2W9npms/Rwzx0pQPpRtV/
zrOumxNyv/qyTeJ+SNWYlGe1jZFLytIrme6yd5K0RcD3r1HX0VcstAPObo130xGdo+KTptiAjM4S
drchaJt4j1hx76WYBWCVltat9K10LXH2PdCu2C77GClnbC9E+Fj0Iqj3S9IG6oij2jgeOkRTBMSk
Ng4vS8R2l5tg6D3vQ1A7G4LBMWxJkM31mGOegkHcvg4TrLSgYkbtHTiJ4XNhWlQn+BPCBY8TzNln
LNRtFHG3Ypl3s9VXf8CMjzG61irYdq0S66caQyeMkeDWlvEXhWT10UkQiLpEPaBaziTww5Zu3TB/
xka66Fgca018GNvZ2VWBLIZ00HP/x2Tr+T53gk5jNhxibuCVsQDZN8TiQsJP3/ajk0dh2sjax27b
J30Gr1Nrki8YH8se6rKIMTfpR0AUSOfOl+jhNc5ZKaYW36ce6ZF5LJm8rfa/NIh0vyf+D1/k2NAt
iT18RQD5SYNhkvKznLEVPnoIdCQHD13RmGtVX2G1g5z/TYnkZ7DT9oDjCfhR/jGA3fFQiCq/RSYK
OYd1dLcpzWlR19S943VEkrYPvtdJd8zRNnt0hJ/fVpkKXEzFcABGHB6N811ul22SrlwP6p3MCl/v
1RZDiWoSrbLDmAvvZmyU6+5HPDm6XYK3optuYoUQBjHPys8aPPFW9O1GObnn1EVrjLe2pF0+rFCl
7nJnqmCeFH3sPyh/XuO0REX2S+b4zpcebev5Av0E7T0a8QjPPkf2lFanjJPsamX/Lrjn9S72YvPc
Ev+Fi6sJRgjYYa5BdUs9jbWpPKy/j1VghQy2gyF2qpJ6uBNRUQ6ALKopPrkDtxsERpKkOixOuV73
6BxvmGSQju46x1b6oPA8vrbQCP2AoLaNtjIgmuAiLKb5GxCuTe1s4S3vKyMr1H2a2loV52rs/Y94
iGGzFF5Mttd8x7kG02tIpNtFZZRwU+Tn4WyYRpN7YGsM0w4pdyzoJLLmXppkdgwF1XOqCw8FdJzK
Wjc+D0bLdvatrWzUV4kC+9Ja46+4C5jF5Oj6m/QzF/WOAIfj40CxeyPK+MB7RTevjxYuCB/roBub
dPHi2j/kbChq4TUCtbsNbyUWcFOL8AD+OLrfBF3zaHLQFAOXn114ll1VGF/HvLufl2tyCMJQfsUy
sZtOMVgciNG+4u6xNZM4F0bh5OipZjB8zmKmNJtsDt6LVtLodNFZdUJSQ9yNjli2A0dYP6VjvAZn
c6KS97FdNTkTCSk/tek/BXsnJ2QcfELendTC6XbI7kt/R1JgsfeTaJt3xmgKhVY5Y+qzqak+Q1gp
uduyWfs7u1Lqeqp1fz2NkV/A8t6ygw0YHqu0bghvWeibxmWMA/5Px0OIZudTxZ+vVw3K72rQVZfd
bJmz6C0dpyz67teBBYdQy9i+ccDGlhj/juxjdHrH+sSyjsYbe/IFscNhlV65IdIuQOHDIrwXyEkV
O4GN1HosROaHfwxupdeDP1mTOrl9DaZKDFtQXln4pzr3SbLgYWRVeHifc+XppvNii2p5dJDuC44Z
1lHLzhjSPPZyXKabtZy8e7llWbbi41j48Rmsxtk5oMnAUuVGHLSfJ7Rivv8+If7pkoYVCvpwoOAB
dhg82csU0quqgXC+QmZYl+5QuE2wq/y8uonCJb/9/aPM7ejv1VCyVdNcMZcW0P90Hl4+yvIccCPe
5qc4uqJ75+AjEPYea93HluvYh9l0IfLBPR/kuh0w3GsPv3/+Lz8qoAUKfAYI+RpDsFR2USHSyjVG
bMlRIb32EXVWvY/rXr3R9vjpLsNHpRvPld6QF0loX37Uomo7d43BJncZDWAkZRAEkaP+hyUKBjSm
2mTDAKK9Atjt5VOQbW+zaOHkQtulOpQR2deE3DqgKVulvx+7X8wdeE5TLwDGRLfhVTVks+N6Qw/D
T+vKtyHaeoBjAyHWNC5C75pAJo7lJosrPFzkBXr+8Z+/f/6vBvRHMwfIA+zt189XpRVhG8nlMIkz
dVrXTB6WgDbq75/yqxUC94WqBfwhIEiv7vdyajZuUouPwU4nD762hoMfkVis2Kb/4xVCcZ5mBh0I
oFQ/XRF7LH9QPYyBdmBMcdjoClyFQxB/+/0H+nnYzFMgN3CyUV16rfyIeB0ZDBWn1BWAq9051vsF
rew3hu3nuggyodj64HTnw8SliP5yIQoRgz7IeYw1YOJs1NwOXp03R46DZN73g4yv9aAnMo1ZX4eN
Yx26taqwlgZsco7oykyhORe0V5P2jWaI2QIvYw6dfMym6BuDyqCQ/PLNmlUNiLeCoDFWEY84WlqI
Qiv/OGWk6DFEtTENp+ItIMivhh3NQ0proKCBZLwqb2N8hk8hfu1EOgejS9SmODoL74149sun/FDd
JpbRNnv1FDxFlpHI6adT28THoVk+ITfzVsPi5xIDBFUKMxCpoR7xcV4OIAeaiPOQ8wEQf5Ii/DH9
0XaDnTpDFd11jaOfPtQ/Isn/V3L7C878jfzWvoc6/m28epT/H9DgE7oB/50Gf+q7b2392P4lHv9O
hTc/9ESFtxznX3QSuXNSf+SsRtn0//6fJy68Fbn/MhVqByI8Kt8uha3/kOFj718GEWoDsrJJ7Dgs
/kOGD5J/mV3xA+6CQgRd6n9Ahn95QJilQVOFPrTvka+x5cxi/VsJuwuR97WDcrlSelITRp0Q4RBa
GCcRyb075J4VX66N6Cz8B4clzs6XhmrEA0bmjXwDOfQqHJl34ZSnk0fRkmsmuMGX7wJvsxyM/9yV
cvOQHA8nhALNZFjs1sexiWSItHE3EHDQ9MFo55TjkVN+EmhBfMDWl3tXMjYVhuUxon2nZBZefDdY
rXirO/zTkOFMixAwEGQO1ABFkpevOWs7ynTg1VeWa9d5atw09ZVOWm/51PktRcnGEXl5Wno3N9eE
sOj3Axpz3ae/rbPbp2D4d4GBX70GMqbMHAhVg1F++Roel+5Vx3V91aBK237tvXkujmhmlFWK+lYX
HQkzOuz3fZvL5F1pz/V4kWMKFX/9/Xu8wniSFVK4J2sCY8CRxbu8Go+shBPgx0ty0SAHXjgXYTdW
hOdxahL7ncT7xP0wiorCEeqrWHe1bVHJ89INsx3sL/utXt6vXoemVgCsms694Yq/HBedBHm2lF50
YSTf2rsp9yAxd3ODuVraAUhtfRg+C2AkZNVAGWjunvhBYAFUYftz18GAX89+P0JmAP73MAtcanLM
EqkJGHlSy9d96tpbBTcwLzqfwqHusKrKVZ+fIGEHTY6fNKkXSnM1VmTuLplgCXwPRrw83kKB/2BR
v3gNqGMgHMEyRyalf729RoSvqOE623m2QqHKvkS9N4j+MrCHBFcs5EiFzFPXVuiGXUdTuVFMLPxE
FjSCwkiOWcrBpcrvtq8De9euHRSKHbzcrnMpDOVFvh5cjW3Tu3yMLIpTWsfDgR4jHQEqL5GqHpvS
M8roSWJ11WM2+/z/OMl8jPe/H+8fELa/fVJQjixFsgdq63RaEZB4uQRQIV6qxaO/SPKQ3MTdxH1s
wtS4Od8a7RA48Ia6C+XW92cN0HswMeV015T9EEJni7bPcPOz8FuCssGVO+AHePDD2ql2WNiSyRaL
9PRuppPc0r4Ro/XP9rV5ebrrtAZIL40M96vUx1mVvyTd0B8rtC7nu4rEL8qww9Ue8pV6dB+2Ndz0
zSw30X1f5r4bU7+Kgzcy0FfdajYziErj+sj5A7Lyp261P/o2dJFcHYV2xYWuPOduWqi07XCgVnkD
SmWJnENNr0teImFa5u8CH/XAfaIzrU+NsjL/OzJrA2L7b8yuSV1ezS5FNai/Lh00OtevNrixLSlh
qMtj4QbzdCGHBVJ1XiM6vXcifCf3VjCu3om6UDvtuMZPaj8GOAQd65JG9Acf3x1NUS1f5fsaTdPg
RsNy5ObsJc3wxk3vx7u8eldAMPg3hEYLB3D2y5U49SvtjDGejnKImo9jhLrEgfLn3KPvMMjqonGc
CbczcB1TumWw3b1wdfIzV07K+RStXmM0hL0Gzzo8Ko6A/4pjtDiTPuT0f3a+r7aWIk9pDdhybdFj
RflRX+hGzvdQNileKhFPFQWqObwQqOX4XTpLbZVXQGryoU97nav3EZARkYYUapcjEjX8lFN620i+
85+06BfHlVm2r0YCTxOcVkAx87/XuXVO7O9lHAzotGyruLO5cZRpPfYquPWYPIUScSAuI0zIPv4/
PBhrGQNN425vMrO/ZzgjFdRmnj1MxHHOXPZJMKgTOM68ONpNq6YLnJbwDKsHZxz/ETD1xxaiXclS
5aYYUL8wC/lvuVWEv3nmbsV0bCip6fdNGUSfEgQBvm1owSWfozXKqeVqWTnw3Nxog4rQ1291G38x
7uYawIfHPhdK2KsKQMeFDm7JMh4h16nhqCbtTDsrcMpuJwMnX+4kOO49+pB5vvvHAw8ugihmjmHG
/lWC4ig4lrQKxiPd0Ck84qPVZN8H9rTpPoZ5RwHSQdyWCnP/xoH72tzHBC+w4NzgYO4DGXwNYUBL
ZGr1mgzHKJgae5+Hgza5o5Nc9BQLToltlc5+wyWKgrwTZfVpmK2w3XE5yoZ3HUKTb3X9fzULUcDi
g7mE8dLrWSiHTiLmtgzEga4NLlHHld/quEkuFcwN+W3udXixxbp4S8/mVerBQJDdA7pxfxi7EIJe
LsFNtrbEUmw4Bn69xPtVt/GHXrrDh4UentpVdHDrXZ+7HZIv6LiWh98vgdcp/Y/nU+2iOcYyQHXF
vN/ftoDYHNG7mxyO1Qq5mp5Iq+bDXEUi2vsljUGHniDK0TBygnUHKN266TQ+VFDat+XCIw7dzHTC
sWapFM01Zx3m8Pj7V/x5ZszwIDFN2wrM8+s3nPp4wjKx4A0pi8FyrSir/oH8r3WeYFg7/GEtlSf2
cUxb9PcP/tXYcM0Bg2kqSdz+Xu1MvymiKaGTfZTeoj5M+Vis+5LNlO1CBBbrfQvc51OVjB49u7IO
301J2F6GTu7e2Y2RDKIUi1bwZdBVxaM7zdlb1PPXmbSZPKCS5s0gQJLbvzq8MHjckNnNaC6KrfoT
rb2yR9gehfzDiplDuMOQqPwsmPh7b3XK8xodn3mHmfWm3hiqV1cd8yKsHepTkKl4ndenqDtWs5Sy
6Y85IBaLtdzEok/rzrXOW7dzxH5dAhvheFUOi7zI3aw4QFTKvfs3ZswcFS/PMDJKLGnI4c1qeR1W
ElmugUosDOPDbmv2qpo8cKdzDblhSZo53kf4nX7tINdEqYUk1mck+a3suNZ1e1XpaCtPrPn249I4
0fRWyDOT8erdIvQ0PLQHYihur9+t6JoJHe9NHclGQu8ARaC+tACHXSvbzt+RWjQfp7FsP1pdvMp9
gIcNVPIyaE9OtzTfeqFW8Ub8/2n9kJtBIjdFWSO4FL2+cFhBSaNMLNkxAyKrVBoh5oq+sRcMFZeF
ZnBaq96RYs7m31ClpRs3qRHzgaMv+gSVGrfvR+4dv5/F1yGR1IMyDANEJQGA92u0ugw8QZnPnY/N
WI7V0XJHJS8sZ8vrHVYL4TX62V5Dyw2JwJOKQTW8ATZ9BSWmmGk49STWBGVE7X7iFuM+u0SIEfdH
aDjOeIWWc+2mDejiv3x3seurwgN5cdsLl7+OKj0+FHkl7XSAnRCcj40zLZf50Ah5AmtZryV4Ab19
3oZav0VZN4fDyyVFz4USsTnAUSJ9zU6L4nroBmQ18AG2wvjI6ehicqmKYbhqm7F+j6jCrN9axybq
vXwokxObuEPCbYSg+Pe/nRhj7WmshEmapo7uxfVsA8z9mJUVtCG/GJbtyAB0+fs5nnx1FvWQtK8U
kJchHd0mA0z3+8Xy2lULshznJ/JQACEpPeGS9fJ1wHV3UmMvd4yXwQOPMnQYIyaDX+/xLoIyCFHX
P011KL7GS62vsi1samA9Ntf3FmXSmGvISAiYSTDUrtN4eqSYw66HEYV3usBNYx+nyU3eogr9nAGR
7MHQNNEKKgHz+PK93XUbgMSE9dFfQumV+6hZGvFxQmel2JMPrNH9qLUEk+IhNfjYL2Vc3LYehruf
g8oZLdMqMpYDb4ymaSi8mFyK6xQ7AVmb+h4CTi/fCnlsaXkhTafB7rrISvVQT2xwy1WxuIEzG9O9
nwbLIkNduds81N0WzffbMmVhcIiabivHo/b9tnv/+xf7wRF78WKmzUD1ihyFnhx0vpcv1qKgPkdw
Ww+B1fbSSz2WEpVPL5+rpYI3Pwf+Ga1BI9kMfK6pHlsbCJwCD2S8TCYZ8FelLalolJVdXfNzOjiT
zhiMl1Isi3+xomPVI6dh6VKf+clQ2n/RtVM8Sg2xRmL69x/op6wG6iXBDSkp2EXwS18N9LolguKt
nRy2mF9/7MRkd++ssc36QxUvACfSLPMyvZuirXurd4MC8MtpBg1KF4XABk6IpUcG+nI0MxcaCwdi
eVql0mVyoyEJMFjJYmn+KKkTdNYOaMIy6y/Cm/1oPkfZcVNdum5lewMoLhw/Lz9qRsCPqDkV/ryw
TpypMEWySdSdjneWrUHMnNkSI8fpZAf2ZMkztyL/eNCt7srvXiStGthZtwWfS0VOmaVUScP3A6zi
MuYFbLXGO6ehnJC9b+i4oeBtyxzjGG/lCd0+AZrM1AxbmWTJoSm73mZzV7gI13Tb+9JCAzNKjOnl
0nS2kke7BhSWnOyprPjxdcUzON5z5ptH44sDSmOP1mE2xPsmAjCD2jm1AUTtRVKbpVM0WH4d8HMx
NTFd+jnFQi/LB6NHU1qSxUIFvw31PVaV4WJEEu15/TI1wzp+crp8ddoLP+RUIxGZW74+ICZGq/yU
zdDD9Q5LQxcBTbIR398thav4GI1qPVMgKaxqAP5cZYzcfgIVwr/JKhzC6x7bIvN3lCic4CxummTY
zitIAlF+BG+36frGasJw8e6sxMtd+/TsDC1DP8tKlVp+AH6L+RFUJ94t+Ja0/a3tzNwAr5/fFiUo
WgLHbdMRh3+J5GsAIpXakWuhjxJiCZEZWGO0w97TgVpctsHA7sz6zuEjs4zqpXtn64EaYyCSebAw
IXIprxxzTCfy6QIsqcfCw3wjYei1V9qMuf3kU1O4epuoWvUjn3gucAt4oOw1sMOrUJbfk/yHV418
3vvdUjDp1dDg07HPWmU28PNX3brNDFAkoBAaEweVdA9u7tbBPWxG45MhwaZdJ2GWfw9pDQwf63hb
5KOYW1tfSrQVJ3yXezVlNv4gW+FPqViSgrmcKss8VBe0+rxdmLXRo68CZd05qzCpk1armS0gXERy
p27t4GPoUng9SrHOy35qi3V6CN265JXrpzcvfOq3jxEG1Ct+RGVF2nwnkdatkpOBPA1ZWk5Ahtc9
0I+YXTF2tonT/phT/ISZmavwOkk2kXjn7rKaVA0nGRh8F7bfJmN95XZJBlFPBP2wpg3a3d27dXRC
9HvxtF+GW8zP5rA9CGGPMQBVvML0pZqtMc5SUo5NlXuFSsJ8gszrERXQQoWCsYtbTpYPy4qg/4PT
O7NOxQhkDGisGCutU3htnfdlQ/uSVy7ZS1zcNIzfatuVcl6a6YILP5/xGCnRsbVA5wfzPczunBgP
iLLaHiTOAYw1XjCsA1r05tt8xeKh2ugHnSNvY1hVLMEaCh9/CeMpxxpJhOAvres6SjpxD9nZHCEC
rKp/Vmb5yGKLgqplF+NSYP6oZt0ynIOVVOX3p13mjcB5YeVRAGLfuhuqCuL9BvbbSlKyHFk9Tk1Z
8J5BIVb2CiHGTLrws96EtQ5Pou9lj2n2H46V9eos2Xx//jIT+rx+XyxdnZyVvhbZfTsjt3727BlS
S7RWvoG8LAPWUZ6bfaEDSezMaSSMVSqqMZzdnWxmc9oteYyjxlRSB79LcC0XD9Kd7OrkKLLVOMUT
GMOM1PeQsX1PBJyTe2f1Nv4FP6GtLFMkm93uMlPc49XueZ62QNKOSfluY67c6JkD/+kDi6KK0OQK
hLMkV9M6Kvp/tS+nPxGbzKdPfZWLyNkH3kJjENxjq+00VmhktQdnkRM4kJw19FfXO8q6cvq+rdoj
bcO4vxuHpC7PQqnDwk4La+r0bpg2wGzjlM8FuCL0Fs/whJDJdU/rgF5WllVjeehry1pAP0iR5Q9+
3ht7rqxsaDY8bwkPG57/9DQYv9a1Uqd1c/0RJGMXAu0v+r5DzG7tzT5aYJ2t71Si8LBNsy43PZ8p
j8xRGc+xs74bI9FXj15CsrTudTup4DyvhmCdj1lmNck95ssDP0rrBVj+GdcDc6FalqxiQJtg7IJ6
l7W0PcD69dsY0g6JVHfpTbMQlyzYVp33unccZJRqqo8DyySOL6IEYSxrB2yXri+yd8LEOImeIcec
x1lkWfs28Qf8WZ4PNpKLQM+nQnpDPlBq753iFsB9tnzdtsGc18+5ku9kJlw/n+VVXRoDndZazD4q
1tXj97P3TYfo+fgti84kCs+HhJsF+G7uegd8T3N4SryCMTTn1dx6ih+LxtAE8WbqzJ6A/GzOYpDS
5lBtl8Gcn22WC6arHrPSDJUfma3/fOp1niuyaUd/NxPuv3t1oYULcbePQt0D+1/Rkox2NqO+6TR4
up3WLYhhfvMIZX5Jk06b9ZAHq7nxtnFsMZYlOsDl97FZcEzaw/thnmAHlGzZICyKIb9f7QzZ3o+l
lSm0uha76tSxcDrDSOr9YWFXqtjKibb+U15Kf1zzgXGYStp1P7AHY++izPi6ezeOqidAaMuHUnSO
A6DJB1Cg5ba9s7PB5BTO09FXRY1ZN+Q1ZuuJ1g8tfZhRbDQR6OkJUWW3PgIKK4Uz+9CI2hygQQ5P
0T4l2HXmVDfgyTAvSANDHvwIlcCS9UPfo8FRAasVll1+KdzMjLraIswX5G7CRLEDQhts69I713DA
4p7YOI9mmXvoUBAiUZ+jNnnsPAxCnetnjw+7At5p7cioawYSNbzQP5M2Og/OravghpSPWwsG2bnB
qrBiKDoxBzZy6fNi8dvbdBttcj+BLNr8Y6TaIjLPL+qMdqiwwkHVD89pgSMqMX6VwxpPH1fL89iM
flaMptlSU1bZ+c1owjCOjsK8tPRNTugZhMS4Cwsfu6VrURYc+2ICANyfjfilMR3PuYdw+47vV45v
PmRTJGTE75dehfN9H6ucyZyTps0MR8z8wqxv8K97F0xTxyYCTWChZ1SmyTC4IR11AgagpTV1vcSs
isBuTdVEKEhDq1lu5legzGa8pcCsdrxa4A0j37kWQ8MWsVTR8WucTvhRvO+8UvXzVfe0niGMmKnL
E9vsomdACN6PIb/TazzyAE/MPx4HGoJfWVG+o+WHqU1bfu+HolfungwfVymzQszHLGts2bY9VKbK
fYfp1yDwfLVFZTcHy7OiHANxRLMfIsgG7R9JkcXqGwqNoAXAZNn+eEqiQbZ/+BLKMUyTsorzMrXt
ppfzmYPVCJ+4qaG0s3HIPPcl7crqU1nYqnfA54oNjEsBPyXsAP0OyXTbVdu2flLIojTtfoKi0M8p
Rk+Y6+5nxcx4V8VYce1IqyToYNls3WrN04EFHRf1R52vLn80W9+ocLeCnZn0PqoyHcH8nubGoNlp
lILqBzCyqn1Vs6Bu+b0B5bdirF2ARWMxj/1OFe6WqZSxqSLncpzjrpT3MaAcuz4mONwH442fVDqe
TnLuModgh7D4nQMauh3PqmQwz7dz1JHKg7I685VfO9I/y7Aqb6xD47pTcyOHWdjxmVZjPGwXcbSO
rUc/fis857ANfSWynfI3XzlH+tvZyhnZll15pofO5t0K1YJMEFCFNocOZuMVrdX/27J+YXmbiFfi
F3afPWXNzyFbCjcBFkNuY9VE4jA0MZ6WZOIshzGGTvE4DDLAYa3JBpU7h5HrUPO+bFZp4ytX1TmK
J8EQJJ9Kt8J0KV2mOgrHdALh3qxXI1ZqIZBE3M2anWPJQNq7OBLLGH+KN4d1E6IvPLhU9BwRXLnB
ZNJVLI7Ntc17OuRKzTlT79xyXfkI3tO3tHbu4zU5NPh9w7Khj0Yc5QIyEDKe7qZB35rf5Q82qIe+
Ddi9Zau9Td9mmYazxqJNONJZKCST24/rSZmUP86Fmp95N0nPnPXeSlkE7VXP3HRdQNwcIyFhbRJ7
KB5Zp480L7JSXD+HC0AYLSfCJKWJ+iR+We/oXUcnvugvUcJ2R3HPPTGbnTSs/LLtd5UDZ6jb99Fs
QvsK4Ys/SvgZHMBRjOcoArkiIrKjt+5m45dsDdHf3aPJ/yMnzYBjwkp7KtTaYcc1y8uhINS7eJki
zgx8i/mEiZyMV5bbSgMWKRtLtvOxmvyyr86gLhRrfEpAlelDN9mtuvNGT7nM9cSwETVYNYGdVS7n
qiM1aIvnYxydOE2MXCGtmXF5usZYw5A7CrPdcICMMsRzsaPLORLZ7C1hle22Itn4Ka8DxHXmPoVl
Qd7KBekpcR7zhJJNb3kGkNMiC0M8a55C3ljUCfnM8+H67KNYxZZVo8iRN1RUgIf/MLeVT5mPGPFk
6vYeBtmMshvnJqiOT+l6njXmOtjRcTQXihWjRTAnnik1ONq4H53iSUwcEPHgmETLVi56CodaWEnx
bpFrtrrw3xK9bKeAAdbLnhUSJ+9tX41dvm+ROM2/Ybk3Zu+TeVXV2SYKK9t2c2nN3pwmrB+ofH6h
/BV+kZJOf0aJroq/USawP6guU/pLsXgGB1XkTOPJb2Yhz905z9YHaHnNstvCzdtOuRy97QOp1aas
09AlCB5frJQfldijW7lVDxqwt/3ZzRqnPeD+5wqLBgludwNCY9PQwxRdqqm7F2iqh2Uqak9AlXCE
BSs/2da1Ooyd9h+drNbuudWOqvxajmhF4zTYRafW04lqLyA+zeH5Ns7W/B41mCm7mXNh9iVcrJJB
14oE73u2zWWe7MMB56u9T6085M5SVzI4Wzsi1rgfGmm3HnxMznRxZa5m2cl29Ni21MgYOZJHWMjD
0aNn7tQQydSwfX2+cT1n2aQBJut5KhI83VcsLzMHrj8V3CrzRJLARx6X93YfdRMAul0h24hFOTxd
1HM+b7d/Wv/6KYdyn3YV2i+UGxeqRywPAfiyeny6clegn1kjz3nu85aIgtmk1QqvUlYt1Ehlf6Zs
IL+qeRURXULfzPtx82K5rLsgmjDHxUYnW+YFimLMCtsXIxKuP9IRk1qLUploMVRbX17iSBmXN50b
F5NEDMruYEXOG7LN+zXXJmQ8Wx5aXBB4fOJLzeavuiYzl5nM5iopVeUoUtDJSSrAkRkz3O1B32Ts
mUpMTv6duFQTuja5OsmhUlpo1Jc6vdQf2FJweKA5r+h3pUMA2uk889dmuWYC5XKdV53R7hW2t9mU
T0KFNBDoSz18Qw1vGr6RS0zl1yJWqnwQWAWyDIceEeOvY4mfcJ0adtJQcV6EvQ8jDPVVxlesaPzY
0HC3dv0icWXmfXXbyfBbCQxKYBU94FpqRJVsEwTtXJv43cnZdljlP4pHEXiUrqdnA8IR5TNLmuFo
lbYJpD0ZA7mREgFfzEPch9ejB1mIG7jjtkzVcwxjx8WUJ2BOemQ4wlFOtV+rIEvK1Al6TKxucYRV
TFj4dA5NNjYB9a5+Sud72zO3jWyNhLmW4Ia0PQSWy6bYS7aEv+3/fUibohPD3lVmDVROQBkkXNwp
7E8rxtgCo2aWjnuJN6JZfELZHcd3M5FRo1aIMCOLVIVywBUGrfW8UzsdefNU7sNAZyxM/T/MnceS
3Mi2ZX+lrecog3CoQU+A0JGRkskkOYElFbRwCIf4o/cd/WO9QFZfI6PqVd47e2ZlLCtjZQbC4XAc
sfc6f4oHKQIXPjWPcmbz1Mz5AI5jDn7e+Jv5Zw2g1CsqJiDJSKI1OfH8RBWmFif0jX7uj16vlP6y
NCkVd4SWjXOLod1k2byCGOtdLIxBvfvznapXzY/i6YjQc169WM38ORKxNAb8nN24Llo8D6w1oKd1
0Qi512WKkknjZNZ0nvIaYN3cgWNprPWt2Rrm3PPWtATF4NDVzJLFYHyMgeOuyycgUdsJ5JvW8QMD
c9vPf0obERSskQYFiJzDof2zlkcdlsih7931EPkzWYxV1JFSlINTLkijqtGbmPck1cQG7jGWzntX
WsojTMZHw3HSdva4VofijorYITWbkfti9Fib+oDSqBebQa6y9V+VV3NNFPOkLSr2UFJy68DMrHWH
WHPWAL9MK+57Cl6N/9BgpZICgFlTZS+h5v2oqKXY7Kwb1r1uboueet+3hWGPOrGXMS23AmiWylYA
0ziZLz+6Gf+RueDfGK73bw3p+29NCv8DJ/Bhpful7bNO+PttBN/l//7XlH6pf/Ud/PiJP40HnvOH
CyGZNpJnojtCAvQv4wHugT9WxrqHwBQuD6XzfxkPLDwJBn6DVagHHpLI51/GA0P8gRsJYS2yUAMN
PK6c/8B5cNWHh81DWxkKBnIoZDf44X5vEtGJMVK04PKSjISFG0l7zbjLhczNL1obmfQpNFrp1MBM
zD9R0RI//bJY9z+7e78K6K97pHgrkI+uhDcwSEB1riUT6ZgW8MMadVN3kjTVVK3jP4mYuOI4237S
nKYZYdN91LZTpwVZNoHKZJ5uX8NKNtq1aul0qDOTt7qkVzIT3aVptw4FQ6aAYuwv12XqFr7ssTBu
zLEvuo3H5NoYBoWHAz/P8hgmbbbw0ugmiyQjLyefmiVDw1JEjCrN7iUerRFtKCiik113w1sA0WsB
g+4jZ1zVC7gfgP2xWX6/czlVWLOx0P2mtGaGjV7rlEesRvPutUkvm++QdJb+zMxpQihlogAJJuFW
3mcOnqHdUJVtH/3c9NQ5NqFL7Apb+en9WKnUvn/jDl+JCQxwyDgtf1jo0A6hJ/j9So2aCFWbQPUt
OgSOo+LEi46SxssUxBIt9TZxyupbXSfDQw5+Hf3VKDv7IAVQhjccbetH/dJhRjOE+B6ziEfzGyfL
dUe2YoIzbmVjPJuRq3pKP2VXXMZxsXCEgyNqPqaUz5L4jT7wlXJq/dRVRgF9m0YsFLWrTmxFkd1B
btAjajRstRmWVvoBqZSuk+0stny32G2mM6UJ7/S+RtWlh7OWEXb88424akejPhXrTqG/yNdfD5Df
74MErsxIb3M65Tjoh03z84MMPKhnmAVIftuKiOQ4U7IWbwhK/vLRApDnCozn+3MZ4kqEqzmisHz6
DSdHM7Jp7zklKVTemM5dDdRi2msZqtutjAetfWPt19/86x0HJA2FjG/+g8n9F30fVUIk1lbVnDri
Dj2UsCK63c+HNnFG1vuf1/j645hKycQO/IScqqDdr5/KErmg6qpR0gjNTO1EqOAMR1FmeOhlU6f1
GzKmqx4/O4tHC/OGg9EGl+H1PDiKFkWSyKY8U8rM8zkcmloQi0m/YlH/+ZvhNL86Eg3eYQaBH3+D
aRrm8XqXf1EFdWkzRbXWKDJPba63sdbN38lHZ3WwmHxnb3mu6ypEb7aErZ8526xQ4lwWLpi0qJHz
neX2eLFy4R/nZi42roSRQ2LlnSM6V9vRrMawxS0VNC0YjEKU1ov0nfEgdc15HH0nDae2MrbW0N9O
dpQ8rV1MEF6FHyEH3EnylVycdA17hvZNFUUXdsTU3/0+aj+DrVK7WDMKRjgvAJ2r8jNTfLS9ref9
hYKlFza23oYk6sahWLyS0XfS9M4tKpy9t/jeOw3m211a+xWWBXAPU4O1S8fmcMO8bbmhvr4kNMSL
nEUxK3wp6TOov/Yxcc08mIES7+rBzk4OeoB9FZXPY5MvD2o0p62z1KB+SKL3vd85h7irk9dm6L+7
PbYZyDu5DP0xX4Jo1JZNSYdz7+NaDaniKjJtmwZvlYjmllRTBAaCaobMNcahp3wcjLbevIffQDXI
mXIvaOl9v7b5YO6Z9ePuKjuq38UIX7aLHlUbXs8G8ila7MEsWwpUSBcusCfuO2AED7bX079yeuPB
wzn2COFKfadfOYVeZvt0//FwBflsj9WDZRlYd7kSzFzxrHehXTlUEAeUnJ/siNQkxA4kb0xGzJym
pl8Ak0f93p4dfz84DQXHyjrViUOBSkgKY7XEAJXwv1VD14MDQ96gnWncLzcZLbV3kZcnH2HfF9GG
gy+7yynxPxleZN1hhlLv4YAsQZ0oWjfUAM7SAeMzpd7sh7MvDMhdpWfsad8nWzK5vg7aHEvThhpO
9iWf7LNpdEXnbJCnxRkNa01mdvkkY43NdTvhwBpOdTR/oVQGicbpjABycUfZJJ7OyhfuBzoewDCS
tswOCXIqQDWp2x+AgyFJ0Iuv1mwbx8brxn1myTxInELdSldLAwhjOx1yUjjokp7r1MfcVLt6nsUC
ctnnDimxuLvCTEkBaXbussHNA9PsVNiO83IRlJuoUBlqi5A3KgPKuk/0WIAR0Yuc3fqrQ8kpGJv4
aDRz+UTJ8mU2corrHsouDGkrX2LSPxqpt1d2aYV9PDQ3K2Cb4ebDXVSrcY9WfcKmnlOWjie1TU0w
KfS8Z3YdLkQK16RgZCLLWqT196aZIQoqmxp129w9OUtU3qYyje/p4c43WWzJbYv19awxDHIIO1ch
sVjGdpBBD/mxDRtTqXhru0y5DwAXNSqMkmT6ZlHTtsN6yH2aSVNxMRCO5GcvGYviQ5JHhfYxVTP8
m550yC6C2Xez5NL4lNO/GlFmfJfcOZxcldU+VkyVdzZjJfv+1sMW6bz4tMmi97hlTB2f1ZJm6Uk5
upl/92qlkMaZc+c8If7Tv4L4oY/GJKZ2uVfCi6c9o+46fUOf1ih2PwOzSnMGhqY7pM/iOCWCq+rm
zGLyGtr7NNSmUaQhZv423a2djYQYMyGq6wbadDs/q83kOHZF5IX1XPIblKXRr9HmNL8k8GZd+qXN
4N3Elb6IsJuqND/ZM0tQhTUaqPYGv51Qty4nsRBbWcOjQPXUcq68H5J8IvGMQH4EFcoD6L1FGYNu
4ByFCOfWo7ixm8LOL0hp5HIv6GANG1MDGvptmXk+LmWTi1ezJXA8MeB+ea58tljMNLmW8NhxYt63
SD0i+8MkDdam8zg7wk7DCLuYdQNphzGclM3g12BMrMuAwluxRDvL6KlGl6WM89OQ4BO8BwvoOe9K
x6uLrWH5oz+E7E5gPnL0Gi/gxkaoHCQxTPWtWooEbTgEyPpsYrBMjkwWayAxlZqXjjThde5QsnWr
1G/bXeo61cXpRwZYV520HtHNcb9vJKxY4YQaxqisvBhFhyyE/l8JqSUELqc4uzjlaXTM1qhzc4dK
VrsV9lDtU71WHc++ggayrTxq0jSy4MqiVU2WDtSYkevuV9R5XlIGtTG7WRxMqp81ZqJ0yt3bsSwQ
DCaxm22EEvmwh8c4ekDXEq++AQuUxyd/coV4DzJubL+V1cht0Ty9Ud2GmCDjbTnyx7Qn/czgKMZ1
n2Y3ZlXlw6d+HCuk+7LWC3orQOBq8U2U+lqIsJbI7q0NJimdiqBhtc0DBUh9OXJIiu6RQrpngAwi
bD/USROnz01vIk9T3bywUokhLfT27VxxZEVDidJF4jMHgNA5shAuCCabGZdBMSd0WRCc6W2FHqVS
kmZQBEip39TdvFaTEJIM2TtN+smLG2fGFhLVBKvQl2qPNUUe47aIunCQkaBsZ0+fbKrHz8as/FNT
JTTvUwNCRWE47wnLXyR29SNfr9oxe9itAt+iV4Xp8Iw4bix2ctDnKGDgbX/vD9OrVDSYi1akK2vQ
uzCdNkKjMLPPzKY7QsDTnnQ0W/vFbHi3AJYOHeHWfOSkPzScKxu/Y1h46iqaeqnvbNBL2nQ7pRG0
DMhDfeq7w1Yuqt4hp/ZPs6kNW3B3C6qyiYPFq6d8syi9Lx5tLy42TAoZTCCHdNvRY2XFKfG8wgoG
mrsX146L/IjKSD+aKCcPaZkbB8tQOC9KFP9pMr434Aa4gePHXehXzLPTS2Gf1dTOJ4Hc6GziaGQ+
iCjOqmJX2z1rnUAO93CIN/ZnM26KvZVFSK2mYaENN1THHozeA6XDKfDQGB1bmFnbqsu+iaVsH2Vs
V0GHs4LiIjIOY6qTxzrj1zH0yH22i8HwoN556ySIqoKvlzTuXTa2YPErax3hiF6EEc29oUJbG9Qz
2ryWWjhFet55eF/m0KIcpm/bfjS++xHyw2wW1ntEy4jOi6ouwq7RpB74epbuhrTrVUBu1cotdCv7
fU710N65flx6H0WLqPBWjTNQNI/Dl6zT7jJCwC5JNpXtAXVrKq8lGDIHuq0L4QGi2WJonlJe1qc4
Ts3PVlxH59wazaM5FTVkPj9We6th2kfg2eZ8yHsgnpu2xtjMUMd2OE1xD56gb+t7BDoEVHx7D/0Q
DZiggan4rkIFMlHTV+ZLinD7OXWz6ZS0Xf3Yp5F1TNbEfiPmqTvqcqLU0EJ62y4I2fKQKZtipztN
42zRG/Y06kUefe2H2X9vG6n0QmeAbBQMlC2ZvijIEIIWIXAVSA8cYDFk/YFf7MWBVDpM3g7ETjgx
ZcLYDe0Qn0rIsEFjWby3FBi0JDTTNh1CMTTDzZy27SflpfmTUSCJCHw5LC/WqsvH91ZkO2iUvnXr
oWnEPKaXcgyxJGd0fHjsT543d889Cf8DB3qR8D8U2V07RcWhH8ZmM024K3YdbZJ0G2eSGryGRyWk
6O8MO7+cp0tsOXF3yGBHjqwvVV4647mtMc8yK87mHGtbI1mmV8S67hZYnfGkhs4PkaswGzm3413X
Tva+jeJ610Vl+i6HM4Lmh35lCooyxAJuvbC00t7MOOg2Zp0a7obegINnJZn3cdJVZ0netLecId5I
y7XoILRFom594sN7Jm2Oz07qjhXHcTQ+rxMjT14m85t8yMsL5NKLJuf+yyj76OIU0ruja9fv9Akq
HBZp1GrWCD92TuMTNOqMGhPQ0xDFYnuz6BlbrDM7ciq91w6NU7Z3dr1orx6JCmMptWX5wsNqlhvd
cqqPRTo3r5Sex70YvK9mtaI5zXrwhq22WIKhsvFIcgVQ6SBS0rGy9TS5oY3zTXqZc9IYnQXFIjX2
cMOX/ayMlvyq6i5mX7Rbw24+D30+ersJFzfeb2U8OeT3G1WWyYFqQ7MFu/7NnrRkY3TlOXaHeCcB
Qz3okam/68kBTkxWcUOz9cdbytoiBLpoBpGz9NtUZe4Hu4u6Wy1DbuppfbKvRY4vRzTu0dZVsy9F
Z2+NEtZ3AUk21IS8MTD4E/2gcQQ72yGepant5U5xqseIZ0RWxkfUdfquoTN3RIyt4+4voA963SGK
HItoTDW+tbNsIqqFC9qB/Iw2i55/aS03QU2m+VtFq51Ap58PlRMVm9kZSEfp629LP+7lfjKs8cs8
iudGtDmMfic+2Vkdr5qJR6ew3O/kWPWTIo+8pT2vd1vaC3m1HT1tfIwEAfIGQmJzB/2gcsE/8nRh
0oi9c1JOepqiSPVsZnvbsNgCrZ6d+7SytXcMgfO9vQcPNjtklZupADlt9InYB8Jm7y/0Ip3yUbd0
88Pcym5fpw0yDi/OScoMI3/vTYWFfrBgGnQV2Y96bo/UxvzimNbmxwGs8OOYTMRRMlL3VSPHEzaH
mDPbNc6RMyOTIk54AuSowqxGzJNOBiGdbXkv0mm9EBG2dpdm5vusN8yDk8wUAYEdOnT/i8uALXnn
wQ49S8Rbm1415ReOMnrXiTa91EOjchSRbnFcVsALXlYECghZtG3hgcaaWne+4dkuAksJ/2aSiYMa
L/9Mapw95KQheA2k+VCB1dkwn284TBUj4WI9JihjnyQUIGR+LJEO4qws0qfMb9TtyqdrDgrJQMgc
p/KTkFrzoZGAFQWuj5Ap0/JQpFJ7pXDKIb4U1Y4d7eYHzwTBSsl6oeNvRcb3dhR9uLhusW2EiLcF
Fbptx2RlB+QJoFmOHLcjy+Nk3IoaB2efMsuhy+uXpG/zezMv2kfHsfIwsehhJtqsV6g284ufEpvp
6CoPTaO+piJv+1DJzqnR7qUoRt28+bS4zOhB+U+CWvHeZv8haNoSDb8i62nLMJ1TI8h04x4jeH1C
6sIsVml2Z0tI7zIpU9xS8rIeOmXCkF1K1zyoJDqj7BaYqZbCDclqEgtNnmHt+1Qbpy3+1P4pybzq
bqBV++oXPQ9guujfEwoaRPYR6eqIbnFDCTJ6Enqv39aOMsG/ExPeVMLsd23aKD2kp+6cmkh3sX/4
4x55yVHpjRHEyP8wxHV2GXS9ARWRFL3/NlArX7NJtakmVe+LWizBIjLnU5fr5utCLQYT78A5RrzP
gjGfatcSsm5ZgG+F8F+aOEdDXwr/USxGg4DZhX0blcXBGOGTGDLv9qNss2MsWhnG8QRkue2M+QZk
JfpdIkT7RTdl/7DKpymJ2DaX4J5Jae1nrZ2nV6YMVzsqwKXYTla7kEW5zccyHud7T862CjQN9QCC
wgX2J4XUAYRtXnwqlpUJvM49WdW0vtoZVc4Xq9pafPHLePrGy1KFmLzjG/xtMJJrDEmBPc7iCRgn
8hOmgtU3BX4+Tkwsyk1oefG4gY6ap2dKRlF8EzkegsacytFnBnQ17sHisBs2pF32C2at8bnImROf
gFtOfA06bmY4vbwB6hMN/cvkGGqUtP+FMi2Zhr3h9Q1Y4yntwM8QGk7jZTYS4yVTph/ojXhpedNe
9DYvv1ErIeRoEF2L+7w35FRHSHdogkPltri2k/qRw7QJlYFbfLzkkuj0CrGnAtM7gbNMPq8GlzDp
LM2UvzWxKFcXmXstWql1LgS4jiSiy0sjbpE8YbrbqgKpvu7fLgNd+Q1eeKHexX4vLkXPQMxLM7a6
82moLDO/LOM4R9vIKTx34+KTqPYIOVeF+CI9fmqWBUXEJEVic+OjZ7QfZ9MCho7Yusy4J1wYOUJK
71rsmx/pMwd3NH0BXpv39IchxkfPLQYfa2fQCOjwN8Ze+S31u355dBdMEUxJX3Cvh9hg5nbPNPQ2
OXtLvGTnWGCWu7e03mxDRID4eqgNmAn/EgZeFCL92AP8i9xSd+MjXPYhO6ym5dsCN8dyv2R2xGh4
xjlR0owWksdhtjoXOpPZud4JZYY53ZlWR+Kfw1Mzz6iWViiZheKmNEFC15QnGonVKARObJX346I1
+q52Ab3eq5xY+giOdi7PSKYp6uv+iKpg4KSht6GieHqx4wyCY2jgxai3lLAjsfeM3uz3hKYUC+J8
0o3jnGJSDekKMYEmEPZcnnTKC8NGuL7IL+MPg5mWtg1JkCJCPzZGhWxyGXQoCgE15n7+vhheu9Q0
6BfP+Q7oESllOA0d+8kwkrVlVtcsvKW1/IlSEB2crRcmeWnvLHT2nEh06U2BdDU7l4bFZ1cuoe0H
DuPMvCcWyloiZEM+mHVhvOZQ4jFxlGRrLTm81U4ryH8RPDkN1ftojWV0Z4YI06u1sNvaQxRYvuZ8
lx1Q53d/6jcL5a0aFQSy62axsS1CKbaNmuCpdCOykSYC/gOmfrLfdUYEBTaaZnjg7jJmJ7NLXLFj
FgCHlNEy/wn61lLXOxkxPHFHmDxn0DlNBrEyq3ep7rMs43vCuM8pLC5mllSnIo2ND1Hm9vMUQNq1
E+I4umShw9Y48Aoc/ZuFUFfbro0vcamWTjBAHtGq+ZCITkuCMUXAm0ToKyhzef4OFEjZ7yRIcK5p
dv2z0Q6TF4hCrZWzPOZmgo1Bsxb1RAS71HLGkuZYVkWbsTNyZt/JhtiKg2+Sp0oJfkq4yvWI+ei5
nZAWLt7JjnBZHYl4FIOofnZFxY/b2loYLJ7MYvDLUGLak8eotXUkFbmmlhuwm44K6rLp1Y5RKJ65
BYY9VrdjJyHv44PTzmwuzb8dWlEfUbu67aPIjLx59TsDH8bsOvmeQnbWnEg1zflMf2jAQNcy9uZQ
IPjVHxNUJ9WGg9BeNj5MguwW+Z3tU1YwuuoyicrfIJZuot1CsE8MW/mOf0NiJNMAKvRU4kbEO3iy
ezOluCv89uWnMv2nQI4yTe+H+bTU3ReR5biiDaHk5xlx0H1ccosOCB7b7iuj3UROUFpzu4e4Zd6Y
BbbyxS1KnjdkRSRT5hI3Xy1u9Ss1otw6QMis550z+R6SyrSOrM3MwRBt1yeMIxoyv3tAI8PW6LNi
/vzz4exbgz3q6a3PPAwcikmO2grTOOMsDJThiWNSGERYunQnMyvtcVcQKDq7vqWSSFOoqcxtnnXZ
GX9Ahf/OsnqGjaDvmk/ObLbxnaVHtTxnWlVgHJqy1RPXJXVGXtmnhqdghY8L9Ufoe+k2Y+O6O7f3
8yFEXpyd1ezL+OgiEvvudvqYfLdq21ioPJuRk7FwgsqO1EzIdTRFyvKDaAee+dSUq2m3LVf5K0h5
mo7hYvHl7k1TcXA0rijyvbmU8X408RVuukL13hJABZTF3u7dej6RsdMeXj3dSH0zajv5ideAk19s
5WWokmydbbqj/UtlXbMbp9o1mT+/l3M135hzTlOcRkTL+flTdjXlFXF31o4yDnPfdcqTvWQ6mBCR
rp7xvqnN6D3Qd1vufc32NINCOZE253QZjXdM84jTO39Kk3rnZTiJdmbfp9Z+KhT9rMSecICHRcck
kqBsSo1xD4D5iuLUlZ7mbkbdyw4LenL7YCRFnx1JN/xnmF4iCXiCsSzGnt7zvGLWTTbl0snPukpJ
u/suNeydQUnsQyu9aNyIPGO0x893xM8mMPjuItvWaWY82alTxxcWya4fajEziKGlTdy/b5gD6Nz+
PDFdidn4WbVoHIFa6akd4nE0LcaCCEsle0Yxc+N80KziIBJ8G5zAepUczGVasqPJrTw2KhEMoB6s
vvuKJzTqN6Bx1ta8U7TOfiYOe8Zm7ImNXhXdx8ZwdeA5s7fANXPrZjT7MJkGh0iZm6wTs8VIcA+V
27MtjDkiJtZgJTT32JwonhRzP2l7vUon/45xdLhL0joevE+F7dnFRUy584Uyg5xvOq0XoO55Lap3
REQ2YlYi3+U+MlEUv3PjQfL4TrU6ikxz1E1RxfryiEaQv6Qf7gyUQdhJ6THS2kR8ySpnXo0yqPP7
MxNZZ/mN90mR80LR0bYWAfXrRbuFC2U0+xGnlH6A5rAWhLXBZODqhhQ6Ao+bKEynX6KyjXHbQeeo
b7zWLutkPaaMZaPpXr0km3oyNZwbhk9DYTxX6EYbHIRePWIVKa1SbR38fOantlT2uM7cWEU8NAd8
WgSpjw4lMCibEw+3blKpp64tVPNAMjHj2cTM7924xTCKMMvMsjw0UZl9zFvQN2xRfIVrDXuiy3Go
SukZt9SfSrkl0+utU0zTlGI7Ttvl/Z8xkq0PFlHXHONh6tK84tWFKsPteYrLcrmN9Vx9NdKZE0Bz
jFUl6BFUNp9a2+wFtQA8z5fVEz49eQ2MzU0aD+yzyqu4aXqGVeVI6aJpDpqmxW1Y2FCHnxadmOag
F2Q9B7W42nsaTd1hHPW5CQVsmOwmUjaEljB21Dwh3dHib65L7/OVnFWrPsQQ+T6jfMzkFx2lLnkg
dGSHcbCjTCZiAHqWCfMa+tKMP+PCHpMPo8/kild7jtgbEeVN/zsNlkke5j6J1LGds3RjLVq+UMNO
aEWcrQoQ2aWLCeS3kXI6/WmmnsXEgXVhD+Aqtf6mwo1Q3cLx9xE1I9nPX2z6/Bz0OSaZOjCSBMom
Y3qEKWgfEnR9TZLUUR6i/RotaTVLWopF1pFRdUYSs67lvYXdmMfXXXy1n7nkMQ0GK8+WB0TKvFbr
tHe6z2U1tDPCqnhM0ezQhRrOoLSa+tCisTPWJku63Cxtb5q3WPiZjqsBtZlhj46kZ1GwaHU/f8CT
KVOqI5U9XkrZV+JRgXAWB1xunM2SDD2/ZAxAWU4MrKvQAzVYpBnYpOVzx5iHLqr9+yxyhXvrLdDl
aLUQsTgURRpjfeqBfM5ncoZh2IKMnfsX19ZSf0sZuBy67Z/S4GG0W2qFkL6Zizf0lF4Y/yNrJy62
JZoKrbmzNNUzCUlDDpqsWn0C3WG78LFp9YbY7UoFuKbvNoYDF/wFzjC0Or8LOxivNbeOaqe9qkvH
euoF1LaXKhNIgKfEpmnnG3Tc75eCO/TBL3yC5x/ikv9IW/rfakJ/A1f/W/LSv5ep/g/UltrciX/x
G/8iLT12xWv3v8K6zn9Vl64/8/+p1rb7B4QRiCkMJULSterZ/qRaA5z5Yx0pv85qE/CDVgUpOKM+
+T//W/P+QDwKYAWcDiAv3V2nxXX18OPvTOMPnznaOrsA2arHhOv/RF56pXyjssB1GACoVgQwAtgr
3ZdrUwN32sh67Egn8bFzCooEJ0lPG2wdteNGjAeYAmNZ3mDJXAmj1g+GVAbhEtqv7aK0/X1HlzNy
0y5uxaNVRfWmdhM/WNwlOf5yO/5GvLr+ll/EZS6dnJWFhm7WAlMA+OH3T2FW0fpI9/rDolkXzZXf
IkNjyomGxG78GuP6OgEIekPQdiVh/MtnXj2rdVe0zZTp+gN1jaCkQbynoD7vGj2+95q31HNXur0f
HyZYSd2k9Mq4hatlrDUcJL3PhyXVqENiGVAPFCg0U/pqTyXh8+6fF/RaDbx+oG1yUCM+WxWDP6A2
v0jM6M0wxa53zQcijEeT3PumjeSxyvNjrI3vWjFrx9QcThJL5XBr96iu3riAKwHfegHUadC2eTbj
7J3rcY21RZ3Fp1nwwEdZN4Mwb1O/bkgJRvcwUoKmUUccC5DK3DgJVc6cN/TAACNEJS/AXY/ase9U
f/nnq/rLPTdNuEisCjraNdy6EpDGnN1GU6Tu/SJQEaUd7zM0ybgOGnc5eJN8a49di4uRakKL44VA
cQ/dun1931ve+nCRFue+skkyZi99apkzZJSNJCnh9UvVaXlXVOA+Elr39piF7jgiY2lmXGvYFjZ6
WT/Fg+uG/7wQfzlPuC4GYCCyZAbNqo3//YHTzSkfS39x7wH9bFVhHwWtjZIhchSY6MEljn6DCic7
zIXRviEd/ts18YH7UdnhVPTE1cPeFrHbDURs93g9bkoXKs2srGckLTuudnpx/eEu6QN0AXYrtpD+
46NvqH3tWjUNiXm+gclsbv55Of5uXyCt4+jnqEMJenVJmsn5GjMCkEYMTQIdecSq1fqWa+IjLH7z
jV14vfj+etB5pBA6GpZ1+X9f/DGNIjFyCj56/vDqS/PYNtoOotq7aTI/JUv/PKVq01cMmfrnb3lN
snKByHt0ZJhBTd7NBPqruz6mSdNE/WI8Cv8pdbEEefEGdWgQn2L7Vmk3st+qoQ/sclNETExMiWfV
xzeu4fqo/3ENpuBtC0beZ+v9/uXruLXEMprGoxoC7+JaNGI+C3M3OLd2G7IXvrvObkoPjhbGVdgw
qusYLUC2/tPj6foy1h3xy/lYtOlcIDE1HuEXUeT7Ygxk4JtWhdgMYOdGCA1kWLwyccA1TkJ7Y7/9
UPj++sK7/virLYDZtYzohRmPY7FJjUNMKwhFIo5c927UDvEzhU6Aeu3yXND5+1AV910SJN/euBVX
foKf2+GXW3G1HQYkokzk0o1HPFqhLT8qNLZkfoGavlRIcNggrT+H3SzeOHzM67fhj29vGetLf0VG
ulevXqUDzpjTwmRM95aaJC3jJYIVg25nrxbs9nNgWwdeDUE+XjLUX+1Igf22gjs37rBRuiTNwjoo
6wnCcNmcUnEsc9K8i2ke/nmJfsRVf7lPPC/MLjF5jf2YffvrNkE8gyDcMh7zdjf5+0UFd8608TCo
DxsaDy5WymYT5dvqSXWh/KK+d0e72moIioOo2DWUwAaM7gH9mmoOxo2+s9/jLESWOLiBQKEzUEB5
Y2v/GJZ2fc0MQeKQIVpkIu/VYUa2FpWapczHvNqP+WF+bc0bbDZa9dEV24I2ZRy4hxRtMe2CbOuA
jo4fFhQV2pZZiNMleeO0+0Eb/Kfrubrb1EmTqqb88UhLJSvDOQ5J99QlzrdLumNI0xQH2ZomH61u
k0y7Uj5n1sGYKYwMd/GndXRr8VDqZ1s/6Cld+l2uv6w2znpryhNaFNWKs6QtlO6dalN8yL2HIjo4
QDgey+WNx/bvzq5fV/bq7PL1vh+wVJuP6fKp9w8+0uEScdvrML+3rPt/3np/ieDQTXvQtTFN8Zg4
WD5+P6GExuRGvxLGow+D5cHalYd6Hx38i//JPck32O72+st+u0dXH3b1zca6YcSYyz4fxk1j8Q+M
JUr/flC6W7c+0R5GnJ4ne5GfFVTkKPx/zJ1ZT+VItu+/Suu+u+QxbEv33Ad7j4wJG0iSFwsS0vM8
+9PfnyFLBSabffrhSKfU1bsSSMIxOGLFWv9hRmEP03XY78jIatFl1140ylounPgMEDjGwMaVfDbF
4HKd2nLhJreJoxzCQ9zhmejU9/omV5xYnEcB1f5cAp1zU2u7qTsPItSOV+mIWiXJMif8KfJVIF2r
2REzg09hyNv42siJ2sTkYnnmE20iqZJhkYi7Dma7pZuSUP2p3ffCrdWNh2hP6nbmKgzOytilCvr1
9BqfNt95xDmE+WAjJkD+OL1ST6E8KhhxG/MU9DIa155W8w4M7s/j0FmP0UVmbPN+TT7W2AWJOzxD
80D2vJnhB+c9mkrepkdvQI3upAJwLWVQx0uvsm6l864lZ1N9Z+WOflB3Yexq8bp6KTFBSu/t/NqX
XCXfBNSarJtJOQWZIUHMI99/bKdfSKRSPZx7SciIOzh26kvrt7oAwjkh5XidBNt6orayUh9lds87
4QPac1vckfwNTKrMc4uLtqNWCHLWHepNJFZyvSX1/fWwm38e9n8eaHHwek0HVW0YlGtrdEMATgBo
9LM+XgWXUuSShSybyy687FBupW4iTrJphZChejCork2OIpw4QnqFIuiq9lYZpqXBCp5Nnzn+pRW4
Qe62T/Wd+bNYjdfBlfEoPMc8sLq8ab8R/WpMnBz6yLW18e4FjsR3ClpEwtF/cbRYhtPfpRfEAPYl
STFoTukGiiSakRp/S12h6vz89VjMtNjPL70Fo5bCvo7AqfpxCaqykBVZ6pVr6WBfGj+jZ1tzjadU
RRxqT5Jb4FHKdn1WnRgvFYr6kVNe0vf0kUDcvieTlj9KeD1cNNfaurhLb8q98au6YMmB88/uW8sF
NCr9DK+zM+80o45wVZ/V+/zYbWIZur+uMFuGj2fi+4Ur2aITZpI3g00nGFxqpYCF4TakF1Kxqqpt
YYAK2jFt5gvyf4A0wR0ce5Nf/RiXe+d8ydPJYHDnfl1y72KEvrZRDA0C9Tp4ziKnvg0klwQ7Kpz6
1kOUArg1lTn8lz3XiFz5XnWs0/omu2ZC2z0wVIzLE52bzXlz25P/n1amtP16opV5Ij89oSB9Q/Cv
EhEsFr1NpbUQFmNUbeQRmJgz3HD+G1frKHTrb82tfeScPNrgYnOrEuQ/xbyysoqrhCNesmKFBsWI
f9fowKvBfJ2oLjuy2xxtdrEW0ET0cKGgWe8WxKbq9Bfti3WjXEWP3aN9lxyJnz9d49jbjH9Gdel4
IIn0d2v+HbhuSXOtR/XZCFzoDGF7ZN/68yJ719i80b5bZD7qcEFtcHUbJ1ce9hpV2PEyz2viSnCy
+X1ggg7U4U6Y6zyhPrXRUZazNiEnsHfTmrtc/WZPFHkuZMNH6+9Oz851llvHzcu49MoDYPkjj/zH
AOb9+Cy2lyCCqqUBW7wuzZUWrMbbLN/B0aMaoY2c60ZEWfPYwpvjlC9WuljEvhkUc7xwaNNjHoCS
jWvJhopyIMaUvLV2S801u4YiQtehwhfHXrQ/HXfkVWS4GOR94Wt/nCXJhxfRTql67f3C53M88X7Y
yjp7Kk6h8knNZZgeia0/3+jnNfhPg0tHWtUH9QMeSr0W9lpFDDh2DXuTjjcZfQc/A94SVdltpp6a
xFmxLDbqMQOrPx0i759gsTC7yq51zaTL3Q1YH65FKJ8Rp4/xzdeb2KfYew4fSM7I6AmQ0XyNp969
AIFf9cPoefIBWGQMZytpT8Zy01EKLgIsr+0fXze3lMo3QYZ8aG/ZLzx3ZuKajDU7sNhdm66bDvl7
sMnuJLtJumqgBpZXibmKuTzfdld15og1PLKvn+NYtxcvUW/pBtpGPIalAPF3vd7F1kvxf4Sgzaz/
fJdZdHrx+gCqnjA9pDXJwp8awDc0IoCCjmyAFHVsfd2Jy/Tc6l3PWvvDXv4BFU/zzzG714NVjFKS
5/jyZgxXUo4kKLIApDRJ48M73Hw9LK9Jwg8v+uJJ9Y9vGiKnnVXkPGnSugmiM8UZzrZTt43IFF4E
9d7PTwt/O5ZuPTlatc14IUDgYvjys9QvUHkiWAb4Db1TK0gmVOe9dTKVF3FFAmyFr6M7JOyjZ1AH
gZ5sWzlw8f2bBMhnJNNLtJXGVSIh+JW7MhfV0jyk3fPXPVTmsf7UQwHjfrbXpuyzyFAZSLW2IcKN
hy67fMA1CM4o5Nh9ZSIS/EMDqMfVfvqWDG4jjp2jn4LkeXDfNb2MF6zQlgOZpgN9Des0Qn8XSlGz
gq5S8yqorvqfOjy8vW7vmlxEDFmGAuXbfCZnubyX3aFDNRQizjMcgUk+11Cdro9s1+LTdk0/VexG
BU5/howhxsdFFEhyKCB/KAeycE251+VtOTqBRnJmg2Q7Bk9cWsc7iMSxDWrrJIo3ZrCFGR70G8yc
u4ZTc58mW6+ds0ARxHWk2s21CtMQLth1/8M+ly0Evn5KD+MP7F0BsM+jGCQO92N4VsijahsdsbbU
tc+t0CHNCLScOwGBKqXpwDpDI89p9O9WuW3grVRuD+zCOvIqvZ6Jy4WmamizUCtSAT0sdrqEcrrq
Qyo6hJNDe1Xt+mfdL7AF08b0Lm3dldF8s7c6evJPbb6FOs3rU33Hmc8lQQCl/xob9gRngOCcAE8P
1mhyAgZprV34w7+Jz1PeS5gL69BaJQgroxSJbZ6FKCQmXUB+bm1p3eq/WukkkV0N7ES7QTAqtBx1
S6poYjC/Q0Rs/Bcv21vc0cgKR0dClU+R3Os6+GcEFpssggF23Uas91q9agquEdtQ2on9I6x2tAD2
X7/Y6qcYZdHaYpPFiWcEHs14k2TZVz9NphoZrL4kfoTui6KwFTjSS5I4peoAlFYJmk+4Y3Kv+lk9
4IfLQeM9xccyQH/YbUgF4+6HnRse7YshmNV7wngCK1ZpKyy6Oh924ZFR/hyszB03ZGHy62lomXHJ
yjhR0mpQDqCjEYxF7YurcfOcPCHqFWEK2q+myskLZCl3/vcjgz4//6dF/q7txXmhDZoNWZy2w9rR
78zv8gsQH5ag8b37jnVjGjnNiLC74/8g21Mrrv/dI6eyixlr35GPeEP/6VB/PxCLbBvywzks1145
NKk7pW5+lRquXK8q3z1Wavp8JVqM+eIUyRCjlNJqUg71mO2smGQebyPqha6lnJmc6hIXl40kn4/t
kW3laMuLQyROxwA6MJ2syhUJrhKRon7d927NDQX92mJVQq5oVubRW+A8lV9N9eIoSeNI11DQgDj3
0N5VP1hj4nGyUBVxpDvpJUC7plzBACMy+XqN/fHEfj+ti+gf5HFkmTFjbcB8V6Cbr/xyK18QQGqX
46P+0g5bhKZceTqynF5d/T73eC63I8ZEUXexg9uJ2WhdLyvUQwCygkbGcAjgOhqrzWp8EFbntMFN
ld9n5uTo0c/QP4y3U3FSaT9KRQFk/62PqcBQi6UUiBBKqrpCHR0trFxNramwrL8eqD8v/38ed7HX
BF6hdA0tH6CiV7pbcM7Ue0+5o/zYlsfSvH884+fkFkQ8TScP+fGMb9DPRdymUA5Zsy6FglrH4Co6
tQKgBmdBAb813BTBydHUpzav70+T8q7hxWpAttoqWkw2DohNYMnKGUjZqIxXiboGuCfrTtut0m41
facQEqubRoJZjGHjKoNgPjmytm4VZCvWAZjteD8OpyrF8GarRxtNnAnzqtMPfriJun3Xnxjt+TSg
43lkw/7jsfhPD5Y2UhYkVQklbpYV2EMy0xXrg2zoGP1oht0UEO8cs3f9nJKctyscnpCw4z8QR/o4
WwkUNJyNiMgCc4/AEG4uZ7XScv9AVyfZqwh5YNPTbkvZrfTdWKebgTugAuM/3STVJsnujPQcE3mS
bmqzMsLLYTpHW7KTVpqKbM++7M9Nbk1m/r2Sf4Tted2tp+Q+0fdVtletXWKVTjydFWniFEm5ziLy
5So5FeU68M7C+vD1a/BqEvxhhZAa14CiAO+fRa6WbmxjiBeRwLfpYBfn2BY6ugV5qCHNbG3Tu8re
m81VVFzytqYQfVMIGZspoSx7ZUC/EpiIulkBYHJlv8Ba0H4p4xqljlhdtcRqBGEEDxeStK5ItGfc
206bLeao5QbNctDxtbnv79VT3GpIRxJjIo+QXX3dvdcq7lfdWxwAkjGNDe5F8kEf1kiM6Fwe4Dk+
YnV1Yu877IxKNwvWQXVFFtlE3XNa++apbpCQ2ujVhpRaQd901zJWirr2oMb2vyJUANR1yzBp21zA
GEb/ZFsUW/qepu6w07NDJcOGceFxNqZjW66MQdxFarpKhJj/qprtHlxU+gT+7e26Uc9JsdfhChl9
KraAmlukFEoHsSFY0c3DUDoFTgpupW4S+Geor+vWpjK+F/YR+bHPodG8FBAD02WkI/FtW2yJlRIq
IG18QiMd0iyKWDDjmm+ZXzgNkCAdmjamLt/88gQPXKcaTkTzcmS2lrvV4gEWQWnVqX0jSuI/CAlW
eVs0F6ZwTfW091ZfN/T5lFy0tIzECkMDE0WwjT9dw9VyHO8VcaWa+7Jw2vzE9nZxdWqGqxzR5nx3
pPFPW9qi8UXkJePxMHjzmixHl3I0vrQ2i2FA7WzbZ9A+91iSG8Pa807CaqtEF361FWhZZM7AsXgs
dba0FKUu9nHWF8HZVOkZOieBckgzlEF3FtWJdq0f8mdwe8jWYDR8pPvzLH56Jd8ts8UrCaJHryaV
7gNwzMbnstun0EaF9l1OUW5aIR7RpveMOqGLhzjG161/vviA+1BlgE2waEDMfgJ+1WoyZJMeH1ID
HoMoAJXrTRquIdP/8Mw8WQGn17lctg8+ejWn8Xz9qnFEWtUmt6EMGc/tWHkXPVq/CFeMvyy0zxxF
kV6qRjwQ841bdEN/Bv6mg/51zol1M9VVdSTY+hRd0gm0XnG9RokTY+7FmzqX6k0tVOJDlc2gClEO
64Fja/v1WH1OnnMdR4tUw0wZ3C3A248HYWMOmhT5ZnAoLfEDJuyEokQDwDdvKDHFnrIGqnxms6sB
T6Ny2lJU17pjff28Lb0+BVhOwyABJS+NvocKu3mk84ODGChlxrW/skrg+UjIib1erXIL2JStaz3K
o5hQQM84qyP1YJbKbduH05HVO78N7xavJQNpgbwIIALUkC0vI7lyGEqIFp5/GGhkVYbJIRhq05Eb
/1dfVdKR4Gcp0jg3B56flBQVPQOw6CJwjK3MQJ4kp++ddibUUNlADwwQvlRvvcR3oBSHu0bVqjXa
I49lzE1Kk3PptJan+7zjFC86U3J0USAZlaQ/KYD6bYsY6yx/ng665oZsLIrRx3vI4cmRqHeJAZof
fq5CwO4BuKTBNvq4fMYR/jBecva1OlD6mErSh1Ay9I3txXsPSzsMRpQ9+nqNU0p4qGLyIG38ihoS
8vbwZUV+N2KMgRI9kjyF5W816xSNCWkVmUhWGPAxOkM7Nr/q5wl+hVmp4FrQbzWNRcQMQ7xF8sGX
DzDhL4IU1cZSj1a9FdanU+TdSGEsXcHF8qm6D9AlMSCAFK9i0Wj1F0ZUNKfo7AQu8FKUdNJxj2SC
W3jGeQiu2xllOfjm0U+3bSeiAGF0FwGsqovZ0snN0+iY3fByt2MKBAAsW4ApxrOU/32cgka0Ebw+
uT50kV1uYQPrCGfW2DUNmbk2qhAgVnRv4kO5UWtiI4RzxhMzjUHB5cRsVdYOJxi0kY2ispzFtXcR
haTg/ElsQorcMBTKq0ZFLytCmWqDxAeUIJSmV+rA7frIZrS4sAGVBiyKdjbvHww/0MwfuyL3gw1P
trCvo6LCeDXsb1VCzVSYFwYLyc1FAccxbHfGRK4UclN/kQYAWjTFik/QFlm3PaRbLUEG3mzwIdWU
aKVqHPevj/k/wH25LF6yQ1O9vDTnj8X//UBn+X8f/1i//dl/yWdSyYc/rLMmbMar9qUar1/qNmn+
Vg+ff/K/+81/vbz+lpuxePmv//Mzb7Nm/m1+mGfvmSrsee9m7N/QWw6PYdb861v4UlUv/xr/dR6W
7Uvyh9/zm/JiiL8INcn4cZjZwD9m4MRvygvfguZiAYkyFOQxiJF+E1508y8FIogp64AIIL7M0ML6
je+iI89uwIAxBfcZBNfFf0R3UV9hG+82e01V4ajNABS2AjgEy2NWp3QchBnE02DS6p3Zh99pc1PW
6ZkZNiXwz0l2omlEAEZhUzaDazwzTyfq/xuri7ZBwnfgtwU7I0oDp1GQTO2RiGlBu+sZFx41TE/1
dDrBZG4Wljy0efLQV8kvvdDd0TBPWyGdYISBaxZ4eF7Z6Blb3X1v63eofCHI6g3NWm1zHL2mO1sp
bHf+j8hHsqmOwDXpg/+U1la4C82pc4VuDQBTzKdJqV/SmHy3N3vTlZ0lrWMZaTqMZ67o8IWmZw9s
ubvciOVVxFG3qlGboSJRucgB2G6CAvYK6czpfBqnaYcLDH5VgCnQ4eMJwuiXhfelg3YNeRyjvE+K
9MHO0zVB5kkDP9NBOetk7MwNDMxhnTbxk2xU9hbRd3/dKVnx9lghYZpTlWiudNwv88gnQX85FNq3
aSJ/2Fn5Qz+Ki8DHoLJuwmcszTCr4EkQJQdBJoiVw0a+SyE6ftNLD6VFnZrZ0OMzpKJm15rRszeg
H5nHT1XKdpyWFEv6or3Qc+V7Wkv4jfUPnRjv6pqZC2MxOGMaPPWTuZ+sqHCxYy7WYxIWbu2hGj+l
6yiomnUKRlqyp+8TcBxXNZgj4jeHk+qqbYpvsVzWbjTSn9iekAsgtINkPlvwKggPt80J/o9jCaQu
Na37BjxynrTdJukE2C+wHJ5EyXfQf8BYdswebiu+tIGj5eGTVw8jyhxJsfZbVVrbow4ZPUdyguwG
5+6oXwmK4ZFAj5BkCv5W9YAAFNZ7KB9ozQZ/LYweDW04STy8v5ApWpl1pa/iWbd3RAcQnAyPIKUd
XtL4YUBVH13Jbps1hNv6BmerAR8WrV5XTRURTSBWiZFc7mS6dxJVMtf7Qd9y4aGeosOfTjrNEWlz
MZpglw1Mwt0EL0GQbSx2gQSWWSjrnlNTi+w9JNmVrmQPE16z6PgJ0ILKiaLH1wh1fDNlZj8om28p
boZ+tEHw6eHdDvbt7U1/b2ewiAUoyBFvwo9A7lqdqW/z99+V+0Um5zq8F39rJQUBSU7oH4kdrssw
qfXk2PV7UfB8aw2S3kzbxA1iWWvtWm4RUuD5W9PKMUj17W1FlknKs3s1gikaX/Rkixt8hViQ9f3X
PV2G+m+Ns6mKmZhEoLk4XTPUUJBOUf0tyuNPmiHnKyGNropkSDT17DWvE5GSFfSSMytLzyQki79+
hDkU+bDZMtiKLLOlzxYZhNgfB1vXDB07Q8XHyrc719X0zA/EviwB/+mUwb34yHCbi2vo3GNTVTkv
FHV2D1AXKYBMk+sK0XF/64GicRqQAsF4V8WXyB1RGeq54lCRu0Gy23YDowehKc6b4kktcYUlfRNz
D7LI2hpNdgpB/c7OpVXanpZRB97V2rRqvNOK8iIl6pqecbvL3BL7N3NEiGpiP8pa7SobLQvSs7lH
Sv4x6tGa9utTbwYulzrly+CFax02XG3yMCRAIYDpno1lTjpcrnW0aJt1VCorzwKGEgT9Y6nZNyne
2ABstAoF+Ulyu15/NsvqPsK1y9E5wrZFq6DpotdOgljZNvEpYuKxfaeWbJ+WeheP1k0wyXcjZs5O
WFkXqgFCNbfITIftJi8kZAllw32d9/+BiOnPROAPhOJ/Szv+EF/9LwmoZjT9v+cLr+vm8Tmv/3Wb
hXx8iMTmv/g7ghLiLzhj6BCBSOJO+soMfougQFn+ZSjcUTFi+ZtO/DuEMpW/eJvI9fESKHNo9Tt+
wsLGxn4FMrGimlAn4cz8HU/+3i0ZOcabSPQPu6f28Q2bCcy8WvPlVSXVAvZ6cXlNlAiF/z42XizF
mx27VUogHMNy0WE/bxgthPQ3SZ+sHCH4rBp1MAJ4+SBqnvyMvJTkovMYmyd2YCDaQMySlbveTpP6
PDHSQkIHAF334snASZpjX8JhMdJcH5yx8mIiddMC+B7MBKc3o/B+aq/Wqv6b+XKqhIhWu3qBiMRl
oMhNn638xKjiAm0BI03PFBNRA3vtpykaCm8qL1LdzXZe7+b0D4P0cddDUQEqtW5jLYF0MaMuL3Yh
E5lLhNkC6wXrtiwqd02qJ/oOfe+6MncTsg0hboEhdNFfyeyh7B3ZdBcFUto3TVRM56I7t0QAg4t9
f4o0q4b+ET6jgYRjJcqaEKMJ5mwVffxNNfQ+5n5V0PhEeARRZH7RPkH2HVssfRK9dgIkNKtjJ89L
rVIubMOabaO/HqPF4QRBgUQXUDgCcexxDEbr49Fgpkx8l3XFg2nkRmS4hYwiL7wBr7Vt8hfobvDI
2LL5JqWFBJpv6bStLc0KYp7Ft4a+0US5aXttkI+xNl/ZV/+cW/PDzYkgw1YURHzFJ5MQBNfr1Avy
4qGoghBxYq2OLf1cfZMjq9tZvM32OqziML0bR5MqaIW4h9vJai+u/XLypF2V6lgxVRIZrQsrFPPC
H/RutryMWwRZRgBw2mx7StiMdEzxqnkyJSLuY3DUyTwZ2LvOLmt5hnJuDLS14g2z0mE2DtQMzGoQ
VZrk2dWxMGpgMcJsZ1vjePBDXhxE1mnetvxZagjF6tltO+el4MlDCdZU4jaFgbXnUONvXmzsrlK6
g67lU3NWVTFI9wTJfDV1JQTFh52vs2h+IJvi6XedjHdAujZfDVE7HIHh9Hy9NuZc+WL0TYy1SDJx
6zNIfH5cGpo3Zj7udskDUl41KYuBw77gkpFHiAFpbdnX+vrrFj/mIZhvqKtzVmvebdnWli3WlYyr
e6r1P7QJFxADqBACZtkKob2Y5Se60hAPXqRNLMJebZvaPwfmZrJOv36MRWqH3Zt0DuELV2P4uzq7
/8eeo6/flpItUmwxsrQBxoMpifSSlwHqk6dBXGOuUpHQDr91tTVr8hSBkftr32pUIkjLNPsEpovq
l6cYEYjDoFWJNTp1r4juurEApeFKMg35KYsIw49IxtazcHRPzMaY4PJYh3kX2Ja296J4toiPO93Q
LpFXMAuq9tz+sK78usezudr7ubY0kEFkf+g1vdU46z72OBYewgVlbd527WxuQP6qQklG7aZ53ep4
oum7QOkHlu3w5pzsv5lwSqKYl7TWRr3qUe8X85JWy5CrzS4sVI0VGpVTDdukRJwI78XJGGdnQa9P
Z/9YZbRS3k5TQdX5yOqd5+j96qUOoeG2aJPJ1+35wP3YoyEI0Z2uNOlZSBUbwgpP79c9zNIbDQcH
SgriIcbDtzlSBVmcOqCeNMp8hL8G8PDZGu1ju0VLajaXNOvZHzlNhYMYVVLfB7qnZsDSo7ANLzPu
h1zQgiBnSo50ezGRNA9NBpvJ+WJlsSIWS9c3OhKeQ6A9I+djlvB9eu4lj4QIbNn5FJoJCVElV861
GHuKQ1zLsyFPHWBwKx95kuX2QVKdxAfEGTZuRkNbDEQjQqCXMDZ+evaE0sE2n7Urwet7aW2P29Gq
jh8YnzuPB6DQuWjJ1A8otn4c+8AMPJxl5AoiXU/8shkVMSnxxqj6lr0qtJBheqhaRr3EZwGnvYdc
HgG4r7swl4v+yEJYFEJBm0I8hAc/hyAageKyuOLbSIfaRSM9cXZxzu4GDNM46nGrRUPSbXu8gnU3
TPFxKJzBBrtZOkYoB+0hLUQ0upmkVNnBToN5CyyNvFKvMTvO6qevX/3lnqsoyBTosm4oJtEpNeqP
Y9b2nlXJ5TQ8DeQYWARyi8A2l6QBCwo8gCqtkw6FGpfzS9P0+fwRFn77nw6WwkatC5RTqJlq+qej
3kJHuRmRY37KEkPikI6Iy9hZu1Fu2HM1zyCirf22oq4fGRmbTFUgQmXsLAnraBC1AWqBc0w7Bvyt
LJyS7hSRuAKJ2a+Ha7lTUqljkIhMkP5ghiHXfRyvQeuzws4m7an2VDFvb01dJOjXT01YoF2PoiwP
J5npbC6ej+UcYlgxIL1DjzbDHiXrJJoRChOO6ikW9ex7v/28W0OWkmuBIjqQQXK6cxShIvU3Hwpv
NuEY3vfswF93aFFKglMHtY3FRfTHSaco8qJDpZalUx5l6u0sTk0M0hT+vFE3kjYLRr7FO1hsjuzh
vw1niSnn0KsqSqZDChTCeGUw5i9RU6rjRxDHaNiGGHHwpXLsc3GBcTc/FQbafBSMfoopbiyZwKML
q+q02h0ZVUbqSNcWezFdo5SoqwohhYz0xytA512SqRliBQm8fLzV/G6O6Jqq5AimCh3mPxvZitUM
5WjMeu5MNZtXUSrlAFh3g0gTf1xPqVAaf4OPVtvfspdXDEdvRhoTonUT+mdZiNV5t9X7ZLaQr1vC
y7+NbRveWxrEa11mGrljKQxF6usMRfNmo4vFB+kfJ7DVCLm8t/GZQ8b48etBWGzDUMw19iBwuRbX
TkQOFgeC0k+6GEUp3XSpmRNFvR0CakAqGdawpQbIcHzd4qLOx4oC7EQei6qGxr/sLR9fETnK2WiL
wbypW4UVghsycpZb3hDGR48KPcfmrpfyoXYQ95/dgJPOy3ix2aYYpb4akuYbwuOWF228RsfekbNa
7a4rqiFEyimmCdfNkBHQ/542v+yxMHaGxJqdrYk25ulAF7ln6KWI8iBGEGNkd9dynuY8iRGjfXcX
i2a+p37dd5Qj6Ny7uIPOz8EywZRCVv9z3MGmWUs+thQ3QTAKuJFNG2tktXvZiy4EOWkc48qgEpTz
kJGxIRXguhKWJ3LSUljDXAedoNOKcq1+7qUw9t2yzwf/J1Yj8q73WkzXYhP7lmc9SqbqOs1FWj32
2FP3l3qnyMO0sqLMNgq3ZJet203fG1Z3UZXYeQKTTeVUOdPkSrHhNle24kZD01Ye5jxoGEXgyNBa
GFx/IE0YO91U9XBuB8mIACXaqtLqB4FQtO678qC0fbuFtBIgFJqPnt/sm8Bk/3JNRNiniWstS7HY
DzE1X6esi0hsOtv0tZWRSsN004tcDe9aPfG9laY3quJifWqD9hB+U9srO1RBrPpG4u9MVWtw25X7
6dRDJlPeKr0SqHOl1QrkdYF1u347Gh2C9Ld2Lg/DzdAMWnOOwXsmXRNZm+2zUQlR3U4mKrk5WgS5
EtRX9jChQ+uFZDc2U65bEDbsONdUSk0VKqzWkwLWN3sOEEzshhVLBSFQ0vKoT7oxKvNKtGu8rDSs
FaelkYgtihyxuLAVU4rjbScKtU6Cl8DKNHzZ3AHUaqWfT1resaQnJIaL4EoTciOwvMr0AnOO1vbC
IMG1fIhLHzFe/G+6s97w/DDcSLmeh+LaaKoq34tID3xrw1rB5AAMwiRz/UkoRfU2YG9dlPBPPJSd
xn3vIzAdbvswJSqnLtLrbLBdEbZoGEutMOo9i6OX8GzSuN4pFy1qafySZtSsQVwm6Brx0bx9UQrD
hO/JaD/SHPrJevk0taWtdieRqArkbZRBklCxGiMjbs3tkEUKIEtD7+b7g4yqI93xNYND5XGgqiHb
bmQEtuFfjn3RFyYikVKEw5QZa5Ja7GPceKzuUkSaEdpOadtz5G5WuJ/Ed6bvUa451fWkZqQk0rYK
lmMpS9w4lTSvMpMzbHyA26HX3UeWt+4jNgIfoVxF49nZsuZHGjspkdW17AdjWK7kAp8Ya5U1smRQ
EvDxfKFUFOH5ftsiDl/CdTNNRla12pATxFUExhLY1M/C5dA4SnsOZfUAozoSKIGSaWITYa7HiGkJ
Zi+2k9dBIx0yxLDYp/Su8S0TuGOTswCmjEvAtrGrlJ8r3roaNMbE8JWRyT8u9BWP1pJAIRTLMBtk
XpQCB3PjO04n8zhnSE2QS5JwhWUqpCy2Av2lLEn8lJsqDLmRUhJDTrx0QyswWokZ1NuyvUNFtQ0z
xksKpnwbtOivD+dWRIUOo0BmupgOgpVFCxrfKp88aZgXmKikeeaNUeJrCexzvtZ1uKKGHLFW2c9q
R1lNs+7v/lSVppVPJNwCvmbgCSoOsaF7yBHovc01ySnMQGEsfq8eb6ptfqUZSXPnZqVzPsqWVVO5
v3MBtjEZ859edfc1jO2lw++hlt5+/O9Bfvs54mlMCky1SHkABfXa7ikORQEGMMRokU6X6BzTiK9q
fghxRxZ+jvPw20TlE2h2n5zy2Fb+PlNs7BJgcQWY3F/ayHMzSp2aJvyIWnATrdD51zzEeWMsdZlu
PzVUvpgAfCmf7LcRzAveIPa1tz4F1CBhjxV5JnplN7bWHMPKb1P7tjyEFyeMj8BWkg/DTObOD2IM
WKe/zb0DPRB8EViPbAa3ADV0yp70VJuH920hTSh085R0cv4tSljVtAPCSGN11U0wP/rbgEroxfKH
PNFy3VxLoLPjaD+hODcUW3++98nrPmxRij2zI3++H9Q98xt2plo+KcLPWD61wc2ezlMHYrnW5LLn
X6h284fe+RYfSSbPr0M6GfMwZS3E7v62TfwE3Dt2F/zeoNQUX8O7aTQV5Jjf1koY1XZjbn8PuY1f
GI8zhNqsOM4JkNN4VFDGC7edgjKffEvkFlkdHgxSk4WuXPsejRtRkHOvahIE0/YJYTUXG6YpaPd4
Ms6vc8v5ytfisRWRtYkJFtFV1+w6GfJdo+cyeOTE1hMqt17tc7nGDrjl54OmrPkgaDSSi7Rs+f8R
ZXXxgDuIwoWqJJefXHRx45E87auI1pH1zbs7kXkDVwYPlyBWBkgE0LqbQStVdhjs1ZLWQtuJIzZd
D1Lm2ehQoYc8DT9kMUTsN36COmq8+51OjpokqKJNi3B2XvwcdSjc2q7AKVPIW+31nfntbVl7fexN
d7NZYt/cllof9GLXvHV9wAuPIdKKYYrpUez3eEeJSVbY5Rok/vkejsDzquFWNy/xtyyDVcc9I6C0
6LFKOLliPSo5iMOX8zU2JGEgIdE7kX0BQkq9G/xTOIr0XCuUip8QGKyyqDujrVlXb8noScFlydvg
Gll56t73yonfMb1dUD3Sl9ytS0OPySp4SkyKME3JMWVuk5DANU7TWMzvU6P3IUl4P7YatkpNeCNn
Xj2y00QbcmLz4LWhNqdU1daKycVHSIXz1yskEofiR0945kknvQfiNLywtWi+yuctx925GXuaaNDB
LFM8UAYP0/AANZjCSOoVKV5QoI5JshwIq49IaulwGNpM/iTpE70SKEQzoKnhzcutUhGuV1dvIxk1
OfkaLZQxpznpJyP1zKt4AmwF5WpquKRPBb7PD+y3rC+gZDjebiP03uZlVGCkWqI4jQI32smATvig
vpP3xYPAGLdUnnQM3pMLIcpi9Da6mteN9As7yGjw1pxoWmI4dUKWSHKxhzQrcth6Hzc3Mqrtvu96
/5+681iOG8na9hVhAj6BbRlW0ZOiqKa0QYiSGh6ZSHhc/fdA7JmW0KIqmv/qn8VMTLdUcJknj3mN
NznJ+G4Q5Db117BP+9r+2EQBLdyDzru+DJHemZv8A0Kctis3HafDSFPUwuS+2KAaGHZWxyovsxD6
Bv/QEAv0gsnUuPvrSV6+Za0y2ihbz3Pgue2j7+GmQDqb5RaiRs7/kP0vmzdF3JU/UX3vcUWZvfwz
+FQGf2KKp+UPRg5d3BICeLV0ANMiUmzlmGwxupnbCR8jvCDFsiuBwvFv/lqy5JREIjRXln/10jVa
wqkRb/U4aUdsLFubwV2XiBgK52BW9JjcaY5C4ER1tezy2JiXsUmzQLVANpGWtef1bLK+XZMu3Q3V
/XLnOe55bIqXC4Hb4UirWSrGw0vFVqXZLHJYbvh73OcvASt/Gcig3760bLBfXYY1jfY1ivhgbxbz
4qT2O+OhSz3FM7cDU7z+IrXjJY1L3JFriL5Ybqv7vuEMmXOObCKvWza5spcxI6pR47ImRTTbeQqs
pMHuYZ9kBbvx7OWF0C1Zgl4e+EuK5TYYEl0mtlPgO/L78mpV0NNPXeSbgRUsEHPrH80X3AxITnNl
PyRS+ty1wFyK3TCgU35TG+6yg4qeBjXCJ2m93PvvL78Urj/Udsvlwb75YKWh4nH9VWGLFYs0hkbQ
0n8JjRmzMu6COoCd9PtLrVqZ7CYItCbXorXPf/tLWf9D62IIcmwfSCX/u0ZwN5FyW6vIdW9FSGeX
iOwny0ft0owvLF2NT+n2r+D4+3v5uYXgmSbrB+jKInLtOKzzVSc36h2bMVcWP4AzJIylIEkI0U2D
p81+lqTOp97zPy8IHnUBGYILZAizhusg/2FaBY5n7+qx4qCIc078czHlhLm/dvbvH3BN1OAJmXHB
gYa3jLSLux74jEXmxhXSMu/+ihhDMi/DzcmHaOqdjW4T9GeZimZ93w3OlAFHqZZ47mhCg9HMLufR
iTv6eaXzzimlgpDDC4KAS4tu1cqeQoS7xOTU74qXTTWQ17HHxy6PiOtp0Kd8gsTtJnYm8MDlRKyN
ZLkRROfwFd32NZX9mVdi22Ju8CPwYcPUquaPsz8i6yadHDC62+Gl66tewuyJh1hQ6H/vF2oTRu8h
swgkGEjw/gHyqkzw/Nmowi9mRv/xr/dl+/mSA2gHSM2xH4K+Krdm6WpbbIQuGPVtCnIMfPCcahSP
2WCyuk/c18vs/+87A3lqg3JGeBG6CmsW8feft5dpMjAVadIc9GybSbNHIHgZEnUg1jr5ZzNXzBm2
sokVcENMv2fKE4yl4tYqLzkewHzEABwVrYYr26XYNe+wBopjeVxAhp68icY0t8YJMCNd3I8NUCvy
bp3ZblXvy6Kb8UIBleo35S7QHr2dKwcVTce/wxF82Vo5lF7DucVXx6rH6zxO+hCMRtf7KY65ZgY2
4EhmK1J0fA0g28hivpyIwuCv4czxco6REgZEJ6wy2TcvuW3+/W0OSWkTK6hFlnNnwDmDDEqCcy9u
KrvjdXOm+524cZpiyR6Ml8NU0bPmu5kqsBCxy5u2tDDXa3RYpTtfiSLrNv+tsWviNN6ILyfn9yOb
kffA+8UNbjk1RN079TnJbO7bexVILlnmpLH9hckYMY23xVg2JPA0kIuseHTIszDGxSAidNV55pvG
Un02vaaxN70k/uEwNQ5+PNhn0eej5Be0tTdZ0gZy0bKU8YBoXe0AV0Enqw6VGPZxjfR9/d6bwn6W
72lwL3MWkg6YFzeybehav08V7c14xzpnynOWaDjNeFdYZDl/TtQ6TXDh+eNgf7K8cWqDGxcvaXVf
hWGW2/usgoZG6QWNYGy3+A0w4thXcuLb7obRnhFKMw1KYfQyWe4e+FSMe4arHEs7JG2YEgwp5VsY
aAALaYJWomsW7fDsmyX2Y7vIJcOrUO+sSv1UUeobqC2/zML/yvlqxhSxfxXgak2GWyWFb3ekbd8P
djqtS2KC+eQS5V6WRvE9/ahEkVMj6JBBpdrgFuSX2HE3sRTchp3DmhzwAgvfEzVk8KCq0CjOytSL
AZnG8fDgwXnNdlM6RAdcDp1jajrzOZIQ/ZHSWb4T2kd5J/SSG0DeqIHUbq/fRyzqoxt7aJ2x+5Ln
TKviKTZTwMadiWtLlGj3jOqKHgaK6ZeBMj/JnO1YDQqi9JCqnXATzOFr09Bn8FfcfSbT7nbOitbc
kwa2+2Ay0VjMG7/8kqjuwbZcdaldI74s+wakbUPPk/lgfOxlF+6ScAjuhUrqbZ6q9Gva1BE+8Qo3
WBc9SC8K64tgtsszXJaAZ+D9jShbHkww1jCRPRv4yfOAAuBZj7I7MI6KvtZhXhzy0SrmzRRm3lmS
mfJBuTSDMTUBuIxCg4wfh3EOPhcGbnOh05Xvh8BO96bdmheuGaLtJQ1U9l36Qme6bapvTSaie7pV
KWPk1gm/WswWSKAtZb3DfTSB8j5VGDo3Zfuu6V0qXELBrpnG7sJpNIpGXjnAWhdhlARPKXaT0zlT
zO5LY2PYtke9vyWvTstkAtbuBd+C1hPlzsAiCX9rcEIAh9vsfuyxWfUA0Vx6TWvVaEYl8rOZNepq
FK552fjWskIjbwE3xLDYR/Kna1Pk/TntVuMCqG9i7wKi31drGBwcUzFwBMsPkO3joOrhW20YI/bZ
1vy5aTJIL2GkwKvNc8PKTQpV4PUuNd6K85BDmO3iGiEPS6U3kyUIxOTwoDSdwrlAVLJQF3qsNa6X
nX3pFSXQW8f74A3TF7OLohvXYvv0Ddo99LLAc8cjLtg7b5LO3hVthUGOqz9OaiQJMMGdxM2mywEn
5VuRxp7C+slxPwMZgaJnF9VBUplubLPE3xQHUuwncCcF1NrGj3Uy1U96VKWNXEY3biNLAxPNuD+g
EAFNHjbemMzQC4LhLrQbRGGruc8+ZyXsZKYK5YdKpnCWVW/dh3Stz5WNVXCnzegCrxv3cxP441VG
gxkvYzp8XDTCPLMzcPCLu/jKDwyZbiDshJ+1QfYJ2U/V2cbLmvrOH/z8jEDv+xANZnFsUXW+Y3wK
6GpI9KMtK3XouxFXa9X7n7UTPQ4UZo9zXc7BoVbuhJ56GX/Df9s7JK2AQUbeMUHSCTET0m7NiDCP
242Z9P25H+YYRZD44E8rmvAxrNrw2YGC8D7TkXzu537+1rHAd72QNj5+mXMwOSl2NQTBBxIaA22P
qr8ydJN/mk1ZHZzCihiY07+8SSbT5SwbiUhY2wc0ILzcP8J4QYC2qbJD7nX6kZG7w/339oVlVg5a
tE7zkUZQfRdWiT5aUxE+lIiqXMZNhieWIORSd5UpCuVme6E7d7irmki/12iGfnFyDII3dj3hgTyV
bB6aKLeW03aX+CwP5+kwIqeKe3h1wKTc3VGPAemjzg7PZ+hcVxHh7X62g+QxoFb/WM9B+54DPz6y
2cT1bBkto2U/RWA08q4YqaKF0JYhdP55qvC5BSJwNseGvMvp+d7Fo1S4ZarCPNNDVn9UbYega+TN
85UO3e6S+TEKOEYp38fOHGKMGZfj3hF5cLQYMm17Nbu3QR87tIK18dWIbKABV5Pnzmm4nRDXQYFQ
dPRQg6vcc3rR7k2Jj1UL5FlFV4Oh4jvK+uLGcKfqQ9Hqz/ydeCGRWB+akgwmgxxyM4YZqBhPWekF
fiH2p86IOozukwGNml50j6nd9/UhsQvHhXRjoRgQSR2chWZZhRdlEihc0xpsfXsGrLsgxGYZGH0b
9pvSiaobaTBgvpyMWvCufXNo9VUd9kwWLJwth/PKrctbZ3SNe1GFUEz8USdyn4RKIxqZ9uWeGeOU
XJZpLtG405UHUCXCq+Yg+qaZ301BpbvksKQemLxgwlvInLcmBywKc4pAXWwtQeay9cou6q8pz7Nm
63RW/H4QswTubRb+FSiKyNoNFiniZUvl135AJmLGkG1jaNV6PolTXIH3O/atLy48ezSr7P3sTJEN
SQQLk7C7sAl25nng0oI+1MWECGvSN173EBox+sWDHYNB32gjiosci/dwfEgd4GwbO3GLezlZxnwY
fMqYrSlq27wawmystramcXwt0EEYduAW5p2klXKR2W269S2RX7TGBC/3tpgMP5wdXn9ljuWOxkCZ
L/BJZXvlbdu6WYAkjZ/5hU1Ht5Hsh4B52razJruE09wVyVWeMA7clBV9xe3cjoihQetm0iC6LD9W
qevJfcxk6jpP6cvtsjEdj06MTuYOaloi6MFk2jrHIQlhPwRYxLSxB8atPpa4N4YXjgI7VPxwNsLF
i3k70ST6YClDf+1DUhNHq8k+SInd4D7uExutO1K4BDlDhsFgRIeNSPx3k+FKQWLW4QZcbImkLX9A
mkY6pl8IQnXg7xNVIC4V19YY7vNSWCLZK6iZnndtGb3fPTI9LKNjVgfu57jvP81zEj/GifoUhwph
VMqE8mEATLCPgkgfTA4PkyDha+YtYr4s8FW/0Q7EgD7R4VbVasazFvSM2pSlV0JNL/yd1v606YLU
Jb72bfmljSOEdvCe3NTxGF0z0grwBR8b7DBnDhv3LmwS50GA7NPYEtFcYD2wYDYAVYevllT5vaox
Q9k3QmCQLSv50NVNC81ujPvonDZlLDZGOYY4v2f1zq4QMMjryHuoctPah20iL/PIM67tfHQvbcWU
TMYN09KQsgiVlaj/XHVwbuZxUVyBNYLCphn2dbNXli9vAPYOYIr1EEENGVAQh3CdbV2/6dUmtMoI
aA9I5e688Xm4/URX9WGOdPo1YtAK+ZaBzk6zKQcoWbm+4ZTn8E/9HPONjPyCW4hQUM3Tsw6hwm1X
qeRDhnXvJ1o94xkokfCAz3V5JpTI7ozM1NsexecnsyofiwyIZkzhdibsKPsoB7tF+x5Cz0fcVfVF
ZzuIHEV6zIJtSjfuAu9gHjo2aammY7/F18+5zShLLvrBSr9geyw+5VFsPeWWM1xBymMirmp57tCj
/EC3186XmDaqjYNF6bUfodaUM0oelkXofnHzkobPhGMjp/ZoN88SimG6L/yUyRvdS+mfV16Vym2j
07FluDFLulNiQEfFKYgjG99IM++6UI39nCQJktl2wT1gwCAS3KP53S39FtZEMinvvPQ7W+wo4ftC
k2vl8UWpZPuHompLtrlyHPMTB++AG58RDP3RaHN/1yo8PdPasx+XQfWZNfc5zrSLSZ/njdlzh6gn
xwOV55mEC46ebOQ5V8yK9KWaQDFsdExKczU2nXrO7XZEvpq+Vr9J+2L80raYmmK4EVCndaiMuF97
xiT9hhFQj5ZP71zQFY3B6KTjTDIPnvsbZNc+OitF0l66E/UbmnQevqVFVBve3qhLoFhYLXsf2qYo
PgrVj9u8waWiMI3avOkGgYIbVV4IDIUcbuO3Q1IcBpKqC6JfNezHOkEmvR5xyt0AGzDkjZMMlrHt
Igcgy1Santpr1QP8BALBItq6CcRpN+/PYjACdYirSZaTpOn9Usb22wh2kE1OjRfb/FQ1XZXf2tIa
kOjqmygnpIW+nNVWW11cTAfDtLPKvfU7B9ZTbtWp87kAz21U6CEFYxadMaHBHPw6T6QvseIy2JlI
sMxJ2eDIyoHr4THMwCTAvAGQnTvtqn6KyvxyCiJaOgjSjFBf7yAVOr6zGUHfhd2Z7lSdPsVx7sp4
N7BV6NtD/3CqxVYGV8b2LCZXq867pDPKP3GGHntvnwC4Kau9VzPceYhMm2b/QYHMwa9YTy4E/bus
UznfwTXA53QZFAOazohKah7/W2mEwuQ9NhkSJqFKRu/J056NdMb37qChlg53W4RLL86GuasuF7I7
jWgG1EvjnX04C1zmInP0DwAxZ/ZbbTVh+rFTQwLbswqGaTaobKNs8DkiCMfthy6hoRBctSSU4w0e
pSY2OV3cdHWOQiYc3Z72OHq62bMTdFVf7ryi7abq0ul4PKzsJWP9ZgvKwimjB6f1VOrvfRDkqXNh
dl09SYAvaUuOQ+0QYxamAoweEgP6fA7s5doGPUTqrkIi5hSmJFGBe0hbUU6Tou3X07pLt2B4umJw
93E1ummxVwMQD6TFdCWDq5nUD1dSo/Ajxi64DqP8abk1Er9imh33wKCp/KCCrng0gHO0G1vCdtq4
HXtnD7yh/GriIT4zFjATne+l34R4m2uAEeNmtmumXbPfTd/BjxdhGvd3HrD1I43HFHXXyEGLye+u
US6YsOR2StBBfcjkURnFQxaO8PJqUjixcSo1uZuxGnCy0a1pb9sxUJgtwG3Iv6rZxCc10i4S0D7n
KIY8zjy9w1UVheh4MIo9GSgVYpQpzztoH6mZXVQG47MxY/KuNlY81NhA5GnuoUleVV+0ycR002Q9
pUE14xm6MXVmJXvSCYxlu8TDwzY2xqXjQkZtV9s5R2sGYlAfGWdlZwWgQew6xDzKdKXcu5PZHK1G
io9FX7g0LEWETTKeTnaKuOwkpuamhIPf7WzT69onZu0a/3mND2+yBURQ9yRIlg2QhebWTUzljUBY
TR5+PTLhGTeDk2PNkvvFBdxFHFVgRIB5BcylcJSFPdo1SHp5ITMQo00OwEn5MGJcVEoAcx1r9M0y
xGhD93lmQs7aiML7zjAlzzmrM99S493Ex965YRSE+4xh/jcDtAzNw0zFVwZhuPlEcTkk9yIr9ZJ1
OXZ6JIPxLzTq3ekzIdJBkKd3s3dycKJrcHnx11hbvPlgmEfwURHquvk8I7alUnN4DLC4vIODn/AI
8KYYR4pSEk0FnNAxR8rEon0odmEmh3OLpkW6GwBj/DE4LsQ1L2/wC3azDDyc9h5q1DTOWrsyn3zd
WJCxAb4lupihzjTzhNCaN91A4rPTnd3hMkiFUsFcCdM+7M9jXwOHaqoZ/GEcoSQXDGGxzOKphreq
EshzMZJgsGc6MNl2ce/0hF4MHunCtEqAZ3PipiYpqKbm2ulUdxXbVh/sEN5XuNmDKHg/jKIF5tpW
PCXjZ/HJ1Qk6TCUJ+G1tLBlvg9VFtSGnntKNn0ch+Ie8TnGExuIcqA/tkru5pAOAJrVS/j7vQXTt
HBMxpRl7dDoUHvgtcAr4S/SO+nNo0ICzIatvh9abPgqiRX85tpVWu6Lug3eNp1tU4AzPwxIFEMmF
U9ry2iki+zJIilyAS4mmcoMffXgJUdp+hoCfX4yGau4Ah8E8TwP7M2DlblFkEXDUU6/J9FYMbjrt
umHKoL3qoI32XZIGBfFXO8VlZtmTd9b6g/fBiBI13tC5gt4NcqCckNcprY9pyIgd33RL30ggDeZe
DB7+B3OIe/2mjkyv3JdWlrzPvVGjj51zPvfk57vE0YiL8t7828EZaEM7toxugqJ0nmrG+vGm74qP
TlPKJ91KuUFogt4jED6QOTHuOWGhP+KSacbkVqOBluZsXWtk/bcNfZdPVdwZ5zpjU+90movbtmvl
RevBlqYiz6/oC4gjrt3BBzrGqWAZxP6zsmdnP7pm867Xk32eN7K1t1kfDEu2ZpZgNSpaPKJpgmPj
JJW/m0ODxKlMw/FQeXZfvIOeme40za2dZqm729rxkApDCvSymmQCGG2wnpJoGp/CCH8g1XQmjBYv
35dBEf0JjtXc4VncPgak+wfLjaxnCeT5yeSvYF0x8uLg4jxBhguuR6bKB9W37Lqg+wwitr1THUqu
m6CVpsU+mO/C2MjJaCy3PHAeIPvfBY2zCwRoCP721VDb+o+MZgdGaRQqtUxRPxoTS34wgsJ9yBLH
LbcuXf1zpSoLl2ugfbnjfJk6uv96nyv6QfqZAypHH5OhK/TCJypaWap32m2k6922WVIT5ZsAp0Y4
kjWULabS44RHObMGJlzyFoGwhUcyIIDEYMGR5tgm52aXoPRzDnJ4ah8jJHi9L17lyvyYyaBs3W3k
arPFCqn33EETvHLgE6IsGchnoZX6yIG0tTWTNgbmlG517mu8OLpppIu58e0R4UK3GoJPflW1BJVa
5cWIJbzwEtPbkecxGN8Zkx/HIChcQD3gX0njgfFMkG/ZNOCmXQ/sYaLkN7M2JtHsmIKCDNs3aphy
FDfnNM6Bp6g4WlDLrMGaMUicxbNZ3/dO0FLCpM7oa/1BBkPUo540ewF1H0xKRExuskw2Hbp6A+ov
i1uX0zX1c5fPvTXh7xOrdNoO0iUl28wqITIcI9grWbilY708ievHZlgc0P7oRf1HZ8Sz7W3SKMj5
d4CvhT9eGm1DwXyZTU1UIJePeoroz34/nvt5+svUEDNiH+oQ8jMM6ZjJ/DybS70Jbl6ciq+5VAu5
r3yZ6COsUvDBcfluihPT1p+HrcsV4ecyrFyoU0jxLxzwH4ftNOeC1gQI/618uWL/ApdwvEozc21E
4nagm3pzxDggSTOGgv/qkcmNlmk3Ml6O51sWhmErkD4FFbJjo4FkVZMvE7z5O2RMNV7V3U9G0Lkn
FBp+fsUv1/MWQfzlP77vr6bLYhwVzTyzu/lrWDTGCSWlKcGgYArZpPG/IiF4i+g4eno8H2/XdK01
cMKh42VVfZrdvAB4gBMuc2uRFyAIqqZedvfv19DPSA2PxWPC/ACrAHPfhfuxWkPk82OqiY9HURk6
97ZscuF88jXQglNghX9eik/HQvWp5ZeVtFo8ZWSXUxf78fEFtNV74MiZuNv1Uqt/f6p/pefw/+Dr
/v+vnAMb9nU1h+vpMwp8+icZB/7Ci4qDZVr/sYQPX4oF4bMOWQkvIg6hzb8AJe/boeXBFvzB+N0O
/gMgwgOEQ0AGv7A4pzHTX3zfw/9A2bfg9rNvYDXS1P03Og4/rx2qUbxREYZZ+wjNcwWxru7UUfuF
vIqCNmS2F9Sn/F6WVf43yuHvn1+tfnSN4zo3c3UUdiNhEY9Xk+NiJzIMGJpI4pnYjoEYK4woqhOR
5edQ+vcll3/+A14psWmYqkaoI4iBmn5+E7RPY5LX/qag7HWOHZRn765N6VCfoty88pCrmGmPmSf9
epbHxAgjl+GwpS6ByeLo98Niunt5XT8qFa0kEv5+pCWI/vBIdZtpGuYTaqnYWXfoJNqxdaBMiP8o
YtsfLgGCus+etG+boq+vQHEGdwoAxpc2YfJ/Ag72c8D++x5WwcUo8LCkQqyPvju6+IOYbmzuSae6
R6dyi391Cv19kYXS9MODonfj6aJlaOrETv9AgmP9CbovcLc+dfD4ryLz3xdhS/14kVFllY8ahzrW
aeW5lLedfA9k16/fuBxWipg4t1JgIs119NlcN3L0h3sP8PwJO8LXvsPqwJSpavtWG/IY8NEf86mc
y0NWBcKl0J8t+/D7JfdKWPjOPf3hQ5hxmHDMRPJo9b3cG1YrqdQL/8Raeu3XV1EhywzIIyJTR0no
ue97rYZdiS6U3v/+7q1XXtJ3U+wfbh+FudGdDKmOfj6Nw21MJmeeZ62P7Lnn90BcatUpcxubsn+X
IymWnluDz2heQKGtr7yycdP9ELVSgxoPkWYbEYdbTDsqyzp1iz8j0/63CtcKE1MqBwkdRh2jOYB2
2UkUJ/a5G7vlWWJmGaLxbT5/s1SfW/ve6JMLAGQhSBShyvbQ1JXo3/gxlnf4w7vy3GTogzyuj40x
YE7SubV4x4AjfP79t3jtW6/iBuQF5j+MgI+xjKt3jpnHAe6MtAffttusVciIUzXnlgwVgl0LEiOy
GJXQyAk+vO32V8GiHfxudKgBj6VZZI8GXIYvA/D6E/HutZezChXMYzWN8rw+GuGE3pcyofZus0SI
N27jVbCAPSEAEgTqGJityUDLius/7Mye2xMv/5V99g9L1BplmyTiUJh0O6F2KAaEBMx5kWBk5mv8
+ftv4LMSf5FErHnhUL7dqRCeOtJHHW86M22+DQZd0Es0WvrihhkNDmu/v9QryYO5Sh66cGpF1JrV
0RXDSLMPGcL2QVjjKK7DlH7HruN5GUu1dp0MJ0LBK4tgyf5+3IB9YtaWoyJ1DAs/C88Eg2iQnmHM
QOf3D/Xa+1vtcAeBJ/ChAxQD2CTxuAFzIo39YAh6dmVhpfgQWPBKT+gqvvY4qw3PHFDZEaPpY9eg
uw7/o3Gj/dwl1ePvn+a1319t+FEJ03GlTcaa24G7y1Qjv7qFSVh52++vdryRjcqo6lQd05BxRxj4
9Y6zoTjxsVdA7//F/bUHGpARu9QQ049AP+eDM7RB8SWJrXTcMxZL7I+GgWToGQIiA8DCMskrZNCi
YTI2qjXFiZC/fPhfbahVWKgw84QxzicyVB8+RaVjfx3MGdxNiSjQ/VteI0LbP69qHxKuX+uJNFyD
StnCr3PhLAlxIib8zE7472ukQPr55yvIFaZwyvoYpFPebF1gkwi5FUYD316mdNGdJq0V6mEBTdgu
n/KPIvKdL79/tl9vKBggP188ATAz1S7phRlZdrlTbuxn55MNs/Y2VQZEGca8Ur77/cV+vd7/QUFQ
hh1HoioooZrAO0em1lrGReN8yhjxtd9fRQe/to20HltU6UDU7JwyASrc0pD7/d3/OqB64SoalExJ
0SHieE4WxbNdG3Y96miYyV50tfKROnVS8Wc/etlJ/YNfrm3GIz9/m8kra9/VPdvXRAK9E/Wj7qxT
2iuvffhVbGBMAUKxXvLKAYjuGTqu4wOD/ZKxlzHTkpSZ2P3+vb22vleZgQ2zUKbAX48D+JTq0ZoD
8wFgU+IxQDLTJwSTg8eWUZA4g+8QlVucPXPnxKn+2opYhYcySG2Jcro6VpSz537aYYZo9oxfTvz+
r8MPBkw/fyKUiDLRmJQwaoo18g65BQg+AK6CFU0zut7d71/hK4+x7t7GhaPsNrLU0ellsA3RtQMB
x2Ttbb++igGy1MjUL9tydKIICJCyHoxurs/f9uvLAvwhKY/8Ns1Rh1VHFWtct9oBck/anr3tx1c7
PkGepjbslh9njoHXlgtIs46tN/76asf3tbTLHkzc0Wkc51IESOs6snhbxuwFq+2dGMy9S6gmxzRP
6s8ZqgngpS3/lIPMa2tmtcGDWjZFlY7qmJWTvJWegUZKaJ/MxF77+dWu9mfDYkBXcvfT8KeT5dY2
N3S2f9tnXW3bqcqLUICOPhaacXaR+Xiamm1+eNOvi9WmzUzoxGiuy+OYQQfp53hjKf/xbb+9Osxb
t2kj5I9poAm328ehnLet75UnjqBXXrpY7dRu7JkuWx2mMaMXn7V4Qp33ShfPb7v31U5tpdFDaua9
oHCAJCXMfiA3DAff9uurrSrgM2tHkbqHkXDuZxDFMVnVCefv117M8s9/CDKVDx4U4hV1wTQjVtrA
jMHpzUJ3bfO2u19tVqP3isaaPLpIgd7bQ1cBc1bibQF4LW9YOyoQSWOjgaDrOxep/gwHybfd92qb
JlXr9iG8+WPozz3CQy2r/6oqfT28cUmutmrg1Yzuai2POfy0eafQnIEJ0zXjH296AH+1WSGBeeDx
pTw2rZoIxLJ5Bz8zOdFhf2XdrCmLlhi7XhYsSlmnDRaIfhkBcW8svFnedvurHTslHcDuBIiQDZhw
Qj4B6TYQYbgOvC1U+qtN62kRz9YSEtDqc44yba0rD2+ft4VKf7VpkUpGQSliHgCP2d2JWmZ79JPq
N977atcC4Mt15tGiYHFmD5HrXVmVV5wwaX7t0652rFJwTAYDXzY7mYbDDIboCwJh+amh6BLQ/1l4
osb5c8SRrpmExYCkgWNHNhtX6w3VwVPlJuQ44f1cT+0xr1vvxDZYXvivLrfax2XTO0kfKc6VFKWE
7TRa2YTPRTA8Gsi8njJ5f+2drTYz+L28z0DGHUcge1tTxe554LnibaFibVWFuEYC64fFxIYWoDNl
dx62Uf62ZG1tPWZqKPVhRRBVga8PYyf1hQjGNyZr3mof24b0OsciUExual35ZY0xFm9fvu14WSuG
26LNLGcKi2PTOHg+W+YMRao6hYj4jrn4xerxVttYBbbfOMDzoGENZbDj/9ZP6Jq1WJLVizyggIbX
XYwS/eWbrIz1fWU179Coyy8Utm1XlRUnHmj5dM53E+qsPj6bRlptG4nGCLipMPsGHCbBWktH2TVd
chpN4D+iZDsjm1Vtki73OJR15KafavQ/0yPThzF/zIe5eMzGAvdwBH5gIQXuzBTD88MjhkCecSZ6
mZrXjrD66jDGBR7z8H4nlN3Be3tfwih2nPNGtP6fvRqb4H7E2wizZl+LceEwBx+SxM67Uxq8Kw36
/zVq3NVRVIU5Gk6NWRzryZHZBpkBvzhLmkaC/JkFlIm4ciesqls3Vld252ImDfpTxzs5A6892sNk
9emG+XV1Slx7ufKvvusqgKpmdHK7LCtqq7l931Z2ekOj6nME3myDnCq+RhnoQCDI4OJvIq38UyCf
VwLF4mn1Y741TcD/0jSWRz8rzUPUDntImsWJQ2c5un71VKvQ6lUDMm95KvETaGuxFbE97UjYSx+Z
9OK80/Pw/k2H89rwr0Fjxo+dvMLD2C4fLUsll2AIg1Md+Nde0iqawqhzg9lV5bGF7bczKuHuzCJ0
zt9082s0DoxTz+httziCXAdwObcNgyjRBerj235/FfFaFHJ6N56Ko0s/5mC6QbttEwCOb/v1Vdoy
RT1MLfTj8OPS/scIiNxtbWlxwtLxlTfvruJd5BppOzR5cVRmH+P3PemDV4X+206afyDbhhkZKKtr
jnksqu4wNbX9tU8mxzjx+6+c9WvLVwPdWuSD5uaI2DI+i3g59WzhNA9CZqtl8eFtX2C1yywvHeCb
JDyFLL3L4v84O5PmSHUlCv8iIkBCILZQZcpDu+fBd6Nw972NGMQoJv36d6pXbT2XK0JbLzAlNKQy
T37H7/fPHHjoK0+PXl/DoRWvyCbckC2T+tSzAo0uSzAakUKwCstqdCG3WddX4+wWY9uEcvhswbKs
arzc53P9UE3ev2VirvkvXZhK1Nr0TYB2U9ltIm+h5syhuxlvl1EuV5bBhU9t27PWDB0zoiXjyfc3
GG4mcBZmRy4ULLyVEqK7MkIXZDeM2osZONQGvbnjaRLlvqDRc0bHpo/OuKcVxIAellBAg9wlS1/h
N5KkhnM8OiXZ3QZmU/s4y228ZvV5YTz/OMj+dVPv0fM4ozbTndgmh+0QJ373HSe4F145PC4935rW
LCxjMC299sS35vuy4Pd00XpNkHXh4TbSyEOU5pfRJE8FtMhfgqE7gGfquCCpvWl1JcVNZcDDW76d
dk7LY0D0fmUKXHr189//GneGFjAGNnhxqg0WZ0axlz81NVq63cadWhEB1zMjuOEmOdrbfXDX/AH6
0PCa+/elt7e+arCqXQ06TEAXjsIfYKcl+cY98/3trfDCZkWtzQpKdJioeDXCtS7yHoBqHra0Q5d2
fVjhE7TcUPQ694e3/9elX2IFBQlQtzXsSsB3aMvosC2w2ywSek3ufV7Pr4ROtgYyAJg00P1anDYf
jJD/4qUe+jv0IbcrOhvbXh+R31vbO1CCAreN3jbNmhS640EDAJvGG4KsncBeS2lfwhIO3RUcLiZJ
tBRHp7GD3deLObxs6KuRrILtvKgMB+YdnU8ZFMHoVnL7B+cJ8tcikeOGfsba8/KxBd0sBaekrg9q
A4/D8R9Yaxx6FQI6iSeAsxblj1W1+0cfLXSO42OtcXQId9W2Kw+iKqA6p2UPDhUn1+r9F2buH8+D
vwbHLFu5ElAoTp6/z+/ZviY3IFDEjiNjrYtaDTV6j3BFZQETtyNi8XcaZEu3kbFFgAncxGFLo0ge
QCi54cJStiM6gYbQScrIgnOW6K+xoQPE0Ni21Wk1awLifCzWn4h4TJdtkHE57h22FpA3O8hpY9Gc
xF6Vp9gPwluYrAnH32BN/rbw0D8l4vqkQmBMgNHUDw34Yl+Kwky/ndbXH5HjX8PUm1gCcbLUJ3Bj
+zsdR+2NGvW1xogLEzSwpr8gqw8QcFSd1hbpjJu22dD+iRC9uObtfekfWGecGmc29Bv+gT/F8zei
0AG3mIC1bkvgT97hr9GpSkOweAW610CVfwQaeZuOLTR11Y3b6FvHXEcEuMtyqk4GEpYmA1/L3HOm
2mt2SedN7JXD549O6K/3XzbTw9JQlOfp2d4A++c34M7uDIyWLoqe3/4RF/6JrdOLxyKmjRH4BoAp
oRYezkpkpBlYmdECKZnD2//mwqe2hXpQjk4+8bfqhGbU8NihOw+U9MCxAmlr8+oIJg3dNlanlu8e
sBNC9Z+baoh+uL28tZLJkmw1sL/VCb3+z4NEQqMYQrdKm3/+Ln995KZYNQzPFBbZJPsP9PwlzoCF
K0vg0te1ljB4baEBa/fcFD3EBlT5HUSvtk7mL0kVDI7ZK99ax8BMm6HvvfIU+VKfSXMc9OUW/mKO
VTefvBwkD934smJcnio9T8dhhspz2a7ZTF6amtYyBtaf8x2q/1NQ7DqnA4h5W7w7Jrp96xwGMWKF
CIiWJ5AxIUJGax27b2WFJLHL3AxtMR2AsaQZPSbRfOF92VXiPQQjN045sdCW0m0QBG/BWpQnIC68
E0AwxQnlQ/rl7Ve/IHhEa+PLz1p4cVBETSFPsRmS5lj0gPNlcY0b7DL0CWA1cg5/TnWhyi8bLLSA
6grQqZruHDlqpxoKULAvX0HXAHkvEQJ8U8/DM1t1/dgWVfz17V/4+tRCm+rLpwdg77Ia1f8TCBjk
Np6G6RDuaGlye7q1uKMIeACGDMdprIrknq4gTCR7fVXwfOnlrVXdNR714waf3Aur5B42IuYARkfn
VE4MbePZTQwAU/VdcQoS8ZtN+5IiZyKPbiNjL2lUNUItcfUfYIdzBOujPG6rvLbkXt9Uw8Ra0mre
dcl9X+SiRSE9jRIlHiXI3mgx6ObpmsPpheG3pXDAoxNoUSbMTHiUFXkFou+UzXszXTn4Lz3fCrHR
dQjrmsIAG1cwD+WlIAvB4zs4fQBurWw0yyBv1M5ebuSERjsYzB6qXbitKnQ3vjgyhwVbacXxcDQO
ysMIKth9t4fMbe7w81f/60Aem35dgspLcgmHHjCPjX87eK2bfiHk56/x19PBGgTvqudJPmsV3cRs
j8BtGpXjsFtLtlQRa6huixPV3W8O8l+GFnu3TCM6Tl++OqkWtKLAOCwncBl+6ABnTbeuLfO3Z8yF
RcWtJUuHMWhnYZDv6mM0VIWga2iQRhqd92LvVscBspYuimxmResBbvRAxZyWZYXn0rTOTrFcaAvh
5gpNpEDDJHlcVaDm6aTIV0XaK0WYCyMUWws24Js2ANaIPClRwM2mgsOLDCLKhcAULVjdsv9oT3/5
mYFTIItES1AeLW0MyLXMNxS73Y4smyFwtp1GP1l5PrLqOg3g9XCMBXcTeIPw8/LVS/DVBq9HbWGM
gvUHQCj9yUiqP7w9Q89L9P+vY2iKfvn02KAfo6yoyNd+hVvK0n+fdh1kbg+3Vm7Xs60dDR6+gWyT
Aif1Lay8n27PthaumDuIUBL41PVG1LeUFvLB66CQcPym1spN9k6buCUC8O/2l78Pt02Par7bq1vr
VXPgTWhZJnmyVvUDnH68NvXLANpkp+fbargBnpuQ7e9ePtQb+ybgJ/bc1PW1C/yFGWOr4dowXIFK
jpLcQK7/0CBTdpIzcTxjI2uhKr6v+7bhGFyHcLxVdegBvUqmK7vN+TB9ZbbbOjjSkhAwyF7kdFP0
sEMZgk05mNhND3I/YON15HbHsCVxpJYtJBfj+VhBs60o63ergaGg2/e11my5YbiJwH7fAHya6zr+
pIAJOrz98EtDZK1ZAhyeV0G4jcnj6ycOe576SJad6izs0aPxwIZNurXigLv+cvOpmp4u61yKvBmC
IgvDZDnE0L84fgNrCUfJAvutCMM0xCPZUkQQ7a8h4MIt1rdJLkyFgLfHkO+0FfVvI1aVv5CUKNyu
cLYMbm+xv4Grh/2HRZ+q0e8ysWxuKWJ4nLwc9zhK/BoITJETXg7Hcg7KQ8Pm3W162io4WrYRXF2k
ly9wtDzAMy4+wCGQOolx8etfvnu3igEewNpD/pMO70W0AMLbdYVTeju0NXAqNiD9DSgemaAAvpGv
MMVOBxO06NyKRVy5TU1mreACDfcyFpg7wUJERmWx3m5+FF+Zmee98pVdztZdwQgFMEq07QJbWRq4
1iFc0/e6qIvpUKmzy1Q7NZ6ftaquqyvjduFQYNZK1onHYPG3esCHL/pDAvD3CVqv9dPbe9KlH2St
ZKpLuGCitTv3Sl797szOvvQwOfjoI5jzsyVo+m9+02w/3v5vf5AEr42fdT7D/gkbrMHZ3/lDJD8J
ScEMhUioFR96f1AfgkghGTUmEwsepIfGHNh7GZLc8I6a7zBQSWB2p0yTHPe69ZdPxVyGIN9GsvQP
0FFEq9sxbysNx2lHiq8IvVzpIvxn1DUUkn6su29vD8OFT2pLx5KgK+AZtyFK8QsKt+4mOcVJ4NYu
G4bWOR/2DQLycBB4+eV3Elb/rUPdOw6MtUVQXi0K1AhcdgFKP/mgf94CzO6YoLJlY4Py+VRAhpt7
y/I+aryPomzdcs7gy7zc3CZwj9Y9XpK8WYNfRRN9ZWL47fY5rXN9LTVXlNeISMQMjeTS7Lfb0LsV
3ZHFefniaA8F9rrDi/Ng+lWS6gvMia/EbJfmobX4QRVHLRAt9vmgu/KO1v4KBDr13W63tiysW2A3
JfwW52zZhd9p7CUfkICJcqdBt3VhZ3j12sUsydtCAzoJK4RUjsatrxFoxJeDDuejkaEanuR9NP6n
++mffSnchsWWgmHDa6a2hwAlwCXrexu00YkUs+PxZyukuJQC0X3v5YHm5ddSiun7UIrYLUKwJVKV
mFDMIgmiSh7pd8jXdbmB3f3R7ZNaSxRW6i2kx4LnPkwqPhu4Mb0HAKR3nDDWKiVoGl9bD5Md+NRZ
Zl4im3e691u3shBU+C+njPLIDPQndoEiivYchjjbY9SE3ZWxIecT8pWT09ZIlQsqois8MPJtgy9C
DC1C887MHf1HevvU51WxfyB+f4QOQj0LIIFvosaU4OcClgqXqwRIgRxdPr9KcIFGeC7PNYBGOGFv
oNOHV53CX/TBmJF9KQF0Da+89YUNhlrHfdUAj9xviuc7ZcjrdjAuBa9/2lq3UN6WW22bN6u6jHHU
leF8g1o0/F27tXZbqba0qqFDUa1m4Xmxlog7kuJRwHw4c5rstpaq5uc73x6IPN5R5ut6SJwUA8Xa
7enWOV0vgRG8QiZB7+GMfhYhjn4JTrLb06282aLjKghg7psjn9A/Rr3kn+UZY+72dHsbqII2Fv2M
d4e/SloWEUDdk+cmwoBTxctlGvOClmrD9huDq/jsl4W+Ib0Un93e3doE5rBbPbidJDnYVN8EGeDd
offm4PZw67jul7D2VYBIoPLPxn9z9HkVwNm7PdxaqlPkdR6HGWHunWHhMYg77zbg2b86Pd3Wf1G4
0hC/QmSXgNmYK3QXpX0vrunuzvPulb3RVn9tZvFY2M/QQIpFf6dg2j0TM3v3w+iBae72C6yo2is7
E01rwvOtGZvbnrXTA4xx3BAQgMm+nJW1EnvbtYzn5QxL0QC+HTApc3txa7GuYcD6VfcIfOGueV80
urkVfe27XbdtzRdHY8EQ1QjyerV6NzDCKZBwpT516+EJbSbbWjGqY08hzEPH28Hz/Qe0S1yTm14S
FNiKr7mBxiiCdVzO/bE5wiRxw4Jlm2jTNjDRmjfUg+Pc6MHr5vbsQgS7D8LiFYjRHnd9t+9jrWog
V3AnHleer17iH1G0adMRh7Lj061l7cF+KRAe7OyQfRmfV72bE8xhdrcLhC0Gg3vaVsYc0zb0Gjjg
9fQwRKtj6dOWgO2LR1RYI5ffSdjX9IJ8meE95naE2QowT0YLgPzIj4YqGY5zjEbiLerFFSrWhbjH
5rCZLoJfoZgQ48PZCcVVRY4yKr85TRhbAYb+B7TJEx3ny6qmGh52ZVNBSaCm0W3O+NYBXKzLrpZw
5nmnOzBoJ6k+SVXrL26vbx3AsEsZF7it8JzxUZ4gcZH5vNPR7YZiK7+QiduKOka9fJVdeVPBY+m4
Tts1aNOl72qtVbhzTXMS4bvCcKzOo6lHEw/aIa8kFy893VqrUwv2L0i8GPeYf9gS2sO4yndDulBb
96UgloFJ2RDng5iq75B304/r3PdOgTi1hV8jBZoABngR9N2m/BjDoPgpoZ12urpRW/dF/Nlfe1/i
dOQJbGM2vS1PkSoRN7tMSXREvDx9fZgixRP4/Tlft7k4wumXFxnAosUnt+dbRzCF530MQyTUM/jM
nuCrM36BT2Dx0e3p1nLVhR5CTUpcU3AqfSZxwz9IuF46LVdqQ9A6OAzAshDxsiDwXavWCQYzS++W
Z6G2qisSJmTBJuO8A4f6mKjde1C9GD+4jYy1XAeR0LqSYZyfFfWHofDowXh14DjnreW6tNh+p/P5
BNu2A6z14HUFd1i3KWmruUK6bw0MvyEeUHqGbQnIUfCcnmAT6zQ0NtFsKWCg4ffnw7Xqv+398JQo
+vPtR78ejcNF4OVqqsWmGgCHRa7HsvsOyrCp8qT2myBPRukW1YJ+8vKfwMy+Wb0KuaK1Rjyme1Wk
IYzOHEfHWrDIzI0QSkZxXvi0xlUraf0plUslFqfwg9qyrhjORKXqcJsYtmBIF6nyKXG8ysGe4uXY
hBtt13mPea5DXsF7UXQRBaaah26Uemoru+Z65HDC5Qj74gW8/d6PM5nMynHwrVVbU8hDeIEdB6aM
Mpt5/YPAGO3m7cn5+hkLy5uXYzPRueqHDdH2vgYj8PdQ7AGh6pQworaea6g1qAAaCSNtPJWq1ovg
ZwRjrrdf/c919v+vudQWdAHdGjVKrEle1gnMlKeqUfpuItH23uN9Le54AN8F0P2Hb8W+mDmDn00F
q3lP+T+SHtWmYKZafwWRM/hRrKCWwyiH97cV9HO/NtElDIJ2OFK+/bIXNgFbpaHWyjMl7LNysTbL
V7bAajNtygEWvoHZvB9v/5MLH9OWng1qposyG8/bDi2CB5QydpkVIwxGrwz5pX9g7TIwdMaNdkWs
urXL9BXOX+1zqBc3tTe15WdwR95UURAso0E+DmyDrXJhnt2G5vyL/tKNTjssjeENznMyM3PD4jL+
PgHQ43Tvg7Hdy6fzAKe1Dy1LLtHCByhju9dxqpMeKhO31ycv/wGyIKTpAU3JDTgYTyyM2A/e0uWr
29OtHaapABcHSw7X/s2UP5dK1beT4G4CJRpbW4wALwUCeIlclzi7wxcVJMEpjAEYd9sgbREanKTG
LelwOnkKbfslHWFLrWCQ6zQ4tgitgId9LWboObtaw/SXpj1IGG6PtiKDBMCDOfZblouhhzHxONzB
uyFymzK2AA0OdGdPZ4/laFFeUXAIhi8TM8OVKZNg4r2y99qGSM1k4Ock1zgnfctuV1jP/Ef0CC9o
yrqbFn0anVk/yzmAU2+n3HLVMKR9uQrQFw+mtxlYzr3V3CUwuoOF5raubiUrmAa9fP5eh5EZacWQ
Cz/7osIfjj3NTaD8o9v3ttYZyO1QZnAMmo/8SkbpoDPq9W7Va2qrxIZwCDdyllpRv4tSuXa/xmC7
Bpu6sPPbIjGYleP07PDwMATFPd1m+AynaojDb05DY+vEzDzCKGND10AV8/49gIEmZT1Z/3F7urXQ
OMqo4cJ5lE8dfQdevjkEcpJuIZQtE1MGt8G1iqO82/cgB1+xyTXYYo5PPwcUfx1cEczp+5GHUQ4W
dp8WIf1X1PDLcxsX61SEN/HQUR2E+aya4aiaAlo3urjdNm1tWL91IdxRWZSzfX4UZ1/7qZfXFEl/
esxf2YBsGRic6fUoRxHlSx823QlFT32nIxhypMT0wyfwnGDeyGTY9ynstj04X0blOB/OFZDw7BRb
D/AUh/lgGsNX9h2MGloPfomeeK94C4v5Gh6t0imPRW2sV4OMgfIGgwRlBNlaVQEIi/ugW4MkZdbx
yqD/h/ZLRjlMc29w7H2rw8ntxW3ZF/pSk8UwZFZXI0ieyGHOVcuupVX/lBhf+YS27Cvy22EPDWKy
hcI+6Mj3WhVPgLhNRcYBDh3SufSCD6VfDwU6qlkh75ayxe12OpuNpZoVs3+MgnmLDh701NsBfpbr
Z0K0r4/1OrA15bDkWI+j2befZ3e/g0eiD9uMsC8NWk89x63yRydVIrXL1wHczj0CF7h8TaQcMhUA
Vpi2dAz/e3ulniPsV8aKnP/+1zbgLUMr+xUJRQN4opdKInmchcYk/0ZxF37ZUdP49vZ/urDTE2vD
gVM1mIxyZPlSt9VNJOfxn0QHo1sBixJrywFMMUa0Q5Bb9KL5lgGzjzydYyM7tavZLe+nXfkEJ/iK
iZrVOuge+ezj9uk0OLaWcCyh9YMyFEFVFxcwnd9k2hHmmHcNrY9cdphASRWyvBvnXwEWdYqUlFtf
ErXFhPU5p1uYiOVRIWBTbYrPScB/uQ2L9VGbWFM/GZFhWTib7luA9bEkfe52Stn8OeSKSRCPYwSe
mtTvCRyuf29wkXlye3cr6GPlVMWGxfikS0h+rjXe+1BAKHatRebiNmdFfWhDnRXyDxEKznHzQOt1
eaobMtbHVgqZpAHktF8gAeePamv28B5JjFZ/V6wFeHVD7/vnxpD2sYp4Px6Qu1g/qLGQ/sHs9WZS
Wezcy1BznFCo9ef1EZaTzGSLWLrqgMJB1x40rNz1lel/oUBMiTVYUBeXEVyvGLa5KoYYOSrMb9mR
MEyh1dnj28IUjXgnAQv7hsqQeYAMpkOfWhkoN00stVWU6O4qylCgVZv4HvszjTX2QreZZosot0LA
yr4lcV7T0TNp0Kg5yAJZOvp/UFtH2dElgaIXlZVJh2HeARFzrPgY3zhNZVtKmdRLAY8Pn+WGA+Gn
gB++g4ll5VaZx1u+PIN2YAARdJ2zHH5V/Fr7ESlO1D/8a/1AF04eW00ZF/Ool3VjCJHCOMUJjmyN
koPj4Fh7VA9teblHOsqFRNALb8qifZK9qJ1K3NTmze3xjOLzpDH2qhhuqWQ6iyPduoUXtpiyh+0O
vM8nbN7NjqIiSmZ33eDYPEltLSUcyhqEQjzEzVFD3gGeaAqHl+Lw9qw8Bw6vhC626JFP8C3RLaZN
OPljmG2yBTGZoPO5uKvZHP1++79cmDz/J33ctRmmFfXcmQzL522RkoIQHchr9eILCQ9b/AhKJDNN
jWNiHOPnsdsakEP9zt8zg87BbBeS/Rf7XfezZshgom0c4ZnbD7OOj4ZXFLHkzvK+mn5WInkelSOE
kf4R1/4VVc5e0HDeryyHCla8B7S5zVHS991WnC1yS8JQIWZFOGPmQD7wsAhOs2T10WlcbJGbnNS2
tG1Acz4ny+Mqq/FzwkX17e2nX5i0NtqMhlG1t0VJISrpmz2Tsuy2A/pG9NMAkPfmlgC0ZW6AUc0y
6Qr8BgSWqRjKz6HpmdvEseFmTVgwUxULzUXViWNRlfsp6EPHs8YWuolGbMEctGEuoiq4UYvfoaHS
d9ysbZlbD0J15zVNmOtlUkO6GW88LUHtWk62hW4RssXaK/D8PvHGdzvzoQaH09yVMOnCXvSHevvX
sgJNaApkUYW5Ny4RBEnhf9PZg/TtmXnp4dZ9H28OssyIg2YtTXUf1GWZ0rGLrpTszhmxVzZrW8G2
dNsWtAtS0v7UKZONXT1FGThGO9hghPfhzUTm8YdciP759s+5lMixZW1CwAXNBJxCsh8gC1DuE5vS
HR0gv8+pqXdzx1V9vq/oZr4JNhH1FTiYSBAeqPDplBrkmILjxFqypKbt6u7TzAd1X4vKb1JEi/F6
h246lMPfft0L+4Ktk5OVNGe3Q5qvbaC3NILs5qsPScLPfijcaOHUVstNTWwS5a/YFeBOfhiCKcy8
tt2uHMcX5o8tlyNV6HWGGZqblSynkc7qI0N7ptueb2vlmpXHIAf5JAfrZDiAM6/v2mEs3cIgG5S2
9rQYhy7E05fGpLQh5TvqOQrtqa2VozOUQ1Hc0hwsFXpL64R85Ca51m8TXVhZ1jm+VKiXjGBr522f
KORu2rr/3pqxqVO0xszdIfSjyc3bitrQtAnklGlWNMgH02Hqwwpc/eQL3Z2mELG1c1GhRbWJmORc
git2DCWDE12vm+kahvz1OUps+VytOuz751m0Jkl1gqmAOEhIKxxf36oGqNkf4mKiPuqFnGcyjOID
PoabkpbY4jmvHFvkM2EXv8pYH3fhs0OjBrcKPLGJaM20FVOEInzOcLxnKIEByalCpzI2sR1FG6+J
JwPL2px2dftUwa4vjQXtvr69dV76qNS6PnJZh6rzgzwaq+UrsvbVu3pT15yhXo/Pia2cW1qOfEg3
BXnRD9Crb8PUfo2LUPwDOsbgpXryxJx6U+F/8eWwLHkBsqmTxpYk1souKWF7tawB5JIrqh0ggGYo
Gutbt2GzzvuVhSpcKx3koe6qfGjYDdre3OIsYsvqdl1w3mx9kNfjvH4Jy4rdLIRppxCd2KK6sYtJ
Eiu8elPE5b9+F+wK3d2ANDiNjC2sMyxsNziA4DRAyv+brqYZ7amEPLs9/byP/xXEyZkvPSIQP4cb
cnOjkDNA0bB2A8gTm5JGcbwHccT9fCohxkxh4zvBV9Iwxx3UFtQ1OwfRKpj9fG0CcYg3uYKykrhJ
OoitqIvZWExQLwU5ZADlz15GDHUb10QTsfV0sLFi3dKJAGi9bbhb4ZmUT0HlO2VqiE1Ki1mFW2i7
4sN6ffx1HGnzy9TlIq/MytfPeWIr6mKvKfpSYZsrFaCVqe8lzZYuHpRN6VhN1RMytNHmtsBsgZ0M
J68AMQon2U73W/Aw9sdiWK5ppvirEQux9XWmrAL4R3l+jvh8Wx8oqeL3kQl3YPUpW4pMzHE7HH00
oZDD8CdWdVp5toytXlS99G3r5yWs8h59aooHPcvRKUIlNkLNxPHC/QLodbDUivfdBOeBZt9Xt8ll
a9jmUhWghZUAu8fzeByY/AnjPXNlal04QW2CGhsGMJ8N1oUIl+XXtBv1henmmlfDpadb5/PQcjoR
VZB8VKGfwjCwy5KovSajgn3Y+cT6/7slsW1FPRTWFeitJJfw4xyhBli6naXgPlXNnEJltQ7HrYAf
y62/A6Wbsa1etrPGxGsOuyGR+TyDxwxpLYBj//LGUJ2W4Y7kA1vjhGT72KrlKIY2EimcaEuo/JiJ
ygeTdHOZQlMfs0OiB+FnU4xOpwzZujnJooHHM4zjhrLKuK7JnhVb5a/5VFWdzqpu6vac0YXOp6RA
NHacVzbzlMEgbwaGeG67m50qiFX23fjjHVpSl/F+bKZ+zuoK1ZwPYwEj7hMrkRE4ytnA+6wmEYvS
0qsIuZ+NBM1WFouRqFgO9fyhhLHIdx9Rnv6nn2FMjQezRWZkXr0tU5Xx6190Cc2WTWopl1SBL1h+
SsrJL1N/D6Iwr3H9XdMVYpcnqFnBcYr00NBU+LXe7+LdYILCrg7tKZ9FG4BEVmtTDicWe764p71n
SKZQxDHvGPzUqsPum108t21/Vk1gi99IutUJT+CaVI/1M5jw9X/4cFwcE0rG4GdAhBaPlDcRzjRW
bXU6eNoLUuX7Ie7nYhqau1kjE5htADn7J+D36XAbABna4RX9kWdBrFWLMCcKnmHGGO6ZB5fDOKsK
L/hEmBcmHxSsp25hCDmy0w4oenHghG7imyGhv7wbCalQlEU2sGR31JtmkZVd4YcH2A21/5b9WrXH
wuurBIyxMtCPUw35b+bvyVIfNWKJ98Vaw/sr0IbuJ2MMX9J6FUIfQSsbzY0uBvIjqGU03BVrCNQa
mQb1uPVCfsMbltBzgSrZPPXhtn8rpX5mCEqfaw/8o8PQ71hR/U7GL20375+UbsJv6z7p6kj2EGKV
mVaqS/um8oByDkCJSxsVkcMcR97HBLjZU6Nxm0CSIxnGbNBk/0SgJSEnUWpkTCYWrezUyLYlh2Bk
yAqBSFZOaSn3EnXkvYv6UxSM8h3MoJv2Swhcc3JMBqm/QyupysO+R5X+UdFelDd0jdv9ZuABJ58q
oRZys/WVqG5q1DExaSd/bT9xUrDglsLZaoN7YjNOh41zH7p65m3lIUTvtJeqaZuqY8LpuJ+6UW/N
LY0YpiTmblGCQ60DkWQc+ztK6V6992kjY2Qph2qC09Smk2rIyrAPQghBmpUcPNz8H6WZJ/5pbYfq
buA8qf/dx4XEN12s/Oo+lDAcQTgoJxS+xuh3hUTiTzJE7H3QU7UdY4Ove+Kzmt8V4R7he5qtGo7j
HvbLx8WEZH5iDEOT1SMkvLBGHOf9od2J9zTHtQEQAmT56D0cnUuVdkBadala+87H24Ns8Sg1HDMP
bMU6v0n43K7vmlEn/gEfU/BjMMn4X9G1zfy048YrDlC68fgmSMb+IU5m5CKhjPCe0QARRJkstgZZ
rbLskwPpg6Q++p5cHuD2hNKvp8D/v1fdWCfvz36+akzHnp7NM4sB3RN7OE6fGYZQHkLuNx5Ip1CZ
3u+z2ZtsibYNmKnAoz/nEUscPTrDeTfpgkgezzTH4WaVGPmPwpRreKKwxJ3uo7D/JmvvqMplf/aL
Ad+lBRh0PfACzgFVGrHuTN3s1pjwYzh7IewX2y1SdwAwFzU+GUdH0Ay8xvbA5yBA9UeQxbwb4If9
k2981vclZOXL92om7fyuUmW13TZewNbpfDrEZZCGXTsiDcwlBKW+EY3KtlgvKou0iL5zhqTl0fPV
+K8v6vUwe8h84PufpTH62DYiOWyl1nlMevi2a/DpI9P9c5YQpNVMh0yO9W/pQyGYwmYBqn/Ofggw
9m7ohp7PFv1Yh3JZcIXkfZL5ai6zvV7GFLcx9hFpCu/QrpA1b0k0/9w1a8E7Wb+PsC8jaYzF/LgG
fMhAoGoPBaqyWSNXhIPcY0dMGVlgKEKJa7aKi/tKesuazWPkvYdLKeTREzcY1rVD13c6+aEEOQgS
ghQS9vk0BmtWwBAXR8BYHONxpgf4tn3FCSbvtrEjmQ+qYpEWRfLObK0uUlheBAeGau0Cypz3eZ3l
MwkD8Qw3IfIxaiI4rC9en3Y+jhu5EuzoviyzUE37p2HS0xNMm+b7viL+j6aX0xONe5GNZWkyP4y7
T+Oo8AMbLznRYPvRbvGnGa6jqYpHlYWRjA4gwZAUk5LcNdBGQYa/xYAIV9VXwBvi98HS/eOpEinb
XcHBoVrXT5tCA0CUeNNBCrBYhl6gOKWTU70gFcoaSA4oFR+7qvlIm3rLeBHq3Ov0t6E0/7DRJ8cN
XYB5C75k6tV6uosqDzO8V+V/nhYsrdviYxWFz6OO3sOI6j5JIn0zbu17Y7ZEp+Z/nH1pb+U4luVf
adR3VXMRtQy6Chgtb/G+hR3hL0KEwyGJFCmR1P7r57zqmunJwDRqkMhEAk7bz+9JInnvuWeZSfsB
Mxy2l2JS6ReZhjVQIvjI7PNcCm2TU+cRtCwHzGu4tV2+L7v+xMqOaL4r99H3OzzSSKKvUJy4smvc
DdkSHFaIqfgWIjD2vZqGM2frfafdmtOOhHfR0h1tuD8qKAzOOCjITRw1+2EWzGVkSpanad3mb06p
LZPBmORYY9NtxXGdGlQfmWlVdegjdDKkmeIcxUbzVultezIYc1/FAR7fFh7Rha36LiM1HL/n2W3H
cWDvex3hoi1NJtLOZz3Xh62HExCHueKRD3y7o0HKIW2qfJ2BjjfmNaPsHZZK049m4j/gmcVzkFX8
kQzxG7iO8uRpAKMVBNOfGqSnZjwO91O0DYPK4hCu0VhouDwj+9a0KQJHELmAh86393EltzhL0qT+
pmocaGPkx6wZjEtLPCNlUveuaHTD7kbSyO+h9fZ2jwJWzJocwri2dyFDMTmO3ZVAoZbTSA0liSRB
LJdGicTm8M1jyH1yplmzzuozOmNxUy3LXdsEL6ph4QmLp6S1iMttGdtMV3TPVkFYrmxz5cbqparV
nHPEtOeKrj7rkFGIKYVsrxZCsHNP/Gtopu8cFjb5ANphly10tSVmBuN3aDl10SdBW2fT0vpTrLDT
BltC7mA2Ft9z2oQ4KPblbQfTvZib3iMbh6fZ2NZuyPdtWmS+MeY/W/Au2oJMvm/zpYubAkETJhth
BYi9xYj3OlyT+rhiYtaBmVPz8CimYLS5o0F3Yi6Z862p1oxTIbIVZUHO9vkdveQYgmNEkyjrIUbv
QH1hiUNqy3otpA9NodVk9jydY5kzhy2RrrS+mpDHtN5BLtxmICVGBUFIaDFd+JuwJGMQC/KrtqLN
cekrlzemfYfnksrgeVLDxjCmxRpP/MXCuyxvN0QM4Y+weD8NvGITbPXD8JA6Za+Fnu7mLf3S7t2d
1fpqQtrRKUrbUb5Ca5reoB4M+0cDfwwccskyfkUE87LlZOV6wmoZQAydl8ehVpssaGVxOAg+pLDk
TSQtNSC19mbefXowo6O3nTSiyZBNFCU5X9awz8LApOg0Uo76QmOvydoRNscOl+KmQqLW19qtNLeo
/J9EmsiMLyS4MXtSNm18jQLI3gZc+yYLZ7+UDUm+TrW/6rsRoRYdijSF2u8envNhaYPtOHit72H1
8G3k4C2ng04zP++xzSD7TPKZKDQvpg3zWMQej4bwqJIIuUrr2NLTHuogzuxK+it0J0yDSiu2Xy3M
Zo5rpY0tlNvqEjE5NguY2fhhVrxF8QpNZ54ktTq0YTjkkwrvLEZoWVA3XRYzqw4utvErw1AQcVbI
HLUw1cq6KsRvodPNus3g2ulhJOembX1R4QSdciLUfnIMzylMKbmAAk+bz463juUtrfunapdASAR6
sGyYU50W1QojgbMTsXrY1TqV6bRWRWfgY2e3tv/Wh3q6GZZkQliUqpHmsA+FobM/uE6iCIKK4EAB
2n0xbPAn7BqmTP1gSoXzugyatX1SNKWPFDUFSsUtMHkQx+m5XXv9BVnjIKohOxepp93QnqdwdA/o
0ebbkFKci8memBEhqIbnoZpxiec2CZ9nN9rPZYRnq1U9OzHFO5JVZojPLQrxGxjI8rxdLXnyelFH
rigEMhMefAouJmzKB2szvwqaUXgxuqw1Q/+TULS06T6/iDUVhXRyAKZjuitwNyVUq6Z+7SpYe0Ld
1zeknGIaRFkklfzw9dI/Ywypb9wyozqOvb9isenxiNXNmKUJDc7pzptikWtwxatRng3t4xIIbaIe
3GInWSoTRzF27HgFDwj2adUW1k0Bb9rqdRGyTzIsy/FbujUIhA0T2t+CmtJ+WaqRfBW8xrVrXGde
OfcUjXTgAhT/EcWUlHVvkTGumNNLde11F+1ZbMboTGofXdu5Ht5FjUE/+hzUTegqk7JK4c/lNTzo
A7jr3QybEeOp8pPJmJF6vF05HFIz2EsF+ZiMs8qbMdhxOkldod+JaIwZQIX+ia8p+pfFz1frZpI7
oAH0+yUSJ0PwpcXDXKsFsUKuvppX2ovMmci94tBJhjyKPCiW8Mms48yk0CXqZeyPK5ShZ2xxybNs
YvVGO7YgzCG4rTxI+JkLd6TRrxQ7YDUscaF8ih0ztKs54Chehly2010A3mSBIjz9hOrW9iWeSi/v
lOPQTV30TPliARiApB7jyGXpHZ6TH5B0LoiSTx+GbcJzu8m1FNGU9pncBuxwTbzLF4QJXu8aAZ71
2L9NHCBCts6EGPiFyYGXNFTskcZ8mL/NnTDrAfnHIeRsiiIeqN/zZWnJw9pp7MQRs+1UqIUI6JSW
kb0Pqdu+LkE9q2zr+zTAxlYha3Fpa3QmVVC/NKLdAIPwADz8eaiDQ8KjdM/8Lvxdw3wzFUsSohsE
HiJIFtcwJs5mAECHcAuQCw8K2vBa2d0XsawQCiNAObjeWIcyhnHxs0chkg9dZcoGO8udmpnC/fEc
KWsVreNTElbbVQWB4euM6VLZ8HC+Fq55BQMpuR4aAEYKe0IG+ZjaYS4HIAdeN7boYdR9DuNF4RK1
rD7pXtVHnCPydt71WERsM4UP6/AgiY6g1SJhnVVLMJWjdubOYsiUo0hWry5iw8Hh6xzwiywWxPFe
DkMHlIEw/Q6YdH4H4dAdI6vrgvtFlxs2zJwPY30Gxob2bgOOCugFhOBhu3jICfco4QRRxE2knttq
sCoDdb4Z8oYMrzOSFDI+z3ufwbo1OiCmbz9YhR15pn4oJhrxUsOr9zxPE8tG7Cj3IpmaDMxhPOG+
W2QGN0SuCopNtvCsoucqdOIXuKPihEIpPasBjSNe8DFUeEvwsXcFKkBR0ql9Rd/KDk5N8WMUJ/ex
Geq3YDdfp1Bi/tKpQujIwzyqq16QNibP8InqxqxbEZKaSdgXo+wL2xwyDDQ7IaHJdTNymcsYyWc9
W7ALLvAuBXJnbuH+ojMWyzkfJ5AdV9VuUJFP6scsaJ97ZANcB2xkBxWE1SGSUHzYsRq+1V6ioF6R
3tIGtSh22kwlzB39o9FePAw4g78gZhC2X5YvJ8sAVOxLdYpd095J12ho1GHctHbzyx5SkoVgmmEP
D7urFsH2b4NtS4Pi81KNqWxvfVRSg459xCwBu78q0DYJNFvtYzfELkd0clOuDf0ZRXV0HA0ekZbZ
k1xZmjGOEozu3VzCXvXXDvPZ7wmaiqsoRHpaqFSXDYKYEtMEd09dfJRKrLmL9bfNBvOFe20PgjKe
d71os2DalrKTfC6qER+LSL4dgczTs0q3hw0l19H5Bpsu76/jMPzY9DId+za5J/GCT1APD1Mr7uIQ
jeIiZsBGUfCtTgU5hqkEqgqLwLvZRhrACCDuTLn6WAUMIpxkgh4HGtaXxfA7yi8FlJA0h3uzLsFS
+hoFLUrKRL3zORlzOsY/WtnPBUOY+F1I1IJV4n0m/T597WAlVsYbFFitYvmy9SJfoEA6bsaovO7h
atusCZxE+d7doj7BPcXhgCD6negSMACqrl6gl4AlIG7OGMDgn9SHaluTXDvozga4Vl9wUZr12rE3
GRB7RZakLcaImQz1wwbOivzmbA2kaVWi9Ca8H2aFslSaF7oOb2kf96gYrMznmnXgBNbmMLvOlUZV
7x1RIBVHYTnDafKuZohqDGb66BA781iF0VQ284wKrlEyMx1i2rhLDkG9pgUC6ZNTazuaNVR+k9Ug
DnG0rDwXaRW8RbgJgKrn5gXmwecJtztLA1CA8chHBxpW2A+GXueetfYAd/KnBGNvL2ud7c28GZzh
XXI1ITPtgaQqzTtDsCWJGQqotent2SM//tqmVpSNqNEe9Q5Ga4vH2LCizOdC2elGBmoasgjuP19R
7byjZlVXnsvtbuBTkEfBtl1D7dQ8UGs9zr9xx4cDUty7LFgEvwPIqm6nmr+5JenuR17H6wUrNutX
Cz5AvjBT4Y0rfgfPtyWbwYTJwPSY31fZQv8SS4tLNULKsywAq72WC7/SVYpzeQZZOQDk1cQPokbG
wHGF3wRU1OMkJVDwan7kze77wyqVZz/rdnd50CecXRmxTCyXFbC9rGKodbKopWl/p5d2aW7CwLMM
3Z8ucGcdliDOXPV+SSFpziOPETIMo3JDn2eSyh9bZeb4LUwv5UW2dCK56w3dzpuM6xllCg7A91F3
M7sCjj7HOSRJlwUM0uchQJrqDvHyFIeoZXsyFCGd0Y5e4LjXqJ9iV+D8CsHAE4G4aShx8rmK4848
cRhFroe1rofqARHCw3EKJHpk7hVazUnPlt+2u3BXVQLSNRaCeCBkIlOWYlTUPK6QIhogdYu+tWHo
puPG6OgKb11fX5F2H4dnQyacs53aJnf0EGDITK1srb75KqSuBASK+Uo32i8gujB0NJcqK1slRdKa
RSXQPxLPBBSO0OXdw+QJFp0ZZjrLIY4Btv70I3Lfr9c28HtRb8g9zppgn+ZfVO04hLFGouWQtK37
4tO0Pk1V1z8p3u/9dRJ7eV/jVMLCiERjz2Pg2pepr9H8h+kWviRaR8+OLf1+rOdLdVG3Max9sRqB
idrILsjFhbV8iI5uTcMHHY30Xl6s5w8uqnrA7+Pab/DrA8/+HDehVLc4u606sQEuxmfNWnrC84XT
y8xgIslWz/cd8IKPno7yBrLEAROtjkK4gIT2JEFE66YQfIB+qcmmyDCJhIdOykL3ojInjt0CICm4
4if8WfG8oJPh5wm+rvwYRFH/wISHlUw/VRuE7hfnYuxQlf0JJ9jxRUIe9uRWzdaiHnCHMON37uco
JhIUaLtZ8IDY9fikFY2BEfWheHZhbeSvxfTwP0HpiBydCo5oPqtw6bu8iheO4NoVMwgrdb2gUhuq
r+3Um+ZWIQM4LFLXWiyTJnDm2gRKXqXWqpsOPpCkRIrKMGVIAauihzjyc96RceB3QxC6sdgakw75
EDQ/OYYeKue0kkOJVPbmKRURh1raqu2ERpbRbBIMgM/kUnjodzjcMsxq1K+aMkxFmnRYCuDa+1JU
i1p/TZuLnyGCZNtBYhh3JWjTBb80BX5cNql3EEm3sj3GEGJfKXS59kJkSl6JwazxZmvHbckHvtLx
o9/aiNVZIuXi7oJp74NztEeEPyqxi6ZcDNzyDloP7Ap7dTxfDTU86LKULs7kG7wqRb5GPH7AzRAK
sxZiUYh0CZS4MNFIXKGleELujFPY6BoKhIHuIeA1NvanKbKzyRVqMRCT7FK18noMq4j8JMCUo0O/
TXVy8d2EyeqHwNBDXWN4YvljEAABKpqRdd2D6XaMCFecPcfIRON2+RzNQewmhs1fSLB3Sqe4ySOk
mb+CUrq9wSde3ybzkhwmvc9fQEgAgO1xeF9vsfB9Dhlfu2SBqQyifsKZ/TAoGZ8GzMpehnnS6blr
hxntPSUxeXLC+dtgE4MusGabT9yD/esiExGfRBQEcHo0q8lZoML7aZXbY7dizt5odJdZoCVaCaY5
b8+BqoA1AdtvNCpUADaFpjJ+Tamf7lH88weMhSqVNa2cJLxA59S+8WFtk9ylu6nyCBDupdioZ/9J
6ToHB05bxJymI0sfGzntxxidAYK3G+iVdLeouygVGCDQ3R7IIjaOXXNNAO03lA45kaILziONaYux
rfVMAWIZVPBmopnh3vWwQ0U275RUN5gm6+lhczQGar9PEfloRd++pwB8b8ZqjoM8hflFeD0YtoLd
D9xa5isgJIwUZcJe0cd5V26dFC9jEPnzhg54O8aRTF95v6CthXfScN7qXetPCVtO2D4bdxn2Yipw
IivZ0WNtu0IhnIj6pbXcZRUNSFPu0cUGeZgxmc/mpfLPsNfav6f4b5XttZh4xqHr/rmphpjjOOKp
LWeUqU8DUAj0aqp12RYo6Lw3sVp6VWMPwxawJYDEBuzTsoTVdUfyTm6QYYM02LcnM4vteVnq9IeW
CuW7Ycv4jDq0eaZVhwtRTauBIBGD2A8N1kibKRwHHvN4kqQlXADR3YkQI5eurvpztUDTn4Xd1j+g
o9+vndjj66Xj8KpD/IkSrOgsr/a8Hzr6CS2UqA9sGRqFxIatM7kAkfxno834wfqB2ct43UznHWjq
pzWVrEqqAUkfPEUHC6RZ4+ztvSI4asOVPnXGArim8eCGAvP0XuUmjbBdaB7gaNoxsa+AVLfpnNVB
lb4BmKvr61ph/wAc1Qf1CXw6C95nu1A09rbufk2RtD9Uv+MIwDRw/TlbjCxzQYblkbXbktzg8MQ0
g44a00DeUo46dlzOQaDFrVv6ZrpyjsowbwKNiB0/bpgdURnJLwMmdAxPNJiPR1h80r3sSed/CiCf
H4GOub5O4f9cFZtvgBsHrcEeDoC1bo6Ew5g4TzsMtXOsWRoWtcE4DGXk3n7RXai/j2YeyNWuK5Uc
qi7pf2JSP8fZPqVdzlXCfl7ajzQHBV/P+dBXyz0Zx0rlXkAZmmOQjr2eVONrpMG/ONgumfSxmgIc
y6GoBngi7xFA4ADDblRbMbSkRU0WrUoHIzhergYAWInqXH9bMWbOsLuEmGp7PRwSoRbstHI1d9iE
g2uyBJjoJvP6A7hx2uc0nHYAk6QanhE7iifGehLgki5zRI6OeuipFxHENcC4zicvLawHxBmbLBcZ
jYIRbGzayi/xMpFXFwRT9xFbMDkgSNh3D9hCVabYVw/x96SH5Hb39bwU1FbjnWjS+ccO7GDPt9Zs
9NC7BR2iWbsRA+JFwP98R5hPDg0ZDW7Wiaxof4EjHUYzbdeLw6/eA7sCbA/ZmkxORna9uVF4+xt2
RYkV4eVFzpYEVYuCxuDJQF++roicWAKkV86oMw36bNgUfcokQBNmfbjqLFhTKg4mSc3PqRKAAwg8
bsIi3PX8guHxwg+kUfN8uHjr1EWwxxMYMtwMr7AyrvdjBcnqRz0TM2UqSh0r5xHFWw6jStM9drT1
mEuoFshfIAFK4LFWBphMZ0Huxa249Yq2N0OoQXMnKqq2zFPIzM5+H/yI8YhF3b7PC7dl0pjuFeuD
kJc52ViP65S4pFjRfrNcMNaDUII24y0xO01P40JgItUmqGiyCrI897RueziiGlXL8IsOeksP+BPu
KzY3JGM3ssPMymobgpYR10tcwpW+1xlcAtoYDB4hwwPFBHrKgV/0H54vbC09noQ5A5aLdAyyYJJV
hvUY9UUTRLisY7x3KNrjffuoac3FbWfRtKH9HMb9Ak1F63QXA3a/Tg2mYPnKmRrLrsbA40i2arhf
oM3+klTNxQtkHMNvCu2pP3iwQubCdoPoiwldCHmDU93oH2m/LfF1Y5cQsmSAtKE4BGO9ofc2NtRf
MB43+D9DlOifQdz05A5TgGQ5bAF0qD0qUuinMuACOJjgqmSSt1ahjADjBMaoV92G06VASFuIRj8B
3yOPahw0dxqD8ADzkDYYcwEaYH27yQAbJ+8C+xx2JvzWs3V6BxF0OaWqb2J8vL0Hl4AxPZ8XqsMu
3zYdXwZzW8I+GqlnjhN+REW3o9rDFTryVlG3ZyPZE12aXbGkwDl5mUd09gG5mPalNQ1G3gFn9s4F
Ld501LdNA0x4nl5tUMOv0K7udYsYbwvEmbj9nNR6+LrWcdjnNVmbPccNx1aKIPZoRYmu2ZLDygSk
MjJPNcq9BeFIjzGNyXDfCpPMpw07eFoGY9vTHCfAcJsYmSRZBGnnT2AxS5XHKMkBAEhn/SUrKPQF
m9ZhvJmMbO/lHosgWxxD87tguy2wRZn9Guc+nmeBZnHMZATAGHS+9GkBO13l0xCTNm87KB2yft0B
X/UctepVaiQBML3N2l4xP6EdROuJbTfZh7XLgCHBrrAf8GhrGoTQJ3a+uw3nrduONfxSzddRYpZ3
xvQQh0oMPtKWAYmlpkySaiaXpI25K/awo/RuxrWAPXfFZJqRxI7zl2mC54DJ2hReVTg2ZNQ8IEqk
BhevHscXOE3RxyHh6kElzfIdlwplsYBsYDon09YoVApD9B0kQg6aQiTGDbpoP0QlZqEpYsQ2Xn12
LtpIvqxNI3KABvE7TesN41FlViw7Few3PpztzSYkxifRNLdlzxR7d6zbnkmspXmlDmO7k08rvCQw
xtidFoII8V/JJDsIjSvcttKTyUTXNTF0vU9a4n5Nwm0fiernCgynS58eYC+oD1PP2Aq6HVFdMcac
FRXRtSkDmM38SmiIuXfkwyHIcNCSb6AO7niPWkaIL5+qqc4RohieNlkhnyuK1THh4pdZFyTJzFFA
BsQxBzj0uIcfScZh88ALBa7H8FCNPpG3DMs7KruU1W/IpOntSzJVQNANQhlFoUjIr1GBWfIEqgyq
3KzaRPNrqYb+ro4h4ih2V+OcM3v3RuaQ93mzrToojWu25xjcgRkfokZ3Ute91GWIKMy6YHwXcT5E
7Y4dwfKmR1yfMC5bTATIk+KcajKK+agAJB311XkcA/WNYGi5ZpO3igK+WiZYxIzSrqVrCIY6C1bj
dUtIupZyTPht1NjuzQ0MRT3xGNMzElc7CH8bpkLLDi1yLtCyPFfSb/wsA99UmO7YqjqB6LKjaosp
wxi6xkzyA/qKHjhyisc5D90u+JXqL58CbX73pNcgerSpAuYoOO4PqWTRS9Ziwu7n5DxIkMbg+jRa
XAagqyUC1f2CM5zHDijXytVJBZO6Rck1LocZTt0J3mRKP3gl2pfB9RXwizVwAPaIDw44d1pz6NKw
A2FhgICoxJw6eWvm2mFMH8cWpRh8Pi0GoqJ7DwYyvXbDBVIC7Vubk2l20yAMZQA0KX3SukNKZ+cO
zRTEbcExS6jBW+EdDr4xci/QH4Bb2kjvLtcdbf5LlzT2eZsQZv9YCY5lnUQIz8pkCNVd1oBOYooo
te0n6rYR2Wvc4vKPokG5nkQNWm0ghmwrsUcA1W8SJYEI+yB8R+UaYoxVtQK2d0lHXyuUXS3gQzpy
IKwD6w77GK93BoHrMvcz898X8CHfqolTDXyDj0WIoMkwt7NFQkTPKjUWqjWoUba1nzD8QguJnWih
/EscjACNazVMt5eIbHlEr1R7xH1j3nzAZG7vrxrjprXAjCfE8LEbQnKiqB1lIbbg4gK/d/ZXMzXx
0xyhGQUVIYELujY7XjbgDhd/Z12T5qKS4TlAOoC9TtUW5WkNzVQ52h4o3ALBtS58UrPPQHXr8+4b
Dz6To/1eTGCffnbhrPvcRgKph1w0ANCmfa0QUJsGkwcJdveAUmjX3jcgEl8ufdR9qED592qIsZDI
LEC+giXKNUhupit9Eq2/Wu/8jMprgCGL36r+VlUdZ3kw2YAWKcKU5gNncW/Leg56FGooWqIDAK7V
H9o57Qya/D0ejgtZ7YrxKncp5Pq9ie+qxFftTdOO2JWY0WLF2DAcasyolVYILV32px42SO3dlJiB
YZAUsvVAlExHnNCXUluLqQ7zEQYf/asGe3T9F3LZ/45T/ps0qpoExSdKL2KIYUWFDc76jzAx/vPP
KQV+00Ztwb6uK8GUYqS7vtgxzTd67fm/UF79Q23+/yCs/24sCsU8AjW3lhyjCgXrOaixSo9jCipA
hmizxhaah6hL0QJvP9BMDx/UdqErWo1Q0kODFkuXON9NfF5FEP05sdnvdqSYIrZ9DNYtNhHQotum
2woq/1VOx3+jXYl+U0ai+GcqEUBMrAn1V6kX+2MFZL5n4WgH+OFQC7jpT9263+1J68bGyqR8P9Jl
ra+3oMO6Cx17/nOvLv4o3qKEL7D4c/uRbRBhCj6TMyF9++d0GL+bn6amJTVDcvVxkwMpyUjNAQFg
9M+Jen53Oe1c2pOkw3vvaaph+RiFMUMKj2z+hcT/v1mTv7ucBpeIRRcv2xED+x+km7PJmsc/d9l/
W+7oM3iPPNT9iKX4TaZpiSTp/k8+ML+t9cFOE6ixlwGgijrkcjJa4mP0f8qJg/3ub7qCVSEGIvcj
0v/kdV9bd7B7+Ociatjv7qZqH7oWBcZ2tN61P6PBdfeO980/wxH+/WP9H/Vn//CfW5L/+3/g649+
2FwL3s5vX/79tv1wUKX8Gv/j8mv/58f++Et/f+k1/v39R/7wG3jhf/7h4vv4/Q9fYMANiPxx+nTb
06efuvEfr463ePnJ/99v/tvnP17lZRs+//aXD9QA4+XVsHuZv/zzW+eff/sLHtp//79f/Z/fuvuu
8Vv/09WfXQs953++1D9//vO7H//2F0r/mqYxR0sbJhHmBxdHxuXz8p0g+WsE+x1IiEgKrQ3ll23O
QH/Q/O0vPP4rfI7Syz+YbCXs4jDg++nyLZr8NY1Q6cMVT9CERFj1//uN/eHO/Ned+jcz6Ye+NaP/
21/EP9Sp/3WoxDj1ogglaYrxRBgiE4r9cYvCva0cwhqvkJBna/XiiA/DW7g8CYQVggHFFsgoMIeh
DvUzr6B3ONYpOHF5ffm4AWgi6RKM/A7J8OQbmEU1H6dMRwOodvHsea2/9vWIkUWZhu0GohQIAbV2
32UzUfIYxzUBDV9PgCnZO4hmGEV8A3UrReO2ot4ARX1vYJ76BbUsSEyAeab1mSOQRxcLjJDmYt3B
EijhjgAof0iMvQbiVy2ZpN3cgDpM9udNecVhQdfUdxFw7BbAnNLQCMBZB/50/dz8rMGNtcjbkKQ5
h+C+Dzc0asGgnUMGAtDupQgKCueX9hQnwG1BJKXzeLuZIAA1JQyNsPJbOMI8oclrRN1Gp5gBan0N
e2aJL7s5XuhzMGD+f/Qq5PUtTBCWly4dUn8KAfSlD7ZdkDDWgJQBzh8aZXJYRozqTjoZSA5F6KgO
mFPjvXQNFRMKqwH8MouBri4QNCoAUTfbcFqH1KxZ0undZEPvIIqlWwgkbYi5mY8h91GUBysQfn1I
EhC258PolHc08xYra0LpxUi9X9mgnSsIEkZUu1cdKrBzEgVwlnQQofxQijagGOrY69K2upkI2CPG
NKw+WJTyDQZtAQU+CtUL+juXg7Jk1ucNQRQ17ALxvQP6yXC9iOygvwMjmBo8XLOBdomk0EchMAST
04OGaQfP4AUFwRK4+oaY065Eg0l+T3eADCyIDBh3sIw6acqtzlkElcFBRf+LvTPZkRzJsuy/1J4B
4SzcktTB1ObJzcw3hI2chJNw5j/1V/SP9dHM6K6IBDqBWvSigVpVAh5ebqZKirx337n3Lf62Cxom
OlHed4Teb3CU85lY7Mnxl71xEOPCnkPm+tVynAfPlfdmFWzrDjTIhFhJpw7Wb5IWyEdXufAjkFfP
7I317lO3Kd7aMgB3zzxpPXubWJjel357twEGdiGGy+HKSDQxPpmNTOPnie2HQY81EJGp9cYY7yAW
a1OV9a9Bsgr8QmRt+gNYVdSH1fQXGeokdcRVUlhlz1gDTRWCHjbiyHXDtsqM4Lsg7ht8GWyF7FwG
k3NuRoYuCNhzW5W9LkU7W7sBcUjsfBRl4EmnwbaCzbhP9gInw2e5ubje2MzIRCHNKuPObNljD0dP
0g15xCLoIRUM04oGhBOkkIouo4P+EJgw57pm2mCvJYRu0k2hW7h8Z36ajyKUVeZlUUNWLz9X5qPz
QS1576Rj9a8TOsBPKQs6QbswU4Bx34LFZwI3qwgVB9hK99LgIWI8/BA01QjzJ/PGviIGKHujjfXN
MOi2YYajzkH97HYM3o2FNjcu68zu9obmxAybpNEHUKWk2fnTqH6hA/lmVNY9UjBv63ZZE23yXsiO
3eiYqixnZbjL+duPO5FtznRySqDgXTq40NkhQq7X7T0ImpHksGDB8RO0g3zP5FQFJ8CBakIlI02A
/+Pwrs27Ge7aexrJvBS3UJe9uper6w7M2fykRtoMpqFqdixpGZP3eZonJnhpMtD1h7mdZtnX0nFK
8GJtHU09wLCbxoFnBJt7K+nIFwe7iRb2MR1Tq3zpVSbrY2BYnYMkiMnzId8ms9rrIss2XFkI28sO
4+XQPZaZ7atYT4U6H7aIWVV6wZvJuc1JIbdV7mBTmypewGXX+YT3tlTEaGmGFFnk95zcu6R2DP/U
MmkGjywmzyEUyMwCsBrUoZgYJj6yMO/cJP9gC17g3cpEMZsyB1yZ5F0k0mkvFgvu6sXPQeWO50O3
SnYjHoQiDYuJzTJflcFLhfazrQaffjUBFGPnWux9pmvoaTjnEgNmyyg5tufK8UIxs93sYqhr+T7g
dX6bZsswHqfJ3RYO0tG5Z449znfIUOZ7xtROxow+15bqh1uF8ZFpZa9mZYp+v84se2Q2PhPnkxli
zOJsdGd1I1tjnQ/oCqPzFKB6YSvDv0TaP96RR88azSclzHUJ2fOF0yUzaoTTls3HReRL9GBMtna6
htngJ1cElc059AQOfBibtuIiIVh+CkXtth2vYtMasXa68r510KoONvvrnqeGU28fLE6XX/AVo5Vs
mKN0iLc2T3bWmGFTcKxy8kskAx9WyHSBCS+gVdhahJ9MtPB5SWu+ubmPIuO63XL+sA2Xbdgdb0+k
ctVB16wp/oxlQAYI1VgnZN57ZDqHc1slzX5MjMAKGYtIPpusUQ+ZIp8DBRnVSDh0TXAfXB1RV+s0
RVlyuu7CLxvzyTUdJnpmZ9jetdk7I7PFCan2YNtq+6nk2Hmhm2jzN88x3gN5Jl/jGvQ0vR0nE70p
9/FgnYK5a69nU63Phlqacq/4NMubFfO8u0tQQUHKcSOa/S7LHD5xIXIVMDAEa4N+beqDlRd65QRU
MKtD6feevxNtcMZe6hJYgs8jE/oWCdAR8AlnE5wS0/TIYHMYuAUc8weUVtHVG2q2Y+F4/bqrx3Zx
wkKn/p0qSGgP8Ua45Z5Pd3paK5JVY6fO68ep0N7vrGPlZNi5XrZEQ7FiRUZ74wvziTshDs/xbLqq
jD/eQUGLByxGJdMzq6o45qRePjYrqeXeMhL7HvhvtE9jW8sGF1JvezsEML+/pLxa9G1QbdznMQ4a
0zkB0y35uwo6VqHtBmkmMgkL5P75eYEwAUwzm+QTygSuWuR9+jSYwWpepj6q4s0w0eR8Nos//zgA
FmnElmBPRUqVRhar0SMcZHS6oWWS5thBVLide8z14LaHvoKBiNvCrnHYpJWpQA7X0jiW+ID9vZwa
CsCthiu6ZVRVTXsI4AWeh+HR3h0MqHMATyvmhQZUoXNma8RZ9/DDCplVoXXMYxc10kvfzX8E/dWl
1vqY6sbwLwaI/rfWIobt1oR4bR+sCpr10ciMXh9Mu9E/OMq2bufUFvhBPo+rOGEYz9W+rayadzfX
AKi0Bd4KUNOr4pRLFiO/5/USIF3aq9nc4YEqrV1uGNp9re2yV3fEbhTjI5P+LMHDOld6KldjZ1Qt
FUF2gLxuG6ZLcHTEyfEiG/aYm7ySeMZyfGfM7O3+KtFZ8ZMaLvPVtBB+hlZgFvj4Jo3gYZBZetNq
sdlhp1LVnD3zfhJCc65YP4OG/2RW3IynjHUzNoV6kauj7j3nmouWmRMFkEpCY/OyF2JDy3uKrGTg
yrZHM0wIexYXeHtsj+n0urYMCSznTZZSagARxNOoFB5OuSWgiI76sZXvOMztIZTNwFQL54xRUGNV
UMDcc/O1j4/vFprkTKcn5vRO8bIue8ZkisnK6nS/fZrJJ7/bINKSsUvvoY6AxxovqbfQMyuoe12w
V4jjsRvCKcggagufFRbJZMBhYZ1rGfvlmf+azwoldG7ZAkKJNZPAPNqi+LEXZ2oP7VT1+KILR/9a
0NWHaCE0EwG4XZu3zmzFB/8L1krYxpqHeTXzM44dKEroBVLKo+n6aPpIUOLDxMyO5Qb6DctaWq+P
DWT+GYEb7S9fWT4tUTqLloTdliQHRbveh8LPufFTrcBhs8zbjikucx15tTMpMnwMM+duKfXr2lA5
R8JqcLzCs9UqGrPOeR/yRXwXSYIe0uQ+2R2FAo06OAYIPUN1b/LCgNbjzyzl/wct+237XT8O+vt7
uH5v/z/o3Anm+jede5026m+NO//5Pxt3y6EF9z1KdWahknOdP/ln405L79E3Q2c5nst/c06r+rNv
N5w/SLT3gyCwmHjZZEfQTv/ZuONX/AOfJeSAKWjg+SP7v9K5e2ft8D8bdykkaGQgLJufUdjC/Nft
q7iuBtshR9UvLNKhtCKsUYVVO+ajYu6nxF2VTO7j2p8va3ZdDWRVBK4RWV2wfqWGR9wICerVO6NR
+hS4vuVVb9l8S86H8XvIaX5ja86wkBd+50TEQ8w3znmxyaUah7OZOqAIZEKnjc/JMejNAqMImA5V
NbRvZ/huQMzQqtpIlWPwCOqJOc/nuMQh7TTrBOkVuETCzjINXkRu1DA9VGxPjVsKjekgS35SfONV
zCBmWXemGmfIOGb8v9YVFptDOOdf8PO2ePLpbvwoMFxYhbPHQ4RLwtA4nrRYihgdQzqRa1tNF8m2
ExPeY3P45eAYWk4tjhtQpt7P4XNSsH2ORnxP6bVRanXATkAOaTyvskXVnw2ryHdVaxf1z18euT81
mb9qMH8XQPkiXcv1+NURezB7usH5z/+S8DW3LXCr513kovZv8d/OL0mygKv++3/lXx8X0lB8SbKa
6bD5hTUIPLR//VcY2wzjZJm3M0ZL+5xh0VVYjMc+O07plud3//5f85yzxvqXx9Nk3GHZPJX8g4hL
wb+GeddUI0mCLxv1Sau4A3N6rUlhe88BfpvjlhtNdgowd3c7ajILPBP3LNEK66Zxpi55i/jJwsxw
G7L5rWDzECU5X1rXfyNW4Ph7TdM1qA+gd+ndUo4NZut0IMeMoIZEXnJdDzOFBfdPaHkJzx7YrAY4
7GxFn6KX5WRjsucOrBQLYqk62+vAzIzhzmY0/iKd86Z3OUEOwiX4crdtqWOCqHUYJUY0pwpLeW7K
p2S2Wz9U2rGr3eZvNhWxZD+CM+Y9bu120O1RaXteT37uTW1stIRh7jEwjl+i4hpbebbKyNWS+We9
OhN7t1GejuOmEXS63DXYaO0q93uQmXua3XbGNEnizRYWJTJNMOw6nIHLGlsdjR7UUGOtRR0VyES3
4P1GjhWVoR0dyVZ9YDKE+U071AG8nh6+FAd61T8EonLvlrrug1Pu5TYW+e1MBxRZWX4MEOz1njsH
yHWz/FLEvotpOXKdBpMk0J31TsAwVOJIJAuQCig8eFhmJNVerTjdHjaYPjARwNmZj6MZb3rsx+6V
N1TMSwVQ6Kl3k5QRsBrL4BKkQlrRFjjjC6NvJobQ1W1NxcfPeXJaeysiEg67q23OVHVRaGN80khU
BAmlgWPtKXDsl42SWIaYKow1sgrpDbus6vHLkPmYnX8rWepwQRViS5Mh+Sg8N1ge2zSxcirW1sZ8
Mg7CwUCIYwrjupMjZ7Bgto862c10AbiW/ZNdl/5VMyiyJjLbXoyLbGCh8dmwlbeHovNoNfw6A6Up
5g7n1EhoHO0eSsyvEonpe06JK8ocOeIeMRB9eRs3knzaVFcX2jJGNyolkErM0bcdB+H6VzLIJzZr
YKOJcDLeWAW1w6nNNRZdaRflaesW2hemmu6LLbflGXGsPQFaDzuwrfl7QZJ8AdLzrdh3cPJiXXDy
Jk5n6lkceNVIRIDrkOGprEnfebJcJXb+Dd/yDKluhSYhhFk8MFC4ZcLpfHp8xi/Uqs2Dm6V6O3Ku
6LMV3ywlg9x1Mg5bqjMjdLtxcKMkT/lKCMll9ZHIG90iJtbz4yr6aty3NspR6JQrQGSe1jW8yzgT
TyLxiu2H2ZcXg7d1Pzga8E0UTT2bcYcP53mTBmErtW3pJ+IQl293nGmkZhuA2V1MIz0Erq9dSvlK
ffNVln6crClBLgFNTMuOp6lx4m71SO5QmU3Sx9ZOWUgLBVPYAF5tzLtyDCmT1cgPaY0KvnxdTJKy
WvmTWblz6yhv/s62psXS3dluHQutlMELpsk5UjNm8YishfKZoCB9zbJlzALVP7akG1XyipcDMpxn
JJfE8rScVZs5W4+B07cPVKdgBLxJNqksY5Cv8Zq3/m0qSvpjlc6s6YAxMmqo6zb9rFOnfcHOxS4D
UMABIcCwVBBvEmQjcqeEhxCmDTrJpi/cI1cFD8k5AC2soQL5wKYFPyYJYaKL60R0zwl3JEBs6STf
3uYSRQ7RdgZgAsWOAUdN8mqwbIb4nyD1lNZGh1WDXbZgdLCtfSWv6BXP3pulxVKDE1UfA1UJWO80
hSwl0ZWue7tMrO0spI7DWWEXrjGdutF0UbiRs4zYJeEMu2g1+X54Bs4vS7VuuCMd3d5bazvX7Czc
iimWtZXfQrlhZ/ZAnq/xaqX+DlrI+12mopJHAw77O/fAIvdemq3PGmeQR/NkkClCc5Yfh7qHn7DR
z+q4SQtSJg51b7c3wTqNfkxjeo6C0ed9egpYpkIPIL+KXouCAON02aQxhgnU+DGT4tfcD+a3Tjr5
5cIx8H2saXZru5bxukzF2aKUGPlPka72Fiae6sZT3ueOF7V8kGvYyb7KI4tF9GNkgujx3VPcAERX
Lnkj9G+pDFNByFJY2plId8rp+vEMJHd1iNUPKHiGxiiQl4Eqwik5M65TwJKokPFq/YTSbHwiFDtv
wTYMt/z/818arcVnnSQJfnfkRmofe5MrLyp6TKx6c8YoqQFI4jYVHZ4OPvg+oh0rXgrfMBxCcVKX
iC38s3jjRJEItmlUbrcjucH+yLzKQuG31plCbgV/7wwx3CYcwojNaqDScrLCEeRpNO4vAj/yx4EH
XkdAZeW9LlkgSQSZSG4tJ8VPVkCaApBjveDEpWt8a9PJpWMyAPZixLuNjCkGvicSmNixhShESg5X
YXk3Fz00zrIGuDjzMhvuzI2KElnVVJ8VdDF7jymWfrpprF9ZW5N8SaJKeoIMUvkqp5FvnxVtwjtr
77jYgWK8L/aY9tSSjGqJ/gmG2sKjtnhPRGh77wPa7Fs18NaFdT8gLomy74a9KxguhVZKzB5eYEPY
IMMBFQ0Orum1qhPvlaHk5u6Ze2GP2EJVdou6LOe5nZsQwRut3mWzAcai9SxoO711s/Ca/W4Y7ny6
/jyclTkjmULf27IUhs7uyhjW2Z+uWukrzc0+Z/qul0GBGL8NTIjykiT9OsuyK0OXyRr5JEOV0dJN
qt/7yViqXVDKaYv6pPTPbneJ0T1xO0JtWM69mVeuTQYixiZlDJfB1rfty5raCbQjcOz0wHKVYIrS
ea4fXQMy7WY2+qU7ssxo4ImswX40PUezJc4STa4zmMD7nnbNjzrpUmz4xOmx1DkKKDIpz7yO0IXx
UHaFhWI/MtJ0WK8Iu7a9lLjH1anD+rMm3OsEh2QhoLM778d6omkIK+iL/CN3UQePa6pskNYG6/6V
ak3Pmqn88HUzd2JFbXVnYLBoSfqjmCBzSLluRq+PaoKnoqJ2xfLnqRxb24r9oiRCLDCSNFoEavKX
pbHr7KvaKfy7UiPnfTFn5veRCeFmzk6tHI0XQuLWrEMzW0oxEtREmENEBFuT79vEwufRdAu/hZtL
IOvz4G8lmsofuxwTIgqhiotOFuOvbSVN/RlpvrL2CsNI8jQCTdomB8OWe3sKEgtRjCSHbgxddFDr
PocKs3zMJK72mBLQgqQQO2QtZIyQ/HNmWc1PGwOTlVmLWO81/fOqB0xxUZ+xHjG0U5CcHVKgg88q
a7L6ijD9ab7uyWKB624NWfoFtmja37OBvxO3Y+cgcGHItQm7aafEerT6VnrXLA1TZGTa6/QrMM5q
P5l0KPklfPaVZNtqFeHMc+yXOVvWn55RYhWJUk/ncVpnqWOd2vMr6P6Y7JgWT5cde0nJJyuTmSLF
1lyHNWO+J4MKewmBljdvlydVQfSHO1jpVeH5veCgJCQzaphMHHDqkYzSytl6zTar7WIN3WweSZlU
206yn6C9CDBUWCdz7jIREbinmS3ZfPg8X4nHGTX4Pa2rQ6BluMF8jbfdoOwMIzhTyN2qKczhsAyn
PRV2lea7ImDkB1DD1YvsjU28wXz1INwq30iRdCtr5xCRSYCFqYY7mCd+suaymCqyHxrAVX4RY8pp
FmaHYrhLssqOXemoh5nJ8CfQtP0FHTimr4bocgLSdHqfNjWmNdJgkZU9G4ITZXGZvywxWcVdgiuz
27lW5iOv1cG48qs3zII9k+sb/bX/1jwSMLiEKR4BLeH6Si2JeWzFqui/JU7iiynzx2do0eGXyzV4
Hpx1OKvUlHuYUPN+vpdN07MtY/FI0s96qNLIoOdFL2X2cYvFjsGMCNL0SWivetuol9C4uCGMmHmm
rfZdZmS8Qlm6fWxs3EhDRu2qC5s+QU2AVMgd7MqF/OxY8X3PGg+iegrSRED0dVnRnQW24FIqKnTT
klS44Z8Bvv8tnf0HGSx/6frPUM3fsJeb//k/0m/9V+rlH3/hT+7FhXvxaO7RySzpm+L/yGfiD9OT
gRecxVRUMtsXSAd/6meW/YeLpZEDHKHCdn3nP+Wzs+oW2B6sDIqXjx9P/lfUM9/9u+riI01IT8Co
iEA4qC7/un8k1yQ5pShJCQfSdEmkbWPDGW+losjT7pdl42FF806Ef4TemBg8cJOLk101CSSuaZsM
2MppLe8Yj03qxDIW1/nKaFu6u1naxo1gRUvJzqOWLc/O3CUvquWACxdvqT/dZcg++qWQ19QPpoQP
IMsQs07HdEfggP+YLexJV4ZlbieJSfdgCS/Zqxoz5+UqaqH2CdvAlxm3jPY3l4hEGNqLVTst9MGg
px7LaD8861p7E+oEgE9oFXW37cCLyypyU/jvH6zeq3/lTasZWtxx7VFyPBa7Fh0J+JuYwnmLmTk6
4rD60tOMsKhBvll4HHT1Hv/d5MgQu4H0KeG5ypxjBeNo74YiWZLfklxYynlcrfYN4w/bjJIJIwc5
duDfJBNN2sYKYrjJ14h284L7eqYGJseAtDbak/04TSgEsyenhxXfDBl9HRFQJM3N2V059rRbpD60
V03DFDJerK7TIcpnksSDECOVChsYmCW01kOrCTEZ0tS5xNOc5NGwqtfVNJA8G2I2bnAxSrKwVq/6
bCannKNhqbPHoG/tsFrKgMtCW1NcOW7xu7JTdv7MKhjz2GzyCh6g1Zr0FgMChSUt1HbZKiBTGK05
N6WipI7zgC13sVOMb+Y8D300ye22J+thV67Dcsgby95rGqaHvHXaT8cKeijpDmUpLMlyI5c2O268
XwTeQbb82lTlftVuGRB8ns0eIqgUBgMRYozpGQqgcElQ3mNlj5OAQCf5MTnOxOOC4s/JwNDcdtPm
SU2D3caQav74m2Z1Ka8gV3B/1s5ATXv2Q2GKoX8n1egd53sVmCHic7/dtBtd5l4PA+mlOqe3vTGs
zVTn96Js9mBjzdOGSebS6XQQu6V3hXh6vQXDz0hkJ/FxJGqsSafQevKLdGKZWY2DkD7XHWP8d8MO
V8mV6mcRkvhXfxSufloZ7+1kmop4bLkgwsWXn7Pmlj7bRgFCyL01mfYfy3mTe+0uhK1S0DNumo5F
umxRmxm/BiV+0czauBmHfk/ubkm326qD6MYrkKnYnM86A78zdqv2wDj1F7LWjq2Ax176RmiBaFKd
mEVoCL3syk189Uv9uq3eR+epS8aFu23x0r0zO/J7U84XmElYyOTOWDfrsdaCDTszzVnelLz7SbXD
90AW2Io5dS0yFYO1faVMYENv5XLPrDmNvUXEJUwAC+VMMn4xa2fJWZXAwoUaOucfE9/35ZIEB69K
r4K+46GZXeulbtKXgfQMAit+O53/OJ+zquZc/SZxg7BNp5IxatNNS7371mbVvWXJC7po+1iYBYLL
qE+bj14/tMYt48xjkaiXLIXEIIe7jqlY5qi3RPJcmpX3QL3/jBz5ZlTD7UzAKBsnL1nGqY5uM14v
CTl2DEVokmjwf7zCNPbN3LA8O3c5LBZ/WU9z6z0U88ZIi/CtHTHDRLakHVHTapwirRxrZ1FOFUTR
UWxMmF3C1qMbSZbJijQU6156jQhra2yPhRp+E+U3kcDgfUnokOtuE+qmDvRdWp9dsRN2HDPxgqte
kyk7wx4xruzljYA/jtrRfdC9+aJmsS9wu9EKO+U91cexYK4S2o170YtgVxA8knnOB6HXKiK2W8TK
WV6GhWFqtTChTFExdpRX2TXpp4TwDRSoniiO6TRRUZ9jh3WngbTYoWXl9jV51foy7aziNPp4pvzM
aomGmi5l2T/6Y3/XEsx6U7Z5Ruz29una8oFSujt5k9KH2Z9flUqrR93QzTBB7+JZqI7IDcs6mslw
tMxpuZFa2THrTqiWhIhzu7saFmc3EGKx60ujeMtnm4Sx9IOZuvM0zQ7xr33cDCOCjMVjWnS4W6uz
PJWBAxzdmSSUZfyqPMwiZX5ZtwBS3Tr+qhr7DXRLRhw2xs1CoiFZbEpFg9HewxovLL1fngexYPNw
THKOtmsCScKOgFl/TKzI7FlcWVInZrxRofKTA+IBqTkmmZpZvx+aaYqwkh0YzcRqNXg6O+NuGqev
RlSnlZhV2yQ9aBPGxVQ795xv1Q0IA/2cJNEFJAjCxG2/1np5Bgv7sfr15DnZbu0Y8AJUXk35GmDG
XnEV1cY93Ac0W6B515F0Meme2qkfPrJp3pGXSux9M6eRSamJDkYgHO4w0nXXO4zvODzb4RPBd+XE
D9Slo3ODnJWuYd8PsWAifQAgs2MGHXE1BV/Gst0SDeuQGuyevNm/Zu9cselQJhJvFlc7RmYigRTH
XS3cofsRgyifhoaHkTGVatCni0nwDQTQa3tiaTCGs7PbaD4XyluHK8W3e8ylw2b+crJqhbr0B5P8
WhMrU77vm6FbPn0II1wUakC7rXebWWGsIBXJHts42CTrlUOTpCTpYwIsy/lqqLriwgrMynAjJklu
7t1bsmoCsisMbpzmxzJHv6kuOo4MwopHGF6PKX9fTCa9ZjoXccEP21M5Wf1sXebmnG6/UR2Hxd8l
ul6keVhESRQA5DuBTQWGb2y99aEfhsU4ZGkP66adyXrmy7Oa6WZNDXES2MfulrVb7omhFR+d4D2K
W+4KK6J+cLPlUZPv27hH38g8Igow/u473RE+8VLOtSJKLy0XmLja4Rm6Z6CfWcauMexZDKDATdrT
FS24aHfeVlQF8xuBm6l6TVbLFjFdzbMwq1kZt/g58968GBGP3pZazdMQZwUC58bF51rEhiJSjY7T
LVfkM8gqsrHOZ86DZXpJnOdutYRlCeFAbp3C3JvxPcz9wQoK+vEID6AaY7I29XpdWWLsLBIZFcnP
rPNqfcnHa2+1y2aFrPVNelaMA6FbVqSc9lL5nAskZWTqBspb93e0TJpDVlNd369EMvuR3XdEVg0p
xEkawGC91ab+PXAR5M9m2jf+IxmSBPhJfFzNR+7woO4ooe6YvRTcJ8BJvt4nekivMzKDmrgK0AV8
rh1mNEh4Bc0j9HE/DR08l3U2koW1dpPxe5rFmt/NpVyG16GpluoCKzCdW9ZRlkULTqWd4+R5yWwE
Nf5Jpgzj9yTSzMUt2jZ7hXa51uTWDzPgRg2zjJ1xxoyLVDgVC8sErP4hqdzUD9PeIy/K61pW5TI0
65ybbCJ1LMwV1PmBXAR8sSTND/0JR7l3TALF9t4sQbLj9XbMOKNkJtelCrhAN4BY9NYEm+ecUdGQ
BZRXVdzawTmywfCsIAWXRfrr4PvcxszWWwZGtb9PRFUqFkzUlvMrm4cxoYVnqWWMSaUPdgte+YYP
bZJ06jau07nJFecrUi16vqdf2UtJRP6CFtZL9K5qsPr96K7DQS/t9kLqdfs2QqVQq9kNxp18t/Su
dZhLjMCI82kft0s14uskUyooeqTQfiD7gb3sF55XOlflNM7HzVlI+0DSeWgUpx0ex5G4dzyqAx/3
yds2/2pbpHX0lZudhOTY4rckWTXrJayox9SjSfry6JHIeym3tLyEc60iP0FQtHOveeqRCqMeSxFR
wK1zbUytAtv0xxPMffGrWHxxZYyp/qnXjirRp8b/VonwfjSzE1IbfMv4kOMI42Aak/9Czoq/a6Bs
0O1lZ+5NZhKUPLm1z/Bk77vAlZ8yL4lW9pYEyC/R955NiaXM6oMb5QMxCuFoVAlpbJ2860jo/qBb
zXatBovtGuRR+GucpD235IXOxbJ3s/XDaNz5AllhPbo6KPDKkwyDcXIpdnnKkWikpXeRSkfs126S
EXsEXrlwVETyXfvqrFOKqmqgJp4XdbTw2LhKkU/HfogBNshlKVsaE3/0SN4dOWlCVvhNL0FP6qWG
g4tBrGGvV885ku3y3csu3RNh1dzPc3dXAbVfpQxA6MZs5EPJLV5uqojMChqTHR6BBdDROc9LPj4n
s5NdFMIxdrLy9k7qn8cfE/xbK8yTmQYEu3d5/lnpcwvrV811VZvEEjPIjMuiV49dinHAmkH5WVfQ
vpzJ8jRcg3E6NNW00kMW3gVq1XYz47a/GBON/6OcloNtrQvjLB9Lwz+Uh/8WYf7jvK76/w4whc3Q
j+/13xCm89/4k2EK/iCin/UjiCaCgefZRvQnwxQgzyCfB56PgZ0EOf7kTw3GMP0/fFARJ/DZ9SmE
K7Fl/m+GyfL+CIjUEgF/yXddiUHtv+A+MgGS/oaJEBXrYo8yHctlF6XLj/mv8IscUqEH/IWu3pYp
1rbuyw8C3UjBJhBiFpHjlZxfPi5zeWusovECIgR7Od7NsI557HbGasaNyQUWp3wI4hq5FaI+SOeU
REdkIEIlK8L4rxjNlMFJDL2SoVyo7J59lmUAQG46fclHMvSPHvhoch2Qwv5OqUpbX0+kI4cAjvLd
tivO9CwY75JFOu8+e1R3JQfea+43jBdnLwu7MivfHLYWg1on1UcQzAxfF2poZjDFDZBC/oo2Qj8t
xI8mmOnojFkGXlH7WLIVuS44ce60yuvIN81h54iFK9RZSX+0dZHdMbRGwFj5WsmH8Awj4psroXAh
PcJxNJwna2m7W81CyYpkqia9H5dUXlZBzuZzdnXekME9gQ8UBNwWY4+en01kpSJLTJHsFu9LdP0b
2Q8mOZ8E+CSzNu96MmoIwpzBwBtnq1kjWtAgOCPxAsyaiVxikRVlvTuCPLZeI297HweAWQvIGl89
uW2dXbDhIH0K0haC1+hkerS9WRI7nMvnfBL8PV0Rx+zK5EfL9q1iq0TEihhWR7XFeOqJvooANCcS
S4m7NhjbHWB1ymfPnvfGTAhO4zDUZ3UPs238WJyQBNA0wKWXeL2g6O3KiDe7759L9ivdZol5TSf+
nNvkUAyrRKggbCNlpKKTSwZ8TE6bZKq+6BPz2ACpO5p2RRoHiQ3ZtTf/L/bOJDlyJM3Sd+k9QqCA
YtraPNPMOHMDId2dmAfFDNypTlEXqw8R3ZVeIdXZkssWKclVZIQ7jQZAofr+976nDUy/7KpYAopC
x+CzMZ0QdvlQ191wqB2u1pDOLhvIzuG86mkLRknao0cXxtKrZzM8PMd1mdvF1iOlgbLNIRknsnXw
Uw6bsduNm9lijHbu8fPqi42MMeNxgOslBO+cUuxrc3TITJnnvJq0lQ1W9+Qp+2Ip2Hl6yAyQKIhG
fKQytk1qBGff6MunPHayC3TJ+OcEGLxZjNTy7tMm6raDOZLukKF6sfNUv0+5KpfKc8Mfdc0Ws57M
eJvnhYUpW48vygbGMGoGTp0hulJAX+9rBmgEHyZ1oKko2lRZdpqSrGRSA+4Siwvs/gAo2oJMExGB
xCi5CBnTBtfA9xpbY0t6doS4yTbiSVquuCutN7YxRQA498dnI0L3Qb+d2fIEVVepmx9aklnHCRsH
TTPig1NFvG8Q5+5+7HG2DCRu46K0k1WflrBW6OZcm1g8VrrWWcvU07cTpN6HRrOg5qrYPFuT8h9i
OXUX07Ha8xTpQEcw9MufRSDN5ajX/b7GTX8Ehg4ZzanfRCWCdaESdzE6Yz47rZslcauXwHDt4UjV
TRoswY817mbgqh8CXWP35qlxpujJJ0acFetTiI+DSc3w1kwFPLxoXGccZBjkRn764Q6Aff2YP9Yg
4nLbDA0n7IDHii4NLDJzIoi0IBPtfpVXMNT8IMdjo1VVvPcrW61sZO3X3iYuoHohj8mgJRy2E/NQ
EDrQneqn0SVfkSidK6f4kMQdBPO6BP0HyamoXwb0cBLO5OJhh3M9d1qfBwHNHuxe2q+a5rFufrYs
DjYVNGKa6OAjyRV8F7HzgHR9JnIMlmmD+UvF0j77XZfqqMm6CaIiUuJOqsgpF4yvmdGsCbCIE7k0
lhrDrCXI1IyrdmNPQSZOBCnN0VDsVgx0OeyiL80+OVC1FIiUe+azD5Bb04XPvbZjbEzukaEYiO4X
PAIHRZLN5mec9Khbe77zRavEAWFsUzrQ1BvqVGBx7fQ0BJWc+QRCU3CBzYBUB9ePw5POVpR/u62F
vsl6n38udikBINcZf8joUScxo7nWu5rAggf6RlTsgDrj7BrVJofARshpPRe+FLFLZ1FN+Co9dpl5
9MGlFWxl/anaTkBkCfAzGctRbWhrwkpFC8U6C8wNWZwHhqXrHHSX54WsFehfGiEj0eARwvQHKLKu
D3hfFfNPZnaJ5t/pBmElMHYJbx6mlKeeTbImxyukWkI+umQnHnJS0ETnQ4qmUC/ujYigV54MMJ5b
e7xRJciBsoXVb2ThTZH7w6+bPyjTPOGSeQTmQdNFta20uRc+042dpafyknIw+KkZJIcOUdKLm6h4
u4awSFa569vPpO5oz0lE8uw4TogvsmfFY06Dx9MeG7hx07Sp4KFs6P7R1myF8TIFjrW2Gu/bICK6
JXanL6dcIFUHP0paEWBwERPqQmwHHTP5PfzjL3+Im7Mf6vVyaCtzT1mO/2APRb5SCB4UhhYHGJv5
cgiJvGLLxXMRywNrIDUrveKAWHLg0WfmYkF/Qek9FE41LtuGRFiiuQU+1qBc09Gh1jiXeXab7qc/
FWdBTtZxk/Zryk2eCO8hMyca8Xqv2gSyeLR0Hx9EBslaaZx57GBBUkQtrNQGF2SbSxbMDSPNTR9r
FwFR85w6zriM0/7W8RL0LMo+hpzlIx2C17jrEK8659CO5Gz9+qYH5kkhqUyU0dMpZ/oLt9Kz1z6D
M8GWod81KsnPKh+dz1561mGe32yh3FB96XkD9WKzqYMjqXiHNsxbnBW7NqOgXTvETRcZkS0G8aVx
sjOOwZaKkjdyv9p770xnXhsUAABz8RY+kbNfpFwOdq4b+0aBqWPV62FNC0Q1m5qpjlK2QG/F2kKu
7BctEGm6yd13AVoRnLn/yGjFIKTEeofjHSrjiHa6KipOFj1+0ytxu2J2Z25iuKrLiHOv72Uw1IAY
JITVys7Ctz7VrHoQSLn2p66f4kNaUxLTa+8iQjNG9Mf3VcNEQcWNa/NmTZlxyWLzRJ0aFWaG0LZa
DIfGM7TvuuzlOZj6O2WX99byqG0oBfdveWxSe6Nx+B9CL/nmFGUutUmzV76JBgDgext3XrGDZciB
jX3pwuvQNk0q+BaN0sfnOkIXBPqI5WXUeloRzHdXZN9QgowNsoG7o53qaDu0ZPWZerVJCi2DrsA0
ibKxaP2s2pDJgTLXSWb8GzesyjMk7vQwpYNYOVP/BECMLEsmP0FOI8CqetonaCvk8dUSFvydA/tD
HFt0JPpKjCfUQoQhBx0naUKxZguMXdvXYLtDJ/sZGBiblkLHPSf0xuuXNiHlTwsE7IL2B6xsUZDV
5iLXxjms29wKvrGFF4EJI22uvxg42ReWS3IunoxpP2od/9z2gAB3Alg6eaZAJgC3yNijPTvlOuKa
6ouUODnxc4w/S0qWqKcbQwXjLM4L84ZBL/2QWsAPNCb3wY+T6txYOIJUP/iXwB6ma1NSy7qjZWiC
r5za+bnGgfbBwDScXVh0ETh6y9to6Pa4OrjRDN+ambXuSSO4gDsVK/cZXd6kYqlUjBoS5zA4MSCa
pkOGEROF050Ux1oE8q0eFbubNKVLtbHUBrB5DUQyuk4hLmr8aF8DBdi7hDR3fiXrDOWVTKfbvYgB
OOa2bHyHRRum62FCoBu2ehcXl2oExdkKoeGqFMOILk0zYu7U23goJvFzsKZ6p3lYeM6iEbjTssK9
+zLKACCiamX4z4fqGS8GDwzhbvGJ6hW+pLBquyUhSutUOqHW463sGiwwdKBUP00tseF0JRoXfyQX
m67xo8fmQW+zyD4XBWDHI2t1pW1ZxiNtBcUVP0kVYYJmYCubOa9G+zn26RHc6rayJRAtw6lJqReR
rbxXGifc+k79HJckHKpBu9PJiT1eCoJ7gKywcrY87LY9l+/WZI2nNiqNt4SUpNyVthtpS3RDunPb
MK8/hqF0waBmGdPfpCN+t6fXbTKuVNLSHJGR+4cTSrwbN5ia7LjFQCnckgc2wMXjJ5b1JWHWP8Eo
rzokMFaaR9Vl+NQ4WfKadpSN5J2PZNQWnjMmquM1W3WfjLtzold+K6NbiCBYHsyQCOV+qohq7rqI
8oRp7KLhkHRgxY49ENm1WcESrEzi6bj64ZOaQROsqlzj1BIX0a8x74K92Yjki85Ub4ULqbv5WmPt
3TG3r2HGdBrIX7Th+miUk9Qug3SipIx3YQG4gxZeB6NLn6LAXdG/tuS23LuWNq2ScLIXsVYzS3S0
5xyReg5cGomw975ZOzuFI9qM6+KB10ZJpIzjaxZWb3HqMolqlVqTwmeZ8tqNUwt1b6OoKZZQpi5J
38H0KNxPv67dnbS7l3ygvJK2rwpyUiGuhq/CR4S7xzTjc1Zl9jy1YbHO/GaZ+OrgZQGZ0ba/kjFa
kX0RM8jzKBJCsrFmPtWGWMayzGB0pS+9XZabMRqS9eTN9biFvI0MnCry9xwJ/KXrGVSDlfgjgM02
zGJB57/0vXfpxxgm3AjOWLVwLj0rfuFSvzcqvIa0lKw0TX2mkG6aZG8BaI71YpfZ42maMmvXxfW7
HXMBBm+Z0ZktQ4dgZC/AqKl9rMo5RaC9GLl+V7W+CTvx0HqoYdQF0/zT/9K90l6UAUUOhlY/4iPD
Q6hn10D292RSZ6EM0KSEuBkOdIxK66PvGFdmHDRj6s23Z6CEqOSQ+MN4MmmOWGJLOCbFQOIJ4T9Q
3W0qcDB47gdH8X5nJv7eVib+TZvjEI+hrZfb+SXIADtT31BUF7btX1OXV5lprsnObFh8u2Wv21Ro
TMewpRV+RmXgIJYbzY+3EweMIHW/mpHvwxpR/s330WNG0vXR+xjWw9Lvo/04+e+pG/+A+GqAlss/
EDwwoCgirBQWZWCK15iBX4bAoBtMdttWdz418OqAfXHCohbDONT7OWdR4AqlFSVoLg6VOBi6jOmz
kdyOUR7zuSlX7fNW7tsBB7UCy9Lakwkom49szJ7aOn8Xuom1gFPqjAz8yehtUzShTqkgY0lDxEcU
/pPraJjC5jE+Bv58kQlGfbp57534OU+sG2OqLf6W6hZh+F8yVblNAEsdL9ob7G7dCbfmjAIupUPA
KH2EpLhrGNqD2NviGn/U2brrQ3CBOf4ywNB/Rvlep5G/cozpYnrJs6l3K9gRh7DT9wT9t9FU7RxQ
MUACATNg5B4g5TP0ybe60R+BZe8AUB8Yn3OQT56J1y9tN10LlOjcyx8Nt6QzoU8PosKK0sno5CHb
NiVIX7xwZq09+3COGG1HvwZwiOC/J3Ory+bgj7ROG97dHP16F4484Lzn6STAXqdEYi148JfpWF3d
SXMfOls9IJrs0Wfe4jr6OdfwTbyiV/ST+5fIlO1J72EE8RZ/r8LRPHqlke90w1lVIStG3OViFYdj
T3ec5l2xApeLLs7neTRdRZyjCOcKSuxMaPbwabGn+E12w+VnoA2Ux6ji9Vs1pLUwZDOc1h+xR63d
WANaW5/dyH+yEgs/h+fd2yBEpNASUsgAcwahEDW8LbM+iLuNPEylPAgnwEGdrGXSaDvUHH1RpFgM
pPXYTNy3NA3ybgtWWHmOk3LlhjhKtkXjuPlme0DJ4tyNJLkDAsTJUMNM2O2sfO4H1x2Y71iBmsL6
mmT4VmvewaHrE3GJByVyAIUm+cWMZ2+Zx3CU5QqvBOES5+DMFlM6FeMcei74eXzuOzno2lmrLlWh
TlDvMHYQUQbJjAYi3FXiectc+j9zxsM6lUPktyD5Qt2Jffy0VcDkVgWvdWFyx9bbmld2wZkRa9yV
9XqBZXfFYHXlNOzjwbJrZ/AHd9/3MJbZVD/dic3vK+U+68bEZC+7G3zh0qv2rcFpLWePLtiSGsmG
6Gi70CcdYbCgFLTzLcnZfOo3HMEL9hDq0w2nuWDtqeo5ikdpTEVQAM3e0jCR17radYXxK8+0HTUU
38QwMJ8kjOurmadGczI/YI7zDd1T5HTnAH9cXsOKMFP7HhIgp1wCnG6OxZtEgYISoX52Kj/0Sf9B
COuc9v6moSvZTqdXnCLvglkdqHc2K6WNFJMXpAb6qxuYa4r8jmOuzoA51w6dDGUhX4YJR0ciold6
Mx46CkllWx9hW1+iWHPOVsbaYVF7uAD+ltPlEazt0XrHePdAT8GFhu5hIQwPz6meMrlrxJ6NxAuM
lQ2YGMKxxTvi2X6wZwY9A77ED4B1+P0J6g7mYhtdF7QRLvzWeKaAYNVkjIBc/hoAL8M5nloaafPo
0dUzQvrSWxEV30CRHRci0rGgmdahsXJGYUZgkkLLPpl1BQurqxft0LbuHmo7OqqQ73JgQ4kHot+A
2Cf9GHEUHLuyOpSZ5GsJ83CJlvfVcgnwM/TOtrfrHfvB96TWdMpYmaamyodElIMMqL1bFqfPud96
/RveOMlWNpLQPBsCeeSgyLVlUeHb0GUcxcXcuVmgpfpjVocZ3eIE1YaRAicnwhG4bOcUwobAEnN8
YwYnbnpN+PcaX6W5iXDKF0c5T8W3KS7x5ynDf8r1AES2lr0tnuADhKCOVahCjnBF+V6xV083ESss
5abcGT8Lx++7TZI01jfANOdeQH2/K93FFhZ6JMoWA7snGi5cwid02skWObPUpnptB1X5DvVSJEss
hRoFXCgivOno07xMca/dKfYp3yhroYSDqSQcKRqwxzfPrzvO2XU4RjBlkeFJZ7JO0JTqRs/GMFvI
a5/EEYSJ3rGXwZBj2kuU4jJ6Q5xzR5TSqtQWw6ZT72OvsAV8Ud0c1m1St6j3uatth7HIPoxYNrcZ
hvsghiQIl7lgz/tXhvh/pmz/y3D/6ZTtV/7v//ZfeIDzf//XjM38w5UWKVbPM3E1S3eecP01Y9MZ
o80OaDLQDN8Qr7Es/58hmzD+MPFAsxZIZlKWY//D6Gz/YZgktD1X2q4uHMv5l4zOpuCH/BbEduYf
IR3dsCwoBjM04G8TNmNM/I6jJupFaA3RtiNuLDH3mApcqEWQdWO4HNeBvEwsVph+JK1Rnd8Xv3pt
4sWX0Dz0Q2Z0sixC1hpODcCo2yX1MxzbsJhE/jLV4jxd9bnibaMmZdBq6bqJIFwjBg1EpiuemsGy
LzBK6D5PcP7goYOQwhxhqNjp9W2LQpWQaZBsawg10XPAX7mj42QslnCY5qyklfbFsaDYZmD+VAXt
3gEYFF5jpfHuKJsYX3NnB5BF8Pq4vGYcPXw1wgAieO1ltnuo+x7poWQp4B1FNofUcNltBlGSTh94
jnBcDXI8cvjsgIcYVNniqY2ib+VE8b1lUmGv+StkvcSBQ0I3EAMVR8qU6knmAnFIycp/9sM6Qqkh
myLgtViyYoNa1Y+wIkptCbB+BBVW1rQpW2UBrV5V6L1M0CqqRuhHpWV1mrDtRbIW3+yLqhbZlc66
lYXDS20pXpHFeojpQuYraAf3gZk/hSxAn1zEqbnpeFOXjvryEgMeYk7fHJUdoMxS8hZt+dIozOvb
oRUQS8BKB3JtTV1xIY0Vu5h/rNBCJu60aRn0JCuXTjr649qo6trYGvQcoxRqUjisS77zQbioP0ex
gZGHdvr0aFWxah5QtmKEV6OiQxRzdzruITo6za7tMnQ7c+rZr5IyxelAaGVE7AOeDTe4dU17m4NZ
+R59bTC2A9/oG6JMY7EfD7OPwrJI/qOjxTnNv7pyCDgPNb2UNfpxtG2MJg6W05+ugiSq/XiZdSz5
iwZ09tUaYK+tw4JKxWk0qMdzEsLPBDa73sJk0pgfxVg6n7FhCWs7TKa60rPcEWVsbHqGYiDL/ayE
8yJWyGFUQkWdfXI7q6S3oe7IBKbA0ii1cCUGPg8ntLOstT9HFq1j+g9BxtZsaTqbfBwauhsM5f7Q
gcE9W3HfPradWXgbGAC4NgpKzTPqSQf3Z9zV8jXuEbeXRsVAdeGXY/ili1a7kI7zQfExN0oWNOGA
IPQ6rOIYscw38nHoW6nC0X7WysHcNVQLfTPMDo+wZ4KfuRqNewMB9LPpTDJByPr+V6Pl5ndEUujd
aDt1qKNKPvu+nb/r5lirnRnjNuapIeW/KSwMq+sKzORBt2uNAQ/6ecaUTw9Gd9V0Tsp9yfPYMwop
oneykqO2QQBEB6Npm3GdSyiXFhA6HtAv+szD+KrHNm79mpzBAhfpxPjOVjiAhYhKbKIeYxEnSAEO
mJbprGJLpFfq/igX7Zk+hSsyfOFXAZDvzXSj5pktYPAYEpnOViqsyJz67tj+sv+81A3M6EuQ9caV
q0s7Qi2afRaW1VcVWxDsjEFWX1qs+KWqKOaw79RmB8Kk1zT4BbVj/SK32xA+rQoe8LBksLdIukh8
NGbRHLFjEbikR5JtXOgGvsMHDhxvkwiLkvSe/fJTpNOiACGhNv1TPlQh5iPO4fjPoXLRCBlSfLWQ
WtOMD24zmNm0wShQpaADQJJC4AJREl1zS1LLFxfJQ63bUbtwUsTHTc+s90uXsGwwGmMwxjGHJLqh
Dyo7e9gC7BNzNHashEOYpdu5iO+R8go4FCM8NuBUodbuTTWxOkINFOaaPi2DctGWCp9hLeu8Uyv0
VRz2JMYS8jLCfs6oNydE2MXCVs8uTgl9ZTtuuNeoXxvOqobdtC0j1w233P+VeC2Jsow/UC2Md1NV
FHobAMrbnSdlcfWIB0DKc8E0LIuGirBlAg7iISzJsi4SpJKSlwLRTDRmQ5kLC4riJ5kAA9OqpSCE
+L1PGgDeGv1hJEXK5wgzzEdAw9YL/X3+lVudh8U30Nh7ZwwvvHIj5EpGKOJkhJ11+R8nUjPOTGPz
n++R2qrNf/77v/2eB5v/xP/eJelsk9jSeLN3yHCc2efz1y7J8P7Q2ZcQFLN0wmKQcP5zk6SxSeL/
418Lw8B1hDf4H04k+QdIJuw7wJEl/wNf/K84kVwXw9Nv2yQLEjMfDCMSmiE/TYi/bZNiCoUJZpcv
oyX1G7r1OvPQpeCs6IcBoTMcU3kI7YZ9FOuZ6t9NetiLZknVxaZtkrVtPXbmI24KXBzJihe9h9Ef
czsRz56Zravdm+kRCvBGr7JDkR1piD4VbddiTwzEqxkcTOMutM+0sXcG4QGzsptV23baSyF+lp1Y
odUpY5c71I7WX5qqIFFkyT6vZLpyREU6LdabDcZEbCnN2nHjJQSAFQjYX5irF7nooZjVEa5As5gr
4WPUdDQ9FTzEqenxkLf7dEapZVSux5fBre7WdI9MXOylzZLK5J9+sYPqtIN0Q5pqKLXomJaKpNAW
WdOsVMsMSAcNwpRKZ8LfUQihdhRsbCsjWzl1ug0t/TgnVfzuo3O6CvZIPZG0nh07wc8Ca23exGcG
bgUj+bzamz4rFg856U3MFBMqTN3x+SG1xqA7RR6sQmp6y3j2ntCGMk+663Sp0ynSN98Em1du9t2G
5lpODNqrZ9ejOI7YmT1LKpN3Rya/8EZg0gl+ZVsjTcdJe2Zn8Eyax95RJhIvBp06HpRjxHFrAe1y
YbZUS9Y9UgwTFxIRYF3xrfZqo5ACwV7tXEhRCzFCzNMMR531iFcFeNODlp0M+cl0/Q23LQgSQ3sH
yAMua4Wm0HsFA8rEXJtlw0ZCGF9+O+XbVI/ao41j/kIZ6MLMrZcWciBHXQbGXGRrzuMBmAss/Un1
9soJ/BfBJlxElkGJ8iuNOlu6UC9Zy6Z4IZ36MFrT1aMVeRu5x7xggqpRohkA20gD6zjIQUTsWEmm
dHLN0HgONLEtHtacCo6FaNF121/KJ7U1FdVhsPO1DnrV5CblTfstYgwtbraVXgbYL9oIWDccXJFP
NCZgi4Ccj+m7ZxuqYj+zLkqUUT+hlythoKRBIsskyFRPD7aiI38/8sLJ3Z3TQsXu+2WslQDA+hVT
owUFNaueavspuVE+Y3NoHxcDqXEXIL9Wukh60YNPitFJuk3WiZvBcFZ3HyVlonrVG0ssCCsN/VCa
ex2OCFlmPCMKCVQ7RJ1cxuYq1aJNXv+oMSw761B/8RliGHLYj366LqTvXQnD5XsOcAgu8BVH7Vi6
lMbGSHPtx0w9sfNbS27cCMFn5Pp6ZIjB7IUIZh6Ou0Hv7+1gbcVUPMhS0FNXLUwyjFSd4gl39Xtf
vPqRdhDYO+LUYvjQrdjP1Bt9uMRUjzPTI9KiH+t4WMPn1KbXSH8z2K+kpa9uNBeuyiKEiNr2IEPZ
aOwb657UyAFZJttN095EjHanZxujOQyyf2xJdUz1reDhjzqKcmFRn+Ih20WUAvjOg4FjOWLQ0mIx
wuNCthsoFDlq4ocdYaw/ISX0LvG4Y/jlYAhqSrsWybsdGt9+gLAnw0XbPQ0+zkeLp8ElSjZAeUAk
caDhliQGKtw24/DVQFchqL7OQp40wPdk7dG4jecMl4jiMceYvBgVW8vpl6995ziaO3xeJbW2Nka3
+BbHsKS6S2dF3nEyxRvveG7tfNmJ4EuMCUGz+rmwQcQpR18jRJ4wLy3wB+ANhXoR0gc3hgdX9tcK
9qjP7ZI1PdPpEDCdE8a7TkqQVj3MGRMneOizAE4+uho2wllLIzE2vXruJ6U8ix7gsR7mm0Loa+47
hF2d4YKim3I5SCFB5iQ0t2Xdt1NNh8nVcNU/gp4PG+jk0r1Js3yinXoFWOl9njeQwdslAl9fkeX2
HmWJNR6L2XRyRSVXhgwvlRU1lwYbG8CdKP3CEX7VDGhJjqeueDg+5qwlYtdNZ34A60Z/r3nXVLh9
PrDbUMiZe+IUJPVadVCTTIjeEGQUinb4kGXWzSCNn1uWHPnFomMVJ5fKz8YPL9aXOtMBP6vP/QT0
FbbEpsRReCmKEvBz0ceHxGhpr2j0nZKiXdNQkND7Wt9VFoolfAm+O91J96rXZ4ps3VknswyHV5ss
DR0DafVs5oRbGDEvdfbNJEY84xVYc7KrBrw/HT1oSyClyVuVYyCUDGN9C5dDkBMC9lN6sura39b0
BCz4BTey6HaSw1dWiuAIEzbYo76UALo8esTjtj0A6scXb7nNCg0NHiBezGUR0TEQUSi6CDvKtdhs
RnNPO0beF3TXpSV4+XtOf7NSjycyPKtBPPuav/YsHd9Hga1+4YoXb+S7q+S9hkS0RdO8dpPb79PJ
WOEdeWXbSkiDqWC5GRrMg+U3vl94F4WefwlVOoeA0A5tWHYrgLGQCVpyY1G+WOgBz1Mong3LZ97c
HkcZ7gZvem2qimne8CNq4CrwG8iNEQ3L0bL3WO72onGjVQ12j5gBx6Q8WkteSkvTIpxhNwQrg7Bd
MSd91fP+rSBWWhJNDJIKD1ve7cOMoEFZbbSifqW7ZRtWVbgCkQ52WOgQl3O1K4KHgQMVk0bgJdP8
euHIDiLJtlQfLqWm7TKkb+JRfJlUOu4mnX6oqT02g+1+Zy65yLTM65VeNPlL6WvuZhx9KgWt2lxz
AK7xwaXeyHu1icxmK+26uTWUcRHRrskwwsadNkkUMuLVG799ymURUjUXBR+2VKHFKltVYlmGknB6
bTPwKtg1lOjlYLvpj96XkdOvrJJclN2WxjX3JRuiKK7PeZ8420qO8uZWCdg4EBTti18S7thDji7n
ErSCUlEz5uU/dma0S+qIeXefbxn6gpwj+uSkLKFumHJU8ckpUVHPqEhDueJK9F46IzizQ6J4jpjE
a86Rp7p+SDzXeZejhvpBJ+cJHW5oWcJq6yPX6SrEDwvdBtQCpiD6gt8KboZ112IzIUjlC+oEvRIx
o+L9egBnmJ6gcHPKipNmz5poUcDGuT6ZQvowG3y8qHbjNtOS6diYQXAjjUwtqBjzs9aQwE3kj8p7
Spz+aLG9eGnBVu0b2TOhT/B4FaFtnszB7x/p0BveJZ/+YpMBW1Esbq68mAoQt67tWwFv/uzVQ3Hj
o/h7GnTvTup3c0U5q1RcvZC29lC6celbWYsZlA8w/WixKG5T4exLHxAOUSz/ysuY8Udo1tBNTYJj
vX4kPqNdCI/mX4C78pfQIeNp9Q15ZaSqRTu6/Lx8GgPmxyXZJBz8mIfDZw7X/Skice2JcgUuZJ1o
aYbNjPy3abnqgDJXrTQreQ7S6hV4gL/1/MDmkdQCis3XtRUL0Mb0xYGSiNYV5XRPGoXYn5nhWS+I
ef66IP69q3V2yiD4wVy3o78xRtd+dnIvnI3sxg60PlW5qicOXHEO34+uFm68JLh5sbAWE+rYWVaq
PRZmF9+Bz/1gqHKo8ua17yJGI7cJ934YPKli6te63yVnwC17AlGkqyfh7HxySwCfw4eG8BrTEoZr
LrkohR7KM+qFJznIJ/SHfjnp6qz5PQcg36UuxSKq1kXRL4U5cZnT4bIwgR8aimwlJaty3pCwN9w5
BI72JcCeUxSwYU+jH0GEsaSM7TeCoS/kVa1lBXuli62rj2efLLM8xcl3OsfqxjTCvV03V6AZ0OTi
KF8xxk/WMYQnSyPabg1sbeOAavoQVr6BzyjovHvqBkuWwSPDJkwWZn+D9vGad821wfF/aOoZyY9/
NxC5sfUUTKOOrtj53GJwSAmc5CAMuBERdnnb7pNzZzNOZb7OgcmTw7AKHW4U2zsg/+AKTuixlcyT
yBlkI7HQ1tqA2nsJoqE6Z5HE89iEXnx1YEesJu7bX7FFM5sZ+v6+wlZG46jm4vcYc7w8VqH2vGQt
8AdYRjY89PU5Sdv2kkRRvEUthWyQkUHjycjmMZ/KV0FFLhy+7Qy0UQFzPWStDqd+J9ZZE5EEgOVr
nEgMFgbfSV397PoBJS4tC32VcX+viBvCHGkU37YZHrAe1vWp6bBvTthpW+B91a7UKh8iY6Jb0dGm
YlNOOwvUHTChKVkrrdvao/gVYzCpWuXgMCrojxD2O4fi2VcxfMJaxllCzmX/r0sq/79hpy16wf7v
sa0loPDqs/5dK5n/wF9aiZR/oGaaOiqJZzD+mVWPv7QSaf5BBhH9RCdJCj3H/Qc5R4OPY9q2YNzE
qoLn1AMAXBd/VkZR1/KHNHQIwH8CoyU5hn9FK5H/daLkCtM2eZIA9UjwF/BH/laBVilAEFFim7h2
Wt5WumaNaM3udMeopt/NJrBo8aZycS2F6n7Aq+HYn5TZo5HXVrOOoezs8RO+p+nceCSDinkGzFdw
eHoeUhsLnHAWTbLiikc5Izljhc45F75fgLK0OS5YddA+9Zblv5AQw7ndmU36UVZ5dipyZlMrukoW
Wkt4EQCCHM6eJT1QNqVfntNEn97G0JGPbZrIORtcgOcKnzFmFK9aT03AUk9Liw28EvaWCteBFYa4
Eg+//xpZRf5j8CqMeL9d+/8GAG38nZXM12kCFOL6uYCSaKJEm/qNAB16gP3SbLQWkZWKp6mAxYHg
SnZTJb17K8Za/GySPiWGLieoOE0/YBfwa3WfoPD4cBtbUG6p9Ni5ocGk+Glk/Fwbw3Qg45NBsFWO
+DVlEfNtnS+H/BvMj//HL0Eo8Df9bL4pGHHa0kaIE3g2jZk//dvvkBKETWdOH1rFUK57z/K3OWnP
ta1FdNrEkb7651+amL+U3wHTf/+B8wf67Qeavh6CFU4tkEIkX6jcyfDhzOdmylpuoySi4Fg0Hg8u
JlZzw0nuRFk2IQXjgLeKzHS3rueeA17M//yDzULh3z+XTWoSDYHJr2vOQuNvn4uB2dBz41sLmCEE
e/ysOGjJ4P9LrYl/fd22MBwLDeg/2Duz5biNNVu/Sse+bigwJBJARJ++qLlYZHEUReoGQVIk5imB
xPQ2/Rrndr9Yf5Ac25K72318rrftUFgWzSpWoZCZ61/rW4xZvD9cMjjQGjzbNZeM4XaX7GrVtgH8
87+8qc5/8yJLaFswsiSTatf5w0fdcbI5EWkgV4DXIGsmFUUE3PTD6GRjp3ik/dYiNGE30xdTKvNR
udIoVxryyYsix/4Rm+xHEx7BAbXAxIBeMVCdQVFk75adoxmKOcRyrkfqT3RskLcRMQc1M8i3Q+hc
6SDSN5ZDGokahKi+B05ZPjV1LFGzCsUBDE0mSuwKMaykZnk1YwdscT7kxxG8HSkZuPdHp3SYMX9/
j/9phPib4N70J+tW/PLt50Vr+eofixbkNlYXFiUXo8FvjYU/Fi3L+STwN9imhZiPWP/7msX/I1xz
aUtgdbIk+L9/LFneJyFwrgf8t0AS9yCD/BdyxmJZMn/6UHr28rQEWDns5PzNXfbXD2U1Sy24pV9o
I2sYKFGIUwzsy+KgPvohcoSf2YVB7sDviuzBCar4NgkXpCMoWRSssMkwrWdz8BBYkSsOZI9quUsK
qtBOs4aTeKrKtLmzvRl3u4xoHN2lomHnTKbJ6CYosEVS71pV2tjyLU3dcWQkiAfsYtMETE8dueyV
iZVM2cTJE5eTm6qhbY/ukOHsSonhAUOUJhJGEoXCXucQhjiEAsRfxX5V3sRJDbkYzjJ4JYBtbYJ1
eE9jQUncAd1bi3IiKor73CrYMJ9HZZTmmSILi7JEnpV5WUoje8INEBSHLO8s+eRTmPQSdfW8oTSw
n1kQS5sIDozwYKIZVsGRcueNysPPGl0TM2IBCaTlhD27lvHF4VssxvMJi60uZnVGtaqMJ6UknDy8
BtFdWhBYVGueaD1mC1GmyS/NyivcmCxj4VxTG+/Hd6Yx4T6E3mCV9bcxcdP3Bo4wJ0W/z8S4bBhE
dB/FASqnayhRwgVW1bSbONGua2ccvqFKWA5ueFW90vQ7fWAoFaBIcs0eaYs9UF6LKTcPbVinJMCc
sACP05ICBcQzp9esd+Dzjda2r2kcDjEsSliUmzQqremzX5nDe2pbGaSjUMZkOqOFV7610XAemiTg
dGZglzE55h1M0Se3JfSxw8DQlVAGMHHcCy227tCOnftpKFowJJ4nCgpzEi9aAJq0rQVMbLGCV7x+
SVl/wGSt8JQQlmiBNsf5WBC/iGj+FhwLg4HbP+JZVK2njjuytfJJJaDFBXMdIGKTQu3mbuOVYc3L
C1caycEVubcdRWX7py4aYmvjCGecjpHleO0Wi4o0TjqRRb7Hqebj7O+kvpjHNI0vKIJrqLUKKZXY
tLHuoMD4ns4Pnsqa8ojJe3ihM/4DeXUgE8PkPDc9fR9Mub7x0kGz68JkvDZrWV9OJHzORoHIzZiZ
lA92+uKsKU4rlximQZqPbMGuz53pflITB+7KndQBW0F/G2EIvQZb6G7sbBqNs982+naoSstbj61d
AkHGivFoGUZ5sDH+85qVfDK27VRQqdPrmu7MUOX3doVxcRVzuDzWjS1uR9urX6Iyks8hV5ha4x4H
t0pbFeb/yZxncsRlZEyrOa+c+ug6JTIHsBGI9xTBYnFOWng+l6nOui8ydOMHEEXi7GdLjWZvs3FD
fbFj8tWfO80JffwWUzIYzuySO8IGhUG5p8GHaoCFOzRd/8bNQTh6SwtR4wWrEfKA01LsyRmUyxSK
6ndsUvADouSY35FK8Xe+km19hy3FrTA7oIYLi6n7AWYCB56CaQpHNQNtyhhpgHCq1YC4AK8sC9G8
N+D50UXMsWTr7C5NgT2gqDLoBrBReOppaDjh+G0AS/myGTGCDD/oU1DvyM2MziB2lMOWQb5e+DZo
GAvFKoxQN60rZ2jdYXgswsXZiYqgPPYRbh3n5j4pW8NG465F1KxlD9xm1XqAGD5XcMPJwZU2MOsX
EURt+Rh0upTPcPeq7MFnR8Is1tKVugqyLlFXS116AngkVhaArEGX+kbFox6wGqfsGdhSF6SnLRTd
kI3Li2aithC7G+8ANEHs0cDgAUAao6EOQZiiCAN2MCMiWMwkf/rcuCekMwJjzIn4yiLFuUwgZzMh
vmcrm290hUNBXfiZ9O/isgFJ3gMkVokD0WH0fW3sA023KZUz7bPjMJ0qlB0wCnJmvekHJKhE94G/
Il0AHKsI8sd4cikC6KaSaVYFlc6uyPdw3vJQDD1xJP9hXGtZD2uolaTqZCn3Ux0Bnq6pu1nRLul+
7SdUkW7APFNoAJ84j6mBifvqMuCubqzGZp4eMgU6C52VwxqqnLMJ+4LAJrFCjGBl6ymSVXawE0Ap
9ljwrM/gpghJAiGvokJf1Nr8kMKwHryaUy7jcGZAyK7OMYjr8jGfaKE7kaxyIXx5rwSfGvU1jrgh
X2iirc23MHfa6qpOKrjUWerxhoMwIZFu93G6xoHlTM8JO37CrSQ+So6ObiHCqxFmYPQN91f64koJ
cl+OOosumXJQnhemqRFu+IBAXhy4ZFZtZHv9OoiSwV+LpC1vR2+q9wn1GtOqonqXquAZCqMo2cev
oNuW0y4RYcJYw4z8qzyZW4iIGffUhpK5fWq3xBQVNu0xChDJmqAgbO1yVts6pTYDnM8LnlU2hARJ
Mk0+p5GiKghgM8qeg77Z507tf6Xv3tw0A248WsWM9LZoG48u2EzedWr2wHllQUS/oWWjtiR+aRw4
d7tfUXmAWWvE/l1oDFONKWbK8CHQHL3WYdy99NLkzaeXkeVmlTLZmN/aGBz6OcyiwdtNBZLQnva6
6YTB3r4satf1VmnEsXrCSflBC2o07du5VHzqCU1TNf3PrfQPv4y9QHX+5730vU7ml58309+//sdu
2jI/UfC9GFx8hAEcvBxuf+ym3U9wfGhUCmz2y65tL3/yG7hHeJ/85Yi2CEAcxjH+/mM7LdxPvu0u
/XV0TTkB8tFf2U77wXKG/f2MC7EZBQgyENZmcid8uz9spx0qIxsrsW0m43P8RBYBQK+dookvdjVS
2g35+yCbFWku8pgAwhtAq4Z3U9BGeMRSYG7rGLiuADF3Dtquvo+d8WuNNffI1Ma6BqQenBDhwZuS
j7yK/K4iGtKmFXRNdu/JTL9hH6gtl6p9JGsnIaL3bX8xJrN/xE2JXd+ocZnavcWwwjH0XuO0v0iB
1+5QCOZn0rwWIXoXgEkVVNMp6h33xGnxvgyq5Ip2pHrveIpwC6k3qkvaSD11octujZL1nV2z43MZ
sAYjcwEPgilAc0LKe28a0i2nWvATNEAtxSHYgFUMf6exaX5cMfgab9MafCO+8YBtcEXLiWjEnilE
feEhvu/zqHR2IFX6tyEf9U454p0Pno3bIlmQ9bgZ7CxILyRqEY1keUfIXvW0q4K6sDgUsDpaDElw
HHnFlnA9pwqLwOl6zNv4ySwn49WmgmFjUYC64qaOjdtKJvxNhaD9A7P286wwoBQ69Q5d56QM/cju
PkdWl12oZKrvW7Zlmwk36aHHf/tBvC86ZCU2arLvdAXAj+9R9o4xFQse92dn3ykWOL+o68+DwvCj
8V0TRJy9E/cgJBKiv/2hitt2pu4kd0+wRKy1rtV8zLPAODuJmQBww7UcVGa6maqU+XriFGyxiGLR
Wpmje+HfbTfadT+oX5SnXrG+z2E13869YHpNrngl68I/AqEO9n5jqD0FZO2pn2l20k4mL+Cu5ru8
H1mIh4KSFd7Uz3ZuDJsQzglhGsveQ/SrMbXiO4FT5AKBYHWzhJnbG8F8wS5YXOXiB6jp05pIv61b
mIywz2hE7TLvdfDABVEm7/LSgUHxRu9LYBc4NztJqNALKY1MG+9CRPifyjZ016YJlDL38LGCzwO5
X7jekf1yscxfuwMFN3RiDEvErTcfQZH7D0KG3W4ISIzjognjbS5zf0uJfI/zORVPVa7jg+qWEk03
sstTGJRIrGY74byhAJpgb5taT3Eez/uJRfgt6sXEMcxhSuwP8IrbeiRWjHjboB8m8Z45WMgv7A8G
aoRA9UIdJIjlhmtGs9CqbOxMYL3514n3klyetK1tN8KjgXkxfrUVS1bbxeNracfuA9Gxr5mBWSi3
cucMQuWUR8Q+pWtZe8dwresAa/22BWu0H2TRb6s6NndkC2jY6aV11TRgS8oS5pAcl9M6FxrcWVwQ
scdQN9ePzRAse2vb9Lehq58M2c2f6bmq2deIARpqgblmrA5Esq0NKWGyllb2VPmtuR2YUH7ho6rh
dvr5LXnmRy8MvIN2DWcr7eVqpGnYuR5FekeVMqPfDqCGkWRQ4bUON8QNaYbPhlGfm8AW+kc5/arE
xPHI1Hw80O+grzun996bMbZOk68FpRmgt9cpQ66104TMzCGCdJcFrgBjO0SGfWXrrujBMg9tgygQ
lOcY5/cpjgsEB8oyIF2HGNL1/GoMMEPjupq/NV7FpEeQcd7XdRtjRJHjDm7vsLLmPHi3QtBZAd9v
bwAmvyjzYjgRqRbQEqcdTNLPmSFcaOZDSm2Li7Q+kE2FpXmdVLQZ4WjR2ZeGj/oZCq2ZYtgq59vK
KK/8CIuK40f2kaUsDlf2iIVsPbQM5XNPlA9jJUV9NM2oBLiZMThL7XHLekP4tzAubMDvm3FKulXn
cruDCYEaQUA330IDeKSGUp5AE6UPtpa7IgBhTjeWAT6nokLY5tLNqjjdj9ggwyoEIdcbAUl7EUOC
6025nC/E3q47sYFM+OY0HSsWRSpHR0/BzrJsMrkMClYxBZLrHFzR2s0R5BOVzleJTCmwJCFaFW2y
C0T5JjP1nLfF0Qv6Jy/Pz8KM7xG+A7ZMDEd3bMRB32M61es+GusDcJuXPnQmSsWq6BK3E0/WcdSB
7up2q53OqUmCRdahBrp5Suf2DFrReTIY6G/JpBUXVIfYK2bt9QNd49PXpCl8XNtyZF6gcRnonogp
zsdnO2+eoI+Q2Q+wlXODUr361qlG7Tob7j43RkbF8bBLM288z4YQ64i39Zi77anzbFKA+JEcGhZ3
tjG80hcffunaOt44GQVRUTnPLNuwdFpcRBsKjTQ3s5iodpiyNhqkpe6o1Yuuc98RG91n/m2eL2Ut
Ortka76Y+lmAyWyTBEDWCsz7mh7zl2Ku2N8y2eUEnyQh1siyQc8C7l70Ov8yYea+UL41731JKa+J
KrNGeKiedF2VYpNa2iaVXcmjZdfOa2jBD7BkifNs7hzv5FKx8q2Kc/t6KSW7VXVMbY3BU70WlFQR
nm8vbFqfL4bFTln1IzT7pGryG4T8N2sgcK04UdI1Nt5GnuXcG0xy9sM4V7uo7UAzewRog4xZq9+5
8TP9ErDjGywJz8B962PphiO2ydI9emQkNtyXseekrrvnwoSNVbnjybVHeZ1NJkf/KLfq24iOpRfi
NTe9hfi3Y1s1A4kv2vKKtxgFqAM/djPMcLidzCT4yydq9FvKffqcwO+8lL3rKN9RuRdtrUI7n21c
JwcgAqhsJVtP0CNAZDaNYhOxqgNjsczV8mlx7vP5cNSJRrjwStp5fY5V2t+pqB2PYMSaDVo95seC
Crp15dBeaXM4fuM55nTCcsBnXel97xzhQTlFsW/sgmjqVq3o1rar7K1DLOZyxjCyj3OD5qLBpkJr
BQ8GwlWDgyfQ8d5o6/JQ9cUVdk9SaF4eRBe9oMnR6GPTWqUTfItMi2zrdXFGqIQWK2YGWnztfNfn
+E0/IA1AxDV9S3rfUF7HA5yi6VyFdUy9gT9fjAxNHlISViwhFmmk3iKzPVhmc9OjEXeHHLf6ZuTD
7h7iVMK4SPLQ+spUFvJJ5FvD2jYKf1/hd6AxyzfuORBy4yLqaqw6TJ+PM5moZ4UH27zMmR++506j
rfs4LEeXBImHkyCnMmsJLn1VST8zrqDKxt6V8FWIrwFpon7P/yyq9kM5xkfVSed+CEJokgX2t5hl
H9BzVxcvAc5hc2PmabPPgGWdlcBR2zqF/0jelIZu/tS48GzAaLiP2JHE1b0QrdrDAHV3TZ/Ndy5z
zlXjUyzUDT1wDtQ8c1Kpz16LhFNV4OEWLuaNjjf82jXkF8FecjeCtdoVkRdTgTCm734xAyYEF3GE
TAWJSGbZwdRL2aIxNoexn+fPJd1j27742jA+JD1N4RjtWyRrivSyDNiJFahsY447tniGRpZQ+pRc
Cne+j3DDk/Ez+pe0c6EsdOqmpZCPGglxq0Szy2V9xon2jo63RZIh0Bu8lzkO9lG8wVPcG5XpHYZq
tqkt8x+GxX2XezchHWDbcbKOGIhhvpRYt9oG+K+I5VFFkrVnjMYtN0JAZKgg2bBA/5d69nx+Ra+L
uW0OwHa8AP/DLoxlezeNDdj8MKkGIv26Kozbyutc75aI4huGvvTWRoN9AIfqaM7SlCsyIY2ABtMn
58HEWld0E2xm4j/3YeGkqzkY541u4EbQNR9th3mYrwN3woIjF8w20MBQglqWBuM5FUUbNzKG28HU
eLqoa1ys9Sq9izRfgswfKGu6MofaOLSAiw8+DUkEmXJW14Kh25HMmnHjzZUE5a+7+UzVY/JuChVx
5IJNnbiqgiEeLVm2xL0RNs0cHoTNVTlaM627nBf3+FfAJI77PG89Xs/caLexxuy56rVanFY5d+Gi
jqnrIJFHgBuWEuVoly4xSIe112lOaWcjegJWuyo6sZ6G5ElWgheiLUfjWE402duF3GNSGdeOBmvM
CSu1buqJxTW1/bucZrtNqZ+o84Wgh9xMq5a59UhKHJD21c73K6yzrndRYu6lxRED4aDy/jZu7Ev6
FG+Ins3bVkbNF9NQzh2lNEvbXAq/Drn2SjYzXsKhgc6a5sUeHFd0pNwx3KPEzduJLfi1l/j2VWyN
C8hLir2ba+psUq+5TQsu79kehqNuC4pApvEKp/Kt5/bWpegG4zjUc36FwEujvEkt2FbGE5A97LQo
a934TaeVdRi0OQBnMmxEaCfCSJhoo7x0+dgRUWwXqnc8Jp89G8d0hUP4zpqG7Isec4CiXbjEPYfB
bB9gvyccH+BbLt+A2rUoEfySJREjLxs5E3N/TXMZlonY4o5gzBa59LhQ61iUT5EjgrNlCK62PjL6
S7dM/JYBFrOdCjR8UeS8W2FuXlDRjLu5nzmw5s4h8+vypumVxzEyjW7mIQy23OGKO9eFExDjCAF/
QO4Xi/P4qnoLu0ZHgQ3wzbr5VtdF9cXtCAADheA+xMQDBm2VVJR5AGOAuEJ5QJXK7L5vJnMzwC3e
dVDLjpTmZIRUxQMXw+LW7ibzYmZwXjD5Ad1ajUZz7HSYbD1zqlifU97fuGnxinNjWX4Woi7hOF4j
8vn34DXYE9pJ6z8VXBindvCB2bPBuGKWRIUQLaEP/uzS/KtH4zWcp2nNMDr5sDrpP0ljSo8ZragP
/1oRmZw7Yk2YPaylLqRq13EdOgc3GKhK8MwXGPvD6V+1l84pQocLpyZgJN7QHDhFwXjGUndOE42H
nAJOdgvJLcfOFG6gNf1/SHMPVcE//7ZMxt+qemJ8FHffJ7G//+4qeVNVW310f/pV+/fq/FK8t3/8
ol++c/vv3/84eq+WtrFffrMtu6SbbvW7mu7eAbP/eBa/feX/6x/+1l/2MNXv/+dvb0BwuuW7RUn1
a7jfQlT7E+GuAp2R/CrdLf/HD+nOtT4Jy3FdP0Aeo65sycD95t4yP2HBsqBbmo6PiGczpP5NusO8
Ffgub6SH/4d/c342b31CsGYUHrBPWVLI/l8Kuv3qTvEcx2J5MSV8AcvHorKk7X52p8iKY55vcfV5
8aRek8FBFNYmN+mfXpGbH1Lgz532/Pg/C4Q/HsahVpJcH/6qZbL/88PYeKbDcBb2isxPe2mwKT2q
obOY2MLPJPTt3f/549likRx/lyR9ZK1FjXTw3INPINazmNZ+st2EWcddhYk+qeElC4d6M6Hho1cU
UHQpQTE6zoZmo9FAEGY4Y/gcZRqaUdm7ZWvRBVXDpriQHTuKsvAvhDUKhhyinyofFCIlkPa6C8rv
oiYpVaNf49UcOnc5+UTkNQwRO2a4YZIQguvkgKOGAOaCoXu17xIr5XYLo1TQdKoc7XlsbmoXt/lJ
9XSfvVlW3YNjhewRULvLisxJct2bDn1HOJKryZvXg0/gCfhZWdBbsWkSE2w/7aOmQXDIbfNgATkJ
MI4WnaIJYKEDTSTRCLI8K53wyZ1oiX30Gos+emajeDUOnUr4OjA1LcErUzSSlZZRvxewqmdORe6c
w9fEHMT1jBGkAnY4GYVMxLwMTrGLJ9cljzR4GVkGKcXGZK9LG2485t6A8QDjGRtdngttLL4hnJAK
yFhpscmyBuQEcOjcUNjpEzO+IKZmBNTe8oOHyKSVKk4FYe8vosgbChVSTlVbOh2tCqM/roXoa0uU
HHtE4E+MSzxV2NXHRD7qwSq60j4aqUyIs42zrTZT48SgKFxrCMg2skV6yAt2SCvGuyVpQg97P6Dn
JYQtTcMz97zmxoJZZiZJLSuT87chs33nvazor15gTLM10ixfOsUJoIK14MUpOaQKuBS9/5phTcl2
dTJ18U7YxYT1P0PuGbAY59UYXCaC5WmlvCwMl9Ady3s9G0Z1Ib2SHl62Yn1dgo6IGiPHTF9qfY+j
wZRXea3L5m5KWf43COOZeaawanCI5i18o9ZNKOhcs9Jn0HRnA3Bv4bcOsvhkD72gy86leH2XtAEb
Rtmhk16PjM6XRElR1tWJTHmAXSpx3a47kpYyaU7v86IS23Fgnqi2AjN3wbqY2jXCYd7kHmdeNbbz
c9A7NpK8QvE274qsJUvSARjJrpqCt+3GqRqbEwlGEiyZlZ8V9waxUn0GXe9YD0K1suAQwDTrSPC7
OExUNq5cCfuUGGsWbUvgZhE6xRDm5TnpKTK/orMpkrzoS1yjGb0iaq7Y2wwalQbEVqOWYJmZ732f
esNjQzGuvEhR/KYzkyxS99qrpbUZWs30HzF0nmHSzdjuU4v5X5t4h9qqpXrGLt4OtwhFjCM3M6PD
/l5lo2BHYBpALti+YyAFTAHt7mT0WeZ/pjFaetx9Ziq4wo1mDr/InxLuOcxZLVj07wYUhRZUbQuY
v+rvRSEMVd9PQUcd2Jl7VqXCNSFFhqEgIMEs6BP5n0n5r3PXME88opaG6gGlQxjTfVONME97DDSw
rjjhS8bavRel20bivgCcG+DT3XqpTAfm52k/gAihP0SSiKsH8h4Vt9LgGuI6itpq4uIjqUzJjdcy
aDSjcVWQqol2s2pCTopt55nXgZcaKRuo0jC2Ttv54Yb4JKYY2oMgZavUSHA6Gaauj5Ibh/XZyAym
vGWeoH5r3wvFRdbV6lTitc2YkPB2ELukt5CUoCAMsZnCuTPi9UxrEm2SyAp4/FeOakfm2zMsdpU+
s+VkZ3rqp6CP8tug9NUQXiEWYxGBEgwAU/8vBshfl0tWFUQQnNPs4ALXkoT7fl1VJFTSjlkqlUza
jRR7Qk3MJ5dz8uXP16//9nF8y7Ula6WNk/bXx2HdNykEQ9KushrzRJ3X/T0eheAvLcu/LZLwgKh4
ZrWkRfXXh/HSxG/oZWFfS82SPFKxd2pMGtSUqy5FLHp79+c/1vL9flmUQQ4xIVkGmYzivgOQflmU
Kw8JS+Lgcma6E+akBHEyuxUsd8/i2FDAw6vEZL5kIaaFP3/o5RX7w0OzJ+Au4ji8egxLf/1RK3Pq
JRljhgSLSzQdsnzXNZW5M8kBb/78of7rm8cP6QjPBo3EAr2MfX/+KVms3aJ3eSirU+H1FNvZZajJ
pvz5o/zX13L5QZgGC4+dIIbGXx9FTxPnagcmxlIo2bC61fwwVFw9CdGVdCrBIC3plDz0Ds6R7w/9
T7vr3xZa1/+80797r//+f1/JKr38y+a9qN7U3/+jW37z7T3/lzXmkurn8f3yrX4cARyiGKYrPZz8
Fhf9Mm3/7QhAEMPigxcEBDwka1zwuxnW/eR4y5lBMrSWbNJ93v9/5DcWo2zApSV9PsMm+9u/Mr5n
L8fD/PLhsLmV8aG0lr9sl+Dvr9cS6LreMJiWrZJppNUAdZZUcasZ8VYfpId0vGoZ5JUsEmzAKHYa
LKoPlG0/1yRxgYTJIQKznNNxseJUkzFigeN17Nkf03EQFDkJ1GKekz0HJO+GzUPzIrUGJJEZhrl1
smTJQ4WjpipV5ZSbqBDzMDGO2jy6LqafdYKjjIOJFVcS4ABUsw16HFpglDKC7OmZilZ6Gu0vhiiV
s1JVnhPiiypaORyzFmvaL3DtOf04G7vJmBVlLEPfdVCfChu8lZzlWxyHhBTdoPNPVSYznE9llX8L
2ZmRUauq+EqbxEbxiEnW/GD21MWic7PRmST0MuUPFa0MU2v2zBubkEaZhFpntEp9wFWAwDIlFcN/
s+3yh7YaQnY/ItE+sy+j/KrFPC08RCbLZmfjmxqnutyRjsNaFbgdCUqw19Oq6wKKUsjKN18aJ1A1
h+AUZIXVmi6/dk4ZoevAZVsHDaIgwyhqT9d2N9YaPgkwxqG0lxYl0OM9wXuKYH1RFRzBYEop5Lle
fExUzV8XEOLYNSLTj6suYnQLCr3yHrokqD88w8cVTR9lPx4bdqrlwQjNBIF+aqKSpKD2kUuB+IwY
+5Vrs8M0cl4XO9X3+AZxtJLcNh/qNHO/wvJEAES79R/dPm77vV2lziOVce1bJoj1rEwPHzWyTfru
qKh/7DGi+lwfgImxa0v7lqof8c3TfQMBMYmIHY4BZhNga70FKqV2pnSLgZn2TkZbPspMb1nyNu7C
psWwRuolPBaD79IqwYQm6a6QVBkjCPTrAH56w3C4D31zJwuzdvZ9QZkARsqJGm+JdrSnuS8uD5JB
Cst/2KUXysF2AjMB3nnHnNNICBTrGVCKyHWIgcqOegj57EXx+qH4t/5tiKbPgAAerDIvm2LskL9H
NqjhWWHXJbbLESxk+snc6LFUgXIwJbjZcGQPwpRmVYfB5H6dbMHPyUDcSrZVxiV5mnGb95cmtTEz
1S/4JHa1TRSYZ8xUdhvkJUSyhuKd6qL2jb5dp710/HWXGV5LSwwniSujnFz7ifMLXurZKekbCHHL
YzhTwM+AxWDK/NzjXZvX/bID/ZpzpisedSPt4UwvgKxPmkZZ96msErpPS1i+M0M43dTB6xylNaPx
xb5JFw73oTuzYAi8jgdwFXvG7sNwrmvt9ac6I5O+GTPtEYUOA4ZyyMb0BmxhDg7mvWjwW3LsSpk1
lZT5Xae8iTyM5WlcKmHnuM9YNuZoq4uGnQXCm3wtYALEGxMrhnyO8iReyiUGoOKGLQfoJ4pip8hw
AXGrYvIvJwnaJfU611zT6QkdzKLG8V30WeFfccbFjIwtnQkpVvLRuA4MjOWrkJsN1J0wdvTLFIv5
nuiqx4xL+mmyGfOgTq6sBnviVvZN0d5ROEzDOKM5cesNHIZ2cRD2t3K0l5F2EHNrcm1nSPlxXPLI
oRyGD+oXOhhqPZ9pOLr4PhOHt3SFCRdEbkg29p5VKi3uXVCFd0mmgItn5RxhMzf9Uq1VH/WLTwJz
ys60Lfc2a6f2bU58/STIB78lXmpCBHfH4RWP88SRyDEVd1oU0Cp8jTAGpSDGpd1uwF/SHKplwnOI
utwztsAj8pY9eKJoDS/HjPQEelu47qaEl8lArG52UWiRUxCQ565591uxT7TAspnRRn0V28GEbCIh
m65LDJnlJgA5ds34Lsi4CdVNMH1w3Cyyfap9JnMkH0afBvW8yDFtJH69x/6SX2R12iz9UaEIz1nZ
UQ1m56XajpJZ5yqAQ3+TZwCFV2U+OgneTMMxkbOT5Klreuc59ybk9FJa9bOQqXS3w1TWhNllTrqu
4Rx16dKXRQEGrdeULVd2KdYz8QLqiPkgP1pNoKet1ccYD7SdDM9llHr3RidVu6FziomLVUfZOamL
8KNiiu2tSj+aH6qoa4c9eZR2YDLRFws/MGYv7Fq6wCHtlfjjRzocVoo1J8CIaY30iENrG1bA76o9
g8QAwxbk6GhpEsmTNTyFZNp52nBpfh/od0Cfse2S6vA67+mpc/KcwZs/Ucrjms+YQZp0S7qspuez
n8J1Uof9WyIMM7poxonEiBpxSa0jhwPrOo6193l0Yl2v7cljauMwxYrXXLfOoTLagCV65G62gpU9
FNs4nTp+ZeSGl9TsaJlIgxI4Dsq5XHe0iUgGQCMl7klt9jTbzxB+16Jv4ddj4vX2TBV9b9Oltf9g
VxnvoR4mot442InTpEn6mrM6l2u6XbiZFZTv3LQ22VDq1C3nMw4Rx8dwk0NOqFMTTKXbthsfPYZT
N6/IK7saF16U143PeTkUr5ZPFxGrso1YNzlNsFzKjvGAYz5+mrMm+AbeETGLbUAm15SM8STcZgJJ
gkpG4tCO/SPSEc8nY4DkXppqQXzjQc8ATZoSWTXwl6EdTX5YkuwAaF2RWIZ7TwcRIp5ZWjETlgi+
4qYdm7a4pBQnQpIrLOMdG6OsQKrQ476L6NM+MrQeMKRjmpRrf7CCpz5Iq2sYNICgKA5PuLcTzLlG
P8j8dcpijTNrTOkr9MKm24/AdpL12LHBIk8TlcEWx11holRyZ1JdFTbUpGGSA3lm0fyme+DDW1Ev
TXkhtsp+XVYazFPS1OxVsnGMKT0H1Hc5YDqtD20GxHMzSF5ohutzWJ7nxJiee+UU/d7t+/nDUR5+
A9Em/kiL0BAWl+3oy3ETdNV8KZVTf4NOa3zJsIw8wA6nRMGn2/e1LqtM4D3Pp/fC9EK9mdu6eQ5H
Iyh2w2w4l0wDoXp2k1BixX9MDj2y1IujtI/4mBtYDlToGFyjvgl1o2WiBEkLPBTSWOudc2QgvU5G
bijrIR9I/oI0SU8O/ar2tkmakHLDvnG2jeo7Ajzzf1J3Zk1yImnW/kWMsS+3AbHmqtyU0g2WUkrs
4A6O4/Dr54np75upqrbpsr6cG/VFWUsRBDjvcs5zqs+lACFDKzt1z9PYyu+JNvVnoUzSZLaOEGYZ
8B/f5VIsLZPMsX8lsGT9xWpFPNZLBWks3uzkZYyS5iKXZf6ghM35/Zxl/Mk7efxCdJ1BNzs4pP3U
o6jfqqByfrvjuj0zot5OC9pxPrG03O+a6O2n2XLAJzpDC6FnZZ/7058Uxnx/KpIfstXF1zVqg49o
BloDWHzqfwiCZtp0btbkVjEihLJU5sTKUmHG3zrulDsTzWCKEE+xy6u9RQFmUu2G7ch2SYrCTRTf
LtHaMVwsasLnsQ0s5CB2kfgRMkgbYYeT67ZT4yxeCsssxMgbOEk9YW6PI5MeCEkuAAEESlvyvPYt
yXPRtK1nBplw7qHnLV8512wLJWY7Qn3k8CZid/MiyiVv0sOeUXow7sX1bnEbHTNzC9He7aOOWIkd
pjLI8OMq1C/hTuN336qnPg2XIa8RxDK62/musr7mplt+hkNov9ScGCItlYLtX1Hov67QM9GqbCzw
D4kKt9O25awQyF2HeOmRTYPiCFjNivpYaRQ0AvPdLs/tcTgJRP/Jzl1WEBiVMzbYZaxGJSdVjx7l
ssS5s9siqukUjlLIeT/4AlIfMqsOnJWwXnJQdGzArWtI3ejlbxLsPNJRqiwri/seao3TXNH1hZKr
f2daSLInNrWQbBgYLxSXoQ6/ho4/OTsP11AFxYh6PdWqEy6ITUSSyH7r4ZcxOkz2OXJKO3Pj0adg
XRPeLhY7gA/FXYK50DO8gITS9ndAEnSBuhQTkhtizBj75xHx5sLmH90T3oA2zSzi0Wmq4NsYW16R
zvO43MMJbN9zpGZsm7ZEoUiFHvhWMrKNDxEBjhuuNYwQGV2Yv6V9ky+/NrvOoVph4CQEb5KqOPC4
zCfSxaDV5Dh8MF31ATYsFzjgxPvRFgMxOD5NJCaltU9hysPoZ0IdMoA3S7dmmpQrLERuhzCKeCNX
nGK7G8t0CJStIOv3YF78mbPmMAVoaFhcFOyNArhbZdYGzlXEuyIV2jkOgY51TZQzE2pl6DmKFRl1
7FsQRVp3m8d7rNhoKFs8NXeRqZmmMRR2hlQaKwfoEXCUkXK1wmZGbuxUh7nHHptG2kH114T5NRuj
DSuCc7waabFHmDQrq2XDvTF4A68pTHiKKe4Q6vrYbQ0LGjMMIGu014X9WcWEY6YFVB7c0nr18Aht
AZnnYssBAwS8WYCnslPojxQ00wtBA0NzyRm4I9htBZomv2H0nbVCcMrqIgjuk63zIKIU0O1NR2F7
nEaECAy15ya5m9dhNalTxHw19IXJZz0C1E5ldO2JHdsV+UHQa7RpGYTTSqCNI6tT6yv9KtsG6xPO
P5LbhwRz5cUt7aR4ZXqvMAZUzSJ34dq2lK8lPtjd2jrVlPG8lMlum9ZYoqAefZLzCl5DSHaqZDjK
llvrMIYaZGWr45rS02u5f32vxNU4oSy2MhpCUgs0YRB+Os4aM5wGNAvGk6ihHDkIknT2IW0jTiTA
1+XZjcoiOiF5k8M9aStjfdriQnR3BEVW1Yn3f8WCglqPrIHEXdVZ2O2AGjJfIfEqef2vitCv8sCI
nZ/ZDSwANwULM0GIbCLdT/xPyBNFyIryviiI101tVDjy3qBMiXZOixrqWAdYtU6CyCeHmXvZDIdm
LMCFb0FHs6/mQI37BtCZyAraQ8LoFsLJyKUgSkoNVuJd2FtS+5AxGsQPM516e29FFalGZpOELOFD
HaszmiJ/zgr8YdXe2la3OsAH6mHnudz9XyYN7SNr2iYPDiKuIydDr5gPRxK08mjOkp5i8IoAGOOD
9mbCUhczRMvDKsgtu8exN3c3DmcE4/pBjNUL2YmtSFWV6+WbDlDbwwFz0Lk+6Y1W8zbxwKbvUK5M
5qBXjvhV6PG/sJFgzBcXd9LBA9mWswYBv0w0CLGfvI5n8g0PkgZ3pElnerLnhpJXryTfP+3Wcptv
G4VVMe2ktw371vjFlXkeipoAy1CVJ5fQKQcssRIAP1syOXG1Vs60D0PkOD8agXs5Jm+MNIth2uKM
ud9gMCRcy5AYVwgIBm9aFW9UcEJHtRaEdm5yXuArex09JnjwmomUIBQndVllI7er2ZHAJnPiNXM3
F+3JpCZRpSFRzOJcNd08nXnBz9xpAb7pJ4l0GRB91GNJ84JNdMeogeF/AI2OHEo7Fe42Z2MVhiCT
S3n0EuOxeDfzmiGswGgAyZUFjXa98almK/9BomsA33US2EDWeaT0xaFhsRiamThkoWin+zjso0eC
jboOqFk7f4+VQ16pmXR8dHmiyNsat5FhPp942A8IXKHHDdzrS++vz5Vj5zEJp7XxsUS2kl9mi8VL
aA+JYQDgKLJwTNKv+5qhINisJurjtBqceACbuCG6NQveIfwC7CkQdS8p9o+wSNepJv4EwX5Oo5Oo
+woD63og17B8r9A2vSWapExIr9y1sEiH6LtT+c2PFYgYvtqaMTnktRWBMvo2PDO+A3uzcbnOnJbM
EXmdd/Sz0N3g1vlju5JDQgzm99bCqbhDCkW14lBs8Sohh0iyyR2mTx5+a8ySaJTrRevJWb+OFf3B
eU0K84ZjTldc/BH6NhW8oRRt9DLja6wJJ6jveJiuxKlVG7Xcs+at5vbIAnyikBpsumdCUfqSjWdo
Xe1DO0uwY6/Jj3HMePLckJH/k/b1KNXZ9qkj1jGdO78RB9S0Qh3scA4Y0lpBMYlnjMKoTANmSOGe
uMlm+TnHm4t/t43Iy/xlIQAHzEr4iHWDJAveU5BXbEZ3/Wzs/sUZuoAEJs+EEOjCxkcCHjMtEodh
He0c+J0/yxWweukK3zogh2PcWeoSOpkG5jXzBkjaEFGtl7eZlkMoSDwM9UYmEw3cdcHGZPwI+T+I
x2Otoo3YwpY931PLqp+guTIPSOHZwiJ66ht7Nb+IYMypUEeMAO52s2A/GY4MB2xamE4WAW8emuSS
46IRSzz/LBM48He2GOnsRvZ92oGx6CB9ZErXFa4H3tJ1m3qHYnGVP/J6XPPvyg2b+aXJsdnjOrNz
ugRCfMJrJgApyapeUY2ifoFr0JbTC9tkuMub68blp1tZSwl4h9o3fIY51s3g4aGKcVOppEL7Vfm6
Jh1AV8MTL6Qca3o31gJPiiNJft+IzalxwL9iJjL1UYNthhMYz9G9jUmVORhy3p1vAeii/ZdhRpAh
mRRDMXZnrE+hhHMBGSrDYgO6YTFl+8tec/lLDJXzppwaa1y1SLvfe9KnPKxkWAoOVwNuv1CEKGWJ
02/W2Qc6AInNUtFtJNToXEASGNIzRJxDIXJ8HFTG62NzjL2KfEO4B9TJDn04p5gl1ufJilGILpNc
1AVPM3Tj+Mp32TlEZ1MVEXLTZTCrGpe2zJncVJBeOTEisuU7JL7y04KAmzBPaqxnUeLTYyEgOne/
MmXasBfyYJ97M5SP2uVvIpbOUneMigqy4xFc8Oegqj3jTBM89u4AI54VQFyAlfZyxObl0n4OpIO/
TVuyWKRUxUAstIU/nHNlEhuPdo56jxkoXyEixpgfKDAMAVzIAhkbjAI0IZ74n9JTcFWl66EfjnPl
OFgxlvF96K883LjV7hMyIZKUHLU6P2nTigML8eapIeIao3YMNGBTIRR9fA9dOm9BpDNFoAC9g3vd
rzh6qePMFsCol0mBxeZuphs3niMNGYJb9H0wRA/tosIdf+loviKZbd18WSNbFft4i+oHqCIeAJOK
LSYgrih4yPsontB4FvoJSHMzkIVal78wiCRPDEW4RlqNy7NK1hlFEFA4zILWFDxaVSF6PuKVa2TV
PM8pNURdHcQYzyvc4wohfmsNy1fkJiGdhvC3uySqELWOZqPMtAQx97tN1/SObHXmKMvb3CYPVNW+
k1Vb4/3AM7MYDj7RYedr1S/tFVWWMypCx8NxcWvlAS/xau7pZzQqGZ5AbD3kn1uWevOpiddMDgUT
/8ValxeU2El5Jk4aIxFoD/B+rsN7FwpptNyZxAI2wT9d/6KbqgKu8RDfeiWaqMMAM5ChrStIEFTc
oGe38mOy8ZK2+h30hC+k8EtZ3AQCAeweiTLVMqkR9hUzZkecLNDF8MT4ofT3FrMSZz9yBpaXcS4G
CuUrUXaA2sDBrCK2cJsT+FwSia2wKFqAnQO8LHVIEPHku4TDyd8Jq6DeZyvWN9c5DYuhEOkUgMXR
YvxB6xs+54tnv8XwHbdDt3nlFw8OA/cSMlIkO8ybPhtOe4YiCFcF0xxNU84ww7cvoxDyZ2KkeXV4
nnwS3ZzpXsydiyw9HKwv7VYgp8KLv8J6nBT7r7l185fRd/KZ0a3nrMhfLVp6mbAIwfyUx1+EGZB6
GSaN1/H8lJAMyQSYCL2wC+1sbmX5nkhTWBhFvPC0gYQU6LOZEWMklpKBTogAOlXkX3fQRGb3mf4t
uuQFhfJ+8uvAZHYugCGOhg3dziWJgmitsN/C1JMeSpFpG9TvWuqu2dldqz8jH17+U6gmlWSufR0F
M4xhGYQmfH4Cc5NYN2iwvHuVkBizk76q3+Ge2F/AGTZwZoU/VrcTn+9WxqBMd8ucb28+qyeShkrX
s5n6wGfx8drNqb241BpEpY1m50VO+aS7afgIPXI9s9WW0xsKRQQ2tmiHn//+nv7/GijRvdLu/vcV
/MtH1X70n3+R217/P//fKR/8B+YCBgKe7UbgaVib/0Num0T/cUWjXVfdjh34rM7/W27rYq9HGZLY
dhRHHmpbFvT/b9fO3+YQOJEAPYNtGISx/2+t2q861/9RoURs+N0QxcZ1YEHT5vK3/VkaImaRbAbM
cVNX62Pg6vkOkGwMj52ayssE7rDiqILCm1P0weglEZwGgPQrj3EUpI/rUHVU8Zj94Ro+/uMD/FGe
m/zTx/LgS3ox9S2qFQAaf/5YAUMrDeCJj9XNKBHdCkZsFkJgM5m7duWtUL24s8q8mvaj9Bren2xz
9v/6M/xZoMOFD2zXBmVA3oqLIPoqn/ijaiYaNHu/eTDHwupwjxSM1jCXhi0BASuTpepvpE/OnwXC
138PyGKMViDgF0aTdNXX/EEgTHjm6vayjI4+qbska0UkJrnGYchDp/J9IT37oc1xbIp+0QPQyQZd
nGIJ057+9fd2rnKgP94TfBAUQey0Yy9G2e3+RZkkGiemBrcDzP50x1kdGffRt9fiE+Ggc5+Q1Qua
mOaAbEt7M99tS/SMhLbC2lPpUuhYiN/yLMQyXv3NbXG95H/6ZCHyIo9EFQe1iQPm4c+XqJB+4LKX
1Ec/TojR9Msy9E9jPfb53/wYf73/otAFRMHNB6kCvttff3uHoUHos6A+Oi3/4L6Qtu8clIjdr5tc
gt9uw6J8rtUMgNfywTrmqs/Hv7n//iJRJw/JwzUZActwEpAY0fW//+F+cCVjBGV6fRw2gjt2tUW4
VdSZ1c0WDEkF4baV+zfX9/pY/fn6cuiEjmvb5AXCY/3L9V1Ifnfn0p6P1dSKbyyjuwo4r2kG5Fs+
9AM/aEkuISbPfP/X99w/f1dOMlRFNnIkjsi/Pu9r1VEp0uQfPYXEmELM5sBpLMAIqdcCVt0VyAf0
3/zI//xt+XFdrBC2T4US2H+5zxEebD4lyXiU8VLiOhudDolqs3z2ySg+3XCQ+JWBL/xbOjme8ysN
MwldviX/m0TXI/kPv2txlT3NqlbHYvWVl+bdPP6OOu4o2AZFNSNmFVHCxKOIe+D9tHjHf32tXY72
P/3OuCpskGNh7MJggTaUkOD4p49QLjLnxBv0ce0rVHm5eidverywurXvShW8CFbjeO1EhvDXO5la
Fpe4RDuQFSsu4HEsJBIrr89cyOZffHS850JhLJSJaV+asnEextVlLL00P7uoLqAMAZwvt37ZuyHb
mjwn0iAYW5VZMJofCgD64w4/WXCxML/WuJM3SZ4RRNSdtgWVWVdW1sfG1CvVcuFhBNzpStgki7Pd
EO4enSenWC84EgggbwqCxU2T30APwL+s+u6dNDSGpcb7LbfBuUWiePUc8ERhi4yfGzvcYNMH5UNr
+OJ2UT4WXvBAHnh4ruIiuVTkLUKMsWT/3WmSd2U6P5sKSEQNsWBpT2CZBP2C3IdF+c0gZ3VK8pkc
QDhpBWtQOyb7vGE9uPOS+pldHJWxWxG37c7D8m62atzbHKNM8smlMRFvgIO1aVJ0eyXgi8UTbWy6
RTpgGsrQIEhGpldKRiX5HUsNjjHpBw4gSBEOumMVb9e8Psl2FI9607I1hv93fVXXPFl1Bti/YqNT
IYfY/P08Tn7yGFtYwxjb13GpYj4HAoc0jOTGxwnckRY6l+Jbw98obm1/cRuS8FQdW3doLHIpdwwy
++1x6AwHoBgIsf66TgvHcps0QLxQz5rHiaSb8EjwC38ukairL34AgBFYl1uY15YMrfBSlTDSDlVo
eNG7c6zpCUJv0CjBQntT0J5isGJjKuMewNk/3sgGNQIm5HGx/d+qIAzzi4MdUz/lFqm6iOKN+EYo
XsiqaY5Q/++cDjrKTUD2Me/U4roGqMkMd7J2TvjUKIH4vED5+HO0YbmTVgKvK7W4hxq6s5iPl/SL
zQeTSS8Nk6RiZDK+9boQ8B5XImoazBox6iQT9RfjSO1/88LuuqB2Gb5mFbq9Ey5ENd/6RNHLjN4o
iO/9YeavhqtvDwc52uN4MxWdmS69rbmXWQXF6207TuIbeqnYYYrmETPj8bxxoSgXBkDn/W3fo5MJ
+7oguMasqDscBxbhOXDq9snpjEcmQWIF0W1nhXOOoKZV7oNTsPh5LpK8rb5UBC+owzo2Xf+zsoAx
VzVRgyrZ/E9HVya5Y4svHgR05Tld/Ig7LiSJGmUaUhviiKeOK6UR5GfSn8rfqEcY4YRirTD9skOE
GDOPW/DU1ls/nCziGEXaNTHbSbvC+4M7hiEf0T43o9+5QCJNa+3lupGRKWRwPYvK0J4+5oI++8YZ
xmg9tbZtXqKQ6fkOxIjOD6MdXEEfKr4KCIc6emxaWuYg7IriwQzAMGgxna06RTWCrGxipsVaF5Fp
CoBglgciBuD1ingzI+lpTbiYY808kBEVrFWYqUHFEluJAClB3mn/0bN7yQzTQ0WWuYm9fscAsPWn
uZFWgYFo4fUlvJlXVl0FDI78BU8BO7uV05y1XsLwZ6oSiKgdZczcBFF+U0SbR3jWmOdFxnPp7scI
betxiKMpyHDeExOzbbyhuqm5Ixm6P2kbbOVtR6twAN2fPzWJDccABviD41jhRZt2qVPFgvB3D10J
ZVHSPLiTv9xuiT3BT+i38lODYXNeB7R7NayHKKdbrnCOMXzk8hAsM52YgxYPORmdXjbVQEPTGavZ
HglWG7L4YhC8s0DOhClhXt5Bln7wY13663OEgvDAgg710Zz7D2ZJiht0Tz5rxuocCXdEuQjwyCCI
uaaKEyIkfINpFBJ1tO/wqr3OTI8JYnW3L7xDpxPZR/WR8ATJ2gVKy9luyuDcMXba9fZWE0/RW5eW
DJ+UEL8BGideZkAQ6w+SoryD3yfVTR33xd3gbF9toH7dLiEwEL5rHzHEZ79/xPu9PNOPM4Na6ZnS
kiRYdSSVhKz3ivR4rCBUfRNFkeFYlhjlMPz3Z8499ujNEgrDGWX7v2aaFZisYfTReO5Xewr1vS82
eS4D9jLBRvqAkXO8xwUFp2IafUWqHqpVdLNquZk6B/hMzGSePKfCS/J7VE/xc49T5ZF8bo5zZud7
tub+uFdVFM43RH7z9myb9nFNRpQIXV0n7yR0TOVlYw/Awg+TT5/2SVHfLsvgoZ+Ip+QnpJH5l6Dk
2hOzQT5cp0DDCmtyDrnsm3Og6jDmFxcscxJycrvBQR7lWRrtXRWTPJsPlviyzDXkBPbXt6tHvFEC
Y21XomO5r4xWD0kN08ceoKwtmlQNrmGNpSJEA4ki7MRgrn/GmNbtGZ8AzA6F/cMLFqaoScm3Z43O
1DOJWufR6xVhz4LsvJXodNAZ3ui3e2a/RGO1yYJxmXDlZ5KP2sNSifKuKlg2uD4ByQzME2oIxRi+
HabbpLFje88xFf9iP+CdJzkR5JWjgWZMc5VkweZquS+gVIkQl4urh9VnmFeK16b1rFOhMD0iuG0e
RzeB3JmjwnqzFzs8BUSmohqqi2MwUSP4GxDOcvpcNrFkG0/ng61q86Bj90sQouQZ8n6BmGmCPYev
m9nIxJjukRKyJ9YZIxkuujP8oTYLl87+SSE43bLkdbPZ5sRja4R8bly19+DE46WMpp6gkJKfxIUc
rGJEktBpUBf1iDA9RqC6efPXYCJmMSmH+8htmgeyeyH0DAxYQYUE03Lo15LYFfBfaAVwsWVJmcOd
QGq221Y0Q0pUdKT9rA9qsvakz7CV0M2DnzfOV98hScGS5gUMy2vbLi+Ktdyug9Xcw3OsAzYu+XTP
2na72EZ6F6gcb7Tuv2ud7Een+IwWHHRR6d7Nc0R2FgfjvorXO6PLDzYWAz1PjUTTL16rxQqIYkJT
GMTbayjnh7jOu8yWNg/kKO5rkqLvJsPwswSmooOkvXPD+cUXVXko8G6ng9LZsCK/cEyhD+4yt79B
4LJzNLjSNlXuO6ucUuL5MH6NSOEYwx7WMlRXMijLuqgPU78et3uUgjCJEkmYrt7qN7+Lf6s5rs5j
236DeWldFALJHuAqdnksUlqXX1u7/0jAiiDhsb10I6k8C5NueWMA+YMj+I5T/bHzJJydeG4gDM9W
Wl1zuVzdB4fNa3+Vq/5atbomEn1ZM97wd1tdyj2OShhQoSbxhbriUJKmdbUAM5opjuPIppBzqDpt
lfkpcjWkISOG3cz5lyWrqvdxVOPplTQha64ybwKQosoyOYYUQORQTpC4aU9O7PlWMCL5czeLMGUE
DqvEudfErux6QXnqW6I7IXNbd7Gsm19JRRwUJSXrishDvGr723uDKQCxzxTdGWYWJyYQX8yaixsO
T/T8AJ1Ab2j7hTPxtV4RJJd1kRxIeyLFOtHxNZctMa+BVHgtp1YxTif0D0IEUdphbmWrg1AQe8KH
TMYg22rrbBrBlJqVEeaL6KfbuI9Bbz0HK7HqAxt5fnzppAkRvKVGZc8jgXxsCMLHaAF6djUuiWg5
acHRCu7XO24YIQ/xasAGw5I4e6F3WSlKTk4omjMIOH83qfAV8d5JF7z0mRCXJ5b6yr0qfJNsmNc5
a5whOW+5uI8Wm/H6xCZUbnaHKrBCcr7rxKpJ6SzXE/hBNm/TMxqZ/N6FUXEREtzITCF6W7Od2JvZ
E2hJgjdH1Oun9pbxDBbOe2Kq3z4tSOcv7MicA5OU5sCGvXgpZd8/9/W2gedyvXct6vFnZWOU3lk2
YeNBockxYkp8nLqICsPvf6ymIbR14np9wLx463izPBib/FQHwgliuljfdK0p7uoJIIvNTvEwD0WT
FfMg0T2i0tvJsXhfg4hE8sj4qRgXRhirNWRh2BF7tJQ2qYHa2rMVIh8Srh7APPE0KRvGUynZs8oJ
20NXf40QGRS7qYOTuLh+B6Za9w+9Q1iktLx7YN5FCnAuZgVV2uHZLDWGE1QzA8lX1Py2U9ncWs4X
Vu2Z3ybzQxLXYwbpGWhRn4UosZeyoQTwYCA+0DLjMsVwibmnkg79P3T6Pa35RNEP0iRVSErznbcW
+IhyXPNDOk+z+1JW052/QEycxLBeYD5XKSZjehaHuDjFdvze2AkMdKgDz2DxeB2JTU8FcrYVWFoz
FD/8SvporwgpTZmbmZnUw37a59sYneuCEShqsG2FmL5iOFJQo6HhaXCmVJQCiD9+kxQfDTpzA4Pz
2Gr6L21M972VHYEsLe8TTFTSibDEWlwEZraIfS6gHAJ56KXt3tmtyokBGRduRLxCX3SwRJS9PmhP
mGnDi7a7uj/mq6dJLS9jyjhTRrS/8bQEUOpYYWLqLrLIK4EqaQf5WjkMC67zOO4f4OGIx8Y2fp+u
ZZDQO3BX72miQORjPULM61O7HDBEvi1wNfO0FsV0Qegv34nEAuRlWKUdEmo1DxSxHjCAeCKyd6ob
3HPrTPFyJFDQReU4ioV/LV4PYyB1S8JkE92upV18xI4eP5LZzBdDht9elh5DJleuO86v7SbXYXyb
T1ZzpqzjEjRNt68o03+rtfazfE3Iz22GCsblQL+2rs6ShW3ABnqsRoJqeMTqmm9iLwdh6fhXwGL6
4poKHUgxfgpoQx98rasSOzY6jYsuSR1k5tdblZsckOPJKt0g5Ua0H9jPBo/ddaWNczp6J2RH8mbn
1fNA8VKeacv9u6UJXD6pZR0jZuhfxoDvuWsMk9Ed5op4PnQrOqFdOE+8MMfOmk6lhR8Lx0fevlWI
Yg8Du/Rvm50bcM9kRMpig+PCsMd9hFO03YUQF3aD0MWr03mo1Oa1Dd6HenJuuxw9Iwz2+QnkwvLZ
YMn4oIN88JlpfWH5p099qNxMazAOAKSF5hb0X5phqJ8dWLyXePaC1ysU8AUKW7/HFt/ukNEgWmmx
hghq7P1kux1SYmNf6pJme+7Zxtb2BH4cakmwQLJuybMOiBhgMTmM21FotzqjhQ8ukNfiDGlISBze
Rt0Z5iUNCv1+4KHwZCebcWaVmVjYkLl4qHbbGPxcdPxUXTepUcP+ubVWQd+SPIp2xQvsDUw9fSw/
CvEus08NJaKoomezGNIFWGD+EPlIk4sQNrxxEr18AT8WXzrOEJaX9UcFG3uHxjxGQc1HmYj26Y5G
BjTriShnLHpb+FBuVAlXD9KuCFXvI1Zz7ReJfBf3gYQDPkeWIvl0yj+jcpoechH5F8zTP5A8RFHm
hqY8eF3n7ZPaJi2xmNCY1yHW6SRcy4PjjS4XYtV7LJ1vyKlOqPI0LNP+6CRBe+oVmGSvVMnXwGn2
Rb08Lhy498Z4MDfmW22Rx2jax5HiZylmH+6u+r5e14hINd0bpraLTC1yLnfQCNFjI8u6JlIV2Wb7
/ZrGdTC/lrFzqqWd/5jileMYlsGLLv19zcYbsRJ2/3SI7aI9yspgOmBUEk0gGex42fkwnseT0wN7
wNU+KUUrCoAWE1tjIeNiq+ykzcadkA3AxtRjNVFyg7JVSXJZC9nlmdPaKjmwwGpKQFiLo8++oYR4
KLGRNtlEVmB3s5Vibs6VV8e/C4UK5zLMBu5dHDDmzGW4S5opQ5ROH9hHN3NA5MZSNV8RkVXoLAJg
/AvSdX+6wY3wo3E28o1NhcYhhbLQ3ZbMq7CCXoyxMlGRnhFEb4gTzs22vE+bDm8ADeDamoPpNsNz
MaUGSj2cEx/3ntM9kAT7zrKD/M9qjW5rlaPxtpHO5AktMavePZycX6tK7jw3v6qi3qD9H/VS3o4D
gDqCJfIDsiBSy4KOAto85RKld9Tah9wdn70OJQJbjQ8wpZJGJXzsBn403/jPqE7OTlkjwYG7SBHU
MuVROTYFIr7pAPUNdXp7X3bhj0HEx9rUbVbidzzasn6S0npRwcyJ1UBHJFx8YpGdh2S/ynI9R02R
p5NTXeBEfq7hODBpAXo6xMmBBokVW+0QEajaDrrWjLVl4o0mu+EGOwbJkRg2dnIeiX3mzQKIPsc1
t67vVlzEO1+G4lDEzOYOfY936YJk/GflSKRszHrtfeUYwUs5zrGxjGA3AmZ/PlmNyHq4oDYX1CX0
N4qoo4XzdaqTZ5JvyBTIC3IUSfP1GQrf6S1QT/Ng1TfaQwQORcaD3hI2H6ITGHI3aJJhFtQ+WI02
8BJrr0uwgsTvVvVXBtvD+ttpgGW9rnmd/xy8ShW4CmHe3mMkLK/ISMfXNyMTWhR/AzyUlISEaT04
iMA+a0tgbo38YZgf/R7F80frzXWfBf3WWjer8JlW7DQGQHW0xpoLUIDwslJV0xXtZIcqFp7q2Ihz
o80rEr6nvrQenXh+Y4SfYk11Tn47NpmzlKREUDTs8Qq/lKh7kVxE0cGea/FO8UOQrr28USI2ZAYx
ZdRD9BRZUDdQa413cPVuS/TZj+Gytt6x2BSCkSSQ1i7veM3h4Z27L2NBEW7Im072s7vYXxnf8sS5
yeITKlKG9QkC53hbk/9ylojhrkE8BazAqL9+v9L9XnApxVWjwio0bCP1FOhpyDmh/OTi2hPuTLcp
5rONSQTick21ObXMJJCQVvIEZ/irctdwxRial+4lUZ3/alf5LwbO+j6PDEIOjEV+itTFlQenKOYe
IPy1N1zJ3Ky0vbwTztzsDIfhU+TNM2puRTqvGQN+o7Y4MJ6p77c20k9RP84IrGSAet/lOXfHn+Ak
53PYWuU3UloVG0ULQE0z/5erQ9iMpe0miI92Bz2tFeoicZkw2pWM9Gs1YfNq26G7r4oKSWBQBzwI
ujvNpPN+Y628HTHHqKzcFhIgpnbIWj1843w0F1xT9qnjjbWzsH+QUO+o4hbnpgtxJWG5MLMhe+jh
8qVj5TiXpHQYKbRjhwUOnfNlS2Zx0J0XnNE52kyciiVHuByFrz2j7zc59zXqa0xaI7lIV3E4RUeM
swWgkzwqvhArROLOa5dgDF25W5PVyRRzg5bLxeMNl7n/Sd15bFeOI+v6iXgWLUhOt9WmTEpKKd2E
Ky2993z687G6+7SEziytxujeSQ+quiBsEBEAIn4DwfcUuwN1i9qlIaQVOdBrBNz78ogHjbGLrI0A
kozixsHw4zNa+sP7ppm/NnOFzHwUOg+D5S/cgJboacZ2Ea1gqL3ljFDRWs6PaCICxPbrHp9XEBbn
bi6sH9M854EVu4C1qLzfriP/VodCdppmfwxyPSlPQxJFvzqxxtdQveqvKCKvuxhw0g1ez9+BR7YP
YaHdAg6+1mydG5gPQJFiKhKxjzZJ+qTTCDnkPW16r+CtlIlet3ZLBbdxh3xAhcy/kX6IjAYqc2em
1hEF0eWcc5bemdHqfugBb+/GJqsP7hIjUVJ66a7wqMLzq5NPcNixzubaQ+nCN45Gnv0s4sI4Jg5y
B3Y3PW0aY1e1aMVDovnLGTK//2MKq+aj6dfateaUyENuIEb0Hy0qEhRN69rVUNrhWnjttpb4polo
fnCzCVZqqCXPdBWcE34sfI8KmiGKrQblUVPAOBvaR+RfG1Jgb/9qzcY7enGz7NPOQWQbheYL1yPv
UHBV+eCsY303ONjienUO2tqv7HM8jsmhr8XWYIAm24gRIYeyHT/Fo7WeR5CdB6uwp70H5/bWbeLx
JgMb+LjkzXsT/sEZve107yAodIQktOw0LnhfUMFK3/G1p0cEG6ynqUtB0GqmNz6PNHHsvV6ZmnuH
TFACgy6hAEYXCichZJV2RRnOOAPZKy8Py6yQ0B54Lreb6kSDNmZ/gNTV8v7joXyA589jo0Joa1dA
9JsPqTV23xE/8fQ98ERxN9UNqK241upvs6XlH4FOJnccUSV1+bj4vjSmCSTQ8M3HeqzsCAfCGuxp
mc4oHwxOnV4GnHCvaOVFx00o7RRmTUXrbQzf5dSHIR5xV3KMTkPeWcC+c70k+Qw60LeutQZ6DHCw
CLH+CU7wKZ8b8VBn80JAuQ1VSNe8TfjdxWVqItS3Irj52VphDY81zXAuFyN65pgCgTqVMAYt+q6L
0zQf6Ggsj1Cmy4Ou+ZxVhdc/p9WUXYB0a7cOlhGnFHC3uWuSwTtZpoUYHBA5TtPl22IuvJBdIMMl
Vc+bup5Aok2LhSJpu54sD78ao16w9JmAHfJAg04VVtUly7lHeavDcyOkW1rWg/G+Y9H3WaG576gl
2+hJjf2JtmdyZfs4Y9hOTNNaDzVkUyluDW3xcYb7/l1nlycA9imQQfW3yZIuRuDOul6KMI/uTcC8
J6hqR9CYeNpxHdx7ZWhxRYyGK6o1iGNwIYIHF1IVHX38rbUcSquRjp/qthxuRQJqMUe96ExBQYOV
nDsHX0NvOPF5w61lxhsOXYcTzwkEzFEL39vwlm/oHMS3mMFimx6Oy8cu1qszHFT4bB0uep9cOHGs
/fCdexXKaImoPqXQhw06vf079HKNO56XcGzipccIG21oiD39FZgLNqEYvK8Yjy+k7OFDOrnusfRi
4KUTO+Gcb+4Yk+095Z5OKdYrPluFa2BsPxfnZBE/aGSVh4lnHpIWosZDAQwmryMgYVr8ZDvl1mbC
pKcFqvhp6CLekzSFr3OTa/Hac+DQ3UufcFCBsa3lVM2K3Cp+GSl6HlXOIxbeeX7pUuxSDxD9K54m
RnkC+4FKoYdbNNeddrjM65o+55RJ1kNjFPgFCdFcGX243C8DQBqopf3Y8CPSDlIwBeoj5kWbBEiN
BeB+zDD9GMKi/jL3HSLePSANVFV7/XZM2o3FBNsy3m+ltptiWEFEoPtApEHZKGxoLn2HAzt9gSh8
lxQN79B2WB4cCj8YV3X9hzoDEb4z16lfjzzIUCymASB2gPxN/SAiHvm/Uoh20ZUP5zc6T15tcMhW
uDtsFS0bEGk1XQ/4vl0D/55/5BNi/ijsZdbFYx9V+0kA8cbKeOFUmr1fug7uvooheqD5ZQRGaGy9
6t62LzCaEcFr8Jr91AOIC499k0dfK6wNj3BUzXel7eoPsVWExxbQcHW9iCw69FG9PvpiWiHYuaz/
DmQ74GgemiZSOblLgu3owlvJRLBYSO9czWzRTwJVCYRRpvoI0wh9c2f8Grvxd6QAqEUvUZzeuw4u
5p0lOLrNaNDIiQPOc6k2B1OLLAsXAadBrHoyr6Ms859LOw2rvauhlFEatXcf90U3XddxbQcj0obX
WEDwIooL9xv+KhRpi8i5mrV04Tk/Dv3tRIYB3R3bwzVUL/NKj2i19nlEk8JqwLCbSEd/dJtO33OZ
mCLkA7vwvdG4/RMestq9ns35uTXB0u4W1JdLGuzueuniqD+srB2SEFqJHGG8lYLmLrWujEobKa56
Pe8ml/8/TKvhEuUgAijj5f516xnxvs0nbENsrlofkzT0oP0sbvGu7KKOSvwCqVlkgNyvZqPCT3FB
YPcaHZf1ELqwGk0IPh2Vy7OXUDk5o5lWwJWkqwu5LtNAXDdml31w0+1WFW3dPt417lWLxjR8Y3O8
4p6uAVb2TD6bWNA420fjACnJECt6ojqNzrM9pO8QZlmOeemNhzDy8qMdrluNO67fe57PDVfzSgNp
AgwcHlbMbqM7KmDadeca7UjB1bHeD1OUnM2iQGAiTPQBcs9QPHVhSpnUte34RBlyPlQdLzZyTVS7
O05kf30HPoBAh/e17MDyrVQp4PWgS6lv1gy4lDyPiWuNPGxQDqJN0SQIxFv5crZoItIZRxsz6EO6
jLuiWMx9h7zo+3Gks4ZUNkXq1iBFHbyVQ60m2XQHvass+uwNTZHIrHD3tkV7suLSMx7HwRy+aWWb
PKSzcJcDL0PMzOito4O5TFbyrkq4D3VZtR41ugYgl7SRRnkblmiBLw1+wdwH6viYroC5sFqzzjME
/0doyPOV8DEnhSIWsfrjUk4Ab3TcetJFXEweTtMptwSiLpWFsbC3EGV5qvUZZYM+4o0+JHfdCFRA
b5Lw3G12J22m57eG23/Mpsn5XPjYEiO+MfEM0+LoiqvKeo1Xd6TvEYJcxSEdZpSeEr/siQSqJpG1
mp9WYxMiMq1b/JJXqoZsn2xykruGFw0vUc4Sih6j2xxppaCzBbwFoWhhPYqiQLeG3/LBDUV+ymgN
nIANgDepjOWh0Nf4tE7WjyIRPbVfKJd0LLtDPXfxaWB3WrH3PsXW9mpeRuo3FkisGukYXFm+o6vE
awD/dUcsyXPNZfchtWjJ6YY1PJrwGgrwWgKpKHQftAT5BljWAQ9eWhUaZMA5KCK6SEfeAX+xLvJ+
BjAokBUd9m3JpeDKnx3ASXncAlvJPWiZhwSVwelxMhL+iYPkoH0ZSmQCnmccabKP//gnRbxQ7sJN
Qi+f4QY04z2G2hBUd1j9CeqHDfpMB1wUGRrdIiCoWp5sqMUMC/Yj3Szx07DDmpwRhiP4pbWgbH6p
NzyUgbpJFSwO8bibM3SVz/pCVt4Nnd3MX4htq/kG0QdUkHC1+rNnZlqLYglcrWeNYOnuNNpDWEF0
Ze1c12NHplutWoTX/8CTIHvm2lfdwI3g4M4NaAx0aDo6C4aTlpuoPUmZwyLj4fhopFnDzbMMvX5v
/QVE0mcxluciqmOAaxs071gaHgiywt0EYA1/XoaLRmO5eVdwJpnvQs2N6aUNSK9+HuDnX7ymZxmA
JunUoL1iZtuiLE9lPCpBmXdC34X0hm6m3nG+V1zIqXkYs38VWRpZNPJ7JAsM986aoO7s6rofju3a
Uf4DsWjehUOrP8aCExJ0WDxdeCQgR1u7TfTdyPvpidfkbU9XhUbQkKXTsW2FCUQu7ruz1ZU6ziGm
/9hNfXKXpJx90Nq8J4Tas4uNQu1h9Nb4zuhQqtVirtfIsuQ/69nOMu6wRo+SWsV1vIgM/ZKM9XIC
DWB/nQYn+1Zxs30eioQneme629MT8pRLX2y1v02pmd6HY5i/s124VQDF0ussRZpKjJgG9V4/f4ym
EilfzxgQTyE8djQ/y6tm0B7jKrtftU221TXS5sJ7Z6VyG/X1B7x6PvUFxeHEnpubsaciPC+29a4P
NfLjYlAZSttP8A7Cs4uuztNkjfZBc8fsaZkm8YFmt3nk0YnFi+PWVwm3yi8DTAiMubi59LXhVAcy
Z3dj9h4YJlMkQZJo1W0x83CHtPSYYepL7wD0mTf37WcqtF9zmKTXDTzsm5zI/hwX8YPHze7G0O1P
XRihfWVzx9t3Kx4SdqYDgcK6aCeSyj2sK5c0fdiq1359DfnXOPjAs0/OmJs3qblp+2MEqh+0Sptv
/kLD/lfSkU9va8j/SR3+lez8H4Xm/x/UkDccQMF/prXcfkUkqP/5Uj/yr//iH6QW2/kf84VGJHrt
/yK18G901NktUIj8LwBj0M3/1JDXEJeECePwX5pk7Veslu3foSuPuKwudJt/qzv/Da3lNZx8+8PC
RedU96HQ0C+zJPqIRheP2+Ds7XCdjtEoMKybQcTZycms72HvFW8wJl7TErY/5wn+iMVLDayqLjYm
yQtEt03Xwgkh0lCrDs19BpQJ6bOkfQM3LhFE/vlnnI2Qgkw/KVr6M3GuUSrMezBgjS+O7ggqOwup
/8BFSYJ8iKYrxAppTDuk4bsZUR4UmN9iCNj/ubSewLzTgCUg+LV/ydy/+K3t3Oh0c8EVFzWe5Wmu
Rw9rdl5B0v6qcBD80Q08a7Qq74JCgDVZjXg84beGHUtJ4fmeY9z84iQ8WsEPWd0RmFb9nioaEuvR
bH9qaMo99mMGTbnqsxvkGoFh6VVuXBsapp8I8cBhRUvNO0F8sfHXGWdr32pVShlFD7NjqhdIrPS5
/sODFWpTowFRvZtEB2PSHL7EZTl9Wdvl3vbr8A4JAWPv5TEyOl4xPbnY0fOkb1MKnngF7Q13oo39
32ebP2aJV7nk/zuanANZ5M/55EPysy+/Fi/zibn9F/8iyfkQ3nxYpMgw+wZf8l/5hJL1/xi2zWYX
EFLY+YTyP/OJaf0PHm36FuImQQFR7P9Ich4WFyYUFtuEYcFm1f8rPdrX4a1BxXI3dp6s0Cwsi1ov
qvhBWIrD4lL6tf6rxPF/Izsb/ehFEM2JMNq8zvH46ScMoLLvbPM3GDV/mLQjUTvqdNPy0co56FN3
3UAsjxnt5zdS0Z8Gl/IqfiJ+PufpFLhOXECeLd6humKdXmyM+//k/v1p8C3zvFgU6tEZ+nG0Axx3
uPEpZe+xfnyL8/OnwaXcSREtp4rEzL1KhEguaOWx8v3yoDb17a++mPpc9pbOc3wMqoU+aeqBF9AX
Wplqo3Nwvxwdq+u09/iIAUWh8SjqNrz28eRQnLtER1rCJRHhKtC/8GpqCPkx9t03vui25/5NK/v3
NpfpZJssb5gtNFLMSjevYLV03Rkpmaz5io/HOu+HJQQxrIWjdo0Crqn4sW3p7yJ30poonfc46Dl0
dkxr3OXIzCh9DfkAFHjs5Uto9wFaTsl9geTObevY10qDW1JioJJIK8IsBwAk/m3Y6lWA5tx8pza4
lBo8mC+DGPQ+0IrZpx8WD0+a9t/dhf79rSUy3eyho4MZyxCAYfgZO3QfEZ5RmrctLYppFoBKCgvo
Fr7Q4QNdo/xCBzGa3qmNL0WANyDgVPjxEIC/BWfTV83ZGJABURtdWnWfjeimfc3C9NptZ4hjN49P
akNL6dgYjAGfAncIGtddKDiPbXlv025XXBcpIQMe092haYZgiBBJ1uH9Xi2QpRXXRcrI+MT2sU79
Jmga0E9dKSK6HuuD2srYr1NmXa+IqEdMvYVa2+DcYdTffMvIvv798NsK/Cax2VJGjt2JPohOgjGj
TQgalcEwAOtTPDarD6SPy79++fu/tE34N39JfskAubXczgGrKQDDXSMdqAPuQ+ZUbXTpCycwLelP
WDgq10jGUZhMkndzAlLuoDa+9I2nxQunTifjlB2uqkOKZGjfDN/VBpe+ca75Lo2Xog9qS/ifNc1Y
PlHxessh5E8LL31iajsIImR8YlB6dKT9diveNvd/P/UtQH/3VaWMg9jYUtMA7BDRdKZfTe6Y1yVK
OfcajWAg7UO4bFxDy1Fbqe1N/vICocdmuxRt3waYqtxaOebLQ5s///1P+cM6mdJZi9FihED20gYA
VU8iRHOumdV2j6xDAGrJtDNtboO17D5arn/U+i5QmrUhHSlVXVeU9pl1Hxt4eebntLWv1IaW8r0T
19myiQAFVm3+mLLlBuSD2qwtaa2hmDWdZ3OUwAy9xHP8a0ZcXzEVSOd3m5gRfCGuNVgBX1u+92Sb
9XulFTGlxZ4GbNnr2usDf4xvUn28LEV0VhtaWmy4jyVjR1xeBbCcYtA+O7RV1JZk03R5GTax61cj
QgQ9gH6AjKtBpxxGSf1RbepS7h3wtJ/7FJy7356XELJZle3VRpayrmMCG9F7sw201N5lHdJSiasY
klsWePHQKQ3XMmOc4ALgD+/oLj1XnqH4KaWEO1Mc0FK0nwOMEBGj1cVTPKOzpLQkhvQp6dBm2pAn
bWBk2NDSzo2oOqsNLX1H+FwhwNmyDSK3+uob/WMD8Vhx2tKXrNtl1qqoboM5tnGkqbLmPMS4ZqjN
XPqYtWmKGENkdB+cBvX+4kAPRzEJSh8THK8HcjBrA6cu3QNdrB++u/5Sm7b5eg/ia5SjC872Nizr
S7xUD/iQndSGlhIsPjiVQL+6DVibXRj99CGZqI0spdca6kLnbWsdaytV6e8UC9S+oi5lVw9foTKq
Odxpiv+IB0Qdran7pjRr2Y5tmeY2HayqhcyC3kFfDD9DlNfVxpZC0sMdNGkwXw1wuDj3rnHM8lEt
lWzdiZdZSnS1QUUxxxJp0u/HVnxCW+8t471tjN9c3ehTvBq79jRA5C7H+wzVDSsFxKKjvZ8Xzc+i
MB186FOvVXqvu7JQjIf2FeopThv4bgQqACCpf+qxhRKKX0CK/6W0i1k3GH/E7tvpzC/Y+z6qfVwp
/lG+Xuj883G7GoSHX1dw3TTbUAsmqruvvkHUVTr65gZHhV9ehNe9W8ZOrXwqK0xNKxwGv+CAW5eN
v1dMGdRDjEXUlkXKAlU6gwmE8BYg93uMgPOiNauUBtAVer0mBSpSEf6FpC5XB6Lg2yCoK/ODyrxp
P70enIvQ0ImBvIhl876b33PJUjo9/yrvvwzVzl+1zEcxHI3Hjaru7Cr3Vm3OUhKI9BHqK/QdlAUE
zB3hPlXoRL6xA7do/88sQI/h9YLoUD8iMU9dgBwukDG3thqkSUXpVB/CwXGflX6CKx1HU4V7KIDF
JqAdRcMtIb8Da3njJ2xR/rufIEU/7qu9K1JWPp2jK1DpSOuEih9Vin4zBhwKvBWJ4LE5jDNSJVxC
lZbEl0I/60i6vek1gd796KAhpKniFpfWWl/hPFYrc7ZxuWlsoLo19hRqk5bCHpjdiLeCy1KXMdKc
WF7sMBFUWxFPCvzSRtSjS7gjumgRXDVw55B9T02lo9TdNCpfxueAO3Zo+6y3V7rQqnHfAQCitCqe
dAEAnz9PqCY3AYjs09AAMJ/Di9rQUuyzuL3u4iqEEIMD9M26MXhnqQ0tRX4GdmqaUQcJPFDg0Llx
11RcD/v1UhuwK0FSsdRQXQ+1553KVFM6d1xPDkjXiiz4TU1gFahgzP6Owq7i0FJA6gPpDq4Uit55
dphNcmFkKA4thWSDAArqHGwQi7NhMPMbiC6KG0SKyARCVpkKqwm0NTUfQQoum5WZqTa6K4WkQXNu
k1oll1hQYo3Wfer8t2pAW3T8Jm3L0n0ueMoVAl1PuOeiOdkDjaJlNqx6Z8+u/2NcQe3vZ90uOrXk
JUsztivmS3CwiaXNl9zuvmGZlyuOLcdp2CwQIqc2yEDhH9fQw0AFFqJa7nKlUG3Q8RGtlzTBNC9B
4TWXHPkppSzgSrGKlxvqtZARNqbwg16a7/1E/AOYBsgj+lnd/+NTvpTA3Yb43QeWYrVoEx97NoP1
XptAwDaCXnZSm7W861vo1JqfNYGxpvbeT6A1uzD61PKXkHY9XPQmtIq6CTBzhOvjOritI4ikNHUh
nUM2ou6zG7MLK0iDjs92FzOuH2qDSycRj/3MRFeIh9bm1QBzvW2Ns4+P36z4B6R9PoBRt9OCixxP
l30DcbOuLMWhpU2u4doq1pSdCLZzT8fivm9GtTQmpE0Ooi3FQSptWJbmOp3RVHD0o9qKS5sciQd0
u3p2YqfpB19Ep6gsHtSGNl8fo7NmQONANTGYnC7fRzjVw+jLzfK72vDSoZQCxsCvfQEqgVHi4xw7
8xV+O85PtdGlCPXM0C/itOFOlJo/0zaG1w7+VmlsGXS0rL0wB9i4QdaFX4XW3nXJoDq2FJ4J2MQK
EkET5K3/E3W9fW0iQ6Y2byk69XFA1VPwQStND82jP/v1cpiRYhzVdowjRSeakRN8TBJXhgDKzhiL
89ilatvFkcIz0SCtGBUxhBzB3VqEFzQKlLAiCHa/3ugg8PMoRsMzsDXzY+t4wTC+dTXfUvZvzqAN
Kvzy1h9jqauFdcurPEcn8AHLlyY9eZbGfikGAxp9E6/OB6iWLhpiTt3bB9zJulHxh0kRDNrAyr28
aoJkan5BrF73kIPUwFTuhkF8+dO0FHcLGBNbmwHDybI2LvFqK77FHDl8fRyfzLZvgqJZPpSW94Hr
2SelKJBBMKllzsVYUzryq1X/NSYTqPm2QhlLbXgpgEd866yuGbjGu7A5dW6PBTBcxcGlCA47zLSx
PqYU02GGE9afYx0VD7WJS8GrA2OKy5rNAoDzagjLZ0TX1CpIMt5aAOtrcM8jGVvlcY4j6Jndo9qs
pdjttTWps7VkuS3EBsMIrapxUKyRyOgUKD6IVbbb7VEvuWnMSMa2iqttvo6ero7yFIMeQlN3Ppmj
e8ryQS3qZdCeP5T5qhkTt/UI8TJsBfdLGfeK85YCM6fSDQjL5fpoRvfQwG67zFOr0suQvdzuOuSF
iRwoXxgBDOgFJYb+TWmfbOYhL7MV9xi7XLcnsO9XX3Ifm669AWhq2asNLwUmZCPHnUpKDlDmHjB0
34WToXZ5tKS4TBrTQBqNG4FtwFVtOwuBBFsNrIBDyutlwddH2Mi4cn20Jgh8wvlZCBSp1BZFik0E
nPthsyYKTDd7DK35tqwzxb0inavD2htl5DL03CZBHXJZ76JHtVlLkZl77Sio4NaI2YQfUHd7NEdL
cWj5yESYYeqhyiHelt4g8/mh9NCjUpu2FJhzl2eYchL1ztj+IAfcNEWpdpeWYScdop7ILxLz/Zyc
hRZdF159Upq1KYVllXSeO2OKFogVX+e8uBum6r3a0FJIziu2fSlCH4Ge9j/m1r1Dmk/xrDSlmOy9
2cFBmmnbiNvg13IHqlztO5pSRGp9H1OyJCJhAj64dfyI3PyV2opI8ejVi2WuCK0H1qA/x7Z+swrF
eDSleKz8UbfWsagDt9GfG11DDNmE9K42b/N1kupnE3+G7UCDvYKyPoP3EyKmaoNLMek46KziA86b
BT7+Ec0K/xOecd0ntdGlqDSQeHLtlnPBscMz0u3vYjqiSkPLyDs0jgEoR00dzFr0Gfl5pM1zJbyy
a0hROTrzaCHLzYI7HXZwpTbvohEFRLWJS4Fp17Pox9jkfoJrOJ6ng483rVDb4xv/6eU5z/0BU8rU
qQMxlO+93n/q4/mz2rylyIxJTcjT8uyfRtHt0cA/oLn3ll/SFoO/eSgaUmy6g5niZ8k2rFeI5baf
YYNS9Ee1mUvR6Wpol5Vb/VabMR/OTKRSDcWPKcVmCo9p0VoKcmifLzg5jdEu00FBqU1cCs4p7CcU
z5YmCHE/3Tmzf980mCCqDS7FZtmhFBlGpMNhsGCeoGeVJLoaKMeVwUQCHdQVqw4uKNhbR3b63Ead
2sEmY4nGLCtRSuIWIewYiU5XvDeiUQm14epSbEZwVYUz8OJJJ/Qy8qnAtVfvG7UVl+FECUp94Vh1
dZAQN5Mef3cmfDj+/mtuAf6bAJLhRCiBp5h5gwsbkKz7QAYbHlGDiQIEjpvi2EdYQB7+/i/9IVR1
KVT92bRDxHSwaQibs7uMT8hVqbUsdClQMRHuN3UQAhUxs10fY4umbaryahOXYjXOHXcNOTeCuHFu
HN26YJymOLQUqEAgEGPDWDeYKwuFbyx9k7GI1dKXbC8WoggrenfmctHmx04b7xck7VWWRMhgH6SS
MAC1AfuMrantYsS793iGK5U9hAz2Wd2x11D54Qaapzfe2t7lcar0KMR47PUxR2UbxcHG34o1KPRh
yXFdITrxRij9foNj2/d68EhgZlLXZN2hH9KDmzf3q4MxjdqKS6doq69OvugpNAfXorpXPZq69lVt
aCkwrWXQrEaQ0G2bWo2rJWi70T9WnLj1elXw1V3HLN4OUcs+tVn/PLrOs9rEpcDk7W0hxKDVQZOg
vlS7l2ZqPqgNLQemaZoleNaWPIhtCTL72egphSWs8tcLggYR3mY2rae8APboTbpxKqdYrUAmZDSO
r9X+pOdTHQymdgaF/7PX3I9KayJDcea2EFWhkU/S3oAvh0hNOqutiQzFyfsGTmUfUaDt3Wo/x5gC
Rn2jtk08KS4NnK/m3mR/o0KEsCDmZ5GtdO4Lz3n9LdtF90I8JSiPWcUBEdvHcQ2V3imbze6rG7nZ
pI0JbI2bkBvn36y4cI4o1mWKo0tRaYQdEpV4/QWWtxqnwm3ulrZ31E4HT4pLuOj4ZIzc+CPzwTfj
s93liiNLYenag4/GJfk7a+rpCu3DaScq502NEZb2P+9CwpMi04+MJWtrNoov0B0d12ss9M5KsSMj
csJ8atLWZaOsDg46pv7gY+WoNrT06lxLdKRrZhr4afVrnrMTTluPakNLx2VROajojCRYN63rU792
6zlri1HpzSlkf9nIMWssmmhvtLNzY9RaUOfRk9rEpbhM/BioYANaA/vrHSYi5wVDErWhpbgM9TF1
o47IaWNESPGsIjzVjkpXCkrO4NJcZzZJJHD20bXrUFdLgTKSH2JAVNaofAdL0iPbZ9R4OtuR4rSl
oPQNr+rrknBfY31fWfkN/vZv3Ne2jfabiHSliKRcmEP2og+8ojhkfymAmH7JK7wB8ZAIdYFuTqff
L2hBvaV1tAXNb/6g3J3FvaF0qVVkQcWPiPf42kQ3c9T61+tkNuBbxrx6hGwRJnheVblaMpa7tjgV
msaStNxjqj79ZIt1Qbcoa1K1HSvjougghF6Y8PGxPr5HE/a2Miq1mcuoqHhzGUZkvA7KCnk/oIxf
cqfuDkqRJqTsE9p4hK4GHQVXhCiE5neWuyj1QYSQrwT4m4dVx7y7rkWbE0tc3yrV8CI8/F+f3G6f
DLnTst79kPwqR+u5b5Bf/Ps12cb4zf6UIVER5mjThEZ4UKNkl5eifRytVHwMl0ntoBJSDoLVUpj+
7NZc10vkq/vqazqmb5WO/hDOQroYUCRJcHWg/o/mN1vcyvufdVKhehUh/4hoYdZo9+hsK2Y9ISWm
JGzbtBqBSllp99FYzFt36JVKvUKWZsJhq458hNGxJcAOUCvafFcmoxq/SMhIqSppE5TU6Bzh7mz9
inV9ANc0DWq1eyFLNGHIQ1+H4j0KoMPyjAlT+tlqcR3++y26HYS/2aKOFLZW3ojWNUqWZhLVxTQQ
r8VGbbpXG12K3Fmr53wd6WDit1HSVfOL/Wh20xvnzZ/mLoXumkFJ69GUDuIRwwofUzFrVEs5MlrK
p5gxCYPyIy3uFFcZuxmxlo7XN074vxpdv1t2KXBLB3+SMvGrYBp6A1nLOFvuULBuk8M8j2O381xc
1Cg0N49tbOjPZdrPGlejwv3h2UV2HfeWm2Ld2KMcbUfas2dZzbxzuDc8JH1Wfc68vG2RIdXnH73m
aPWJg74Lbwyu49cj5pvabqzHcMOZo7eq9qmlbIEBX20XxloGq9Vct019m1a+WolJBjMhwI1feT76
F+6FP2O/3leV9l1p1vZ2s3jBUM/9qmz9jKHxAgWw3q5qR60thRXaVT1a8Ywb4QrhYU3f54naBe4v
ycUXUx5DIxEdD8KLnsbew3Zaved5VXxRWxAppkq8J/1IMHrbpId5iTCh+qE28hbFL+ZtRFmb433O
UusFLvHXHoZqaiNLwRSmU+2LELtMPBA1Pd+7ODmqjSxtajMWujl3jOxY9XHpPGSIG8UdIh13k1U6
zVAxtOGnJ7xUDxSW1Y47WXMsrrFnx7SN9XCGaB9FtJG9tZiOSmsiI5icpUsi02z8CwbTxkEfy/ux
9NRK7EJGMKUh3hHCZXBba3eug+1dqfYpZWmkKEbYfYZAdnFL64BkNzZPT2oLIh1yztqaDv54fEmE
SNG82PmTUjNWyMClNJ0nD6Mqgbuzk2OO0aV7owzVEAfCkgLSRvw5xy3ZBWSsdwdvwMBpjedc7XC2
pKAELB5Gmt+KS+o4ybXrOPGxXJvkjQN0m+Nvzk9LCszZcTV8vGpx8XsruzWrPHxqmll1i0ux6Tea
aeOB5ly8qdiNjnFqUlMxeqQ3corHw7yOo3Mx9PFgVl8wFFF7OMoAJrxivKkzenHpsXCowh94f6qF
joxfwj1Ht9CfYeTerw+RbTymWG6oFQll2RzkvvKsDW3nkk7jO3xZb7tJrYcsZADTYq1pY0SOc9Gb
OEJKLCzQZBeK134ZwxSV2PY46+RcsPR7jz32fds5j0oZxZQi0/CgiOjYLFy4m1wwPQ9aW+1eK0OY
JrxYPWASDsl7wSGqG4arMMeNSm3eUlS2ppsaIF2cC3klPrma3h/6qoiVIL9C1g7rltTqxoLQGXFd
RlkwcHo1ZJeQtcOmCdCiUw7OBanqQ6j56OSrJSoZwBTZTWqsCOZfFsMrjl466EffsNWAykLGMOG9
5ofZwOje5NTHvEqsvc4tS+1zyjJIGsXTzsQ65AJv6aYa0o8Y66idDjKCqbdjO+4Kor4bvPQrzyvs
o6cu1Tq1rCJjDJa4diCMr/PFr/SruDP3GISqXdxkOZE11DK7Def5IhpExKbFf4JbqJbDZT2Rcm0N
LzKG+TI7eMTUGT7WfehWatUiw3l9A8/6qUFN1OB71nV8xks0u2p7Q3GjSzlrjT2R6LHmXPC+eEzD
st/bpVBMLIZ0mfDyEeyFyeBV1GAqD9wN765RKO5zKW35jahSw/CcCxbMyLjYTaiBS8H5Wo0ugxD+
64WHjYpJaIwCfbHWhxGnaRMXOqWU+5cLwItXFeV1r9GrXL90uL4bRnixJlNxo/uvZ72APJ8gnmz2
JdBQ53Qfm77aLUhGd9WI4+X4WumXRmve12b+1BSaErpIyOCuAkPjrI7H9WIW5gfkP9Ceyya1jSJD
u4Q11vh8ecsFue4RC0v/4+TOD0ofUoZ2ZUU7rk0RrximhrlJASgZn7qsUBMZwDXj9ccss3Q2rdQl
aw3iVpTFsfN1tVeKjFyCD+kjU5bOl0F3d0OfH8s4VErjjoxcwmHU6Dg4p0uJb9GOzmO2axf7k8qK
OzJyqRK0i/TEny4QokEBObfVoEadd2TkUmjWfbx22nChqH1wu/iSubZSEgeS9PpDDnU+dMkYj5ek
wwzNNneao1SsdWSVogrRudk1wuGSivmYeuFpDH+qrbS0+VJ7qeP/5ezMeu3Eua39i5BssGlugbUW
a/fpU3VjJVUVDMaYzsbw67+xz9UJ73u+kriIFEUKm23cTM855jOMZRYzZF0/xjzhVTpE59p70M3/
+4h0JtI+ksTeHQz6SglawSVaz5EE+JEghA7/KGxaZ+/dykvN6XN9sueJZ4dTIW6Zb1JTu/sQ2ZfZ
mhJKtFObID+qllw01oyPxt1HPXc5LCPucBz9depjHjVL4+rHDiaa9i55cl+noKyn+NQeyI+apTRz
KcjSmIGegXjQ9Vt/lWQJTsWc/Chb4r6ly0SohfAscpcAjkU5/MNoeW5YDutSjy0QwcTbe9MHH/d2
vTYq/nnu0Ye4LQH1wHMCF3AaqLsI+w/p3n099+jDytwY+p4avtg7UFNvIsy+hv05PT4/UoSA8nQW
Vwh7H1R3gwdflZyEnvCjZGmGZ61fA7x1F5I67xN4gnbJX+dG5LAqadcKdIIN9h7G3+Fbf6F9cyro
4UfBUr90C09j+H6GaInftb2N/N8wP++T7D/TYTDF+X0LDPsOFrJ2tffEDFt2SfSUNBcnpvCPGkXh
OE9m1p7LM/EjUsgvKyHwK8dmHjWPIbCZyxCciq/4ER7UWpZJUA8W+FIPhUBPAZnCk48+LE+xR8MW
Grbct3YVX2YyNE9CJ+eILTi/fh9/mAsnOISC5R5pSXKwg5PHyJvt3JF/xAcl0rW25Q123P4doJCV
qm7O7bhHEROM2dI1Asf7vi7xLcrmJ5Abr6cW0lHFZFCnBI09mO877BeTSVSDSk5deviRdLgrFMGi
VS73+M/UXSJz8rGH3GwS+zYb4DJ7py54t4aHK6T4cmowjqqeLGmx+yG9cbdBAlpLW4Hx828qk/e9
+r8s/qOsJ2LeEdlhNJpkEY8rVlEVxO187tQ86nq0j4cVNkXzfWr5l2hLdd5nsz23Ko/KHphajQRK
+eVewwPuwU7wc5XTcur+irbu3xcldAZRBvTWfE8zfW2TpGo9P5WK5Edhj5RJ27haL/eddp/acCp5
588lC/hR0xP4CFYP8HC6axfC9pz+aSw9ly+EnPL3IYmXdErbbpnvofmHe1WqrDkX/hzVO7yzYygW
DLYwe/Fungi2yblz86jeWbctHKb3CQ0b27WKrZouPIVF6/9/ZSb/ffUc1TtZ0FObgMqAo7ONHlYo
ln+Mg+Y1NH3NyC5LMNc0j0bgj8/N+aNocZ392g6g2N51EEzlZCa4vnfn8N78KBYiGywH3DzMd1mT
PR9SOxZwoDqlw+BHrZBeRhakcEK/98E+XIe4Hcqk1/25O8uRq6SCxet4wtyEmxJ56miCEACu1+fm
55GsJNFtLsN5mu4ZhT2f1Po7h+/juRl6VAvxPgStHT7yd5MlL337oanjT///2fl/7O1HtFLtx4Wh
2We6RwqGwln0t5LmXPqDH/aCRTZ+6ls8ejLof8JOnMer/bdGxf/rvQ9H6dpR0+wDm+6UAoTTkadl
NucOpKMaKEqjdIUV9nRPt7Qkich7fa4izo9qoDUjYCYxPd0bI6778E9IxLkZctQDEZ+Ch00AlaRh
VIIcUKTLyXvWUQ8U700oA7CY7hPspm3mYUTdnwuIjkijTRuF9qR9vGtT19/T1TdvO6nDn6fmNnuf
O/8rdZ0ZmQoYY433GjAW3olc+5Mh0ZFplC6b7K3Co9dULqXabFskw+BPzsDDyoHveQAgLJ4+0vam
jK0goz5VAIIX6e9jAoZfXWd1p3HWhUsJt6S+khaS23MjfliVw3u/WbT39Z1CDYRQ7kM6nCvo8aMq
qFk1b+Au3EKqQqGsFX23ftXzrs8xiflRGITtRIhZ4vluWWk57upPG3QnM4hHbRCTaQQWfsArN2cP
yxblCciBp4b8CDaSjd4nx5qkMoEt19DD3qAD3Ojcw/nvs2UDjMQGA4srNkfwTk7ymJ5bm0dtEFka
No5N46qxceyaynq/LVvqzh3GR20QxJFTUvPaVSqInwIpL5kbziWxj8Igk86UL0hiV7B8XHMyZc+h
aM4VCvnRUatb1zmEtNNVzbR9nmBHkg9BdjLujw6LMws0shLz+6DYGhZySXoH3fvkmx/FQRFsr9jq
M1tlNcisabjGBd7/XBLhqA/SQrqg8wkeLsQnMGy+ifVcTHgUB0166Oetj1wVdENBW1kmLjm3MI/i
ICrHLZBraHErlKULU+iDfpxalUdhkJ2odizeXEV4+0cX6OuqppPjcTgycUhukzSrq/joHwfXXLP9
HAaQH5VBA8p4oZSjq1yrxTWrA3iuMxOeuzAfPQXhL0JblDhcNfmkHEn7Rezjl3PDfTgynVbIq4zW
VctCn8O6BsU3pOfK62j1/H2HRXjsut46TEA+vmRZYpBtns5tVUdpUNKTxoxSuWqd9wI/6BYl7tw8
OeqC5oko3ih8zF2TIE9Ccwn4fjKV+h+yINeKYSSdq8yMMsem9vgCovzfp77mURgEmwfHLfqRK+PH
267jHIN07tQ5yl9IuhjkyfHohKuim5tiqM9ZmPAj2EhMdBsThUd7v18z9w7ZyE5+yuj3GTjZkYAw
jpUDR9clN337JSVTey6AoIdIdkRbFJ9876q+JQWP7KWPT8ZUR81Ly0ntKP5U2Sp+oXhVyDH+59wc
OSzKhmXt3i9YONHOroYYl6fItp8bkiPTqNfbPLWtdJU27adQ/TRBckqWz4+il7E3WTgbDHZEPM4E
fqvH5VxgfxS9EHBhTbtisJsZwJtO3tDXc+6yc9S8GAYaGEUpGX7sfR7DWiMGX+PUdzxKXiaKlaJ0
66q62UuV3JfBnDvcj2qXLnQmdEFgKy9hLW5lDsfic2WNo7KQjNM2kh67X/1uXduk6HbeT3qY8KO2
MKvbWNEa751l089u559ct7UnR/twTiYdCaCTx7Nl9GRpWpB9P/nkw3rsqNxjgotCZYct38Q/Q/rt
zARhR/nPUsuYLx4TBHqaEkrufO3GU4cBPIl+31bJEMtp7lNbjZ7HgIFAkLeoOTj59Pdk8/9KbchU
xbV9D7dnSm0Jcco35jp/arjZUQH0fsFO1gmvPkfbbfDbbTXnUHTsKAGiSRj6BAZoFSq8Y27e0TFZ
fW5Rsoz9PihzkwgkNyJbTUxlhdX7+MFn6/wv0dT/nLX/WQZjRxlQtuy4LhkyVwRJU1KRTU7Bixwy
KwpOXSc+dS1tU1Qhp1XewGyYYHzDVzfdpsyb9tYR3bCcbJlXL3L349rAGbNj51KL7Mie4R3OK7d2
czVQAeYcpb/gS3bqss6O8BmnAi40XAirfdB/MF63yBSfs5liRxWHMxGTSajmKp2bqunSJqfjOVkY
O8o49l2PKoUOvPJuCPNxdFsOqmV6bpmkh/3OkLrxO23eR1ypPEmi9wbZ/Rz9gx3FHNaNZl5GjLnF
WsxrKkyxpPzXqX3vKOewrXAgVePVBZffybLeoyn4l3LX+2L7L6vkqN5wYbNLxwTeO6xL5qMqS851
fLGjemPRi17jGVMlpIYVMPehxQ63w1NDctThCcdjBCB+rmgXPfLWlyDDnQoW2FGHlzqSTm0249HZ
GuYrD+4KqIaTJ8HhbGx0zV0TrHOliL34Fj8AxOZzmDl2lOLFdWSlFtNc1X2vS+42fVmzKToVr7Kj
Gk+IhGho5t4vkcmIq4dma42e8kWcutmwox6vbbVUlPR4e3zZe9OO8ilb1vjc3YYdQWI2W2uY7mIR
je4LOGjPyrankhnsiEIi69DxBlOkEov5w/j6Dd/gX7Zy/n8sz/d//1+Bg1vjsE7TDlmpjPWPoAv1
DzaLNoK+0jn589RSOsqJKBrhyEI4tvQ+SfO1n/8SbjiXkmb/IShqYPzaDSHmO29v4fyH79NzK+mo
J8LpHqCBFE8m2VYXbUQKAouTc4fFUVFULwMd+h0Pl8n4LMYOpZfxVNWcHalIsVfGcHRNVzEbglLH
6jWoxbnEAzvqinTMwoms0Vx17xoC9H3/qRt1Moo9CouWaN2nZmBztbXNM5t0MS3duSV0VBWJEWyZ
JKKYg3XTIFEqRQGU2zkTQnaUFckpMruhGJV0WKpeRiXu9KcKdOwoKopN0OoAoqIqa7qbiPsi1fEp
vRIsx39f+8T4Jt6AbYNDWIA+CpfL5lxtgR01RdzPaQc4B6aJpzkUG2l8KtfNjoKiMJ5GNQV4sIMF
1HNQZ00+t/E5vBE7iorazKYkCu1cJUKvdbkMY1/ngxzQd3dqKzxKi0LQPVNwCd+/5lAM3H6JonM9
vOw/dEV8GLdmRMDSeR2WofTVajN5brs6ynzGKRngwYyQRXfsti5ZLjNyboIfRT4B7dDi1OHRUZc8
IIVSyuGcVyU7KnwE4CK7ixwmeJDJZyU0xrxDafTUtzwqfN5l28B7kr5iUU0fZGDlVadLem5xHiU+
u2bZRMcRT29kQ3LTzUYXXtfjOT4FOyp9eLD1Le+GvhK97vIR94lhq8+d+Eepj17CaRRqnCs77Tm0
W4+qkV/OjfrhliXbOZtHqscKLpj2ukq+FwGBc8C5px+i5w35wWXqMl81GRLg3LzF7XLuWD7KiPYo
4JMadl85HzQlyFTTxRtyMuw/Komg9Z1lPG2+Ml36tUbaN++5P3d2HrVEQsHYgIbjVsHRbwYEyoW3
OVPnCCzsKCeaQjah4ip8pZNt0Tk0HZEusnFb/zn1SY+aItkbYBk9PmmAV7Zre4nHf9OI/HcpJzsK
ioyitvEOnxSFV/crw+dll7pfp7/MyDqQtQAUb78Ge6Lny7nfJfr9xN49GbYkI76Kl4/BHAD0dPYr
hIcn97pmkHL6iiubL7bLF37On4AdJUbBxkAnTzFKcp1f24Te6EmDHHYEDyXbHuilob7CFQPAQ7N3
eTOdTIocFUY1E6C/z5OvBGvUF+SOAptvUxj9W4aBkv+52f6X5MhRZNTqEY39KhuqHn2+7DM8iuWD
i13An+SCvvyPQJvR4fNcqwamvNuuZvPDx2u0AT0qhs7pvEHVqx9zZBLN/gDbGiB1/F7L6RPVMR8f
6dTZ5mFy47a8zFvdZBdF0O57X4Dymsq+C7m9b0u8ps8Mhg700ouo1qXjNSgPueBZ/Z0FPEyLbscW
UHZiNFM58xg+m1EWdGu1NEhGvbHQBvyqFsLqW+yhm3pbh5QVO9+8v6BS+eB0yL4iiLI/GTHLM/86
fOgv8iPSTXKu0+sMtfNfFj9tKzhcQ+IKDDzQjaKUpL8C1COBxMG2UaO/v0nqa7QZZj7RNnS/dg+c
GlCreozgjwL7iLvxEdd/035H1YsHnTaVbJN2/9oOsvPXJY2D7Zqg7XS6o4WpSx+DOXPjM9e8j/4E
Fn2zVQSrhaZI46X9MtcbrwvBIUksLDVDd9f1Wk8vGoTN7XMM69GmVAYNfoWqsz4u4EzAxXWhu5gf
3m3JZUl6tbFXVJibNc9EGGQ/Nwz6dOfhbOGN2WVR+61pvSD3YEX/YOljuehrGuuwLrII9YFLnPjg
deW7ZBegCLa0YMyK+HVrmv7jGratudTS9uyDAV0Bb7P0/TuOzKSkGOu5S3O/tL26EhBvolclw6kr
RnDlUZ/aHYimstdov0nUCsH/ymwdFFmfmKXcPVToBVkXCtL6KGIgmygz5pZmENjlI8v2r+sMuVbe
RukQFCtRNcv3zSbqCuA0yS56tnVbpH6y32zXUTAwJVntLeJxkPyzg2AVVZEYaH2LKDzQcztEMP4J
gG+yhRiD9SEhIgG8G5KZutjHIfyBHzMDsJt07gEX/SHOwUoc5u+2TWeVI62bZFXDZ+IAIgqRSfcM
qyhf+ii2bzZjm5D5HNZuz1ttoq3kXgT91ap0a4q5BkcYLjj7LgrTG/RNr1GSzpdpCCGbZR0RTRGm
UtXXTszMlxRi+h9rW3uXB8QY+HL0rRVlSlTmPo+WJd+QOBCyHFaeTbkWq1hvM/65q2waLXvedCNL
X1E6iOccWOTV3IRO8fdR+oTLPIjHDgb2CoAfX07Wyu073TIJHR/Y9635J2myKStJo2301AEb+U+4
N57cgjTwf02wUPlzq1X4maa9ipGzaILpo6jVTgCYidf9kcsVjOKiZdNAL4sIY/a26o2Tq6111983
K0Jzk2uixnzm1r2Oznb9FWsrsoXh0/D32jBk/gQQ2raCkVDQ3oLN1d+yGC3cgyVsBO5x0smXlZvg
QTn8S96A6pJ8W4ZUd8MFXMnOqMs6O9Z9aGLR9b9QzaPxBViZMLXQEosofvBLBKpy3ruay75QKAsN
UR6TqNkK/LLb9DIAOOBuY8DC9GlYh/c5ECQ1tqV6qPG5cC8Un9DG1tBPygZND/fSWdAxH8YaWbS4
1cOXnhLS/J2Oka7/nuFCMZZkEgixm6aL9WMDfLe/9zHdu9d9auOvnVdBVCjiVn6djLTzC3bTwBes
sSa+onKahDnwi0p/QftIlH2pDRUP6YC6PlqixVw/DLGPf3U21FDvsqRfn/u+R7gQajd/A+LVwn5N
2vbX0rnlzUgvklwPWFFBMe+h0p9auweipDtijByEtjUqG8RL440MmBMkiGX64jNRk5sK7FhfWoRq
QTGmSR1dEnSZ1eWcNoHJZTLz4NIGwfoj7tN+vBu1l9GOvSNfUe98H96PYeZw1qQIIKVguRQbULzT
617Pl6GZP6hgyvYLtoQEb1grgd25TwUj16UThN4DpF0NLSN0uHwdN458GY3n7MdEo+Qxjcz6HE9B
ax6ypNHRjcPjIrwyLILlGQfgg96GYgQK0vrmOVvjBl0lLduf07gfn5DWwukeQTcSFlvSi/ZqVLLK
fGPIGOdYoNmfIHZuL5lkXVIAg/xH2I7Z3zwb65/hQIb+w5A0O2ZCQyUtYtKkpR+pwoEIWCbQa5sA
szCEHZbqmp/MpVfHlH3oezJekECXJTg2/cUs4tZ4XzHSmpJLlI7mJLpNESV5RrdXof2UR2LXeQY4
XC6BeMK8bD8gjLB5h07cwvpgzXcwCVSW7KVIYpsLk5inNgyfPVUlT6bvYg3cNSRtU1oYIpWwK3/a
k2lDKk+lQbnA3q0U2mWFNIHLcgqO3s3X4F9hd+6S5yztPtttstjP/c9EiOUKXjkrY6fWz4mrTTm2
wFuDLDCNRQYTQItpm9bYfrj3DyDahTlMmD4rhhtEgB0eR1v/ZUsD7If1mOUMH7eAhoLmjG7PdBM3
2vrnzE3kAuy9h5GqlsWSqKbYZvLSxfYPDGN8GUFurJDI+imZ2C9RtJaQtYpSb+0v+JE0l8CiopzC
8QwBgO+u0svbpsVY1BlZCjJYHCuWvhGdvtoteYgGaAUbDokPmoX7PKntTbMxexpY91xLv5ZxvH3o
+mlQ18YHfzBYV+WqVo+L259pLUwu6PzFrCp9mON0utRr/Es17kUolIuLHmPIO7NgJRhfjCR9wpVz
fz8BgDD3zmAL6oOFNnkoJkRbEY/mq4xiladeuiLsZFCwYfxYJyKpwkWAH27IB4YmEtCVuiKS4ZAr
O+XtQPB/kh5dCA6630vHmbojWRHXOV3RY6KQdM6nvuNvMK5PcNLUJX4h0Zc7zD1lPiT7/BYKGv9a
43qpy8w14efGRHYrR9eh6EjDVrVPlFOO3IGzdHuB21BSrqQX8ibSTqoCvx8NCx7oml4TZKb8AzER
fY5JIE3OBHpRcz+Z9C+z8b4c2ihI72lXx98GrbnPo23x32EYGZNrNo31t7Xr1hkxH/pCH7KQpR4z
cwLDWAzN/iVjqIReUoBBC7314TfYw5gpn9pm+pYMo/g1CVR+HrW2GB2rsKawnMYEztNNu+MAQaLs
JQ58t32c+kz0D4kgaXidQkGguNbBwi4DnTQr064XUDv1a/0y83q2ty5i6k+9L+pdsS5ZDyGyxLQK
h3lbUV/aMluKpcO7MrTLdB+irKF/zQlc5r5IQzqbhwOSrciRruN30unRIqhKm65q6qH/apaNDX+Y
JVl/LTFUS/kUR1DyT4iIUbtae8pKALTD9M1JbcwltB04darfOlUlcGj6RCir1WUwEhNytCnaOUWz
wEtV2mR6XdZV7AhNpkXBh8rb/m0YB9EW2vYRxcbSkiVHhpXP12zud5pPSmxjgaZn+joCi68+jcBN
zK/TTMh4HYid5bWlNWLDLELXcbH6EN3A+C365eqGqC2ZIaRC0BxmW4mr4BMwbzP0z5Q+AOsxJ4+g
mYeIx/i+T5cO+8w3Eka7/5tvNeSexo3BcpsGMKxL9AW34oOCTWl0H6OU1RiKNo5y56iUBUlCjX0l
Fj5f8T27ioNJDVaxV2i+46Jthw9B7/v2ldK4b0qOkJfmiwEB6Q33FtiFs3ln6QWx9RtYiw26mkiK
o3R327aXNpHxY+sZlw8pFQv0NXFiJWSAc1rnrt3HT96m0w82Aop366CjD4q4hX96wZRcf5kglWEu
0Rv8pd8CYDj7Me5EBd49opLYo4midAti9zww6fS4tCa4KBzkP5iN+Od5DNRDnGS4ULS9f8BWSOUL
jxbmcqWcZw+ZFC3DFcABn832/ZdyfP6KW12a5N0w1VExhaQKayEvgVr1UrogHdktYoH3hXGM+g8L
bZetiEznSux16ffdqhpUbdgT91hjQ/89IEnqL7pDLPA0YufdXxXC1dzCffFax70hP8kyR3uBy07b
35ZgU+ayZ1R8hL4jay57EDj6kHjGskcx2O0zLCjlL+g8nCjm0fTNbUS41aKetI603Fn3tDi9hq+d
eg+MelvDcQesRPN3FrYsfksE2y/D1s9Jgepf5YH09PkM802T1wF75tOe4YYI45geVib1NiPRxiJW
2pgJUshGKcRjMNb+MDZD8FFNTuIkWlTyIV0TaV93Pg/T20o3/bNfex+ir9jIIN9kiONpnqMJxN1h
D194L91bM6sBRvBr8122mx+/1zQ2rohqtJlFWRoEJRYASAGim993+G2cMuz26TIVfl+n5raqPXxw
6dK0ALXtzBezwV2YgN3UfUdQ18V5z8IWrup4kU97lrX/cCnXD0iXR1+ahK/mIvdF3mc44SJIWuKt
w4KMA/LQQPlTtp66S50sspKo1OXS72F7Jb319aNysxcvzUTEl9HxV5hms9yEaN4N5SIvCczoo2Jt
IOG7xJFv1OM8RCsgYV20ACknNnS5iCGTl8Uz0b7YNtqDG3GKPIXptH6r1yh47oOELWUUdwYpBLQk
JdU+4V5xoWMUTc/1HMqfvu2lygki2fUycWrTx5jqpNoy1UFNFboRmgsay+Ey8DH4uinKciQRkqJP
eXezkR7fZTZ/DY68MDvA8yJI4x0xRZcEZZ/QSNxEPc5t7sSefcjWbv9huBEPdBXuRUncBPPMa9o+
pzjDt5+wod3cZd9wBt6W3g2Vp3v959DbzVzGNelx2kg/uGtfUzK8IieHS7kLER7ChlT8jTt090nN
C5S2zR5XY+rcpwmb5T3cojp+JH5p1BvS+PofkepsLAa5LWU4ev0Q8RrxjZqmlyUT4DoCBoxtbMhY
9H2EbovlIQCB+2X0u3lZhnYRl5qvySuFvepS1WLBtVRvhP+Flf2erCHJFnycRt9ZXGiz4anv/FDx
0LLvM/SYGvFV5taLpmbCrMKh2OZqbrJ7DIwqy7c2MUHhs9GFj0JxkZVj0r8fCV3ziTbmRTkWlUrt
D+2+jXnLB/IRdoz700Bg3vkcRqn/vOOsGC+dWNFiPgGEcBmpSeL7YL0PH3phk89yhm0ZBl1qVcBZ
h/6JUWPRQxOpfieQ9o9hP2PXmTdf1uvo3mKWYB9taDB/kDKtYT0sdfZouvUfiD7j/ceM/vZ/+tCB
5osknsqV3LbCBwDB3laxbSTfCLoP+2R5JLu/cNbR5qK19M912Fa+1m+bntmK5ESY3HH4Q3IGGB7p
eRGgH+rvTaS0cts+f2poaFWBjiMYbtCOzuOd6RRc+XRm+8dg7y3NbcfCH9DOqz9caCNWEY0zqXAR
9+O13dAIpTr4I4gtXJ9n6yaEX8oEN8uR7yjWad3lAwFb2j5uM4qyBZvCcHgKFEkx+Kskn1VN3PyS
cZYl1xAq0PETZNJmLvS6aft5aUzzC0WGxZQ4gh3SMKYe8JQd3TugHVrePgUe4x9GPn7jRpvuasYd
xr/MThuvOBSkYS4yUMvztaHstU1DwwuHjf2ZGLH+kE2nk1uiBgjQsAu1oGyDTUjLtm7McAW3aP6D
SY8qL0zvsNss4GyowjCKkw/+bljLg5VhXA1J79S92bDG7+hFGT4lKqP8cZiaDpOamaZ0PevbXONA
kzlC+SF72CIbmhx1HosAl2grv6XvtrQlzgxYoPAN9mNXpjSby2nSWXdNon5uXkxtBG49oYuHi12k
+7kAx0UK6kLUGZ1MbVrQsUk/AYbWimIMYt48kQgZjc+4BGTbPbLRRj+HNQyM/04kVPova6oW+8Ah
xglvo6u76S3Veoj+2eteyRsAf+KXWyxtHilu6ztWrpr4K22QICjl1DTBWx3uQITkVKIQgZU+pxMO
UYr23tJuGtdpL2Gv8BVmRglIMEvIXyJkN0OdB9h12FvIe/JA+jZx5ZqMOsotwWA8tmiOiW5tmI3q
yjRG8Ouq1RxefO03VroE3hyFWhfdf7fLht0NJa7Rvw4eScrc8qjvcpEqUhegpy+iBPHUfdJRA2s7
I/oYkp0V9+kcp4j8Ftt2nq5WBEgd2MUOiHbjmQ4vCr5vYSnWJGk++Z4EQ4H+SrIWw7T75S2x7XjR
vcW9EXcQra4ibWj2C2kkvl76pOMjylaItPMZCanhI+StbgAyEv/h3qUkDlVeGyvdVSRIZH4faS0Z
zZG/QHcHVlkUvI4mwE6rZ5kCohP0WbPlCdOze1KIsqTPYxeG4kcdZZnMM8LUlC8wjvohFf6OEKnl
a671jt8DXP3pB7LeMUzrUQxdirqd8IV0n+xTteIHdKXxBF17LYLp+AcxMIKpuoHP/GO26lVc4hqT
PA+3xLyRjizqr3QKQH0aurZuy3YjMoGkIETPx1xq1nv258z3IPsrcmZA5sGNtr1A+hvg/qTVworE
zCTLPWLx7ZwM7tgc/P/YO48kyY1tTW/lGueoB7hDtj3eAYCISK2rUkxgKaHh0Go3vY2evo31F8ni
Y2VeNqvZo1ZmtDJLpogIwOF+zq9OL5M8SyNVH3QM1DyovNY9Bywz/xfpmM8G4daoDaWXbX3g9voc
FlWu/LVKvo/G+Lfn+b/Er+riN/Ki++e/8/UzEV9tGif9py//eaNK/vv3/e/85898/I1/7l7V2WP5
2n3+oQ+/w9/9/rrhY//44YtN1af9cjm8tsvVazcU/fvf5x3uf/J/9pv/eH3/KzdL/frrL89qqPr9
X2NLrH75/q3Dl19/2RO2//bjn//+vf37//WXgH/b//hv//Ibr49d/+svhv3FcF3HcB2PkDFb7uVH
0+v+O+4XDgGbacDClMK1jb01uVJtn/BL8ovOHB3hCV13IDj2HtpOsQvyrS+MZfJcXTcMz9R1Bmb+
8vs7+3Br/rhV/6iG8kKlVd/9+ste4/cH++RIXQphSekY5DbybH32qam8M5jnXYSjPlQHdtStxw2V
JCjhuvzEw2L/6SvxQlwN4RmfmeTemIj5rApWHY04nZmVlb6ppzkjRvUnZuGyj/xwE75/1B8/2t5V
8fmj2aa0bYauC8v5bIFah2hKcG+FSZKnu7afjT4AgV7eFhdMCEsedQI7jwm813rat79+7T+7rLYl
PQcfieTy7r//g7QSEitViZ2G2C71ImRaUbvsTKPrK5oHKuCfXNo/ezXX1llAppCW8VmvPCdRX5m1
Cmv2bHGrRS39czy5NYJLhG7jT0wPf3ZdXZdl6e1H15ufTUmpsSSTKlTIoLByZ4oVXDJ37sw8s8hj
csqAfkFe5IJ//vqafmTa35cq6joHuMi2DZuvP17T0baobVwVjraxJ4aawMp7eA5bPkdt0QWLtv5M
wfZnr+gwdUfYnmUJ+7OURVRu17ptGcY609Z8t3fN0Cvt8diqRXJtUN6GIp6Gn2hE7Hfm+sPCpdvV
DUcKyb+uFJ8WD62vMudcbBl23lX+Mrdr5nPnJ8oBdpIXBnBHpwDAkYdUTVjNlohy+zChy77RZj0m
297pGgZyWfZytWii0MPKcOWr0a/jVyuTvR7UTItaqQFyXRB8OqgT2cEzB0gaqqepdTi4PSXMC83D
t7KbRWeUX80il8oHcOlg07oZnw5jbawqsOdodMJlqJZzc8rGq6RX/RwyQ726HFgRuj+0hcWMxpgG
EEtYSn+SERKF09aRWFNMiOLN3HaRCNfcGUSgUax2Aa2lUsfINfM1284t2pCt6JnqkoZO6eWLEagl
y8bdQhxFFSay1MdgxrqV+9lQ2aPvjFP50hftfJe1WmrvUiPNr6zV7OxL2hBrO5ltA6yZ2IDjybSK
oGgqrwmLshgTOFVCy3yzzpxplw7eOEKllbRurtbk2ZYpNuvDqKw0CRw0hJLJPrW8p9CgxE2YcWP5
bqvyByw/bDKtyeIKvaYyvk61YVY7hP+26zezYeRbeCdHbsh4gGcm6KY/gzIXJl5h1zzUV7t/Tbqx
Xza962UvUuH5RafVZetGmAa4JA1udJApczS/ySSmHgc1yKvD0utqJuvgAVjuM/BqxcwAZsrceZK5
BHs4rXPKMyuPiXNuJ82gd87mrkq+5WWHh8XnrEAtPPd1XF+uZc6c2aXJCmsOIL1w6vs0mHlzp+Xx
5Gz7hC7jDO+jFtUUwEOTT2fV3JvNeU53A/tpKjPbwmmnFiNlXWhIQyFgYB+sBt0LF7138yvdStPk
qNSnxTxNkhGtZSddT+3FDTkAhY97H0TSKGtLu0tKrkfl60RfIoQDMnFpRtzFsJZ7EafFcuI6rShO
pkZ2067PxrF5aVRKjx4kM/XzCkjb7xEzt+W+nBlmlMbP+qAp4xrEOpJbt0hTc4En1BwrtOhAp7tV
FwSa1p7eNqGwoFjvecDaFhRfx9GyOH0L+dgr522gs6Tj7nPMZovBeMPDxANWDnT4kDFgxtl4s/c1
rL4ey67xZRoD1OS2udwlozfdIJawsqCrYYzJDmK8gZ9GlXYdu9N0V8u0uRpMTukAUW0C3kuACUP7
ijw6LZzWvpdxF+2ojzGa64Naan/RMrDXufTMM0I+Bn2PIicgWGtLEc+kdkDC2J0Vj1+2GNcJROfX
UhbLs2bMxiNKJkahs408N0z7HHwYzKnfqEwvLuIq0Z/azvVe8iWqHycRWWOgF+3Qb2e3GYEzhyXS
iciytUu7SSLpK8eSz7HjWALKpDKvK1itxtcTWIOwVE5zQzczdH7RrJLetsvzNykSqw4KPG2PTl+s
TBSzNFpoc9SX8qFJpbXIwLEiW68OR9rQe2OYVv6i45gvsulAibXJ6Y86c8yHEDowj4O8Kq371WtU
EjRDnng+GGikBXs91bdat4wlsDEogKJ0CRTLlNbltzzGygEpWmhNODaCHjah03L9OF57QGB4LHJX
ZR2BwwsUCYHHlN5us0SSEYseZZiPZi690axqdcPITEicatPRuqtdLCi+lzixHbaRFrHYG8+5YvjD
XAWJ28C4NqZZPnSQ5t5Gz4203JqZisGgnUTrNxZkbemXXVWq4yhbmvIUTcZ+zpCWwNcwumc5jbrS
XnxdOPFVlw/0uCUf69Aljyo5TxmaAbTUmlpEBht7TeR3JD8tF3VLGOahNIa6PZrhYVYfqNOZjkxV
GvaOqSyevZ152qJQjbVHKr4mJLhXU6Sn6FSi6AZoQq1buzIYdZ9nRKhc26WWgxFkAECosjiQ/HLq
JCawbGqXQGvATjdpYpn9Zio0t6O31M0kfvXqMYY/rx1mK2sJ3PKBOYO7b01P0yTAe7HW8DJzkbwY
Zje2J23jLvS+qWsuhwhmay+c5TI1F3nd1+Yxe66T8iCq2uWgHrzyYM4Tg57HLNvODuaknpsNPE3U
vniarlfHkDqlecoHW9c7ZsXMut/HUbxwoJhW2l8BJA7ifHSglzYFqTbZUzvvIy+iNnVdP+KlnRO4
l3ToAiBWuGcb2MvYsBOYXU33vFjT4TiNkvD1sStTph1O6TXI8CoPGCKhgG1G8TUe0u4tQcx1NU1p
etw7LfohQsC0F3JHsI25JeKTxVBJtiNMxnQCY7F59ERpIdzDK97MNP281Da3rD2E6sbtsXKtUgez
y7m1Tq1xzI4RavFdz0RdRF1ZZz0zmXixAuE0DitEaGOgASWfaUsbd0FqQxwG2tS6zwTkKHagtGue
poTTfJOjyGUYcGzE5UFM6oW5neYq+mYXSzR2vmJ6L0LdLJrvJEB17xu2lh/LbHD3d3xai0OGFdfd
+bIW6xEFQFpDaNiRO4d21g4n3qC69XTKKsO4lmAv39DrgBG4teOumy5BqRNU6zSKjblmdh9OSK3U
9WiRM3y4mgLKE1cmUYZNbjjl0eiYY3mq8DZZ/tBYfXmbtvFq37F9D6CSmmKIrlFHbgtD5jkvMTNa
7pq19x6t3tbOSOKvuJW9bZzJyizuoia3lwNLT2sVoGiq7E1i2Upu+1hNPZqCuW8I9SxdlHaRBpWu
OJrWQGp9UgKRGWS4mezzhR/zAKEKKJb9ZdXceQw6uxFZEKsxfjAtZzlN6cUKODTqHxjnRHsQtS1O
yUkgoaOxEmieXuVI4WRkry/mWnYnKk9KcdpUQzoFOY5abbt3toMtl7Hb3k7a0GvbjvAG+2l2F6/a
OdoSFQdRw83Z9cO6erB0XcMu6uZzfjRrLlsnJUYTbZkc28VbSNcEnAQk2TpueJLUTWoB1520+Twm
x3o6s9H4jJT39DDpBpKxMoK2gWbNmCejVxqNkS8mpgyH4Hvmnclutc/j6zMvkIgPCmoDh+maUwc6
RK2GgMZ0PEcGvZfUT46xLk4QO2KhJvWW03UZ4fHbiMOIWqfMva2BCicJyz5nI87mNDVafwYqhOvp
o8F+QVtCxISfK/DbAKduHL1lUmHNFoxWSlFXJWl2W3qyzkGjuHzus4fCutgULLFvjJNQT0z/zfg4
YoHiFrqj8kDSxz+qWF/Wo6rrnTTMkkS8jXORnpEgN993TVVerQnjJKartExbFaIHLL0ALpzuqZ/6
/eMam8dyRX+1Kz0vOpOeLu/H0tQfW1PoA+qmYXlIEWrOh+4Ypw/OqndJUFPsSD/WZX02u677Zq+q
uPQ0A/mDp9r2vhFLZgbxUKs4aDXG1ZxQFcznSTtSAbIBQyMuC/qIMK/n/r7rzIIN1hibZcN+kPe7
sVWg/RTHpkYV0YnHFVb+trBdYgK1xdmLqLLRJLeeQF7IDWs6TYBjnUDljfs4JF5z7ZmNxuyDodMP
egMR2wat0HqRlpVuc+K3MM+6AgmAy5r6AKGW9pRMVnM41pWHZ37SbRloNPdxwPssHodu8C7MSVia
GcgSRE7bcZgnh7LL3S4UBk0KNVeTSd9I2/LrWqVTs0E0rTmoKRFg+b3doG70AG0vUJvDP6OIkXcK
N/FtvTTVrVlE+RklmVEhTXXj06jN2vvFGfZzU1MjP4HYLW5sr1lLv2Gc8hJ4wtRy3zNHpQKrj9Yn
uU5rzdy1Wn8YZnPE2W+k7nGqkZwJthjZt0Y2dJfdtK43fYzgCLc4CXgBWWnj5C/DIo6tEvnVtm4N
BABJlsibOvIg4mqThus4S2bTCW0sFgiQUm/w/Ea4prmLqgXhCxMtFDJRjkaAaVMEgxQYdiqg8DQw
qZ1u+mmgD/CoqM9QmZTV1lA2bVzFwPUTYbuV4rnO5u9BuH8LETxNn1vVqbf+M973ASI8r1+r6759
fe1PH+vPP/m/ITK4tyz9FTL4pP7x7bV9ef0RTdz/zm/YoCbEF9t2HQfpBWpXFy3M7+CgJqwv0tY9
Kl2GSQr2kT/AQeeL4TFsyhNkdlq63JvIfwcHzS8ukJ7hOZ4lhEPd+nfAwXd5/h9IBI8VwmMBRinQ
LziWY35yBsSlLSaLDdifdeah5YD2KFU6z763amUejfkqH+pliWmgWyk2dULGUIo7RMLCuuWjMrIj
YAm72WiassM5Kzrhl4VenNt1bz6aLolvmO5K2IQU6saPVtHAylSLexd5hnaeDfmErnlR5a0XTQP0
GL2pKhwf/tOQB63habdDo1w0rYw/SAbTesp0U3s0y0VGfm1MG/hGRA/2ynyXYlwOwQinMLfFzwbD
vifKfbhO7K1ESkhyRqRtAN98hKZAIxDaVfKNYQ3iq0T5HXQUYtPOGtooMIlYbf3KKJODmCCBFNH6
8Awp5u3xD8dAExPH87WWZjQHmSPGb6jDSvrzcW6DTEtOwdrqAkRWH6lH25az0hiGdFPl5voTc/yf
fg6UKhgIdQEe/NnLil0udlAtvO3NBFdlFL0mMl92UDB7CaNmsUmpl7aeYT6qWO7iMbGvvHJegJI6
DhKnzoKoj42nqIjGo8jqUb2U+slIEMGhizHhOK9G80JWSXYYk7H6E7PcR3x5j++6oMquJ1weGxOU
+eM9aKXO0GUvfqvKqDypdNc8ceO4D5Z+FCf7c+EnznBjDzd+vOeeYQObc0+5q87nRL11KtLFE87r
IAsQEetrUqzGxkIBcLCPfjuOpgnwC1Q+mEBm52wufwL6vqeLfn4De3TSdk0H6/XnzIEy62ZQbfWa
roVu+FpmlTQKXda8wAuKtxXHhs5ckxHKrbfSTUMH/VSaIqmDNbWWx8lokpFav3RPilmcW5VDJzOs
RfMwRmOxWfPFSUJT7wlLQfefHo+usBHBGo72zYJPnpLCKcKU7KsOhULi3BOT5qC0Gl21dbJcPZZJ
39xokRvn0O5u/RM72nvM54cP77E3uRZYsGcAzn5OCjPlpOIk6aHmcLggjbGXo0VzpruWMB0AMIL8
ttgi9DeYXDEiiUEIw44QdWeFW9hgHsneLUNRYvj5pJazoa8y12+XerhFntOfJTZKre1suZe221nf
ZsCgM/5XG5BaafpsRoopcUl7algqvaHyugSAcH4SgvYvC9ozBOvY4VEUBkKLz5svEGg8ttZT3QCE
Madv3RS5lvhGbFR+nQEW/HAy/Qld8j7g++MlNeBlBKHgnCos6k/uyiaDRpFL8zT03nxnRbG1WfI0
xynUl9nhUHriUaJcPhi19Tjpo3oJ8qi72gsAqIJHdiXK+PGEmLGMPbYu4+e2N7s7eqM9Xrbq3pFG
JLkMQLx7tNAMgwjWRXSXKcjRjSALCm9JH083xlyHZZHsQR3lyNYfq15QuspR+ngqjjyZDm88/8Y5
GS2Uhlnr/Sy29iO/wUbiwdXhiNdtz9Ptf4kKKc3UnOdyfZ5QODD9hpEJC1fLn7M2OQZc8zvOl59c
+48EzveXhMAhpw8eR/+cUZykTFOx6vkZMM099PIeYqFw4tDKkfj89V1+j0L8dJf32yS32BP7B2fP
efzATHFYl5pou+fFG+/sVjV43PuuuGfUe5CtHr2MHU/rQQ4HOflIFAuGhmf56YKDZP7JW3mfLP3x
rbwvNt0SdORkpnx6K7lXOm4ivCfYDv0+X9ayJ1LebC9E1laTT04T0CnmF+drFk26BHeLAYGrbrpD
cpcj1p6a81kOqggNfVhZoXP1armR5fokpow9LADJzGNTtx0TgdrqmGxmWfuFTLK9gDuyecnSaX9y
J98tpR8/lDQET6wH8ec5rNuP11dPyQ5Bh/lY5ELFvl3M9ovetWvQ8pifj0uPCHJvvlg5UF1jU/Pk
vM6t6/ldappu6CB6Ip7VyJHbuzK7iYfVOUkMu56DfkqypymNITABfMDftHWmlljFNS1zd8aMbfNu
neX4rcEGdY6ZfhR+Zhzg0kgvc2gZolkJ1abTUi4XQO9jB8QhUtWBoOm4z4uhNTbmUnzV6946tq1k
PYZSHE4MxmuXvjFmM6yQldloOA0zuzRs2XewYSM2h79eoe+jtT9fQUnTY3IBTIe18fEKyrHvpi4W
j4VO3+nLebITTI4IcUB9CE1LSni+rlpaJzQQCB6DZ8+HTjJrAWRRcZSVLVoORCD920yyQOgwCcFD
CzdGp+iNqrdeph12nzLHaDzHA+40pkVcvn+E/9/u/CL2TPb/uN+5fqz+sRm6/rEZUvVjy/P+e997
Hlt8oc/xkMpRHjkS/8N/9jw2sgd9z3qawrIQJewDUX9XRDhfLP7nvhsxTEvn0P+j6XG+kI2CFMLg
J1yHMvDvND3vYdw/rD/G4rHpA9jg9HMle/On9VemyKP3kGOIO8HBb0QFPz/Gc0y6izeAz1lZmCJ5
a9PbYiqtgIf9WlhxKMxSDzPqPGxM5p0xudk2Wp2nuIjLHfz0hUE92APkhgqfoV8OToxtRl2qCSY2
y5bfQgz+1hL8P62XFvvckr9aXKV6/LCo9j//fVEZjvHFNBx2XXpVrD/7auk3lY1GkCRNsQkHtD/3
3rUY39eUhswGzanOYFvbcOH3943b905aM8wvOq25zVolm9LWyfj4Gzqb9ykgP6wqjMX7Fl9nXCJv
Qnif7d5xM2hl6a4IFivEldh72gy3brTWL3WK9D/Zw7saMPocZER+qcDFSlwFSyrIqq1GpmNvYcYr
LSgdr8O2NJWwR4VtX2B5WJFc6yBgQZwvwgkzsajrbNUeAPn0zK/EpJ50SUGP4hRqdMN4Qu3KYzPF
Y2MmnAiC3hgJJsFIL6Vdu+CoVYUKEpv46m7LvqgvUmmW26afRnSwYpwH3IA4Au41EM3zlCcDtreP
xsO8GB3bR2yJq2WZ15/oP/bP3ccrCNDpSs4EOmzLfW/IfqhcWu5sujaFcVPoKb4EMbRBWZo/GxPx
uep2LVMYBqsFORSr6PNMh6It+qGpU+OmrMyO6dKq3c6yG7YagfUbOZY/ndr8ufZz9x/F5oMBGwAh
fI4aA5Ss8FhamMoJeDiOKzXez9LV5HaKGBbvY4BDqDT0eXo6YBaJdpXh4FDp8OwH46zMjQTWzpBE
y+nYW6LKL5ZOnlGDmKCJmEAPLC9XToBViYCNGP/8tZkylg0flLl8HZzFioJZ4qvfwL1gfFmmtttQ
7NsDeKGVq3BdIZggvKe1DxLEwTbsmZmdd0aHYoLkgEX4ehSdaR4uvdA265o6y2mu7CSaHxK0/nmg
dYN8tFK7fTOJz28wINcO0i+qs58NgPqXe2czwY4jgF7JRAv1GYaZ5g46Ge4FYLV6i1Z1HGtcpVV4
B1oepb/1339rh/2/E9NkK/yrffiwKx67f1yk/fNj2n4QPb7/4u8bsjC/UP4i2gVL4l7sC4ffN2Sp
f3Fg4ZBwCYEEZh/O+/uOLOSXfbeLtJHDHO3TXl32+44MIgroaaA7QxBpWK74Oxvyp7XikbZlM1WO
Bg97tkHD+7HKtL2+qcehWs+sGTtXOQy+3sbM98VNE8aa9rMg7Pdu/Yfdi9ejrpBI9PYFDD39Z3jK
LGdU1Yk4wwK9wI4lbwhKTr3CC9dJPOhGAWAR9VjqowvmxWkxrGoLe7P74U79SZP/PsTkw9tAjGgL
Sxh7+agDsvvxYyumHPRTp9RZLRO/WSGEoyptfINxWMdNh1mjinYyTXBIQhwetASqxN10TXajJMB1
sM4qp7scFKRhKfEUq464hdI0rhATHPSZrraxKpuwoenfjL0uwz4e08P1Xtj16sPFqJ/AQPJdn/rh
85jAlAhI9q2CY/7LoYDzKMGR2ohTvMdxEuCuHRZfPlske6bd1hRHg35gFkcYbON+2/YHBYhD7LcX
Xn0IqOmYJIUE9qs6Yqxb2+66+rFzN6vYtKBDecDnbXBTdKfqdMGnnW7dKkAbBtZZOX5shtYmPrQb
DO9wm1elh6HGbzLfrrbixdpTyls6l/VsYnIPk7VujYdioZzcpd0R/mnImQkLfhEs5171zdZKX6rn
yjiy7YMBowtOmCqMDtSAHoh5ZZh8Q0/fGeVucHey3ZZJOAx46EJnCmdrixFtSVFcBYlHiEFYXw0X
bbxFalZc1l+de3kPa77EvnMB5qyjTsi2ZXebuz7qWFQdRuZrJ+PW3j3FG4+GyPGNW3Wp3Xqur3uB
jvij3EbaZume534z4jtITlfY2OcUkWEUjGZYHtdh9NDonDV+XviL5eflbml9VDXiNDt1Dq3QuW7c
QOJ4f+2cLVg/vlu25yfumnXd8amyA1hd8gScG8IedtHO3CW7rPGT0/R2jcNoOcCxlynfO5++baNT
72Q4js4Wx7du1DEu95P5zsOWTq5CgCF6jMP4CdrZDZajdosq9aowgW9wHgVzfbpnM+advCAjxEAf
EdoQ8ufefbHTTtZ7PIWnrrUra8x5QbyNArGb3rLIjy4RlgXeiXeYbPSwG/04qB+WQ3c7f4NYDaLA
3vAZD6GMm8QvNmhf4PlJlKjfcLnPfvZWLX6mH45uYB2R4LxVx8Tb7oU2F9mpqUIu6H21s4L0sOmx
WwfD1gjyl/xQ3S3ZzrtyT9addzpupkPvdTwrzrzLEoJ9CYqz9ZHHFhu7hBPxrdZPL4xNdVldmni3
hnDGP51z3hIuHtjIPq3/F5qMPVD/F03G8PIf//XDoQaZ9nuXId0vbDRw/PtNB0psn4D625kmjC/u
nguAjEPgTwfC9v79SIPi45SjnwTEdOEJ9vFs308074sJceTyd6g5JQDY3zrRrPcZFn9shnvBMOcs
gSH7+sezUQh83NxNtwE67O078KbBvkmasXHcIG6yTG9PXKzdzitD5lsCLfpqxUT7YPaTJpZNTArg
crDAb+tBuzKN0oYZz+uwoWExiNbaD0r3dtjoijSIaonx6UzODKkV2yglgYJGwcrMIighMonixSq/
BipFtRNqUW932emgTBRvHQIpcYYgw+ZP74NZptxfGKhCblBjlwYx+QSH2k/4oLMl37oK/3C/nejQ
c+cA/6Ucw6YryBAubJnYGw5ITMTVvHJ4pR5SEwKKlK2mQM8EJrftYC1F3AZrPE/s4IjRnKPc1uKh
IPlmYYYyiRZNl4bF/l4eaU1tWS9ZZbn6KUk31rBdliU1aiyl5E4RkNCVlm+sbqvj1p+zmqyg1hCM
LKhqTLfmUCqsQK3Bo8sKwZVEEuxpo+I9hr0iM3lV+jRdl12W129S4ewjdQV9qfJ1pi83T8S7JM2Z
HceqrUiNt9jE1qXNLXTCxciBVhmW3OccuZyhjgnZcNh3mZu/UctXovJTgUH/WO/KId9oiLJifxEF
qic6KXUbGT2BT7icRgTi1YoyKdbn2m+LornAGeDa/uyZwzW3zBq+kn7Qy2Oc3jm9YlYN8nQu3SEN
m3xF/yyaOTrOhhjlXDMQg7HN43Xi7aFrQn+GE2ptd0VVcfT1jlcENTJbNkL4gDosBgKx/B70s0Lr
2yEeTwx+MI5ktbeIK+kGDrG/IKM5Mpcjy570Wxe60/XNTPCbqWXUvdymZINfkpmQ9IiXPYIrK2Uj
OULw4XIxq2lGHYw9iw9s0H7WAMDV6t0aRYlgQut6p964uRwtv1gh3+cQz14yqCCaG/S2ZYEZ2W+U
WUAnJbUYXEjqnKAR/OCanMO8VOnLFMlk2jl2JSV7uWHN8jGeMPfd6ehrFPRXo9VEX3mrOYrDCu2a
zHZkr0Sc0X2rBETYOqlgjmspwiFO5Tkalyba0GYjzzGymDe10uUX2DKtCvdcGhVtsJReveyIf0FE
i4w3uRgMq3vBFFpghM3cpfdjz42oIyRZD0ig7BSZXTzGFzy18zdWLpdx0jvCbNMls7DNulN/3iY5
f1okNNw+SvLW26hx6bytN8j6HpVS023UIKIdcTRka2Cz6x+Q9erXABbmw6pPzre6aWG1x1lWJ0Ub
K+MAriCeToYkGRy/q0Xq+p2le1OYDDbn0GpmLDZmsNOWWq0AJvDKXq4hISteeuT0OsMe3MlWhyYB
LEjacCxfuaXX3jHuNOn8Gs8JDlVn4V1XUc5SIfBhvG/wHBACoy/k0dW6SZHWrtq6dSarcB/mRO9V
AV1DwOR5T0Xe0/TGCekfYir3x/TsdtVRb6f2sGW7WmSYKWH118pwRXFaxT11ej6tCp0WaRmWRtIQ
QQVUjbkqM/JOLGk4622fe1pypfXk6aQIW6eIQmMRy4p0up3NxjyNJY+pgfSnjSgVI9GkwbjWVrwT
HrypwSrNdZ1gh0k32sOZy1GG0wh3uUlLo7GPNSIT+sNcEcVxugyJqx3z3CbO0WSqym3CyWuQCWiO
0u1AE3rrgia6Y0VxX9ijip/xmCTjA/FQrfKtKRrqoPOUod1W7ghOlIQkUKSjDZkwL1PnoyetjScg
NnfND6tMgywCz5GtnjFZK7Pjr4jOrPM0Rj+LNNYxv04A7cVJ3MWmRD83UkLXxTDrdnknGoL2A2/U
KrmUQYJqL9Gv7ZizwjWPxZAScYJAub/NUH1TfZL+MlxVqW3Uh0mCtNCHm8JkUyajbDmUCoLHZpnO
DVWyh1DTSfrB2xYxcvENCiddXjGvXXcC14v6SxeJZxq0Q4QiFrYrm3feUuNraLKpPItG9FJhZerk
yulFQikdDXOFji8pCY4x4TcKe6V+I36IJZlO+UQsHeKCDPmhPmCeaKZM84m5sHtCkiQ0Qp4USMYk
+VwPZmchpPWxE4lzWLVoIaasKMmAW5LoIlJpEvmZp6blkFNBR6lm981rZ9v1nV2tGO4IkHBOEd/V
pzHn035p6PpRGZeAcVOqe9nBmkdr65OlueqHqd1xgirOXqy9BpvK1kFlE2+TgXh2MuvrcUm2K/KH
R02V9UvszW5+itu1sbe4ZOrGjzKP7Fz4F4Ppi/YEbU7EK6J9QaLX0bSorA1TxQGAVrLsIkLhpFbl
RDoo+oIeH1Tq4zEjBpGgMeM4lSRQ+4iIpgfXMuyZ+CAvKbYR7LBHBIODHDYZi5h8D7emJl1ElKPq
jFGvLutK3W+xXA9cVU0IpZOM+HeFsnbeLsjXs4NYW/RjsyNrY7PnhAvii7R2PdC7ol+vEPQlNtk2
Uu7GIbXVEWtrHsLGm0mbaNvJvnZ1AD2MLnryQugcfQgK2OVIFBHjAupWoFiQdT22Z0MVtUdAbFf4
ERR/spwotb3RXXyXwOTHcujqm0nDwbOZRxsBsI+SqJKnjRWz3NK4Mpavi51oxP91aaQdRJ0Q5/DM
c4fOn3FA5wQvrf+dvfNYchxJt/SrjN092uDQ2BIAVTBkht7AQkID7tDA08/HrLGyzJy+U9P7u+2q
agZJ0P0X53ynOYBy4RKgFklvOVTMF7MZimxvoTD/svnC+Wyr3DSex96whofa8/1hpzl5U7MEZ3xw
9Ea8ELvaHZXa19CzOY58RP5UBsoG6wcPU2q3sy3N/jOrBfot7A0uS8VJ91fUjJnxnqo5+aFMqKGQ
GYX+EeMfhH1XDgMXT6OqIYJT5LLZRwKL1AGb35mA1d47k9A/W2sYxg3J0S5fMVPlj3Lmyd+6dlXB
fOxKo4czV7tvBTNMxF7w1lDR4nS90Hu74MtGQA47kYJmipCvGQe74oOgZbZwNuSZNV6miUDX2rZS
f2jrng7NbXzqiwRvjQy1VULfmlSyJFE9In8MEuSkVZCLVb2z+HN7GMJp/+aLpj86rZk+aWPd3InU
WYzIXQoYNqVsxsusYTK04amk4rJ8CDlR1ve0XjWX7aHL9ep7xG126jDcf3fzqD8PVIJyt4CK2Dml
DmeizdZJbRrU9cah10b9axrwJW5mW8WPejYh4bf9Jn5SbW4WXHKymiN/BML5gp+hGu8bxyncmonF
ULs7I2uFHmolrcM/IX1/n3KdOwLXpGPx0QghIvT/3EYDOLVZZzGaSJWBq8r3ZFki4tGZgrgFA+FO
ja34qyv8zf39q+/2/3pNy7VpQhid+xaW4j/z0Jnu2SMBTu7GFUV1wYjY262FNuOPgZPCiuCfgMg0
Xb/sBXiPvB4GDIGTmRfE8ft712Nrc879IJxNsyS3DldvwGc8RAI5Q5Ro/RRi/R1DY6j9yKRc/I+c
+j9fHeqyY9o8xZTUf24l1gK+LqYSCunG0SPf6ftgNurPX3rQfzO2+31HcH4R9O3CoO9kJWXTg/7+
FvNe1unMub7RCPuF1e4gQuqYrkZJMZ53Zn/3u//fr8WMEhUN49s/A2disnOTNsP2NlB/McDTqie4
jPppaNEt/8Ou/2fC6m8dK2+MCTDiD5STeInPb/yXnY4mFCaQWTq0N5w+DnBHSthKX/etQkvK7mlC
IgH5UM25OrqV6b1rrOyi1MTgOsqEc2HyrKeZELY3WdbLcdVk+0/inN/3Tn99+AwXHYS6fAX8on7/
G8ckMZti4sPPkZpGwwgEztLy/xPx+D/rhP86z5j/fgDPbIbf4AkvGYKy7Ne17vnf/2uJYLGeZbEr
zocII/qf69m/5i2WYLkgzLPmk1X9ed/797xFGP9COMCcnWKN9QEe3L/nLUL/F6wapJq+x8pXsEr4
TzYIfz4XCLZ9dsscdmwrmOD8MW3xG8YJOXfrRokp2TseDqQce/I/TOz/7at4JnsKuHdEv/3x9Kk8
W/1p4VW8wlpOSdKlj6WAWfLLZ/5vfvQMiHiKf/0lsjA765bO0j/DEN5ZXvHrLxHnc2biaaPlGXrL
AEjbLigg8EPdeMPgdbulcC0mAR6O1xnHDi0RFtvQt0DWSupIvMVsU+7ZH2ZOhBFENJdjnBjmUUFx
ObN5yeImPgDTd5Sdqfy4XmIfSy60s44JtjEcYLnG2X6lcdrRV1mwXJJeLANDmLlx+VPGTkJPGGL7
LktLXYEllGaMoypfM6wRVnKLlsmu9/qA9Cd0icwSEaxB8wNgdeftrbkXOzc2gdyUXs0ZoWFPv46p
w3Gpom27mLDd39lYCbNrHYjM4wKThjG1kxcP41j5eoRJs7nChd+XmLyYgGxhmuKhUz1xiNE06Csy
03nCxdf6Z+1cQYqcF+a4WyDSMliSUdumwmJaNaN8AoqXxo/11J8nwliXvN0ZbSCjrPTjfDdUDrMT
P87q8UIjWxvbiuH6uDTqJTm0BqvY02RXFhL6xqZddDoUx491a8mLNl8ttW8bd7mJM0gvG9FO5ghs
fIHy6xpLZrOkqNVbjqXkrZP+TIXZyu+xAvzDP+nL1wT80mumD/bHmI3mN0hAu37R6PuBopWAcPH6
0Erv/VRr7Y2da0O2F6uYJozqk8z30tDa/I5rEMWajbCARkp5nbrQc1Ru1IOzLEIM7IPx2rcaUM7G
mPHF9EZvJZElUCLvdF/JKUIej3ZhTQYfTKmOfPrQOjEZ9NQBtHkm5eAZJZaI6RlOVI971y5quVfS
ya/tFR3qz5/H/xzO/3UeYf/3h/NuyOqvt/8VfQxvfdNmb+Vv5zT/6V/ntDhrbwQlEAtF32Ot+/eu
1/4XwhrwGWc5FWGHLFr/PqfNf/38t/lHWExQ3Or8o+4vxI3G/58DOsr3Oft1jn62pf+B9uYPZTN/
j4lAnPrXRB/EX/hnPFLB8E5CqAhiI2XcpjGIwbzQuvPXihWdhp8cojg0xSLu5QITDmG4quddVYu+
vSypMibIlyy4N4Y94fw+o9rdKB6d4tnPaP6CWZ/wrQ6+Nnxkja692crWywtLTzsJPltvunDFsDZE
PPDevV4vsRNYcMT6bbZ4+E/NgaEDuQZQsRjRDhGNgEy3SHPmg8WksD4Nrmae+eVxOx9++Tb/zbF/
Xjr/euhz0vC1sbPQPQeCyJ9XWGKtdIoIZmHELUeAvtqjEEN1mMs1PZW5Jna5n8Olj6smefp/v/Kf
1835lRnLcCuyveUbPjcRvxR+qRgsk/fFVjJxggE/0NUyC/kPKJWfQbe/vj8qBx46mycThrGn239c
0VjBoWGjFe4GCLiB6aoJUfNa2Lc67AsotXbeccSivVbFLU3ceJvjkcw4TbSBaToePaclymWQTPyI
/5AT7rg1aU+WRuu5KXLIhBuNIVTFZNcY5bZarJ7lae0OsNOnziJCwFbuA9HjDcEqba/KzQrV1Qqs
2R7LcPhp/OwTcwjdcbF+FJiqPhdZqibUaR/xiharW94NZwdpCxIZKiau0haKBive5Gw2Pa+d3syf
FtT0LzsqWO4QSxTx6cui5Dt3X/klwWWuga77pjpWZkITrC2zlkdtuer55cwiaQUCXDGV6NqxTiJl
6eqlyCdLRVyd7ZfnMLkPYLB7RlSsMRuXBqp/uXGTMu5BsQwOO3ZVdsttzNN+4ydlym7SaMY8sqQh
no1ujOMAKh2zgCwZm68zY4AspEkBTa2JDmHf6hsKO2OeaqGdi8wHuSPj4qKInQxi8VoCE3Q94kS4
6ZsERwqskjm21Ts0SJbqhp92/9RVnsvEX34bFFpITc81FwWe79J3/fGEamuTwfD8bNgtHG3Varfj
jEZ/k3piDqeSvY9ihjbwhl+mlMlG6ZlXVQ1sZ1Jg+okpT/Y/fzH/cwf9lziHs/33l9DlG77e3zqE
n//BX1ePaVPSY5Fk7YnDBtUeX+NfLYKJtdJlUu3a3EfirAn9++rRfKyVQMh+SjGRFIMC+OXuwV2J
M+KnTOenCPk/UxMz3fjtQQJWZdPEgMlCj6br3s+/49ejrgJtnSO0mcHZeszSYh+s56kD/LaFOt88
pjXbwQ3vYYpSz0JtWHr24RzOcoO71wlrz6guWB7gOu4z9AZkMBwV7CnWV1KcOl+ojY1lI0jWjkGj
NeLbT4jZOEjZL6Hj50E9qYvWmS5skmW+YHy/VGMbqDW+69c64o9jm9mMXuhMBvyIWT5avb7wlzBq
N5R1ZFp1IQeB+2C6NtvZDhdJcoTmQ6VMUEqyWZX+FsbQhd5SpjpC+9YM/2loim3CVdYxYDwsois3
M9uFQVpaNGuOPMppGrA2Z2cKNaKZsfPChZiae6XeSNDYFHNmkxmdz9vEIpAD0/uPBC6lb4LYtTRr
u+rV/eyUO9YyIfDdvYwV6qM+9Ntl35AwFQwEskTj1J2TVdLrGg5GC9ouTOErMSK+xLH9gKCl65Ah
VqV/LcrsKdWLQJkcNmUWNXChEke+xg7btapHxcNE9kvvuvQF+CRdSG+zL7cFsQxSrMGgSvOQJeym
59gHz+tF7gQOAxiBuclAKN/VOIfgfn60ulldFHCnCT1gyFkri1XsoH+YABXC3v5MpXNMde1WVvc2
W3q72oKxufQhxlblNL21NjE6tmkld55oUSZ1R9k/1cUxhsgcskcBN2TaOdut5jD14pknCgGxN14Y
fn/HppiwFPYq5mgYu3Jwbgjr+WpdFEBmVx/8cSY0qZnfk2nZA9tWocuAfhpSRuhr9Zllw0di2der
w7PUIt+pdNZYeabFMP2nb1x6zGAt8FNkIJngboF7rOa2sZD1QHoPASpx22ArByAF0BA5VJtf56RX
bYZkLI9lt56MmvCdGuTJdmIA3zrltoNsXOYUPnGcFXtARlfdxG6FxJCPeBAfdQMxfIECS1JHzkoW
NC5e+lZAe4h7ifImyW+GovjqMvtWtOu3wfKLG6ufGX9mX7R9W9+Y2c8vfmBL8hYg0j54Vv9Q5MS7
SP2HhQLXr7wzWZVG2AAKE3qzGblxemhWdUyd+r0bsjVy18R5G62W3JDxefTNAjhoLq5bnMvgO+/9
xgxNFknijAaDtRvkcf+ZMCQ0KH7o+n9k7VzfqATCuGnWJArpg9jnifFRpKZBsGTLrmr2UZA10glz
raSftt+MyYxaBODtIDbrcvARGozZzZpc2ATguJhearavi9jH2IhaX3w6i3004mQnh+Mwblcxs7fF
sTBoxHs1rEgdlFxOVR3qdme6SMzXNmzaeAt57hVM97KZPKH4osmJgkA/mzrU6iez+9HMbtgSB5KT
XGBk/O385INCvU3WrisRt8snBAafaVmyR2hGBu4kRmxWCdE4wc4F3MWVrxN8DERpbd2Q68F2y5Ab
p2hzdvFlYyMb2Cxmutx5+qIRJcYeUPIx0cV+wD+DXL+1OHXyYlNrIIAOfsyK51XPa2eCQri4RX2r
O51VX7tCVuqlkWxU92kG+OsIgEqA8YaGJt09ghCQ1ENvUnFAYmGW200GwFydAaniSE1T/ijKtPdW
kkKi+2kGuQRk/m2P51wLcOnLw8yGxt+YK4Yo7BxzmoALzL10h13UfCoLGltW87pEYqhM5yPRE50N
ZZ2vEODyceR0JqOgR/rG3s8PaKEtJyqB+XTY8UzmLN24aFXUw53Ptyv3jR12xjDTE8gkhu/Qm3q7
scyyuaHToDcBW7hLSyt5qRBoxkvJD96zA52iBEuaNdYsgrpDya/cXvrimQQjFL+ruKrz8trycu2y
6WrzviEQLpBNnBsby1l+mEJiQ7Xc/qVpCeya4/jR9Fn6ZNPw6VuW3NPyV9cCOrGlAa5owXh5JC/W
RnvUqtQ/qnXLijkg7+GihxNiZePGz6AaOzIgsCAAibQf8/w80eaDb24ms9uMvr8rTL53jeAZGVcR
J+2yT1YY8cB/4wSqtVZdjv6c4zjt77MsKzJw8i8d23M/lu5pGvkfhu6LyIK968FAwksGAd7dT8yB
FEpyjNkZtH80SAOmuPNSDD8PvDO4mfFRYwYVt9POHEb71fUQ2RnsoNnxOP0WWfx8cJLh0UmboB3B
KVrZsVtliB6E7JSRn6Sh0jsniy89mWzXsfwR059sQBeZ98mSVqd5mU22r9rGSebbstGqg1WWF1Vb
9BsMqCgK7XjcjBOU/K7dDQ2DMLl0X3FZfntFLjZmK7J9inEDF1xR7s1kKQkkcinqCWiZ5RJJnIcp
LvXIi9PqnPS1FWP13Q7ayUp60qS7sGj1Ky99Ma2lQ7ebXVSdvOkBq5tmGhRoNZeMUVRyXbOajUbP
f0y1+SQlG9eywUwt+zEE582l44xBLwswAeve1dtvfYEpbVblNdQotvbWuutE60ViZs1PmIvb9nnQ
Fj4qURrf7N7HXRVP1yTqpud5kr+bKrFNM+x566l1qnCox3CkXOIq9cbPxu4frZyUPrQgy4HNDqkZ
ldETG2Ru3bSuIyguD707H9d0XK9irdo76LpPjrls7cy46W22jTW2xY02VzeVXRS70crv1/StHvuo
yobtuE5g5icBhAi1KtRKBB0vFfTCBZWShvBrE6vBP4g+v/Aaa4lcPgHpZncdRsh22Dku5/KsV/vu
rOnJpONfaEX67Zq4ty3tvWwbttw8SESwTXMZygZ4gq9IO1c8AMMyFLsiWx6lobZLg4xVF3vinV6S
uL0kLWavYn4gugvhr/7KxySYGD2WI7WYxatmTfFk2v3eAS7Vx/U13Qs/Q52QRc+e64Npo3pVzX7p
Ztz7/jvQ1tDKbrr4lGY8W0qhKC046jmM/ftulicIedQ3D6MVR7Hu7PrpSZFyri9O+ThInVvw2sfW
vYN/eFCsu88O7lkD4VQhjXGdJ1294Zb58IuUq//UxOxIM8B1RmEEVhcTuteHZewzgdIeKlERmwD7
YlcXXvUoJ1RbBC/+4DcJdM/llsMJjzJP3yWl8+3kZqT3lDTKnzh9s5QABGMO6rRlMtypJexs5GC2
fNIUMC87FpG3TKhrGyumhq7DpOUoZKlPxRej5b5i3c5bfnWSyCBII0Nba0c5VE4suWuKDmFNbkA4
PNleRpKGDrG+t3Y8auyekE8RxjlcjD1Xhk4+JxNY2XtXfiG0A+klgKfydl8wB1uDBIMZImxOsKhs
uy30hvV5ykYmoO2rLP0mRPCB/Br28uDuENSgEiI3o9fqgJWUt0c3FD/kU7z3s72s52d0/LeEHMyh
1lgvvnofSxUORrofm6Vn0+reutDlQryWnAzIlXXSATd9MXTb3IldoKdTAAQisHKeHxw8eGiv2Jbs
EuYFYWbrsHVl1T40JEq6G1YT64f0EP1zei3jyZzHPBwIvNh6vTGFwtCKy66eylBJ6749myiEtG9I
WJpfCFVbvzMMt9mA8FyY6WXOMxS1w43fTw+EVFBZ+0cXbTeQWPiZBlofgTpEQdBakpNZuttROlvs
4KGtACBaZQ/FzNVuocv3KMjS8RFUwD05PWc99AUONSxbMUGSTVoGcSZgITsXrRvvzWo8tH0blp5W
brDQnci3QNDPXtzPr7Tae8I9/iG7/Cqtb/3Bfo+z7Hy5PKtZhGlF6tAwRLnH9TTFrXNvi1rbr+QR
IC4rD1rS7p2+uWDhfGnkCSKAceJ9xEaQDXUEju4HQ4bralLb+ZzhZSHxmGlckRypdi89ADAd/R2i
fGCttnsjPW2XWpCGl/5jrBpnT/eQBl1PPJ6T7LsuD5iBTMEo+fA6++zHHotlL7wZ8AzyLhQ7mKT7
4t4/w7iqYtca8cGchgcKweOA+HRLkiXBlWo5ZlNJTfCkvAGVf4pkqe6sD/QCx4nzC03wO4GgaTSU
8W5dsqi3b7lW7m3+I0QgU1SAlsIzYVnIOcbNhJ3rKOfhqTAxVGTDFUqNPLBb8U2Ozlcyn1Mm88fB
H1AIQumsRfZsdfOlBVyxSfz9wtfiYCFhmCOb19jdZi09gUV52+QO96sONswQ6DycIirL+kk1g/+Y
L0N/wlS3tyqXuLZy2FpCv14zbuTMVcyKcnrCxJyeHGm+1qUlQtfPrspee1NrFrV19ZAq4DU5Aj+R
iU+4F0FpKvfYkX1pMC12271qgajoYEAnad14btr+UFa9zdsSZp9BdSpdeYuiaDutroLqOn0nK9zC
n0mabrqSsmFwrqLcMiOsw5GajTedsEsSYczPOHXaTUOQYABFEoPaXG9bu0Ah2EPSbFiZeTQfpjtW
F2LuqBLZ9rg154jv0eHbyw9vNd+TtrmnvRdWpQXuODNb2PbDsK2gEYVd4W4Zlt1Ng9zasXFHbCnm
DTeyicFuBvOz7tq9N80/nFg+Swr3UmAz7OiRSApT3oVfWvhlyoe4OdVddQtvSt3Fthtm47hvLYTE
BKrK9B1izC6bnoYhdi/Z2dubfnXy14I9IescNndIjNRd4owDncLN4PrpR0KkPWF5WZl+MflcL5FU
xudQkloceKJIpOmRpz0pCpJNStblIR1jP1oyz7jvhCFvdLHqp6Lg2VOxApesZ8MTczfyAFmeHtBz
L2G70DzH63qpKkpc3IZO0NlNs6WeT+moeYDRTGNWdKdut66IGgjK2SJxeGfmvqQbXU/EgZhDP1C2
mvfKzcpdO8avOEDrB6G1Gg1dYryXc6meOle4u7Stxq2fuNmujiWaZcvrDgRINje0sIKZqDbtwU3Y
EBbHlM+exOJtmnrmg5mSsBGQjouUTEsWA0R1nNu8fkObozFouo+5yo6ydn3mxjVhGH5icMyXY0xV
X9gLl4ZTNCeulkLtiDouw+k85uhIQbkEISquayeejlXtAZLVp2L5RIXhBu2i5gMnUHNgmbwcUIlq
x7Wv6T2ItGi6NmFgkBnbRfeHiESM+anw1+pgF8b83El3RnU8NlwA/Jl3zjxP3zH1VJjBSdpBfo33
qJ/m6zmuls/C9ml69WqJFohIKE+hgvkBuV/truGdNaciT9KIcOV116cYn9028Xawi/M3cIHOzreX
4p2DHM5YmUZqHfU9kW/Qxbmp5i/L9uRzP442iV2FY95PDjA+wvKsk2nOuiQLGEsaNKJsryvLCIl9
4jfUoniyR7MI1lrS/6rq3uM+JHcvQ88x8OFfVnVXBzq+0WAQYKqj0R3RXZ/ni5KjxDF/MISJQaWv
9pVj9O77bFT5vV5Ba1+wpmLW0aW2lYYe349o8S8a6OCnKhuLsBL6RaFlBVhQ4MWRCUW4QJTX9Leu
JfXXxE6HlxQaBmdq36+3bsbmH0V0Vb4nWU2xMXegAwyq272revJ70CvvlTXTxFZ2Zn/WOibuTUZ4
QxoQ/FkcEH61F23RFUcAyvmJKK/2uS+QnuaDaV+AJE1a9k2+owUNm+6jyatuVq9X1rZsWptyvVHm
E/0TWVcal0ysuwdyp3FPrAe0FbeAj3JSKf27eWjeiMPckWZ+nIo22aXCGDdIadDiEWLtVYc+7lGa
Ld3ABIC8U49IcQJTLpCBcoxAj6dVmoGyrEFa+ztIcKgK4nm8d7TJCFuUESyu6evrEB2jTe9Rx1u/
1/TAop3eWTYCuDB33PiO2MV0p/OpLPYyhpLfwK6ARsaapRhodpJJi3car7NtPSnCc1gMnGZ3evP6
5mkcfXGj6bNFHVBflOZ0KTUXUXBR9sTL+eBO1tW91Cz3rsEIX3n17TJ34w4Bez/sG1LOkl07De7l
jM61CqE9DD+SWr4WNZIGJJRpf6iyvLMC01gkgZ5ori+UbtiYUQqO1NJb0U3P1rsdow1lSuTNl5Di
8I0tZeWcqJAxdS0a09aKdWCxAW6jjkI2rB/OobROS5hcYMpafpbGysxzdZ2Eb3TW52Co29tJp9Q2
DHopipFhfEllhVFixYzA6RcP3kYzZnUOFtJJ5VN1+6B1SrKM5P/3GCdtHmUaGu8VfO4+N5JD75P+
qxJ9uJwM6UWmGI1701rPpcfqjYeJLT4zRTdejj2DCq7XQnaXc2x12wGwx8mQsdFyhAh/a050iPy2
VsFQpe8PDGUQvdMGAoiPxmTQd607Du8C2EjYkQq3yZFKb3rVILMbt1pq7gY1nfApTHdGX9Hds42Z
P9yy0ZETU4fQMBf2Sn/tpUHOJU7EdaG+7IxAzNXrcpZxIxahEngtRpd0vlidjnEJ6ZhgDuTQJEdn
aW5sz0Y83FdJe0tku/FKJHoOc5MNMazx2eLXlicXpuDEBmg7XgPBerQG9VA0HYPFPrkVo+hJjTWc
EFExGY409Iw7LD7eHJOtaHm6zR+9sVvbeHrxY605lcSrbqCrHQ3OWlqb7NUUWrqfyvbFqfIbMff3
Yyy+OUaAMZAm6+X04drV2LqSwgKbiWVNSE67Z0Zg/CtL/NzHooyc0psCUuN5lhqPGBL8AhZ+I0o2
uwSOT1Z5dVLui9FACDBLsYtbRIZEX95MswtSnKzyynYDogy1fTbZj50q0zBZrf6WOdNNVs/bjNlq
rt+bq3BPjV28z5x/ooR7RIFoqROeIXWrkVDJEayRObnwRQJEkduRXxJRjBvhMq/DnrFNjdh4jZeG
QHTmYKz/Rvcha53I62D8DPr9wnx+gw/qeu6oHFDAfEDfv9KtRgZU2GR1QYS07HzZSltvPmyeFTKg
ubWH8lovkJ+eRQBeZYaTO/0oHavfrXot78ZB9yLDmk+qMJ5AMnx0vfPW5w8dEBg9ho+wjuaudJ+a
kg3EMMNQR0BbwtyQSyjst9UHdR5nLpYI/3KZYfFpZ+Yu2W5MEdeN0gXDlBwnC4LUhtmYnTQ3iDkj
ZE37WcqIt7q1ORFiti9VT7BukT7CvuJeh3ERxCo/+hOAhgzADANX685VNcz3ur2fhuE69rHh0UCf
ptXcZTr9QlYaepQt5TlFomUW6d7BEMn3BXXaiXnDHuVydlkIijwgOFuU/fEN5I18I/z2ywSEvF+b
pr5hQHw3U/VvnJFeOZ7sH45tHxfJcFtlrh/18PO6bNqz07Geh4bkwkI+lk66pS9SYe9VX1OWT7sy
lURNwq/Sr7O81h5Mw6sP4NWcamc62guTg4uhZlYtvOnRM86+ZnK29bG7VUvzKYFdBisEsO3UVN9d
kp+F599zLZ48NeBfNjH0WlY+slq2yfnx0mLLROWBdEyG6Ym6ZZNcHBk/r5daFqttNSX4wstKBq7j
YhPozFOzzK9OWR58DGEp9wro/6q5ZxqvbbpKP7KDJuF2tqygWzqWRywzDjaelsbqFOD12G4um8Ex
Q79wQvblO92M9VAXik8uDpoReROfs80sZ35eiN4I69E/FcNqXGpnPEuBH+t2HoQW/PRApf6yXTAN
RnQGC0KUvuAdrh53LjGOqrwlUhn7QWLcu4byNiLPjdfBTqe9DikZMnmSYMLwl/zayTWSNSFlbjw2
a8Hcf3ptZx/ILut+LOtYvHCRzxdNk76TLZ+9WGviXcVdvK8HHpdEc2hPSDHX1zxB6aeOdEUYHuIo
IxsuEAPWMxOkZpR53XJyfJzuZFmFVtmc4qHeDfCPURi+zcRsfjL20BhJsRjzzeWyt8Vmmqcvg3NZ
lcVzyh6mYT0UjHOxX5nicKLFZ+2AHmEksy8Nh9+pnEXUWcWnkadb4LAbQZm3cad4W5rFg2p754Bi
JrAEg2pAn9GkaXxJxElp9HExQayaBjws7Tvm0f133qnntfDTk+/m4ZJgwCIPbdNTYWyIhc0R4yNl
tPJjrfRDJ2ym2hzRKR1uJtbxlaBTyAZxN4FN8B7WyfwY3Yzg3/wocnefl8XOL6irio6RSrdPAbXA
8FOnDLvq1aSLOCjIbN1Ig6Pa1+M1ZKXBIKpO8AJl/tmkzptkdtXIE5bMg9F5JVXrYO+Ff6otu9pb
siyORaxpYPssO8CieL/E1RMOxW+2WLzd9dox6oaj/VwhpM8+AyZ8HXNoVi2l/qT/yPLsYYanGCAp
PxBqe1iwdca1IJbX2eUssTZs/S4yazpyMXbMgEWO5OncWNomrniLVsRlu5EXJhNH3b8ohXF2sttP
3QoGKJkmD2+/LY6sQ+5hnAfjQJ6P0tRLzHY7HMkGvix4J9vGkVogKzgNnk3dZj42+Us3fauOZYfG
o49jDGsfqNKvPnFeAZ1uWtfaN5UpWGChnUot039obJNEVtJQ2NdcmeN632TZW6O3L/rMWqGKoRp1
S0AkuBpLvlaFvHUtU2ubJ54X+nSYYIY3hjmQ4UB5RtmQCKJOuBU7cTsqsOQVn0OeTds4QTcKKkfp
+kWfWNVenoF6K9qQoCBRD8GQtbFqPbLFdnJQsuTr3gd2gxGywfKkx31I239VzZUISxu/VZHNR7A7
UA4qy3tw4WNyzYk01Aq3wzNkfgxsO8aO8FGm3KNGYrtjxGmo8M2GnVxf7by5zfPTVJD6TJx8uJYW
DUzZ3Cs+hdNaCA5w4dwTdhEUS86Vt+ptWIieddpjw3NnjzoUzY98bKf3nv3h1nYLXvyGcGLcm03s
X7mud9sibkOye51L5kCTJBjFwB+GoJaKe/yhUWuc6e0cOMMbZtAlR2c6PUIP2eSAhzZL79zqRrJf
0UTxr+2YqbLUSC025FztSDqZCN7pToZ8hx/r2uYPak0aLHcmGPtt3fGOSV1uIJCmybPR5tup9Ngs
GgnRRCwb51kcVbLexZQgaO3YO7MiSarvxCkJkZbZxtHXM4GZspWr5hpH8Ksr653p2aEaMG9D/wvq
PL5IpurCVBXt5+ogxCqqPQkmB19yVxc4zD64UJJg9C0yVLVu12RM17tzbAaKJeYzrPH0uKqv+WkV
4dCsd/RCgeOwlIub1Qr7FrpDA3x6Y7jTPRNgxl2D3Mcpy2DxSeG/r1KymCW9fe6Wn7BWLp2yfbKI
YOer8oMxvWEjRFyHjApSQbFZm2GyqFNNUVjBnxsOImaRYnrM1Jwhe6xEuTXXJQmznnRvAmA/JrO8
60CQILfUD5bTM3zMLnxUuCjinguXDb4U8rsi4oEWIyFaOcGKTGodq7KFob+dLNBdM/Aq4n0onOby
f7N3JstxI1mXfpWy3iMNgGNwLLoXMTIYFCkOIkVtYKJIAnDMcMyv1Y/QL9YfQlmZojJT+rVos662
rqpFySQSMQDu1+895ztgtwBQa+doRl23yQRaBkKzgmKYPnkIjh+Sue33REuptU9TaEPNeNZOxuPo
pMC0alp07rBBBzKskSozf8UFmD9nKrwk03kdYEgt+vEudqKNNAecuOW2sdtXep3MM82QByucPkDW
Sz51ffF+4rCKPW1lVv027Q2OQ7I+yrY94iV9X8yPkTmvK5mjHbBIBPavadvtRezsuzDZLsoYm3sR
Rfh+tGjeIZlmddZyJ7LhkLWsSWIiBbQnwaFHuNz3/EG2l7piay5xm/vOFeOBQ6Ws3ViKL4SDsfo1
7TtYbRcQKFdBDU5ZX/e2ps5E0lFE3ZUoyBMS9znUyYjBX0Agkl+et5N5HsdLKeAM4FSExwnQ3MiC
HVEaH406Z65s9UftD6h/pr0lIHFa+kIBamCX3Ujiaw9I+9dGf2bKnCKSey+R+3aKv2C3W7VlRXet
ZNhSU4oSBhX5d5peflqGpHQ77s6p2NKD9MbW9UM81es2jbYxNOTejesNG2T8KiJWWVww69FLD5zx
V03ubWek+sSXRAizp3faSniy7IGslejBNPrz1KK1kl9Tbg47xZQY+LtBHtBnF8dd5Bh3ba63Zh9t
q5DR7sy5AYiObizGBvaxa5xD5c3tZjYEXVywsJqXmdsk8YEZgBjTJ2cFSUACX7nU8x6s83muUFbN
REpk+Wc3cx56f7qi55ZtRnr7XnHsG+ySAZuXW8fXhiaUhfnPNG59c6JPr6rpxQ45OoWT8zrGUH7Q
+eI8vzGD9HZ2zwl12kyZfYsg/3JgaMLCjkDfq/R2DJJ2q9IUWUS5Z9SIwrEnm2KW3NkT++O2qNNL
gaH0g6Y8ZYGMabjSTnEi59ydiq3sSPmdrfmLpnBKmvQ2yOZbqYezpJPMyfPgnZplfVGbnbpEkjRf
lf14HO2ZUid8/kZV9zdi4JNV7U+17EmoBoZk6ZMueSU4a95qcqugn0OigpHSkNt1NSG+rJewtvS5
8JvsAZ49jdSkIOQING9PBUhGuk1+E6Pe7U9eCdLvb7SXqPl8lHcLh56YU/jei578W8lcklBo5y2c
azih+nOQge8Geq+9bJXlRXpT58Qh0baXd1lX6lvZigFSyKBbDKJe+nJ6Mb+ku/yPI2kuOvt/VlQu
BLd/wWrFirXNXorP36r6TxL9r9pKgzAJy4V+KV3k2uLEp/ldXLnQMTEKQcekDc3tgrz+T3Wl/9sC
z8bZB18aU6a9SGf/rex3TBA6KCLhYaLiJNryF3T9392w8DqlizPSs1jmkGuKhRb77W0yjzDV2LnO
zRRv+U4DQbCzTTGHdXHWFKgdPoAwrMqnKHXGKqRGE03/JCyyyrckeMex+KmJ6s1tC0N0sZxBaMGv
uSDWTkrQb0TtOBCmVLJWrDLa5mCe6yX+oVeMUsUaBQIKQAOpYxvvSjfvO4GY3A302QgnxICl74Mn
Rh/pzcwGIXL4Pwl3+I787Xl8VIQ6YCDFqmYtD9fbTyuCmBL4PbqOslX2yNaYd7V9nrZ+nO2nduqN
bkWT2IlZSOHzOoAkoGjU71WRjQH1oTD8ayuKpPmz1/XWhEDDgJsLFxGRxtI8obPfvi5b1KIwvOS8
ATpaTtvZ7GjCGCniV72tl3g4f9V49mw6K2SdRX0/DsKBNWoFCXQjwNShB1lsMKbZZ5pb1NYGtZJW
d5RC/oPF7GCE4t6ohM2+of9JBya0JjNb//oq8V+jQRKLzf++j7Z5E4Lzj79oWbT+iNP+vyMaW/5Q
u73/nD8lb9aX5d//vrxA38WQwznNwaqMINvir75qtxlusfRYPNLctCd85J/ibX5K2qTioKVe7Mn4
SP5YXfgrE9sycm42EKTfv4bs/d4TyS0N/Bn+BSsZdC4XxfjbO7PSozWhX722xwQuhTEpCQWnca9F
7qM1JcEavMWVYyVtcOf3gYakSqDjncmI6Hmu4LBS5Ul1PlODDsB6JaLJySTbzqhUcMh0KR4Y5Nkm
qhyTcX+czDcl6JF8bVbOEJ9jOfANOrI58JVh6pIPXWvWnxrA0v2eTsnQ7lxEzfW7hAGiycEni+o1
gxvZrgqzv/bSsLM3Y13LT0ECVwOBaDTUzMUBQ6xgevTINvsZ2a6TDAh2aLMsXJwe8DqYvNChPk6Q
2MnGYOma8DwDtZHsw9tqLpp2x68Ewl7VRN1AqURwIEsz/KLnjGVvgFhMnaXIc9zCxIAvqEQHO36S
VoQE3mH24E01E1PttWCLwmiA5+Kmmqa7YQ/QDhnqqWLLQLy/q8zWuWw77KCrup4JYSg7ZJ/r2QkW
BpTbLFwsjkU0YNvaUAfB/HZLzAT9cwGh5CHFnotZI3fqh6FKM8InqMqp/ceRw0bFmmBt58rOio0Q
PUEIOEz8y8SYBdgYBrmUzQMZYYAJFZqlaYC0AtqLkLszIytxuIQ93sTemSFeWZxYdhwRUXRFSTON
KAkJ4Vv1Prmpa9qlht4ykaA8RoPoR+s67ZJFTmwQATapybTutY39FoF82vNTM8HWZ1aztI11NvkC
rhQTumxQY7vzw3zJNK2Ak2xtOyfhVaIDB/JkkaxuRmNP4mcwy60uW1LWnTHVyAmNcEy+7nW/VBX9
4zL17Sr1P/7Taie2xh/VThef/3Xz0hXJ//qfbyiBp5/6uq65LgvUEuqFRYvlzXJYoL4ua/yNjZ/d
85ZtWJDaw4L3B/jW/E0iFqCSoWQCjOV/Y0mBLiigBFJooR2AlUA+yC+UTSfU+J91PountSAX8N9h
SLEXvsHbZc2Wc+spHRJN6aexcenDOII3Phba2PSwm/wdYYk8qw5IF9j3fdAzprUnYzhyTy7BwoU3
11sRkvizN/pyxKE9FwFn0NHmWN/XxLSed1bi1QBWQIphcoDtIusBcgtlXOZvIFcwx3Ob2H5fNL5B
h5J9Gw0jwfIaEq3fPONRC8QaJoS4QdCgUMXgmGsI1Qq0t0FwrM+caBAdh+WKoFav/BIZif/kFE35
9Uz0S7f5f9oNLCmD/7n23yNlfbsh88+/3rgWsXJgI3FgsOlBADDZ737fj8VvNlsHN7klKbjZFrmn
f79zMf9ib5KeyX88wAsuP/V7te/85nPDUm0C5qfKA8nwK/ctNSY35p83LqJRYfHc8NswdAWwpL47
oLpp1Wdx8DmuiDAB0gfwbVEu4qmwBCrSpraNizLIKGB7HFHWutAmIqUpwKOLG7KsDnks6D65rtWb
6z4hzbK12hzRKYNQXCitLZtDXTdJvKWtnPRXYV67/bk25oBu4mguPQHOGfNwgRleGgzYezBrnO/T
/hjimseU6XXtBvlZGay7oCJLURSwNzFABbo/H9Bzr10XAfMdvbn2ugzRMG6YWL8o6YTBMWE/qGhK
i07tfBQ7j/A/tbnC4OrT0YrLigGJqrT7OZvmybycgTdXZxLAGrOGqIJYO1qE4awV8Z2vkCp9ci9V
0qPTVUS9ngEwIljJL7FIr1TXS2YyKIj2JZCuHllc4+wrv++7rZx9EmrqrGj0mdJMJti4sgrLjtXh
+7Sj3rugGEKbT6CK+1IghDxCrPSY8TK29tYiUDXIJnN2P0hN2thq1lZ1Xno1M3NZ9UF5hlRpZLrf
xfWn2Uvyz/A6+2wtZe3to9AIOnrwU34TEKIJzZZ2CRZhYrw/CABaL06URyWK1yp5V9HqInSroudr
cjTImEW4cXMxzpFR7yI81i8d+jBjnWnP+ACHlJFFkknYx8Fgkvuq7Mx393FZJ2iBgePtDc9KrV0R
BmG99VqnfXKUE4LMLZV/y+iWSbyZ2KGxCcFAgAYr7T7fzn6OtLSfAugcgubghqjEgjlAhBuoRaqB
oIbvBatPYKSPDPXyT5Vv0AGuRUv3r06IMu+xAw8UbESZrZAYLBjLIujpNFvDAeH5MG1E4TrdJkkL
48p2m9lYk2gbm5iMlToOaZQsrr04iQ9p5VBBILTjpSpD8+lZsWEAJ6HWQ1vZ6pTMc7LQE2qYLn4/
z4F6Ej3a3EOEffEFfT8nvsm12ycvnIqPjfA6vTVgG4IjNOMw3Y5xPRwrPZdPOWWN2LZFUl6bZAn4
JMECL8PEzQRSNhHUT3Di1ZrqZJw3E/G80A2bKH82OGpO6x6YiebLyBfRihj8D4yEFv8sYCjEFCly
nKNbttZD5vrZZemIGZUAgi/4ZxG9KHRdXXpbMctkIhd7ZYU7Izx6vaufiISD8MxhP/xoqmjwNrL1
JsT4qsJmMrSNeDVNzXBHImqDmjaT87UaIfXRePVUF+8HM2meEyhdvLqg6ceVnjKa+X3atj4deB1V
K8vrotfGTA3m/r2tyKua0SBz7+n6IgzdGYE6Zur4MCQp6i5NEhNfSRT0E8NhPKf7sumbWybrHTV4
rG25C3sHfROCrjbdOnirccgFCf3wYsFxOOzLaDArma3Txhm2TV1i8URpa5xbzkDCQZSwpBgpKNXQ
Fyq9TWJ/ePV9ZKgx+g+Ow6Ras94FOJ5QAknrIwwZ/6PbDT2eldSS903CkXg7mMR8IZgo33tlAz11
Hiz1msTKTkiwsYPPrFNFvPLzIu4g/DnBO+RF0YvQ1Ls3YWXzuXjckhmR4W5+ntfmPG+7aGSmZvC1
HGwwjwfGQ9XiH3MD49NsuPTDJVbU+4jp18dmyuBfzn3jrcncYPXWM4QEP/LZ4tdty8FonwUksp0V
eeU1N62wvekRDWRan6MO8w+sGqis3NLvvTUyTyFX5Vz6D35oy+xS+J3p74wslK+Uwry5omtdmsrt
LN5ZaWIgPUmT4MmyB1nsIm/RfwbN0FxZVcAovQlUsQvjCmsrrw9SjCNi1rSCi8ERAJHPvmK07+Uc
RmLtuzOGi8htMcunHTDaDbpMOZ7ppq+GjR597w6HZViukW9FV0kfDvQtxrC5KQyqfAZgtUsjvIbW
uJ6zzLmuFM4/zm0uvf24ZcshxUoXKHDxrldr3GEU+OFg51gvOZPdKVrOwVp6GnHMpK3oknnlcPre
y4uOFMOEWymvn9kM/AKxlxvlfFoK0q8bIRNc2yw08861nKnbVh6L2qqtsEsCVWtibxMYZcgTDSJa
423Xyv8IlatmlfQxe73D6TrEh4j7czgw8Zx53ECkCryAvpdtND7XexwiNtNYxenwOKD6fvDxUnXr
uDczuUstiyj0zKzUF4+EM6LQQ5vH7aIPSfS4H7H42WuUjsBr2iwW83XVhMpkFsDBbpOhhnuY1TQO
5GaXM1h1ACAM/H1jCBkRmLBgorRmWRYiij+pPIZniVzAvo7aYXqFiZk3ayfOay/k4FXnnyKV2We4
SJGwF5ZhpR8Rkypxl1nGnHJXmK7YFIimpm0ZSfFSV6OLFMH19ok3qmtvXo6qcqDNtOFZu8gfsOZh
8vULq7vTmCdGdBNyTC4a1lw2+6yO6ba3knFhac3ja8g8bQR6PGA8scHWosimwAoOqNU4KpPRFz+U
ZpQ9AcVcAS81cKVNxXuMDT7sG5U1t6g2KuPCgJLIdxDK4mMdDSO6s6mPyCDeMCnp4Nnb8wTkt3af
YYuWxX6oHe8i4jRjrvKCcz8XbRjL/J9qkP2n1dsEafyo4EYyTZ/9+eVf7z43r8kbgs7pJ39vhtm/
OeAI6IdRQ1tUYYJf+nvxLX8jGtKBhhMAMrEWVsufxbdJiW3CCqBR5dsc6/ipP4pvsRBvTH6UCYrn
cwz8hUMjzIvvi+8lfY2uMd1+BjRAVd6eGlXGWpXV+GTzMGrvxjAKSC3vAKVyZ7e+SSLBVHkGGkUM
uMxnEXLaNzrq7Kk5IMOy8hZWcYQn9nmsSeMJd3FVueXzkIug69CHcq/OhK2TzX66hREU4rU43dgU
ZcX73u7lE06m7MlcngIZ+zwQ/enh6JJhyrAOLg8NwGwG1pjyx9fg9FjxknnE9Olxc06PXurkw7iS
yxPZd7OqV3ltdS4pLDlDpoAa4toUcXOolsd7jsweGEJDINWGD8VKrxAdsxpAUGZlsE+rRFQG1pnv
Ovkn9+sywpbFmhIvy0tcWPa1yGbWnJmq65NTI+NfOcuiJE/rEzE0vF68jzYLVxpDzkTCp9x6Y3ky
NTejTtz5evq69OmINpTfys66h5+cVBdJJRRrJeW5WGT0fi533mlVdSBxP3SJctLjlMZOhV1OOPfZ
aTUurSgV6+brKh251XCYT6s3eA1WcoKnWNXz0wovTqs9NiPE8NVpF3BLZFSr+rQ7eKedAs86u4Z3
2kGsirDolTrtLFNu4hHuhVVTmkRdsiMluboAD8COxJEgugQZxz4lMpFhd7ZEe4fam51MQBhI11Vr
lvOl4ajpzscKm2/CEWjaF7aMyFmLuC9JLsmYRRzjIKZqcHN7RnxBP69e+bhu9V51Gp307BQKHXPb
KT5z1+IXmzi2r/jShxzGg5kz8B/ngRQTs2uhyTtARLfK6orHRmY2xjs6t97K18icsfelwX1RhGDU
LCsMDwNWOQOhHAjjVTd0EmkQAyEihLPWSfe2xU2xdmONTsvzDfk8oIyhxg2yxmeEGneYVJzOZx5M
kq5/dJy0iHaOPwfvaYfOnytoGXo9maSgr4YypoWHrsmjRKic8ZM07PHG4oAHv200KCS9KMH1jDQn
2g2diQ11EiJFURf14WdlBZwEPBos9wn+8not7RGHrxPxO8g/0h+VkRfXMLxx7QWlTl9UbaPcBAaU
PEVj4txOzFUHas5mPKNAR+XU6ADlDilqYg/jNZrP+HSq10E1oPwThrofjFjl9/xLnGwU1PHW77v2
NqW9eZFTTQ3cINRQCJELzkeIiPNijbQy6og9CfpHJSjBmIc3FZK9IeN0NwDjf7Wg194Ugod73WiH
Piq57jWZN+nQPkSTh3fA1a2rdpmVEvXSTXV2aYwNMg0AjfoLFCXzKtOR52+QjNjIabLZuxxGDgm7
Bj4hQr+cg9u6Mxpc5dgFP+fzqAxsqx2gwNrB6mtbOQYWA8Ex8TZNMiyKJs6NaztS07nnF9Ojyfj5
SYw+CnJGjM4lymiUlIWc62bNfNIdSDI28w+zpSrYrW6RyUMUNe1FahjmUxYU5BuPne/Xi/k9v+ai
jlpnTWEsakDLv7LNMXmwQ+ly09HsPuLE8Z7KqeY809X8HF6LeLrXXRBf6jqsbmv0wzXFm198iHqz
veGQJY5jWWec1G1OuiVZD3i9KIc+JvkgSWeKpqLGa5TUmFO1dh8zmufqwBk6JAnHCNFypLkx8o7R
mK9ELbG5V7VZvyMmhYBz/CfGZS18EuMYNHa3ObD2YWOXSXMLbBz0X+y2cGxcmkobJhazRH+YBBkV
tkXWllR1k79z/Tx97IAL3GOGbqx1rlFVbYLBMwfsAFk9IK9TyQW1e44eLmUtWkdeSbdeIMHTK1PY
0ZMhMs4qDmR9spFCo/mSNrmaLvyOepDKXmUvSP1xyHszoXVQTFhL5wSRdtJ1w3sRVVDNu5JXDeu/
RKA0khP+xfZH5MVD2iNwjKup6AAW1KSDQCf07I0dVNjuRRHKvU1TFYndoFC2542dvtp0hB4FHP1s
Fbp6JqExAm+4Lj1X3DlLgxjOZtQtjpDefqdzUffrjOQTgnspBT60aShuuFM43ZhhLJ6DsByarW0W
8ccoysRdDnhuXIdOqe/JokeZ42sYJ3Y6cqRUYAie8JzC07C1yB+HzCV6yoIyp1adW3FbEcTS3Td8
TfgqcIzAmCTx3eGrTuWXls7PvoMrUG5lkFjhMTccF1elpfNoi3+L6BX+vytXxLFWEXLHhkYbNsHh
vJyglO+VgdceHUBSb0JAKnwhtRteFYJpPafiGMpXw7sleMkwh7OW1I9gEwgW81WXmxHKeVFUNIII
99rQ9gUO0bJ+6vUg5ZRsQinoQ2C4RdY+IzXlujOvh+SyeF61Y2YiYGxBenKizLyPvm6a8wxq6KsF
y43jH6g/KJXYoeeVcMKy3kqrxZqbm0POnNgjPmQviTy39i0h4XrJrgHaX8Aa/WBxNnvRxazwmgm4
EjPmiAVduWj9WZRob/MLi2FttaIQRwud1QIXD+x4X9Bav8vhLiG+m3Kkz/iqM/wHVcyoqDPMxVuY
45oqhO1+DtMZbRPqlyzalFNqP0VV4+PcwK0bsXBI+zp0auu18JW6sdrEf2nwg7cbEP3pK4ZJZGiK
o3C/qjIE3pXVNa/M/Lov0pzh9gwAMt/3IxF87EskjK7mWTUzH3uLvi3WgHgibadfpDMbiB6FdrfI
JXjaQmKVSQeBDtStQe6qy5YeBo0rQu9yiBsy++L4BmzXziZebmuPYEJWZAcRp6aHMd4MjOO+cCpK
L2DgCTzbLC1H7vxwYHA5t0Dfq7baQ3wJ8mPQSafbN2kxXg8ymJ8Dq9F3PQOvZJOAorgSdkWtBIgB
o17UQNbn4K2dl4oeprcC+T5eWQ6T243Luie5qasILpUqcjAB1jRMq85T5m0LD4WkgJhj/r40kAwm
uD7dDaFBzVXWNFO1SriHUG2AGL1UBU9nlcxAhrrc11SMnoUAK+klllmCSep6HdM2fcS2Io9NqfoP
SeVzuMdCpvZFPpMgUXDHUIb2fvW+SSkdNix49BH583DUnd094gkjzYPI8OGIhcjBYeWBD1p5Q4CZ
xUrYLveRF9gPwJV4NPBRGxeKeQvYETrbn5uAN4WAgvSMMTXFZ79tmpuoGEN707cOgXfa1PK2did6
GnFpa4zHjkFqQjs0dMiisUJI6Ruue+S7Hj4w5gleg6lAqhckSH22YpzSbu84HciJIvSRwauuQrbW
4qhATtHa5z7Wjcdomhr6mmZV3NWsM7cuRkbiIQpHrlGhjtM2WwixmWFuGfrQgps8wzuYrZ29CGhN
dx26dvMsFa3xABBYPIS1HRw93VfNuuX4jcGq1TQAIXANJCnThz+POkY+zISjxSOtfCrJSBovqvKo
DTBLFMEGH7IbkhaSxTEssaTZx1460UMtdMzAdrCI6aOX093kUewvGCFvvpBDE40bpHDa3MSqR5oc
dLMJQ9cLw3yn87rZiZiO3c7VZeViMrfT943doYKHSkNSgWsnlPtBnYwtuKsIgyXRTewZ//843U6H
5//+34Dv/eg4fXwp3gpKTv/+6yHasX5bTrroNTiecqRbzrBfz9CCWFETQv8y3rLg0S6n19/nV4SK
WgRQUK75iyqK6eofR2gEcJyuESctp2jPIbo5+JUztLXoRf6cX/kCuRlaRok+DGYh6PLliP2NPiyM
jWSCKvsEjiW07I8jcwXqDVR0hfEwk7xb3xBfMxiHWJceXanULgrGRJzK15aRR9VzJ7FxmOd9ocX4
+M2H+Dfiz0X89f1LQ5eHjM4nE/U03/v2pdmRXwLc7J7H2EN0LYzQoT2YZ+gkcNtU/v7HV3s7yEPZ
w+jbZoxNYMIC/pffDfL6eWw4/+CPSEi83jgIR+6rMa2uf/0qdEtMF6VQQHTodx93HIN4je0CLtlU
o5kAuXLICE65/PFVltf65yf39b1gjSNbw0cOKcnwe/OlSrPE+m+T+1lZuQJXMpiXwRh3Z4XnRkfm
6wEm+urF0dH0k7f39iv7/cICtaGEc48a6rsxfl0HvSYFCmXOEKHgY3M7NNpId9bU1F9Xm/9ipMfv
l0KN6ywsS9c2v/sk52KkFsOhgVlXFeuOkMFVPAN6M+ZXkIbW6sef6F/eGGGuPNXIEzzkEEiv3n6i
7PQZpiNgsekUPbRObW6lo18mNt2fvK3lZb/56hhncwmHBx+Flzhxo795HoH5MFepYyzaFixHWyX5
tnAGZ8veO0AdH4pj0ITTLwWG8FkyRjdxvSGtJauEG/PtuwsdxFRjxpE9xbvAEBHU2KvVKWAiP/4U
//KMLddZYut9i4hjy/yOfYw4yaIq4Dqw9MuPbiggxSSVevrxVRaN3vefIRpgyAf8l8D0k0b3m8/Q
VWqymZxT4isOlBzWCY4PemefROld1TjvMia2mcK3gxSW4TokHuss9foDjqB3U0AEuNWUl8Kb3//4
df3du0ergAzXNoVEbvz2U2ZqUpQx00vONm5xsHADsxmTOfbjq/zNnUrOjUsoNe9ccKu+vQr2yJw8
Jj7jfGgwvplWSQ/R1cxAIMlQM/3kK/27zxppsbfAxtlIkAG9WWpwBeEWVXjmDRUZu8GRn6xeHrV0
AcKU0U/W6L+/GB3lAImQ5B2+vRhlEbKPmosNTl6cQUBrr62kpMZODWFv4VHVP7uV/vo4Yj8gNE+w
RbIlfx+RHbrQsgaLx7EPhvpSxfKjtuQ5eWkDODqPOf/eaD8msDpHbW/msJo3uZme5TogWLBFBuGQ
HbqaCgWojsPhj7/pv95PtuCbtjmZ0wkl8OPtp+Et+yavmRMqLe0VL8lkQJNPhx9f5a/3E1fhqAi0
gl0LPvrbq0CLiCVXIkVYm950HCuwKJteZeGAOCJBQ/Hjy30nCV/WIq6Hbp2vl9WAD/7t9QT6xroA
GrqqTA7k533vYZ5zvam5iJy4OoJlb5+UG+GtMRodyW1Nf/jBjJUjN+AKyp/g2v/uMxY2sl/HJ7/F
c5Y78pulpO3gw+QN7z5H/K3Phn7uxrNxEgC/f/y+f3ah77azkmm/O8RcqGBodlZSJWyZ+P1scfjO
nvD102VzPkmgGMU4390z2TjUZQ1anzaxGd60JKyBiw/C+LUphDmu2lB493QhSdBoOd1PBxqNDZTo
LoVu/uM3/Hf3FZR/gRSLFiwen7efbIkUfkpaVkMMf0gyWBl3pAEDTK564+zHl0KizS97s6su+wFf
H3pqrskf3l7MXHICFaAVWoqDrs8yCzTYymkCjZ12KCJz0yUyuIO0QLZkWGofGNQ4oTec6dEHz1Zo
yQ9JjhVCElsNlREaP8MKGiWlAc7niRq/Lr4QQNf5l0EDppPRP1YOkLa0Bap1Ckc1fGyrqbPOUSwA
yhyLxDbWEF3H9NoYrCxfE506mTfxmLAFQcfWUIGidg6LvdlULpqlSA6psbEmFwtaWJrzZVwtg4cO
dAGHeoQACKDtDh5dP3pAMIdmFPtcBgZ+ZoiFz5HBaGxDyyfyjqRVEl8umX6BcBtacJOaVhJknJzs
WpzHk4APkZRoMVsoLfm+CWRTn/PEu58WpWh+kTZZY+9zzwd9jEvV9aeVI/oljWrM/HgZoOccK+CE
oAQawncNfeEou46NfmqCo1kiRVKPqiqsyAfeG6c9goI4x816NgUAOeN1DM55khsJxK474EBpPzvI
k95XeZZc+7Ly27XWedlvVMMBal0nDrSLNLPm2zRI62hvqoo4lq4q0k89CJZnQCQV6LI0taqNRjiN
/3sIg/d04MPHJFcgBnVXAu3oePCScxvgtTzACJHpVo5NgrYTElBCFmrQx+deKJLH3sBUd0RxsSRR
41IhDbSnImw+msQTaIIrMgPcK0ZaHyOkypZuFON/PuAYB3w4RGj7wBwZzvuIwbZ/XhMSiD2H4R8E
q2pUMJXJzoVvl+GSVAXdIrr3IvpcE3nJXM4JSRkuUwPKKKkGSXWM+2q6x74uux30MTqGgECcs6hO
MMVikMxpRlvlgAcFLrEF7VVUwJY76TGKUHE33sRNAdnUsCZ5pWQdXOeBP7q7OTXnFHWMExGG1IDV
yci3HapkfKf80nBR089GQ0ipCiTwipDORsYd5w/NQ9RZeOyLtq2ujTLrDSilXnOhNWxkkD+m5d8V
Ao7nzZArIltzwSBoXznWnCHIb6O+uB9HzejFilrzlumo12yljfhsH4yZ50fnjlMCRzwWvaeN5KDY
tJIDZ5vCO8thFGfrgbDRfD8qab73DVM9IRxq43fliH4KI2+WZBQLmbyMIcCjCuS4gPG1pHO5Zheo
4dVGcLhW7jTgxsTyF7/Qf4PGlcZ6DMAfc9rC5Y0IcqNsRasNq9qMUCLoBSwSejXhJu0J5l0Hdmt2
u7hGfEGSZIHWHeTP8iutZVSkSsVHR8O+DXngRmfcVIx6UwK7WtvZgFiYLxSDHUSPQeDGG/wFbrOp
5kBfcaorg23lY0tfqxLB1Kr2mQPRTIuyCy/HaLbCLu1Um7ACcY3ORdCOT/ME6FEYF/hKvTGRuF6T
dv7MHM59yCYLGdeIiPSQRMjAN31RIW62TKN6BMk5BI+MtWb94IQKuE5LANWXOpMWT8HcePbei5wi
OJYN1INzrAqVv7V8P292DbNUxeQxF5/6kFbZrq5mdh1BuDSCRebxX2K8G/0+n2LzzOb8ASVXLR7l
2k89jOiOjc5IN6qud9QDmDxjmisMPnmggSdUHZooqejXr5mO1JfaKp2PWdCp17L1Qlp7uoMeGNU1
RoUYkuvHNDDnHISKXcXrHMtzhOlaaECSA8YOGN8hwj+jLfN2X8apexN1dHXXGQ1S8ABzpYiEHVSJ
NHKK4uxIK76eblvUmba1ljl8sj2ApqJiGEdEmbXTaWM2267PFnrmMCZXxuwT9RLxnM3p/eAFkUzP
KP8pZ7d10jUV32Lji65tX3wVus1jHlduW6+svrGYPLpTwxPWUdV378c+sg8oKctPQ6QsDVvILdTG
JysmPY9Ll/Aq2S9dTXSQZlKtGy/wmY818O89d8ORZIicfWBPZlp/rRJ/SZT+/6j3wqGY+Gft+kXy
9EIK1bd2VW7Of8vXDZ9Uj8V1gTzdxb1MX+nf7T8DkTodGjAI/HvWloDkv3/3/+RvOFxJEaTHt5w9
5HLs+FNC45IcZXJ4xtVJ1f9L7T/Io28qI/Tr5qKDp/voOBYv1fmu7pRT5nRWS6QCGrySuGaPoVaa
SVrE4ald3NomrWP71EYmco2Wcr10l/FO0mh2Tk1nhl9EVp9a0eGpLc0KhAtqOLWr07mKx43PdnJR
nBra3tLbju0cXuD0teXdRUiIDUEnvF/yqHe6SlC+ZUZaBpteosFchUsPHbo77fRq6ayXccNpaomu
PzcHsr0pQ3z47t2pJe+f2vO5bQTHYenZZ0v3nqc0tkDV0NNnc81fwJn6B3lq+ec0//NlCjCeBgLB
MhvwTmMCErrVbbPMDoak0gbTIyYKbZrZ4B8rxgxIdBk5lMv0IUqcLsLbtAwlwtOAAsUyw4pKl8Fr
qEX/YTwNM8p6gNR1GnGUaM0xr59GH81pDNIuExFflwxH4tOgxMhFczMt05OCGu3AqZKRirtMV9LT
oCVPM+MCzAXjl3iZxIwZ4Wn7BF8f8rrEks1KnAY3nRL9MaqXcU67THZg5g3H9DTuoY6Q86ZdpkC0
fbJiVZ6GQ7Pfqb06jYwqbW2EcoebcG7l/2bvTJJjV7JrO5fsIw1wR9kNRCBq1uQl2YGRt0BdAw4H
5qRR/In9FS9TMklmkpn6mY2XnfvuYxGAHz9777XPyU1V6izZdmH+l9g0+FkGpMAf/Q7/+E2Qkq0j
rlClrLuOPKwMnYWu841907FcuabOds7leJYFdiVP1H25dcoR5oT6SwSzK42/YZRoY9NfOhk2TMvf
iL/0M7KA+p4iMMfF7YHA5urgq17w4W8ScnW4Y1wHHY50sHs//6XOxTehTt8kOwVZ4RGyIDpe9Zem
l/2l74kZ9dj1ySlKoEoWAaOsJODj0EFXD5C+Usp646NyTXffxoypW/zb+T30yYTutEX0jNCcDuJA
nYKET1zmmJKH2L3KlXa349IavYBWnLiSjaiz/Agy5bSkDrIFoqdV1T8WsK1NKDoDXrxIRfI6cIT0
UULr60s1anrAW0eTd8RWs3xYa4PwbIJ3M+DA9O2dxMwAsa+iBDY0yTXeO/CF8PvWHSgLB0fD52IO
zMh8zim3LhzHVdfFUrIM68yjsHMqLBKhCnIgZTs9SNPIW+f6ROcJnRx+zl+887pgBV6DRovPgo1M
EWZCpcFmydcYqDOGISDbID0JI5A8eNGSomqLAAUAN08uHdLYZLzf7GdGOOuGSaXDmQf3aHJEExHg
Ct4bUVR0k+FhYJ9izRafw254auj6vPZ14H3EYsSjCigDd51Z9AZjbtzqP7RSmPBP1pLFryMq42Ho
4O6yNoW7S3OjM+DmqBnHG4P6ne0IzwKIzGgYXzmjRFh3Ypz56xBoQqom3Kvfgd/eunyYyTPimI0G
k969cEkJZeC3mQ5rOq9wNG38/ZExr81LAF3V2S320A6gSrGnu+wTGaG5fSOvxfESBoys5lMgkvTL
jwWvoI2zotDR12VyN4AhQGFZSx3E8KTgoGfR2PhQYsZU2HcdQ7P36LtF1odUCPlLiOts8XcKTn00
rrcVe+H1nUkzPc78kD7L/r0irXFyh3nhAaK1/h6wu3mXweNjgjZSTFhr4Gff8dSOH8jtAw/txGeA
Xx2G/MLVoOAnZMyfPr0eHk0AhJSeMiGKfpun5vpGGMJ8r0CmtIjrU9A8d1bRZSNPW9Hm9/M8yuW+
MqBlR+XcETxKhFdN2zFH0o+Gcq18gG/0GvWx4eX0OTQJpBKWK3X2KKESok4uQ5YCq/OY4ctBYZBZ
nRj6vx769toONYn6hCftkxRpMW2NkfHpxIDfvrVLWncMe06rgAbKgZ9M0+FsDCUXdVJWa29VFKIY
FdVIAwxQQDXaM49Y+Sc7agCjbnFBQ6dtg6L56IPUfIxLMCnnOgPohwEhg8Xmx7Cel1y5kJh4eV2X
hXsCPB+E2X3QqGKf6KTGDN/WHHygd/sk6ptCPxHrJR5B+PkvbmaN/fnMrknoe4+uWfNoelxLVIgz
sKUidO3hTJa1zTaCAO2DwS+S/mnFe20BGx5v02yYpr1hNeof+5F/DW9/w6L8vw5vv/m0NP91duNf
+IdyK4K/I44iIPCkAXxBTPv30U146LMoGBiebtJpcBvq/iMzy+zmsWZCT/GJznq3/eY/RzdDmtS/
3Ug2THDUQ4v/U/QQifi2tfrPW62basvchtwm2b8L77/JKXxs/c7UXny7CuE+c5NT0dTTrohn492y
oZ0vqryUphh3WGNOpuw+ybgfY1cduoFQvWOmdHcVKhL9jTRIXwd/RzlSfaafO8lKOW+LSy983k63
ScYe75SZvSy49O7B8UbeKPMw8H75HcTBijKUfi6juBof+qw8qjH/TG5UNrjzCCtOPB3rkTYiX5KZ
lbJ/iwlDpd6NTRQDFa7VDIkqpS1B2tvUhu9eZnvXGB7cAp+Rm1qKN/Z6hP2/wT6WnpHEjnFjkbik
SceR6ycxhl1BudEN/Rl1hvrTaXeOiAmGVbJ+50V57xZQSo22LE92RyzOyz/JRE9bV/YRzRl/jDVv
KJ6a3vseKDySeBiYAw65gPaBi+0kxyx900anPnPT6W6WZ9BezorCOiciJCtDypjcPBmspDVeKC3i
W9IbPZI8nC3vyS9gytHlAMSX9UKIcPnOT3o7ltrem2RfSimrrdTpWQ6kWeQ03NfZ/Ggrcc9EH66C
lRft1QV8yA3piA9eaeUmaPUpKBIvHM366gBqCa2+z3aaLOLOL4TJKUVvM4HAxzRvdwwoe2Jv4LHW
Rzsur7Kv7oxAnoaeBJVntM/9lD8lWKoxrBhNRPgrnG3D+2no+MHw3JP2/AGrKn/YLyVz5bh0e6O0
qy39YuCZ1mowzjwMm8nyTXDizWGoyruSoYFREfJZL58NPzOeiz5INnWckBacg3ovpvXNsJOzXXCe
9CvQeSScrNRm6Ghp/TGIcjEGuvNBYawIB7nEbxnMhm0t8cpgQJZHscyniTLDXalTmt9KOuAWknhh
7uhuW3Dddd3hoe/jP8ysV3dqKaer+23f2DOlScV9lnWCvoY0EsrzIs6gJTIQfcK8C65QEw5LBkje
Gb1TCmRjMy7T3eLBQx9bZUZNYhmP9aqebLYpUVfSnmY1OV9Xl74X3E9QkzDSFzQn0TjgwFft3/sy
eDWN8upRR8p2yLyhnoW+s+vqSOPVtF2m/GOerIKOp07tTNm+kVSr+Mw3d3M7k2pk+7dj6/ct8+mK
vZ5hF2jzLqNTJcivpa2opoOTeRwR40JYOqiA9myBX9YNRFA6fYbBXfaIr9Dx2dJtPA0GMMUqRxK+
2tRZTxBpNByO7YlkffbKroJa9Lk6VB2+2DlNt17CPtPL9c+gLi5qRD5IY8eMuB6FwNBOnqazx9Dd
zR/2jUcN/2lGieEE0KLKcFemvnMIMg34cQIDRy4zLe/Ji3bkuzLyCY9A0KIg+MxvYMGuy38m8wUq
UbDldviQ2iOVEGRzN7bdU0GsFubGKfeSZylUe+BC0V2wb1H1E7TVrl/nIRJmkh65QRz7WKnP0m3n
aGGb/z4H/bMzLZclgbBn64lKtTpx7toxcMJFO/VPDFy4bhlJQXXI/GgbwIkW/Pv61objV0ENqKC5
Z495Ldbk1Flk6sC1TBc+BO3DHBjnpQWPVwa/Vk+95Pn8Bl8+7KuU2kRt/M5cFYAVN+OdmcT3CVxQ
exUnWy1nLn/FxnWwNLpuTo+tL/mPgLcexsLcLM4874dGVldBThcP/xRmlPJUzXxAiHhI/ekubwre
AywDD9OMtTThnjc5/omkrdi2AUvSNTAvU0WLjDuKjehoQMp94om+z7urFX7+TXSzOpm3tg9L6y0Y
eH0xyxrrbcWWevCovckH9sPcuKNF1c8kYj+K/qkBcl/PBkJFfguz2WDkFa7ZtSiXl7g8rs1NQ5ss
Nb4trhiuRiK4Zay7dapP4LUHc8MWBCXK0SuBTHuOpkw4HA2VF87W2v40C16dtOAV18JN7w20Dwzz
I/7qKU13bTnqyPSS+7n6EkVtbsmE4MAslrtysSlCnNpfWTIOe7ZpMrRH54DB+5A2qNUjiT2YmNzS
Z7bz7mlO1tCzsjuqCN5WJ3N3SBmnwiiOGR2WldO3W6Lt/H7QdAG6/F48yDldUp7ZOcZH4da0BsDr
Dek2DgtV72qT86Wbrtnov1J3uplvseBi/mVSXbgmQVg4Y9jHfnqlOfl3P5SvFp32u8bunYg9Yg1v
uawiN9UWsWIY4sQzi2gZ6RqoCf8Pg2T5q7vpkKa0Dsp+ovJsmp9sZX7obMVNX6eEwvuvwjSgvVs8
/LMs3GgwyuIaBJw+1Ip9ZB59YlxZLWvfDVQhmiOOXO3HfbT0qxPlBqlCsKfsaGtjfdfr+sN3J9zt
88j80OJwl0Q/dvXoQAx3GkVfgs5PoGjy7yxPVIRnt+YPelz6PeJZ9KNAf03p4vk2U1kdMZgVh8Ec
CfzQ7bDNbLG83dYbH0tQV49m4eyCRVHo6Nw7SbQ4DheoQIe8e5+lYVOxUgwvualm4Nw/alamxwYB
JEpHWwH9LWuOc96y4GtpaSoJ08Dr/wwGz994LXmHxJyrLU6baAiakybhgPL6ex5ceUHtw6lt4PRW
i/OV58Fe1Z5zrCzDfO6S8YdYXA4z7yn2pv04K/nDphgmdHrjiiwMSlJ09Wm2GNtlZ9H6MHBclkU7
HlkFcuOlgItIeNwk92Odn9LAPE4a9b6ywkZYWD/r7pDFzrb3hq1HRXbhNZcKLH/OUsgunTdKOIh1
u5talNwywWrO8EyW2BqiUmUyHPz2sAC6rAKbpEk1My/dqEixnu8JKe/T8fZQusm2pVK+AKxpdsSL
co9Ds7mYE6i3BOgq1PgWPK2fTs+JkJ8Lga5g0RyuPSlyM8ps+3UodSgtluxrblALlbMLI4IR4DWd
AtrEUuvOwmpSx3iWSgM0bx9CXvgthnLfiEtt+pSzLDSPKShLycF2HpI6+1mK9rwCUyGggEanGZgS
ngav2npAYKt4OsQZ3IaOqlify/2cRJPrnjBK+3sI8fzKa4xmGfhs/P3rU1GT/G9UsylIHHA9W19Z
A6DauDOXz3SaDt0E2J272NZe/goauPdTzfftmN+J554tkwNtWNY/FGFes67JI2eGpV8PaMfJUWbi
nk82M1/WhAhhG7ejcbihH7OyD2qIr2z1v/vhiSjBc2u722KIt618ptf0Q7XJj7qx9u3oRyrooZ+X
lyoxjh539c6hm9DIaTol8LvVMxIIeaUIgpcku7H8aQr/3Sk5q3hBFC7toV7/2zbjs0Nz8UQp0kAr
0Cy4ImZAnAsqYrJ2XwD+UmTLMnc+KVt9rN0hMJN90yVM89iGq+AiizvYFp9qEZchuZg23UjrY6OD
81QSy6Ikw0c47yFZuCYrvlgVuNZ5mzW6P/c2w82STNepyL5cht2CZHSIYszQ1NbfohMHZDqaT67j
2sasrjpnG/hg9el/Z/9run/qgg8247R9WchCjWtw7brmvpH9ozKciJfIlXsN9HL/wdE40/onORBH
NiuNRF/ekzEZN0Ynrma2bMdeEGAwOFE689a24KVHqqU1k1rslj+yrLzaTKpwtM+e8N4yO31taxsv
WpIlu4VGjJLaszKbHhrL/ADcX24V4BPOhemwTPLeW37CVtlSuLZZ9bBQgm1seh0cpzp4G12ml26c
TktvRlpIyjGl8UjU8LVr3z0Nn8QNfvJJyrbVCNQWvXGjXDIc3EaS3ZzO3+REgp3fFpEobftaL63c
1y28bC3uoLU8zO66Q/xNN/3AZjyeZhhj3m83g97aT8tbRsUhV4o09DnLktvHUgUfmmEp5zwza+OC
xTRc9av02GJS/chbNIOvZqunOlOUSg73dMqFiZjOBQchlZr+xlacA5N2jjGKIvSoD6Xug7K9W5L+
Kg3/OYCjXPTy3Y7HjcVrj4Oj78NJtK/T+l24X7lj/F7lOTOcB9PduVRn3V57j8viHIZ1ujZglB6J
JfzSTXZtTAdItOOEDt2VFPCEM19dGht3zpztgG+c0Adp22r/BFbzqBO1a9p3kXu/UfAOVV6fk8zU
d4nlbNI5vm8REAk10NBanbiurRsxslYqaN8qdBxlFnTq7AZKcH/VcLxDbM1Ho5GCjm0PXPE8XMvW
2Gdi3SVdeuj7/rPAXtS37o1ZriOHFrud34vsxhf5Kqv5aEByd3pm0hXuFDc3Ui7ZAOgH86QfEr2B
/UZCsJgVwaS0/WPkI6j9GC5zbT7hnPN3nsXbPPPUuPXGWR5h6QGZ8ahlKf2XuE0/2upWpK2mCzvh
u7br3tSKX0TLej6Bqo9DWNtvXN0JQRdqhRqXf4+t/dwYsH/rsfhKBQOl9Jtur6z6VUE6ASRHW3rF
4pdw4buKu4+qAHXFBE9qKtVV6M35z4pbKzXbmqqJpvGidfKnTea738ncPJlD7WytyX/oc6LKKMLt
ZmkG4oDTleLpu8KGwEenC73K0Bc2NGk7uxhf0SYfAvjlXfJhuLwGjAFkveenM4R/x4WcoNe9iRwV
ZaqBKEI7MuhMPYdoHjV13CZ+ryWLf1hW8pJ2xJi4IOvb3zbdF7yJEw4w+j77NOKXoza9QcTChJgH
V5DVtLSnM8DeFctY8kiIMNSzeKqh6aGa7OJsaAErz7ug6X5Lz3oo+zWKy8YKFwLdMCDYt0f9HNdX
LxPcJrpcbj0fGVurBea/C1mJzljvOVM2gjKmCN4Px0VAb88TphXd6IcxJpuVuCq+ZE2F50i2hjjb
U11HwHjomKRG5YZBtACT5IxLXVd+xr6ujq6RDdzRQInxbJt5tNh8NgrvvTH8C5USEUvck+tUf3zO
WrlUn2ls+oeGLhre0/lMQZdQn1U2v8V5fTRsl7t7Ik/UMYHdCWzgFvIiFB9zXYsz8ylIHt5VlOJl
wPwIaxn2xXV4w3lW8zJZLeDopXT4jM9GeuRoqQzStYmFDNY5gnm48SOYEtmXVdKNoQtV7gMu1/tk
ZAmDQYMQWtsvwXFGea92Jkm4sIf6tjF5+nh7xOc8ia/LICk+7VY3xETTM9eJNyhR38T+tpa2zsqr
72w+if6QfiV81KjDfKHvw9tabbGLcwgkfR2lNTRwmgsQQAAyxgvVxyPHcl41Nko/xSMso/BUk0qc
koNrzWdsRuDDKTlpLUMDzGfl3jg1i1p5lzOqVaI+UZ3+2w6KXWarU5DJg6rSs919k7951YP/oGYV
4vuNJp/YETXOasJIMlFdk6nhMw4yKHHVd1/MdxQUncvlI/GoA62XR2kn90iG70bdXtqiOzgMbW7j
hFWQneBQP/pNHsqM6vregEJvzBf2/g+S7Fs7TA+J+mE2AD6b0j3T3EpCmduIGpgVBWZ2fpxzvIPO
hbHJsh6IsNJnHd+MIVjMGZPW06pu0zGmUctddgRXMcdxy+AjshpRSU1VaHnie6AdostR8igYQhW+
KrRIf6x2g7R/jXOLh+WGyGTfkVV1ZJX0vzd0qaESbFfZsvL3ca9wybvLYKgQA/W6yI552EHGIAeS
25M8f2zRgim4dHn3mLb5vpmnYOPIYkeSPZyX7CXolvNK9pUMpdzELF7xdVuH1pzOvgoOtc2rM6Xt
bEW6yQiP0ioVgOAsIqSwEyWzj/2S/V6X6tnSc7qdzPVPkNFDkGZfQd1TN3AqJJVVgbdGJke6MLwn
0S/2I68LEz3txNId11RtyV+Ft8ZhXdXPAcLt21x3ZUzw+vZ+QYvgInLqk4OjfyzzxRirhUaHhriV
nAkKbCazcvZ2VcSP+LDFboAIsKvKgnol4DKX1MtwQgFqZm5QLT64aUio6Ci85DgkNc/n2lIINVOj
99ey+197/7/9Faz5n00b16/y//3bf1n734I4/wxs/Z1Fu4fuh2NDQrITLPD/CT2xxN8FZBMcG46F
KGDdMkL/3PsLIlv8D8+1yz7+tt3/j7W/Zf7dwuyPad0XJEjI/vxfAlu+dzNc/6etP6gVvrKAHIXk
/wlw/Tcvq28ZYzIVFEYN2nQOTZ4P7I/JV4/vcuYr44QwyKuzXgpItGeBtmZaVPBCnYPAmIK94wJZ
eJK6Fd61ym95enZQowLPJZrhTIWR2gUVEDuA7aIAlZVPEgpV55b6aPtJm24oO01jZOmynt68AiWA
YQQ814EwTmPxmsbP905BacOSJF6yen72OzKNv/xZMwZuwBHAbjLrqhp+MSNl95VE4NumTTlnvzDR
34rY3b4PjvlC7OU+zVhpr2lhEfExc9t7zNIVYpauVxr9aCK14hfTY5t3a6PX22yhxWEOfjbBfFVg
abeyL4gmGxdeCzIOQZrnTASOzZWxmkYLWBWl3VQBUiTtv5lm/zkF+A6P2o4lXnqXSXk1vVc7S3+g
GQSntQsGfGosqfiR0oFQUdsxIc2urVRU2CUeG6wUaP0b8XdGPFpWNW/Nth2T8xyABgOhmA5vtpEb
694d0iFcM63mt7XoV3LUfAd9fSxo7rhvcNpcJt/zhginpz6WjcEATZS2Og7CLZmOu956uVkqdZim
qi5Cf7qtoNgUBg3GHdt6kpXNYGJlGi5laDWp/s6BPOmowetm7vViy+RhNeiiCsskGL7FYMV3MiZ1
/9gDrQHElfTMPlWxiA/RTctXMfjUNuJs2eADvM4xI9tQcBNgKuzcp8BQr2s9iuOSWfJ3OVjpus9T
NrAIJNol6FpzK7J/smmlvsdO8QbuGfb1dG1znSPLjIF6z1z/xjdehmpfpGVffuaZ7pZ93EGm3OZj
T8vJQiw+fkqr3L/XIy4D6FEqKbzf2eSU1m8cva5+Lijxm49oAEF/V+rKrAU27BIOA4aLYsThJ1dP
cqFuBmst5AFCf96uMFrywjy2EC3ETxcDAOE8YzGpJQbDUqU/2tFZvQ+KOczsASEgnn7T4JWP2FDg
8qwb1aumVvvBB4eAh3rsfCp2RCmT67QKOpsjs+eh3C21CPIdNYxD8x3E85QcHaU777nVI7t2StEH
c6ZNL4MPBEeguS0lRTcOD1g4svJu9Clg7LaQtUvrgLHFt3YsTR3JNR/HrbJC6dEhZdDPAwtcHN1m
bs5F7vqsAFS/F/NQ32HvrcJukFfKw1bqVqYcH+OaeJ8MH8k5zi0RJZ6jKAlli04Ip/iuZlzuWVf4
yQZDaxtSOjqHfGUBBuG0piK6qPZ5gPElNMGgUxBEx3Ad5kYr4MDp9SyUXwI+Y3X+QkwRRB0F2Xx8
i2l6W6apP/OOyw8QDtxTzep6GwegwHI7uaMc4aXsLf+pue3XzdLj594k2DmKKYDsqWaeB9yN7n3V
avkCGsejh7DuUdN4E55m3yHaTnku635s59hptPtqgqp8DNplOJUsjS790qtwGXoXOAj15iPgBE0b
m1Q/7Mpu1U51MlA8lPWIFaYs42Mn5mwzDtI/OwMja1DicXGnsdtNRT9+K6f4GReBddMFqGalVV3U
LVgXkdk78lgtIqPPXtLG+L9pZexvLXpVw7GlqMsUg3GE1WpcJzU8WCNdL8CCTJChMJAx38LNiQsX
d32PB0IQUnjxnHbaBoTbzpoVBBn2gq2eVZm4BRaKHg397SganlmYwiYcdHYwgGKyyrFMGnmEjoRd
xGhJhnW2M+7X8ALAdywF+lIzsz4zXTRRPcXHrOqesZnEEWIEhj6wPvsVO9ImKal+ySrqknOj758y
o82OKgOBSBSYhYArDeOlS9tv4QR9BHRlek98b3qEnYXzPGnkxuq46Hnc/URhp2ezzgWiCkal2ECg
dvPyK1lZrdGvwq+ZZ8C6JmvFH/HBjzvukG21nkRUtRSp2fgsYILK4JAKd2aX6omrpvqMDYFwz7av
2qPq2RvCdT8r0Q/bFW/f7Qxzdk0/1QebS+m2c9jyTS6XI62c+Jo0abyXhiMOumWBvsSq31mD7I5u
iw1jENV0CNbx2+NXuHOwyDx1s4qqqkwvRZLXB+ZpebbX2P8oTdrwWFYF1J4XBi571iVNiNnAfGjx
igHtEPaHyDKgetRa0HRFRPDYIKw/YPylMS+J6Q/nzjZZLNnm+o0F8GNDs1/YG6Z4Mmxfco1Ou8g1
iUDA6ygflWc+q56CK1nl7mePjSHkAiijzMQhQPbYP812LX8Ei+fgYAcllDj6p0EKiBePvO3PjDGG
sO0GBhd25BOY9HEun82C1kbh66Xnn+b0NPIo79K575EhGPh7wgu7LsZFh/hsXEdwrpuuN1dJ/VQz
4rW/Hes2HCjUZaiBfUSXqffYJW53AQ2T/5nXRA6XiRRX5gD2MOSUWWrjNRMOfJSIubVSqpMp6ywl
m3vX5xxK3ic/6S1qXnvMai22Mmx3xi5NkDlLjwB7VvQz1OWyj0s24MDZPMypbEKwf5m3X3ifms+m
sMRg6uM8uTHk7gJDxB3W16H6TZLfjb+EO+G+5ErkjJ8jCvyxW7FcWV0dRLpsQGpW42fZ4Uj3gjmH
TexkDz5NgWh3aflS3IBK7GJXaaJOSbfYBQpfUF3PRFAmv2qeRlomt3URW9c8cMdd3zstkAgMkJEz
DuuhoA8ZTAmACyoIFrYRBUByNeBsGn3Zs8ea1NFgKXLBEFm91ZOuCsBrXvNzZsPDGqGhOVRn1GzF
lHUj2JWvteMGmwxZ/yRZRIS9U+RXcGH5V9tV8tWY2tnYjaMzRdxVR+j+lFKGbbv6PPrB8mNAKTlU
TVFFel6d3/my2KErMmOPJ/QLsiVjHdVcjzjQg5NfueOTNwHz3PAX8rHJJ286Qn9OjQ3IQeTERsCc
KtzndqD3kMguMSBnMfyfFFsMBEGA8LIOf8dGNz7XDDoJGljuPQ5Cyai7vbRMQ7BvJmxVRuU4O+O5
bYY+2OqkF88zMjn+VKMEdrLKWl4ntqOfWgfPVpX6Dy3jMLoa10zw7vlDlxuzs9Hs7dst/kkW7LIm
i+PSTv2plV1ds9ylVbBx2qtk1w3bpQP/mnrE9FIlxMbr/enFB7Z5yQiwhamxol1ahqOOPmLotnI6
N5rX9RsKERYChRzvwHV7H8m/hR6NDeR7igZo0CqaG3gZDupyGIcMM0tHvTMAT998n+RtlzlYLZLJ
BPH6x+x39s+1ModXjkpVh6NeSaPQJn2X1invcOwTx9zNrZd08XHjsqZ8q5oYebdfyG8m3E1flTBp
btfV7WxHKbr1eYvrkpTDNXW1eSU3EZ/AEFtBaButeVmr1X2pb6Ave5HEaAJoefbWIgbESLykr5io
kqs9ZHqNVmmMz8qaxX50ekjnxaq1HzJ8xMMnazAQTIXAgQH3qqbMV1o/eoMCMtrj5uLGAcws8e13
3ehc+27ol/slNnXyoyPzJO5zRGSfDI7rU/VGWnWeXixYhO3VAAeL0QG+A9SgBEsdbzSuNJSDlk2R
s7apOg74qdeGc7WUuQ67pJJmgarVausEu9+rI08FBSVzwkeU8h1FnRqo/41hlSU1Kll86K3q6MuO
A5mLQphTTsf31e6SWQ182TxRqcEBCEi6A+wu5+5i0AF0nifnm8WTvi50Kz0OnZ2fq2IgUlrB0htn
tiju5Hhs9G2NBkGLy2gZCfoJOCJySDdSTHsY04x1IOaLo+NUHzQIPU6s7rYYcMwQhismWUb2lqd6
q/GE7w1ndg8G3/cfHlCJiudrlO9ZfIygj14tSGxUN1vxPvM698rLFAXMoPQ8wsKWfQ1uV551rOSX
2dreSElso3/qwfXWg90bS8rdSc/WEb2oGLZW6fb5HWO9++lYlrmeZmXh9bVzQjL3FpzD8keVLfp3
YtkcfZk2/fJQWa7qjmkZ85XVrScOnZq9TxwXVb2DVxXEETbsCXskhvx0uwS2c5zbhJ+HkdHnHq4V
m8SdOS8KHF2RG5Ssx27THQjdt3Lne03Gfi9J+Qh7IB+n40RgwT4J7czDPU7aTn+BQ4/FDhUw/pm5
PdlHDSaYNZvk6MGdDbWSanDQY1/kjWzjSk0sLirDU/zo/CQZw6CY2E/BJE31aQ0Calddy9RpCAU+
9rY0e0mUajkl3mMZY0gO83lok0fLKb34aisSndtBQfsKqzWbnZ3BN/VbudAB7nzugm7oFwba+6RW
yo+LnIZR1GiD37YBDO2Cd4fVuiWIZIcQmMvmsFJbhyA0LdPByKc3yuTLU2zbwU4uE5JHHpj3bdpk
UYdj+yDivP9prmP6OSFnbby1dH9gpl1p0bHqfYzjap/XaPZM6z5mbeEhmaWVLr8XFRPPqqUsD7ZZ
ijPlHMGuM933sncUn3zTq05pPxinhFjrzimqlaBd4W3zmn8NR3rzraBpdmyd6TGnysBFOhBlsKuW
imhh0ZT9wXD68ddSrg2pDif+ZuMc8A50Wvw/pBFtrDst2TxWLSBf63FNEWlsboU5Pqm9Ya4L0M+p
MLCco6+KRIyPVQwnbrEStfeMQDwsZr3u5ma1IijSb16zLJFXutbOZCt8RnXgyVtrcfEhnF0JFGC2
G9refw8y3PSrMGEpNgZCAo2KiHwer47CF7+MduzPKUsb3HPCwhLf+XTzkjOtNxanDS7BqaRrEmNE
KGzJhZ4HPnJuJcPJavr8hONHufRctbWMbxhq8n8ddHIPdWvcxYUdXEaMhdvYiZ3nZkmK1zFJiiM9
ElS54rifjk7cLQCnhHVcYC9uS+Kf53TG003qqDiMFpEEJxnbXauy8Qra2o8Pcdy1H3lG9hdVRdVT
cE+rbD2esMc7KDPCSfTJcGTrIaelMOILC/wWl+SyCcZ/oEf+tYP8G2jV/817fG3W/8/emTTXqaRb
+698UeNLBSSQJIOasFv1kiXZsieELNv0TdLDr78P9qn7Wdun5PC8JudEWJbZsJNs3netZz0TRKb7
r68Kkesv/VWIJH3H9gTBMxARgC+s1qy/yFEmmT2gW32oBPzvO1Pq3/pjqo2OB2AIJ7bE3cR693+F
SEPIfyqpLEHUHrJRC+Xwn1QiTw38fCjPhBljSwEviWtRp/wJjWAi4zcil5PnZFordrZyL4tepXda
tqoMfno0tz+qm/+v7Ivbigiv9l//OFU6r9ei3QAMyiEGxrROXGrZ4AEWymvCqvyBfIGwUYSFRRiz
XwiGHi5sFuz6N5c8BTJwScTI+PIw7QFrOiX+gMknv3XdYhpyRCtF/tCubOLkN3SNv7kxYuN8gZJb
wDT5zmv46SHm1Hd1uK7yceQTfu65ltwgSWcLDiVKuYjhyrL8Ufb/j+Skv/niFF0SLH/CgTMkTmTj
MapoD0krefE9SP3ImYEO5/ECT7Tz+j9FtqyP0Tc90qcsn4d46i9MQ0RQIlOgZjE5XNul735xcKMf
0WjX533S+L8DiDC+fy6PA5KA7goMHFcj1kn+/3pYMiDNoWI/TY2IykI7f0YXXF/0vfu+TV3/sijl
Razb3dvj83SwrBdVuDXBz3BN9xSSAjF5qoDto/hOrZkDv5xo+VX5bwbLr1dR9Bg82uErWR1Cyutb
GzQ918WkngbpdbimYZxc6db7/PatnI4OSDeYFFY/gTI9qknr8/1pRJIRoZa6qSGWu1bz6I/ZfJvR
fDtrrb44/vGloOKtuU6CbMRf7qd1ojROscWBTGB93+QIWRF9kvpHJyPul998R+sc8VPfhIGB9Yr5
yhTQcphETp7emFS6qGClQipiCUz9OfwQ10P/oYGHwmFnjtmHpyjP377H0xf8+1UxitD8WXtDp92a
qJNa1wqya27J7i4JAaCm5LFe2jUMyXkuTfcP5631gphVIPCZlskUvw6in78/GA7KLBACJaFWO5rV
4VF583R4+7b+ZihyFRd2IfMjCP6TCTlxUUQnBYVz0Kci6Ahu304+LZa3r/I3D88neQCUPXVs1jrx
+l6o3HjxYnIEGxuhD1XmGte4kr1zwbnlG8wH/RtC169zx0odIu+ApRVKzCm+jqaBLKpaU2S0lyP3
P1CG93VQdf1TXVh4+xo8G411/vZd/s0b57P1s3FzmxC0ThlT0ExF0ZQonxW4413TuxXiXekfQ2Pp
H9++1C9f2zpHCVdK16NYanrrR/lpcGhZGz0UMPgjHJOvKLsBgwU49KdDkEA2ctdsGlRYoMhSfX0V
2kq06qzCRmEKXDLAeQfgouus+z+8mXWWMu11lLNCMxpfXybVKvFVl2GthfYdrFhaVmhynP7wKj4b
Dw8y3bpA0xhex+hPj8wXqvMyh0HuUyfaCs5tm3bVL7x9lV/GAG+s6YPGW2fCNbv69VVm16JTovAz
eA4xbg285VtYz0iIZJvu377UL2Pg+6UI9uAIJ1fywOtLUUpJwIGT+dC4BNcEc9GbDk7lxBO7ty+0
TqivJlzfBX1guetc69lsRV9fqBlUX3WCCOS+lqHFnD533jFxcApthDePILSRPMwbqT1MZ4YzIWJS
I13KP75fuJ68WTTtTb5C7+TR8r7aAK/A0afTMEXnc1j75gFQWl395n5//Q6l8DAKSq7ncp2TldMA
SB01oCCCfKqQIfnaCxY4JMfIrsXD24/21+9QcgGCT4SNS9gWJ9OvXCxaOwU6zXZY6huPsECQYeov
fch/3Cj+zVUIgOGQ4XEV5vr1hn8a+nMZSSDJM75WRegeTDKsrD2FwrfvxbdOHxwyawQXDncEMVR8
1078fB03wb81wCZBMBd3045MPA7c5hjrL57qwuaj0a65IYGn2Z9uu6QOJSzqJnSiQ9TShbyXTesV
ezHBe9k1BoXAoBGTYW0FwbTmZUIp4gtdTbtGlojG5muIuI92ROigxJuT1mzu6T4MHof2Em4L8StT
CQIysrLm3JzQv1KnjqmeJ+ct+naIPTjoZ+p1pGBwOr9mko5mRXcw9ZO7NJ6cYT+2Csf/lvVMD3fu
FM7g7Pmxs1vKsrfuPByUWWDVKbVcr858GFapCwkfkEETX/RpW79344oMZozFtGu5u/omdHzD+xg3
xMpcmW0BVQjQmUchcpBEAppz1flHQsOs8nbx3Wo+Q6G8ZHcgcxO9t1BMk14OJqrA4+Wh6g3oQUAZ
H0qoQwDhLXrU5yJbeTTdJBL3HWLMMN7HLbJs4k9cw7nLcL8kVG1DfZdai+XTyCSmGAtIiywe1TDN
uj5TNVUrtxXlkyCNzTyvOjezH4U0Y7z3NTCt/DmPHYljR1FHQnhtx8hJTLcHq0AyfXdsnIE+rraQ
nNLdHaNPWTqqaJM0k8gwTlnJI7mCxnKmfASUCPdTJ940oqmSW2+O5aOKRT4fqablI00/z/62tMNk
Yq4EnRQFuYcJidiQuWm2bQJjB3pOH99RMkJtW3hwgrayyrCN5AX/+sorA6JpFHJMA7tw82UT55L6
POaEvLvOYpgq5yVo0VuyLmz5MDuqnc+QZJQoTw2nGH0saENELxuBdR51/Xac2tj4rNKmd+wNTaGp
vW5Sp2guRlTS9q420oGsv2Jezhp7JrzFrvMWG6ksOJih+CeHcREJTL89Ffuuua873SefZ3pGtr0p
sVQ0/o6STYcoOqN9J6JtCygOP0pZ6Mgb0DOT9+JRXIrM4YtPPEV36Sidt1/hnoHrp6bZwYXbU9u3
rs1ClfE5Nct42sFfsTQ664HQElOV7iH0acbTrdXfjFa2WEMqMH4X0Qg2rEdVURbVrSaLqHM48tn2
8LKkYcq32jckN5750yKHz1hvBPB4rCLdVvgaq4KRURILyirtRhrbTeoGtA+jtbMo0b80Q5KjYI8T
Hd1Nue0ReINixL+aurhuD6hVqi+Kl2rA38I7/FK0NqkRxAaVF6gbzPkyn0Ij34+qHtSZjZjI3BGQ
6Y7bHB3ENaprYnumXnX5O99OMuuQVHSQt7GhtdiRDEO/ZIkbYE5UphX4gBDEF2ZjSYVV21mhDnEa
FvWGmZQVDDI1j8GYfTIiZRXKmykbrfew3EyKkPyTzs6hQ4hP2YtjpOTONFRHUIt2tOlsSDsbcBI6
JHwEXUsQtl72dem8hA1wnIuY3mDlWEfCEsvxo5sBmzuLOfH4R8QlhX1Rt0Xk3PYkIsgPXZfGBs/K
d/szqWDRHbo2GmiiFTHmEb/s/A/a7ZIrs/aNaCdAVX01LWSHV3ENegKMvlOivQ9rvMQwo1SOO1eh
7jTMCjmZn/bjszP4HU2LrIofqjElMoncZD/dZLz+19lUjrgBLJXMR49+PwqkFn1skEoO/Mcxiy36
ni3mOnxFTfNUeUa7PrO8uGvRQJlEIJHcks2ZvmfiR5efw/gE2UXvzyanol0zT4oalm+ma4v0Fzh9
OHxIM9kv+Bhr+kXCjHegW2S7B9/gFpsEpZKiTUXu5qYjxkvtHasmBacC7xo+RexqOLrj27Uubb8z
mmvMyclZxXzhHCtIXSnNV5GUHxHexemu7Bf/o8xZODdCqVF+0xqKWaAsq+wuvDbGixQiqRAoQFVh
XEq4JA2RA3kuz9HJtS7mNLNHNL5YsxmYXan7nSP6bt6bw2At2zjs4E9iGzOswPJnMH2RWXULVjEi
QPaNkZIYq3ryNc71EDWkAMvaLXYK6XR6pk0TWF2U45J97HBkxNvJcyIfP2ckYdSOAOKCiaIQexQJ
32NvlxRudpmovc9Ma9q8gs6ErypyHZzqg6ox9mJGwybhVY73CZjh4G8mA8Tt+dxHEezO2Kqod4Dc
m4J6XriTkdZita2dOUk37lARH0kIRvSEQ41S2jyNmbkJLZwwBEd5cGiMccQpHU1CIqOzajaFtS+b
r5XRhPALkjkfNwyoFZ/j2+ORHi1gzGGOhYZ3m2EKpDTufErmZrxPrQTrSGFIXsU8b4yb2ggBzYg6
HUaSXL2ohqY9+LgTM2E0dJWMhAYiZkuijeNBA77TU+aA7/PSb6LAy7zpfAvLddsX82dV63bYpA5q
3l3W6J65HZ6fEYym1SqQpVbbE4KTi/xoFnXvBAnNuUM1gC3BEzPmYsOk6yMdCencKpJLS6Q1pdHv
2tgqSIsADEK6aJXMd1T9QAPJtjbxWwujVvsKOcxFl7twPrGyO++9ZUDSVrQWB9M2ys10aw/9bNKM
CMcFy2DV3cXLknl8nti18NeluIS0JxEHgGrx0SoAY8E+OpIzFpiurJ4ESx+vPJoMbEm6ITl4dLX9
BTpDyQI42pS1Wvj+GbFelhZBVgyEGDc0L8pto4AtbcDalc9z41Q4De3KeiC4N2IpyIU+h4SXxkQF
pCPN1DL1dl40tN41mINF7aktTIoNUq43FEkiEiehApliV+PhSfcC/Ja+jcD/RTdgeGp/g66kQALe
pFipLnSZLvYOfKNJFx2/cnyVZTlOSjKZ0uleLMXgbiqyA9NrYpOX4YCxKJ2Oi+kwdooYcvtF2AEM
vajZS3QQG3xRrDRycmnPJa27mgSkuEXXG1QuisllXxiJcs4qvVRddCnsOXFfAF4UNeur0F609RsW
UhkMHlUgBPqG7dSf2LaIatvguMDkoccw3DoG4qGEBbE9DLRd3WMSGbgn67wISY7icIikvuzpREkE
hfRsOQk+aQPVwXmTK/wMZdFgdBorb75TpF/726T3VxaEESfZvgnRq2wXFdEGpvCDrJZNl43BH2Qb
j1/zCGCG9u45Kra2PfROl9+ZRoWwQDbu8qGK3Yiw7kj3ehsRhvCuKcbh3EXmmdC6EjiQQpsEMCAR
stvYkTRYodBcNLuxC9Fv9nhFn2bOtgw34ffWHilYiRIHHE63HzDqRTv+3kJeoIMsHvHPF2r9yNqq
aZUEzqatcfib0ExcPjnxfi1LY2D0pXFtNmgLGfIlQbVpNVMiH6gpRLvWStKn0IyZQQzSwMjRsdkk
BnabIAgqrLR/bljUx00PXiulrY/5btMArv6giTfHKTeCtQtqq5YPbUq87a60SBQPRJ4h7MyrIkGD
v0QN3jNS2IfjXFh5GuSLLh9cQ9iEgONQ7PZs+7xbSQIMFLo8x5huI1R5EiJpyBBD30lDWeXlUZY1
RKgmpzkT6H5S76wxNTAgQ1TS28WMClgmsR6+EvmO3zGaaYszZNK22fZIZ/gT2+vet3AvX6qsoWS6
rKj9LWe28Vup5vqDRKRydMKQvZSZWZyWOAtU7Rqd1V7OKFTKLQZlSHkInhHwFSlF0GDovZogIo5D
xCZ0HkhbB48l+XG53E25G9/iLi/qRz9ptKSDCVgviBFEeVvtO9Ye8K9p7BvSa+Se7DuIKV65OlHT
ihg9hI8AaLeY5pa7vkxBB/gsppeeMUTReQy1+FHLyDMfayUIXGqabLhZtGPfgn417Y2KHeMdjevY
2ElzkHufVv2lNgdMO4iJSB12s7r6DLKhuiW1vZvYYsMsDNBGa9KH+hjIU2EBpF2XgzA8CKdPJ9Qw
HDTuqHmMXyNdlt/yeqDZWRgtqyeyM9FswQ+XzxNxLGQzgrzp6gu0OIqCj7nwfkRBiDQ3PF8b7SG2
kCRtLiL00eFHQce4uZtDf7b4gE5uIrPG/pw9Zs4wdkXQloh1S+KC57m7iYlW5p1EUdPinUFdiuu+
hX1HB7jBpTx6vF27PC/dYd/XNnSqsXPdp6hNhweHk2CzURxCET4vJZGTGgVvt6kAxSmUrtZwQdg8
KhdvgbiD6y1NGHNmT37htBNOF39tNLa7oK7U8jzptv+S6i4eNpXPosMwXVPRakPD9LCLiMhxZozy
woV2EO8LXymCCEsch7u8gbC4Q5Bpv68gj7wfUiZv5trcLA6+l/dHBATIIzSmhOvSsXErFkYt0Rqw
Uf9CwFblH/D9ZU9YCDDUdl2Z77M1KR4x2eI/EWQMQkNkEnpNYEvbrT/3Cee4h7ygR/YJbshs7TJj
1ISgTuy8sRz38jGuGzxi1UAPNDC015HJZhfDQMDSsjgXhde7D44U/XSY2AnidhwoJvh3BtWM9AIX
mQLHhpfB2YmhNQ/UY/ULrG0QSqNM2auQ1xlCu7SyadhRa2I/XoGYg6+qayF28JLcI/ZwANgwFHDy
GNa0PGAL7xE7+S1S88y0ntTsSpy9/CMgqztWimSUw/sxacAM+Y2p3V3D4HfwkWoSoFRfC/z0HiW0
gOpw3W01QbQ5kIYaf6vMh/Kl8EHwBgZNWqIDiZq1Nn3ngaIrcULs5tgnkJv9J0koI86CZ2OMm+Ry
JLgRZNusvOZA9zMMUTgg52zaAiO7ZaiJgOm28Hei0obPGq+nd0uXWNlhwa+tOTwbRnKg6oc4lM0t
cdHWgtDII216oBRB3TlwDegW16B5UJonCmLz5VBY0RNvQBVuE1nXXeARjvpgVNCKmULZ6wbtJNet
W84LlaAtWnGhRvqeHd/M/hMjO8nwocu7r0cvI20TWg5Stw69c5Apv/dQYznNi0dOWRtYiLYp8xCL
mx8Ime7qLeOS2RA7e2TtjKjwo20eYYEjDj3JP+lxTTBoZ4dd9mIu+aOh1XITptH0tSk0EvloSpru
fKyH4QvjMrJ3tuSk+W2Zs1IfTLbGxnloJR3cI/QotKdB9uZH1fRdeSBYmYUTNExv7zn0muanonAW
Er1sghB3jdktnyedMO30RYzpNEzG6gzhT/MRyw8YJmtImhXguRAOFl4Zs5pEcR/PPSjCFENGehhr
diT9tVmrWWwzvQhrWy0cVF+oG6TFJzOVeAKQyLbdgeByqlR4QjmqP2Ts4jTr3iik8ZQ7ZhLf01P0
cCsSXwFehVhMM2/fEYPrYiuHFw2iPAOAeqVCOX4bp8xAi1pOKPWYu51942UcVxJPJpfZosKvrh6K
b+xt+4/14MfiwxDWff4tndh87+HP2mNgSUgXZ3Nbp9V9TMyePohcdfGDxJFjUgTQ6Ycu6t6V2aww
aw4dqTsuQ4MARva6qYGuZoVihzX6bJ7zJyyKl7psbsrK+QYZJdvGtfeFJPrpI2zydoe80T9Ibzxv
1x0nMeQHVUxId1EnOi+Rcub44n9qXqUwK1epU2NYhAS3iXFryNKGookBijWyxnmJoLTtPlKVcDnJ
eFRgD6Id3Zv/UdUUNg2nP87nZQRhq0pNqElN2t/4vW3dczAjiBEiIbtTsmvb29pfM1nYZ2WPb5dS
fymkeiteDjSdidQOON1JWbj0B5eRKcGM87QxYFQIgOvQ37YmFOi3L3VaG+ZcSNuFFhLdfaDn/kkX
wZ3sCaTDCBzASLKriD331unm6Q873lyFjgg+t1XLgqDmpHbfShfVYJwaQe94zTlnoPISXYv9m6t8
b3n83KngMhjzqKTTGLPJOjlpDbdR1ziig/Drj0Yeon5m1QnCwSn1zmvhCCWdo65Lw15MUusb9zqq
G/IwFMveNxNIuPxNx+LvvkbLlFTd166n4518HCwIjmUYfI3slvvN2K0pgnBceTOMv3oW/5Vf/QOa
y08jevtM4P3Xsku6+fq5+Pqvf1w9903ykryGP66/8kN8Je1/uhAcWcl4oUiqWnuYP8RXrvwnzEeC
CoAuwuw2JU3pn8RXNkolz2c08V+xpum1pI7G//qHIcx/umtcPXF2Fo0b5qg/EV+dDlmcpLAnV4gk
DROak+7JGKFLkZdZ5k2bMvOsc7Y806OkkItNHB/AZunGfs+pkywJ3bED7aolfR7N0aNWFf8uIeik
a75+FHpr613hinWo471uE5VQ89hAJfOGqND26ApJGcJI+qNXU3WB+wPWDf9Y+KInDl0/fWe/14XR
NacPRh9z/SI8QnpOWowYSkF2AEjbcgB+rzprRfRMX9NJ7cED27+52MmUt17M5VbRTa3teuc0Ja3m
3OuSRFxvc8OZt3PcP9vQVA5v39HfX4TmPPsIxpg6uSPMnE1EsYdiFaENoEnSYYtf0b5/+yrfG4Q/
zXiCqqmk14aejnth734yfGRMX7swe+QM/k1U3wPQoL99Fzv7JXqvpQVWSmw4w68otcPiuscUxAtU
5G1WuZSuxVltzVvWNooNbAN6/4LHAvVtTWasMfR/rqgQdmykDGf79gdfUfo/N5XXD0472Sb9i0UO
pvn68596kpX0GwNRTb8FRcEWtddJOe8z3BAfQkV9Yx8KoCVQ1c1nO1yWK2iY/kPshKgE9FDhCO7T
It1aBmiT7UwuNGTtwp8+JPaAlsVJS/XkYP6684ty3XiHzQq4bE1ifsfZvusweD7EiADZUg8Lu1KA
dOEZSSKQUenS2mfgLAkzF6Jl7141hvA4YkfKP/Pbho6d3Tg9ySBFYrwnjOh9M0U6OsJtg4Rvdb0H
sCJdT5k2VUP42tLtpj8dwHwGhOHkF6LsQtp4smZjYKkM4l/7bUE174oAKBjmCf3qt7+idU1+PbRQ
O7koJlFP2j5t3dffUJdM7Mg6q9uOZqe3PlQmttYEttPqMPfDIn4nZ1w3NSfXQ1vosliie/U4fLy+
njSK2u1jlDloUYih60s7GKV2thgGzEAzYIlNomTwxzcpUTQw+yOAXQUVry+KMJ11W2JM9rL+tiXC
49jRLg1G278t5yTfvH21kw0Bg55liO2cQ7kBHcqpOiRqvRFahuq3HirKoCn9amdO45feCNXu7StZ
67fz6mkiQkHXBVaYOY4p9fTbs2qBX9DxtyMW2k8o6gStGshUPkzxRD3gp7w0eorf2yUSdKdnTee9
TJwGnAoymgc5D+5NgklW/XgE/92osFFhDnuLVcFGpXs+TRhef+nHVoVEYLKCbeFL1DaKQe7xXv+b
WAGpWqLjRB3lIEv115fj38QKokksFjFWALbwK8/i//YqFhnDAgIGsytLKyuE+JOtyusVDUIFoJxV
bbSKBSWj92QPL2QHIb1PPiVqxP0BBjLgiP87meXrN+Svi3jUQ2wHCgeSo9fvo1MUXoSy6dOosvhY
zh2Hehz652Y9yt+8+X97O/4qEGQmBY16MolG7uLn/ux/tGagjgGNwuEdTWe86z99ybc/3rifFe+/
XgazCFpOKuCcgczT81VPRSVpK/dpNDXt6tIs+ofJzU3nNzPLus7//9d9fW5cxkdNyNTiurzvr5+b
SFSiAHg/LTEF6JRE1g8RaZ4ow6kmUH7tUCJCiRyKPD+z57z+zU2+3jn+uDqCR0SPGOtZ0E92jhmj
sG8c8wmzcri1raKj32TO9tZxDbBSWSG2ZGdYFxRAs3dvP96/u29iM5Eeo3bm1HyyaFRJZYjGorci
oi59nKAkh5tRgirb46QxzGNnl47Yyin08n3lis7bkc2AU+/tT/HrqBXW95MtJ4V1wTz5FBKoXY6M
5omoXYf+TPSgayBsMBX+LL54fdB0AlgiTZpPiCZPVciwwmLsbPaT0WUEavWu3g0EGW/8KYrO3r4l
tt+nQ0oyB/HHLkcgyS72ZGlEsAFUSsfXCymZ+WaGnkJkIQFbkFequrjHr73mXcWZT/scU9m550dA
HE1ZKLqSs8Q0TuUKsUPbjfG0LVfTagilFhxzI+3nYuxwVkUW9fnNUuoy3Mplyqrd8N0gO8yLICym
SZTLkTmCjGXr0vTIb1htts1S0EIbw9Z6Qa3tTLt0WIgyIdoMnoNtZXQpgJGjSii17WGilLbdXoRg
Tq+Uu/SXyULkI22PTCX7Uff1M3pN27lqyc8s78hajD9g8l481AqTWR0F9DdQnd+NzZllD1ipZA/+
qhkVhDjpQ4QzqGXcy6EEFScoz2PRmkPagMV337WJHP4Le57U3dHkzeH2O6J5mIfR9ClHNQbIgAwE
27FOovashhRobhZyaaaN/m4jd5cqOUZR5CB56kPq/4M7zcODR6fGptFDig3ajWT4FBtl/KUxCTMM
wiYRuN3d79Z3q1Fm9LmXMny3DKQXXg/fPfIT2glJcVLCwi+plBtprM91J2zc9M4Pbz3ZVcAvq162
eNyscCK6iGOZB9UtuyVY57stvzDy3Memb4fIgo3djBielp1Tj0RUoqhzoUp8rOsqSe07sTi1Ko7m
6Bbtu9RsUKkEK2AslPdj5dP6OPiNbmbkM33WJReF1WTa3FtOOgg205kb164i/hGAjjMExewRYvRQ
5Gy9447gTDO0AG14lLgBvlhuDJncsDAjEkMgCaDnVDEM9trQd7welFquia8kD6gmwhtrH+f97oG8
tSWbAoJvmm9LY8MST9nBaX8zgHWpw8vBjsp+vnUFHTqkLXZtN+kBXK47FoFbmEZZPqIZSeEfu+Ga
kxpUurbrrUNECnTSgpwifebrloQ6YCNmcR37xNZcDAMpeofWTppv41whwqNrqq78WEb1WWUV6oON
+qzedI7Mv6Z5JaJv9IJ757rFXwlHVIeY+0Q0GDedypPwAE+DE/SMgg50uypNcfCaqVhuw8od7lgb
XEB1dWQsK/wg/ThV5LochgajEowaBz1gHAjifT7EAof6IV6ksi9J4ovlMQHONCAoWM/+WEGt9MIq
Y/0kM2HSh19aZEbWIi1j01l+KQ7GOHn15yjOpg43pz0t24l6Cn/VmcwJvQanl+iJztDQ7DsfWPzj
PHaD/WAtQxjeJF1v5Xs1kwn5hNLTtR9A+5rxF5/oHfnSJtqGwpkXs2W1Ab1AUX3QleUbaTDxuvtX
qanpZQZhl/rdFeqmggbiAJw6pM/WNkP6mC1JQ7pQ0sTe+DDbVUmjpqoiKMg0PYR7aRAKw3cZE8xa
Wqm8nRWBWjuAEr1CcTnkd60L/juwEpNZZ3AFvk3LGBxzl6StBKJJz+dyzGtArrXV5HcW9uLbHsgm
/uSmjXziIsjfZHEMiepB1WF96zUPFIkTudSbsh2cHNGgJ+ct5WFYPHTv46uCmYXuugWg91AnLSts
UgCKOIhJhncRBuv3LZQlczOV69kzwURv8ojkygKNEuUF4PWGhxAq0GNl0PreOlGBpNGvFsJqBvRc
ci8ITCA3tiR6bEN6YQw+xUs+tvNIi7yJ0+nWcmLXBkVuZIAl29AYN0kZDQimSre44azB1G4hp3hf
jiL6pLqevB36KuFHU6TVS5+bAzufkcAjLxbp19hBQwW2NWk/ScM0r2rt5sAhuwQMX9936L5GKKIf
MaoWDZiPlC4YTlrDDaBY+p9cv0yybUl8wMUyU0bYwNhpP7RjG3+clVt8jsWIyVA0pf7cFRVFc7l2
ZeqprJJDLMV4XU7WUtCmccx+D6FTkUJrL8ln1yvcuwGozaNl9PZziuMBkYICe7QZOp3c045qPwFy
dx570xhfmKHSdAfexFdbljkr2aReI1CNDApUxGwuqOGW2Ps2RZMC7LhGP2JRH20o0mYzMgJzv0R/
0PXmu0U4OIsHtF4kZkvtUvtwl5wG4hhaxp6bBsNWLIg7DzkvRxHUHtwh3sRi4fXrBXZjahEa0UQE
nhIqwnixsCGdb+l+im99knWXrTGM9/BRcRRLFlYEpVkv8itenfC6Sheht9JRxNiX/jLRsaUUWWyV
auI+IMgLxkaFpP+F5g2GaQeqN4K1JYte5tRDxtT5tOMDjxywIqDhsMLfZre6ztuQtqC5jPXnZnSp
y8fWwPfSNXPxLEkjptMl2Wbs7Zk2eYD8psSgveaibaO1J3HgbzeElql2yHZZUfWXhHoOEhJOW6Z7
bYTZE69MaR2AusKAE2FboDeFIpJtPFG77xCQALH4vi/67/n1H5bHtvY/n1+vk+jraUDm+hs/Dq8c
Ndl/U762KeqtFU+2wD/OroIfKP4U+w2sAuquHHj/Orpa9j85Tq4OLXpPlEZexWPSLqI4SHYm/i2P
afdPjq7YYV5tZnFd48vFQye5HkWzX84JXt4KJ+3DIB/SpJ4Oszkh1CB2z/TPltyc1TXZ1qjkpiHJ
4iv67123tTsEEme0kMnKAxxdIp0Rsnnw+jJpt3U2RuONX7lxBHEDQAlcYGLa1HndWWjQAkcARaj4
jcxE49GyFgSaPUKyz4TXpEdvdghPq820kldO2QJvnSMC7oImMXs3KDpjtoIKKFnM5mPlF+CCgDUu
KQSg4YOD0gU9cq4rx42NT4uRSKLt+hGpIUfDGXaLvyruE+S6dsHWnCCAoubfKxwkOs6YrdHJKvLq
o0PObRE42UhiVBqKNNnYY0q88iwJPArA9Iwk5CSxJgNwkFDxJVm00Kx0JuejUzr5E2Q5ce2Q82Tt
yICJbpql859jS7lPVdSpL3Uo/Ab6vosaC6TESorve0s+hYJLfogsyDBB6oxTcTVDkChAjmTE2JQV
NoZt7+I3PXPycq7u7SWV3Xapl1HsgLf67carPbXszCFmVkzdXr2vKmI07kEl9csVTeb+0ifLY+I7
NHLsIrBfl/Nch7q9AS9l5isNUwHwliK7EJIOKHr3cXoq4XT1e+2rGAXCMJXhe3qWg7MnByYujm0Y
N4Cw6M7YO520+nNDucAKFq28l1iWyIvCNeF3E9pdfE2yujFsinTydm3Szy4kZs99QclfEcM3JmN7
WC181ObrDBYaDnFEEAoQ1kXqwvgJLMnv7JUdaoKXCsgTgTlLQhmw3tveZoIDCXixlROEbGQ+x64y
jC/xYBAiOY1JcmGFbfzO6JL2m+U4jx1bT1j/LbaqTd4pckLyVCX3/ViVCU+Ik2SeW5PNLrppIKAs
wv4AwYjDHQRwxHgegR3vemdIwfWlvYmNI+awGww57oQgFCMBhN1UTE8T8l72H7ovX0RnAF9WNtoO
jkjucqdzBG7BZJFOtBd2xeKTl8OSbVAZNl8JkQ1fQjTNN7jorc+JuaT5HhRKxNanpyCFroRXB2qF
5w0HID8eAEYdJluo5cWHkOp3TcI3TgjqUeXy7BhufTPY7qqT0CixgmyoVLc1kZ4QWxZrHLWw1NPq
XHQNRqjEJHtzE7kt65cZsmYHIiFj8inP6HRBT3e8A2p9gX5KISZlAEOru/dRiuudTdPq29CRoqsN
8lmhpmTmF605r+yjRE7oxYZUPbHllncdxTPk8R65rENteWjSSbOtzmKEpzegX0ywLzkiDN42L8WB
0KmIjI2Z3rTb4ALmhyN6y1YrXJiuXeGwCqcpfxzjiA2oLWL8pWmVRx+h9PDN+HmaOAEEI5iIWb8M
KZqjyP3ojTOE5tHS4VNsKyJHHCvSV75Ki0ei5VS0+1/2zmw5bu3asr/i8DtObPRARFU9AMiOyZ4U
JeoFIVIi+r7ZAP6oHuor7o/VQMrnHJGSxfC7fSN8wz6WMoEE9t5rrTnHDO10fiDKRY+vxqJrgdNY
1pDdtpPR0tURigXX0VmI+dDiRu7Wdle/iVpryhl4SCq3oak4UjZ1SgIQol7SR+xCIT3cDQt+ymxg
/ukpKClqdIcTA5kSWc+y5QzJESOCD8kVuhxcA8WoyL8qyEGhJgeN4ZH44TJbWZw6DJxWD63tjADx
URF29VgYjTYQz61AOidAIpJBPyXYIXOArqg8h4jpi2V31lUOSeqpw3FzrAn3yb3INcseZ2s91UHH
RPIW2R+wcWvSjBDseAxPpp6WsQpGrGmktvO6EYmrM5H1QwOWrj9bTio3NiE08VUYi/jQIhXklKfZ
0W1CQB+n/XAZtiXlwYVB8ijxfnOuFF4RNV1xEZKwWx2pTcCmNnNKDK3BFjSA2DLTYuuQv+dCrSpK
2q0ND8aQRBNwsMa1bzl5h5SJKPGsIO/Z7niep+QxSYhN9dtuDWVxedHu8bD3nbeEenUWFprabTIU
L8h+jRq0I4sp/G22jKH15obhiNcrBVlAk5or4KgIwiFxNdWKh6SLYWDavUCD3vBv6BAnwjq1pHIR
jw/ZWgElAiBgXhbmY9zHFOC9MRLtGU12f7ZkISkCZMkbXyc3of5jq08fHZOitzwYsjMlVHuKO631
rLhVvyKzLC+HZSHsQFMX+4BquRhJYtayVXqUX5qTZX7QgPE95oPWPscKKyGRAZX1Fek+zca5EuJh
qqACePCIqxcCZGMEZHZ1zEGefoZINly4eBgIbw0rnfwSZu1VAKifdDPiYdTbmYTZj8jwMEUUdsW4
BPqp/SlsdFl5dNiX2wzj2kum9OOZartJ4rfYFXYyT6keY/AmVwYDX0gIq4/VG7G7xx5NNFK4EGiq
B3OweWbI/QDUtfDSJGsIyIgZBo7SfRYpq56tXc/MeWj0NJnSCECoMbUcqwGTiosYpOxzNzG9po6o
yb81c3yd1H8LdCpyn3T9soOETA8kcuRMAhQFAnAyIyNT6Evmij7mDy69Ohyp0YrpelkKc6o5ssvB
OY9cdczOrUgZcaqxcoblvZVjcQykk5JIjz5sCveAmVohPTcqBNovhVb2TctYTkUN3uZFgMCbTLXM
0pGZVY2TH0vyuFpGzqn6bDuRlF/VeY6a8yoPYcuz9BZg/XN3SAIipEJ9/ZMzBIk51p9IDkilr4u5
6NboEpCbGHEStPfL1IvwgIZ6iD9aS4/as1MoCO57csyqIAeMnxIxJCML9T3LO+RMc+bGuNiU+dnx
EoafB+JwdKyppYsxaKhgjXmjm48GLgHsdU25bU1zFN+aDNcm7T1a37vZAi+4BCMjt156Jj1D59xN
+nB+6d1JZJcdCwTNDL1w2guK2Kq9CEk7cw+xm6kkZxQcLSbiqEQp8m0s68FGdJxiFzOWqMKIQNEf
PTFrBn2IEBqg1JSaRe/jY+CLavEQ4poJB0OfAExFQPuHqR/ysygb5+ya3HqwGy2naWVXdk1P2Ec9
j4RCzTy7+7xRABc2ggw3iP5LpWMFtRL1AfKUluyihqBejwfZnD44I4NzrzRNmazNL2y4j9Dl1E+4
7iZtVzhD+CIGOEK7EtfczCqBatorQiFST1t4mIkfB8e9dZrR7vdl3mbzYbWGD/4sGIL4AOaa/ipl
4cmPcaoN3xRO0RcOvfnPdjkLe6uiv062att12k4nE2DeyDIpNeIjVOrSyrQiM1gWe0XgsjBf1jA6
9c08qKL2K8uMonOFC8t9W9GBtzictCevre0GFQNL49YcO8QNoHsSw490OTpXPZgcjKsEYVYbg0NH
s2M2G2H4DTUcUPTExUsDWpADvJuUHL+zpdE31qBhnqnKOKNlrRK8yOFj7PMdJwNSPRpz4n0LETbW
JK224QfDTehY86o295XBYXo7zHZPhKCUtHPgmk3WpraT9LZu5/il1ODz+vmIN9Vji5yPfQ0A0+s4
Ufdr2IIRIUfoUDR0jSVdsi4KyzlT44hb3Noi/qio9aoWtsCw0Edt4ZOWJg0j3EAgUa/1oY2IbzUr
DFMjZo3qaMgcaMSMzh5AsVRg3rqyqm0/Y/vG9jkMWXnRTC1a0gqurXbM3Ioo40gnxmKD6WCk34GP
UAkY9gwqfR2LpDejWjCwZ/xleSCGhjDPHvdLRwgtyeA+2t7ZDmQag+kTnSufR2XJOUR3cfUtqumH
gJ9FOPpU57Ux0/gBR6VuSJSuF4C/alctflPZAAnwrfQknXsV0ZVEVS6mXasjSZ69S96TbUYauvkS
jXi4mWe914hY60b3g8UmGm4zjDDiNm7n0LwxW4TtPRwDPBUE5XD2N+6hd6Y6B4S2Lvrlv+NvpHiH
r//7n5pg9Pnv2we3w5fy6xfaBSft3l9/4Hv3QAeRRhICA0wTBSpzZtQK/+oeOKDO4E2tzWEEGo7B
h/yl0vuDEnDtKbg6fwKlA8PBv1R6zNL526D1WBaDCpMx+//5X6+ACd2b//xqiHuSav4wX2X8BaXB
4T2jEyEgYK1j3h/lSlSaDKPtuz6LTYoGF5cKcQvuoall+6BpPXuQa+WXseVURMnOzoVUzelJEKjo
j7CzAmzpGbRWHa94P06P2hTKuxmP3L1Z6fV24K04sJWnHL/Ve0Wl/axKEvymuItIMR+Wo8EBbBPP
ChUfIGEIiZzFNmWakUaIpNa3WYHOMSw5Z0Uf0pLtc5zIpD62gwhq3oVNE/fjp8xpQMakMcLqICEK
8bNZqBMHNUJLLT+3dLKf2so5po3J4T+km3ZmDdLFwNhYWISnlSC8LRDyAYnP3ayll0Am3BwpyV4Y
ghITcQ8uUrM36ptCL6340ItheOgwWnDGhYh4U8jM3vFVuosiNExe5VC9NuqZ6GMDO3I1m/UBnTpN
3qzsVRZTMP5UElHQ1+oZyx5cSz25BDwgjnBpgkLU07W0P7n6cN0nrGMpiXJW07Bof6YxIm84bpyx
6JPYM5/rtBbD4sg0jTZD/8GGt2qS5LthTuEJ0d6RhfFVwf521rTyU43C7DDUxDa3xDYbNgES1IqY
7lPrSROTc971WCIrh2hF425ym3pjjJDeGjlv5jCOntKUVSiunWdU560fm/b0RRT9V8sC3o1OTX2c
zO4R199BaspZ0WIRj6Mwv5UqdgCzmaqvpbDurLJ9YSTzYR0uEs27n0f8Mm277RDI+SWTtW2jdUYw
JDoDMSPhr17Cqt2m9RodWcBFbRXj1qqL+7YgUDfV5BdT5+wFTwpOKyl79QDLAF/ibmT8qR31AcYz
MW546CSdZR14JBWgxMYZyla8gPTyG5j3hmWzRSlYdjTsKzhNUWbtTBxwyTgcGr1PH4A2z2eTTdJa
TGDm+GnEMD18RUh610Z2EJWPjdmjn+tHHExdQRge6bidtmlqhh+TYiB9pdGCzM40yVTFh6IjyMf/
NJyV0BDon+vUVuekd3VfKADL626MrI2D0/NgMrXK2PFVDr79RDcvScuApI7iQYkaKKVMJs246D2y
xi6ZU/CfbPfaJiHak3O3Zz/+SA9x0+rFLYiboIi0u3SRsJvprfdafTOQ17w1J/Tbppt1x0GnZZIb
yaOY0y3qKqA3Fd00AU6io9u4GerhHG98vK+H5JyZZgEWinS39diYWQy3u1FywC8FeA6zuyyyVpwt
OllzGbGCATIh5ocjSNzJXvg3A/qOQQtpV2jdVaNizuf8HxLAORl+V+QEFZHAVZSYnTvI+xtbKTlG
YnDDxBfdFXHiHMp5wqxTmNGNMN3Qp+1E1JjlzFsXTVoMqHv4micRjN/2oOQv/Uz2KLSBZlM0FjJH
y+gO0Ib3cd18JGxR2zJaYnnS1X1W0KuzHKjuE/dDgIHbdGnNJMNqZRB2jD3AJKxCZmxyXucMFsgM
Y29MobNVS6nudLy5TyqDqe0Qk77V1ov2OE/ubZSVgLOoHeEn74GuPkVFdlPFEmy8IHE+DdK46u+6
cXb9uchGMijBX5sFSemDEflOlz6H3LoAxArN2tB8jsfsMDcZqIj4Iaq7ZwPE9lNGDmjaGo3XIpOl
c+WHhZFQb9GY0pC/GQM2KvNWUbraF8qo454d9pMjPomW11FAUU8gRQBAp/SSE5Zz4Ndlm+/LMjQv
Uzuvr7mcluS4JbksTH3YpGoa7hVjkKhQ9LOonyNqfAlaQbX3Rpw8CCTXoJa0RzfRJL+4HYf3fUlw
BkpMvHuJ5kIJANEy9mH0gQrqY9oYO2ZleqBbj5DCCto7DgyhGhBFuGGxNT7G7J/XOsPqDzV0fC90
oicivXl3Qa7MxYxBlrwur1porRmEZeLeGo1nCaSYpQcZptabyqF2ibXRYWkcdTGK4QvG2uJoqEP/
VE2WhLigmeZzqSmlwdHZkJyXEzQ7nMBFEzCfsneJmox4ydrMudCqSv0AqoW0ISNVlF0hzMscEMVl
gWI69qw2xDzakuLJJEwNWLndLc5qAmtbMyWYnpwer9E5tVdul1+2pYy3kva2r2Qy58XsSIZVorWP
74JuN5Nkv2TmvJsA332so2iDvuySQnJPUhxtvX01jfle1Tj36kvObG5kCbTgaxzGSu713Hohhqc5
IgMRdDNya3W40SBOGkPZO71MtzTuwq3NtUAUWo44zdRrGD1+ZEluAdcwTtZDP0mch1NS3y6dKWCB
fBmXNNmGY21D6p/D7WQXXdALJg7I7uU+NbpwExLG8xCJrPqi6PlyHyHL30DyLi70Jksf6PPGB5xr
ys7Qk+hMplV8lmkuiou8nW9wk9WPyUwd78UcRdg9odAcMqOAqi5767ZvlfIcU3T50DNUeIpVa7lL
gBYHwpo6Zqqh2DqFE16TgJUHVrmW2uq8PJ8Of/8do/0T+dfvzsF3X8q++sd9VfzP//3H/I/r9n/+
X/mc1N9eHYzXv+H7wdj+w7A0+kicYRFFArH9SxJq8U8Qe3L4VXWB9F/8MFb7AxkgSjGkjQZGFbH+
oz/PxeIPNAPouvmXczrTMhX7T07GJ0vV3wfjdbDm0khEJs7hGA+L+0YlNiJ0a5tm8MzZIDNBYszc
45OrdskplweRFw1pvMThwS4I7MIGGetnI0ymPCgym84z4vlrM2QFhAoxL5/nZlTWIJ/qnqJgOoQh
mTScZrV3BIvG+rVefW1DVR1kdBr/H8Sh+UYvmRkUsq39OJpshDjEVPU6TqI59fusS2mn0bWOnbG8
MfRQJTmyDaMrUhObF5Lh9AsdVdGZ3mnTg8TDGkJkctQjeKAFgzEz9sexqEu+PiToTSGWedOLxDpX
uYGK5yS58swkQn4TsA1uZTmRRTvo41Nq0O0mJ8bejPFoWDjpy/R8rthox7WAx7iu4Mtfsg66ZLR0
L2YWOn6dwGrWc8X0h7pTKv+H5/IXytVVtPj3LXIEMm9KKNXEtIcNwHJW0eMPJU+PA4qJC7fIZhYq
3MsYjwbdyQpzNdoDT1UxBPx3UfizOEZd+e+L47tv83P8Lc+/da/WAcEf+r4OYFbTmKuTZchYBSDR
SjT9XiAb/BOG20i/eePXN/DvdUDR/8DxZoGIxlemIpFdJdt/LgTwxanYwRyaaBtxXOjqf7IMrM/C
D88KzF8KY14oNADaycH1+lkp56HVQldDEp4bypYIWVhAIQcBnKTuO4/lWmn/9FG2xdl8NcxZ6ptK
vDQk9mvNYZoCnAmD2tpdYzT4/VF81QF4VfH/9CksbTz/8Eg15ALqm2WtqZqZeJNcAZmoF+hlOmNT
0lPf/fAr/+IV+/laaHjwlyOLMFmI3xpEB8E1EKPExIRO7b5Aoup3JMZ8l6z822tRXyt5HX6dVcGL
pRibmI2Z583FwKVdqQbMaAAIf20gcJStNwEOhUjip8T3kPtzVhf0Fuf83CQQfChEAEImqETL8IJI
7Opaq0nhWOK731//myWGL4ZeffX8GSx/lr16IV4tMZQ+hSOI9EsLNfSbvrirIhPECAN4FOOY88IO
ndHvP/P0gLx+gFz2KWQltI34yLdg5TEu4dykIarpMnUOE7IL+hQa2roJmA99/TrAdiQ3DszCw+iO
wm9VEoqJ0tlZOmj32OK8HJnRe46dk73yzfdC4E3PStOR8HNTXt8MSpDZ7dFRMklT5jmoCDI2WlVT
Apv0Icsb1JW2xTBBuS2L8HoABuQJPYVDlWLkFxjyz1H8tztQyxBOHDv6piQRBTfphYkGurWKPg8I
co+4CZfbUUPeECgcQr1UIdkuZNBKjpSeaMU7t/vnR9zFyoUPkh8Z67d4c1XSIg29mwTFhr1Mvk7g
0K6JDBn8/kddt+uf7h2br8VYDZTIW+M3AZD47BKdWDJTLJschju+psIK6kpvfMK47XcWoZ/XO7ZE
9Em8vvzfaqx59eAa4DhrezJ5o2KAhpJDC7D42cKK+K634Fc3EP0UBlmWfRYL/fVHtTnJZXXDKcS2
4FhgpiQ4KtXKze9v4Amn/+YOAojFQaJh0xenXuqPr6I61H1MAEvsL4a7xjyL6Qpoa7vJoGXt+tom
+0xN9O0wIP/Lc8cGrkHK5GLJ2COjNdww+5SHOrvrY2Sf8dwX1zGGTD9BsrmHqfqZdm1CgaMMEPvC
ZaM5Wnc0y0ls8hSKzhg1tQ89wjoQvZm/s/79vPytKF+2JZ3WgODaXt9BMZIiALSBmJ1cZ8prO52v
MQwLbKIf/UF3LBQHA9SxLnnnKfnFT2dxQgdGgMkcG9761P5wgtJanWKyId8nnvV47zaou5Uhrd55
9n+xiLLtmtDAOanRCF//+Q+fQgOTtHQN+dGINYX9Ckb8spZz5egSQSTneBuyoL3zob+6pysyQoCn
4AT9NsijNnsxsj1yNo4NujtTmp0rSHbu8lFr9i31/scBn9GWhLj3kjZ+cVNP51KumeBmjJSvLzfj
HVlIE0/8mQGwr5T0fDubcd3v34dfvOCUVHT8101irRNef4oD/cnVbZB0OXZOenLatLcbMQc17YV3
Hs+TN+vHV4/zG+6hla0NiWOdNLz+LG2OOYD0BCJmrfqZGVgQE4GMLBY0TAv31aq6O/Louq3i1Mn1
3Jb3MXogD261titB8+zqRh8OiCNc2E1l+o4P6O3t/v7lbAB7yDR1VofXX84NjcbRVb7cMpjxDfF3
SFdQJr3zppzmJz/fg78/5s2vigzYYZQvDLLrGfuqjBNRU9SYf5Z5ecpEGB86M+zORTXO902+9n8G
k57zEA83yTSbQd+GzxODIi9JwIq0rjpslbl4ZMtwNrYjoxuIkQjC7bTY6Cggt0VaFBt1cL/9/rE5
mSBfX8daWGrrWs2rb63giB9fRhZm6sqG4WkPp9Rxk+brRIz9Ay9uIoLEHp76sEw476ALxVqOKciX
dFdIPqPw9eouzh/rXqEYNnh5ScZR7WiDjcyece2ib8yx1Qg0Lqba+IPbw5XPEomOXKV6BC0HXZfU
KfpHHuo34iZx6rwXCfCTr5iiQXMxla6ntdOI7fUFkj1WSBtJJ4JTlTF4UslHLivfTElMWiSQ2IA6
ZiR0GAS3Jhx5m4CtTNzSYvqi+EVnvkcSWN+ON3ccE7zA38oiz+npzf7YAUJ2M2O2OfNU00Nu6i+A
txDVNwvNVSOf31n4fgZ2UDUZXLkhHKQO7MqvbwDsQQONFW57KSd/GlW6+dbgD+CU/GEo2l226ngX
Qkz91mkyaOuEAejue0AdbT03vb5sXgkWfc6vrL4A8V9/jdnJ2rWicBjUFLB9RRbd9wM8R47bw/lA
4y/A4WBeaHlXHZWlz33pwsnFDAE+F2O/h6te/VITNbur6yI7S9qm9+BhuPdjRvO3N41vOJXPf/92
vF1UKUNRh2NIx7bCuuK+ecnVdda5hD0a03YGBlgqz7hCJcO+d123v/wkXKEUtvjtaXe9vjs9GNJ2
bKQCT7J8AV447tK6XXw3Fso7z8N6n1/9DvSO1lKRzhf2fuN0qv9h952RKahm66KKbVRz//kwYeDc
VoWUwZQwuPr9DfzpWUco58L7wCfOSRp//+vLUhd6MCg0OMl0i7Yz4jH23dzYAXd2chxBv/+wn6+M
qfva/6GuhwrzNhfMrRuU75LFKrQQEYJEq0hPrsLGE7nZQoLJl6MaEzz3+089VdavbigrDK8Y9TBu
V869bx4SRl20whUMNxgOAzKK78diuqhG5tate0wTecZUg0x6ec657p297qenhteJvhwd13XST4rB
69ubI1SfXaSfvh6PEOLCOiQblGGrbcEX/f1l/nRz+SiUCSbdNTgQPyE80rDuG5vEaD+PSpDFQA+9
eKrtTUkjLwD1O3mybvrt7z90tVq8flg1QqcEQguBtAD8zZu1a9Tagsx76KkJRdmuIdAwSNUyOmuk
jIjlQWlVur6d6vVVHfXGOdkM/ZUK3v3AiPrDO99l9de//p35LmtwiYD4Q/TFm2fZScYGwsvI79xP
KAHtboKf2AzCQ3MA+Tm06x2BuOKqtrYglmF3lpOHnuDina+xbg+vvgZ4RJflyFChZCBofvM1hDQM
MhNhTSucrq9ZSuoLS6srcHjM4nQ3+poxht7FrUyY/k/qlRVCqsfqNQd0DsznqdB3p2/038nIP0+p
eL9rgpbfoi/5qw7oujp874AqqvoHfncWPR5cxhqmxcP7Nx1j5XGxbFikJVKR8Nz/aTGyGIZQ8nGq
BoQB64Hl5F8tUFU7gTPWmCg2JlKU9P+kA/r6haZxQ1uWUoAHidhGulrrq/fDPlBxrJtQXdxYiaJ+
slo9/4BSModMb/SR5Ru9MzEstcPvD8u/be29Pp1//1SLZZI2LhsQ0pvXn4qidk5IMb8ZmdEgLy+S
u2aOkuPv35Fffgh1EOEuFETYtF5/CMmmjYOd5yaLDOMTDOIOpXIzzd7vP+X13vb9UtitORawZTN9
eHMpgxM2+Jqdm2IgIsFztMi4MVgkNpErxV6U9ufff9zrtf5fH6cKHikavDrss9cXlaWqtJfBvlEz
tTmKSb+LUGydd4Mj37muX909Ksg/P+ht89UqXW0A2HYD+UcNqPQsT7RK9s6u+aunj/KRIxUmO4x2
b34iK+rGIo4tgnId95b/EQkRZLvjeVpq2vFuSvC1YUXxO2efN5Xrv24iCYaMALHx0RB7fRNREycQ
3Z2brtDbQCLdoSzoCRMPMQpvl8rN7obWDTcl/fmPptNZWxMg8VMSWdDB9XCYPOJYjCNSYOeMYAw1
DDARoNv5/S/9y3tDkw4Gm8lGszoTf3wzh7bl0JTaN9XQdFs9yxYiRUij8MmUTl40fXGva90Q+99/
6C9+dTIeNR6tU6LZ2zszLzGK1km70VtZH2sNUVPiCPnOefoXrwxUQ15+KgGWnXU4/OOVIRYfAckK
KGdsozbs69Pdf07bpP2gAxd/L9/uzSBh/b1taFjMenhnHI5nb37vOo7Sllj3c3wxNpxjhOKf3NTJ
q7MWxUDFJbrInHI1Jd5p1NQh3aglQm3PaHR1QDBD1Azd1BDmVFGOkrYNRAgPDT4MgnYh+imAexiS
s7E4YKuqSUlJJHCt24ywpNljPhZeL2lJ+YCCEMue6yb1B/IQ6g/Q3SyCSaemfYnHrmcYHTliXKVj
xNpEYEWIj1Bq/eM0tkCFJ63HK1CD4EHDrx4odXV8TGIA6CySpIMWA/lwg8KvJBNHG6ZzbF76TT05
oYZlKcm+mGqagEFbPQ0+AX+AaBtd/xBKA/H8iqK7bfVGn7bkpOrI0dS2uFmdA8su479YybHEeXgA
Z+VnS61XjxIADqQrhIK2ftPByPCrGTQBv2XYfzNiYKFAbnvlORq06QWKgHFwyt5OA1PiUfAdtNh3
3Ef3oBF35R6wtQNk4WWLjlZTVcWhmuP+XuiZlm6jsg8PYFSkApVfK5GRm3GD7yurZLzDy4jZKUKi
+OJEOr6/SFG1aJM0/VKdazJZvXIsZjNGFhOFTdS1yrd2wn4QtKwOe9eiy36GQ0E624nC9XMZWujM
6QFDdTQwyDHTBhZOnnpfund6YhIJgRPqEjx/0/tpZudkN0DZ9ipHcT6wvUQ7/nYRE+NuyUdHkcM5
/H1HD4jqaa+XsTOPjXCjL/CxV+LRyQZutVP2CXcu5vDkZBTvjAncy8k+ro0nK/nJVi5OFvPCJhQ1
iF1ZoyUTaCjrkxfdPvnSTSsqvyQnt7qu0MTGfYaJHScK3hy6H9UlhhRc7no24fMbTu735eSEhyES
PRMXwNzKOHnlo7Kdn4VscNAXHTIefcq0j3Y9WAVpRClOe7oNq7sBLEATtCcz/ndfvpR26RUnv75D
8O4daIT+vNEr/YV2Jc7+zFTlUVvt/tXJ+V8OKwUgOxEBMNAgXSxOpIDyRA0ocxOvrHuiCYAnhCzg
GtIQvjwRB8ZihjizrCCCRuW4jfR25RMwctLCYFy5X94crQyDSIAzkIBFoHivkAOlE7w3HbyChB0G
BlVA+gxMhFAfpudkApSgrcgEucITbGkXcBSwjli+tuIVYL/nH4wVuZCt8AV3WjkMiQFlMUjdKjtU
J0iDW8TTJVluoBuS0qgOwwnowLXWT6jkwAksK/GBwJzokW/QfSxxnxC+XDLUJCoCyZ+zEiPcXAf9
DvXXIpLiBJUwlmF+DNf8+Y12wk70NJIyJsrQKPJMtJ+TE6KinIr0G5AXwBWhWo73yMWqZ2vlWjhk
ndXk10C7qDvVeJj0FYGRuWl5BSEFFbZw4dv7ZlUBzNBO8Ixu5Wg4iomQVimha4RESF1onRaXPl4F
0/Ls1Xm4DU9YDlmgdMP2QeBdoJzIHSvDQ1AajWR1Dw9TRzPanzsKPlgkNdiP/oQAiRZDPmAsCW+a
uc6zHWZlmgPLCR1S0CPtfCAm8YXQE+AiMPNNho0n6EgWlkR1jScYSbZySWRL0xcjeAvAiVBV0CUa
hVCP4VCT19jM8htZzXMMqkJRzyl2V03t2OtiM5gaUJRJcSMAbgBuJbcJbkrGc4+z6YRTaXvDvO5k
oeh+1K+C9whL+dmYyuwwYudwLiZW8vpzMbQVFbmhJaGytoxIUqIXWrqu7VuVWSTnTovp2qObsGDn
rKELDYs32K3U78yiBTxeiU677FuO4SzOelwECrE22pmCRae7SJCwi63JVObJrDWiaewe8SZBKG07
eURFQyG33WVl+ptRy6qpIQx2EPrkm1GxtaOqJ/ZLWQ1EAuZTuuwWXeK9YzhYwTYyGGlJUs7zvZmM
4qiUqTZ5gryVx9bM53OjFvCMBER5soV0S/k6Zkr3kI94h7YdKKJ+A348+TwURXYtynz8psSm+o2D
OAAexM388nUbx/IwhBFqWKXq8mkD9d64qbU4Ljc6slShPjhJJ+4xK6d5UM+QYPaNM0X9ZoHfJHxC
flC2KzhhJi+uiznHO5sTxmQzk/tqrhHYgWK32bS3aGOk/oTymxaBDMWEOLLOCPVwWhvIxxTZe/BD
KU4dvalGX7iNkmzGOlvBOxh0P4K+sadA693Vr+1ACRuZaffHEDsRHwGdD5q+sT5YBuQTYhSLmmRI
Q49DK0CiCdOrLK0vE8CxcoPhHIuTkXX420hIgyzQWn2Y+8SJFOMWWzEJGFPfqQhWraxWNiTYxug+
h8HiSRSTNeEBz8NnnfQsr0czCio+bHl11JZ9iNwxN8cyxDQt9TjMtLqPx7PsfWgNcYidmUxrz0xk
0fnZuCA7dYdqVL2E+gIeWRLJxicE0I02dhYOWkClmhlEnEGpgjkfs8sjb+2aC6FNst92qnSwtnYV
RBMrx61MnhDQtXORV2N8NrETuJuK2KfpUHSV/hGJh3OwULODpFes9hN5AQUoFTFHIU4GkKnBGCVd
iDMgbN37gllTWV8tKs5Wryha82YpVPuz1khG/kZnyKtspELw2ZhJGfBsHd2vZ8qswanRkJ6MSnu1
kjObUK40K8f26yDrA9+kY1v2dDkW3E7I6kC3Blz+PpvRkPp4/3EOtrZBPBmG+iny7JQOb4BnW32Z
Bn0Y9kBaEBNP6EF22oyv8DohLnPC7m/FTEerqVb2Uk2LO0vRB2ffztJWyNlwbP5Q51baeNbC+44/
oJvBm2sAcSx2THuixR/YQ8pt3pPZwE+MUDyoRc+m1sG6SZ5h+FRVEsQy1OiWqy7pIKSuNQbZHDDi
XPyLfT1lW7yEdnY1M80EgFCejUA5xsO0gEVlolEUEQJHDev36sv91nGjM74CQXxMo7DV+YkyketC
Wz5XfX2Y1XMCc7HS4tVxMaypsC9owNcR1l+loSLr+8W6SlW2V0yUZFZkiws5JJ4WhWUZ3CPGZYVj
9uTEyv1kqlZ7LKxx7A916mbQpHNCk4ZktPPvXdD/NqD+iXTuhyruJ5T856R4+vI0fHvVgVr/yL9M
avrKYNWps1A7ilO/6E+TmvmHptvGytulSWKgs/qr/wRr7g86T6gA0Ohqls3G9VcDStG0P9ZhCHQ1
QbubAcJ/1IGCzUi993cvkzkEcj6aTyqDeQtxyql8+6EH1XAgmV3Agp6KHZaCqxpI7rqL6nLswotp
WVKFRmaSqhdpSC3eqHp1BI3f3nO2Wt9mBEU65Qz69pQg1VOOCc5mslzqAXYw7wfAKoFD3nY+mq55
tFHA7ro6kbvGMT3XDjGtwiBNSQlql2MZR+NeAuOmfWw+s7VXZNp193ZFfTAM04OgJ0IcjCDd0kkj
9svBbjC3MU4pn3Ux5IeZ7WvfWgOLfbyUh5Svv2ckMd7VhgMtQUIROWqVYu3gZqgekWKaX0YmYZ0R
9vRcqHFQGfUnQ+2fOMMcdau44ScVmFrRJuZOFvLO4gBwjHA88qHXQ6pu3bm8sVvnstFJisRNNxzt
OUptVD1rSswSa2HyghmAHaaIMN16Hf61nVFN4lBB3OrPWpFZ58mgml+aEYIM+HoIQMK4K8lRPWDH
l7seZyoeWMfd0OjAB56LPcQPKCkDZIBtq844zxmvBlIfwVkwH9hSaj+TEyvZ1uf6iu7egNIodS8t
Q1qBky3DRpDx6sFj+zCUPSncdZ2imK44S8JGCP087q4Xt68PvaJPB1XE3ZXKgdCbupHBoGJa6+gS
VqDeR4dUId62Ae53Pzohy3w9lv1zK9VlK5NO/UQUn3GcrVj/nLcuzo20LfYg2ccDrLeCHzDpxcZK
QEh6dV/WQW+EFuwP8KvCNs+HHmVUTIQzk42w3WZqzE4hpJz3tSvq2OvT2mj9FVHgm/W43MuEctjp
q+4Mwph5U7AI7u0aj/mkD+amjuvsSFTmmoNmGrsIJhrhLtrU+WaX28+VM1WfAJsU+4ymqL/Uk3Yw
Jj29T0cb8udSNV5mjamHp6g6iyOtPbqhpR50l+jAhqu+XGm62MeMCBRIzbFlM6mZgkNJNc5lJZSj
lbpqh0WskxhoZlPdhS3ha7OU4242FfaWYWnhzi+EKukNvQhf5wTkgVA0/NwNo3O97ZfDilH5/+yd
x3bdyJZtf+WN10cO2ADQPTiOVvSi2MEgRQneRcAFvr4mlPfWE5kq8anaNxvZkUQQNmLvvdZcPNdB
cdZQUvLlJ48qdscU9troYFgyXixNxFYNTHSTq8l4CEsybUiIng/x0ITPDV7/ewP80i0PzsKT4hdb
5RXztWs13n5WDWQQdCNfqQcgKOfJeIPbz4g8mX2uK7g2HubwTWMihzJTbOzTMqbnU2exZMaVs28N
aChUC3LvJaaxm38kTpmmwuNWOBSB3dR1hzCs3TOwMdfU8gnswDq7rr35MM7GJzmk4UFWzREFWHWJ
ify0BeV3zlz92E9dfesvdnvgMbj0PXGbh/VzYxO5lXXyOIk+30qKZy7Y+KQxtlwsTXLjju7L4iUe
8jdXHlJqxyYKneLWMkLwDU5mXQbSevRnVzxgmsjJRDXZbkj3OPrVc0GU7J6Wh3U5l+xKc2P56khj
fKEq+VTE4V3TNIdWWxDvhLsNkPuTvXlfhYr9WUFLWj9T5T3q0b+PwRGq2gDR0tfACJmJKqF2tM4P
nsCv6XrJWWN6j1Y5fvXtOAFBO8WE8CUvMAU+BeaSPmVMHjFcIVle7Dn9Fov2Jkz9S9VU3Vk5G5+b
zNovymyiukwh04BCnTM2fsYj3gL/ynYNvcuy7vNIqSbg/LSOSqOmTa9Svzt1Wt/YEyJ9Cj6/3ZOQ
c0437zCqUW16fMYoQvPdmgtcKN9fm03urehtdShzmnOQFZfsbu4873vrduXe8JNbx8XSNgl9FhB4
CLYiJhupDi8pQlBY1BBp/MVbNprcsJ1LxUkmVjjvlgHpS/XqOkW7d0gPhJSTXgTwBjaxEZanmtio
UyTcl2GS+uTUIeUe23A5ytIjVxBgU7+UX/Nw/pYtBs5SW2/wql2EeXdKvjybexdHiO+lXwE+ny6w
lvFpHIUJmiuFBJwF8YXTdJKdHmtKL31S4gXKhlpcp9MEMDY8m3kzNv5og2teM6KGLP9Ujb46zqlF
pmVqX082aJBwuirBDn0vknQNX+3FPu0Z0kLouMwzVs9cALrx+QH7pYP7K5zm4GcU4gl0lR01Grts
yj6aJLW5tRf/LJ9H3I3pcm9WPgTjvB1YbeuKRatXtymjj0g7y9OgrHEX01L9FhAafhMa3DQ4DvNI
JgvzT5X3/cGiqfGVlPB5Q566u4nLQr4CNcE5yJkeQtsgsfZHEl4yrql404+EvMEXPOALEqsodftw
2iOuB/uolznF/pJ5VtSVU/kyEGN4y+B5zLawhGGkBukwTsdBN/AWfXFNJGOzMwY09wltQDRInQdR
xaxP0ZnEUai6cVeNtG1duziHAk4Rt8TMs0M3i4QHVoWbjTMyIHHL4IUzamIeLbsr9kJLf2f18/zc
mZUA7bU2EUwpaY8mqoPgJnRrz6cKC76xhSVCjGBFoHp4mjUJIWx2RQ2Yb8S8Rg7OOXrnsVh2VbtW
4JNV7fMa82UWA1KGQZcNzTNBEzugWFs7bLasLPDkii9mR1xrOgI404X7eaZAPeHCXJnKi/xuAJVq
QviBuD1lxS4eksvYLbagtsiwzlgBopZuJaW/dWaW+qUdNf2QEGD2bF63OXiNtBVXUJkm+hGsrPg3
p2gZO86xyzZNXFTfA1MD0aG/vBFWPW+5hVDBpiWct4PGXErB8EznDNF+LLCkN+WGzdAun0EIDbV9
hxOSd1M4Bl+Vptx7k/FCRy//hHhQHqrQeaQVzJdTIVSxvRo+kANSSDfiPoNORUHcI0+FoEZqdBKV
QGg2MQHIO9ADOb5jmjhToZdt7OnxBGq2c8Q+OPqR6cV6W7jJdFEYSXpmBVNxLENZHEaNp99U9Rd4
8fQ2/QnEKxmzWbZr0d6fN3Q8L8EFldvAIyBw6qrlbATUe8tU4clPu27f1YFxDlble1cV+45+AKy/
bGtU03jCNkw85QoKXJi7K+BKImVo0hBuTHNQ/sJjFGxdMX8udAzZbiqSHRlC9Kh0fxYa4tFzK7Uz
8XrdkaloR7IxgYqlDU5z1GKbyeuylwG63KmuOl1Ewsf72xVyfAYUte19W7C56YsdC1tb650g5xkU
xJjRO8JOzk3FiQ2Vd2zgZh+LhPuxw+VqkMZK4B5o2zrRRncN+bClb+zgona3rtsu8gwAtiO2jrZm
MMuZxnUeFT3DXeJmkC8H+2lOK723k+GRka8edkZqMHOr0sCoLgLkMmiokZkmJ+Q3mddmbhkkSbtC
yT0WtKy8MhLtWE/KMecTOiyOKreyQrZ/P5tG4UZOXxXppdXCyRF8YLX/ra2TaaaKTVHBnEL4nvpD
V6jpldBkH4detSylvqwIwWse6Zqbr7MFg4q6PpMGoY4pUaKEni19emogsg2hDC5Vf2f4pjhj2JF2
L20fDEikDA8L+ZLRCAcGYSzZfcu29rQVA8pGgy/Z6vZPsyNgdxUtpnJPy54qRVFsWGdKjjEMDK2m
+EmgtzvLTGKoYXtP4ygvJ7fCpC+LNL2DHqO2LlySHX2PejjTWHvmU2IjrY2WTiCPdmp4zQnWxYpz
HdyMBb9BcoKKj/uOZ6boQDlqIM2U8oCfz62lzRW7YyALlx5JKdQkNrO4E4fQ9ruw8LyXMK8SmJ7C
ImWqXUQ+7BzM5ympw1rVw2ZwF9qRgkxT+yofYY2djGPO8zXNMI0YsNTqqdaG8MDjBpkR5XNruUc9
ZEQMTIky/NNaCsGXqLazYct8kHbYZlK5bI/JLGfjBvLCMkXV3AXqps5EF362fHr0lHc6Q8hfhkZ/
4O0yaQujthlKOixNXzJFEQU9VDvJDNTjZMwyFGrqmsUfDcOFb1WZc0rnJi13CVmZ5dY20D5uCAdL
5Ksz9hPrDtgNlJjl7J0X5Dax4sVh8uD2tfXcB3x44SbF8h4XpK62LArVdIxlfGP2KLC3i/az+WLy
FnXMsMxbr4EzBupgztpEy9pbFsXKpkP1fQbSsLkEbynnAy+XmE6bPobiMQdIpt1UBuMDAY8mY518
nusrs5taltlKUxg7OU3Gsm+VH7mGIv5RWd5uGOPHpgrETWYW1UlWVsAp1tVGqqyijoVyJMe5wAqd
h7s81zMG17Wws+3hJFgc88rvzOLKNuUYlVPIfQUWX/l05uwOfBaEE0hO7hfCd++pmHg+rQEMnpGu
wFCb1y4arLB6nEgO/oRLfkDoBLOUzRWcGCYXRBPhppjN57AU+KFM5sEbBfs5PHbswj9T6/XGVnZY
l05bXBnmNl30cMa0RGwSW3X7MJ6hH4nOInK7iGUfno4hubnbVozFnZiT576wxQUwP2gisUUOV+Be
LvY47EpuQJ0MF3bug5lO82sFDT0N8jY/JYV3hgI1WeUnmeTfaS6rLcLfItxrJsTRRHrMrusg1Y4j
s5IN2SvE1rru8Lfm4T99KoRSqNR+I5TKvkn5/H/OvzX1W6DS+s/+rZbC3omBl7gg8Mno0VfB/b/V
Us5fOMYRTK99qQDxMLKCf6mlwr9WYzju8dVIimuQPta/xFLirzWcEIIc9kEaYOGfucbfi2+IKjJR
+fzwp6+/3yps+KlRJXWPhW0JToYytJ51hRl7U/RD/0LPs/lA0/leiMGhEEeh/bBwpgrPWX+Vnw6l
LCvvum4+kR68NRovzsb0+o9SxH59EBZ/6IY088x352O3NlPybCZND9EgARHTzsiZf/10k6/+7uP9
bEn9xUXD0++h8qJlCI7q3UFon8NjqaYTzhiUEODFY2M70/XsdvHl74/0/nTWRMpV9oswVWDNfK/T
hvkwpYTOnuSoNZqNkcDCBRjTqO3/5jABAixaoCZi+re3phdTCPK0Pcni3rkj+S2OTIBZHwhx1h/y
U0/U53pBL8Jhy4yKc3kvK8vDZZj15B69atKHYeoxmzlKsHgV/FYn2mm7D1Qy/7x4Yk3asvGXsryL
98IyW4UIjnznSOJKFfVwDSOjlR+ZRX91VrzaqMFX45fnvVMq+z2KDURXxzFzCzb0XUwrzZ02rkHE
YSCLj+7ULw8nTBMVJW1uPLNv71QJz8bUMbAflp+LrGstGNCtvHSGFPSRKOqb3z8Y79xAPHxr9Bft
ctwVfIWEeCdsWoQSQzPXx1JP9VPTmdlLOyxJHkFfQmPjtTWc6qIKiqtZjETYke8Y0u6cB3lvJuAR
ttr1Rhzodel/aSsLX6ZD/jdKY0iHV9Bb2NKnelq+qKqjb4nrRh0Hst3H56Jkkn0tWdo5tlKdtfv9
ib1/hRGIIl3FC4hVRfAW873++WNEIzFmODwcU628A/ITSaxHwM7OibM/lIatRyKRim/56qtmNvj2
SNSIkjpUHeuEpqzhJH40SD1+YwgGkK6nIfqHH6cfx/N907awJ3hYQ94er+y0pdpEHuuM7vUyjfoQ
BPN0LM25uPv9Nfzn+8WZ4VPFKY3dxxPMU36+hnOucgFq/yiWZYlU3RiIBrPx773F/7eultNZP+Os
gCwbLArvbhTcS4KV4ubozORHuT6OHoa+1v73Z/KLpwHvJDY9sLwUl+8/TbaDVHjwq+PYN21UsPXf
5EnCZqvzug8UvL88EgcA0oBBmhbm22vmAVRxjLk55oHMznPEZHv29e2unFLn0+/P6Rd3B+KMwC+C
3IPU0HfPXaeZbVtGddS2AVcAMBd+23T4YE3/1ekw3vI9xJws7+8d/AgdO1P5xXGqAclPnlCHtLdY
R+rBvfpfnA77k9VgxmDv/elMVaK7WJdHI8z0oZkc2mJu9ZGZ/N3YjruyngmeQXQnvO7vBarCXBoX
cN6x8cNnry31ResP7cVU2eKmtkf9aoEo/0D9/MtDMkBjF+FgTn4v6U7NxEPKkh8h2qYR9We9N+mT
HfFl1UeteyIC6Fl8BJRBc8Nz9nYxXnNkBQukxbL1D0uR7w99Qt/nABISfsIoJvOrajLwsoqXDVxc
gdYj73Vvb0L86F8cU+YvZC949YaUJiXRm5jmZdvU0ydo0YvexKKRp2Je1RBBkNdRwCeIoQe/P6B7
fJD7Eep3sEsLFdJOkSG96K71Av9apbZ7iWpCDtTfzQh0GJGSuhFZHZSbvsOysi0X2aMOiG1Cp2gA
j+mzh1fGvLEzOvAR8yHhUlfZMcxMK/+eeUR7ncaay72TsdHcGbPRtvvRViY21WI6mksPcS8Tsasj
KlEow2Ao3IPquCQRpfV06tAm7jZWMFTJTlXxuLPCgs7/WKrgsgEc9wU0Nk3Oyhrtk3ou4u+d6yn3
MNMmeiyBgPbbvCywXhJQAfuhhn0Yq4EIgcrL/GKfJMC9oSGa+jxoenIrbB9pUkRXeRBbUOBdd8Tx
RRup7WQoI1rzitviF5C9k07zKe/yUU/bArGdB/bQh5WU+0z78Bx7U0p2wOI+ItdE7IE0p/qeKl1c
Ih1qyzUPI77tOh2bUZLF7R4GJQNHgwSmV0L6oJSVSoxfzMRq6d259nyhyt7NN3VY61dDtxKccqXy
fDOkVQxmAUzzWa8tSOl6apD0xV3di2PCeIHZWLiGCtaGl5boI2pNbIUYKMKL/gXg/KIYCScmTYRF
jne59pubtI0BGCBdYSt91GxIYVjbk5XSuM+84ByZUpYftQI9uLhN41ws6YTqKbWs5iCDGZnHAnbl
INvuThggzY+BZuWjf96a+86bECW3oyJHDRThCD1z0jeBZSWSflvtnPZBUTxoL1ieyqSy4GDPyWcK
gLnYuUZeEITUwS3fyKGu7hLB9HbjgdJ7rHTQkB/Mup5Fg+4palqfntvezrHc8lj26kVDUxy3jDNK
4j1ykT2zTfNe0QDSYGb4CF/dbZu2Osurghe98uTKV5/m8jtcRD5uqixtnw58lT4vc9JYJ/iwYzpz
huJqL/S70GzTAoWTWMr81psqhwA+ykrCFHrHb6KBD4tCKDrVJuMD4H1Asc3lIvFtNDxdpSmTkrqj
rQ38eqYLJI0Du6LE2A5wwR4cv0qsbcy8ooiaucMKksie6WZgxO1TOoYZr5M56EPKl03tUpwX5Ybk
O9O6XgjKov8RCPlZAPhvjmJuCK7QugweSmY0Ld5yvbj7EOFnuqP/ET4gnif9gRmVzWQnMd028pAG
99uUzuw9VCHUUD2DXvTF/sBwqUvT6msx6+y2zBZP7fTE605ykF8BkxCV+73UTV3QNqyB4S5VKwkh
iL0OSzT3gn4fVD0oDU7BByXz6virUFghIp3mDIrQKpXlvhUKhkNpr6kQvkjHfus29vwVCFE/79vM
H8G8a1vTkYoT2SKE98rpYR5b1wu3bTU25LOVY5/H57F2/FWzS7N8I7EfprjaVP8fpdC/YdYO1ob/
uQNz1yTNG5XQ+tf/7rxYf620PnY+QKIhO5keO+F/NV7Mvyz2/LzC/BdgoRAedc2/fWrWX6Qre/yx
59KosGz+6L9bLxYrJdUXG1JKBoRef+JTY3P5ZhHGqEwNws9nO0MDiJ/3bqvegqQjjfS7nxUuJP+p
NM79vHb1xQBlSMGRD+Xy3PqNvmQ8GVrnqSIqC1ljmF4atlV9Z0I6F4wuRIyAf44fctsxn9KpaO+b
rE7NHW1RJ6HJ0sEGThMTUo0Ix/6ZnN7O2RiTIQC/22nCfMDqkPej0x8+0cRkTKTCtPfpMfrgqWLX
ba6cEuHd0e6k2e4YmzhfrEm5+mtNzpL1mY92nB4kWPf0kORZOl+IoMhOUOtCr5pyS3T3tdU2DLzg
KYh7x7CLYtdaRrB3UeJ025EYrXm3asWRLNVNazk7f2p1yEw/NYYToRH/H4ADN9Z+FrWV3yi3Rb7R
J+vEdDBccW4mSXWBj74Auuw3Pdr7UWPvAtotX4x8Xrp9gJKBbJuiKT41cNgOEwaA7Gok1JQ+KQW1
LHchc59qFdjIUaOZUPCQPVRYWPW7ZQy3fKoyXCVd4cXnOmvrOHI7f7grLQ9NeWjXQcj8WTNq29hN
NapXwNUogy1DtPeemr3LrJ6zAUFxyhRgszjMj659HEWvIUsxQl3mId/pzidnY+Xjv82lO+1YvQIm
Am4xNft2tDxUXVXy6sbk42wQuKliF6L7hElYlVYA661BcDnVubwlcSH0DhQb0KUlbG+HuVgRA4u2
wyU9CWNvIUWD0KZzhkGssAkCYWDMZmGs6t04+T7EKmk3pL/yFEhdxpKZsTGC9M5DFpSmW7pXxUQg
PUy4IZkC9WvMEbEHfOiYDbHwq06F93kpCUvBQgNtMa80gTx5glQqack9UmVLN5+vq/sM2eksC+e6
PfBGYv6o46G47caGE1OFywZlQgDb8Hj65WWIpOezHTSgFAgoQ24xojKaN3Tf/HvhkOYSTdq3FYmj
fqojRybVK4MiNTL4txmbKprw0I0CmZS7XrTicsm67NuSBWCp4H0113bGZGXXqKV5KclIOUtSQkN2
8Zo6tnUqr2el6cr6cfbs/iVPChe3SFr53+wRu9KJRjX6koR5eoVKrcqot6YcyWzhEBrGYMtgFt4y
XkfxMKDHRWWVIf8gXvZkLACDESxW54gEMnaGG8uT6INSwLKf7NpzmXnPOYL33OlXnZI97stEpohV
zTQlgM6YZ/Y3yHfRkffkc/WDWvdNvSifnNAovhh93/QRfRe00Q7b/pdSO7AwXNRs29xsfKxQfuWz
Z0LVW+1CohnAFYE4NraLlfOr9oYtbp0cHm0klrZ/kYizu51PEBn6mBDSWTiPaBA4B987BJMp7UiH
pkUAW9ynjCKhCNz3ZL4ZqPCz+FtJLdntERsn8nxZTGa9NaI30rIweFwvg5FeuGVr1Nt8KfNvc+oW
92lJcvqm5bmXm76tqptEq3Bg/KLFYcltds8k55bPAyi2J54YWFZmUQTNseaLQixXwuTUVwhdNs6c
iHsbBQteFaRp2IG9WpCcYtXGmcsQ8xuBcNirrGQU5401IIxzy7K1ia1L62RH9qxUR3+h6cd8fmQ2
I9CRHeowLUeihgvvkGZVaBxFswqZfyxr/5mx/F/bYd37zQr/TFRcnb2dr6z/5O9V3jX/QspF6UwB
HdL3X/mxf6/ydviXYzMlgcW54gTQ/f73Gm+Yf9GNQzSEag4iI3uBgB/4r1V+9bcjrkUGTCAryz0/
5E+W+bd9GKoIuqaYT5HvssYzrXnXIObDayfMEfEs0YHj7Qq7Bl1vPSeHn67KL4YSaz/n/1X063F8
y4YPi+4YnITnv+vUMiVYgtlDJTL4qqB1VcsHQhvkA6Pt5nPRBcUHPbN/npfPAGodtNBA/Sftp7Al
RO5mIlQO2cd+FXaQcDaUf9Q9/fus6GXSP107M+F7n2uqUIKygcsRYhj2tac6ZvahnaWfimAh2CdY
i/rfX8e3LS2OyBCELSPDEITiFt2mtx26wnZV0EnKBvDffFzLjIDolI/fGmKQzB/MRD462LvuJhwz
CGoO96sjcWk+lHbj3KNVYXbQgWP+0zv2YxiCNh7XML5P8W67mfYMdQYP3RWjFuM6b/16m0ye/OAo
vzglhpwMC+i7OCZzqbfXzwK+2JOSRV4yltqzInP6gyQqNFII7/+oN/zjVgGJ4ViU9tje1yHpzw1o
KyvxdswTwJa+JdGNk4l4qacPXqx/POhcNkZwJh8Mh6+M/+4FLqsBkxjCc9QErnUoBrZkVuzlHwyr
1jrl7fvLYTwmcPQe17rlPYHWNliCTbMgETZJ0apIBa4s4CK2aX+o2Jr3RLeR1HHRjl73jAUu1+fF
gJ79MHctHqlqqaS8s/EWIFdVa3BaPA+kdmRjXV7o2grGjdXHg8WGLEBZhm1beOQMDOQuxL7ZECw+
Wcn3SRFXsO0dlGuRN+bhsyh9xqdL7WTEUXuVuglzs+tOsmxZgm09NP6XhBpn+Hux+x+b/uuT+OZb
xrVYx7fcWkh3EM7e3li+A4lKDRdnrIYyuPG0MLE1NOV1I/vihvhVWlUk0+/VbHp4zI0s/KPm+Y8n
C6agA/oVJPP6aL39BXo1isCasPGjygo29oQH0XQwa//xpwbUDXMAzhYL//uPW7Isxuhjc9oM3aAj
e7S9M/Zv49Yk1/fr7w/1j9WBj5nJ0AGs7ao3cN99aHLh9ZlHMw4Noaxf/Xlkw197DuJYCCnZbe3F
tvdHs+sf19A11xEUBjeLucq7a2i0c9ZkWPw2DP45RXce91kW6A8WiPdvp814zXXXkcA65PhHyz5z
apk5Vry+nYZVbAcvU2TN+dMYfLAu/PNAAbdo9QexzVgfi7ePhCyEohylG0RBm55CdLM2vqvm29/f
p18d5e/tAlGGPHrrffxJJMGoldaWQbcrCGdnMwxtvgXi94c4VIKzApu+BzeGozg8gW+Psobp9rWN
S4i+WXVGZmeyWcbS+GBks97gn99ixvZgUNbxgreGfXvvrlgeZgj1MqzzoVra68yqcPzijH+1qld7
wPdSp/bu91ePWd37Y7JjQ0nDIrceVqyQoZ+vXz2TTDgJ1W2mShoiUmZNCyPFRz/sgtbK6pNgCMVn
dxxJr4Smg+qbL01fU9/a+IqqdnA39DHt8piycA27kSom2HYiCeCPy26odkAtp2CnprxHUjdU+kWF
8GuIhoboFRWNLL4v3QT8cRS9tLdB40oG88Rmz5vQ6bHTk7aalKe4UVPanW0OfMNylsAiZNKm1iuX
uo3wy7s9InRnuvVQrD0lihu0H3Rqd5syiSmq59CZjhBJhbNpellNWE1lLJkiduqbtlrcpMZkCx3F
09SQKtv6ThmFIARIP2G5JBqa3FUqxrhMH0kThLFhhS1GKxcXPbGdnSWHnQrSakZuZqEI0jYRaOzz
HKs4XYZkCgFjs4I9lbO19obHgCZ7Nc5eR3mYkquYxdK8CBbXfyFSzOjuQ3MIfMZJk5s4iI9rv2ki
STi7WxJCJQgEN0OaF2tzuvE/45leA41i5JOseHXWohe2vPYAfoPg16Scp7uFhaiKVtQIYnZmIXEJ
xaMO1NYegsDYxq00cyYQ4+wfE+Xg6A/b2vnq8BCUWyMYxUufVun0YDRV/Ow3I4FNPSJeXABeoG+Q
9xmvgEqIrMTx3d2NmFyMl5ahxZ3LZiSD+NcFBNYIa7olxndMcIFODeHteVotJH3huL7H/zeTumNk
1mMvVPrE8AQXSRva7Zcuqen30DLxVUL++MRACIl+m0ZdjcAZp1k1uRHWnyTYizwlIymyu6FzTulo
jfneHYzxqa9Hs33yi4qsO2N043SfkwDuHYaldfTeEKULskSNjgETIgFbW6kl1hsiXPOVVNgx2QtN
w38iz1ENm1rkCxCDNOE5DwvHuSlNOlQRBJCuf3UzTB9njMAc4yRAj01TwSyTdchg9uW+6Irliutu
5Z/x81nmV0kQUn+vZaOQcXRWmUc2dby11bH2H9fAR5o/Y5vfVobOHHKwWi5sHZbdeFJhIoYrWI0J
DABzKpwIyXdFojyKYf87qcRrsJRy3Pyr8nHmXNIdyn3ywRsnO6UX0efn3TCssNZUjO0LIbRVjsJb
DguRYiN+5qPHG9++dmabkWOVTORx62GZ0UmDg22vYQ1i1I/ryshWj41NXrCXesO2sErigRlmM/pK
u8FV2w4x+j00FrfbemVb1We0PrDN4JqBD+s5Gbm1ckzY/WJ5zKoLtBO2ukizrKjqHZEAU8Kg0akm
BMWKcpaEIritJs94OJYzbiJ6kzVS/K4oThEdVfk2odBTYBmW5kmPiX1S5f48XPHJSdXeHqWVamYp
rcccA+S8J78o3xn6/pvMBkoYRote7jX+bhZhEhTHVNbZUjzkQWEl0TzN2adxLNGFWm3uLnjUfAvZ
Q7hblqKboPjYMrX6M8z1CcFS5VI+k0OYBxu8f8O8a1s7vAsTVppNkg0zDjHddw9zALOCb++cMKBq
nLLeN1OJL39yiQiNZOUaMnIpEDCM/0iTc701WS78kTKnGBpNUVBQKBwN0kMlwQNrXt200IKMnLEb
1BnDLjvd1OxSaWDOYxJfECs95ru2wPkRtbSxGUotFbVoMOame5xRxGc4FlR+ieqCJdtzwP3s8j7x
UCkEyq9RuwdtFdmTE16VbrIQid5b/PY5u5YZRRIG+H72oOeaIqGAoZnazQfhxR02S9vt+U63NJxW
s6d5bZTmEp+2GEAYCJltcpULUuWznJeA3XSc3fIzwB5Mw2wu20ISFHhGmivfZktjYEWeK6YgmvIg
tU6wnc31nq55cMuVIgvAMabqsdGJH0d4istvgFV9Ihkn26NGXeIwi/jo1NkpZtz4xUAqP2xbaggH
obUv4GWMRvtCaJ+f4+9MizvHyvthP4N+NE8QdJPCHdPhvTDwrtgHgi+SkToE6ykvSxWWe5+vykPv
r1JuM5f2HWpuqsfWGukzyi7Bj6wwUFg7GNHiuWXpZJpp2hkWJ8NunqqGfCt63lZ3EqJvJwAQ3wDt
fWPgaw0LcnkwEDQ5e7uHFhBlop9wQ/seycdm3V64Oa16pq/mYO4WoAVelJpdgnGvhVYRzbJSnCR2
3vshV0zEq3qSBC7PjZt+y2hoynt+TUwFEmtZyQNk5N7jkmrRnvWV6Q9nIFlgToJk6MrdwIwXBkht
p/GTyz8btpbq/PbEghCRRFLCO9+GYiAwcyRf3YvyjsiM22EGPbCDpxbgwpP21EQeVjDzQhUGEizy
xJ2A2bwxMiDuCrs5Dcq6wZTTdgNQYrszhkNIL8XcL2kWLyea8fF4XheNk5MQIS3ixmxX57uG7ic5
oTbDInNTkEE+nVToA5w9zVSdPQwm6lMmBjb/x8bjxZdtNffAW52iluZ5qDB1s4bXswquvaRr5Uuc
NvgkpxwM6aF2Cq86JqwOM8YA3ZLWpqx1vFy0JNQZfFusI52r9F4WSdxxV8Wko0UFeNCAHyAw8uiR
lxHBTdCvSSLQ5NrrfmDK7ApcKEYmPXWa00mtN35vh1OUDhmOXpqvpGz07J2cu8x0BnL95ppRVF1S
9R9rshEyluZxcaLK9gb7JJ9M9P4eEXPjtsNFeAga1FQAf6kGd7UoWMMojxv2MLjRxlMvZBC2yWY2
ZRpjyRKldTgBxqP7dykzL853I9sWElgW1q3DUDQ5Mcqz33zXfGYDWuBpcu9bhuSZ5EsRnwWOLyHn
xSS/bQyTidaWlS68oFlMcEpHi4hZhYWwcIvQMb9PTYvcncVRHkaSsqiwXOFc4foSA/5QVWAuGJeX
FoucVxrLnrWBhMKSzNWDK/vu3EmMmHZhqgHgNhNea2Ydjn4Y1Gh8Ul1HVoIdSgEhzGVe4HVL2TDS
ELG5G2Pc8fEGHUg/f4e36sE2MsV4N6fzbBxMyEIlqaGB1mQ9eJLcVbZ+n52CZMbMM9v6vMAQGTDH
qYPVTOnM+tTBq2NHbm0Uh0ZMzbAKWWoVMUQFyeuVqTdFxF4x8JFlWm/o1TPxUXNmPuYDqUA4OT2M
LeEs7Wpv1NAFSLRtnFsSAB15krjreFxJi/RKcsAo6pnhM7bERul5m14hO9s0IKo4UJN6d6XImxfX
j6ec8JJ4obfEF9WMmmLp3Q0eNuHv6CzMwbVf09HZi2RU/qVX56yBVjGXO2fIMHrUpd2dIhNPcV07
jXUn0P0l2CeL+nns/Zrr08/hj4UY1FDB2NPmfFzadFKipNlQE8BGpA/jvA6dZHxSg3uvN1ZaWXhC
hqZ9lFOBfVaUS0XbsC7QPGWBRJCAKh0IO95/liLK/wLMMCEY1wM+82WL2QONMgwBK9+Wygq7DYlj
jY0dTrkPLQKiMGK3Vp6N1DbB3lMtgoveJT4G/lKmr39fSv3QfL+p3igM6a7h91kj7+CAvq2kTI/N
qfVf7J1Jc9xIlq3/yrPaIw1wzGbdvQAQEQzOMylu3CRKcszz/Ov7g5RVLVLZ0stn9na1yLTK0gBG
AHC/fu8531n7ItB6ip5Ti5djc8RIuZxXqpXOPol7zT8stbTWyE0m3JMDSrDrFfMotTzxZNl+SVhM
orjMV+ZCc0FouuXUfXWd67ZR3lojQ8SQAZiNqERpqTiqMRUf+korxx122ETecNRWCY6vErOQSTTB
B0f3YvfeWF3zCL7OcSNvqLE1AQR+TFdT+ldLnhj6gUmwcg6axOYc0EhysqBop2H88Ovv6H1ThYad
8DCPslnRVkG99/YrihtES6pEE+eVhvGgAec+kT6BAqSfpvoDqUnD/a8vuJ2Y394TLrgZKFwP7TdS
1bcXHAEw6NniYL3O9fx11doi4tBBnVzhdQ7/9rVAoqBIBDTJBd+DTDdVC0kHW8QpYqL9OvAeMl6b
Dj7Tu+jXl/r50E48uLe1P1Hhwi591ynyS5l0dsHEWXr1s59ky8XiJe1vvrufLwKJhcA2Kodt5uNu
v/5DZwX9AAG6I9qjIh7Sr0Uq4uu2qKfj3/0ovCyoofXtnUGi/+4OFV7L0YZDThD7+XhiJGgDDL0s
Dr++ivHzg7D9/bRUAMygiHXfXcZ29My3O3RHmP1Y+BGL6TMlouFUIU5TWwu9Qe+a666ml/CALFPo
dylHOQKZZoPhpVgWS5yzMzXOcRmMxT3GhsrcULrF/PdvLu+kgRZ9U9Xwr3ffu+nXGmaQ7Xt3+1sT
2ceRgET3N3OUv7q5nnANiz4qPfT3wl2DdDDR1wvdzI5jCHUtRo9oqWvv71l/6ACa9KN5ShmxMW5D
WPT2KcpKd2zaXmEbdPp+r01xj4298TTCmqbmdzLdn+4yDbrN5UWvDoUQRrG3F4vXgcaVvba4ydd2
t+ZaF+aD99iKSo9+/UD91Kpj/ULthOqJaDCdhvfbKwmrdROGUchiTTUE1lJNR3az9CqJK3UBPtRH
U+Drv+nW/XTTtkVzk6jTmWZ48z4/SHntIDqP4UFS1DLCg1rthcXT/O2j/Xtw/o9tEvW/z83h4lbv
xubbH/g+NRfeH4K2L20ZjHgsH1tq1J9Tc4bfLk834+qtiUpY5b+m5rb/B4wSJOMeeU+CP8Pz+OfM
3Hb/YKho8kuMMpDUoTf/r/94M+7p3v33j/66d8GAjLncrYu7TSoRzVmu/672gEcj+g2PxYRJF2fu
2j3X4HAPGl13JEsLsAnQqGeYI/2DZ+TuwWxJHg9cZKIsvCv7k11JUupLlT788BVef99qf/zJtvfg
fzbgbz+Yx7SBHwy+GG//ux/MlSlttNzSGc/WzVkJbQnWTjfxg2aY5mwNzfqvL/j2HdkuaPIP5r/v
q/37qYOlT7QJZlJ33VoOoQ5G87Q1tf7x11fZVq0fPxZzWsG1GNZ6m1X1/V6/Nt08U6B6ERIC8zDL
1aSp0CQosOg9PKSmaJ4kFS6a3Hr4zcDjXYwRx3oqGTyUNlYlpjeYVd4uPdIz0Xq5s9qZq5O9qKLK
T1HtrgFL40hzITfLQ4FBce87zF40Km+OlvEgDoWlO5e52zlXvVl6v6ns3m2w338qzKpAD5gmOCyK
b38qt7YUlGslwYbQR8X35540RtUxNNPKZWv3xbfpPF1hIevO6oURXrwYMU7DUX/KqPcjZCk32lDI
GOKiW7S/eSq+TQbf3jDsjPQNiAXeyvT3k0Nvdb1VtaWMZgxF+z7zTfoyVvtxrob5BEyC8WQVWgVT
gO7igU5WH/qtHR/k7FRndaf637ia3m4f374tznqsGbyr5Dd8u8c/1FbO6mDo69p4Z6ceL2KrlnnX
j5h7HXpVLwX6/P1MvPxvKlTktu8f203nwkrkbfmzPBBvb5KgZcOhpEl2ZBjSjMlHE0LLnN/MublU
nNUW+gwlp5a4Xo2LlibeQePQGK2yMsj9Aim11PbWgjHqU03G2oM+cWj79Zv1F98MjzdD/e2ooP+U
rTJ31FgidxJsGY570/Zy3rW6GCN4ZjMWPXpCblv4v7kd7xcNDm2UuAK1JMoFnUX03fcy1Obgy4Se
kSvVwTO78bDaefW3ZuTcdIqFbS3cpnukbL2vGQCkYuNBVbqbQd7FAQJbh/LELG7/5jdoCJsKyGVy
jVyLG/72w5QJS0cGDyPKnCW/qERsHUsHHE6QDb08rEPigJ4onOtfX/WbefHNG8Zl2QO3oGeG1+b7
Qr63St/G7mpFVbFq8gTrk/YVsBb+rGpp4j0j1A7hsEkoYTRpJKwzPaiA0UL7EDSxPa2tIo39EtWF
3/Z3mcZY91CZTArBn5I1R5Mbu0trLfVt65a0RFxrnW/T1FbnPErmFcMa46axKdF3de/SZMe1050r
eqhzmA72AnSo0OVFTAduPgwsEYdOT0V1yddoM70YY15AcNX7RhPodvHRAs1WfsfIF89M/xjXs3Op
Q/Ep92NMS5LnhIHJjBEWnq4VE9WaJbDoAxrG+V0HJUQPPKNRYPenoR6PuRid8mYeS3VSO7SwD6ax
2ESSM0R+6W17lTufzMnHGaWWpKOvaUBSezYP8Liwn0LD6pzm0CJsBnrSHLval3dTIpvHnF5vCG6Q
vKlf386fXsNvd9PicMCLYbBWvX2IAOvSOaYVFrmi0KIqyeXBpubeOYx0I3PNx8s4936X5LotPz89
Qhw5hUX0hENS2NuLTlIqBPi1HdHncmhdF/6uKesaWAtMkL/9+SgR0HhsCTT0Rt/V712ngIdw/gIH
NCRnxtLqezAnGXrg2jrlEV8wh9Of/fsXNdDnADhFo8MZ5e3ny5Ua5bxmTgTVvb/IlvlKxm4ekSrb
RjoQ0pAR+O/ODH/xnXJe2OKqNviC/x4igT0zBqBk8UGJl9xvp8GwTrwSuh3k619/vJ92F4OFG30O
V+KK1EVvPx7F3DDOGHkid1VJNC5VczKp2tnp6WRf5jNK4F9f7+ftDNSyQewMOzonMIQzby+IeLqp
hix2Ixhq1DuF53/1h943Q8ea273llcN00KvWWKOCYMtbXXKqPugZJoVwrb3q4EwZuREibfVrwPF1
DGmpW45dqSHz/vWP+hd3AfzuRthA48cOvG1AP+z3svPrSesrNyqJPDofhqTAzbmpw+tu/n+4FKWp
52/+bHbQd0/2OI6bmI30bM6jWIyZqQNH1TyMj8bvxJh/sUh4WNl5W3Hps+S/K+7RV3QeDCg36lY8
HsMqQZpRvm4q08TBaZenZ6Zljr+57X/xXYISgTlMOBa9RP3dd1kRnjLH2upG5DmXuywG0NeKbgkG
NYvDr2/bz080hwnwyJ6FKcr0Ns3zj7cNnrULiWB0otL0rAg9f79r1qE9WGmuR0bW57+JdNt+9LcL
oKlTEuIzxrmBePLdAy1jMyt8h/DvymlwvmhLf+6zsf7mCfmrT0VXxuJKrOw/SX6apNdq3+rsKHEW
P9SMZDiY9PguaeTQDUP5/Jvr8Vf+/LlYFZCDbvdrk5++/R7zDG9oLsBJ9s6omREZNIDpS8MaQd9t
g4OgrCDmRziI6tNuJv40AHfigJRlpjZCZq7TW5d4KICltH3yaHac4r5KRnzC5CJg05lypDRVN1M9
jE1vnvhrv95TwDdlIMmReE1khe0yMaevXZFUV3Dfc7HHjMSGnZvxNDB0Z18NOs9WGwC/SS5n1KEv
c0oPO9Jcq7iuaoIyEQB2+YcGNJcTWLpiWpfq7fAlBs/eYlVR8OonU0yfZEXVhV+1ciFgrWlzxnlN
f7XaeiZG3jGKh24YmoeMu/01izt5KcXM3G4cV1R5XtvD2EoarUQd1bi0qr0O01VgM6D9ZBPJJk99
l6hYvkS5XKPkZCJvOXku9x0j/SxYiri9RDUww0TTBtcI+mzNt5lE4p6ZTEeQiM5q/iJ6xrSY3Jzi
IwOGBkrwUIt7jgzjU55hcw6zHHnr+ZBjAEFUusyfJPkjyIZqD/A8CijUJ+NU9k/x6IJr7VeTI91c
Ecq6z5Kmg42JYTU7JLNrUzHNZm8iYGhZkOY2L15ByWm3NXEjqI4a4hIDlKN8hXA+HGsvc8X/QyVo
vxatjL86Ypz4XFmihn2bTOo2x2CFKamZ6qvW0epHKra+DzSZwHNNxhXMCnQUsWLYRc7DRBaGSMBg
O51DZRkj38vakcQ04l7bsJOECp3n6yyH4+B4/UNeFaip4sEpoe00S3nai9JMA8zj/q1vlo1/aGZn
OtNx3SMUgvq0IFPymXT5SQeEM0kZe3IHARBSdKK/WmAqwgBQGiwy7i2/0UVWt4YpMTOXA3528Pxa
694zudfqKKmQ715MXlEdNbuMP4tK+NkhrUx5XHuENrsMn8IRDWfZhKOpq5vRWcU9F9LzcO7a6nGa
y/WW55oxhIzr8UtTtf5AsO/MTyuwJ5NyQlrdldMmbr779WK5LYbvFi9aPDpMLBoJBL2+WyyT2TZy
7LqCQbNuH5rSITzJK8XF4GgTcNsSSQbQ7IhRZEuXwjr++uo/t0Uo5Hw09AZNOsBc7+0cpTCaRhSV
iGr4h8wWi5VMolyskYfALyx6u94PVq2QEeGUqrvWv/KtykVBWEFOtofpnE7732t+byc+XmeH0ywV
ClXYe9pHrxXepBWGEzUehwpUv9m15qGwahh2/Gb8+FMLkGtRcm0f3mf6hBH37Rrro3/YSApmNEqz
PBsgz8PnJRcEQcd8tzhz9zG2kaCMKXm0JIZoO84dVbh45Nk1DuZud1hYqDyr3P/6xvxcJODgRgPM
qRcRsCPena2T3Jk6Iy3dSG+r/lwfJn8i34RsP2REfSAzp3zU+nH6zcP4c8PHsNhvuChrFhic93MH
YivaNRtxT+aZo06Jphd7pavuBJTjsF9NthVHy9xrN+ndY74OxEpLPeletHotnrueqOBffws0wt6/
HvSOmUIy6WIcuWX0vr0/RouYwBxNRQUxDqdWzIh3nzmcBoMGUGmCAGdJxIGB/nCpFIqjTQpYeIGk
ojpVPMOfx4X2aeivpXtEbcnZsMhjMuvM1bZ0iMDUl6G0s7Y+clJmrSuxbp6q2vOHqCVKhegoZdqP
2aDrJwISKFhJoxm3YC8Diiim3jpgl8wrEOUG26gULJJ4Q23nicw07I36soCNtzNhSl6mIbnMhYg7
NG9GBafDy/QOfanmvFYLZuMgNrqe8Jc4r8mFstvpobIaAuQ6rdaSEFCqOhpDnzybtZn3oTkRohC1
TcHwyUWOXrw2qrLyHdxS3TvNaVCxryWaZ3Rz6M5GXll7wovElW3W3YOzTmu/N1azuRpYd81Q9hBa
9hZY8DVK4Kvcdy4dhN0g5sI4mTyhrREn64uiap3yemRN6dH4EhiIMVXPH5tBmWE8Y0A/9DMm7NO4
7royajTPQjqc9A06wGUBs2kOTX89V739Oa28UjuwL+bFl2Jc9P4+WVkaHlY/RpjXLBheA7W0qb4z
AcMPp2zc3ZEoouZy7mpnPG/clNi7jTmaRUuODAvVTt+0h4VRWbJ3wYEZNyLzhr0WW+SsDa2nS2i1
8JBCe6jhRFd5F18hTPM3wG863esK/R1tC2YP3E3lNEg3W63nx6+NJhK61MW+NfXuNZZyumGjVq+w
0PFrrVlif6LoRSUNHX8RaDK1+nlLpqRCi/XuA2fJgZ5V2so0jKukkUdv2bKPnG4aadEVGV0Cv08w
n2WdZiGrIr+v65xt6Z+X/NAvldeBfi3cezLj3Drq2nxjQyRVShqhOZAP0Ums7j08NNRd6JMmjKRZ
vfHRR/cqXRJPENeDNTog3jmeglL03SNVQ6ej1kWxCeM8KRaa8nRB9yhUqpcm2/TY1pwScUGTCVPh
NKGT67Sx/jItfhWf1FY9AJwtDUFGiJPleZAPbd4eGmQ65+na+viME+WJc7/cLukuGmiy2UIJM5rI
4vHZLZK45z4hCAJ62BDxPM71+dxJ/SE2Sp5FpiPaJ2dKXTcofYL0onYl6+CksrL4WdnwabTC94gr
lESWRK6Rm89ruTgfhn5YNmuyhNYjMkYM0dK1VIg9AX36doDVmnBZ9KXh6SrnlwnND62ZOZ+fV20V
Tagw/wIW163q0LTzVuQo71mrtBndSZeh1sF82fAp6k5/GLpedbDPzeaUyKD0i+122o3q9JHWfZ6M
n5CVtATuubn+IWt87Z6QQMSUFJjaTdGbkxkkdGvu+qKRfTQ5Y/4hSz3neRT+cE/kZPYVRux40QIc
QBvX1WR2FVa3Pgi/Vp/y3sWdhFhxKMhS7K05tNtYIISjnVDslnKq8h0Ke49Sup6bJeSM3beB58xz
hV16ce1gcufcRynki52wFDl4QuZGwhuaG1dkiJCw1RBrVhxKTgAvhM0yt8+zZjn1xgmn8mArhDSa
Bu5+N6D/Yz7lJd4rBAI17cDvZPMZGbDWuF85ZF7LuZme56J0rEA4pfeQDco+RV1mmJHIRyIRm3hV
F8YI9jkwMpfwKeD0HtDaqUMMa2SF2zCtWUz7hI2mjcOJDL7yqPJZT441Si9tl41FclmUbTOFbc9h
MDS93DN2raPWIiqh6t7UdVU9GnEMDiiBRLzCrQCfYMLqpthRqXY1smCqHV2AYQzJHR+GsGnTlNnU
nOmPEyIkDzJ3p2FDX2lxYkO34kddis3zsLbEqBNlBTIs0asmmvSMoZbyqiy7wmRREtwC9mE5rL6v
vm5gaOcEfZv2xJ1uGyYDZrGhXSYqblvlzhjGI5KOYAR0+jxwXAjqRqXZLvVSugR5kTrxzs8G52GU
JduXGqr8c2KgpCNS0M2eel01N43OqCEy0JmeI9tE2VjL1bJRjVmzDHvLislVaWwMJGuxtmvQetX8
STmiGglOtctnjBvrpzbW5HgSVyUbag/Fpoy4mcM5/FEkibYLkJTYGW1xiWgbo8nF4BV4/VaoDdVg
PBdtX7cncWnCa9RFMcooJWHICrVcIyVjLgRBP9+qhX+P4P/BeOWHwumnHKsH9bH8/Na5vv2B7zN4
0/4DkAw1LnsttjLvf/g0ONdJ+LXMrdgjy2rrVv8Jp7GIt2JKCiQQ4ChKq20u+S/b+h/AgtngN3aN
TdPFMv7ODJ6e45sKj4OHt/np6NzQKaKlvHFwfuwWTTnwKOH4twjNSX1qkx4PFBIRNo1YzdrFotq7
xpnwK228rTaoa1tc2BXAiYA8mPgD+HEcPHh09DRoDSdJDr0YcsTbi+FCgnF9AvwIKpyQehZqBRpq
Q/WI4nSdnsnds5fj5AEGC7xvFoPeT+Q9x+Jx3onGQ56KhLL4uHyzJihlrc15Y+lNLA9mrPd4FzJj
HeUN3HtUPDmpB2Vn7E2yPWvwjo6A2RBLDAwUSVDsl7sJOlN+puwO28kIPWoObIKO7XDCwuFwkkiT
u9ZSTnuAbEESwUh1ANWuE1XM7Asy10FRSSGOHPGpIGYxgIgPmmvCVSH4JlQC1E1IZFX6Vccy8Nw4
SXOZsegStykklJkxUeUS9t0AIUqsuUd1WlVts0erM/uA8R2HUC/HVWkg9CktdwXKzxN/Ibn5IJ00
e8US0oIeJ3aUho3sc2M/Trr5YqaieagHxlSxp6p2762ycXeVEmLzY9TpIdctvg/I9LV/libIPQ4t
S3PyYRAye0UdTehNvjZr95RM0+R/ELpWf0jnnB0pVaYQ0RKPOc4dA1LN3Bf2EyLN9aNLKUekaky9
FeZFwo4B2oZGkVaTUxlNdhrJidjnyC3KVYKONbPzFugetme8cwbabNploSdYyThZ+N3VhKO7jVqe
+jjKtC0wprCW9dz1emFFDU6T7ASNsjVHY4O/mbrOmGmDdJ1JbYOBQQOUY1Ii+EbpreSnkr26z8ia
ssHeaY6Man80ZQADd4UTAr4H3vtsd3rElsi2ks3V5BOdbUpsn0sXf9kSebFKK2x6gWlwDgknCS8+
5FxMl89XqPKxok3eZStEQoaFr/ltNDN/jy9ou2SfjLo0rpEd58UBG1Py2ev6CSyMz16+GztnvE8K
V9xOPV0FM6J72pKRiOVFJxnKG6RJaHPMXi8/sCH6UOKKJrc17MnOOhxVong6gtibsypcB5tskoo3
PLvQYBG+KkIeXMoSVMyHmMetDz0DzFFurqazU+vS2hd4bkghjqthfG6xolysTjLkt0mOzP/Wd0e4
/kLa3eYJyMpXDclru28tORfnykWqc/DdOs5P6IIa9pGG2HLA3Qjsr0euG6/J1GMXKPIbBA1YHnGT
9ERqehoOmB4bSLJbgNicIPtROk4Pn5J7tedLb6aC3cPGS08ssnWmQwFS+H4CPeViahT+Vzw22aUv
m3W5IGen4dQF8PeuB/v9QR9j0MR64w/LrsVT+MjW78ooFm5hha7V7IaOZhJ9vbTPw1qP6/OqTJvm
FrQoJ0DTwTHNvl7WH2yC4sjnbkbzQ4z8+qkpaHRzWJ1NBp6ZQ+CVJ3XnenIED5uNHDzK59qmMePb
2YMidU1eguqndYtZIz9tsUTXhxVz57wnJQCMVa4heA0Z1xBWYvT98rWuTFwa58TQDaOzdwkd4QQq
y6m4BbCUNMFQZ9NHSBvVFY1TB4aDi+QpJDx5gTiNIukiHSzsmhv8yjrQ4luuVJ+h45aDPjV72y9N
UsklqEHO1xQu/NUJQtLSitPuxtJjR9u1CdLlYPUkY4gUi34XaRPWrxMEAfw9lhLpQ7kKv8BtZo0D
zU3qh0++RwjM3unj+bVhbX8Gd+Z+Qvpq3Dpl7O0JOtFhbM0cFq4ru7bKNuzgM51UWiURsOeJ/2oD
KiRow12z6dTrN5/Boogs5pFPS5oscqwHVEn2esKJnkRWmzYDsSRz2qqAWBjH2aXZsL70bsFr4Pqx
IIlU5bAoCZHvJo6Awh1282JqHGE6omgjRAQNRmF7C8YpDQ2r25AZRkha2/RIMPXsBTrP+ykSIaML
bJv04wAJTGd876X8uzr6Bww9HZAF45H/XaZ4/VHD0/IaJx+1rhuojUh/6Zfj5//84U9/r5dc5Icb
HcMnWxN5ILPSf2oW+RWutEkS+TeWc4tS5s+CySRiwQTkh+h7A/kgA/hXwWSKP2wkw/zSpvH6lgf6
TqP4S83iO+s5xD0mXUxF9Xd1kk8aZEqTFmpwZSXsyP6IHTuZwkWs7YvPjDyYhQ9LTpuKE51IuYMw
UzCt5L+cLSIX9bEa6O7TKE8+umNbkV05q0fbquxTtebP6dS9zEPTXdbk757ZIEgdMlBC29ts4FnO
3xvTPxCUM+HqafW2oOUHJlSncZy7t7E5awZW6Nk+VJ13pUkaw7nfZ492llnPDDAIAx2XhGMzP/xF
U+YvaBZwPuFaIoa0lniTNStCJ3dHlKbICYIcEReEMfHGkWyssBRTh0euSy88U68uSFJZTqpazqHR
cpCvOPfBGOB3n9idNr3iGpJ3ZJgbjCsMpc6nxXFewMCKU5Wt7q5m84/I73QIg1mKc4TtpWJUubFT
M1l9gcEDN9sxtzXDbVHdleUrqg65b1dH3UsASY9ubzCoRbYTgBhsSRY3cJGpxLxpqsXcdY5Y93me
Dac0MhgouwvnOl/nf2ZS8YbzfJEyVfp3zmb0gyFH5JMoOytAEqsuJ4WZbhvyHaUty8ic6uG1w30G
K5xni6Qlj0GX0NvpFD1jdVoVurOz/c48WAQepVued3ox1vgZiRMqr0mAKU8Y8VBw5FlPoJ+TMbZs
q/LC6h1xUqd6egk5fnwiV5iWmCbdW+zg2FtmKJGlqsaHBUop24lNFFpMyl5RFPnVWlfsh/PWNnSs
6tySoowcfIxOUGDcCXrlUbdWBN0PNYbRPh1NCnStjxAbVsFsw6CzPLImdb1ZObnHNB0DvdVpiybU
C7P5UBC0vOt8b3mcRhPWXdzWF2Tr3XhFreGwIfg18RPvymXOtSXkyQN5EuoE03wdyaX7Yhcyu6SV
j00yFtP3Ofr/h2X0vmKcWvzH9je/VvXSJiru/+vtf/Lm/3nh7Uz35j923xaom+FLu9x+6YacP/pd
6Lz9zv/bX/xzmbtf6i//+Y9XMqn77W9T2KF+XAEBgPxq6WSAmCXlx/+z/9i9ZaBuf+xPnfcfIFgQ
cyOQNOjU+1seyp8MVPsPrAWMV+hVfLMvbSOHfyJQOZmyjqK2M00MJryA/1o0/T+ApVkIMlDG2Si0
QeX/8/Nff5+e/XLRdDdw249jNswGqM9N/vFNJN8s1W9PmXmGaW5oiHukMRYa/dislyYpeV96zeVk
lHcjwYWk6jql7xyKMRMfEHXvmzEGBO/oxDahMUMbZ+xixAy+m0rUePQyfU8bAqP23bOVJQlqBDlx
YrH2KASSkxpbXoCVmth5QBVR3xGyXFoPbdufLhMN6FxQjVOcNSdD5ztnVZfeIdA4THM38hwreZVU
M1RQ39nrbRe0ADMvapiqOw/yxpU3Eq9U+ZwSDC2heBna/rYlzC+qF3kDRupJlmOUahRsjbsvCHfZ
O4ZUT5xvy9Bwy3NkxE5UZCuywtURz8XcxaRF4lAWjZVEa2fOvNsNEw29eyDg0b6aemEec5OTp+sU
X4vc9XeymbprHbDDVwbqL8JbCAhbjTzqqiw9igRac8FFr1IS1s5Kb8puHJoQjDfMljFLNz4kboGU
YJCzcWpLpYMHQQB9a6kCmqWybwiaxlvjvMAsMD6DpEUW0KVzMdHOq/WbZS5HFTWdJVEyzrXBVa31
glQe8wJ0XVntJpU6e1VI72sTk/kVx8zxd3bvkgbt14X6QFOdfqk5i+4aVZv7lDfSxHuW4C2smry4
NHkrkE4W9UJTDh9gh7AXq9M6lxdJ6371+xwYqeQrHHein5Yjgb7uYV7IkQAo2mNOPTiKfECiZ0uO
2kM3JkRMl5NDh5UI+GjC8P4sUsubPyGrk5HWNfpVXZgdxNkxF8Z9oyv9cmzdGxSw1q5YDWy/DtsK
M/uU8RdYWvq/eITPqwTXTpWa9AkZDBSnM0Lgq9HnbsRZUu/ghq9Xsq0vLaGji4DSO19CAwDN2xTL
6arYzoiVy07pZ5aHiti5sapp5MHy2KtSvDAuQ1ej62E/r8lTIoWK1qr0g5RNrd4m1iuqCinc4xb8
eEUXIT5dVrFT/BZT3dRoAoNiKC/lZJ1bmX6eZi7L/AilZXl2m/SC9uxOeckZzl8vQrS2I2d7N3yL
kQAHAUuF6BSDdk0d1B76s7i10YzYzYXrZlfm6B7yYkT5iUC96O7dVGEdEPlh1kWLd32+nHF19s6x
N2/H6q6x20M9LnRDXjNzpUQnOzvXn3U77W6HbLiSWwllNQeWIyQThFrT3D3LW4tulLxQZhnNFQxY
FvqAhjyy12Lc+at3kiSpPMn1JFxbGr9K8888sL1HbtUe2MZZXs8hYDlxGDMyQ4cZJPvkmEcE5d3p
aNnrtR1z3TjF76sVyt01bl7f8dqcG+n1okTg6S9J5uHypruLvRXHYtgM/hGEMHmL5XHp0yuBWb2m
Pb+Qwk6nL4qTrxarCkO/+NiZyfwwtabDaL8PirQhvtzlZMoGi4rywc3RyWZdYbPOdS+MuMA/p8sY
zlnylY3/Ok9r1GmbS33Qm+e6mT5r0sf/z9t4FNZAtG4RkQ13WTbdRxCGB4M435PeND4tZTarC4gR
ZkSU+AAGuJRw1TKyNzONAjYgAyOc/Obg6jgZA0/Ul7DiwiqtEoWWcAU4kNYkyaZjFkOGiZnpFEzQ
FEddqgns3nvVZGEfZ5GmL7uly+9UBohB0z8RwMQSF3vZTUEk4jrCgJbjim2fBGOo7tqthcT5M063
W13T5W1L7j3IeUHKbzxWJgmo/ogjWvfHC8JOmYrUWkusfUWEs0tIvVK18Qg/EjxxQRSmVpUk9Vqt
3Gnl6t9C1kXNQlfwY9bi2LfMZK+k6ENgBDB7as50XuWkYHct6Oz6XUx1FtqJ95wztcFsm85HArA5
fY76Ob6k5DQ2a//Uo6kSYj2uz6VYPI6phBLWXtjVxb2RE1rcjBFgQrAna5+fN7JMr2QJcFeLH3Bo
SCrdnmZCtbeyj3BsQjtWd0SGCqjX+hcvIUjBkadlV5EstTUGEnYV05nP1NjUOy1rXpGmXHjZ8Eom
NaDdziJVsMpuWsN4bbSWvhSivoCkCWRIWX1apfRbJHP2YF2teteQ7r4rcqwRNOosBFGIjHJzG84M
qNdjWVIXrvWrJNthn/fl6az76edxQuhtV+Vnn0PKlCExdlUWFrYVwrsfQrgNu1QWl0uRXDWAWOBl
ET07lvEucyFRNcRvZsCdrUdjflxJfAKQ32TE/PItE5kbbA9b51ZP/sgJpWU366101+NmsbUPiVYe
zMyFLCHWJ9dDQaR9cNDfDs104VrzvdLQ4DBi2maAY0DMWFDZ7mHQy5s2H/dWNR9X5fAaCHi/7nit
+voKm+NZQrr9pnD65LpQ6qDBXIhVPw5de5xKK1rgJvqN9SCb+FkS2z4ic8h4eCu4ywRen9EghBRi
ECiv9BfZxpdOUR9pTYaFe7G6wxPA0lOhmfeabxkBwRCXrl9+Wce7pnPjPRM1IoVrYBnjYn11SE81
U/sgxUdryCIv1YwApHkoZ/uO2cHz0n0t3PxkLNSF07O8tARQmxwQqtw4qWVL19hLrun6BGKIr31h
WaQ9wI60l43yTXvR7fq958UXsXk2mVAvivyVM9IRafpOdIRzcnYcFoO4bwvZ8fxCokqIkIHGy2yb
u0UYF74cD8jPgEDp3TH3MtRpJDEY8ON5yOLuKZ7Vmbk8LVN8gFC+n+cl5LyMNE2f6lNdwAMAKHPL
SP9kXOcboDFluPrMJ6X/mZc1gvJ6kHkHq96VyxGsAvEZk/YZps4x9v09X1jIoxEueXysOOx6q3co
22WXEn+rO/e21n5sY/1gpvCqWS6UnjT/zd55LEmOZFn2X3qPFDAFWfTGzGDceYSzDSScBDhVhYJ8
fR9kV85UlUh3S81qFr3NDOZGFE/vu/dcvnj9bWyyga/Vow2ZbSWg1UZ3AqK19atwGwNwsjokvMa0
tnZe3AQQPjZYC98KSeO3dzvV8tW25v3QzUe3EHvRLjs6R0rQZ83OLA+jyk+UewRI5CYssrQPUc8d
3l76U9kB7oAtckS5V4L119nEE2payQOS3k8ERlp7x7elGjB6lzRb6cq/TNLI+UHD+ayqL97KE86U
Q4yXa0LQW5Eok8x3unDP9OuyDdBUunRmA//Hf/A013J/GHPgFoLGoo7Gi8yPKNZ5TNaruGHLx44B
Qyt9b6Q8DidrJ9Lx1C+AQ0ITahq1zdYkdt44YPiUTxMxpl2jRtApXOx2sqZz2wXfCBPGfQVOU//Q
tVtHjpAhPc58/Ei9mZuGCuEfs5O9Ws2PcJluVes8Nc20E9reD4Z6SIPugp3q6qtx3Z0wabrhzu3l
Wc3WxmMz6vb2Y5Dp42Rn73Be7pEy90Z4tUeDKlXzQJSEfm3QLq68UncMjG1dYpvqaz3I9xU0OE5O
fShFWLFp/tnV9slcCtDiwOmKFtyQydM6TOOoD1wgX9XO12rvzy9w2zaEo8t9nYnhgN6H7LAJuuxI
A2wamX5mRbOg/sVsgx1ejcgI7c+k/6DBJDswoqd8lFwnYmv6XDvVG9Ccd7uc4jOSQISPiyMA9BGK
6QsmxygLvRO8aN63gmcF5wL2znBLQxNPjKxYW4HjX0ro7aDLW6epNkwlWx9CjkNRduyMeGIpNahu
KofSbmrPs/caPEjg3pWFPOjaOAnZvUn4blUJqcpmM9ea706Ch5UdnOJODmImKswmEk2waZfa2HRm
v6dwd6diqBWcMb86zznkkMiCjDdEGD/8cTmtDL7Wyw5cV49waHaJHfLhGXFstfahro34kDU8NXI3
Yh3hRQWps4NCs+7c+NHv3nOMUFv6wfz94j46QeVEAjMEa4RgH7Mk65J5qzNhnXKTyiTfv3Kx28cC
j2sxFNugLJ47rXbZ7B9D2Tyn6GEbo/xAh9261i8E6PvZ9T+s5LM0PcBcaccOKT8P1ovT2L9EsfCZ
gS1E+/S+QiUHJBrj85gx7roSgarunPc0tuK3ICG9X9RB3hmb0cYQ0HOBzOyVStj3T/hN4ue0iamQ
yOxkvpEo/HuVUZPUg445ATrigSnhu9guc5UD0GQlJJIWKD7o1X4dOZ83SRLDfDHWj6SnI5lk9/bs
fFSTz8I/656syacKblzORLBe7C59HIXbv+Rm8ZWvz9K4uNIDtrGt8dAv2YOYKRO02+wWUf9LdsYZ
oxA5EXJFVGmxz++/OhcFko9QOAU3GDpvS9eNZFkYW15FGprNBqCiG1H6dGWxKe/zkGsei8riptZd
fttCpKJtSdhMpSUxvwhO3BBamzyv+ltuuMZe16FzonBBPJXKlnuqjFNYh37xHhsL7dr1Ag3KteXV
g528Va2xvBuJgo+kNbVNgRXc6MUIj7hfYEFadqtXvXH09qpcjCtCbjnuHGMwrY3hwwXYYX91f+sW
C/CGipTxtsid4Q56kQEWaAkCvlANJu5NIgfQDInV46KwBpDokaQP3ro2zLdjd6gLY2jCY95MQ7CL
VZGIZza2NHysGMf+YACrBHaQZPi8Q0xu9QpGzHLmjoXR+74dNf5EHDw+fuo4uw0zZ+TSbaiT6gf8
7lJjSkaRtc6B3bPEVGWSdhtsmzjK2sa1drxYlt6A/E2aSCN7IG0wWLwMnKMZ7xtrvK1bGt5xgfgq
t3MSj9OW7Rvw3BhuF+VYiTtD0yldbz8WDBujxeHNcKqOXp617q3ftZQ0TbmXgY+D8LSRyZwc5x6x
NKTfF02MJ4F0MAwzkjVLtTVxr5CjrNy1qmtq/NtYSQPXGHUXm5L/ecTdSgShT+ubIVn44YegaB+Q
jso5iEYU3fwusOgC3/eFXJYfeO4yPH+TMLg5hkjec2hlpwquBHQHI56fu7pJnb3n8l3qi3kdOxOK
TPDOyEuysLyMfD/2sSSyAjCsz4DHMnA6v8lJgzfYLgvnmC8FpsiNsDqrvTG0U9NQlQW8UKeYlrLy
mo+TOUUhGSkqVVj2au7V/uT3tyVYkBFnrO9NT+QnS+ubi1vqf2c1bCY9yto9pyL2ptcqW8arUu5y
JBdeDcxg0whkLsiO9gLz87FzB5L+nATWJYZ4wsmUYeM6IPGumUKFjZHlOpM1BKR6Pc/aOrjJSTaB
JsH/IHaahdW4afhPjARhAj8gdz3eC2/J5Y0nNe1UYWFAAtNFIT4a4bgJxudQDed4AjW0pzMoPvWC
fMnW6SYtDlUSM+vNSuTWphlM/66dAtHu2FQZj54sne+6DYcPG2b7w2xN8rtRTChlWIid6tv0MNUz
heWmbt5ay4JqNRXCXk6jSX3klhAxtriqnO2opuoVTJy9dI8pQMOzzuPkIY9jvExBx6Z4401Jv/ey
iUa8uZRb0aXZa1bm8qLxuz4M0uwjYAb+jHlEIV/BSuL+UCTWt/Li8ASVPnxqlQgeuyxobmw1iAeC
ubCyinq0zr1sBzoHKxG+qDEXDx3cw/W6nRfjthSyx7LZSYBm1ZzPZ6+q2vXdH0m0trQB3nNvEtvJ
yPOTtJIKP5ffrMC6wnf3E+6cl0mk6rfZB3zWx9gE1QUy9qn2HeeOzaix74rZvsCu4r5gXTOTToC1
jM8lLdFWJw/iIVmF3iRUIcrEfio4Ll+xqrbnHCvxU6x65hF3RDTfDBqVDSuiuq0yO3yVw8zTu8ri
PISQSgF8XZfpASLdEuVSWp+FX1KNorRVPefFLJAXE6rn8jZtbokB999WUt/xOSo30Bbz30YOsByo
56KbAzZSHjG8zt7eC7JbszQRR1nVcMPNk3Z4zLvKYqEqE/eNMke8O6VHfvVK25D3Yk0t00ziSzbs
jraQfNiTQLexVcvHiy3bphMTGMTVPfoTrXVk+TSaoI7CdQ3b4FtL3TvHKziuSsc9tKaDcQAvbLkf
CMMfkd8gd4EHve+tAA7u4jQnZ3lP+8eRBvstNAjziuI5+/705Gvorh3fwrPjLc4+o3ZFEIujZ7Yi
5fVtFXBCtpMVz2e77JP7JAncp9EBzxC4i2Rzk8kfk5nOPAMdR+6TQUw35ZC4XFvbRwI/861FXTNf
Lie4CNiQR15v9eBwwjB29HU0Tj+wFcJQRVo4lmFnb1xcdfQxCgk0HSmS98KcLgX08ahjVbMvnTze
dk7Fp3ukcU+LGCVV3Q5jemOWPE5FfuBrVZIcKF67WTz1JpNwczCm8DLR61S71HGW7sZgtPElzppw
Pg4hGWk7ZuwgU23Gy3AdAzoCGwwX25ZCOj6cOFECH6HZanp94zZjfHb7WXD5KZwvr1LGC2adtNqb
ZMKeaVVmwrcibd/HHYZ1T+aXmbaLD/Jh6Q2FgM7vkcEh38yuqS9daxevZTPP36XrlG8ww116NY1d
MKV9BHwCrwtKjN8fdRq04UnBJ8qZCYt6Ig/eV+lJ42F9Lf06/3KUoLKjWJxPd6GTh0PZyEimueVP
k/Ttm9eE7a0jTScBfyoN6g06n2pFYzoRYh7AvQGLBqcc6rvZTpaH0SfREAWm8j7y3i3OgEZ7PPPW
YRCjecTj4n21YGGuKROSFY12oX/1ykWeGFV359RldQw6YR6yxfC5c/nLoTZwXDsk2id0oSG+gMda
NqVKbTifU/o695V1GFNg4ZCs621F5I5HIJxpQMmQdZNNnGThyYydveQw7UysQDzIsQzB6d3yZ6p9
unQ3eoQPkNcdwFydXJCzsA05iRe5xIy2OkHbBbLmPY/LFE21c2xtI/1Svsg3bgP4lvamKB4GdWxY
7VH+KdzdZPhXP0SpT0QIU1lymVVSHyUbL2YFCt0QQn1B61HZxD9JqecHz/Vyeo0qczO1ivR7My/3
vmze6In5zvW0yynhTuwO/KBb1+cBCZ5WgqmBg5yctaqesYhGTtw5v8DL2hG1E8beAylAfcEB+Gl8
aoMcIWb0floeH/wez9DdUOcoLUbV79GysPkoRrrV6o2w2995rXjSY0LZisnqknM1/rCD+sISAqeY
Wkg7G29di3LZTOSNKj7GYav7rcFWSA2OHwX6Kwc+SfcaK9MaJvis9ENMRGDj1rwuuqz8aAj0y5QU
Pd9jcYtokz8zfgKyhC4TcbwfYM8R9Usky13o34GT79gH7ZMybfZah03k4rg/No4WJ0L+FgDbga9y
3es3lvcVo3WPWAGr874Ur4IQthz6c4KkG83r5cbx5gerCNVeJ/llYN98VMvkLJugWBZWq9SrTVWR
7IoyYP517TtAAcjDmYXZmu9SEwAEFaxw/QyH2SdLaYHgYe65XsOktelKm9ELQYhbj2WqImX6VWQn
eCQNq4vYwrzTUIpje00ciEG9uAWSeUf1Fg48dmiuGIlvgbYsmcO2ygDlTqScb6A1neSkjiXtINs8
zfqHceQTU5QYskIeJKBH8z2tKOW16ov2KYzNGxKD1mkwqh8EXK92Mn1Nk3/uICQBqrnifnoO/5T6
RvXEBG9uqgYnWGv50xck7g1pnf5W6sB4z7PCvwNtV6JRUDfIuTtEoizLS1DVOcMHP8w4NMuDZxcf
6k+OKN809u7ObnWykiwtEvY5yS1O9J+0eaFONRW6vc1kP5zIsGBBKx5YDR6rwD+mGCW2OoBczRgP
6LQ6FvQaS2O4q4WK2il/VXrxH+Zu2DqUMT/kshO/GmjfjyKE08+GiY8tDvTyEirqBzF5uD8mbgLb
kmK6aFzcTe81gAmAlkcV25UDpD51HX3nbCPibbU53kpqgZ+x6KV3sSH3wlbZo1UvSG4K9OrQTiTb
NLV5JF9+dR3rROjTs30zjhaqjtTxySRc01TWTpXm+7x0eB2sZBNkoY0QOB5GJyE1Mjg/iMIagIKm
/kyDrfqYVlutpwqyk0P96GTJ1qyXKwi/R0NaH7aTHEqOxAARkHf07Cic5+FTUbOtSbJxg1/xNMfG
JSncExHokwqb9xbQTlbrC+FAxSDe05WKESGSC3Ji25ZI6hzsYTkVaOPmp6MJLOJ621JA+GVBnG97
ONhORrih382EqTdI+96B29J89FIz3Wu7fJ4RHyGVOD+HKjwPCHl1MZabofpTFuSLMKW2fJ5wLL9M
FdaFjm1LkMp224+zvbfSRVz8vnujX/sCyJQlAZvtZdupadj7U5dEPJeJrJnjqy/9F1k1T1xny5/8
ONVGirHbtsFpbPGouijGU9LuyCFdHXEe0/aSIyDdj4OZ7YdZ3OXZl12OhBNyiS7TzXrvQ5SeuBC+
ZdqePvp+EncaO+RXloyDF8ncmXbTNKxKetaF8RanB4vpxljJ2ri8w4eqJoyDPWgKnxOuIMaFzbhx
58xB/dYkQvwyV82t5F/p8YvW7xNtDFBrmdt6CQvX7qijNcpqZ2P6ZISpS6D/2rQOwh5RnWOp7zBd
BbugTc0by/OKZdf7LKJcWOaffsqIgR5TfTOMJuwPcxIYfjlwgJUYeC6Jw9ISMfjbnLFxMwdlqhkP
NoPZNlVe/uYM4zzexK4zI27KHEMmv97alo2a/zdi8FcB7mqJ+K/9c7e/quzjn9rx1t/xN/+H+APX
kg+GgQMwtPC6/eX/WEvuHNabGDkEeBNzbQT6m/3DsLw/qAgyiR6vEQSf5On/8X8YkAPxk5AJACu1
wgDxmvwLBhCMKX/n/gislbAmHEx9FoKAiUvlH90fLf4Ua7YVm501FshT511aoom8IrD/h9wuQeV/
/rs8MhNr1T2siMB2//Tv/R20RHY91rUEy6hZ9sHGGDDDjiZ/dV5Wk7FVNdsWrnAAkLjie7emLtOo
9abxya/i+lcLZO4WYyhBLtrPT0FF4k27QAJym41EmdrfoeG5x7adXrImdM5ykMZ9NtgchQzB90UZ
c9eak+CpCZrb1AJLLCYRRlLo77nXDbWtifOZUU24DeLkNQ6pvtx4Lat8jxgiDZzQERhqDPaCWwzn
+k5W6l7bnfqOAUb0LC79j0Ck8kCCShIyNOQaEjyXmk7QuMGQtl3WrUc/9C6gqqH+mgP0cvrbcDLr
viWLN6NBMnXP+a4Fu55GA/ML95xKJd8L7ryJKF6S7TllmQYdoUw6MSvGnl4xedIxakW0hdN/8BSm
npNawbGBTEHfBysJt+woeDFscq3MkrM/nv0pMMZX5icCfSnXdL0JeS6Kuz6khEEX1vBZTok/8B5V
0FBKs3Z+gdGwpigx2YyYASfu1uUMoQNAKuMtjGfvYani5msAhP1oDXMYEKvKNC08ltRqmxP8fVdL
54UnOjtESOGEzWtujXQSn0Xq+K+0hZNbmdTahVKP5sQjhoTa3uq9+LjEWv6UzWixseu9zDtzu+wK
tkdmThQz7enQmkMF+XG2zOzFxi6kzhjb8c4lpebjlnSVH54bHBdsKIKwgI9XDoOIkqpg3R7yFze7
GrhHt1GVI2j67ZL07A9IpltjzmPCLKTYngXDuqJh2FOwFcRIgUa45kQzc4ABPzHn7aBYlfxtCvT4
1gpSQq6xW6GWA8v2YgAfJPY2zmzSd9wUvvMic502tAJlPpWRxBq+dSxxa/ZEy7+CFgkKR79Eb3F8
g4s9DtaaKok0NLaaCUpvGjZe5wVqV8rewOWG6iDiw6c11k9u49jNZ15Z5Z1rxpgTeRhO3d4f/QpB
dKRYlV+tui/YUeDvtR8XDWt6v/OQSEmr7gjodHqv+3BWyYPEw8O5wKE0t/K76AM33ZmID29csagT
oLNlOrd2WSyRQ0aYHhRsnvU2Ncp1BjaGOj13gkqao68UcJDcKbjOpX25K0GpqT3d0rw4GM5MLpSF
TELc/GjFJBSyKd71PIwfHKCGn3wmMvfUkoLlxS01QQzTzwNigdS2rHm81I2UXdjlPsfZnkW0BHKa
8PFhn7iYxpOdIxntRsg8d4vlYkTKpFMGW5duavsQNnxm6E9JxodKZ56/yTIPbrxiDb7exB31nDfD
8FPWNW4e1RRKbDjBUCGkb8yMPqPIaLrF18kOzpTftWdxl5yzjEqEmvjDUVWaGxHmDtFFjqnt/N7U
0/jlO7KfyHusVXBkCVlI01Fs3CdWl72aAESSVycPna/JEsOnVaryEVdn5eya0V3YoRo6W/AZ+Sw1
ChbT7p6Urkk+B9nIna0qj7rZk/cxXVTeBvUu7TCRoa0emyHpH9fG9nzTWtB1NgWp2d8F7RlZlFeG
256x67TTbohxmES9AmgTmRVcyzscSwvfF1otcCrRJQRcxsmGdI/Y3zeRTTqb9EqsffscNgv1Lh11
VQtCe+bQXaEE6U8rz+3XoQxsZzvaoT4kkwtw3+jq9YtE1C+5zmQy2daHOJOjpTbVtFlsszN+2EQV
PlXBxWnDsIS07gHnodwSWy2JKmd8ZV9ml0eLHEKwmfBoFcRQDZSBsapk8CKZZZHbUdmIdTScA6Dj
zZ4vb6mfa8qoaSEzrVndlCEY9PcGeUx9BzRkVb+J8S7TRxPbebUr7K4TXNcsa+zpYSTV/yAbYSxi
a4uaNcsm1YEjorlszfEpNMYkuwWcb61ZNT/mplRX0s4Vmk1a4ykOIHuxTuxkYzgHQuf5eMfrDJ67
CiCHYrLydMvdiD8/pgzNKAbKsGeXH2miEln7IBWS2PmdG0VbYSxicKTFQWmDXQxa/cwyq6OypiY2
RSvNtjIGC4AJRbgxJ5Lpd/LnGJozkgVyWxU8+zOjO4dzknePLQqUA+bEtpdjPYvGPcTSYZs6Op3m
KGFVyeHX0adxTjKr9Y6itF3/3kCA7whP2w3PUB60w2tlpUVzMGubuvcYqdjaJnEGemjufDOkMiEf
kLtpi+ncR9LDjXuE4Tv4J2blkJVtBUQV3Wq0uvBllh7rtroP6XXZtUTz8s9FK1v9aAdP2zczje3V
jRAtOAJKDuaeRpGx8dNrK3lDD+RWqvinWdiL3oH/0unBppSp4l8ve9axQBjvRkpgvSgN2BvccP6O
47fCVbAu/JNKPNDY5lynlPP1Mi4d1ScS1hLdclBQ6kdYVIbC7B97n63lJvPOaMJ8iDKCM/5OLTId
7tEd7A9B0nL4jSs/Tn9BbqmGG3cou+SK7cm3TwVBHaJAjRkqQtwcoyYJq3ruvAMflSnXUduvquI2
pSHJPbOD+JoEDeLTxB04zLPq1jPougG5MVf2rp/bkELScBHHoWxTRIQKXXNHEXy+7aSUm67kjZzZ
8R4F7p2c5PnbWHRrcVSeGDtNfVKkwrG7ZWaYfouG3BC6Dh3AfDrl3q0hYVg5cI2qn+q7npqwvY2D
mB21Bn1pGS1rTT12J9fzygO2TZMEgsyvtlFx39fN8lwX1NptBrIi5KXIbdoSiPtMQWa9oczUuKmt
KTj0NNGAzw0p/AnErZ/3D8oReORy0T1alhz3Wvpf7VyQw1aKkCg3yC3dOBA3KT3c52r6WnA9HDwS
HrhBCwxGBJpegG3V9+HE2iL3U+vYe27+Wo9p/EY1dE9vREP+aqeDOuRNLu2wh5di85CzZ4ZMoxRI
fb7fUQwnji7LhghvtZp3shpsPtBI7Wt4LvF2sUtlk+kvxmcYex8rLOd+ci1j6yhAoyimw03PzYxb
KdYQTquyj1JnWO5JFJDQnL323MFrO1hCGZ+J616DdFIgQ4oKuqRj3MHRTLdt1xXn3J/7J+0NTULX
/WCYnGJ9fghk+nuo1856J6TryaxdaszCTOAj5F4K4f25oChuM06rCUCO5iN2Qr2j5dM/dX3S0DlY
V08YV+ab2Aq6G6Xy/lSXguGHSMUun6mIS81w5DhlfFIN3e64DDOebG7vULliZldL2U+TCpPIataW
RRR7kHpIuwzg3WuftURs1I8CQx6bRld+lAMueTT7UQE5GOkjY9H2WPj1cAvXQty6ulzLcPEDMAfv
jJalEOirZjj4mTk/lyAwu30auu+CgZbGFm861bXDGto1SzXu4DRXrNqMwPu1rtPunYmHuB9KcQPq
qjq01vjsT331NmssD2MxOOdy8vHFVV3z1YU29jI472diweUJSeIp7EjUpmPNvIeho98sIFyjHMe8
v5WZa4xb2/Z+hhni/sZlU/RtNWQWMZfR9GRLOzs1rk3x5SAABSAWmPUGdMZ6pDvZjqIGNewC2yyo
JKxz9b1UwbCra2lEnWYYRf18zQvhc6Mpxc5gPUkFSwgjAmIGZgQ1D7/zLtXJ/97s/7rZe/8tPCCS
4y/OnOwfEiHrb/kbPsD+wwIgDAac1mjusyuJ6j+jHY75B3EP7u60YvuhSezj/17tbfEHcTcfhBWX
f2ix6y1YNoNK//3fDNv/wyEHZ5tkdD2C/8Q+/oWrvfUnmrMp56Sp1/geZS5rPsRz+DfgRV35llzI
/+7CTQ2KY7cTqVhIVYeubX+4k4HNu8apNB96gQIewKOPwgQL6jDk9V0r6+wy5h1bJ/pN3ieSC59G
2qPP800gMh4UnX3CBH+nB4OQWIPxtaiVwc4ofQm8jO6v7GPFq+5F7p5rRQzMiYOICy5Tg/jB30UK
riYBMff7wYuH3VATfLeH16Hv7rHweODDUqipkw1lQFc/nAGkqTP17jMkqC5Kue9RWMo1woxiBm/y
WmWg0h95ZcdffcZuHccLobUnINFMdKnFbEDdcsmdH68+QvaSb0xDYHeqRrO7TWq/2rJ4UfeGINjC
GQ9644CXASsMe/0uebYJArP8MiSuw6zr5yyyqyHIvhonIGC2xppWsMgaNdEUulJWzQY/lbtZjdZN
k1rdldW6wU9ZeoV+GRDhwoiHvXfIChtsYNsmZh3ZPXa7DUJ78pCyELhJmS1KZlw8QsgCI2cFSmMV
taBBfixUUoHVnOrhYMc4WvFOBsm6cpye7ViT50YovBlL68Df/cARs2DIw62fzKazGU04Q/bYJFc+
NHBoYt4/UtHcSvrwZJhk2+lRiI8dLvpxJMafZ7tkSI9uRmgn9VdyQOe7FyAAUUtFOlfvi+qLHwQG
AX3FPdOuavfAEpcH3yrYYxjZyyLC9Ibgd37oM2YkhhDuhTvFZhPmwZz21ktAWWuFgb+yiZ6oiqqT
nZ+EPFCNGnJQ8f9wjt213/WT6r+/1c2v9h8TZ/9/BtA8VMH/Wnt8/1X9s/S4/oa/nU/OH5gn+Aa7
SHtc5Nbin/88n2x7BZ/AxOY/uz7yI0rdX9IjvSSI2g7/n18AimsthfnrfLKCP0zf+7O3hMyazbn3
L51PYOo5gP7+gOI2RLn7qoISauPo+6cDSuH3Ggwc1yxeKfki5ookcg5tRIrSlllNc3kaCC5OFGia
X7bV6oY81lDPt2NmJdhSs9EfvyYnn9UBVEDSncPKNNG3lc6Cb0FtbOZt+iqp0luF05e0bF/Ewc8s
jANZ7iA44EsHbG+920yE5X0lDMUaO6cGlerB2XzgFukkp9Co8c3H8YILK8kMp99x+VmGqBrGV7et
65mb9zAHNKiVFYFVilCqmXEnt3qkLDU5dO62odlf2FayOGbekFO1qRJ6mR/i1bOI0ZJrfxWZa8t1
NDTNwAoy9evi4C0m8zRk7fdm4ZBogMHcZEqnPxbD0pdUmFiF+0BtabqdXjtZMoiFNeftIIenXi58
IePmzW3XeAuKY+kzXdqzNV5GXtwNX0S1g5LS/fLXfTmcweUUh1V5zLqxP4ipyW9Mc7gzMor1SnsA
pYetZ2uFqSSYOnFZ0+NwkRL2UWY6b7PK9DZuzeDCJde/t2Hj468lc+KVwy42uwHGmc/VOHVeWPzo
C9Vq+py6Zv0bj7s6k05wDnXQB89E7diHzSCuTPCBu1wU8tiqmT7YJh67botFBFvMpsSbqO6kTRCo
3gbhvPbkJVqOxU8x9Na0n5veRuWKwaX2D0lG1+RbxsnUX4awwKEhLUwYs1ehTARQEfn5Z/qDDYoJ
+8Ey9NaKRQ2LA9FB3+U6oxY6Ty4uOc3xyH2nK2/F3NzXnRknUeANbbx2X+IYgx6OsQnuhL1hHwA+
1q47xkG7XeO4EyOv52EWyU29MTn7sES5M95nLqF5hV8nhnjFxaNTmIQolWZV5OLVxNgCKjbLyK7t
PSMcbmTOtD7F9viwYBIg3KSDznlK097G4SQG/aap9HWPTotmfV7y1MlvJOba7My7XvhXfBkfLPVM
9wTqeCjOYmVvYErp3yWbqafGq4W/pz9kZA0Jpq49xiRRjsD5H2yEoU2ftgymQolTwXLiuXBx+uTt
bN3XAo7LMNfH0CE3sA1rq7qgZARbItm0sAImqrtdOWY4+oHX8pXnOSY/JX4jpgSwxfkW1/bBGv0c
2VX7C2CIcu5XO2OBbBzAXbbvvbSF25ZZNvInUImrq5NHRpzbbljKg8vE7MgWywgGyY2N/PFi8Mc1
rzJYurV1pYAsbpCoORsg9uqPpGPvvRlKtwUiO7ult5uKWnSX0qfBbQfP1piIoIsx/9Qgd8KtOfi3
RtPgeO1HLUCSDBDIKOXUKfFD4b7PucD1ir7+CRz4VGjZXjmlLJ8kj+Q9xX5PYKVNukyeiAqLF5dE
osvPWWMmHcwPcJyOh/9f9xmUvtmZvjgQEIB6mOFsB1XPhi8vAUkS3Zyy9dNuj5jhF0fLM6FvPCNT
LJcdV5O0/9AlbcebmJRgx108zu1diPFZsMwwRbPjsRGHRwh1aR71vUGoqyW7kjDoXhVFig98g6cI
way5oTNlOLRJxvI/KZe3GQ0CjJQ3GltfA+nBL/RFzIkcDgazrQQBdYLoiKVSj8tPnFZ3TBeIEnA1
2Ulay34eStyQ/nwhFW7s4bX4lyBXDkXAqXt2OzAVwZAJTs+E6hwpPLqRLReO7B4/qUvRbifF3g+H
7yKh4ceCT/3eqfoF+KLYw+2Zz2XXNPuObuOLVfd8paH34rMEDe6IL6672Q0WAJpVx7rDoTG6LyMO
kE0NBe7sZViqxj/LaDXyH1K7q4ur5/nLTsSDPJa1+R1mTfrIoRtfw2BhhiGeS7KAU2QLQlMcfEDr
J0HV8ka13vJOxXWzNxAB3l3sI5xkcZxf87IuT67wioegd+szod07wge/p65CA/aDODh7FIpcK8gH
53Ea1L6Jhf0ILHqAWsVml+M2OGWFToANtvFP6IwJyd3W6TBVulTGzZJKJJ4zfdSOFqun2ha/qCoO
WX3VYUQbyHivuzx/mElzukFc7X2rc45TmdVHfL3GteVWuWnTNaI6eryI2Dgl/xLfu05aXbKs9G/9
Uf6o48oQO6cLpRu5i/iNQPEoODFPGPL0oc/jK625KMia16JpAFLYv1pr+A/qziTJcWVLslvJDSAF
vQFTEuxJp/fdBOLhHo7W0MMA2G5yLbWxOnzyRTJzkIMc1KDkD9+PCLqTNNjVq3p0bSFIG3LEI89D
U7aV+WRj80MGeJBze0oCZy1EP2819JoTKWlN0LGp16kz7PNuhJzDNoJmYsKQZob73wYTNPK2AUFa
Hu1FQ6uhCoPNBUAGUxxcS/cbfv/ua+hO/FXT0KyXyQ3htovkMseBueXRfzOYlfHRnyW4QNdI/rjW
OB61ZivgLYC2wJHXFzjUe1EDaZXhlK1Kb/nGQDY9BEQzuix97vrFXVUGANkGt3dTT88wI5Aisn9K
mpNU72Bz/9aqfigaLss9qajB+ey7LoLLe+zrZlWkRObyOYhmnb4l7RSp0bxmnXUUNk6GwYfek2XJ
JWdlQhwif0xFew7z6ZgGOt+YXWJh8Kxf8RPsUwooPVipGhJSfvRFccqBAR3m4lYjnUGK3Nm1fslx
0hK4XOTWE+a9PwX8LPM2rB0z8hbo0ry2D9+BYZzPlBV4w4LJVC/c/TM/LTiXXPMxLeLwuQhbjyBp
tpDTZF4K2ipD5HL7RW+tJkEmrlTu9lGDAdzBiZIN6UFnysC5WabkwbreL79sR18b3M0bP5UsOf0O
6Vn1xPtHzdewyrv0256S8tBSYW4OF6twRlbAWGrgpaILAV8pthkDMId1YZ5SHcu3YAoWlF7wZktH
ymul4d7TUsQ3qNlai3SgzFJWbOSjvPZ6TEmswmw9guDQH11lm1uvW8Iy6uicJrsYGg9GxemCvWLS
FhZU5phdYAbzl1qYzG5pFYPbpM4tGKmI7aioJA4cctG2Em8KLxwAs4FugQ1lU8m9aQ/DVfe2v8fN
41zHziP+RAQH49B0w1+u0kblhF1vqSi3FDU5ZUvfh/ni3jWUg6NIOwXdvAW89gTFfx55021phaQl
fJRIWuI2w5QRmE8Gk+nLdVZgMTs2X2p8pYy7fJgWQqoYkq4FYAEKlPjsaq78O2U3CzZcr7ss3viY
GfNHy4X+geoNHnJ1ceUeOJ/dsQ1KApeY12cCilu2uU9JT4ZhGCw2Gnn3avpzF4G2ONumxtzupnID
f8Ckt0gkV24tJhmr6m7qzYn4CBS0usYwmuHJIiT/N/GNr1JY6TEVKtkA2yI8QV2pn09fkLLayEMs
20ymHg5z3eL/tHlwomNO1TNvq/qgdKI/G0n4PbtIguR0geL23ltj9N0dc5BzmBiK2SxWTyyKeYQt
YiEc2+A6c2tOV9JaoAtW2s1I3qc6PQf0wdRr5YE/K2fl3HdtqZ8mTxdHJ3VY2dvBpbQWb+f3i7cN
bDltWja0LxL94S3EB/fo5lYTqSYLt3i+vE2oDJ6r4fAzjc4DDIvmXd68dkISEhusYO1PpnygMrnZ
WHJOvsPcDs91oM13/PFA42qufX5bv2dao/RWSfAIcuHJzCr5Tjr5x5hNoqFs5sMuXz7MXm1zNWX7
MpHun7ro66OHC+9xGK2OTUqc/GkGIf7Ujjdeu9R1X0KC2WAdY5FzSYm9p2ri25X49fA0mro8Gdho
ccKqcPz1FmPZeoZUO7Dh/c4YBI8zuzfQ2lvxudjZeC1bNk+Jb1JYANYZz6pbPi8eLzso6/nJVCRB
8GbszMa1yI0R06BAzmChPFeffdGmm3oBUVvMY35VDbsiNufyWgaL+ZFJaW9Nv2RHHVRvypmt3ewo
Qj04P+spZTGZJQRTS787jG44rhtho93EOgYIrfWxNEW9072V7VqVQSU0RxtyUBl28QkFR+0aMo8P
4ThEjCLjGn8EzYE+RKT7gu0/q+AxOxqs4l50kap1lvhUxd8gT03RHxeThTBl3A8pcktUp4MVzTnx
tUmk3mnmDh/VBAtUhnXOFCBrx7x5zzrTehi6+hl6SHuaneSSwOtcFf5ITQez5t4ZguLKfpASsg5c
As0T4ZfXp3zVgvEjcOf0XlqJf6Jez36yeic9uzw1KBBjO+VnCfCLeHmJ6/CIV28idpU6jzm3o21i
mHAqrLmM/Ar03Fx2EF4SL8wIXcfLM3RN1unFiHeD9B4CkOUy8C08Y37yCl8ht9rsvpZk5BjTmS5j
5PQ7il6+YTUQWskdOHFekCantiY/WsWGeczYO62YXsgCkH/nqDMaDg9X32dqUSfDm7LzaLWPyiH1
gnzG2JN4yACG9O6KtkwuQY6alTBf8Wi0bpHPlioMJwv37YLJMCC7EGX20G/zovEeq9vVJ5tIPbt2
882K/KCclpwSLY2rNjYtB2q3Lw7TxOPUblpz63T9a06KCMh54uyKYWqYvZt6v2DB5RlEGm3tze7f
NqneCQPaLzrtxlWFTQmiAVUmvF/e0aBYh0E5e+8Z+t/5OB/iGsiG0GW6zaVLGbpSTcuP78sD8E9w
9AgFCKPhksxMgjGe7y7EBAlIvYYpNsPqo/ry6LLw4gYNixyezDlRQbADf3VxbfPRtsF65Ehtd2Ma
vNBfE1lmHR6aMLjQRzCu55bcJ7BIflNV+BDGHknXUcUb3WZf6CR4uaGv7vylcE/ktPYYxfUqb/XB
TEqw1rcUQjv0/VWZIb7zzF5rKxXUu1flCdJFAzJRkxIsv1ObFrrUG8ZbhNvf24gFn7GAMJGVGGtm
qXfGEp7IDzVPBjm5P+r2YB6ceTMaTfFERO5c+gKEA9nHbeIKiahYPCMc9a/9GE7XkUcAwHnl/DAa
fAWNcVdb1XfVp9UXQKDuDJu6JoKTEzyoaQdb0/btrQyj6CPH1sFRNNAaCNS9se/PdgKG3Vdu+d77
PLnmDmjQuSRhsOaQIepja2yywG7AWpD62TN/fzo3r8zoDu++O//wEYn5Wjg1QrltUNM6meesqomY
U8NQO3W+9YbS/SVUOD37iDpsZhUm3pBlPbQjdkUjjVZJVsz7wXC+lSzbeRXIPovs1vSA9yj5MmMG
4dxOu/u8b4YD05of8cw1ombE2Q8y1yN1m5CRRkUhCb1gIPJKqI8ShIpZm0bkuSzhtbvg7git9qVV
6COgR1wSoZN+sF23PDaFzfBr/uoZEAIVjMkWX50voiY3+qdm0T95bLNhW4hY9ZXZXSpD8pgMWizW
tV1tOsObV4Sz+l1tYi0KFjWfbB2auwR0lEWMaVrEGzcj7uOuBJtXk9LCSuOeYevU6xqjBGTYIRaf
VcbsGzbp70wxw+rGe4p6ag3PQz43GxGH4lzzw62DZtmYqfdaprRo0MKRrhqJkh+OoVh5mSN3RV/N
X+VgzXcQRcu9R74iaqV+H2HnsnIcxTnTueSftt2/RhIbaxObywPsSZocSUdFVjJI9PoesxyTL3uL
zH7KKrPe9rY5oCbcRjpHkwUdA8bBtgF0TkjOZaTmjBeMGBs3EA9tM8EDolt0JexA7pdYt4cWW9fB
GkJr3WX2r9FrKB9e/tRj0F2V5ItXZmvHK5FWMBmKzoraIf61VR6eKuX4e2mLYW9b2ALaDou0DLt7
Hx8TIosNO9/PPJ6BvTzipInvQnC8MDx6aBPSR+nALW1NEct0hiVCNwTaHTov2Rw8EDOoSQ+EFXJd
FyKPlj3A1ICLUTyFdLM6i4hUP5Oc9AgHkXFaGwa99ZigBXHZpl+HPtkqHFefPPEMMtCTeQpI1B4S
e3K2EiDWUslDkwb5yUrox+tq+F9xLLg2cj7cCFBBHi0uW9OgINSZz4hKMNSsndPSXVeQFt4QLuo3
0utf6mR+XRKUReRF+zMpuz9l7V9tSb+h1N70Ogxhf/ts9Qf71jqGCH6dNUSxwnf/0p4CBqdOiw2m
wWLbGFCyRso/1p0/tUcbT/c5Jpe4aapcYA/NUV4TteuTeQJWQuxfDcuypYrza1Zx7BwZ14f4ZC+g
t1eq7dN6V/jAmM72QKC1TSuP9pUR/Ol9nKDEwxOKzSoSyk545BC8I/nnxw7ZRgqXekiAHArpaytu
TVBEOJEf6a6q3mf4AozM5uyAU/Jl8D7pvsb8jnT7VlpT85wpPmUrPlGFfcBM4DqR8FukjpwSLia6
1DIxgPVOr3hElkbCIBlMNwu8bDjoerN0LjGzzysfNtu/TwzPGtbGgEr34NNieEuOsLMpV5Vzgyjx
Igb7YVAmc3be4k+IrDAem4szdbZ9bPHlMC2Gg5WemsVz1MazugKYJXKQ8+QYWFKmZCm7I9FLLv06
9eV8lr45OivqXO3rgHfhF2Ys/MVJmZBjZlpyUvq2pvEe0T/ciz4jflAlzzRq5lu1+NzQ5CUexUtp
wYvtS2S3ZCq7xyrxjq1r/YG1uBCSsYaNkgUep1n8qMHSr3wGphdUW9JXdOLgH2ND8Wb1NLgWOQIH
7tl522MDdDd2Ib0VeeHmEua9mVRrAGLV7UYetENklCp/nTFTDg+w/is+CkAJ9iHBGJvYjqoeM2Sj
fJMo4m1PVTc1JxMZaF30iJV9l8g3LInJtJJTM16mRt+VKf4T4BTtuk8LtaZZytjw1KxfZ6XeKJF6
li0wii4o3McxM7zHxlqqtZ0u5xnIDHFbPDsQerhWDN4TiQgmAs7HlPMIU0M7NtW9HNLmUISgOiEW
O+pV97E4OE3gbds8695teMW/TlwBmrIzjLRO44NcquN38uwL2VXy7o5KLOhtqUfSHXh62I0G3gcO
i4B1Qd1bl2AG3YSRegJDZ/sYG7RuvOVL+riQ9jKD1rbhFt56e6qkUlbQfRzmr1nWE+4nqDD3hywl
JQGnvWk75zRjy8o2vmfF7dpl38rsYKPlMxjjFaPq0rV5uSsV5psw4ywgMa/6egvtQmJ4pVmhei5c
r5tR0qiMMz3gV4UE4BFBmNe63SeprHpuRImYpnPQgnAmyQnRgfdmO1CusybiqTd61G9zWt8jSB9Z
nBKuxZ5MS0vd7S2NPivNPMAIQsl2CksULXExjzLA17YCpMSF06umHRgIb+skiNceBx3x3OJGQg4u
oYIZxKpjNTGpfCRdd6VyFFCImuXOntxkW5S9D6J2Nq4dNkXW6fW8VnkAf4KD3fLWvqXaA6TZoF81
vbRPOLGaT5Kj4h3KrTi3lpttLO1Mn2kbpMcZYRR8RooW67GNOA9Sk6sbw4D05Zwcx9SR43ZqSKHz
/mQ9pA6bB32TJoURlXxk1kXnOnIjUtPO10SNrFtm+xEH9acGpfHEOuAsLesw0bI4br05nX416Zod
sZeGb0RZrLl9Vxtl+/G67IdeELCBSc+js7nitSE9BC/XXTXoU1tQMA4qPMZclHuEnjcNvbuB1oF4
O3Oz/SBe/revUZbLbvDPjQPVi08TUcGK60ve2PUFCt/wRzXBdZiYtfIxG7ZczkOoJvN8DLKU9FAi
7Ye0du78kNhhNyy7QGV3LQumrvHDE1UoY8ejKG+vYaDYq7MTWJMbpzelAGiwKpOGvgLVs+wZMBDj
5hieDRHfsePgecgc/QChrluZSH+PZM4ufpttlfaOGZu8znL4zFtp9dEaWLKqRXx5Deq067JbSsM8
ebSW1N8jAKQPpcjrTahce+fPNpptyosOyUEuVPf9aTQh+lB9VQ1GUPAOezImkPYRAmKs2rIx52/O
W/kGHnHi29jGW99crq5BO2cihkCuDcQBKO0F2hGhlWk/Np33RFOna0H1k3gzJsvZO/kMYVIX9jNa
7N/JT14koNw7BsTk7JFS3oNv1NES6AE7cHjn49K+TxreQwyIXBNKdnCExWRwaGc2TB0J96gEQLmK
FTa6enCMu9GiVMCyGnmajXbapC7nM1/owHgqg7p9Uqp4pMehZXgFMhSw1lylVmFh/oKNkJSgDi0Q
mYdqFG9VjuuOhSGwHWKSF2nYzH9xt8OU2v9JuoFxdUyo5eaX2lmd2DC75ZEpnSXKuMgRzXrvcKzs
VTxyc8sB3BSkhIvAuvG1pi9awDFeGVzaaVug9sLnCDlVTiUvQMx8WuT97wq3LftTx3yGXmOvnUJd
fA/MkYaZcnCSeMsPiAjt5/8IZHeVWaAYV8uGaIvxKVwgQA2H1hHLiYysUUvawYo0fVbkTvpTAa+l
u1swUd687n3snyQaf/zZke31Nl2I/ftUDAS6lbLco5E7oOimKZkJtTsn4F9MHWHDRRdLr3/0Y2ln
L6w70nxdhMzA+4JKySFiGEzbP7Ew/ZM9aDk8/+NJ+H8ABv7/zp4hcE78z/aMp/Hn//xH9W8/f8t/
exq7/2Yju/3Bf9k0vH8Pbw4NXBfCu5XQ/KdNw/l3F3K6FXqgtBDiHVJg/7JpWDY9ND44Ycty2JB6
Pn/dv1wa/CGKhWmowVqGs4L//a9MGrRt/jeThrBtXgMZqZAqTOxu1q3x5r+6yCorQDefx1flEPi2
tRt0Z4NH58lEDb2OaoIhkY74jd1w2gAd4KEeB/ZuSWtv1wtOXIpHhmPo1OBJAVDy4AJ016py36Ye
oB/gi3KUYBVb9wBuFQ6S7sgkAXbNVWzvATb7+1F4kq4E428imPlYOZuQdebrIOWDaIdDkRkQful5
iwsqrciM/vJMfyuz5sr29Y7j2GWAwvdmGTFcFYqQeawU9w62seehQj9ZxY0znwicUKIRuMVSglzs
STfAiueL1SBZIj3l+WdiMdMQm4Eali0ZCSE8bYFJt9MsvQ9SVoag5aSvvyvqGMTGD1N1Tgbb2ksj
66FFjKPdgDcDUhX4kFvbhHF2mjq1D4quO7C+rx6Kzve+HCI9e+11w16GKn+xxz7DkIYtFmpJY0N7
dyAp2Kwh97L0fimv849Sm/YH1ewTsXWdEKubqqunRRGNg3jHZDeTJq2yc0YRca3To3ZjisfyuwD8
aJp4B9GNj0aOglhDJvPUfZxb57xuHgKhnqowfZorbMNttkDpFQ0+kOnZVOylsqmg+4SltbedkCJ+
qjq8UEQxk+/LhnHVEc/ZzpqaRhaNBtCf8W+TZhg5pvBo12ZCZrk2mob+FF95Rvk7ZPxMH8CLaSCu
FDw4Q4fcxQwrz0j12iYVLHSwDrohNCvMsSZcQ2ncoZ/Ze7t7QxVzpCfhzR81mxgS1tVcSqveV2xQ
A1pisqJ9Z69lvpVUymfIRlJOj+4UTMnrZOUzBJ05CLWxTTNaL7d9bpXx+sbnl+tpwUvDfU85zTZM
3c7HQD8qwQcHNHHRb6i6cOSq0iLgUUmAbR07klGmI9H/TE3n+Nz3TvAMep7Lqw7m/SLdIEWKY6ck
WDytVWePT8E8hvTADMkp8Kr6CoCooFBAlWKHV1CxlcAcfofNyDgynzSvQGLd97KoeOYLyI0RTjo+
Na62vIntJddVWn4WktxCKhIyUvwzvnu3fcma5ett+QZ4C39VU6uL0bSpQZanKbrIo3GJXHrl8Jlz
+dDvoPrUeGSEwQqJouoVzj9FwRRUJHwYmYUSO4XoV7FkBylSfazdYLxksvXvKQviDohDq3yKUYM2
cFogR9mNLN6JK1rbiTH2EFgtUckAi0JBzM7COOMTxvpEIqS+O0zsz9Etkc8pJD7OeI82cVYWh4AK
uNHEDDXYHjNUOHqH2sHnw7LJ+svk0j7we3a3yay6bTqMLNXMiS/NauBtu0+8Gq6paaJC2alEcoBT
V+2UWJo7Sn3yQ+inxnH2zfqd7QmYiiwJf5l2iN0NTf2dtmD0iA80m2XiDSLSkUe8wuU0BcmNOenW
NGza6a7SGFGwLTm7VOh5nyd1wmsu0zFilnHvJckOXC6YRb1SDedmGtsoTkt1h48d1nLa6Ke+JZaZ
9JnAvkR6nv4lbm92VaoNpGT2LyjB60WG4CLk4u7NsTDRblBWWVjqqJKk2jMB/DvENRuVlEFhyggo
w5L1AiIbfFNk9mRN+4mthY0T9k/LbfzacDxFxcKnF49BSjsPn8p17wZc6vQk4f6kifCPbT45rCQ5
tSYzrnZwysM1gjyLh+HGwGTg1XGtrwR0XuPQJLRixYfcw9tiWMlGB9Y3lF72ajY8HqwYOw48QvtF
8XdpjXRfGYClGwJYbBg5QJvyhPcDKQ5X0mTU5mZYiA00GXNV71H4MNLddCFvvJuGyt6GBW0Rce0h
x9aFfcTr4LMpq3pCJDMoGDeL+Q2QURwJTq4XY0ZVy0ssyHqfjeIXNiuDS5ITSWskKXnLbfYtLVcT
a9THcbSsjevlv6y6dtQk3bM0xe7DvfiU4knDrsZ/lx0hkr6mI7cChb3TkMg1XeTA7L3nsBpjvSLN
xXSk+ochpBXCyC2LtraseuHbxVhAZY7V9pe6MG74d/lgDhy4GCBa+L36ywggl8Tw7iMROmAkpjdY
0oAn/GcKlw+igE6ykP3BgXZTCIhXHkGzuScU7oUmwmTc5En7wzP5HnqNjQcHgqTd2feZbsa9Z/8D
oAzwo8TlNhA4j7ygmTZ+76xUTVArWcDaygrqemFcOtv9rjsvol0XyaOajW2SQzou7PqQusy4icSV
Z3ovMZSIFTup72ka/iZLX59AqvBNBxwblubWmBh3tLyYAOF46HPwy44SZ3rNMvpZeOIG3iXtgshS
nrlm3/LdhzzY2Hqxu/4cx/loMs5Fs+IT15TjozbwzzDnZQMulthn2o3j+Yag7fYzMGWn/3HhTZGS
/WxmyK5LSMAYqhr8T2gV0jTuVTI8OQPuJqaiiXQhwi9rwXEl4updzKBbhxIIX42Pq8UPsgpF9dzz
7tDBloI+Tsv1QOUUcV+XTvgE2zRqU5uBDh10YpAPSgAL0WgV+blRAyJiGQamyml4Xvo0V/V5dVR+
551FyfHS2mMJHpP5PwEEjGzzPDchT4kSinjIYSp5ziSeuApR/GiY49jQd46i0X3qMByEY4a3p7Nf
IaTf82b8aTCqrAzX34dGC5fFsTfKzy5Th0F2yqqfIvM/SobxIgue7NFFDO7zMFzTZOLhoF/ek3y4
+kPDzz51Hx6Lxjd2o2w1Zq/dtyy5+VIN/a4qy+lNB0t/mTjs7xwAriRnkRJ9ZRylyObfDI01Shvq
JgpSm+t+abYYFG0eoRRH1HoK4I8kxbOFiWfDFxuY2dg9g0Y/Vz2PdxaDzdbPhoA/3dGU63XjgZ8f
FwQuaAwj5RF2zXYkE0NGn2ZPBzjTpQsZPNkxY8a06mJrjZwsYJJoZLDj22Y5rj4tkH4bjEkQ4+wv
OgayHQSS6tADSO2m3mcXuxTOqnA6Nnmx9ZcO2DoKam+7OPGyXkLxq8id49XFRmr2LT9IDMGM8IH1
XJHe4+IgQDpbZMnKMDgHaLxRR8HkCocgnJs2iCMvGY07VsDVhSQUUHH6gJiC75Vlz5cYZt4JYoxz
nIV1b0Ep3MyZyj9MbLdba2oZ2cuivFK9Vd0NljnBq53fWGdhZwhYl/acx0Quuyn8JRWM9agSJtRM
2SX9u7Fk3toM0/YRVuFTSP4IN5cNGpzf2RNqACfVMs4iGtMijyyC1s+E327Fe8Ie7sd0RLdm1Wzc
0pZUYmwqnpfrYSC/G0jaxPoBp06sLYjeI4il2M6+SYyZT7hFPwlft3ds/MS9bluOwRhmk4zJohel
sS79MlnPi3ti7C6R3mDnNOnLiEAOA3wuT2WF6FSkh6ziOCTgSDsI+fsn7TQfZZWr0ywtchmTB6qz
tZaTIKm8LYQ/HUjL/TFzK9+5RI73GbgUkm5r1fv1uR6waAaxBYe55eiMq+2Q1xUT8zByI1CvYfdl
jurJS4vPhZUsjAaHc81eAVPDQ2VcenjymQ6Dg5kCzzMaVGlVqCi2hrvSSuE42Ro2N3ol33lE+kgZ
6IqoIrGXm2B7TRp6fvn7LL2TgxbzuwoKW6yLzEQJgT+GrP9ExL3KthpQhIUyJmd/ZHmWCPOSdI3n
/UhGQaqDk7Zloeg1GHohY2tSfBuTnQYHot3xf+8IHZqJx3pF9e6WFXt+Ytk3f8VaCGYvjOr1TtJn
0a40vmNqxIFJ+Jt59qdLJaGIrThfM67TuUcbMaa4pQJtbjSQ4gpO8z7w//gj/NmdT4BeFFsIbcUE
b4F7BcMe6wVsg7Q+tdK7mEnXykNNpigTkeg69CyXFTwPcaNxnMG+K1z+E58DDrUQnUYG7P19EoSW
vWlYsbh7Dfm7JK5i02t2h/dHUB1XIGUJjqSxJj8eyDAN1ymGR7MDew1Y9LL0Ia4xwFR97z8n0qJQ
jHtA4/+1Jm/+I4UsLnmVVQnkEZ8EIshzCnqfJ54185adNCFwEZTBK4X1MdUlcdHueJLM78S8gy9r
aLv4jXSn2iwCZ3hP/0umgyRSmovw0Fsvo4ubw9Hvs4uq3ePdHs1x3KcUWa+06NpjOxHuYymDvM9T
kfsPtYCBODpTAS9F0lXYVsP7aFtQIgqeG/PN/N/0KiJ/b9EwJd4w1BdR2HnT3ax0vSur4raq64KN
SU37bikEpRSKOPgAyFOw4k4Ly9kgQf3V/tAfQLHaybocB7mvrfaCpowzRVNH4TGvr0XHF9AF+1uU
ut4blk52eSheeYvvUbl4YKXYVUzIBLn/ktapu5Xx9NXN8wlfHtFhYbEYdN/ZDTS7NJ3aKCC3Edn5
yL9IQr+wzI1J2ySpMvjbJZME3zXCl13hbwx49J5yH2AkHEunfdeGPFmyf3dE/hiU+tw6/r076hvv
AZHPpmsw0NlrWeO2xOQaH2s1kP1oymXtCfkLu/MhN7gyAPLF+3NzaHs0GeVGQwt0p17mrByPKqOe
A1NqvtRs7kD30R+7ROMC90Nic1sD9cn3uGjkHijyGKllANC2DFe7EGrlSB7ybDPOhFvnLwZNc4OJ
4dcs5RbgiUGUAqPvaAbcSsehu5kcRxjfjIQkwtch7etb5KADe4lP1VZnPdAMU2XxEx6YbE3yrj1N
TnHI8rY7aZXee02ndyUN1dhbaezhda7GHLdSkxIbKLttKJI0ysb6sxu8r9Rs533iMGcJ7WnmIIwo
jt8z8BSXdMG0W6SAXZWYP03BE2sxC47SAlRuCfLyoYl7HvpFA+gR6MMGGsWfsGofXeiejkmCgddV
bVx+Z5vW8+RDYHjpAQ8V6+fZGaGczX/MZvkSDrybStDJZkhh0zJrbxyNNSaXNHXqbu8r/6QdvDmJ
FN1OwH08L7W4rTcXjytHT62DVG+pYUNtuM2NKUbpdbhkzDWBn62NNPl1GQq3zly/OTZhoZG/vNPw
xiB8pqfcIc5M1ybm4XknPaiLpcAEhTjFDQEqGiSSX6Xa54AWuYgXCOzA6n+GxMchBebTWficUKbl
cetQX7mRvY8NhFmZixO5f02i2rhwEcW0k+YX3qN38+bqxDoYRGPn02GgRpinrUx2UzdRY0coXvOS
N5S/AS1vDQagHOfNTKlPmt5Mu4YzbGZowohFZrEHnsA6PKME2phzmkOoYdqjDfUHx7audceU22gK
+2KXZIRq3/ohYdy4VfqNA/tUq2ERTUjy4hINZ9+D1SgvQg8VR33YWClsgWdscvS6gTa9ruJ2fPAd
spNlRV3DaGXHcpxpZmATqZT+cjmTojpZBjAho97EcclYLEpU72XmtlP45tEemluyL1+ryTd2omYv
UgW39MIMjhTXKZyhTerpN8OxAaGWTKW3DsVKUOlbE8tcOR4lC/wWIRS5y0U1zjYIae9ADLrdBVah
jYNqprjCWOJrDCNvPQXp2TSmj7wd32hgX8UBu/zFs6CFe/gQNAg8P90hB2J3MC7g1NOrWaffwu6P
g4r39W34s4d9vJiQ/Axv29mFw9KE/BOXeFYBvc0Y2v/JuTi7CIO3Go0rFRoHvk6bAu0gCrMCUH51
xSZEmoeGd3iZjS2JSMDyRJD68WaQcLRbb538t+CuPo6KAAHX89wwWHIOOyG5zgcNFn/S4XPzHtSk
OhtjX0z1idqNlwBuQyyGJy8ssA8k00fhxU9QsPhI2Ag5NBSyGoL/jks15/o4b9kKsXNqsg2iiRWp
0o8vpSMxMUG5TrTGOQ0RPKGaSbsQ6vB3tGsr9zF8OdODTdaN6SlOr1i8qAPqx2s7c0NnBUKAPUQP
rZ4ICG/4B59MlygH5FI0iPkSztOlMZe9rvyHesDAxOUlRdFbYWnAwe2iVoFJWce6vw7ciWktGG41
FBw3Zcr6yiMHqKJq5hjo++CCmRz1oXfgfbk6OdiZ9SNh2KzavtpoPO9VMvBL5Jol5CVkixkmYEnh
5LxyisLLNbeuPf2kCodjjNduN6vk6sbdt+p8sM4jlqPyB9jM8zL4dlQRjXzIbErULGZiw53OHV1m
x0yYb/y1CUfQjW7VRClFDsxWMO4JG307SbMDz3lMJSDVIOh2To3mnNPNzco9yqFCsqRGlIEd8zVS
eceJJE+q7D6dQk8n0KfXmlKQlQsEeQeFJt/NbLmEs3Ch8rayq77CqnsOCnFq7HQjW2ZJCqwoFUbu
XZR6YSkmt/iN5MogeL0eoe1kQXXFxLUJe9tiHMZhJoa/TQ+LUo+4YoWfMJSpaPi/7J1Jc9xIumX/
SlnvkQa4Aw6gzXoTM4cIDpKoYQNjasA8z/j1fZBZ1UWC8Riteqs266yFylIpOQE4HO7fd++5Zng7
Gfm69rpt2vSULjrnJJouvhd21D7CRu+qft0Go6r2eeSL9DBROnKxAdX2SRaD0X1EEIGKPgtavT7w
siPm16Yx0b/3ASUmAKvTeECRC9mN7jm7swAWf4FMyYUZoQfdfQtcc59ZabMzC7OhRTcllHfMsozq
jRr0oH8AbBZWV2UHuCbgnnuFux1yq/pBNloe3PYmrbiA7Wp/H/fswTYymGK0q4kkSYfiOJEpt65Q
qfEN99afVCCQzJphHFSfhgZgBkLl1Kjp7MsegwnhtnieKrrUwc8K5tRGmD3z3GvLKv0gB4/No2xo
PsT4kq46y/asA0ZbCjemk4kPANcrWnl9tmcfao17q3F0Wsw6IBecTrhG2T0iUOJQ1sc3uLzj6hmo
BYrYPC+yahch6x72yDnZJICtq0gYSvxkHY/dx7xoOAIDKwIQgxUbqgm1u0k/QnZTD36OygotLE2m
VWb1CcXTrJIpNQlsjhTsd02TAiRORonQl8xZ+Ba5XtgU9AGA3XVolDEdpmnrk3JS1zeA7fy/EivM
6lRluki2cW82RGqT3ghRiINfv0ra1Bj2nd9mNhTc0gfFXkOjvGrS0Olv7IaCIwQP6GfYtzSQA+ig
JhlBDzCyK2eIDIw0ce7CNi1hiaOBq1VKt2A8+iNCx1JYWgxdxUQK4tiQYw7AlMhOsTIDDLjd2tmq
sWyrJemBc/tdTEgeZSwHSHUEkaqeE7Qc79Ng1c43UiGKZD1mRiS3QREEkK00Xj1+uMbeKJSSa7eb
SNkyKjS9NscVAd3AoP3QDGjt0NMHWLfEuNcxh63STks30sNYEBNBv/HSJr0PDac4COkcA4w3I9fb
ddeGGDsa+XW8b6PJ5QX1czRK8hj6XgzCmwaWmpLnykP/hWmvOZDkYN0YSa5vANV+Lvv5ddTQq3cx
tKYkLbodva0KDXvPKhsMezfO5V61cbbToDWs2nzwEIy3HHPx9QPXHQ+dhNzn+RB727R8wPxPU8V1
9K0ha3NjYqHcZrYTbbMya1lA/YamCoRowhjXs1XhR6VN7ZNRT767CqxIuy7cntlU2clD0sRi7VV6
dZB9/YnScH016OTJrOcOJ9lRHQ6PEvmAF2nWB6GM+iZFP73t7WouzWTdtWdO4cEVqBq0/iAqHLNk
8SLFN9rH3HduRdtcd1VL/KaW4De2ANKQPMS2Ug5PQWf+lCLoT03gg9uSYX9MNOMJY964NTtIKJQO
8JCqOQE0AimTyxISHYE73D46OEVV7kH/rtAJt2u3z3CRDn25bfGnrCnMUa2BtQuX0jkITgNEpSTu
LozT7NE2puYBG8SNalt7NTRsYMjjIIViGsutKrRkn8neP9B2QrSMTnvnCz/4CKv5iEzxu9MT45yZ
/XVCjXGHk8Tc14ZtfvfoFmyJO6S2bvkOjkqLp47heYvGRCJM68YriZT9Ku2QwqrMDO+RaqPwHf3m
Cm3V55ZYgQNheBx+w5r7X0L60NuCzwcK/LUSZLUUtgsrt2iQ+UFHR8yv8Q0PkOuT6Ixyi3ImZHse
+omGmv6QlriiqxjoDOUmbYezs9+bhq1tc4zgKWsM7l8P9U8MJaSIkXW2Db2UWKPLqpEUyykosYHN
IrlyJxxcY4ISra63fkKMfTENam3FPSuHk5bVdVmzwnQe2S94MO7aekpIygnYFFDFwdiwrRSM0NSn
IUclBwiwU4Vs/XTSd0QSwMCdsF7iW3ocRwVImVxAjsOD7uwtOjkbg/MtZP5YAtBEV0MfzU3B7WVP
gRwidqdaQNvMfsSWTgIF/AQkbP63UmkoWeOCTDKES18FIaBb7Ij6jrzmJy/2R+TPhglKkQZK4Nlo
sDj6pXM/g/4nvc57aAuQO1CAfWR7Lj9mSa+2HBb9T52SD0McfkfRgnKuyz6lRvxJjQRQ50n2LQbO
/CCReN6iuO3nMzQh2YVobziywPZrvOkY6OTbxFQVIXcTL+TGYb8C3MryNCXFI5T/aAPbvgKX6ALn
sPrR+zz5nFlxGNjXomurh2xA3wUDPX7OaCgjrIOJjuF06uhTp2LVDFa891J7jceN+pdeDDunBNhm
kvbBRp7dBqkT/jMAusckaSgi6ZqF2dPyduRS/kgTvb0tUL7HPS0IT/Pye+jY8doPg91AWSA1jerJ
r+p0MyHIWcV2UYEErWtWkAyBVhawYQJFuA7xfUqlYCJi6IZdYqit17Bt7VNkvrVpbC27u0v8oX4w
KvcWN0W8mUtmHFDjzxSS/Bur6uN10jfyA34/Ogp5Ga7F0D3iqrnO+JBuLLYeMM/GYFOKKt2qdkJ9
o+u/Ep+uPtlEn6pxOhZOeAW28qeEHYaXF5oYLHhsV5g4VqOCB5qXbbpXkaNOZTPe1+TwFGs/Jhg4
6dRH1P/NlYnP+j5vy2TDDg6imquFxMpYLdKBrJdXMGO3mLIjMuLGI9hW+yqxePlJS1BfaCQyjB6J
m0BLbyuN9Q9SdXPrdTGhWTm+I0+h0R2y/BmpAsFFthrkoSm16Zbqp3uvYXFfdwUZXsrQjGNdoitU
jYiucFMhtY4d5Tw4PrVjPKr9Ey9eM2tU+/k1/lIU/b2eZ0/Mhk9BDbfQGe0/I8roG7+nOOtVkm1t
hTKw9dNnUBLaI/X59MSOaUNvcb4JrP4g7vCo9IV3aPgsbw0PSLlmEtRDik76ZzMGT6Fu/ISJKtmt
j591GeMVI6JaYE1VwyFwarR2DkYWO/Y+EbQz74q6Q8j93sOPVFeF6SBvLl0sMVPdYqgNuh+jTwkA
ntcIZr03jiIMJqqJA8pDxBhPrJ9k84Rh0T7YU+Tv2dYNJM+Qa6kmH1umFQIWpc1tBVlGfxB99p6t
hH3F6yPXRiiswyRUeZvJ+BnThn+lZ075SWvIOfGCkVTNaTpEilP9VGfFfkCxv5nM1Nz19CbQkCpc
njVuzghG/2qWWW9zeDpELYU5yjntxh6iTeCQQNjmH2un/ZQKM946Vuwc9c6OjlZg3/CyhNdG2Ev2
YSSZOVH73WyxRkcR9JB6oBE2NYCFy5p2p1vF/o0AKC5N5MMEYODkc2/7kL4NmaPJ7DGTBCKjlyCF
kLD4VTD21o1H2u0gNI6xvDEGqZ+kHFpHwJy42xtK/mUYxdv/Lwtrxr/IW/JdWdgqrP7x8bkPk5eK
MGv+M/9UhJlgdlxH6Yqt7V+SsH+Be6T8w1D8Q3sXRurfyLF/KsL+ZvroLJO2BAIhxb+5PcL4g79n
Bvo4BkIuW/xeZDyqsxfQHltINtaCAqSrQw53DALoX+nBTKamcKYRY7Hb1cju+W/YpE5oZH8hpApK
eCCBW5FjYUTx7Aq2fKrdmKK7SNE4RZMco9hNK8t6/P359P+agBAKzHsCwvvnon1GDPuze/7Hvg2z
n88vp8xff/jvKWNY7h9o81DnOWzIXBC4/5oyhqn/4ZjKIWLJ0C3+D7/zL9YTv4PkEGmf6wr+lIPA
8//ICCGd/6FM25Yof3WTueMav6MjfC0ihCsvbemgVOQX154/5q8nTS/ZMQyIIG9rh6rCqpGN9isz
THF4cXvu/0ZH/YPG+D1W9ab+X/9jxtX/Gyj11zDznDSEwWZLWTZIvpdaxdSbci2pC+cWHFnyiYje
aWNWTX6qEF999jXD/EwpCusMndDPZaDU9fvDv71KGCmwABWVLoEIcyGVhPxa1VZm+QTGTs3eiB2I
nUP/9zz/PvxP/2d+5hrPDYL0E/KgAbRfOgtkP2wLGHfECx0FOFwI5SUZNaKK1u9fyiIYgAfmKtuA
DeYCAePX+ad4wQ6kfuN71NSDoz6g6NOybN7pzvJKJ9U37w917oJQmGLIkrrtOPpibsRtybSu2uAY
jXzY3NzRdnpayWT1+8O4CG2VYVo6uRuLh9PgKhrRRQTHoSMdKOiJ1EmsuLl9fxTj9fI4T0HX1gXP
n6fj4F+ab+yLGwfkIYfOpQdH382LYy0Rj8LVSCC5iJ+gv+BK1MpBJdU6O5wTGKaGiaZVqtzfn4s2
UlAxL9iGKW3e+5c/B1F3pqdRDYcoaLeQQoCgtqCEvr1/uSwQixeOWU4YBd8kxG3O/BF7OQoJkiku
ZREcqXH9QH2JBFYVDxZb6NUoBvX7M4UYAuYJS5UkUmExU+h8GrAEFYzm1mwprXC+Q8FX7t+/pjNT
n4+bbuKJMWze5MWdoxjRKZFW0VFOEKkGNymxk2KD0L3+wkv2ZuYj23dcSxl8702HoV7fvTSujEQV
UXpsspgsPgauDx7bxAsrxpuHZDIRkJY7nDp4y8zFqujh+4hRdLFiTGm4UeQe/FA+OivVps5DTqbM
7z4mxnMse35ABnNvOd5Ijamv6iA8ehO+iSBCRqWRO/z3/vH/fh00hVKOzjOXNvdx/na9nHpl0val
E5n0yVGBAvKjZJIXsbwwytv3+a9hbN2RvNI2neDXw+QWV1jZWA8LRWejGmCZRKIcfmD8dlGX+uJu
nLoH6ZT1r6Kr8jtPEK6eT/m4e39Wvp0rluXyNgsdXCKr12KuhFYy5hiIgqMZmOM2aLUfnhYOv/3k
uEBdOIaAHMsFL2ZKQiejLUNeMGpXLWSmCiIEDtP/5iiLS8lr3yMXdQzQ78JVC4Q5rPzeqS6M8nbW
KwrvlmLfYer0YxejjBrsSxI20qPdo1LTvK7eAUkPr9xcGzec7Lrj+w/ozbLBJ4zPC+8X22ybHffr
iaLnYIdyW0/B0Rvqg5QBAWii7JunGI+G+bsfM5NPGcugaRjKAIC+GEyLq2lKtSI/qjoYbprGszCe
Jcnd+5f0ds4xisW9s/V55bAWW30Zj2C//CE/ztGnK0lU6qqeqVjvj/L2xjGKzeaPzSvv83LT5gRZ
VGikDh1LUooKdMEg5G5K7Ko+vu8m9K/eH25evl/tEU3XhfBgoeqUljDk4tbZkZxqKv7F0a6l4WwR
1iawBTi/7wBBOiffnpwfcEnVcSgwblx4bm8nJRsQ9tmcnWgK8Wl+PUn8yjZzOdjlMYeYlG3iIbHx
NGZV9DUIEvktSNCnrd+/3je3l92OycafTxlgV8tZvNOwBga05Gl99OmHoIRM/PsJt/naAll8Yb6c
GwqrIPtfCzgsm7nXVydtP4S6mjfsfYz+pwXp+lgOsqfdSq75b18V+xqhcw95DdSckPVy9e/HdiSU
NOmOUCzMK7O2+z3cU//K1zzvy/tDvXlm7Dg4lXBRvNY2Z/LXQ+WQkUwNremxclJYCTyoa6RB2hrB
fHMwjca5sHM7cxeBUXHqYqNq4D2c38oXO0g/bworcOv2qAkuqC7m0lmVERcAR+3w/qW9eRfmS0Mr
Z7Mp4HCoL4Zi+lWDHrdkUXCqeu71JFprfpfeDpbdn7KpAsNIj05tyZayLjzAN2vLPDQbQurUBrzL
2dz28ioh7MUBmjjM8HGm72iOGd8y+ran9y9wXqFeveyLURbPDg9uieNZtEeZ6l9bEGZbYUINSrXc
+xjR31hPXtT/7v7xrzHZX1uowJidiw+PzGQxCY8xe9r19Nq0LzNpdEsAu39hT3B2pjjCcjjaU+63
FkdBJSYQ743dHl2QKGsiHOWqtqhZEut0aftxdijWaKUjq5BKXzyurCd5c4R1e5z6Lr8Cxad/0T19
ug5rM7vwzIz5oSweGr45jI+z55A3YTErgeORSYsA40hOLRjTQjnRaYJbcm1I5WMWGESGJMWew8lh
Oc9ukVT8tMsquyur2HioAhJpLiyiZ2YrfgWOUXTtDXa1ix9pVtDofAy7I4bZiknTwyvtQu/Cp+nc
KJJFbV5mHPvN85zCSWumhlEwfnkrDXDILmb7uX3/nTiznnGepzhCWYePkbPY0YakiYCQsfqj6Pnc
hnwG96ggyivbSMovLTGRv72eQQu3ONwryhYG55DXb3o/wozW6GodaXILclcoWNg1CcSTIYrN714a
kwYjLYcCzgT88nqosbazHPGIfkTxy7KV1rP0pZDUMTa4sG1ABCBX/wmW/y8PIm8XUdRyDpsJLLcU
RsVibvjkE5bC8N2j2Q7ueIwMqw7BcmRJdTVJhyydGpFUdw8XJc4BBrqWfWFyvl3kON2JuerEvsaQ
xvzAX3ww2kDopQEk5KicyoHWWiC1JY56n9YgpVbkeQ9z2xJGxYVx305XtlIcXW2brSFk+MX2EDAI
QTci944Ts2xLelO9qnJsiO8/07ejzF8HKhkGEXOOWK4GuvDGQeWOd/TiBoSwifyJ1smlIhRlwuWq
AwnfEkAP5pfCVcuzj1VoJjHrrrgjbGUwHwYbPPe2dnrLefDRXg27uUgqVkM5GdOt72KBukaWBb8S
/rU7pLuoLFK69giT+y0kER2Sj6hoZOlr9EptdKpbSUFEmr1Om0XNnFOrimh9ptKnA2RBZnsCTYlA
vsVdmRxiJGZEOXVazoM0fGTCkEPKetOSTj1sTJ1GEOk5eWR9q6IJ4nwBp/tzkokwvo9b6ClrLAW1
usm8OoxAXwxxkX8AkuTiay46ibCxS9voGZZw3+xkJ7AEB6SUuHfw5upfVl0ZCKTdRAtus9wp5qhh
tMoPLRCMcoNcAeqfWZL1Q7sahuUmMtv6i59iItiksFH9W8fB7EJHXoJ1QBcUpKitldNBxE4KEiiG
BHYTUFgS4Z0g/KhGWnBGzq75eZBI7k9BXJMyEtR4TrZhNqHioaz0mTgqO9lPbtwEu5q8PX8/AXNv
PydxGWu3Q4Rg52ogvlMDljF6HjLv3rDKVY4gxrmbzE7rdzRQ7GdJQJ6zAQfjxFc5qeh4L4fWmQ6l
TVoe4Vi4lDZh1AlokrlLN7czSdhawfSJnJ0ntOGD1g0GQWR6GX2pmrQIgJGBo9jW6NCctWylmRK4
5IXPRPpi8oJFkyFZoJJ7pTX+bKWpax2Cy5BqpHTFXv2n1wv12PQDhUG2k114qzdmDoqlMN2fM7Ia
3SnhkuE6bDg17L3AG2mlK4K2jiirrH4XT/bcn0V2Ck85oFBh36VSU8261JIW3LuV4C7UYrv1MRkm
VulsC3tC5wCeMf9TTU79p6qANMOCIv5xZ9a9H+NFD8WAuDrVxbeBclxAy9btxUEL55T1xNMTjEhd
gE8w8FXQ7qbBjKFzW1GiX3mCyvWO8KaeOFU3tq0ASTo6xy0om3K4Fpao1VXckG1HMHriAB8P3Y6s
pqwpQRA3sa4lm3rqyxFDRxM3NyqxkSsglqzab+OIQ3Ln9r0MEedIsh6lkEV/XeNsqyFwSmvI8FD3
ihuvIZFdRV2dhjcgN5L4aCmYbT96NFdZsY0QdxXHdiDWa53XIF/4XpSeuGosXYV7K/IK7Vl1OMFm
GU3SbXKh58m+q0O3Wdt+oh7oIgQ4uUMKvgi6vBIrPa5/4e/spMirPbi/poDWzR9ejQhAk+2ETtpf
F00f6Nd8KU21UUSGBitqFaG3JcO6uEcBS5C03dPcuMOuTjCamj2D32APQt5f0XYgi3QyCM38MRlN
5n9B2yx6LFjoIopZuooR5gr1tgIhpjmDrJ8LYvmaR1BI0XiL0wVSOTYQ6t5NIakb0KwbAMFtsqms
kVMONdMii3KdNWun45xV4ALoWR/o0v+CnffnEFBni40EHVHTEuSVCeNnYFhfm8q+84GHbVRhfRh7
tFga+XLrurL0rW3V6a+6HTBVoT7ZuNThIUPLU6r5xgjcsmr38IFOkxCfs9pkKoWAM/HP3jWhZuLO
mOLo0zgLNfFi59dtW+xTRQwFMR4zwRUtn/T8ArCSQdz5ZGK+LMd8F+XgOYUxgt0ZgvIh8jR8f9NM
4AvLuxCd6brtbe3gtHl28hCQ7bTR+jX4VQ9UUB2jym/x91jaIzlg5hVRcHcyQ4XW9YN/mAz5Jx7V
fhPbGinkTb11sqzYWVSy9vB1/Y0caTmB8Mc2Qd3pi4Jgjtiu2DlNKD+2fX4L2GHCx116V6AJowMb
2m6dGeJ+MoMIaENm7McuvtEtz57/NQ4RpNrkuo31HSB6mBTKD7amyoqjaaTf5Ax/9KMR/pDu4yq3
6t0QenhX5OR/8fooRkY9fqkxE658QbQqiZriGg1JtidIcYdL6ieipV3Se97BJLFoxDMFMsao6UpI
6R6MVkL5JkmVvKe5cdfnH4rGLzUy2Js2v+9TkB0HlGRm8mBiX3XXWhkaeDTo97XXWPm68IAIG/yg
qgInv8tHr8++DxOxmvdIoGxro2tV7swsxjDrf2JgzrtfoP1F94jK0W9OEYpvqu9USuS+qDSSnlOh
p2PDd4wIq48IzzF7Euzk1x1UOoI1vsMY1iuELGkWbnTeaHQ2RZu41+nYEofkCj151Jjn9j7pwR2i
KmnT9EDuC0e2jrIRbPk68fNfaZl6rUHkos7Cv0lHKmXt2uwHeev5yPfw+Ybus8ci7W9VreNYVRnm
VUy7NMSRd8dhIw+IZ8Byx7xRFvmIASaP9eDZOL+FM6gvHTEm/S1fLxv5ZhAF8UYTfnzK68GtthSq
gEzadec+pbCU+OBqdf7DdTPQ506jTcONm9YYO4ZcpWiSht6xtpQlUvMQGJ2rI5CdCiy8AcbbVSP0
gNNSppu/wBhWuFRSC8VTy46UXM8kCr/xSZewglwLxWShtSC4K93G01RCnic1xsG7VPaJfo/XRrpr
B+UcV9rmmvnRbILge5nOkDMd120IhowUmrV0+FBvnL5p9VNDPCogT4x1kCqwVeuwowaz4BjgFz+a
vvaMTZ625DgP/khfbMDqqO4z0LHVwQW1gp0TShRgVC8JXJLLPGhtt9UQzGngOWit4TZqbLDPASg4
tUlFRYiqM/iKiMJKYrvIOoXpfGrKBOx7mgzIHymAQadctWXEBwx6qvVQVgM4Xd9os8fCpeTDl1mP
x7sgZdu2yUurhsOXOX51j5UHoPoUCpCpkYSygVWyqfOTW+DTWzVV784mvlKVOEzh5u2JIOnFtV0F
nfaQopdPVmmpF9/YFaj7IKHPusoEmDFCX4Y23CZs8r+xy9fT65JXkgO9kFHzow308hYdRUeAZBgA
C9zzsbAiTM9xjC5ZYhlukKMSW7MfSpiUgMoCz9zHHVtQvDo5WFI+wFjK+TLPDt6hZp+u4WQLdhCI
eoUHqkvQhtdlo/QbWmMQ/12NSt+uYuX6NZL+GV7xn4cffLNunuqqGPDkdMO8lwgqUkjBtMaatzaH
fBCbOLSYNZZZpdpjJktMLuTL8l2AedMRwFEbNcsEn5aivhmypPhhzRvNq67L0HUjiCXCmZlQWP1G
8Jr2+zI35Hg09IFEjWLC9Yu8DCvzHhsYcbpzVOLsv0Kttal6VcRXbqMhMrMxTK5kntsfsklH51Tm
ZZnvndZzf4TonyPMfoI4h6nxaDVXxeQ/UzbBFzyyp4dsH8WiXkmf8MvV++eZN6c1Cm4GLRwWVTQ8
lL5en9ao12MGD7vglAXKP8HZwWU2GhiGphRSiwA7ujLbXl4Y9U395q9RsZWz+aPpuGydsqmPq3xs
gxMomOyqsjLSnkO83SC6L13gm/rCPJQjKeSbVBapK76+QArogN2aKTi5vDSrStPjIzYUqjXp5AmS
sfLw5v07+uaEyIAUTWZBlKK+YCzKYLZvUIvLRXAaUgkKEVHD19hFW/0fjEKnVumU7bnAxWkX42Rb
DDBuTsYkyvqgWYXy7kie0oMLVb1zlzOXf3WSG+lwuouBOmV2wH8a0ISWLHH31ySrY4rYv3855yYE
x2oHJYmlW0IsblrR1IE25nV4QrPiH1xkCOw0o+xok1Z4oU5wbkIwHSxaqBQq6EO8nhBJNbJZ7/vw
ZOnVY5O4LBMZhnS2el9p7375D66LeYcEjneL+uvrwYDc22Szj+EpI/P4Tvf78vtUD9VajuJSof7s
g6KehRV2flxLqUcGCj2XTUJx0pA+H1mYfPWT5tpB9/H9azo7EMVXOh0sG5TqX18TFHpYB/i0Tp6H
uWulNFs9Sb13m/9gis9aARRMlJOdWZz2spCU8FXADB5FJ2Tm7Wd7VOQO51ORZL9b0nGQSVHN4TXi
FyRor8ch88oTU8uEIBuh3fiBIXaj7QQffveu0Vi1bd59dA88pcUodRPgQSOr7+TgQr9NcKYAII6T
C4Kft++RcE2qReZcG+LpLEqOSUdbRgfxfmzzREebrWx8k/ATqP+J3348r4daNDP0OumAoY82He3W
OJbIkO9oTmUXvhRnJtvcvkNMSCmVsu3iBXL8Ii1NNMNHePAkQredv/I48l4odb+9bcgL6IEyB5ht
0JteT4HOTQhBTyr/VHRBvx7zVHDkN0sy15ISSPDvzgRJoKBJpZJDNeX7xUywOxvyGaysk5b4enWX
oRFMj7R4zd3748w/9KvGBSvcy3EWFzXhlXRR7QenRnQOUn9ta9Q/NRu/KzbBaVc7fvP7q7hEFkLn
3GXNY/q9vo3x0DjhvAE/OdBqsb/GfXqNqVKEB/gnwff3L+/MzDCR4jHLERhDe5yf6Ys68yj6SIO8
FJyIQzJOtjGDCdJ4KH69P8zbqUG5GEmZVIatDBTGr4eh+KkTYSPjU+0n0VcCo0CstDln/UQDevTf
G2suCr+4pAg7JsngU3zqQjE9oCk1N3mt99skif0Lj+rt3ZvLyhZLEqxCgw3E66Faqn2ePwwhWaTS
e6IwYOzor9q/22xxGIU9Cm0qntObZkSqCmlWYRqdupj8qq2herd9rFCzdWs3nshAev/+nb0oHtUM
IUWKslwsgJ752DAlu4iePFYoKfW6MVp1YUma9yKv3yuEXnxi+TLNii99MSPEXO+3Wj60Hqk9HAaR
kZQsSlZ3qHQnv22dnmg9LdBwosCH2A0GRO4LP8KZSelwU5HCyrll7S6eHnQu6kBjGZ0wdXY9R7YJ
x0SL++mz4eums3n/ts5/25sLdrmddD3YoOmLld70TTj/oJpPZgtbg1MQTU5VkPQKe+haRW1z42e1
OFQuHd/3Rz7zQB2drQbSPTqQ/PN6loZdGLoJHu4TWdvJhrR7qAG9GC/M0nOjGFDG4A3M/1vKYCxn
iMFdNdEpRPP4WelRkG74l+E/s+v/y9bcvLAv76NB33G+jbQ8lxPHo9ThWQP3UZM4Z1VjFh8i2/fW
yuPUBQWMUtf7t+/cNGEDxbuHoRzp4+JLQwhlP5FMHJ6KGsEtuM5ul9Sae92Q0f7h/aHmJ/Hm2liE
1fwVBfe72MBn2RSVEajZUwyUYcc7ARWCj3Yn9Cdw+d0mmrpLDb+zVzc/MHZValaTvp4cPdX4JNTC
6GR1BnwfTpLXkJ+0VSXt+sJqee4NoJvJBl6x6tpq8QZUYYNuY2AdA+SefFBBmdyUjUbaSZPpm86w
SEWqwABc1wB3tu/f2LNXaTMwF0o5xF7s6AbK4qbletFpMFT9TbpNhGMAn1xBc8FrLnXHz05Rh5gd
i+lpscK9vqdBkJajwxgnp3XAqRYSsMQEzDjrjOxG6ZP59f2rOzttXoy3mDZpUVHYou51SvvRpBuf
/PRbDWPpEEXXNK7SWyNO0guKjnN3VPA0XSno4AqsJK++sjJLgt7V5sqm5403XhQ4/aoL2uyrFxD4
dWHtNOYCyvLFeDnaYupQdqK7hbvyNCcRmJshK1uC6zTvnsy1YZ/hN6WnSCF4bJyWWEd8wZ+xjVza
WRjy3I+B42UWssyeqUWdBx7vRFyozZe476l4Zomd/YDsTj2psSUV2w4WYrLOFE1DWlh5/1BZwrtv
Q0JE0wJSwlDp0zYgjrm4sMSfmwECRh+fMRYq012sUY5T98qLiKIYjZZgpxx34S4zYgrE6BjaGCar
/Scf++JClebsJCAjG1EbB3NA568nAdIEz2tbGuGtRa8nz+TTREjOtgR+eWHtOPd14TzGLmuW16MQ
fD0ScVkkYDesHXKgOdQRMLtRY6fv3n+Rzq1QFLdo2/61NVnqBZqcMN66HaMTbKrkpAeq/pAEXX0L
LyR9nOzGvZFYgQ9G6fm/K7NkF8SJyeHZOZS83MWdNKtYL2qAFqeYdGPwLlO59UUniaDLygtzZf6r
lu8SghIhlTVbjt6IqB2NZBA/iU/TUP1MXaZqU5fTz7qU4iu1vxGUmzN+zUEU/aTnWV/QCJ59hyTb
H6xjCLktnIuvFo5E90t+x4tPFWeCvQbbHSvLFBHWIoai+hATKfvZTq2Erv2cQQOHfQQdviucVn6o
dI3ub2D109fff/C4UCw0Iui01FKfGY9jRemYLZKez/DLyiDZ2ium5lmQtUSpDk8/XYX6UTOEunBD
zs05rDw6316FWmW5O4Ov1rm5jhzOzr0eQFhkR7RAIvpkmyrVwYkRFUnjl5BzO98Q8uW2F16tc2uH
dC2BkksiGl1uOoiMDzgM1NFJTLFxVyKtwCiOS9kYNPAwxLTtwd7L8cKu6tw3Eg0/3hUO2PM7/Xoa
uGU0UH0rohMcssJfWbkJ75BengaqBTs9lAztwst9brEyqSVzlmLbr2Y37ctzoT8GQL7jKTpV0ihn
xnabu8SkaRZxbWGSXNrtnLutpqBESmMAJdlSzdxNnp46icsnKwB3nEAl+bMGRg4TI4Ch0PfQWwNO
Wk/vT+SztxW35OwWhqsgFl8o3DKtCjFJntpuoJ86+QmhfcRqN/vZIAlArzXqT+8Pee6+zrLtuQrM
lnV5XweoqmOEA/TUDjK7s0lTw0Bf+Rj60ZLFD//BYBbOtLnlQbdyMW1Cn4CaMWs43FtV8mS1qAN3
OXjHPys7poH+/mBvVausygymK8pZwNiXd3Nws7qEsIPQC2b8WotiCLzoWAELm9NaGf66S0zjIdRr
cuEiEZCvY9P+8WubSOIhuNSEObdwI8rjC4FqimLDcstFmaq1wzSm99rGXwEVNac4DyhOst9xTjIe
yjuwvNCCCHYrbi2HJsCFT8db59R8Q1irMOLypWINf/0OldiHSmKCWbyhsq+JxtCH26kDyxuVIZnf
DlCM9RT0943RmLdaaBsrcFUtxgQCbC4sIOfWTRTS9IE4klGond+EF2UewCdBOQdynSIzcHYUrvIA
Opxf3rSFM+7aNnC/m0OaHIscbuyFeXFuOzq7gtFKCIlIe/GW1VU7+okWJ6eMGIZ8xaplfiEDsf1C
chskUTXW9V6CygZn0ReE1CdZOZBgSjige2FRO7fKcJqiioEbhIm6mBNRnyZxPLXxyWhH5H0hcI05
aa2mBU28RNzumtj3fmnA1qYLe79zI9s06ATHHFbUZWOh4boyjfVs1viArYE1qAfbVmvMx6RFmgBX
qM/XkLnHSyXzc+sNjuK55Wmx4pjzVvHFgzcHNx/NXuPLYeXJLXBnqIA6yNJOQB1+/0Gfu0Y8nEwx
NmZc6uLYoakpCJFy0G5A3L7zhmZG4BvqCt2vdlOnoNCzTr9wX89f3r/HXOx0a8tBFlhk8YkEwvCm
H/1HtATZjTdnrr5/dee+FVQt6Vnb9PAw376+kTkSv1JHbXDy8tIeCL2Px2kPPIx8CJsAYMIdwKpd
2O2cHRMzoksBB0H3cgHxXIlFaSziU5/Rjl+ZzdRqK95w3FOxdLd5Z1/67J9bJ9hQzpsrhxmzrNEO
WtiWsRTxaQjRrXlpAURNgEE9kI6gbno7hJNX85XcaG51qfl2dv6wo6KsMu+25fz7L6YqlHjd74jB
OGl+dZ3r3klFA6YORWRr6P1vzs6rR24k2NK/iAC9eS3fLTVbXqN5IcZo6E3Sk79+v+y7uKsia4so
YR40gwGUlcnIyDAnzmkOCNz/jmeCL+J/V1w46MJzMg0qvtQvdPCzJqHXoamQOAZQXj87TdsfZqf4
keujd9bbfj7HUadvuKRbqZpL+4fo3qEVtOxfULMFDFthVnpeWOfYg8bLtYN+o9x487PKwbQ3VAJV
x+ujzebImEXepH5UQEpuUdvfwcLvHkIkWN73QNZPqL26FSyyYG/v35ubN/SXpRdf1Y5cEqhAo5lB
dxhFaDuLvgoXzONOdSSI+P5qN49Tsg7ISwOAYPFFw7jpa7PJMn9CZwR6sL4nsqrEgJzv/YVubQug
nETKg1Jwlj0avaUgr8UyMXMrDYZe2xpbwL+aVIquEaLeiCVuLkc0Tk9IMtgsO0+VXs1xErpYqk3H
YRcXmfgOCLb5T0G0MfsNmyS3k61p2akxFmFjNiaRUswKrg5xgUMDXn8/l2O0YZM3t+Ti3bB62ifL
IXkmA5oy9OLMb+lpqHszAht7hp6z/Tw0kMttfK9brpRQkEl4Zpgg9lgEIUpDl9zraiSkSiP93Jrt
9KM2vOgPaFlMd99QQviNKhMJG9wQGoM/5KqLYCMotAJmixnVSEdBWxye6nPvtWARM6Dpe+hKzQ8i
aKbLw3bpMedKMkMB3uXhuL7pLeI1rlEQbJmzAVOb6xgZzUPwaZA5N/pGfnErwkW/6C0Zd3n0zYWl
4LEhMNSp/tRZwdxGD5F6bGbZEzIG09kOa/3U6kGOlprgeK1aFQeFSdU/Mq0pNqzpxvf1aNtgSRaj
nOQh1/u2m0DJ8KCZn/TmWD11dQCiMMhVsKJ1PBsI3dXNn/eP+sZ7Bd+QLM8z1YVZSQP/5b2qCwYW
+nkgpqPO+rdWhsys1LF6zNXeeGXkKzgBgIcN//6qNzwcZUs5r8rdhNNqceRNVHnQKCNGahYzzHp1
5KA62gy6+3/pyf6/raNbtSc8nI5vI2ClyreIrRhCdJSygN5urJH8OEI5SAMOmv3s69yWpMtA+pNL
0ot90lvJkbAhR28kZMIa1pUXNNkE6tWj8uH+9m99Z9k1s7jFxJjLkau59gJBBp37gJ8QShc9CimK
VoozgzTqE8Oo1Y/7C96qpnvEsxT/TBLp1TCmHgxtn8/4KSKgAC641tvPlT4x6aAOcqpC3ac0gDtG
YEDFqpzYF1VJi41t37I1XCWhJ/0YHoHFu0Z/CXgQ3JY+ZdX5S4wWlqtk00Uxe+dzBV7/hLltUSxI
S1qUPiHNkt16h73o5uLlHtPMVAa6zr6LWOynLlTt+V1F+b7ee9QU0NDNvqe0pCCGLzpJDup5xvzt
/uHf+tqEg5SyJeHaaui2GhgssUZudYosEmzFY2GZR4v08KdTF337zps7aCPvr3kjVuJLU/tiipK0
fclhVdcIvqSmnfkNiudf9WRWnoLMcJ/KOH7vTH11aDNVuUSMBJ7uL3zrG1MTYtaPIgrEO4v8aRyt
yajbMPcdvYdYXSmVs4qow5OWqYLxEyX5geJ0vmFYb9ODy68M+pGCJhVmxkalv/nFiylZG2StYuW+
kcTldwq+MaBxZ/hWz+VwVo0Q/ul4OgLfR7rNDMKDDavTnrZO9QQncHR069I8I4+abARyN72PpUty
NsJuyjgL7xOUSozfVnO/cBkj6JXWOwDNQ7XOBRewVzRmvwKDSSGkSMODiXoB3QjIp9Gl2ZdiQh9Z
jZKNt/WWNZKakE0TRkBGs/hJUzJVgx4J+D7d0Bl28BhrNqfTyUHEWK15aXpotjcO4tYtlK0HmVHz
57JmobVlFMCEnvvKVGknqxb6kwds5okxfnEaLXADnqvY+z4fAwjHq2HaMpBbZmnxpNKgJ6RYpWVZ
PMAKSufZt00IJw5DR69u1xsGowRg2uezN0XWC8a1F0x5wmND8dtmAHOHY6n3tZKKZyjhp/+iEeCU
VOwp/0Wpu2JwSR+yf+/fIGmr17bMrZNZjuw46jQdr20ZcqDaTAJgol2lDt2eiQntq5HV5rxxU9eh
K9O+sqeJd6TQuexCpMkIr4rsr7WCyt3Ef1o8hFVXPmsZJOA/H94V04IABaXZsdjC7MSMYn1R2QB6
M9MODwJW3/lshrEYHg4tODfIpBBVlgHkErthVEWOwhadcXSnBDNlSARCsLBFQ7f2r7woGsgeOocE
FqsykW407JYSA03wMgYC5lbuASgJmm9FbETfcqXImaJrAKzshOql/V/3j3N9oVjfpoIjAbg6pAbX
RuISWwAPi1MftJXzwWN6aT4Weq+Gf1RKDTGzzfjxP43ixDwvbQt9N6qb08MT67CoUIeUGFNNwoDl
j/zF64qIrkSsDKnvxFN2zFK7HWjEx2XKjdEmUE/C5bKITP9xf/NrF8ajBgBBAqm5I8vwCX6asCRc
IbWrRz3Yw4kGAfDYuDlKDTnLoyJhVo+jQlkUtKtJ3sVnX6IfCighK33ki9dmNv9LSXDeO73Vn020
rN6TnMd/CK/3Nj7zjZ0CgKdJR7NFElMt0i9FCe2q6yh8dmhM5mg1u4ibpgjBegz/oFGzm9FE3Agd
bvgFGZMSLWo8qbSor78qhJGIhTFq5TOyOhaSPixzz8gK1sxgpvqwkX/c2iGNDYmoxOGZhnq9mqAi
UCIsTIJpDwbjwuhU7JBXVr66TTv4VNxbZcNB3NgfXUh4Dk0L9wrA63pF2N81u/KCzNf0VrWf5lYV
w7GlBVN9g/Ohfvi5dUiqwItD1kHJddnln82ksybdKHwDvbWDCs+C3yPbuA8pZ51NOhVfH74bFOZV
cgrgctSoF/HuNLpp4boZ07CJnV3m1jB2SOxMPwu7acZ9yzzrlitcP63wLEpCEInw0omxr89TySK0
vWd0KxmuQJWmGtFwgrxjh0ZcdrH6znvnZZq2BdG78UpSIsABU5WA9HbZj6FeEQGgnQsfB6R/VRia
+1uIaHq6f5o3V4F5CxJQ0PQrZiWtDs0uAaLvlyOq6pHR9HsXlY/D/VVu3AHOjvEdzk9C8hYWCXMr
qrhiLIFnkBOfTHjPPQRdrUQ/zbob6adGn7R04xqsFwUDy1SgR0eFvS17KkYU1mhGeIUftbH1CdFv
87MB8cDPOQqsz1nZoTR0f5frs2RKiawPoKiEui9HlZJCctGqRul3tq0cu4oR8aBvlY1eyq1tQd1K
5Z1OHbyBC2ssQtNMIiR5/C53pDBsxiR4XqK13NSUi2fdOP3GriSUAxiIDDgW3y6Z0PByYQrwbWUw
XqKWgUyjnDaegfUV4+835etDXgX8fOEkW0Wh01anwh8QB3gugjk7BiGaokjb60Bum3j8IwjRPd0w
kbWnlMtSPoEMl+mYZb8VuTCRjYZX+ZCo9K9WmGjPtMchBYACPFUeNw+gRnBFIcBJk2i5WNyRw6G3
Ivza7v/pqrw7T+HjXDewSGJ58qZBH7iyDsF4+OT1Q+0nnUDLiPK3+GNqqP4d71vFDSsktPagGwV7
umZkm4LCDDOKWr6uM1LWV074rLn6f3pWFf6IMurGh1ovhwemjq8DtQVQtnQgU2lCvIEAmR+V4Y9R
IDqoqM1HG3V5tK6nrUHAdez75u/fYjBqw0vOt7wVhQq/xehrpWKDWQvUah+oSZseeb6990WfRx5s
XiIXR5RBkE+5f7bry4CzZISK/h4PK1Wd6/cGDVr8ZSombjjkz4Vbf2+1+RuiFeh5W8NrUali446v
jpdHDbijxLpQYCAxu16xswxGLoSnoGLuMPo+mkcFec0qKlzet1l7NGJ4W83h2oF04HwXHkxTG+bQ
Kk15iTNdvZCgtYyhxe184cG3EcrAP2ysuLrnFJ0J+N4SQZ2G0+JE47FTy0yQcULnNtuHsVSUdhcG
uvNvjUyVtfH9Vu8Aq/Fuy6SJzRFLX58mjVgDJIWcoOnR4DHHTvlodqiN37eSW3uSPPkQn3MhzGXX
eRzq0MALxP4wzlB8uJN2cHNXeVayYng0SGBDcvyN+y5J8ZdPToa0VgFPcuKLcqyeQfNkx0kb9I0N
yY9wVRZgFag2ZT5H4LMaU8XbB70FH5PfUV75UgIahcs1Tmp7hyhcUPw9FHGKclEDG0v4rjOCsdw5
aa17W+x2tw6WOJaGF8cHVZ/0Dr8kfRESVGE6gqun7BiUx04XZXOA6sHqXxLP7n7DWIBoEs/iRykr
yl/zy2pe01udY/Vk8wVga11Vy/jQlkXbbrw+t3bFiyBBdERitCWu1xnqKZ/A2gCqyZxk3tHudf+N
XfQAtQD2mt9aDPwIBThSuyWGOmgDjakOFgMI2lM18JLwCGNA/WnO8+lhrtq3XfGoAtaT3noROwyw
7bQ2KmwMrAmPeSurbmMIIozkHwbH41fdzpOH7wPnyENEF4vaBFIn12eZVxCaULnKfXoJckpncArl
1OYlDF337/jaL4MnoXjFiAdOj1GW64X6pAgiq6aqWGdtL2CS0XJlB6lSOR2cvorDnRCyAnF/0dXz
w3li/QBYSSHZ5sL+7Zn8MUb41w9LU/FjVVFPCgxY8LLUaGpWzQ+9iYyN+O/GRukE6dLBUENeNbES
GhhJDC7XN5MxPrZ1Zf4oPTF8wqcjvxzAy7ixyfV1MPl8jAPSDgWfvBQEqBBuGseB9kE6UpU4eKXT
/KOo4fSlVia4W+6f6Hp3dCrojyCGQ7RJNnf9GUWpmpENqs3PR0VBP0uv1eowVJMiYMhxIgijpML9
RpVj/RkhFwCvIkHYZEBLeovEMzPU7dvM92YreIZdGQKvbDLbTzqB3a5NxhCqsi7WNrz4jb2CpAQ/
SNhEt2vJKov+36DMDp2/1Jl/tkYU/5cVRffNNQsBiJPW8+f7Z7v4kPRWSYNgQ5ToWSa1l3dxBkXY
KHo5vuCHArR86Hu5MBIdotbZYqiWt+2XB0ouha3otHyAizpMplx/RhXQkVq59vRSWK79uY5Lmyok
IpH3N3RrFZoXaM/wiylRLa5fO8OvVLTT+KKaDTUGfPYxMY1swyRN6RUXm5FXjcoqmA6GKBfvjhUM
Y11G1vQi52DSvaElAq1Nr4YCMRZY8QHVJGfcO8KZ/gtbXYoFk268D0moDH+Az/CHFpbOp1JtxXhs
itxAAtzIAqiU4gYNcfagKrsQJFW/a1AX7J4GFWquZ7NMlPal6bHdfTnkIjvRtTWHsz4ZZXRSsyC3
X7t6ED16tpH3cyjISGkeFRGsYJPphOH7xHaa6CWtXCSVvWpC8zdUa5WTMkl4Lihul9NT4Yn8a5pG
zowYXGWMp/ufaGHj0hAkBJ5ImaoQ5PaLT4SeYwW5kau+iK5oaDsi86vlGRxlXiJgIxP6Y4M0cj0K
zcBiaGOQHy8rGVqeKmiYIxhnDMLca0ZlHSUocNehVLtlF2uzQFWBEIH3lObqMkygmt/bUzBrL2ra
tqiHghaYm3DrXZMHtDA+F7A1HTpMEFLWxQGaDqxuaT0aL0h+KDAT1mNwGpxGO4Zaquz1qfuvTTS7
PKFRm224xRvXi4OUQYkD6GfVLjeUoUfoNRtfhIU0eKEU4UeEg50NC1k4X74YpUCwShS7aCBQvrt2
FVwE1R4hDHmBoeqLHUM+NbrqTqDWGELHspuCrWxgvS1T5+bRVpPAA9qe1wsqRTfYdYGQYgLd3qVJ
iq+TWW2Nkt1c5I0Ig8KCDLiuF/HKpmsTW+gvYQv0vQu16IS/mA/3b9fao1NP1ql6UpXx6D4t4rk2
q1pDod/8AnggKE99NTfWDlAyNWVYXDen8G58KgpPDJPD2gugdbkpx2lFMAW9+TJGnvajg/HvyWCc
/Jkuf/giGGk/jcAaNl7JG3sER8qyjHwATlrSXCmW1kwQ3JkvJJLKv6ZbB1/nIWYwCr0R8RjmClsE
DM1tM6XKDd2dRYvFGiYtrhPXfIFcC05wxUoPZhUxlQV13iGgkbVxw9bekfVk00pyEFBLkFb0S0aT
5vYQBhQxXpIgHQ5jYOV7B1nXS1v23Q5KxvHjfXtZf0AZq75pZUghwuWsV1zGDNzBMfFClOogOzoZ
VfvkKG5RP2le44h3DfMtgNyzPLU2osi1H7MMdH2YBTBB1FPMuN5qqxJ8DbNmvcRQee6DUQ3+BkAM
yAh80Xmsw+mTyRTgftT6LfKtG4cs0ZhAWsmama40rldGObkIJ2RPIfMWw6FKghYixinYgdJ0d0WB
iPH9Q16vR6UBT21RvJevw8KI4LsWFQOkVIicsNgxep2e0zmO9kacpf1O9FP/3/0F176G9eAKJ3kE
eEqQfr3ByZsjM4tb5YXTN3dtW8Cn4Yqtkv0SGsnlYBlGj+TG6BWs+H3G2Uyd1FZeLMXyCzOdD01f
/TVY6n9Wa4Q7N24/x0i9Hhx1eh006+Im47hhRIu6x//8BEY+uKTsFr93vVPw1gAliWz8zrS7CPRU
YA+f05I7BuWi57bwqDKPn5/hxI6Cn52mwbboqJAQbvjd9T0i76J5QTZEwknn+fp3zKYuojROQx+F
bm831V2l0dtuqr/sisHVKmHiz4xGsVWYWG9fKgSSFlHdI11Z0tL3jjfSXMxjv7Qn+wKovkEkvcor
dddEuj3BCqnafxn6ZFmIcxvt10IT5s9HbY3yP8VIQzZveKwX19hxatWJByBdEeRML02qJUerEMOG
Ra+vEPUXWS5/0zjFQ16fbzI6QZqBs/ULRVd3QzI8029xd16vPNN738ri1/dHygdRfSQeMMklFhcW
Z9WKJGxzHwma4kdqFObR9ZLhcv/k3rKR60hOLsPhQS7HrPeyVh3BwW3OulL6ceLOtr4TnF66q2uK
ieeu0+KfZWGq88ErhgraTgUy8eE5hEliOLgFLI92pfbO3s5RG/oML7YS7axpoByseeB290mjivIw
aV5oPOFynGRj6OHWGVGi5fml1i7r7ddfJE86pyw6L/cTrUOROMiUvVNCjXv/jNZvPaggKT3IpA5A
3VWFb0TaZfKCwncU3UQI07UPQ5DZ+wr88On+UqsNUU4H8gT+lZiT3G4RoHXBbFeFE5R+q3nxfugj
Ze/CsLrRgVw5ClbhsmBUJEE0zRYOqwySrtCyoeLG5vFJ1AaxRD3Zyi4IUKlBdlz0p85GUP3hzUki
CAIm5pzZ5sKiDWPIbChAhN/a7YxAb8e4qqmNx99YhVAJjAE+UF1WE7N8jNMJ9QB/CLR+3zZtSN5Z
xRu+dmUTsLtJN0v7jAcVwZFry4MW3YpFPLAXuHMv82QnLxmxDbLg7Vanbr0UzEJvwSYDrsyLLY5t
nNFQ6b258uehsc9Nhwh6H9rM+ynRwy8IERAzG8w1UFiTsLHrXVGKSQ1ocYXfaaP+nW+TQh+CVt8R
pvMx3omhC+CLmfVHA1y5LMJX6Cy+we8WO1TbpNCjqhZ+ohtMorVTAv95MP8I0ig/eXmmPDjmwzgk
C9LpJ5Ym2SKCuN5n3ApZiiiEr7pZdXGBN5+jNG2PXeo82Ct7W4rDlIBJ2qwU9K6XGi2tM7NaY6lY
qy5qAsdlE5vdMaU49C6BA/Xjo+YPGQnREKU7Ujx0U67XM50q8ZTAED6YXvtY5lZxyjXlQWTm/+yK
EiFXAKw8NZTrVSxoueOs94QPd6d6CF0t32WDPZ8sfao2Ate1S2RD1CHpLaH7yhTY9VKOltpDO7vC
ny0t+At40vChaad5w8evXeL1KovPRJ8I0QE4i3zmK6x9bDvtuDcSvUZQAjDov4o1/NPZffL1Nz4W
dO7SV/HJlpmdcApLYyK69ufQDZ8HSVVuoATx+Ali7tTZSCQhJ1jqHltmGyhRbdd+BycuVzlBhySK
p4c9IiGJxANLzi7m9RZvcQCLvahdDL0JknRvwrvquyIcnx14/T/cP7YbHhHpbbpOcmCXJ2Jh4z2s
Ckx8zcIPey/8nNWz+jRp0btwivuNJ+vmShQVwJBKwOqylhtTt7OK1hHQXqrdwW0gh9SixN1PMaX/
+5u6YedSTAq/C8REYp6v7ZwwpjX6PKn9dgyVfV7pxUkPjU+/sQilSFlOoGW5DGFz1e4Q8ixqX5Op
fZvPw66dtK3LtAqU3yyB2FeOWFCFXPjzuoegvup6DI6b+iQqCPLFhPYHwZp4CvNiS6751lfSJbpE
hrFSD/L66JyYspbXTewqDsaEOHDqlFOhxO1r11tlt2ETtz4UcDsgXJJ9g4rd9WoGM5pBPs01c9NG
dY5DFbVeC9Gc+1/q9p7+d5UloCrwmOmCnLT2mziuD9T5i71IEHUpo/Dn/ZVu7YcWAkEMgZlB4/x6
PwzvtTOVydqvlbh/SobZ3IfNGBx/YxVSRD4S5rfCCYd6UcLg59V+BSfcodamf7QcOYbfWESyzNAO
IWJfRupxLQYlHNLGD/TIPIRDO5yjyXo8SCd45uXj4wCrWwFmoexzvc4tGx+UgfunZvSW92SicKmf
f2M3TI7K4TDe8mVWi4ZTa89B3kCxigrvzktH1d7VRSG2OEdvWgBY1LdhLLoh0hZ/Kfi1ntUyBRVz
bPk0HUgNnB3KXg8ntPhs5ijl+CqsUrx516tknTXGvQknGyJRxjGoGlSXHPALDx8aOZpko4HDCfC/
vlilB1Bs1TbMb1mv7ZMkVg5G1T3u4QhGAGFIWTr552KVsE9stDctoPZoOHzQ41j9h/Ex42M4t+nT
iBP66/6uZDx1laVTV2I/NPqod1FWXzyubtGXzuiCYJ6dSu0ucd4N6accqaX8NRimUrwUYxDYp9hB
3vpCj7gNHw7RKR1SCoYUjBQEvPH1sQ45Rz6afeWndUONNgpD7WeVIce4Z6RK+QNmnm7LA65fEbIe
VpREw9jMMqAwvQSRqcnkmhHBdPuiUMz8BMRgPhsWKiI7R8/zrXrwek1JGCWRzpRuiJQWN0HtmLBM
wJb54aQO0cFTM2F/z2ajD78qZq0Yf1VpEm4UMeTfef1tr9eUv+mX2xc2Qz9S9G39tlP19xpa9geL
guKfU0oMet+M1hdduhNcPS13Dba7xVd03bkxFcgRfcaclMNYAz3ORFhtPJC3DhFThQSdYhmc+IsN
xb3W9mojOn8y0m+52XQ7tKfed7P+1CXlVnB76/SkTCxNbuZ2kVW8Pr2y1OaUmm7no9DWPMPE9Tdw
4Onszqh63z+81UrSe2HRAPfpa/HEXK+kGJT+qnZsfbeslEMCzSZTPEazi+ep3lhq9Z3wW7zIQIxN
wpnVwEI+iTK2EUj2gwK6rDTxukPSVlsX7MaGiAJBTYOAkpDjhUNuxNhrMYpgUIbEQt+FbfzvmAY5
auEW2t0PHx7lcRvEAneZTufCJkykpsXg6j34ILtkvLtiwBPtIE+r9gLJx62trfzlGwxdx0/JPJja
8PW3Im6y6iY3B193B56BDnxesUdmwq4vyHhZ9I2nBgEqenX9N0HK120EIuujJRCVNJa8QxS7VoDL
CdkLPrHq21kWH3tKLftGC7rzMFtbRAWrzJUSMYbJdBt3m8brItgGdzRHYsgNoLGocyLiVpKduMkJ
TWPT17Pa+TszgvjR9icdM3wzb5LkTCZ1vj5fNxwFrdza8TuXgYIzLaDQOkNmrqF/2yvTFmXR+j5Q
dYW3GNuhXUYT9Hq5cej6NGxLl4ngXt23kWbvVH3TO64/mlQLoQvPYBl3b5m2KAbEYJ6RzH4WMY99
qN0W63Taxi2QTIRxa+OSy+t15fdhVKVxRTcOHL6ccL3eVKUlUtlgMnw0vM1DVIJ5sie3PunWqCLH
LPR908U0lCkCXxqhb70FK7uBre+NeJpuIF5myQtjR4A48s6ZfdjR6vDkDjVLNEbTZu/oc9UWipzE
F4c5QqjldN8ZrG4nS4MaAZxC7Zk0yrjeualFCFMGpQa9t1tVp6Q3Iu3kVVGkH7mp/Xjg2bXcvRWN
2XyslMZ8kKVGQqZMZmIpiPClYR9YJIzCJooqtd70kxnZNiv13A9a1M0v0dBonxEx3eqyrD41uDNA
OeQK/EMrdOFp2y734nm2LQaLlPqiK0FqP1mlldGn5I08pkWM4t0gHLARZqsjGWaSKRvH+6e+ukTy
R0g1bjni5BAaX5+6Akwin7LUosAAYw0uKXueC0vf6C2sLhG4eXiXyVeoseogJq9XyZtqdnsXVrEh
0srnYXLSQ0Xd/9BZm/rtN5eS/Vbw5jhZb3GB6JSQtGhu4Ftea06nFvGVfB+i2TfvzQ4i1d2j5wcX
L1Vq/iEMpoR8vTPHEE4+9q3jj14V7uwQjmIRx9VG0rcKniQrHMkeoE+qKCtO6Ur3aDalruP31Ole
HbfW/3FAsjxVA6LeXl6oG9Ot60PEKMiWAV5ykHy4611lvWLMbed6fjS5KbMbcAjs6ehmH234yh71
eLxOFN1lu14OwC9FPGrdytDHbAKfAfQCenJlqg9KVVdHtTEtdDbRxgUrqbi5ftSUyM5gjTfnjfO9
sV+aT7Q8JV+6bN5c7zepLJd+CkZTQpZ+KbWuO8R56R57p5s+3jeYt4HrKw+PFgTFeAAe1Cnpyi/W
so1MjigM6WsdaKLdRTRIq3PChzdeU1V09dGOcbgHdAgRG6mJFNqTWte1ea76aVIueMTMPNhW2DC+
MEhhzcSIkukrxChFfVKSeAh2etHa6bt6Nuoe4KZn/Vc3wip3JcIJEwqsWd73O1tUsDdHqWd03+op
NlkFJvH6kHRZ1x6mLClhNpq4TeYuDWtmERmNKoIvqWkGw0VNSzfc1TgUZTdodnOeKFAHe/h4TOOc
mu34quWg9z8Gnh0ET0kHXu69NiiiftFCUdeHxqsgoRiL2DSeCt0qE+Q5zTYHQZeZ+XeGwqb5VJt1
MO6nZB7zL53DROu5DtUwPCZ628wH1SIv2rmZPf4FKUqR7FWDC3GM8xxmvSph2vXo5uHo7gZ3NsTH
tNF79JFr21Iu0PEG/Z57NoQnzlU1j3MKz83HrqB11+y0aRq8kxo7Tf096lL4rncZ2ZgB74YQrfla
K4P40fG9+q9JX7v5n6PedfkHJa6pA4dVmAZfRoG0GGrswRgFz64RF92HYNTV6ZNnlM0EKCXWwqd5
qLVqV8HrVJ1BOFnEv0Se9keQs255uW90a/9BbZdaHsBtGpPEMtf2Dfi0QWIvT18JN40/ByHmb5GB
OoFRuflJUatiIxJcv+VkrzS4ECukNwN55vV6xajNMBj11Ws5ZNY7jRe7PwTwgn+n+Bw9D4DaXsBe
9T+bURs3EudbS8uKIk+VxKAuE7I0C3PEQU3xWjCR1l+qIoNYkqH8GeGOyXDK88Tgfvs8aOPsnWcK
3xuo3nUERfOLlBDdb34CExfXWw8Ms5l6Rb4/dqYfkCgqv9QqrLrHolPQyzGbwrOoeSf9H/c/8dqF
UbrnuKHKwnSN5TAcvA5xjYBR8qqIZBj3GjpMex1W2HDvIvy84S/X9kT3Ay5W+OfpJtKGvt6kKFNT
7XhZX4e0xRH0pZ79lzHp+40bCtipzjSrOj68P6CjVArJ5l24YBfhoRHpyLMJI31V0rnUTzpi6dmx
YNa3fz+r2exe7i+3jotIxeB7lCxnElS8eAHjkkKSq8J6kMNNfcz6STsF+aPD7IScYBGA8siwl3/x
FveyGIdwZowx8FPDbM8VAM5PZTf3FxVCu2MKTqN7OFxhQT6YpAKR3Qppvb+UlXQzMRMkXwKfeTj9
7CWIUyD19KDCotwWc5IgSXhR3zi1rlfJKZMVth0nrx5X/dWYI3vvKKHz8CdyaY/yapNt0nJZ0jr3
TkzUVBrVa4RExLFBVHJX6WGzYXdrQ4Bzg7ldCpzYAvnmYi9Wk1dZlw2vVBe7j1Vu9sck0rda5zdW
kZugGALoD+CV/P+/fJcs1GdKB/bwaurF9AxTdLDLqc48fGKI58mkmezmDd11vUqQUsm3rWx8fQN5
ilyJf45VNW8xa8gjuY5wKDxwV4kbsTHIvq+XKQCOMRfUj69JXbyLAsXZp22YIDzDaM39W7okUJNV
b5oGpOXkL2CElyWdyrZG3GIyvXqWAli2JZlxz70+zO6Hqglr9UjkYYkPY2q32m5gSmX4K8wVKmdi
mItwl1id4h4Ruh/eW0OoWP/OSNDkGxZ04zjkeBHRHlO2/MiFK1GcLNSId6ZXQh9Zg8zUy6i13avr
EMfcP48bZgQxO05SwrhkC+L65END7buZWbdX5i+ceheEplMcFXuom9P9hW7tiRCHfA6iHRzyIu0x
grQeUiuZX/u0658ZHcz3EwXFgzs72sbx3diTR9ooJ9ghowEyc72noE6V0GzT/FWdVO3ShnO0D9Ms
3Ti59bPNk42/giOe0ie51vUqTqwasxKO+Wsn+u6iJ2b1jelF66hQCNx58D4esq6bNvont7YG6FqS
i0Pqs8pVJXd6OHoti1aMq1dxke91iqJbl+TGxwJ6QQkLehEezmVoENZ9lyhJUbzGFfUDj87FGfBR
sR9UI/1gTnP1Z8e4fL5jTGw4B/XwPKrm8KeZhNlzhqLhO9rl9TEswbXZZr7FAbE6A6qTkoZYgkQY
v3ujIvzF80FCPOmT02mvfV5QFbDcZqcqjv50317Xq8iaOVhQQEMUKZcXgzYcI2UhkrXRBEp3jlPt
6IK03zDVtTsCIyfjPjmBJKGnCytKSHLLVG87P9Pzyd55JqHgT4gQuuZ9OFtCfSk6ctgLPeiJIbzZ
catzpriz+yzCItT3QZck7RHN8nncjfbQUy+Zp3yL/mxlDpJ7iEAbK6fKCNzz2tRtja5gV9edryu6
QPHeAFgH9c1O0VN9w/TWxy4HC6ipgfanOLysjgAbIONiptqndVLveycqz0aSeodHP668sqwgF5GU
L9cb6vO+dJ1Z9HAmTMUhT8hpYH/WHw2d5LSvBOIALaY+uJTxVc200UDPq/6s2Npz2af5Qe0mZcOE
VpH12yrMf1AYRMdxCV4WTLGBjK9Zhaxh1yXW350xX0qBRIsdhFvSpmtToGqFIdCQkF25ZV3OGhKy
zczQKG57QbwzUgZArEaElLYz4/v9r3RzLdkclwpOCIAs7kYZNAxtQgrpK0UCD3cdmftS4d3wbCq8
95damx3bkuIzcHuBW10G7yjLZR1UBZo/tKG919QwOMSz2GoLr54MPhVgX0aG4enAiS8e2znNhlaf
OTzU18rD0BUTBZlO+dwaDOvURlmdNDveGvu6uTVKtarMutbp5Wi7UUOtUPPnaWpORkERMEq7rZrc
zVWIJJgaAdDMO399o7SuDZuoNDU/Mux83zWFeGd04ZYExO1VwMxA4y3HNBYFcLsdp1EA4EQBqrX2
QZKIJ0Vptmaqbq7CZDdeiJGJFZwytSKILCcXu6sdmO4T/LJolS3sx01jYGJLDruQni7Rh/mUFnZP
OcJHb2ne63n8aqvBl6w0viRl9dIXwWOilsR2GN//W29Zt4/UxEJJhi+UVO2fRYgoSOeF1cEqui34
96pNIVciyaLJTeloJWLTQDLcmZOi+caAbGWvu5c4LC5OBCmHIeavYi7/DLrgI8oID7I5vO2R02T2
lVycNqb8sr+EBk1WW20SYx9wgwdnvesnQMVecckoKj0az7JJiacCTUMqQcX7eqm0xSzmGSOJOk/f
Iynt7krPoPw4tFs5yy17xOGC/OYZISJZ+EGVCnNDf1ZHANNDv8/LlWebuenzfRd4y9va1N4k7o16
3xKLFI9mZ0210P06cNwjgjU/A/AQBzdMt7rqS+kxPhMQICrZNHLBkNCluD47pjeaKujK2S+MNILl
cwRsNFX6Piud4jwg/PDazdH40vVaf6q0NjhR4KwuRRsO1D2dLb6h9fGCCieOhBoD6lHGsq5/TV4Y
k2XO5uyPVjjti8yDknoujIcDG5JOQFcSpEPDdimXQ7OnDiHj1P2CYz2Ebf+nNYotQoL1VnCL2CME
OHQMVlyR9HhTyrbG5IdKpZy0sEcxzG3NDUtZRRzQiAC+oL8tR8x5nK8PLAiiTou8yPFjYb+fXOul
Z3hzF0FyRb95y1hWW7Jor0DezEwkICAwGNeLeSOkm33SWD7EU+ZhyE0EYnJji5jy1ioMUkpMIe0c
vtH1KiB9+8Qbe8u3akvsbL33TmbabU1E31yFCiiTquAPgHT8H+7Oq7ltbE3Xf2VX36MHGVhTs6dq
AJBUJi1n36BsWUbOGb/+PFD3zDZBDXl0ec6dXZS0uIAVvvCG41FsuwZ9AzHgAWJ7BE1Y0vCCD/z3
5zfyK6MsahTLJYkQAB2y41FKcBb6DC30IdCK2cMyXdn0rTR650c5OS7owUF+Qcx2AWifhNDjJNpm
lGIbHammfV+ltIkiLWmfUELpLmyd14ZCZwlKJq9nwWQeT8iOkD2u+SIPWdfnTjGr/c7S6SpGIq7f
2nZmViCYFq9QYiKy3+OhqEGmqDpltBalJPRwKu2cSUbFu8nmSziwV14T1kALD5SGOstuNVRUFG0m
NXQxAxlr1M5XunvFbqe33vrLhKALUZAm0aE1ezyhOqS2F2kRExL61wgD5WutEwgN2ONbK4WLVANQ
JMzWiDWRNDgeKG9RbomCLNhrktJt7FJ9KpBuu5BRwbzjzxxVCskEqHqTu1G7O6VcyTmxlGp29sNQ
11PhlaodHCoc3Ua3ozmmg2tWC2vPZVqlXjglQ/ApmorRfmfhpqjeBJTth89pJCf5ZsorJMhMwsfS
pauoPpR10vuflWEoZyfUWjqehSL1hqPGvaldl4Zk1w5y+nBTnNZsRqyFUebNd1iEJo2XiWlKncKW
A8lTcZMZ3cQkIt76bdqYjqLGg74p5HHQtpmA2LoVSjNkuwAfwfGm622z2gnLz7YR0l7W5NCrGNXH
KSvm4QvoNjqqZjXaN0ES6tUVUqUivB5EUvxK2YPPBLCasp2H2A7uRB7q0XaRYe9aZ9RnOfKGEgDL
4zgSt7/zEz0Md9Og1NRopGiq79TBNjAFoAJLYzlvkgmSeRF9K7KOBU+AKmRI/vgkOFGRZ/jag/h0
x1JXE6dAUje/4yof622lx/OjnDbW10QZ0oJvm5ahN86S/s3WKR5s7Cmf1fdmrxktqGM7VV24XpLq
oAdRIQFs+aWpbkwgC+XPJuuSd0BDFAXhD0Kvbd4amMpmNV5T+1hBc+xmqsth2I0NxkTbJIYIfuWT
HSL5gEhZ/26IlP6rNHUt4BjuQiN1RSj5+jPlx0B2zXlMp19YmlmqG2PY0br5mJWNm5qxbz3OhFhi
W/V62bt51s/9zlByI75qTWuEgJ8V0yDdcyVCYNRrPTgUPKLoh7AGP9nIVM3CbWUn2pfQyHXNhc2X
lhsxJJn1Tk6mFH5374ePwSCJ1C3NppQQWpKryuuteJBZGF2vesMYhrhuwtbWb5OkT5SbbPCniERx
EvGhhZY8Xel1nswOL0Oi795Yle1mUPonl+5+HP6ap6C1XRHU2ZMfNPmjGeDP5RjEWo1bBkP82E3a
KH9I5067n+QxxSOYlaYItMFMOXan3JAKD+PRYr5uWzlrEfcXavjOmPU09tpQl6K9oqdSvIvJLYMd
sBAz3MxSYaubKWw7YBjLa/hclUqjbikQqIYrx/FQbsciLuUdoJBOdZXECiuHDrcYd3Rd48kJo3T+
hqCe2S/GGOwnR698PfUilGW+9Qq+Pl4DCKJ0oOmPqmdrlWJ4JebpxqZuG9l8VpQqk91Qq9UEQIZQ
D5UmR+ZBkYumSBwoWM2XhH2ruKaRBCpwsVRpt0Wjy0/nb8bTg53jBWgYvVzocif1ya4KIoqrCq3z
IX/EFzX8KKFP+fjGQbjFKaIrFJgsWkxrDAwN3S7qkznf9zK927pBj9xSpcE9P8rJzWtSUVq04+Em
Aw5dFyyUQR6GVCrqfUAJa9uKMroyIkn9VLcI354f6uSpLcEKRg+glgiTyR+P7w/8OYxQbZp6b5St
eRX2Q+ZqvaJ550c5CV2XUZZ+FsRubpB11yxvYX5hFV3vK/KgGyDsNRRDshyw5lvkwX+eH+10TqCU
qGHy5IjHifiO51RJwpfTIe72ohgmFMjMwpEDudq8cRSajTRPIWaSji5A0ONR0C7waXH07T4RvW14
2TDIt8YoxjeafkODgs5N5Z2FBzaEMvDxOGqjjVMJWQ0RSviYZRL2mQPKMv5Ib0TfjECKtoHZ5cGF
V7Ykg8c3Pv06JITAPC4mPmvKSBqFo98OZBuV1fvXlvUjVgb8w4IGFm+S09EPW9NR6w7NiLc+18X0
g8YYiSryReuIJpARfppL03zIS2Xc6YthGupJ788Pcjo7Ik2S7Ze0wwDqePxQa23WskV37EGzfWlr
Srp2G9NW9IzS1rdpot6mEfIzohm0N8drxLiku6haEvQQux0PrHUVt6XWioeh4vkFwMZuG+zQLsTT
J/sNTTeKCmQhiwHcic8feVVVDaYkHurOj9+JxIq3il5Kn9uQtjtCB/PH84/ztJ+yVDrRfoVqu8id
rCG5MCitLuDY2k9Slg+OIuXYTFVlALPcjxW1cxJbs8NNk2Rd9lMR06Kpmkg+GLpkKJq7PE2KcZtW
MMXvEys1Ogfvc/9SF+/0WOVLUkbnZlywVWtSplLyh0NfDHtOX5mopY69mFDYCbvxksPqK0OR4NFd
IvrnHFq3XYOAtxuOcrfPjKn3UKJLPqKTqd2WhdRd6E2+OhQVZmCKdAzh9h+vKCmsJjGEerevo2C0
XA4FSjpGEHTEinJdmdsLr3o5b44OBoooS3NusVMh+dCX7/NbsW8q01ZWJ2vYt7xFCGxqKGEiNacG
GpA2Bmhu0/Fr17lRW6pTaL1cfbR13G2BM5axhUi2EgVXeIfTMRmUMLpUiznJVPh6oLQ5M1mGizHr
8dezB6ltAeL3e0tSIlcbYuJW2mh3kSrgMRsVfMxRutRheOXGoSAJ7QeOOYU1dflSvz2TUEPWY6Lx
uucw7RDRQSn14PNMLjz701e93GusqIW3eJqRTylKm0k2j3u1oyXsalIx7zEsFZHXTbMeXDiIXxnt
L5qLteCLT8qFUxbNCrWzeQ8jcrqKog7Uqo+9H+SfH+fX1Ok7W6iRlFmXbBkZqtVpLAosYLPJH/fc
3NI71BkD45qauerlma1lW/RfqslNk6EOLwRarwxMs50qMkfXi4Lt8XtLrQCkCdDUPeWH0qOkLjmh
Ig1eJ4tir1RVejUs8fz52Z4cznihLEEXxfLlprOWz39bLNaMQHbRB9M+TyfxGPVzcJtLhkCgL+rv
mixBd/38gK+8SIqTJOgcETiirvVSFb1ryAxzBuTh3wdWjIgJ+twfff8i3vB0I3C5UafkRVLrF+s+
pZn7ijZb2bRvZDu8VeME3cEsuuQn8NoT5PaEIIx+6WmprdC1QCE7m/a6H06fLCNqvEAx0p3cxb7X
oVZ9ASr6yqwWsUgIETQRQUyt3lgjamwwo1zeJ8BQ33OuZU5gRdWn86/p1VEWSadF1nxB5h2vCwpE
U+5PlbxPuwzJPS0qt6JVL8m1vzLKAp6nSkm7kGNyHYBkaRrm6E7vjaHVr5NBTPeUcS5pOrw2Cocw
tTwqh+Riqyc25E1DZ7pW9o0FUCJJ2xEW6Zh555/Yi1XY8V3EDCjsovbKmU/f8PiRDVYUSLbly/ue
dqHm+aUGRq6g5oJiYDHKP6TRBr7egvB9N9VhJbbA/JsgoGBUSuJqqmU1cVVfjJ8ma5zm7+qQp9Ym
l63OcPHPHOx9reZy6somSMKbxK/rJ8uPzPamqKLe/kgaWsroiEU0KTUjDOPtFPbSGz3UycxoXCxe
xoDmeJxr0ESLElva55Wy17PIeiCtQV4/KaMFfKgon88/0OV5rZ7nQmxk95ISUtBbLY6xzjg/YlnZ
p4UMR1sxAJ868Oi0AzXiutnUaayaF2LV06XCdciuohC2mLStG6R2i1TZOOYYq0iJulPtCAjTrDcX
lsryzY9nRiEbyjSPcaHmqquZJarS5wmCDHthFv2P1Gj6LQtXe8xnSlrTWJufdcyvr5VJ1i/g3E9P
XxI48KLk2GhOcPMfr9HO10ALhaxRBDPKu7SelE9dAvJlmKhfnn99rzxKhqIFTHkCqtMawMhd00pN
wVC+lg73GkvlJlI76/r8KKeXJsEARQnYoxwgaH4dT8hqEajGK13bU/OtvdwYjG025vb9qNbB+yQy
058Cg/Xt+UFPp4b8NgpqQFVheYLwPR4UWeW0LnJV29OAES7ugdEnW4TGm2PpBQTFW0L/nQ762kJs
KmN9KvBW2uN6GN1hXctWtwfz3qysSxDf02VBxQWYKYck8TT/Pp5QNlqilOh/7oUc/qhn0V7LXTlt
h7C51Mp75ZREeQ5cNK0ppAk5MI+HCk0N2+tKM/agwBMJ01/IfPEmiRF5ulZ0DBG9SB9KmEa4Dik3
ZjjPjVeZVbGXRWXXGzUay+lzFI0CWdJeX5pboy7HV4HVR4dqSoLJm2qp+okpchC9s4CIBFcqchrZ
xszlKISOZOOIrHRZJBzgKpUP1SltpktRzvLAjnc4GxzOHXpwrAHqTMezRIw99we70PZ1E/0q2kpz
Lb27Ln3IPmrUfJ/68HpKaky/pAvR6ytLc2HskGsTjSxYsOOBzbSZBwre6l4ThXk365L0PTVq5cIG
eIHgreZHk51LAP0VxllX6nrUV+rZro099CfbpfRvPKS22XlB3LbvFKtp9jKSvbvJ6Ap3nIbygMdA
5BVme8lI7XTlLr6+3OnEk3QileV8+C1+JX/rIiQH7L2Fx4RDoVJy67EqKNzPyeatu35h+S2bkQtw
UdY6Hqo1iyDzaaPtdcmONhpOFjRE6IqcH+WVCYEmBrdChW1BlywZ728TmgK5tUMzM0g/wtad01x2
iiySaTSZ4kLCcXoNWUsDn5h1KRyetKIRcktEVzbGXgksyZuCrv1oKknvBrVN0UOxQ9h/ozLF3qil
5QWu1+k6ZWzq4xzcrFYqssfTFFlNyIfU7b6UitjDozTY2cM0XXhlrz5MzAsg2VINR5j6eBQb8hQW
FL2xH0ogfXFr+fvOjKttVYj4wml9uuOZkLVgwBdfBkBjx0NVtTTiOSob+wk0Jjqh3BGPIsqazyHL
1ks0LfuZ1nH3xacUGDhBYIpLaqWvTXZxsMXnko7DyX2hR3rYl6XEI8W4+/0ohf09uorBZxbTpZLe
K/ufKxdhPlAmgLBPjEmKWkeWwlfNPeI9vXVVV10SOKWPyYyjWHFsuYUIh09FE9UZweuY9jtZNFF1
b9aKPXsVWKx8d37fvPb8CZi5xUjeiVNXC0pPJgu1z9rc60EzUWJP+Sbq9KFsqo1emIbT+MqPRgRb
pUjfLOoLTB6OJIgRhQoUoPzjVz/jbzIsdjR7Qmfb7SPZB4we1LuobrsLs3ztHS8aK9yhPH4IAMdD
NfRMqKKG1r7PR9UBzmTupdZEjyTx9cfzD/QUocW0EKlhQRGBUOhZjdUOmJZXwWCxntpe8rq5H57j
tEKRMZOy+d2gNNPkWHOX7qchiUYPRq2fbNui7R6bODPHnZao4aUiySvnBmubwIsCAtXDNYSqz4O2
qYrQ3g9yrT8UoLjvR4BkH87P/ZVRyHEQa0T7dHFqWr1RMwpK6COd2FtDNwI3yZviW2+Y09vP+oXC
AN+JLJuXtUIcmUVodbOU2dwoWQLiaJoeB0MZtkpo6hdmtAQcxxc2JSUyU7B9i0j3uihoxfpsdb1s
71O77T/2Rujfgqyjc2ulsiPrfvfpzU8Q0RqQwDBHaHTqq5M3l4pKpZxl703LT52yTWHx2u0lx/BX
tgONT/b7IqnJvbx6gF3faIGwE7FPsrzb+HbXuUphZYjvyvWFkOeVJfFCTAMPtMiIrfVVYVx24LRS
sTdTpfd6nVaTjxfRhSv5tVEoFUNPRO6Sc3V1igWyVEsQH1l4iVm5RhQJV5P17s1ZLvkY24gwhquR
SPz4FBmVMCf+SILDXHbGLi+GzpE1/xKv5ZW5gKNiFbDeFhe5VWhmoh2MpAbyT+WgpW4XWcl1wgl5
oRz24slytLLZpy+CvnSMCc7WDqJ2PChWhufsQc/sbvYmDq35o5I0eeqYBu3x6wXqUnm6nxtPfabM
5mEwMnl040LNy3cIlqvjI6aSwC6IsOrUJTbHnXpRlJBix+CU+xrJ6Ks4FR6vwsPaSfDvpMulq9Sn
VnVv20MBlEO2cjoqkWFkH2s0Sw4tR0uEIa3Zyo7oBhS3EFKY0h8Fjpb1fWGhnuAoQZA+5l3STR+G
HD38xFHNWNddZqA1t2XtgwbSAilCTAG/S+EkqhE/DQn+m49RbLTFVa0WqrHRETEabkfkqyxHVqgR
fx1qOZqRp1Im81bSI8XaRyItqusI0wQfAsqAiFSuToLW4tzMk4PzRV86EmqkSe0FIAX1H0qL787z
Gw8FC1DxS2mdM+9USqsnAkAYZLL3Hfe/Z2pZ4LUZivHnRzk56pZRoPTAjVvik3Uk1kiSokKGsvd2
0cUHE2siJ+sD/TbVxnHjD2nz5fx4J+t8kden5mpRV4Hpsz7FhV6Jgk+VfdxFxbZSUacNa91486wW
piExJmUHitrmajcZ0DVkNCbUfR1YtVdYcbmFiybdGuUoXRtqdYlbfPoUSSEXDjO4aIUa3CrbyWJZ
6sy60fZ4LekHvO5E6ISgtD8FviYFjtxheHz+OS4zON7IlDmYGeIACwR3XZuaGtGWidYTwdVZZnmG
VVbPAJylZKdmraHuAlUt8iujoTFydX7kF2W/1dAQcsCygmiGZ7RuW4IjXPznhNhnzdhND+Uo0qfE
ypMvtTUkwdZK1O4b1kL08NJkDEbEHAVCKp3wu+eyzRrpWqTYRDmamUrCY03aIAY1+s4fQ9Nu1B35
Yj17UQSv1h2qsS2/alYWoBnXxZPhlkndRZuCYk/tdZFRtO8FgfQvX+2tz9BKtd6JJsQIHRkM4ve+
oWl74Wp7uSZX0weuRK8LpsZCvV+tLUVSps6EKr9H7aN0Kjpt+1gMhu7EkzB+aP30Kbd7b0JC/6ku
+uarXpvlpWN8/fKX+h0hHeUeIN4EdsdXUh0C5UK/QOylOIl2Q1srNR1jNUjcqU2SC1XQk8SX7olG
2W5Rgqc+s0ZH+4NG6lk3Yi8CQIwDOZMDb/WbOdLqyKVql+fqu8DmEji/zE4OChJDCNYgWMB4QAFb
ttxvqX2v1VBQqE7tVRb0tm1ISbMAushbR6EaAvKBcii5vXnyJGsrk40kig9DVHRfBqlIHYSL1U/n
RzmJvGxGgS2hALRgJuvqrlHNWHgleXxoejaolSnyHezJZEuF61J6dXISkbczEJUCKgZU09YnkRia
DEU16i6pwDjCHL+OSWC5Phz8tuvDC6fQ6cTgty61Le4pFWmF1WhBmI9FUJbBoR760u0Z8q5MS+1B
ybo32w9S/QCZTX2cSVFUUo/XQzaOCOJhV3GIx4IeT1Vn2z4d9DevOmaBXiK1CYqRJI3Ho0jU6oh0
Km7C2k9d4o7wuogDsXvreqCbQRtvATrQ3tVXdccqtAorGcKEx5ZogVcWovxmzxB5nbjJQ9k7P9rJ
VUHPhJuWGVnIAdPQOJ6T4UeDmQ3c7rIRzI6RIaImKumpLvtbKe6LHVjSSxKLr6wLbkLw5qi7LDfw
asiOE8mckzY5AHAvr32jpfM1tVLK7mr9/uv5+Z2eFMgZ0jzhul84iC8I+N9OitAaA10OSvShiia4
F+hQf4j1rNi8fRR6ryq3/KLwtH6KvTpRkUrt7IAqLCpaTSs2vZguvavX5rJ0X5GoZFtRkj5+V2EQ
KzmSBdlB7Wx/CzPF/B5gIv/trXNBN0oHILVojlMJXo1iNvhfaIOfHUx/TPAOwS8tadGiPD/K6cXB
KAYvBZoYypXrHTtb8qwWTZ4filSbdxl8ro2YknmLeFN7rUv40lZIhd+2VWZeAsCcLnkSvRfzCDKS
hcpx/Bj9QSlBTofZoVCsfnhU68yMH2DFqOOhxo4r/zCpZffDLH0jfrOm+4v5ApopiBZS3VqvxqZM
GyUemuKQhuZgu0UpMJ3DUPftW4zmOT0hQiPeICItx1NMo8m3ZjsoDn4/56gLYBZpZOicidS03nwo
LmIL3F/cXEi0rmNNLc4KsOdtccjLudtSHDEPRdwWF2rCp2XSRdMBchSCNkQvIGyOZxQ1sdZJUloc
+jgZrsxET7ahJfk7crFoow6l6WUZuFnK47Y74jG16e1Bf8g58y4cz6d3KHx9tjpt7aWBsV497O2U
MqVVHEpcdXZDlZtONoT5RpNq31MS2mjnN8rppmc82PpUDam8n9QximoyKiOIy4NfRDEkrWrCPzi/
FLi+NiuSWi7sRQzkpA+bq6nO8dWVB3g9gTtrInZz4cMmVf1yk81yc3V+Vq/sQQiCAJ9JU4A3rnMi
Upe5nmqrPLBVNJfrSdtEdLe3IgXfaM8yCghVG3w/P+grj5L4YCl5LowninjHa4hz20dQcZEj8lXh
+ghfGq5KBGtfeGWvPEwqW1Sw4W/hxrSGWyjgmkdjkqtD0ebyr8jMi8csMfNPDW5+G7WM3oxKhSQG
UYu7FEtrROhWcYmt1gMntl0eQOdqN4t89lYddbo0mv7l/BM8aQ0wEucK5UiOLyLWVS2yrisgnwEz
owyjbZogrXqXbAeOVaUmSJhEaSZ/NCc426IP2+s6LosL3+CVhUMxGaoaKDROULF8/tt93nRq1c9z
3Bw44wptw3ldqxtNGbrsRhRKWV2jaiA95oVsFBeygRfm8lFut0BnaJByeSwh4FotPQyjGExQZxzS
Cs8MiwvKKBFMRfegDG7Q+qyia1ECjLoLETOvf5XWOFs7ecji5n1uzZDnnKQwZ/OXYjZFdSuNmph2
7ahWzcJMkvPr869qvQjhLrAUeEcLvmJJ0Y4fVDeAtO5nJT30Vt54/ZzcBJJ/yPXgM73jt2ZKy2AA
cKgVLdngiaaqqhSdYs1xfgiLRsHeNe0xXJXfmr4wCjLNHFILlIlcaTWlJi3VNsvb+oBToekahiR2
LLWPhigLF6REe+HOWS/2ZTgQe+TxZBb06JYn/NtSK3VAm7Y9NYeolKxdq3PHpKJXNvDCenewx3TX
TIO9qWszcNWpCi+cIuvTiuFh5REkER5xj6/1btK2bFoCr/agSfjMaKkSbCUTgt35ZXI6Cvv4ReSB
U5EjeXV2mA1Sv9ocdAcEauz7CspbdjVm1XApQn5pi/y+e1RY7goVEeQQqJeb6zjBbFIpF103HCgP
4ZijavFo7xoxyzdoy875NrXn+KtuSJXyLqzRmpg9mEtIxYIMaJFJsuWuqahgqLB70zKIPsS9Js87
2Hnx6Nr9gLrM1CM0A1FUxLHTJaY97wI/M38klpx9iHxqE05WhzG2ynYgvkzovsJqkKWPmtmY8RuD
IiZL2YC8d5ErWooUx0tHSyAsjlU+HgohfVN7PdyFRWxe2OEn7IxlFJtTEPUAhmKbr0apAtXOonKi
MtsryqYejVZ3KkBvkzdLOYJPYhypikljK1DmDcYgP6Qau38XG4HdbDG1jtFiqYHWOSOyNpJHo0kb
3pgaLT4LrGS2LY1dqiirbK+s7IGi31weemETbGeK9SBlHY37l3X8b0/jvwfPBVkAOPu8+c//4P9P
RTlBegjb1X//c18+5+/b+vm5vf9e/sfyq//zo/95/F9+8++/7H1vvx/9Z5O3UTu9657r6fG56dL2
ZUy+w/KT/7cf/uP55a98mMrnf/7xVHQcSvy1AFbvH39/dP3zn39wklH74eAkP4UaiGEDR9C//T7e
3z/88D3j7/zXj+k5uvj7z9+b9p9/LGil4fnlX9afhM5LHsd1AMZgcYXICyiF//xDkf+k/w3Uj4uU
sI9g5Y9/NEW3fCT+pHD40oYnfV66dOof//29jt7Fv97NP3JElosobxv+8PKS/7X5OazZ+0ul7kXD
hnhgtR/GANCShFDOlI8ItOt9ala126Anrc3OmFDxd0EW5OU1vRv7A/VLPMrdJCtr+7GBZpz6jlb3
aVl/g3taF74zREltoXJryVPgVeCjrKf//1fTcsj874vn/fes+P6P/8qe6+jpe07g/NcKXZbh8ot/
rRoJ9s+fKBRSEgJ5vRROWCx/LSMJ9bg/WaA2hX1cMSAKcfv+vY4khY84iuAhwKIlr18qY38vJEnR
/8SVC3Qn+RtlTtwh37KSjqMaGn0sS44TQnhGAV+8Cv/qVsAmh5X2Xp0V1QsmxaSxiLNJArrr2o/b
5sIZu+pnLHw76i3IVqEqCAOOXu/xGatKmqiyueg/WGLSkDHr2zRyaiW0b2bRoOcz6OqdUdHZkCtd
uyqwXCEqkPrcU/QgvIn9HuEAWhGxo9m9fq1F2vScl93XzDaCwSHh0x9rfUq/aVPQXE1Gn372RTWm
G63JousJqZbvo57AsxciHm9yWOeWE+t2s5OrWd2UY5V9/W1R/L1zf9+px+HAX9M1iDloG4EGoHd+
PF0FNyV/yvr2Q6i3tatKY7Tzi+mSpNVxEL+MQkceLVGAGou2zppWKFo5rbXWzD7kVtQ+ROizXltV
qHi+1VrYbARlcdsNkMrPz23VnPlrWIN2GMADKsUcuseT05ACGPMQOfu6QuJBjZDqSrkaPV2bIHcZ
auIV+BS6Zhve5db4NJnN+OH8V3iJuv91EP71FSjtAuV+ITisi2uyHEy1Dr+OQy5XH4KqjnYjYA4H
gf+HwmLKgZYMm1Kyg20oz+/ksOmuxcDCk5MES5LGUDdtIg07M62Tr4le1Ji/q9KOzKS9Uftf9PvK
LS6Y9T2AdPXq/Jc/PsShItI3YF1QLqYtTFFptTYCFA40ivjS+1j+bFIlKKQbNTG884OsN/gyCGhw
BiDDREd3tcF7gMRSFCQS4hjZzoye26zcset3Y/zpZaA3BQz3EV22pvjVHkcHx1HG/3NhxUK1+N8v
gusm/d78w3mus+7n9+b3e2D5vb/vAVP/E28MUBqov9EXeInW/74H+IgqOqU4eiAIrCIj9T/3gKb+
uQjVcT0gSUZfYbki/r4G+GipEi5KjdCyuUPeFE+8tOh/20bk/yAEycigZVLlhvF9vJOrLpPMcmzr
7agk16GR7Eq7cwbfd/U8dNTBG41HEjqvT9DuspMrDrQdX8pp5x71EuU+tpJdIRErT59IjF2FzCIf
hYsZh5u1zZXf2J4tSTdlkHpC+6m334SVOmPVXdlh8Jkm88euy7c+HNwgjK+UWnbzwbXiYjuWs9ci
6SL5kgN+exe24ecAzsto1t5cVE4Yw5uOUkcyNeQ+tLvkOtbEVW0OmWNjx4sUb0ALJgDZnscfYGV/
8UX/OKMxM0TSJhHtrWkABdScNkvob6eOMtRv234nD3Z13YEG7c0Mu5ltWxU35URL1zzoHQK11SXF
v9VNczLS8vnv2XWF5MFY8gqFepDUr9T6f1vVr91kq5NkqREhEQdeCv9mCFZrgGdlSXmDUFANuOM+
Qokls9/TVU0U3zVBAckfArVwRTk4dpU8lOGtVmTbRDW9ON63duPWbbbRysSp0/CmQUHA7D93uMLI
yqeRhRMShDatj93I4FDsdpe/1VbTnTDwIGpRXNHeSZPsdBirxG3u+FOxmcpi08SN0+nBptZyZ5aS
qxwlFS2H0G3cVIXknn8Aq/SQyuPyAOAtsEfQC0A8//gJA7FFCGjo6y0FCr4xN81TvIQS3eeu6K8S
BKhxfNGtkTn6Ts5DSVV/6/P1zn+PV9/Db19jdaLjbq2ZU8B7iIXvAKl0Jk0Abe6XG3d7fqjVDXUy
Y8LQ39dUUeq9CAMUlEZt9si3HFo4DlWBCzN64a4dHz/Lk108zlEJWULR43FEWMOWT3iyjfohLI3r
GJwyyiQOXvU7KfxciztTmd1Wv6nl7nGWHoqi3zTzZxVHxVnnWZcwEfyN7//w+0s80CWGOffVVpc0
vp5j38Rwuum6ueEIXj5snKSTnRxVYS7XXW9KG6kPHs8/+ddf8r+eyOpAFtI4+WXPS67M1DMKvI7U
2G3Kfpv6l2ziTg+O44e/OqJyoJxl0DHUBJ64qXMnyN7UAf3vjfOvyayOprCDji9qRhimb7X1obkE
Gn39YcHcAlOyCD4un/929MEcs5FM4JBFdb2dnjqL1REYjvCfzr+UV7cDHQ8BgG9hiK+2Q2S1YswQ
AdpWaeiIfld2n+T5/fkxAJS9tuLoPgCNoL6nrcGpDTJgWAKz4rIaF5B42JYTN11kX2Op4bWJ7OW2
T0tndrps2EbmLfLJzhwgQW1pn8YAynVp/VKNaB+BnbXrktqdNH7s2w41uajGDiriR+1ocBO/v5JS
4y4bP8aJfKWn+Rb9DTcPw72UIhnXJZu0NHZy+TNoh63cod4t5ofWepKrn5LO71vljVTKN0r40Nup
YxfE/O3g6qkzzBtJ+9noH5XCnevr1mhIshIPKbXrPuf7W+zuil0jCZcCyDaY/S1VfY5w0Avj6Iay
5flR69Xzp0pSbrQ+Rgeju8LmvCzlTdGkD2r+LN9ESvEjqq1fht5/Mo35ve2DlqWurD4M0fiuS61f
+HR5IapTvVJv/Fh+H/Y8uDi8bXlwTWjdzsDaUJxzok44eiYjC2h55nBAQMiRhm91YjgI3uwgbu6K
cnbKLHGT4EGtxIYlcsja5CFp1Luk+tkRQsxX1ru2ekrmnc/duExhyI2tr8zOJD12xffcfArmb53+
GWYTl9N3I8rw0AIIPHWePgovGWZvBp9ZDPGmFWIzjeZ2aOL7ebRvu1HdDeFHbK62VVLcmALYoQ3O
sXKRB7mPp2GrtsXdslyk6GcVZdtRjneWHj7yejybOxM4oJNNhhcUxt0Uqj/tbtzqtv9+GIPUjWSr
cQIluQN0dF+gW+DgLv+g9cP7shquOqvZjdV7P0wdMd1mauOVNIg7dXBx3LzNMEvSJTqM5pWMTfWw
XA9ImMRj7VgAh+huO51fe6MssTZ+SFnsTSHnuORG1c+RH4qyHE3EybN/tEJCYW/YREK5rmDcW8Ft
wS4zrPA6jr9rWkxwJm955nlAHNre6/JfEUFKW07qrqwgduukdNUocDJaaVmReW0vPmT9vjEGjzhE
TI3XEPa13Q813NRx7Qj1oei2g3yQ9dCZK8mNQS8XWb+l/OaNZeZJWv8lDnRuPx22PLsMifyiwycu
yLfILjp+JziP1XsR9hCH1P/D3HnmSI6kafpEHFCLv6Sr0IwUkVn5h6hKQa2NwnitPcJebB9G78yk
02PCkQ0ssFXVQAOFSnOa/MQrDlZdPHaO+XeuZt9Sc3mq7PoRjcQP/eTel4Syqvldi+JbFNN8hyBU
DN8H0/PLqnsxlIJk/fOIN0eN4GNc/yPkzwkxWRWlP3POTp1TEQihodf1lGqqPclsUJBqJyEkQ7/P
fmiR6RuC95DCNUq0syPIu+OjOdnMQ3MEIbQTXvo4w0Kkqe7rEqlBia6Psi+SBRxZDmJb3JXwExO9
eaC0/a3hTxt0fe/WT7Wu8Av8TMt8NxZPq6JkPWBIl6GlaI+HVEl2MnspLHKHtjwNSsmGtA55843+
cIhD2x7WyKGe5A6R4UCIDGT6x0mv95FKNV11juOMyB+peA/rdg0m9T6w4+K5K62baRqCVBo3GIvs
0462hq0Elhq9GGZ3sjMMWtj9C2p8VbIvZbo32/nek85ToUSEaKpvNcBGm4VtWfY3HjxMRZanBd+e
rliC9QtzV3ykLnEc9W/jhBlfhTOqn7M4zfTY43qfUjdKqvKb2ynPqehu5z6616UWZDESj8q9YutB
myV+v3zLqHcYrILFdQ3daz9aU8AZE0190BhIwwPWLKcbMyoOXW+eoLvfzJAo1GU8wOfZj6sHdu3t
XTUk0NwhRU6usPjo2QWyhEWs7JZ4ujfcdk8D4xjlzl3SxV88LiglF/el/kudPb9Xw8Qb7iAKBIrd
+jK+t9L42cGR2mi/we770A3zzTg+NG6/M6S3V/LCl3p1QF/Lp2Na6Y0PCe1ocN1N2fyoZNlLF1VB
piV3nT0+QWd4WPL8hHJREFngRJTiJkXpIx6vlEZe8QpnYRdJLfRZMCFrIf2CpazIBUHloe4OVlrf
ZnQ3bBjSlt4Etev5KJIdyoqUUIcAKk1fGfIdRIy9iZYKnV8Y9lwG7hgqyUs+XXPpunieN79sE347
uVsVBGTdwS7dndFFT2qEImoG1q9/wRbw4PXlQYg/gyQQQm1G3YQewLHpiPQN0kJzHnjmixiyo6lf
M7p6rb5eTDvdRC5m+kwwFs8jqcTpQf3pOR/nNL492CdLIdoeRDio3b5WnF09e3s0aJ/WACBL+r3U
Td9bhruxdb/GLEVh7Bu9DUZAjs5wp+P9Y1nQkcitkwkoM/vKHMzPsOxJGgVVOrkz+FNb9YeVWJwa
+2ayX8QHkX4SmuHPXhxgUuIbSESfDFJCMEhB1GGZnPv40uw182sT7Q2T6AS9tgF93cadEBexjr0t
H6mIhqazHFzjZwqhKFH6cD1ztja+WHH5VenznbXEYdF7+8IrH6KxOnjx9JLYWOl403Pf6N8mvMad
5KMdL6U/d/OhlMvHXlF3CZZKlYxe5GR/LUT8YSE1UfXuqOioxJONNU72a24JmAZ3F5dtIOocjWYC
DR4SI+NAJ9f021/pV++s3FYehCsw6iRlYLblo8qdmHQfTeWwlnGw47kfmePlZbgd+vrI3Rt5VyLj
TQF6LVtR31qLUXBALpuSfevOVmcyel0f+3Q4NDfJY1pa9wIm+mt8/P+gzPipLvnn3Urk/1ivPOt1
/v/R3Fw7KdeqkB//Luryf/+vs6bo+t/9qwqJStl/ICxLnQKk3e81SM2y/gPnbpqKwPMBSawJ1H+2
oiyaVFg/wVymhkxTnJX/r04U5cn1luZfARanuuD8SSfqktRLEZQtBBQQpot54RSkF8KkA1mmYT3L
9gQQszrByZY71Suyj7XagpvzCi0Yqirfd9NsBihhg5Kcq+zrkkU/f5u9N6pdrzfdf5+n1XKBkivs
11V7hP7Kax/rt5wSEswsTG/Mwlw0DtT4WjP90pqLT0ZdRD8niYXubszKB8uEzk7pxYmfS9AUP2yE
bKZdH+WZ5cP6VD93jVEO/jxPwwxppQDg1JhpCw1/zhLEIIpqunIWX5U/tz8d3QSO5Er5x0H1/BI3
8nawc12mYaEKT93V49R86sa67YO0cJTQlUnjUqptvJsqLccPQBrqODBi+x8rH/VHddb0z2Pjzp+Q
p14sn2pJ97OgQHdUZjt6lrqX/wIJlX63zGT5LPu8+ZjDU1SRdHp5fw3OCxP/WgJIMOtOhQpzYcqq
JaIjMu/S0Nan7MaNzSwgdL4mGHKe1L+Osiog4sIKnZx/NsUJgFhu2oo5DctOyWHPalNAH7C96zIi
jvc/6LxO8X+HArSxEoJXCMGmTjHmqde4Nh+kpMOvYrSQ3CJ76BWNl9CzPr8/2FvfRbtzbQvSP8YI
5nwXuEMOC7Ez03DEYuMurgcZWGZdhzMOSFdU/N9YKJj/VIVpMKEGZW7Kd7R70xJCRRZmVZIeJhPM
yyLbaff+B705CoI1tL1BHQPhOv8gWVpqijlmFuKIjE6rQUQyu8of2/fRi9covdCVQ+Logo0OyXGK
5kXLQi6o2G+HdoA4lOlXvmXTOl23AlocCFRCQ1bR5NhC78RspmmV5GwFVM13lV4mJ4Vuu5+SZjpx
yQS2uu470p33y1xL4Gr1fEXnZA0Zz68JcMka8DHgTpBvtoyBzKoyxx5z2FiJ/mtosu5o6PR1kiSe
diac8mAcu3Qnaufaibs8BrgwMMtEtWCYeHbOF1LLS8uMdJeFVNWXeVbNoMqdz4sY/9Yitf3jM2fR
IVvZ/mjyr8oJ54PVWgG9W8A5K2XzRW09I8gTebA05adKRzx4f4u+NaU8n1TCaeMBLd9E6WPmJrI3
G4TwcYzed0g87ZeK2kfr4jdgzF6L7JE5+kWJv9r7I79WBTerubYKoSdwXeqs6Pl3jsngVlPUF6E7
f8v78cGUxn6iGOJm6g3dvU9ZUQU6cL65inbogYNB/5jI7O8O5WF0s8H3Udkefrz/oy6voFVfAVVf
2s6rA+Bm7u2xTXSrXpLQK5T0RdbDuIM4Lg+ZFXXH94e65DOwhVcHObQk1gXfSqdHhtAhVSfZ+rzl
u0rO8a6y0+UweVBj+yRxTg5+MH+pUzQFRln2ePlG/aEx62vQ3cs9AJGNIjFYEy5ezdq8vhNG5W40
ZlmYUE09NY0BmEao8x4kdxJEamWS0i4p7dSrKq2X54qRVx4OzEfE2bY3fgmtt2xmdt+ceHJfS8pA
KSp+e6/0rKcqzdRrc77e6+d7boXy8pYhSMh9th0wdusqEmqUhl2UaD8mt7A/gM90721pZfQHJ8NS
fFM3qizIkR66UYr0QCcguQYOfWvtiVFXEXSef4RbN+9qI0EBmaLMQqfRvDtDkNHZRDF+M/Q6t1he
3VCEFB+z2UkpUdrzHhmyaFflFGvf34Wvig7nMwJoawV8rT6KKxvv/BQOjSbFKEsRpqng+UjqxhF+
nen1sAdSqnf7TCmLIZi8Or5TFGS95ei2QEanmsqGWco+wMR6DKkRVdG+jsq896shUyk/xrbenNx+
tkfocAYScbmI3PtOVPpfNSV7oFvIjfgIDIqvzmjOH8pscIeArKy6b2dN+eDMWvehLOxI+NPQ4xno
xg2Y+gF69R/fuMTNsHzXvzn8WxRt6onYLHH6Cmtl1IO+IATtNaAEiYWVimxT4+P7k74+F5s5R9gU
Ainkt9XffjPnEcxt1cbWN2zNNj8tauEdZFRce7Qu7zICD+4wyOBwLVng85XVhqaV2DPwVYP2y07W
ckgr2n2uFumVTbTphq6xwRrjqOurhbcoCL3zoWRauHG7liuI4U8z0Ap7/kdqox+TL8Co2GWV/pUy
V6BFxUlz/xLKhI4UhZZcO9AfOyR29WypOPYAWOndBIOca0Zhb84FtTlatjisEZ+f/8CkHRN7NGoR
2mVJL4Caos/ZpoTrLemVd+2NxV1xgrCQ1wf8gqbGgmS8G70I82aq9sVcVdSjuz8PLdHIQhSR6B/m
Dw/I+Qe5UgCObtIhLKPEfoBzlvnwQq/dDpcvA6Os0tJrc29tc5+PIggYPOHIAQCI7flZSe8FiLF2
u2ArfJfZcbxfsFsIlsm+9ia9NYtrCk+BhvXyLrgCTgutShpD2FVOGUyWKkBvFNfu4Te2xSqRQAAN
Kx6K+uaIlJXWWd7cdWGejjLw2kzZKcyCP1tWdWVbbLAYr2cEPOVaciIXgBK2eWWNsndHY5m7MKul
EnhVFNNyFOoRhaJxn2tNBx1NePe6mcyBklktjUa93U9xa3ws2jrb26Mzf9YnYVzhuLwxB6gVQqsk
5AHbt6V/yALZY3aqIAK05r2hLSilN4VEJacfr9yzGxD46xyQqlAeB3pJ/roltIjGjFG6tzgbsOZf
FNnldIJiE+xU3k0QJHAdi9Sl4nYYVa0F1zvJMojizNL9mF5HBganF/1ButWXdFBo1aEWU1b7P76d
CQ1gCa61HfDPm6NVohrZzF3N0cLz1Pdyt8H2Kr1m7rApf/5rLn4fZrMfHKfRS4oUQ6h1iXuwpBE/
mUhTH2xrSnaRooubeHK0sLE85clRI7qW+Fwdsz6n66fFq3d54lz58teHZ/MwrZaNr8KHr5f6+Xmv
hEwiqVlTiJtFc5+VfQvsvnGG3RSN03dbSy36+kvVZ4HSKq598MyqC6k5IZbdj0IIzEDUWg+mujTT
U4rY73iMChNElLALGkWtPfSHxFL0Cfesgs49FZgmtGsCsuD9NXy1a9p+CWElGixkiusjeP4lbrXM
cVx7Q5i2Rr/Pky47jNLQgOnZru8g4uhD+f6ZORS3or4fbyNxO+X0Nyfdzwq7w8yuiA8LreRd17jC
N6ROWaoodOq3+vhjwr5gh2ox+JqedhpCVb8w6jJD1xzjAyRd/b6K5upmyibv6Kauu0P8t79R0MnY
z04mdyPYksP7X3x5jLku4Qevui+8b9ussVGdgfRcnUJV6ZUgAdT8xba7GpibkT2/P9Tl3YyeB3O6
8pFh9rxWCn4rNLbzMJr24kyh0knjmPTFzzYftdO/MQjiPpCa+B8kp/MFVIxWdEkl5pAa3rTDptwJ
qB1ec5S/TECopIEi5T6iGky9+HwU5HDqhZhhDhM7++q4GAY18lbU9MZgXv2x3js8/JVHQL4H3waS
xPlg0WRaeVlHM1ESpLZ2GeWhRFvPb5S2uHKSX2/S8/3vQfRZK6rraAiJnI8FjjSLpJXLsIutBu86
N71p01w/6HT9dyO6PLdoLfR/a6mti4Dls+9c+IwVLUFsCKGzl54I0qwzUGBa4lI/CgRJfmWIhHVX
Tuobmwna0aqJtTKYAcWf/9CpB+YLf24ODZSNA3XwEjTA4/LKKG/cttQaSLcxl14rR9uaaVvqCro6
zEfb2UL3US6bWl/LMf4DitCJ706XJV/61LQHP2u88c4omv5JWFX1D/J0Ntaola4+NK05XqvevbED
Kfwha0BNiwd4W4nEzsfoMIRYwmlJtb/dDHUGhYLMU+V0/Y7o8Vp16Y3UcyUw//eAmy2fuHEW4X69
hJTE1Ru5eMURPgJiXIUd30qAEYhqD9VJcXrrA1/dHERRGAdbra75Db218nRtIQWtRCPqXecrn8SO
jbTpvIS1NYiTo0njMKTDtfl9o27J93IA0OIi3yfvPx+mSOHG2ZO1UGZyjeNI2XlnxmYM47pzT+j6
mnvdmdRjV+MMmVlK8ynqtOzK9lvf8s1ppLRG6LPKJpNgGue/AYKtW8l8WELJifU9mrQPdRWTF2cN
1ooqHjh6JOSe7/jedaNyJcJ7a6LREYKABcWQk7Y5Yhp1dZEBvwn1pfhqtHV9QDzDuHLjvMbK22/8
fZTNPMushs8yKVpY2rJ4AFLmaQdN75ts52lCPC2mTRmliIqh9Sej18IxhuNLC7y0j4twQYIY1Ng+
xaIwXSyCLX0Er9iJHYV6rz6g7NR9d9MRUJ2DOpx6vyiLjg2s6mb3VVsbXtA2Sdzu3n+DLm/RV5oS
Sh+ItXA8t2qEQLnmSrMUI+zcvD1EsMCPWNGWYWLGmgLzq5Ee8nVQVX1j1utnr2/ULzKv1dGH9Ip+
rzngBeuknvMLLUhFPahiUj7myqi9vP9DtysM8gHxJmO1AXq19FuDg99e5DR1bblkdR9GmmIRHqKn
MyERfSV8vxwF8ijqK7RMYPOxmc9HQSUqN4TohtDosg9jO2HfK2ShXRNt396IVMVI+WgDrfqBq9DE
+TAluHu37bophCTl3MckmD5qnt5nJa2cGwX04ccrk7cm/7/vXACrRDGrViGNJ7SbNgM22JYaRDEq
xl6G813kRR75rebECnjVcYyDInNaUEZEvCM6JZYu/LgwwA1CuYp/9EZOO6Dr4y7yxzFJvzjt0Gs7
M6u8Cb/jXiv8xVqZGiXRTBk4IrGftDItePZbO/3W81/XfmUomOHa1dD/03Va/NAPDWCpSUE0tU4s
dfDtBQx7gAkTdbNUwwchaOpu1RTsU0HDU8979AE6awwRcOnmXTKZ0vUxIwJuLsCp1LvEMpqHFMfl
3M+yufn+/hSuLOXNFNIGR5EDQhCCZeR352s2DBrWkVU/hF6K85tP6rqcvMlVH832u5IYymcrX+Rf
iwkD3q3S1lftoah39CWyOijNzLtV66X5UWl04/x8AY63K7PUKPwur5UvcnS03peTo94mK6ToHonN
5SaNtASAozDFP0niNu3RAex8YnlZmXLyklDt7O5TUri0EWL8FIJh6XLVzwbRGA9DZlizH4lS3JaD
gIsBQQFJAlfmYBMBdsbtfjBG82UYYgh2cZ8pxxIasus3XlG1ezvTp4dkaQ2wh7XsX4DrgfavO6oW
ASV2xJz6ahgaf3IH65mOX+PtLVtLbiX0fEx6o2jZLyj2g5Xz5CICUzjdcqdMWaFD4TPFZz2vKLWM
Qz+4GAiA1rtz4eQ8KPEyPte1uzh+Eavf2GFD6avJgLxjVUSqGkg4lOCWnARlqdzI6+Fo6ROpY9PG
9U2lj/WnNM9bDKen2UV53GvyeY92pqX5s9kcy6qUyYnmU5cAcY26F90kp4DCkkjLLxfja2RrM+hg
1ercKxXE7dVC+AeEC00ZyqF4IXmbC6zHkk4fGn0I1cEWe60yun1DF/Lw/jZ9YxTKWDRiySdgbWzV
f5qitFA9rQiKTTf3Kz7mxuuW9spzexFx8DEMgzrMqoKK9MOm2BjhQz9EyiABavXNSUWqZJ8rLTDS
JNWPUe+EGuBwlr6WB7fvFr/38j8VV1p/AsdwbVWuNq9blbGobbUiHkl/F68pwUs3XyCgqEHGzYsk
sTIcbbu+Qpm46Oe9jokBBvEUypLcped3QC1Gx1DcdgyddOjRbMWQnJPIHFC/R/74VyWa8ZcX25yO
zFnsx8425F6JmuhLX894jcvmUY+AxvuDMYx7qclO+O4Up6MvhF5c4Yat6eP5nc8ErdY5r2X4C/G5
vhoBog/mGM7jqPoxRoTHUpu8IKeqEuS4IwKn9gTpkNME72/CdStfjEw5fn2yafptAYtDTLF1juwx
LDxeklnpl53S9AZw/qv1tjc+ksIebEz0HVYRzk3g1wsjH+eamkCHjb0R9B7uwoGbLqPpO0bV/oXH
WjkHFcI1vwTWL+2ffymnbEVaIZjErbd5FJC67Wu0juewT9T2JpZ6+mxV481kwOr4w9CEvYf4HIqF
UFZhuWxbmBg2R70Umgw9PU8CXqLJr6I8vXJ/XGSR/xqGPjnk09ce8fkWF20nuErjBR6EmG/cRDfv
sAlwAm5ccTvrCQ0FVeb7SOggBCyJQJRURDANUb8vK10LQNpci7vf+k0kc2yk9bYhsdvUEYvOglaS
85vcka6GUye/XIWCRpul9SlvxK+MytXYNximdspejnH+N/xucVMauXlI0BS4kgesp3yzvdnc4DTW
leCK3twClcmKT0bFz6G34qtzNTwh8zztqZvR8jPqebcMV2UxX//Ui1G56mAqc6LZ9OcLY1tF1hiN
JMUB13NM1eFnbktcNJq8P06LEt10dCMfTMVUfVQ6AQFTjIdII9xnEibnCEJPo+Wet/eYL0kf+rm4
Ax2kHLphcW7G3BbfpZdON0YS6f4Md2inj5p5O6rmi1yMZJ8QXe48vdF83lgFEDEt+3GZ4IZUVUkt
seN4q86+dEW+b+e+2GnItD2Y6Vj9oRgzG5TO09qwYTKsi4QFXSXcGpBUCePOWvY6VY+dOyJXgbhm
uUtKb0bOr41PuWJcUybdRu3ryCay09gTQNt/BWT+noK02M3HyKovYSPa6UEDB4mSTkSMpZfQMJKu
/vOIgVjzVfBuFdh7PRa/pTwOXmaLrmZqGMfKuFP7qN6DL5j+/ArzqCHTEtYBiyFecr6vEEQw00Uf
GaV0HLavawFR0cGkZKp7ZaiLwsw6g2jHvmJdUY16/fe/fVG1GETmfaKFUcFbCp0kAXNuxO10G8/z
+MXyEi6ZaFpg/MSzVgaIzzntQclNtQ2KuoOI8v5D9Ua0xIwRKtGCQ9R2y54e6wTmiQK5o1u4U6dl
JMJt9WstuIscG1gsfT6iFEpgqznq5sKoLTczUqfSw9xasv3MKjT7erHMB7Wn9OgbNYU5CqaQzpCa
WImAjZn8peRuGwfR0NJPAMvX72zUqx6NuYAY5tiT5gUI28fulfv/ckb4qRj7gU3kcqM/dL4bstGj
XiUtaheqpD8nOg44XKErG+HyJK1y2SsOiVzeJHo7H4UM3l3sodZDx+YaGdAsecQszbtLdZHcmEUO
2+f9hX5zQEqw6ysNAGR7lHhY40X2i47cr5tg4Rf1UGkgZUVs92CMiujK0b2AC6xLTuf6vwbc3Nbk
/lrVDoYeVoZc/XaznWsstyj632dNmh60qXZPQ2mkR0drS/JV292X1GaPlGNQPRjq9gPVjmoXT5Z2
S2UbCXM327d0B24qe1EO8zW7iMuQjd8LsRUJRSoSCEqer0iv272BC6Eeaj15ducq5mESsFrmBjLc
v7EWvw21iZlQIXSXmaJ86Jml2FFcWI5qsSA+MMnkABtRvbLZ3trSnG4kNGjxo8Oz+TTZx4NMzFIP
G8OubwR2H/6Ma8OVg7MejPPn+fVkswJowKn2VgEuamQ9T7nODrNaO2ii1gkrO8/4f1UVlHpnBgDB
vC/vT+Vl9EsLhCOEIjxhKDiz81WrVG30Sjc3QrEYdjCJ4pfaWO6ngQP+SVs1F2hcLn9HqeJc+dq3
zhPq3GgurBBCoInnAxu2LjlmmRHOVpOeuLXljkbv8miWqCx4Ur+m3PvW7LrcSpwnSt2Y0Z6PZyXE
vN48GnRS3Y967tY7Kevppi5pdaJ8PuxTxxLP70/uG0eCLUNOgViPTZ65qZm1S8HLYBRLmOJrDVm1
M/cV7RU/tt3pSj79xhYFlwjsGIQRA27rgVE6zlNqdUuYGa16rBLnATBrcyUffON7QPa6LBeD0CHa
rFllzKaruNoSDkPRnojTkt2i0wuJ6i7+N4byUFBb8ba0A18Reb+9855Xap3SKEuoCFd/cntteHFS
vbwXWR7/+SqtXseQEXQCGGf7VflU5HGM0XVYTv1jlETj16Y3v9R5aoTvb4c3ah54YNFGBcuJd+hF
AUci+tpYqa2GdoMmZz953bORlGrQRpF64Jwmh9htNb8p3PFg4Xx920+5cvP+j3hjDfkNDhLka8QC
Pej8HFSaGGTJCx66VOoPODUgCGRnxtGgevrn1ybhmkrCgcUvifXmBUN+Qtg2cNlwJBq8A7qbUafr
1Cs32AVmiIdybY+RFnpA+AjEzr+obmu3HNeAQzpu891QhiaYDUXfW1Wk3/ZqkdypIp5udWcxA+R+
+1MqMvWxzGL9SWkM7TQhdn2osJLYvT/TF1yj1x/GTY4f3crO2sbFbpehiquWaii9YfULnpJ7a8rG
U9rzGsPGOoK2Sm+Lovyix1V170hkGfBWKndVk1lfFAnUW/COAgAB2N1OFjoAVdftBE7e/nTlSX1r
W7BYiBYaVKbogp1Polu1OUxtSw0d4UJ4bIbyw+iYHQl6dI3/88aTs7YaKb0BiKTrvhlKR9rFLqxY
CwscLQKLVsLD3BXVo7CzPoD3pK0ELJUnQRc/3l+Rtz6SJwAhHVTagDdv4gaSkh5h20WDnYEoUZIu
33pUIE5Fhg7++yO9kaeQYvIX5X4sV9D03MxnJJac1dfDxW0eawr7Ry0uxT/2OFcfC6Ow/aIremjs
hfZNm2v9s9UX8mQ46ZVn4Y1Xj4uNVFfFyYaLdPPFc5Km9dKNehjrHRJMC1L/k2vvBmoluyWjNxXF
2sf3P/31vtzEMTSreR7QP8MlUV1/029Xd+PgzzNHlhE2WtqtJImkuDdn+FE+3UisULnUbsvUhqzm
1jDTEC3pLAcZgaJK6cbIPKxa6xftwi7Z6fRI8LtQvS94+9n/KMqQKvgZxOhBuWlDzWZw8upXlk3z
FJRu3+QBSkEYW3aKY2R711EwsXJbT/+K/bZ8lNY8oYQsFPvBtPrk1mlXgRO2eYtcQFneRfkEgNNY
slZQeLaafpfWkYmegDKNd/CKRrpPC1rWAa4YRbmTWrw0PpQTOtMzhnhPRkQn7EFzpJbQ1IC34Gc1
CoWBbQ39HBQympWTYKscLceu7lSlqr7D9LJtnGJT5YkAutN9+JD1cZm9tA5a4dZfDGXCoLyKFncJ
hqQZvzRLWiIPZWQ/EE+vmxsxxJbwk7nzGr+Mm1VPyauRCYmi+BoC/K1NDSIHpbC1crJKfp+v7EJf
CeBub4TAX56cpdHu+9RZPi/VPPwypTrdCtiHO4cW3l+VGikzuPWmf9SWuji9v8feiHZIf4Bx8V6v
gsCb0zWZuaLomGqF41TFN7QFoRA6bnz841HWI4ynFTAkDP4271fl9HqUKZGBkH3qHlx1zDA+jP/5
w0FWmU18qTWMwYBYbXMLXUyZUxvCDoWZqPukTpZdB9XkylN8cfMxCrZjQN8cS4dFsolE5ZA1lNs0
Jxy96JfD0/eYN452ageKAO9/z8XtTmuKg7+yiwmzCRbP98g0gZoQaa6EGAYa/lA0H3JVCprTuno7
VpkF7zeZd65ZX0MvvTEwgRVuSTgm8VJtwVwF3VUtnwwllF2i+XmKQKHTNVNQtCXB/VL+UNza9TNL
yz+//8X/yv3Pbjww5itkBc6fvsILNjdeC6xzUYw0f3Z7h6SUKk5y6OuleBh6JV12mbEotHu1bnyg
s5edrN5q9k26AOgtIYqaMeYHvl0q3pOJRND3ss6cl3QZ2qcRNVMz8KK+rj9RTUkRK8plFR20eLL7
A0FPvW+rpYxIEZO2Ry5PR54BT/D6tkXEvvWdpi6HHber85RrjhiwBbXrNkAGCrh4lyfjqVuauEFw
Y5khRnpxihRkkT7bijc+FyXnL5D1WIUUGLxH1HGKvzOId9zbvYeqSVGmQ5grdv4lS155DOU0/bS7
ZViQtOn1n5pDZdOSE9UJMXl3CRpE/QOXaKYde62VX4Q1xUbgAV2ID31vrZKAWT//mAfL+FGief2r
hrpr3yMGiHzJCtj00HRN4SsnJHM30koRVYUp2v/My+JG4WLi9o8jeDeGsLLlpOT5dC8zz/worEXh
I9PCPrXTQskQdSZn2Q9eHu+dEsiB3yeWTHadMIYfYwK5JkinERm4UTfGAxpnVb+nF5WeNKXQYxQq
B4onbksX3qlGpAAxO0OpQvk2GHgOl6tsLWsDY+r1q7JbqnlmmHcy+2K6bY+CS4QZVYCPXP9VmH3b
7j3CrRAn2exgek1803p5/lfRDYbqj81gPCYWFBU8v4o2QgS86uMrJ/bybmD3UnWgIcQaUwc4P7EQ
7Su7coz0mUVId1ra17ssbcujzLEqvHJU1ov5/KTA1YQxyLWK5bC3pTOqSmtW9uDmz4AxUm4HL/4b
ep8MWkVpTr03pQc7Gq2bvKaZnmSLfjLg0S9Lrt05vZ1eyTEvShAwmElPKLfQjoW7vU7Mb4HKoLSL
O1D+eDbscfJJ1SNfNyNjl82T6au9KK/lf+ste/71QKRUCI1URWEcb1uNmTaRkzl9/VyPlJAMR1mO
WQ5DPK8hLi6jK+/U3Fb3qkD4RlGiz2lZyA+lLbKf7y/DxfOJjR1UpBVkQUGZfP78w1VXSVy3yvRn
J47qO1cW452tl9e8xt8YZVWlIExYadf0Ic5HiZOxa+0+McOUgioxj4X3FHiLK7v3zVF40CiVIhSI
rcr5KE2HDkrfSDPsSjr2IGwSP56vOktfPi6rtwmhAMCn19U7H8VK5nFRu9wMlx5+RULXUFYyO1Yq
rcpprB0Kq5S4m8j2/pDNDeySjWlT21lZ3eQT5wNXMknLKe35PN3rAhvA6d/x3JoHb/LkbW5PE5xY
ujrOsihXop/XSsD5bqWovcLFqeviJbM16+t1abllW1phVMoXmQv7kzPY2Q6XtORWW6W08Ny64UpJ
drZZe4+zlt14dnEUSnIlRLo8p/wQijOrPutqx7mZA7ux7cIbLCvso3F4shayZb8ZO/2UldBeggbu
xJUnfQ1Stp9OcXJlBVKqAQtzPuu8hFlTpoYVAuFfAndIy/sUh8SbUhbTU925d1lTQP3NkpjNdq2d
dhlms+akxkAvVqgiKL/z0ccyceYyJSSEAdGEapU2pzGW/dPYVNHgL7KMSVr6L4nZm6hApmX7DLym
2COPda009tbh+v2XbG5I0nAldXPFCiuLuIFOLIzVycxu3r+OXm/98+lGbQbf2FUMhOhqi/aYgd9P
A0olYaeWCrCwrMi/GnZW/m3xBnywGnClgVAxdg9EI4yvBAhav4tE3gG/12UigiaJpjiIkTIuDgPm
rYjqASr9SoQApC0tpC18HLmsxs/SPj8Rj1oDrEbbg2AgUuUr4HZdgWOVD6dC06Y+yIGgfp87gpj3
v/SNpSUspvcLT5ChAVOeL21bz8RWnWuHcqbdXeMcfuP1nffITh4OgHp1f5Jz4pv6+D2uxWfZ9P+H
vfNqrhvJ8vxXmein3QdMwJuN6Be4a2gvKUqkXhCURMF7j0+/P6hmd0WQwRvVMz2zHdOlUqmkKxIm
M0+ePOdvFqfF4fzPwkfpMTC1icwUBUTo7Jsp1srlOIxlrd8CY2tORWG9sJjHvRHl5sUoT7n98XOv
82Q7wADLaTLQGgT0pLx+7BKroTkaRv22zivoE6LRXqZCN9jgzHLv40ttJOZAr/NonHZWCQy6stDG
X19LWzHURCvjVq0F7RtgdQ7qc3SSYtm6kUs0QEOhEx6VWWg/Ddk8XSlTctEllvADihUpspyHmhfK
gZm6opwHt1Zgha6YKWnsFNIwn4EivPdiZLAYK3eUcLPNh4xMjKvenPXb0QgX8IohYongCSHUtedE
n9dDyGYMCCnrCfMX/me7yFK9GvW4UozbdCyxfLIsaSdQVb2oOyny5Bp1oywZxjMp1tt9c7V7Jdmw
mO0ccdfn/y3FKjKlWxIjCk9aVMd7QCVcOcx1lNmEHs3Qgl4ITloejeviTF7wttiOBApb5i/PHhqT
+ib9aPUAw9BJj05jG51kZEy9fKjrI8e4yo1rGS+nZVzsdA6sE1K0TwrqCmem4tt9a70DFPfYtynA
bX2xSxUPebHUotOQrTRvePNO1cS9LS1S7vfAes+87HevR2oNxoTwQkfj9ctOxdwI58yMTgkt/51i
tvk+rHPVGRoTfaCFRvzHS+3tjFoBNDCSdPZkDJ8314vA92YctuOTaCToHOQCSiTJASv7wp4BVtpZ
hI77x5d8i59cnTA5bgPjp1kDje/1M/YgkFuhl+KTjKTwPYIUZWvXUZ6pV+EsRL0TFFn1CeIhENxU
7gw2haHMZDuqsWuxizBM6PbJwzjaioqaMP54yksejaHo6nOb3yRKU5wDDryzu3HLpC9A/IhM9EJe
37IpzfSylCo5RbMhuEUchX6Y5vLjkkXCTiwEvKs7U9pXUsPdmkF1SJXaACyvCPeck00PzTFlr5up
uY+l3vDmHv0RKaj6k9EW8bFT5tmD9XyLVmJqAbdX2qPRmu1eB595BFckISyAVmPB4fbPzzf6R2B4
6dIByNlGWjmQjCYV0uSkKN9Arnf2EuXGaqYW+0uknZls70xu2iGgddGRIw3+NTF+iyRyqA8UBeLk
RHWk8xRx6pxotr6hGj7v5jx6+HierVP3dbDk0IJigIRO3Hok3kyzjKJ5Li1mfAKWZtp9UiaXJVbI
Tpi27Zm3+DbH4lK8P4sOGZvAtqgaxZCe5LhJTqESzEDmBn03xaLkfvxA776+366yKct1Yw+FX26T
U59Y8Z49OraLRTL2RQYAM6qKb3/D5aj9rzksBijbZSpO42CYg5icjFlT7+u+Wpxhng1UNwXr2I/R
uYLwO6GIormOoyZwG/ptmwQjG7UJzydIvDkB14OT2bllpWMIIpMdaojuI2QcnGM+vTdJ1n4xGPZf
xLnNRQ0S8R6aQnJqIAtemI30iBCF7hlmco5z/t7o0TBAAWlVoYF/8zqEUIEqBpnS6skMZovyW/5V
rqVvZtYdYkl+/Hjo3pmP9Gw4rsur5ZS+JeBG7dBrUkZU11ZpY8T6dK/K5+HMfHwnTWNLXoUnOU+T
IKxGfL9nBl0RtEEkqgRyLYFsAea++1JAchHtMSVW2WAntINISubSRaaW2Y8ChiHBEFVgvNANBwCl
ii/9BM9sWcbSMYKl1TxzTBYfgfCFc1IxptOZ7eedcYCAwRqFPL5qam5C+ZQG2hIIFHqHBvB+Hqu9
v8iRYMsWyuszBMoz13tvLGAKQfegXYmFz6a4ESHz09RmmhJhdUT0V40lhK4S/0+POJhwGNwrBIhU
dH3q30JrGjBMNc5aJ9SIVFph5GIzB60/H8BR3qQpCG+NMo22rqbfrqLns6SWvZqfLDFpj7FQskR1
K/VKcUH7ujHPavG9ExPWi5EmwF5n/mxeXj41MySOsDiNEv2U2KjWpGvCA2CYxJ0JOmDXROV4yifV
2qslQmlJZmnPFTLsLsd+DZ4TZdp2ziY/GRTpsunN+lpdAmv38dt/J4qYJMdrL4sCLIS+1+9l7M08
DPW5OCV4el+Y4mJdzE1duF2Xn5u+70wnRpmKHy0nqo9bQEZnqnmydFwqbxJ8IQsU/ltMmfcfP9Ab
kisJP+xHcATE/l8JwusnSqJgZbql5UkUkeyPJEU7Bkyvx6Uefq3mxc3ysj0OiA575DqlX4G3vkIU
lDqHptV+tXSGbwjVS1OVsQ/cqfCagGHAgyo+6EP2JCdah7hitXwP4b45qrBEZ85l770pkAb0OBF9
I+3YHB60HuMEXI3L07K0ha2m8+K2dCDOLO83UiLrmyKF5rgK+Ai6xGblhfDywOZZ1ano1JTpmAzx
DmV79NUEoJ2Z2ytV/C1KIfC6tdwpn7HxrQx7VNXgmQ6DdBomeXoI5LC6LxZd/xYUc9v6FjT9U6nJ
wXd4bnJB0bCH+9YknVQhPRKcO3C/96rWsvZaS/6lUvh6tBerVuq4TKuTopYZJgRdgOtCm1tPH8+q
9y5Df2/VMoa5yMHj9WWkrlCiLLBiDmtNZat9xrk+js6dGtfvssn7qCXTvKQTQtFTXO/ityClZHPO
aBXJScckCYmWajokmoJ5e2K1O2sZf86F4fdB1zwoU5GdAWu8ZamsOLRfdT/0vpD53WzzUlqLCSS4
4tQogwFrU5o+KxGiVVB69F2CWHdqVwo2JJpYRlcjSp9epQ/mDppo4uhRo3nYKZdnRGDf2aiJTStT
D5ISqB1rs+f1YRdGkUKR0VCm8LlpWQu2Ar7qadYHIbcFzJAxLZkxi7ZnNb5I6kbZqwoUNptFJAZe
zN/6lhkSx5wpTmCAdPX0E4cSKKNJEYg04/DFOdd7+KVR+HogQYVT6aAJDVwR9ZLXA5kE+ZTB5+SI
16rNnVJH+kMWroXBkFYCoknoN5auKeOggiOdUR9Ab1Y71J9jwRljyDlOrQV96tdFr34rA1G66ng4
Xy4mJl86CQMYGr1PYOAFAo5kLajxyE70XgZTP8vp7SCoEGiMSmifpDjnM8h55ogRxBB4KcYfN+Yc
z6ZbKfVYeRJM5NTtrGS+0voo1Nwi0ifoN6HZu0FL7ge+vBJ0X6lnGWqF2cah0zeIb7iLWBujHQEo
OghhH4lHImG7o+4h53aGANRJlxoV6myzNJjDhKjJqTPyXRzlnC4xrhH2gYoygqNYtEX/XiKUUtuB
KjSf+k7uU0cWo/FZbAw1dQBj4tVStWnxPQiG8qnLFh2nEMks9h2e43AC2wD3iImWbkZAHgLQPtMk
YOczpsiFtFy7cSSCN4K4gQE0pM4L7dSlWi1Ttw3nHykUIYzLrZYuZ4KSkI7AXQQ2pm9b8+esVjRO
Pw4o1puIsi41qturWK9ObWozsRVB1eKk1JaTXqegfIgHyC/WZSViGBibGZzfxdCduV+sYidY2Sg+
JJqY+YNcIIcHmENKL+jgTZWN2bLyIk9T8EkbuqCnQ5KEToMbCatj7kSMToZM/loNS9A5UN3GC5ju
YuFkDMFd3DeL5sF3lJ9is4tyG1dSuNmq0iAIOEvThTx1y0SDuqm5dCYrqy2c+IzmyPK5FDMWTj3U
leIGmZjdSshL0Rrq5jTzeswZAqfEiKnyUlxvvmEMNMhuKZud7I6seGwbrHmEO5GZnM6MoVKeprho
Dx0gitZG2jKfd1oyzIPdqCp1hynr5AarBiSfjHYGalUqg6X5Zl8Nki1AZeigiq9eY0ZUiF5Rzrmb
yImVOfhUF3YdatGPoArLGExjGGVOnkl6dISAJ5DVJ0r0U1y68Atamcm9FPW4I9WN3uyFijK/oyqr
SyDtFssb8wUIGZDdGQaaki8XKTTlwmP3U5+QiQ0Iln0YPgd1CO19hJRkNyM0KNyaRk1wBKEOriJ2
9vI67FJ5xHhYE4edOQMN85emLO8/nmNrivkqCtG+W0EhRI8VgCNu04hcVwVj7loy62x0tKoyjqrc
nII2Ln0VxQM/WObvYllJZ7qG70xt6q4GXWaaKasY8+vohwhz3ST62Jz0COuSUhMrVypB+338dO9d
BYo41R82Zg4nm6czEAlK0MKhfxAMypEJRB+yWs6hzt5eBTeCFawJpIdCwjZHapec1SHmA9Zf2uzE
ivw9K5XK/fhR3iThq64S53gKiibo0C07IOjQfwnlvj+VyAq5HAZgMNIn8NO6yc+cttad5/WcoFoK
RInRoe5P/ez12IxSW+XkZdOpQD3XYTkuHpxD88KYMwOyDMDwjx/tbSGcSvDvF9ycgxKlBNPTT9Np
USfJs2DPOdYcdo6Syig9sBHtcKU0PmsaO2IVJY1NSb08c/h75/1qCF5w0AF0YCHw8/qhVXy82sa0
ppOlFD9LS0uvinmR2IBF88ykfNti43FlDs3koswXjuuvL6U3SVprjTCdJlkqd0KuDxcNHD2vUcf5
AhdQ06nDMbkryqDZh9y0A3ard4VaO3cn70zcldeN2uvKYAB19/pGIksS5hhR09MQLJyok1TarwXS
MzP3vausWDtMTGmNy1v8YDEk86ANxXQSFyE8poL8SFfaOHMcemf4eJng+mgXUiPYJt8ITsXmQgXx
ZOlTttOXMs/sDmNX/DtE8+7j+fretVgVnB2xVafmtZkqiL/1BtJv82nlFq4+WcpNHkbfIw7iZ/A4
byvzlE10eoRYN0C5AtvxeoT0NMiFKFSl0whclSOSaBSir5LBFPZgWX3sxmNSIUM65SSO+SqR9yAK
knAZtxNmtglvTLYXQytva7af0Z77AEcGstJkleMEx98FueKBd9O/LUGg3WQxW5jTTOPPaSnT78Tu
Huu9UVgOkFrZ4IxpUeOrJcBh8MyiWGPKJuagb0Ah1qSkx4awvvPfjjXqVA5KOOvzqQ8x8xEiPcTG
EAZjUBn3KJaXV2JT6WfKAO+NIw3YPzBGVPo2018Y+kGYU2E+WfMwu8YATZVGv+4F5nCOevh2m6W2
CzIHISQOTUBlXj8ezURtIpGcT20GyhzlKJF8I0S+Ulj4X3TEnzKxLGxypvwceO6daG6AkqHfDKsM
ntImmtNQWrSoz5aTRo6OPAXttkZHNS8tca2apz8r0bxuUyD5mbIrKgUM2esnxTW2GQxjFk8WZBII
UfWDkivdYRqhOn+8DN+Jo4DRVkYNmQRHKWWzu/c4oi5VlmmnBbzCQ2DROU8sbDaduoZAZA8osh5K
gZY/nsgZeiDWYk2yG1YpgJm6NT5/fDtvwxxlfc7l7NGgFXgHrx9crcOBoGAMp7QsUsirjeVYo/yn
YREIUq+0W4oya5HB2ASEQrbiupZr7dSoUeqPQ8Mzy+BdpA5/vnTopDOH63eeyuSgr63JDdJz2568
KYdZjdGjeqJ5OO9LU/ycZSigffzq3k7RtboEfAoePi2EX+eg3xZ/X7WNWCatfioarTimUC/2fahE
OwNfoJ2BDMjNn70eOSH1VjDY60BttZKDts6WWZ31E5V/ycklE6itOCbOEGbWvquxkPv4em9XP1QT
8ENUqdHh5tfXU2OKQ3Rzh8g4GT0KWElKR3g0O+FQS/I3dAInt+2teBdl5cvH133L7yLmMHwA5NAP
VYG1vr6wHnVoVjS8WPyUxp+qWhunUMgaT+uFB95we1fRknbj1pSvojmggqhw2KXnqHrw8OdrKdIy
x0qUby0JFyJxUXEyEaf1g85QbdioxZmA/La8xP2CuUVAgYBF33YTJtsUQ6ipV4xTnQmFp8NNcYy+
TZ6CEskvcaS5YAVj7GJ1ZV1rc2q6RhvGntRVApyzRsbLFhDMx+/QXLF7r3cmWMcECWQ4WATqttEK
OglzWXX1tKXwdbLqWuCgN/VACKSqG5/LKVBPRs3p1FmoyZt+EqIq48SxJJVouTUjxqqpUd5k8qLD
xcFO+RtuQr18NPG72RdJaO2iJAHtZQZNPNtTFeNFO4dtvbizZnWnudYwhtILznG2qCUNNp+aln9G
wnm50PWiyRFaiywA8TW4gLVftXhGlKT7xLKG/MlAvaVeBRbwd80MPfOoCZRfrB769tBE6R2l3/yH
EcZqtxeFsXioG9VKvKKK5btgMQyfrD1/FusyavBWDqbc1XmYFzrS4mKjArM8yUqK81LbzcovaRps
Squ+CbxRqqUDoIfkR1xJichmA4XVMXO1qdEk06uLtm+SnzW5GhrScrh8qUtZv0nqPk/dckmV61xG
SW5nGDiWoLo8DaHdo6M2OU1QRdkuG4vBySIseNOxpo4HYGjqPBnX6EshDCIgSpWKfWub6Kl0JlF5
U3/l0Eoqy2wAMkR9Rnm9pFBK7Gsj6+K7SNYanKRN7UrJje6xVQVUPJShOzaGoHhlTatkKaXpTAX2
3cv/KgvRHaEfttnNEbwxkNIQ4zt9lh8iwLZMqVR3jDHW1+1G2kfg0R11DHPXartzpghvsjTkM0le
wBmDSUfmdvPweozDSE+v+Y6+QHM1lQa+OpGO4CqlF18LkvAKUrBwZgW+eWSNvJVdleVHI5uj2es3
LmSsTdaUfJc3UfhJN3nFMa5RXthkIs7HaeBXmEnZRVqVPyBs1mc2i19pxKsAwPU5vij051aO/PZ4
3zWyNHIH6h0S/+Cxpt7UBC+RtfFmMmfpWkoiCooBElkKFsIh2nfhoD0prWq20AfrAbHypmwvhjDH
HHMoCvW6sUa0fIp8EUe3Im1BPxCleipXVlD4YxK2QEnjaLKlYuxDT5t0NXHVUrUOKdk+SeKCsrkr
SUUFG4CyKy65OFlH4GxrBNhDo2vaMyPwZn/m1RME+Q8WTxxqNokyRZRmbEg67pDZ08ArWcBM4CKg
IyPCDaFCdubE+Ga/XMs1v4o2tOdQWFvv57d8IBTQecbJSLlr9YZzOIjXVbp97D7VYvkpbUT5qS5H
7Qkzu/bPlqXWK+PosvY52TC3/Y3MCBt4JrNypyFv5cotNtFZMP78eEt5m7hyFYB3SK/yLqntbt5n
buXTKFe1chfPYXkUrW78LCgjvNEQGcFsyUynzDTlUmJsv7LNPZqdGh/QHj6Xd705AK33AVSJ4yWZ
Cf291+85q9Q+icNeuRsWWXos1CH2rYo2UtQJ4eePn/lNHrm51CYFItHKVTXplLvcxPNxqoTcIV85
h/d7Gyo4u5IXU7RCFRVIwusHig1JRGin1++iWZH8VIzzA5Bp5XYuFroVRVfvQlmBOlsFw01ZVJ3/
8UO+LWSBf6GaSvsasPhb7F+sjuz3eqDeVepkeomZ7+IoyWy1qy+Acj4NhXjdLsOhVJubwThn3/Pe
tEIzjC49rGadruzmHQ+jIYhdEWl3yzItV30qKSekUqOrIe0WFw2C8SLNquI6VcT8K77bD0UZr+qk
TfKn0zhAVSv2EWQDMBRa+a+HobV6YzFgu9yJDVm9LRnj2NkocnQ3DZ9h3oOaoF0XU6U4ZqsaP8ew
33fEWIiFYzs7S1fFErbBVvLtzPisb+D3UK6udTcYP+wlMjClLeirTUPgx8CKTnI/h7tJ1C7NcFb2
hloqJdYk+XxEn7W91VKgF3WSC54ipMVzGyrxueWwXXqrVfFaP2JXUUkvt+AicIlxpFNUPRWVXEdu
OwtV6skRKbWV1mnhFCTzxH50MJZLqxIiKN153cxOqFrdo8nXBu6E6PYM8qmXFHdRzGxtsYxq7DUL
mjy2qLY6yQHH9cjBRqO4DIxsNGz00YV9g5nH9xoY+iX1+bGBGhi3Tya7aG93yliNNkrUwze1X9Qv
lljFl3VJjLIVJEgspyyggjl5s5aTkjCdPpvK3AFqTfILLN80l45VIdukbZXsNhwshF2pV8tEDTMr
EooeNBRtCfLInxYgW4835AmrYCFzjyru60knhl0hjVWd3odq2siHaQGyYXdRiNRfPJitbBPu05ch
lbNP2LK0FLOWtLuXu17Zk3hn32IpUYHkxvjY2HlihZEj6riH2BIeJ+c2gG005F6xc6BXDeMZuMv2
TIESVNnmCffaT1RGwTxknTMMtbRTivguj6fYUYR88ZROSjzalpkXhI11Oa9ShvT5B1ca09ShNnhO
Y+PNAQzrDLoMYBhWcgL74CbXQko1BtojyPcC3g1IYu9pBXiS/hW7AUSqdX9V9yj151xKrrWFV1gO
e3U6x8Hcbv/cBJB8PDORS4F2sB1JMiVBsOio3I90yJ2pxNJwIO0+5i0mnWXb6PepOU22nEpnishv
0C5ktpQDrZVYxdZMGH09h7q+0wJDz437Rb6Ns6tWuilp/plK76qB4IqUVFVEV5PkTu8sPLMe5xRb
dbVyQu0qNw51Y3pqIdmW/CUpkp2YN96v+PV3sCC/qV6K+655eemunqutE/n/hx7jqyTOOY9xp/xe
tv/yPy5eXrK4CP8n5uJFF3fz4cdf/7J++R9W45b+r6ApqLJYAMjA4K8tv/Gl7f76Fz4xgUtxOqbU
DTSfsf0/VuOS9K+0P/ka0AAgGVceKOI2XfTXvwiS/K90ePgCRIJolVA2+jNW47/cwX7bgMD/yjiE
rPrYgBgB/W3WF8rpSTZxrNyBFbe14SIJ93FzgX5Unh+6xtURTEd9paAkrOIUJe6nbq8rFwgf2XOh
QCM4FuzkmYPlHWJAVYw66V7EVlQ/NiYuBZ5O4UZ12sqt2/sh2SnCTgj2TeoVhqPVlzmqj5LpRrpv
JMemOCjjZaAfxsgLekfLXL3b5dNFhSR76QdoAM2f8gZcxFV0YXxuP+U/pmft5/QM0kC9nvNTnDzN
6iEPzmHN9ddb9Js3tMmN0SRBgj9S5Z0peO3X+cX4Un6tv8q6o30RX4bINr5JlWt8K7+WX/uXApPB
1F6+TbDP7zmUBH4/v8wxGAIWrV32rlbux+SiT77rKYDdepcsV61Cp8ufUclLUbzZa/1TJvycqRPk
Y2RPye04nznNbL05t4/0q8L023HGwINGCUIGfTQeq+ZkZnvRvNCEh0q+VXX7evkpnMzH/jL/tHxO
nxRPyOz0Cd2henCQlrdqR8wdeIDV3YguMaJADcwLW+ELf1tSt39Mwn8p+vwWQEXX/vUvZ29zkz7+
F92memaCbBu1/wAT5FxU2NrZ/veLCu+MObIp7Mdri5f0fVP1MkUkUvRcV3aTPGpuVlUo0q+5ZqAR
zRbzj232+/S/wpfynZVw7mqbIP3vvNo26VjDA6KISN5QZYFAvnWUbNSlDDl6q7ve0Xezg2uik7iJ
y6J3LI8Q7yz80JzYhZXlhq52JjyRb74Nub/fwDbfyrN0qYI8UnfqbvTQccPqpAeRZ7cZ+he29jg7
3SWQsw6e3ifzefoR4H3xsBIeyMFqW+jAVtnpsbqHGYGab7jsICQp3+IjovRK4K6tzof8JTx1tFp0
Jyyd9EG4Vgy7u4gfRGhuBpV9m8x8n4n/9hu1sifDxjBmTAC5QG6yDS8tberKaeslnd0Fjv4pvOx+
RrkrPAhXyd0Yg3GzlWN4Gz4tz9Xk9ii3X4/ucBeqTpA5l4HdXzaf9cypMvvSaGz9Ufrc/hh26c38
ZbwI3fyutvXMju8gctPrEDX7k+JPHAprZ8mcEovKxBkjf3mi1Ra5KErGPyM+/Vl9L75X3xtYD+H6
r1LZ+vUP8Vph213ND7hhR6keKFQDuMvSHUjMBk0Y1e5Nu/gqX8Rua9ojbETKd/fdLoD4mTnIAUZ2
dqaGd36YN/H9n8P8jzjM56KJsWn5/UdHk02H4I9gtmoKIqwnU0RdY+tvuU49TJIJEEbdVXL4Msoq
MgJ1bHdGi5FQo8iOoKjnjovnLrnZHP4jLrkttf3xmLDDKLOBx6Nn/foxU01Oa4Bi6o6yokP/1vn0
BZDctdOf6TadvdAmHf6bLyS/t+nhL8KhhNIUPhSbtxjLZSSbba3uhgDLdMUssd4wsHUCXLCX42ny
22oK94bV6o6C2J8vUOGxGz3V7KaZTW8VGXTlYs4PsxJVxwiLBkcF34seYVT7+kzkba7rii6pbhKS
kyAt3CD9NMlqhn5V92cpzb8G6PfH2QxQ0aa4k8SJurMUJ3ei0RYnZ+HUtNg1IjWmkw1OWLhZ7LKZ
DWh32eIjVZepvmXjCAabGpAxXRXPWW4bgC2dc5vuu8v09/vbjGuYZyIq9NzfTGZ/QHwN8lxm43GV
3Dc35qO+N/fyY8XZwLwZvw1X0665is80ts4N+Va15h98yLXN/vafPeTrjNsc/cnt/u8C26IGyygv
RFkgzaufayQ+IMo8t70dXZ0jCJ2bWtvq+99jap171k0f5m9+1q2y8q9lvqqzy4DN1n82UasdoixZ
EHTcPT6Kzs0NDtX209PD/f2ZqsSvwdkO3u/X2YST0Cz0wVqvMx/Du+4AxMwWj8Eu3HeHb9WhOcDE
8nSHBPnQ2pO9E3aKE9iVTW53WV0X9vPz0fWEnXfU+UMawteV/UW1dbuwr/EVsq2zSb28bvMf3fA2
vjSTGWM3r+5Katp3xL8ARs7J8qNbtFRSpy4d8dAsToFmzKk61jeN6OB/aECueTAOHxcWzt3Lr67Z
bzlB+He8l3MT5td++9u9/K0T5t19+7cJsxUx16KQUmTOhBl8hJz1Y/v1wCZT7nCaqBDCOqfIdfYd
b1puY1K3It02dde50/d8cq2b7BOkdU12lciNYpf9DnxCZ9jJXokdS/mUDhQPndqFzJRxXDoHGTi3
Yn4NxG8v+r98xZwdsU3t/987Ylvxum3o2gJlW723hjRmhhS5U+5EjsVOsFdVV/qpOFGKUaMr/Ltn
ySZc/t1nydmXsImr/xEv4b0CImhTlM1WypP1hn6hQHNYRgBiO9f9WtpfK3/cXX1FAdZ99BPXfgk9
u3Vb17x5ck6tp9j7+/tr+tT27O4vZudx7+4fEnv/cYgEuPtevP5/N7X1D8/6zkSPl5sSdzRpXTYa
Rz9p9uRHn/RdP9uDGw38rj2WF+2RhfyoX9G3PZU/sTRz9MoR9jNLv/MV+7Pg/6j3ypPm9o61D5x6
n9rIFzwEHE5OgXf6DAX6VvfmI/WS/QHGmWO6+kF38cHZm26862zD4afX2btbmn7+dBH5L4ijeOi8
uZX30lyo2KB9uqU0JXjkzi/lVeCqt539Iji7Q7ozvIEXqNuO99TZKd8+dcwfpvuSsdt5TmMfEcbz
o29s1d/CXevHfFcgArvY+X6rXdn55S2oTk/zDhY7lOFU3IfuZrbX+p0tHgbH4I9V/gYscifeBZfF
F/yFPN3V7ozrtVwm7cTDl+Rnd+z9L4MzHXme76nzXXcvn0b3y7Vpf6G85Xy5vcudncrlCrs8IFHJ
Zrz7wkfohdva8eiZNn9dOWZr7U30cV21j9f3pxNoSxukm617F623/nhEItm++DHdIOnu907jtl7n
XvTOj88yoT+3UTR2E+eHxtehoOw1bnGZ24P/eNHbV9kBUK3LBuGOzuPVRXJo3NqjOnQTXV4Ul+s3
q9zGjw7jcXis0Zu3q9IenfmYXCaHHkCmQ+fH7o+Jg1fSrUz5MLmcj8rNetn1DgMn4Ofn1Fb4kdo/
rp+0XXBj2s/7n739+bN4itGRtUXbri9RGeQdV17rio/eU3roPN0evPLw1Lq9O7rLcfSNK16z4Ez2
IbR3sz3b+8LZjzzfmZWwaY3/ERZ/WwibLL7qQdlBQFN3mt16GU/KA1z5h3IX2zdXuA76xeXoubfG
Dg7s8ak9eNKRW/Rn33PcM1nfuUixZS79p0SKc+9ns9E3XV13ULzX97NOquDKuBm9K7Qh7dr5KrmL
a9m5c3yeLx1P2bEGClv0w9vL4/H+dOb1nA9amzT/n0Hrn0Hrv2fQ2uSOf89FeS4+bAqwf8/4iezd
O1kNbS3MelaRyTdodUHtgiVCp4S9qXEbV9yt+2PrDf7g917vLf7Cr/nnyZ98ek/O+tl8rNkl8czj
/9eO1PoZkEC/fC4Oki/55nFxZUdyNV/2Iif3Ui/2Elfwhr1xN+yHveDoLgmNa/FrTEatnej4yL1j
NH7xuXcnR7cve9cbPO04eM+ha7mmt+6kyJccRk+4n9lFAVj5I39aOblLn4YzOxlDRlZDNL1O7Mh+
eFac54o/X4/4JA27l9wxb0t2x7t0d3unuh2J0WDflc6l3NvppXVdf1d2i3PJTlvYl7eXX550igKR
vc9IHz6XtmUvv3ZttukfF58R7rKpZxg2GeDsaPapt3+s7+PnekP3P9m++Xzk8zWp+PHjR+YkRwek
mB/62S4neVXt2e/9yltfC+DCh9qdfd3P3Wq3JgWQatxs9/G+zXieGetNKh+bU1SETUnln9HreXu9
Y/JzHXmFrXwdyYvBXTuc6zCqx9GrDsXB3FWHyZ09xUdV3pMpolRk4bGH55EfepGf8LuC+nruRW7K
gCuu4UcM//pn9Q4vRYoZiR97rZPxOX/bL53YW/b5LuXTaZ9ecebF8kW8yUtSGtFfSEFRTbmcH3Fa
5V/1Rto13ui3h8WbXTL9wJNt2Z88gO5k0xU5GA/DD4m7ir2Ax0D+0J89sjfXIOOuvd7JL2pPudF3
ki9SCMoOg1+5eF6QgWtMe5ORKf3OkfeV4xTgabxob9efxMNyrZzKy/ogX3Y7J/JCF9ynk9gLtyMd
i31s26TnXr0r/Nzzx0N33V2LvugWR77T1cmFM+RER8y4HCTymcJr6tm5opORSJIYOvHngd9nXulO
fMeBbjLQZ0dlHndex6u4oO5EAirvSs/0dH4aPBBJ+7p4KAzsjUvrMvb3ljPY+qf5pvft+BAeHGRk
dtG56XM2VGwKVv8MFf+woQK21MehYnvYDXpVSGOTUDH4LYGi9fTdQMCf/OA0/dvGELCWZGLE+on2
GOzW+CC5ojezAoOd6MygJAo38fOd4HwfOLAyab1DrDjlY8txoHcXL3dj5rPBIsycbHd0i6vuajzo
jxPzWbUD6rDL/2bvy5oax7ps/0rFfVeFpKPx4T5czZ5tDDbJiwIS0DzP+vV3HWd/VUbQVlR3fV1V
0RlkQiYY64x7rz2u5bBD2oGBW+GZqYU0ampf4PYOOoL/eEthx2pb/tG/q/V4qS5qu7Zx+SxiI/tq
AT7fBYL6unK5OZB2c2kol3TTqRP3Sn1O+SnKNkS5ZVcKNoFLgN7oRoclv+l0qh4bU/w+Wq2RQy2O
lvgYL0ZIJQESkhhUTtIPSec0SW/s2EAWLySmYMZGZYeWj3Xz8G8PktIzXQPJ5PjqmZntLQMztiq7
sLkXKnsjSNYU8jU0Mts/0t9LkJ1CXxscAihfpNQZxQa/B9nLvdB34JzQKvD7voG9MRPdNRgseLtK
bPqqH6+s3ugrMnz4Fv3sLWMrWILtycZXPDEwC72yE4w7wL7EFpix8TnCyCIzMXMLY8IcU2gBdNPH
CKjUdw0f80hs/N0kNp0P9Vx4y9AYnYyOx6JfMU7MJMOr6JMvf3dUT9Dfg7Ddtk4CkUvFrgwAIcOh
EOj7aJEAM6zBbwb8EGvqQVxWi/guvBMeswXEN3Rrva3uuWVn9Ba6ndnNBeT0sOwpmEGiksEZjZ1i
FwTd1yNoucaExoD8RqNxO7vI6Myot6MJ6a5T7cJjvzyHnscee8Dilrhmrtd6qbMG2k/diTqHgEJk
+CazD6zIAnm9aaCBM8AJYzBQ71R1FVAIpeWagxPbHlTaYA1Ggp/VFjwJPwAW7pdFVbVvUz8FOo9A
CaAA9G4wOH2tWPm7CGDh6v4GXciMQRP3iO0uPeOYIevHBkmgntrKXWgHBtS8C73m6gAlA+6WCYoi
XcRKIiSjwguU6cxGtkVdtYtFta7Wsn3cFFCVJdTYpoMO5THwUo+MR84SMekKC1SZOY49vV9o0obk
p8giuodEqJWzUheddqIzVLAwGDKGbziNg3guVG6DC4LRGqXZGBlcW7kpH1C5gGerpgbV12qaDK/B
qD84LvQ8cJkDV/iiWpBlteZs/lH4Ln2vjOG7h5NZGdFaWbfOAnZ1po/U0NZ4HfAr0VZw5Rib0Xq0
WpPZYGuBPD2b2MGeWfZ2bOrv6KGlv7/H+uEV4XT9+LB9DrWHh057BepzsWF644QP0tZYUbTHaaN2
R10slXZPn1LgHxmepQIeoqciHvj6elKd0oAbxKDHrDA7R9172GEFK1UATw84WnRLRUPBy0sL/ia7
c7JVho2hspCuloutKXAOBg2ltRpOh7FG4hXce51Flr6zxE5SOJ5h+TudHiZEy3GEXD3UAZZxHMCD
DOE6mgVwpi7b2UK2OSwcWUqPDFxDqY1p6VveEPUBC7PWfYe69zRTtU1iJjtv956ZEUCEi7Of4gN5
bZgCFdQE31WxhbIhmT7ehplxWYiX9JdbIpWi2KuwhJCDlbHtK8RJLt66wuQvNgm9sBSh0kuBCMrF
Pukfqe1BL3S2hfKxPAeMrRbI7+5FizPAdb3mIGCbrbeS8f96wZok0DxH0OndlfQNhaniOrdeOK15
gBQz0t0FqUKqUTkGxGqlVrRsbPCWQBZHh+GhscsjempuKhv8cPgelYaQxCsQLjpUMoeQwBl0FZV1
QL7wbUY0SxAfMDNU9M7b9Qf+yB+DdfON24qbaO0txG17zuxeY/BbqkldpPCs7lXYBlQWUjnMaRgb
lbLQDJEd4d5KkIU/3pvB/7y1oJWwmARgWBwbx7MUXDK6S9TBCGy94sxe90+dhVfBndvid7p9q0uL
fgXJbMdHz6RjrB04bA047moTCDZ98IwYGBt+6XN3Lu3GKIA7A8i3CO+PU2CGtgLxEuISD1DaI07T
c6nrgNUljif2CTvo29VLDKMmN/gD7Djcf2oChTa3gDcUpxDuUopu8bW16E6XcLVS1UlFM/Wu03/B
zQiVXyCRp4QzFtYpDiIwgx3sBvg4GbxjaqPAF+9y+TDRyRKyibpVIbuwGD5ONQf/eANYzULCqnYH
cyt/3yIX0pLX1EkrX8SYB+yOHxm8Bmpv3J/Boki8gYu1x6rRX+/NEbaCCpuDaPQK0+uqQmCrMFM9
rEiMNUe7un1yhphbuHoCcwZ7hZOQQLRRgxeGJzJGaQCjxvtTc6dZsJoOCY7rJF9U0WVlHAZvKX/r
VszCx2W+fFjxsrVrXV2kWxbJkumpXYobbBd1umv+M3OAIjfdo4TgAI7S1jWUBf5ejqKCdNUfCrXX
8nOEIVAjQtwqBsFfqlyjB3fB3EExr5KH1ulXVDHTA0ffAQ2M8I4UVACUWKkRONQYHHGJXmB5V4sK
5Q+BBj2ED7obIYQ2b615Sza/04McABR0tg8TEKADS5CsUf64y20nsFJdj98aOKoV7G6DQEiB/VON
AEe5tsE5UGj6K84xFoiutnCHpiNYZ2ohF2e62tCKMHZw1u+pGmLu6WvpdxUd5I34t7gIbf6Oak5q
Dfo2zChYg3i1jmM3Awhnbexp/f1PG/unjf17gQc3440TJu561EyiCLODNy4E+KWKowLIe6Zikt/M
JWWi59qMkUd/fqVpfxovP42Xn8bLT+Plp/Hyn5UlUQ/oLdNlEtnhmCTxVCq+kWoAn/TCloGJZ4oA
554xSRD6Lz1j3gibhAp+GmE/jbCfRhhw108j7K83wmZR9CRQ9d9C0fKMPJ6WaLBsESVqj0gJerpd
4h75ggbO0zXZ0cAqzRxD/FGDswLRXfESQ8xhm8rwG4+GYPKIY4jwNY3ww1D/9g+vEfL0FOP7G/XL
Rvpbpmrs63lcwr2NeklTtDu4DUARoPdIeswMD+lv1CFDfR4//Kwrah/P5X3NznSS9/XPnels+OsS
Sb+yjP6Xhr/QNPIrwIO+f7QjE5oOTlPIu7JFl5q2pocf3jr466jP7XR6PQ36C5yqGZIfTvhGbsCb
vkKaYIfPhLrWqb8PfqjFaLzcjdquwEsrHU71e0bbIZVgme7SXWUr+/rM78mWbPqDcJ+bORzaBTJH
ZISrKriWtP1+/x3Nu7Q9vJqxtocralyOS3aBnNTlaBeGCFd/Y2XwjvoWp2eLAcmshUFTQnoY176l
4bdbbVx+izX58P5+9LUjwgAYK2O8BsbhHTEAgjlECOyBVUM/0bRNxlqdVnB8rxvN1V9fQx25H4j8
wft/Ko0TQhvwC4p0wkjhRFZIQ7/Sn9DZH05Yi8sa4Z3BDHB5BU0qOLzeTvb42ot+tTMT2z4OIjVS
okZArjL9WCHkoz91Zm9k2qOsWfcoxDmDT1a767X7Sy27jeRlzVxryH9ZI4PmATUyJlg1DHCwaDRs
1yK4YqUIXoVmgMAE5hLC53p6RarNcFm1d+S+hOb7HAvPJYT6CVRfzWQCqnuwLIs9j3iA9JQ/um9I
s7a7pXwMnqUDuoQd+j04clKt9w1Kvy3prKqhYzYzavJGOaI4UAALQ0irafqX7LuEIJ/BIBcbpGwu
Krx0FA7yB8lsO639dnsHCE3zvDXuCVBXmwodZ13cDXTpDRCnfaMh0ET/ziFmZHhasAEDz0NiJVZs
MkZ0jI7+BhyziNwFiAhRnzbND749pkuB3a0xTWA9WFMEEuU0toIIlaAjEoVQCLHqtYI8LhrPQ0KM
VjmXXBO9Rhk/Z2bIBOLOnbVE7hIqphDZRBSwugRlCM58iKEiJwYxog4hzHiDmBFQU2qL31CiOpN5
jF5AM2tKf34ll0O0NpYDBuOn0QIF46VBWsQNNjTlZ0DIlkYHaHwoReJSZ3p3NH2pRSTOPSH2g3y0
ekez0aqHGF9peJsGmV2En2k4naYz0fA3TbKn5z3QE0Tf7TI3PcEgB+++VFeFYBRoVg7H8+CESL+u
EMGsjGDdw0v3LO1G06EpP4qeQ90j8ItdVBA4rRD3a61LOA1OaDrieNFf0pJUI0L+mrCj+QqtSZYs
IEKKQPF7bner11fXfH9/WL8l9t0+jbQ01XD/IKMCA5983MHju2pUyFCj3nHq86Z6n34GCzvic+gM
vWgc+n8aBaK+coQX4VwvL/FkhGz/m8eLnzR4a4Q0cAeCI59o7CUHAfW6Dl3e7oE4hUajZ4Hm6wFE
CQTvcgmJccz1Qcv1B1Z7SIyHh2NmJNZlhpCJh9fXFLV3VIrevgdfI8TfZcqlQPPqHLF9GrSkwUCL
u3gnSEBdyDSzWzujWWB2iU0a1/x55qFz2vJSIXb11J/a8n9KW86eh0nK/p9yHuaEMT9x9v91t2VO
7F4yA68O7k+x+/cSuxOE9DfT6nNAif8LgNIc6OQnQOnvAjrnYP+0ae3fF/bL1JvwCaqizSftKCai
MGEiHcWs8NB0BFBPOTy1yNzZZb2z2KXHasM5SPI23pBJYcbaW7TxgOSQe2A0D0ij14Ml4IWTLJHb
oyHZB+bd914X7Qq5ZOhZZUvWuMngiQk1JOq1m+iSV5HqtMrAf1CBvINI9w+5Daqf8FAW2iGGpYdi
zRkoOzu9iX32D5vehQbk0+6hUTvHoYUyeLEmSVxKUiUBerWiWHbQ0/sGKTLCWTYeKTSnubC9ATCu
l/cwP2CARE60ki65ooXebGgeaGjRMhGwRkrgNNFAHBnTvD1aPGCEOyRZWclGhclPU44aRMhpwiVS
eXSCPUXrchvMmVrGaZ1ki5ylNuZtIDc7uQla+EdNjnyZ+X21c5N7N7CRl/LooWvDTSBqq8MJfo3T
I+xo5N6x8ILY9l6Ax6XVL97Jvb0/5CiX4XTYIzPmBFVbt87Q5IoULjoZxSJGsrMWy+PtPZyd5kRn
/hunKdIVvTXPif4TSRZITQlXTWHSXNJoO8JJYwWQXi/U+fKy2PLa87e17aF+NFgutnDZoDsNfrJ7
QbIjXpbp8KFRt8JgPhG7WghWsufXkiOtFCc5erWWObdXj47o1ogn2hH89XKm9BgxettaKzj0br/9
hQrw1vtPzPwaxGcZL0N6lCDTRTHQoEenF1pMxq0FncXXFBmYokMzNGkmemxwjsWtaNo4teB9yzfu
KjTHfi9RlQ+PRbcmOgfh4GpEj+9Gs9SQnKa1nene3R74zLqoU/u3l1jGH7EuyeEbSscOcwb211rj
98s55Q/Ii96vSYEHrGpUEYOJwkC3LD2Dbw8uVEa7pydjhO39Ar+qtdBsVLKl+IZovYAVRXvDn7c9
et08lNq3HJi21DBKFLRRD6EPK3xZanfQhShwOsKP9w5CJ6Tlvc/sLqGrcGN3p5RXTD4yIetjEpAq
Awb/qGqPBRzA1Fv8tKHfaQ1wEEG+0yKo9Te6eYxdasbtzZq7d+pEjP/9792UPOOP3ru54zsRuM2f
fnwnQvefeXwn4vrfdXxntOOUIe8Pacc5AXzxZF0Z/H8bAcx/vSoIRMmgzKFEL5A9VwNPI4arRKkT
7Bcf5UmVnaFxD5yNZ8g6/QiI8gB5Z6CWggapZioXOJYKjM+C7feHTwKk8VjzGUN61NcmerENUVE0
ohZ2MDeXzl67xCROimR7ms6vopiqR7Mp5HkeRRRCvazKowfW5EIDgx4ICI0CNV1UwqOnBnFaw/2G
lHRruwUVuc4b7yFmAcrxFYvwLxotoyonM4h+ZPHPYdHbtNQohMM+sFgHPCMamFpR8XOkjtbQ5J0I
9k9ihWaCFGv8ENUfPAA0b7AGbzxTHF3gB7eFLfpuzizOxCIYigBdKF3sjCGjknpAMQ2V+KsMqmcA
rKT/ZSH6N0/spZqG1tag2hjfkbXHf0WxaBV2j9pyYlEdkWm0NuBJxW8W+DZFTbQSh9Yj0nd7KjT8
7MeHv6evQf9gGIX3KAFDEj9N888RzEDI0OQRHFQ0VBvqPcq7aJQdLbfo/5Huj4oklIXLqBhoLwUW
IATDT8xUU+0f2fvckoOC6tGP5vaS/Sf66ffjNNFPicclTRbhOLGwkgrtxdMWhX53D74TCg0rLTUs
+g16RhIzXTw9nQfjTHR0rssBep6fX9HBBjo81F4P78sApz7XfRyGxJjb29mDTxHu1a3733Twv2wb
pSi/7+JEqRalm7Z5gl28wHnqqaAfdNMofAut+8U9aohQS4QC8gvoD7C/9y8voP/VDu+nE1oPvL0p
6P0UwR52FxThoZ52vXx/f0ct4dHR3xmEY+nmLnmN3mf9iBK9ACU6OerwUhsFbjReGy6PvjloMzJv
dnYTjf7Pmt280Jro+p9Ca1ZoTUzDv0xozSKFiY35pyKFL4G2yrEcCG04HnTcH+Wl60pBPPTQhdBS
Fa67BxMe2iqDSFg+SxbYa5czMvrLlrPK1SMn0w14ppZCHo/0Ze61ZxV0pVBKELDUL4KP8tOWa+0k
5EojipLEAhef1gscWo0KkQYGqMeuQ6P9IkkrnWHzfdLyL7lf6G06lLYoR5Wmdi07N+IvAcPvIxYm
UC4Jo0h0KwhOdCJpUYeLlBxfzxdEGzbwD9Yo7HVytAF5eKZJCcuth/78Mxr44uX/BOiuhjABdEkp
g4JawBBgWFMRfeeZtFCOtrOLNdoWhtYNesgTOgBdHd9j5ELcxgA8RUW3RjBBTUnfVJFfYAQbah2/
Hja0IeLOQk+/mna1eViG2mHmkXPrPoUdf/66XzqZ35r1BE9UeVN3DINZc1YBJIe8sEKH7wuujgJp
BYU94r7Qxgjo5NNqnbFFHR+Fhol2SJFNEBhIkBgcbAlFvyLc/vByIEnp/XR7pb6WdVfHY6Lae6Vl
GD7FME/Q1i8UYQKVAXbCpUEh7aNhtzr6EeXanjZZ/C6gsRBt22hvS2qH0MJux7mnSIAOvaP+GB2F
6KfT+/H99khnDzLd8yuA9ucf5NktnWjSv2hL58QkZS27Xqi/XkzO3daJXE+8iHRRjjOYaJv92rl9
bmbefJrb/Mfe/EI0ceOWX/Ijrg5l2BORdTuoJNyWCheYQ5sSNCbRo014rrU1rYIP9HibIaWqQcsx
9NdAu69c26I5A814eqURh2/m7RnP3elp5u9fd6e5GRAxbSL/Z4CIGW10WbyrHfsTtNHsIZnI2GQM
JDkv6SFhdbQS85DIC7QEDVDptPUt1QmM9tQbsPltEUl0AxwgkeVukYtoI5fxiNp8fQaZzI5pKk3/
DmOayNc/8zL9G8gw/19T1eVzHDynv2hN+fbc/JK9/3Ksn+ugqoPv1T+AHpMKijl6zM1ziRk+V7+8
vsW/bLOyfrtmyKTv8IMhkxOkX8FODWShgKVZBqn9vxgyOUH4Fd8CrQ0INMGGK+Lo/QdFJs/+Korg
CGdZDkSYEng1f6PI5IRfOY7nwV8GenhBEhThjzBkTuQO3h+M76DU4TjwvYErc6JxOPAtZ70r9vuI
KYnBMtyTHBXgi0lZGYzR6aj7JYJvV6u1/6EUrpkPKeC7UhV4psxL4GJWeJETJW4qlfNKkVMC8uD9
2DatFbDg2PQLEHLefsqUHJw+hggK1I4CzmcVfz9qfy4P4y7huXZfcn669sPEGf2wN+JR4I2Q6VvN
r3hvE3XRok+VoxTnnj0zgk+Ly4sKR1mHOUIpsC+xsysJmyltM4zjUO6VrAZxbx6pVpeLosWqLRpg
VmK0TBIW3lrfQ3Zy0fILJgLtGsnU2Im4Eg2HpXJYNT6JNlzNeSuvzb0XIrX+zEpNASXL8pQfmSey
TKlSQfj3caXY0RdCiRPSfUhS35LSEEA79Ri7SxPRGfmxhU04VgJoDIptwCA5nx3zb5zvh3oijK91
4PnfU74m25Ati2Xixv3Gd0PViXm5scAzTuzcU0IL/Me5I7DNvpOG7pEjYGJTRHXANnCtHtVs+iSF
/XFmCybhSUxN4bD8FxpysH5LE7szTQZmaIkQ70U1EpZFyvW6PIrBmu28SlfLmNUboey2AridTT8d
WCtVQc9wexAUZn4472jFir73AnineV4F7+3H5c0qqQOPfRjtu7TmV3EsnkNQe5ukkxprkHfq6CGe
LZVzPR4/XwBRUSE9VBbMvAKlh//43JpVq1ZKE2/fyYOvjwp3jv0GjYNCkTHcsFKdoPaPsisi5uBF
lcGULaPdnvnU4kUZkQrZR2m7IOdURZjcwZRTszSUUnUHaqvKlj0GGffFKN95adCZCijSbW44Cl64
q/gBUQ3wr1ZB6VpcwyMAAEKVVUQK31LaeDhEpeL4QWLzKYM2dDX3WMe8XqNTkjyqM1XZnwSUCNpL
BJ14gXKFi+xE/Ua1kHc9w6u7MlDl4yB2rVkPhTuDTjm6/h/OBd5dIVgfRRA5Vp4CML7PMi+TlXEX
hMmi9xrG7jkcUmQkaU0khhZXl/0zyYWXoEEbolEatKRR5BlhPDWSWFbi8GhFpvtDKLnax1PCRKWf
ttnI71Lislu3QYdzEruPba2iYMvNwUtZEDB/8yDPkrSQbV9EsZB8o8llBQeniLJvorjxK7XLdG50
u8ZkQRi9KJUQPf79Nu8dvy6oLhHKp7EpCbTob5r3C10yBc50+IpMueg5BYqMlSfwzcsESSwjld35
ibgumcD7VhGcrRCc62gwxQ0tkgYbNdyAsCXbyIEgu1rft+5CbkWWWIIfgah+8LknsZOqDZI1XHR0
IoO3SV12nNMHEwsMY+WJyMmsiBo7kK1P+9vzah8lVdrWOxImxR0virXdFa4M8BtxFsN4aI/bpvIq
HfL+IcnySnMTLoMLpFUgaouwrfRISMHFmidhvWNkUlh+mqrtj0v7bwB6/zTWc0r//dvhMp7r5/+g
NN8+J2//9/9YwRBcQzj66h8QjuFk5VeesAKlxP0NvcnCrxL0ugwFQxSoGSC+3wjO+V8hOiB6BahW
mVVVnIR/MZzz3K8ykSRQNrIiL6gsT/4IfuPIByEiyorA4jQJOE8AhVS7fLy+hRIHtYiCutNAimGp
eiCFJSmS0DQS9ugsVpXizifpuIukZDBcWWm2DKplFlHv93pfM+P3eAiT+6t1++pSfpRsl0GJgHgc
C9wFhsMpfzATer7Hdox8EviQLGoB3SurOMxWwiirWqsqaGbJZKk1hrxixkHsBRqT87pbR8kM595H
SX4ZiAKYKWOHCKvKUwzojjxxU7XhTm5axqbv+eguOYyVc3u+l6T23yU5fQyHzQTExH5C0U9dK0Ms
MW7Nt+6JcWMPfLYEdWAJi2C0L0ta5NaK3Uv1SuDVUeersXvr8xJVmK4oL6QwCnUSlbGVcEVj9wlY
EqV09BZK57pO2qq8XVdBbLhJ26+kmOmtKC8Ei2P96iGp8yTVqiRUTSEtCxOU53MQdtIm+sfMFEB0
lqfmATKAPx4vcaj5pBUE+cSk6SpvGEMMym3GBesiBROlnDqAjZo0iEaeIerhBzoZWkNoILT6wvG9
xhRY1+IJWnimMtBuZoWh7PRZe6xFUcsZ12Z48Okwm9sb8nnbYW1xsJsUGFUE//w4at71MtLVtXLy
ealwGCVStSEvqhl5/uVTAOegYWRZ4VmIhmv3YtK7maQEqXIaxEbU5ZAftaGSe+v2XCblTJctoHx7
4KqG3adIwuQxHilAFRrz/hkoKDg0XCx5KGPsW4BmL64OZSUUrEWUMDgNZd5khsp35cZX2BIddaEv
0JS25LvRdGMSozp6bLjEzCQhDGfG+cVq8AKrQq2JAJvgXfy4GlFcxhWRE/cU5jljqgwKTvmhEucQ
5Ueb6sdqCFD4ssKCOFWc3uguL1nPrxn3pMDsc9osyFcFz+Y6m4q1HnIip+dVCNbqMK/sMe0VfagL
/qgWUfpN5IPBYFIRPeNLP7CGLH0NAFycrk/HfVhLEQUstT40ElmrecVYzdiORphLnDU0SQpe0po9
JMPYL/mQz9Yz2/zl+oHaludUSBN+un5pEvB8M2L9WDfuluWAmcD8e+FkIbIVKU31JotB49DnaNpa
ROUmlbNCy7JYuGNCTlo2rMfoYhAFMwtO9ccH0Sbj9ouwXBSRgwy9ZItc2bBi7wlKE9be2eMFb9UH
HNo+MixZKS7Q+VCSTIdYKzdVUjXG7RX5iJaw0/TJkoqCAwHOCTC2fzxQNRkbKfBD75wooI3iVOko
M+FbmbrMog6lOQK9T+cKT5MQU5WgRqHQL2UC1/PssoiQFrdMjaNSVzN5NJqOoEg6SyojL3JwrwcF
mVEc1PKbLC6Fr9TwpgDi4pu8eigFr4qaqcrJhQm19YNc1lMipCABTrNH2VdlcxDSM2nG0Rbbrp25
sVRwTJ8OecLjj0zAGEKX5OrpITdGcNjlkF9eK8ICjZ98NkMH5SGaI8KbBIwueymBNRRdC8FSDY/Y
5FEF3GNiLAbqiWnLBi0IikqyPbiAXtqi8Z2CdGu5U2SH64oXRR2Hg9twzlj2oqF68nvLJugTQaRs
TwL+qend0WEK4RvAlWyNDN9oAx+1xhCnjBUL0XskqMGWCGqhc2mEdtpwgMGWdMuV2JDzyA6smath
rQ0DL5hcw8iroMoCc1DKfDVyLOgoRskU5GZfxGq5yBIG7RGyIHkeMhEtdVmxXmRlh+7eVY6WrmVY
6ZwwgiWDG9iZm/fFiZRFKC+BAEnycGJ83J5KFnsC+0k+pWKpWnwbF2aSuGj9UCToiyEpyJpLkrk+
kl+cSFmFpxIXnXK8Tkt9QtFjc5JL6omQTFr3rUQMTk4ZJ4EsXWTDAJaOscgNGGPyzi26ZuZCfHHn
wRKoAEIpuP5kWptaiywqzuMI58QnrNYkfL1vSesQFjRxgdw0i9siZuIiuZxLhacogSgsPnNU+l1d
gTKIQkkdfPUkBWO6Vxq2MUhAWKOSKuQf+mJnRXIJuhplIHrUZpUm1d2wnBnEJ7QMpzCBqxJ4WZbg
B5iglT6puo4RM+YUZ4lglLWcrZOcK+yoTHrNlUm55MeYrPkhQC/ovlatxs98p2ILf8bv8dXqKyx8
NdDi8JpNc/mDqBV6McvlU19xsS0An2pqmGXbcBDv6pHlzNsT/+KAI5cOCTOAlwTu4AliCIdOaNOU
KKcy6EHUC5pzK1Qyds2QQbLjcOC3nSq93n7mJy2LaQmwx6DRWEijKZjq4q4cBa5TThXrg5QxSJ/L
PlJmNNdno0zmWegSEDRhT3GsJle3lls1ieouOGdM3mrZWMCBFJFh0XWSdOfKZeVwRO2XXlJAqZVV
YPsczyzzQK23CQpCzJbp8hlLaOJtokcdelSEmhSoxQpz8eNRj9kU3sesAr5o0tSU4BlZh203Glzk
xk4tDqztEwK6j6AIjCJQumXVcZ1d1P4ws+1fjQReENxwQQWoEKa4Ocu4OPGyLDgjDOBDbvu1o2Z5
u4MB6z7JIt+aQS+ndiYKqiP6SbRM25aDB8mv7duH4TO24dE2QoaXGa5J/KXC8Or2I8zG8r1bBGeR
CQv0CK8j7r7gPD+AteojR4qivlorE88/10qTEf324y/1ux8VsACrVBCA+gQsAzwBH54v9CiLbdW2
PbtRMepZzhOzg09QV4Sq0AFRO6dj3PZcBDEak0djaqNOoDgqXKqcQ1fo103fVk+ipOa7SOC9YzOw
rabUcbmsRijENq2SfVAplZFKPqM1kitr7dCXThHzox4lImeHapNqacSi63Zctgbcj9KMEvssUgQB
jix4U2WWXonJFLks9oeMY5Nzkbm9kZcxbyshLxlZobZ21fP9zJp+vt+wroFW0cNKpi73ySkXy3is
ctnHliZtoJXIfbMJ4wszauqzTSYDmfGiivtNzctLadfVyZGKOI1HlWTnQRoUzSvEJZ+oPIDC2Jsk
HIhRjD08ofBV7xKx8+wiqF67gGe/h1EcLJQ6Qdt1pQpOvEjcmbF9RnUw08G3CyEOE+gT1MqSmKkT
Po3OfOARI/WyyMjKjBzYHK2Sbh/gz/dHkAnAMsACngYf7MfzW5Im7/mMT8/jkKb7rszyl2YIC01J
crSHr5TgwPF1YwXqKM9J2M86U5BxcwWCi0PV5gRQdoqoVCNfxWdkFPBHT4SAIHLPmGwtDegR1WUv
ocsRHfAxe62RXWHICoNy4orj/vABpxYbj+lDlqgsSw/k1UkoOtFHfa2YnhnEUnWudUE7K2WGnKq5
VrF5OrPknx0yEICiBKcfL1CvIztRmiKfxGHKJ6DhJWN/rsUxtKuErVc1qRC1U+T2UHAdLnpSokdS
WXXbhvX37VAGC7mPUeHpirBufFjIqZ8wyyDvAWzCDvQHceBtKgXMfQH4BW0xUQYjTFxWU4emXxEp
Lw950QUz0/kMASDEsXKo7VFlRZla814Wsy6XVP656rv4vgrBGsgKnmK0RanaLV+VxiiGyhzgomv0
Ue7CcwCaRIJlxOdpZWeSKUrgu3F4hq6M9m7MycvMbVk7FJ8U6aVk09JMmHBYhWPSbsNULmbOzGch
hZAwHIUK9B91Ak8Ob1XzbKeGSXyGeqwNYYCnv/PzdmZtPwsCPEXErYRHBoGLqf08JKw8SoUcnQW2
iuGb69tVFOayjahXOaPSv3wUgCurEsQZJXYqCHxJ7rsmjs9xliVaJbuFQULyEIqSPPOkL6CVBPtc
QMQM4hegnXy8b2rASIw4RMm58zzwwMA/YDFNAXKIjoB0ImJABlU1j4ycK9ZQD/W+iXrQIzWdb5aS
EJhqqnYzZvTn3URYB04DVeEIsJVEpeSVBAiinimFMMGI3Eq1E/jx9FFl5oz1zzdFwkGRFLRREzH9
S6T16iky53JDznXJuVXyYN3KLZgblT61qsxPHFVoRAMptt3MQf2kvZFjggCGKsF/LsDJOd1XHKp4
9JXhjGDTWyOWvtUoo2Dm4UjMqGziGdX12RzD85CwAeCMvA2EXidLybKeUrNRNp6bJA7MXlJbE25V
+MG9Il16iJNrzFijrSrpm3XajB5cNMJc3sin7VQuygw3ExFR/tMYeIpNFVfgz53MgwtTbnstQgx7
5nJ+Up2I26CbJrzHLAI3iJN8PDTwBxUpy5D83PIQzUzFiWu2Hzojc4XGZOQG5exi5Tp8MJcR8XFL
gTQResLasrJMncmI9358cMQJXdkoavXgidKaa8JD1YWdlvjcKUiT99v4YKKsfjwM6SSojJCxqeRS
Rnh1aAdhqBMu95qHZAQy0+RazDVGKiNbUglY7zN1sGOllowCiVOmWnLCzkOA1IxkRlxkNe9awlim
Nhu6ktakNZhM/bayo6Qu9UQJov/P3nk1ya1dWfqvKPR+FPBmomcegERm+SoWyaR5QfDS4MB7++vn
Q11OqxJVXdmc55ZCulJIlydx7N5rr7U2tYVCvSG6C4l652JHIkULo2J2DrXZmn7dttOZl+NJpvDv
l4MPcnTCKp55MBKDf9/cPjEHUCzh0h/nSuRXuUghMbJZbsOsztF7xlrgzuPg66IGZI/ATXRNby+G
mCKJYWb2sbO1OFAMowoKJxkCx+JFTfMiPSp2Vhz6emzu2NvOVTaZTtC1Y/peEM0GTl1jMWyEjZfg
mHhNVePXlLjToS5C/ZOW2LUPWp58d1yIPF434Y+pFnZ6ZdAP+NqJGmwEpKkGcaZU+6kecRNUQRrf
XuvTY/P3zCDRXffXGhJva9tZN6pz7dj9cWwT9KpWR0O8kaHeHmUTeK/DEPKxc0muFUo7W0qVFsrc
7YxQOc6Do/H9M63apsLY9UM5fF7mFGPTJTb3dSPMizB2snVnxAcxZbGnkYzctHmT75ve6nazbldn
ft3LOTAAjokq2L0GCMDmbDmhaObcGvlxLgaPhop1KSUw99wT+OIIMwdUom0odDyCVJ5Oj3CRwJiK
e1M5OmNEry5C050x9I3XZ0Z2TwWbb1VD6QS63lU+81J/VTTheIuYabNlKgiTzN7yw8pRM6830zsK
D+OZmTiFEddlAktb8QYYfgDb1uacGDIelNgR6jFNTHNHmub4Ih6hWqjm4Jt9gZFkbcpDL6IfTssx
eXuXnIYjf49OaEWpjHr4Wo06naAqLKUorUg7Zs6UXPX2RB/eCNQyl0t3ZjFersVaxAe241ZVEKpv
7vGwq5amygr9SGaR741epa9WmRW+XsEtzInRz0zsyip4Frs+fRv5NCEdgngXNGczoE4deOLd1wHt
Q+PLnBv6pdLo1b2rtvgZAynskjlf1kq/finEQne8Jg/3S5+mD2naTH8UIPz+NXhCQTAjxOTFPJ1p
qaQiZnL0YzxW8w5InCZvZEOeDodqV/RY+f7xyrLjAcRtqoykDusJfPagaAX2eGlt60cu+PCaKJE9
VE7qHWSu/NxMnz7Rf38bhX2wSepPxHabY2aGvZMPPXu4b0v7fgEl3g2jeGeNkRUsxmjfSaVSPil2
Yu/1LKOZqttoPinrDGrTfNBKViH5CwcfaKCBMFUatk3quQfp1d/IGYO+CwsENsrpfFhZLqslNNTj
OGjGo6EX0+3YlrSPrHrMaqn+7vOktHflsCQPb6/EOtOnLyEd5l24Y6geTSo7m5UQ5E+RUbgqd52m
7cdUoxuhszSXfzwKaIZCVKg6/MVZT/qz9TbtxUiXWBhHp5Oqlzigqa3M0jNL/cq3sH1X+gaVZYuS
2+ko9iQTV0aZeWxhLAdGWXxojOEcKPzKpWQQvUMC14HCgMROB1FFU6rOOJtH1ZLWZaQIWlf2ZXFt
wbV+9+ezBtcSfrjKxQQL+nSoOYUppC8M1RWSNrYFxctCz/szL/4rew8Al3Vh91G+3JYtSMQkTleT
cYwJdA5LZNuHvEzMd+M8ptdzWU03pULtWm9c5cx6qU/3ymb3WfAmCc9BF+F6bPZ9UlpdMuiWcVT7
yZWBEoqZ/pV5F33LMnY9nOJC6L6AA34dx0PysemE8wiMVV9Zeex8Jy6ub6vMcj+pMmoKfxnU8Jso
WvEu0s3qvqsyp/VEYe87Q6HKntR2HPpFlix/5TP0WV8xlfTbQsypBtYc546vpRYoAfXb6sZdNBrZ
10PCIzCqKa4UldN8U00dPFLEpnNdDI4ZOLZbeNxBJKdzH1Zy1y3V1Hhu05nfwzi0/3LrAUVvu+hY
iERmN+s3UsaYZRTgmrvM7KsyUO3Wqq+bDDzdj51G+Wbog/2Dzu6VGUzLRHfOJBedn6plTetpmbbv
Z6OL3+tGXxlU9crwIdTbW1mmZeZ3+lwol01n2N/hxlKNiat2DAgYx/iQLBH4caK2KXb3YZlcu2Y6
ul7oxgPtMAu1u0nrsCq8GuS88SelsL/MI9sScYjmQFGMVehAs06sHGZDuwRtNuntri717K4mEjus
iiD6P7bG0uEOaDafutQBkaqpicv9WI88p+YUFt+WHL5QR60suixGjfkL9Vn/MUwdyBdhHZdvW1h3
NfW8eJ9VfdH4fT5OqVe6SaIDa5UNL+QilfhCU/rw/cD0Z56VFsMxGoT1y+0zcRHrSXm/5imX3Kpq
fjlERfNDD3Mn8vS8wmB+EoOmYE0f9h+1LJnoiR5a3ceqXkbaw6pd/9mZHPMi0SZT9Uy9sX+kMltu
9KmtqTtXdkdsViYDTiVdkRK2x7O8q9U6q71emHXmV0a4XBrDUlGgNor5ocm7gz1PhnYxJ+3KVe1D
PffyqZk/D7XQbF9BpH+VRXo5eVNpdtAUkghtQ6aF9ReN/UiyrHZ4z+SqWfu2aBr8ReDG/BrLCXRN
jTOt8xRl0T85VZM+hnJZXK9JYuOmixQFX5o5sdOdYU3OvdZVoY/oQn5W81zvPNR11j7qiqT3wbJb
MrZlKc9kkKeox9MbzEsPOYBSmrJWEU5vMrEMYgDThFjH2/JxKmcIb249CUi8bH4vhekV9IUR79++
QLf+Nmv8Su0dYJ9y2Vo427wImd1WkwzN8Gg5o3lbx2H9yS2ElnqD2fyqGxOL9rJPgoiq3q4a+3o3
ZEZ4EeWa8c4x4yLQnApaQk3ux5F0rtJSj8+8jNuZobDILW5TxjQsXt9trtE3oaaXRdodU3OI79Ko
zQJnSGzfWNrIR+ugPhKOnEOfXxvU5EEGQwBVBOs7XQ6FuMxR+nwg2rUTP9FsTH4ijS7quJG4e3so
fry9Dtvoev1IMEIKlusiQMg+HW+otH6eRD0cw6U+NA6Z/ZTMEUwotbmAHHTmQdNOcWGkWGukwVNG
MRAQFJjxdLjaKKxZH8zhOC7DuDespdtl8FvvZRkPFwkvg9+aLcZPbkwroDwJLyQ5nh82uuYnVVLv
OurYvi0zN+CH10FB3dEXZZ4EMk7aWze06ULcz/OZ1/CVRYHBsEYvTxW2LYfByNrWlWY8HlNttvZD
bjgPqtRUDnuhXmh1T5v4UT/H9ntlZfQ1kgGDpaYMNfp0qoBfxqyri/Ho1k19MTtCXAxw/jx4qOMu
6Yb8TOD/yngrq5CIk+QXCv0mehrSrGt12U7HKLIe40SrKYhGpp9W7lVkzM2Z0dZf/zy8YCM4q08x
cPaq2tsq1PJukSMw1XRsG9EHUsrIt9zmXIbxyjfxPYBJRO+ggFtPjEGPxJhO9XQsupoWGOacX3Wj
9chz0F2Top87vK8OZ7NWKNJUiG6b3U24pthRrE3HJWlyH9LJFJjQoi9nUf0AeCrPnKZX5hCQDHIN
URro35bPWE7DOIZLMR9Hx5B7SMu0Y7Aj9eMf3xC8DrbLRQ2vjG873YeFJZwQldp8VDrzm5n1D642
/Izm6ac9DcWZXP+pGrXZFpB9da4jSszuC8JvJB17qiCQHHN77ndammBbYoslGBKcrWe7khcjEZcn
nCG+HIYYK5NCn3a2LCK/zWLdrxRT7gpihLfnYJtZALi53FZAiXgz81JuSoJunImmmNX+KKJh2FdO
ou86oTgXSsmT//ZQL+CHdSybWxJ2FnIWY3sOKdCZcRw6/bEnBPcgb4sPNWK/m7GyqkBvS3gL+gQn
1B1oZOaq89VktNUhXKrssiMSP/z//BzuBSB7ikIURE+XP1NLKIuGHMADRH25aDy9sDXGu1wakzcv
YE/tUOqQ8eHuaeFk7PJ+qXe9WrQXcV+MZ/hT2ss9z+wg3F13/Bo8bG6paijzyO4E8DCM62tlQHJh
ToSyLpyEnaUtsWfIHEB7zhxEPPFwN8Whe6hXrVQ4j4rfVE1gLx3N5Snn+o5Itft2yZzArExx17dF
drVkGj2GEEP5UAGnXS9l6nVZOZ5hC21zu3WZudiBFNbvQT5xOq+9mw+DgBZ61LIl8cvS1e9SgxRL
yk7xHOnSgIY6wrWRGMe3V1R/bTMj1FjvKd4W8MDTkZVBb3ihy+HI1VHtyOuWD9BUCY8nW3mvDwkt
chrD3I9mPR9abUoPc+5+iZNQe9cvVfWpNBM7EISEvhEp8QEsWHhuqppBM1L4dnQhUCe47FzTaHd9
I429VQ+hX1pm7i2uLD86We94OYeN8lPceKps+mu10gn/bbkElWXQHK2ZswehabQZauf5TFz3cgsZ
sLM0qvsUwnR9yyxJZQeBdozno+nMyX7Ry5HEMzbPrO/LWTa4MABIV+kCMdaGJjM3pTLmsbUcI7Ps
fZSftgcTqbisseo5c2W88kHaWuPWqOetIfzmdsJRnoy5U5RjD7Pz0C5Dvc+cPNy9vW9e+yCTaHil
b3M9r1L650BRRImWTDxVj7BfHM9EDOUtlfvg5OpZw3j+pNNHAMY0fFzE98QhxKanI6W63VD/qEHf
B/VCSdXat9T8XTWbVxbg35nJe3kOKXSrsMPgZALwvbjaQXbVJmz1Y2qltieiGdP22WpuFRV8L+wS
5WIulfJTpiznMJaX0QIj89ihXIY9AJh++pmLaHpyeKkf3TGyP7SR8U2VivJDxG6/c217PHOTv7J+
BCVQjym5Atw/WRM+A/pao3C6Kpr1o5Ir6k5pYvsQOzgPaMLqP769VdgRL5eQsAvpncGuACXbLKFq
TVEzJ6F9lE503dZV4QRx00U3XQlYhULEsD9MSdemvpEK571qSAUildXVjr+MVnHlaiEs83ImCO07
g6CXHMjUwQcc5OR0Dy0keb2SfAGujT42NpKNi9ZQG3WnG+SvfuJWFdh4nide3ThD5XXFJHU/isvR
AqUoxiQwBGEFj6ihz56DmfyVPab2I1xI3i6tcr2WSuOx62I4i3NUgvYSqkJSFxdVa5ePdph3PXIF
aSJeqYfHasxKy49GJt7TwKXanbVI7bNVqvoEK2hWP0ujfhzNKcVLXesSuijmIvuSGGnSHxzEB50X
8ZRmu7KdYdVXMb8tmlpxqSE9bzyZdfHOrmzS4V7p3pkJ5Hwwl3nQLgyesA89gfoPatLiYZzypfcd
uwo/znPquuTvyiD9GvbWlVKXhFNSDiGhsJLTrqBpYOk30P3p7QimpfLkZJ3h1aVbUWWIzR4oJQVy
9VNrnN7NtQIwZy5xtWI4UXrdoxGH21imX9R+Fn9xOwDAIQyruE8z60JNF+59rbLG1jPLVE6eqyX5
V9hCYDEr7mn65byILwV80A9NbaTI3KxYK7yMlxN+ULO0H4FvR7jwEKneK8oUXXciyg7NHHXvW8VZ
vqq2GJtDKwsVe/bMaADdjHGxDg68z8TPYKdMgdUO0vhYLHEd3oduNOBvX8XyHtZF/GdKnjW7NVDT
QKxw4T5RL9jESirYc4WmZjkWcet3tlVdFGnq7Dupi/3MOfMoXKk7W0nOHO2XDwAdRakSgEgTM5LJ
n94kdWyW2SSFe6wnyKf0arCIEc+qJV7eV6sKFuB1rYjCc9uc6cpYQjGUnTgSnnVXhmu1B20she+Y
tQxy0zgXCb+8sBiP+Bfh55rAGZv7cSxDacd4xh0rBxJzWMaTN7T6XYvscH/uvnpxXTEU5S4kUO76
FGyGUkPkolNji2Pc2vJauuoSqCCaO8XuKO3UOo0JEzd6TLq4u++MrvgVVVG+c81R3yVWJc4J1U6p
l+s+Wn+O7a6+EtRXt5UfKn09YYImjg2WBLtO1vFD24TzFQIBdP56WO85+tJbjMi8aqwKkJPd7XdL
fA4TeG1jwQLlFSbLpG6zCWLUQqRxpEXRJ+wF011vLACV+BecwQJeWWheQpIeqEDIIrbCMFDqJh7t
zjpqUqL40TMZtLOmHayqmy7eXulXPsiybGO1NECG8UICGJrWLMqwd49J1huXWlSku0rCQH97lA3L
6mkBrRVGwfBBobq5Stqfx0q5O6bOkKLxMTQZekoft9dTnrd7ruA50FwKF1YhtWCJRtqQlIu5s+Qs
zpQPNyKApx8BlwbjCZjhRGzW5jZK6iZN9aiRn0I5QOxv7SK8IcuZ6aEaG2UEeWF9JrUwxxTB7auP
C9La6opT4HzUXIFe5O1JWS+h06huVb2gQUG3T4Ojbdhdp7UShbJE5mg3i+ajuIrqvbZUZrmTIoz1
oMr6Trlq68iN/nhoinS85Q5QIpnPViwfac40FdybR6Fa/S6mZuXDW3f9Ns2/pK3+k3bkInj7a1dU
5PRr8R9wV9cA2MQ8BZv0LhG9Yi2rXr2eZv1nBjF4lTm09VEamYDBENaDTgnB7UrfMmONzroFVLEz
se3L3Y6gGSYjPFjojNAnT7ehVfZuHEPyOiaKIXdGl7RXhkCK8PanvgLanA6zQYgWC+JJkjNM7VZU
qjCg82yujmu71tQHW+Q0j52c5mOewYql+/WyI2OxvSyN5V3VWEgB+7m+n+vEOZOCbZis6wngJuVp
pOis8V5tF6FvQ3XpY0UchWaVe/5v2a2hUH3JpaxuMmtxgxR90i6O88Yvop6Or2KZvgqtnlAnJzQk
iMboTPL52mQBe6/3HJxPhZr46Zo0tRsu0TCtehd9PKToU4JwjXMFLhF+Ow+UXArMhTtn/Amf2L2v
jNHaESdy50+G7htOm3md64x/fDGSvz1VgXhzXS6v059VhpFmUWGiDDToowdcmu8qdHlnTsXWS2Zd
ETLHNVghMYBksnlQZI7ecYorRAUiTz6IehG/tFir5iCu1UyBMa8m+KF1vLe9vtBSLiz6g64kfeRV
Uk9cTzNa98Gl3PtOwBaxd20Vm56aTEocdOFkn0GbXvu5WA8wMYhdQKvNzT2uytC2itRJPulz6twt
C+U5MafRHbc73goLBBndFu1jK8P4ypwJGOQ85FeGYqdeahntvqyV6qBYqJrNvkl8d4mH3psgKpw5
6K/tKjBnfECopikv/cVmG6hLapNzrOaF1rxZboGHavWdgcj+r2gKhx9yaowvZZR1u1btiN3NdoIF
ivRxdc9AvmuW4DjgReeI6y+jRi5ciFSUrYC77BcKrCXphYFRCtLLVFA7Wb5ApNG9yBDYk5auPLOP
XxBi4cuoBHJPaK1lsHqnGzkW2Fm5/RIeK8XJL1Otiaj4tqOPssIK6r7L/aTMQ6+R83JoIzM/9FkY
3cMdoDc3x+Kg28XoT2ojPGVANtgWUl7lIBKPda/NXkYU83Gone5guqMCK0LhT8Z6LXDtXvhRlGfH
ty/Xl1c45TId7ygF6jsV2s3dWg2yVDBVST+lECguRls6V2pZfnt7kHVOTh+rlexFvGnDRIdeupkz
wwjVSYxK+klOmuvJKDd3YJ/9rlGd+Vyo/fJhhABEaYStwEUAEfd0fbQkLmYRhemnSpWWV/e484mk
aG6avOwChfNxIYirbsqqaXY0h1Gu7HAagBV71ZNcYUG05NY92ks1cHKr3dlREgWt7oYHkxLZ+0hZ
zirrX9nBYP5Q1FzIt9D0N3cW8G0WVcWSfCJ0tCA9h3H2OZ+mWltt3Md0pZzU9/Arqk9mz3PsKW6a
XQ5NO0GSMeYeuY9R7auplDdjOIcfzNEOpVeYSf7IXTKBgppLehxk6L4b8yq9FRN3kYenIaS2Qqvk
I0oLBUF/WgsYtr0e3iRuWOe+WnY44URtG38D48wlBMyYbdIBvKvMsbVz8xgrPv6IKyct8o6Ue8jf
N4ZT06qlm9XGt7qpz0DONYRUHGBVwHrAOqtQs/6LUkcFdJusG85J2l6bTsIw3gCIo2swfroBWtMU
GU9j8sksVLl3zbzZVSBTf41pKQPGToK3N/dr48GOxygK9GWllp+OJ0KNmpghEqRAlrXT6yreOfgl
+YbRuIE2T9OZZPyV4J+y5loERGbBDbRlsJeTsJdKTTr8PFoN8GZ23E+yt+cPwzjIOrAp+t8i80cJ
nGeZgPajxDj6DEUWnjMHVF8eNheAG6sTSvtUGdzNweZPNN2uFsMnwJXmsjAU40PpjO6+GqsrCznR
FTGI+YB+gMZITvS9lvC3YxcOu9I3zeWimlGgzBw1d1JH4mYMBoFGkyAZl69kPvkZT6EX1xAkR54I
GAnkZyoOgacr5UAun7KkwxkhJ4KMgbjSxRvz31Hx/7iv/RN3smdn44X92mWbYab7oW++85f5H/63
+HvZPvdje/r7fxuy2eq/YJWvMsjVG4NaBn/0+LPt/vc/hY332koMBBRYPU1gn/+nLxvWaxRK8aMh
y1ttoUz+rt+2bPxPiCmp6aKIgd+2arH/z398n/5X9LN8+Psxajf//bnD7RqP/vvJMteAwqQ6wMOI
7SXR9KbmgeeoCGW3RHtthKEDSZs2Tyi7dxb+JB6eK7+GJqmOuvpnT+XvcVdKwWrqgghhE76rfa3q
eBZFe6Co5jFpp9pvW4EZnNmI4czNdfr2/z0W1EuwevIY3CM3MTlT2Q/DMEdUc6LUd/I42reUOHfP
9sDvmX0+k6d3xN+j8PCv9yMLSkns9NS1rWHnlsooCCJyFDH5uLdDNb1oE7O4GuWU34CYBBrNRdvx
nBLsFBN4GttSFPQDABXUe7a4mzn20eJkjD2RxgW2NPCXpN80gMke0ZYaNBUX9dufe3rJ/B7SWvtk
w5qGhLJ5fnQzTLpSyaL9iC2BHxZYVGZOsvgmaokz+ecrM4tFIbkeTAaIwtvSuetKeJdCiECQpjxQ
HFd27lLEl7h+pNeinb+aqXLtLEN2kXWWe+Y7NynB3x+Kbnz9Sng9xJCn62qJNmVsE6MwJ8vgRKBW
VuDLefkgaXM70rtG1xbbQ82Ffhy5oad1g8B2ZvQoFuQX+IQ4O5icf1YX/f2zUNXw03BFehHQ8qbI
tix1EZCNu5SGl8yHnVh5UdzX+7eX+rUpoPZKVAim++TwczoFap2McWbEcj9EbnldDqH5lyyd7Gsx
1ObHelCGnWuNcEaS4rJPb1CUKb7ehwnJ6FTvF5CKdymi0OUMGrVppfQ0BYTa1P0hMLA0W0lB2zcA
t4YZ7ZexbKTfZHbuTcrslLu4clX6ojiZ8yGLZvVOHxbq4tWIuXAehvOdi+ne1aiN4lNvTfxds5rJ
XQuNzo+KoqpvtF7bz4Vuh5DnIsr4jnETR+KvPEWDDscKsYgySu1y0MLik6XkWGGfmfGXB5o0j8It
x5nIw3iibzwrMqZ2KVdwWwSNtNO9OSz9tY0OuwXlVCYFSqdUfq2mfp4zi4mu5sjnJn8tZME+KCrb
ayY53+aTwGmuGir3E6ApCHgdRVIGqj6XZ27YTWuCdSmgoSL14SWBjEph+3SHQLMhoDatMBjTwrwu
plAvQOKQluVmk18nslQfMSpRMV7Em+0jEES2k3nmXBXRYkO5rpX+SMSiY9s7hyL11BpzAlg0SPP6
Sesib8T/yzcg8ukerANR+5MmBvgdRvS+KpfxgT9BvmvCKIS5Xk4YZcnUfIgnN3uMM4ygsmIfxYrT
7ULKoIcaO/WrFaV4jK3QmXy1hdv+9gK+fHJWGIG3GWYNfilbpHSlZpqRboRBqMfDx6zCs6ZwavPM
k/P6KChOgadRt2y7xlS4xIfCxQjMjfBOGbX5Z1lZzpkL8GWEwKfgBMz1RzxOenu6tKKs46U2xzBQ
R7SIZrLYnxsNZncUFdkuHuzI62Ga+XNTaJdvT+IGg1h3Fbw8bi34uw481+0sNtKKhUx04MWmjBpy
PWlLf1pKK9DaJDXQIOAPnquK2KfxmKe+MivLRTnllemP9mA/yK7LP8hUmX8kbXhTj/jjaWGIxi4t
suZDqCXiepC2/mERUYUZRlGQJJLifce91LjX8V57mPo0PJPXvDKfsChXTTXIJTXG9bV7drSTtnPn
WGvdYDD1JCWtSX05EqDPTVt4kf1xpNQAibw4J3t9+Yq6JANo31D/gRds8zfcGOu5qhQ3kJU77I3R
cd9XZv3Yph1Xuj31ezbYnaNr8kDRIj2ziV5bSqST4EkrVIun0xpOPPvqdDEMYShkimVa9YeuMaQf
CnQPBarhQ5LWw30m8tKr5jEExyh5VFUz3S+Zoj+AiM9BjXlpaoelB9l92RnaMnlQXoqLCmPCwG3H
2s+bUdtVSvVzFcZgyLb2/ajCu07Tz6aDK1JxGjRj4o3FATczcBwU89OPiaZJHeRg20EdafbjAtGG
jnVufC1zdBWeNtrVxUwtaRd3oYECpnYvcQ4uH7JOiI9vH5FNcerpiBCSYCFELM0CbWPbqch0PU5L
dlODGWRFvvltwG7As/S+vXQWVdxDBlO82ohyr26bgab29o2qN93jmR+ivTIn8AmQQGBOuQLTp3Pi
sprZ2Ep+SN3geKBdLoupXMLsim8IyugaZ1iKn+nRzdwK40KvMKBQkzLbVbFmntlsr+x05NbMjUWl
lRBp8xhJfa3FETAEGKnrHwH9nFuLC+K6VYt6lxmRjb2/+s2Nu/la2G19pjfpK5cyRnEAVCtQCzd/
s9PLOuzspGb0yQ3DW4w2nL2e403/NN//k3z/czXX+6+tz4O2+/ajbP+x//njZ/P0n378/Mdt/L0p
i58gdM+z8PUP+t3YxtL/BW0HSwRKMqvknTX5OwenhvkvcGGU6aurIc8MR/23Nbqq/GutOeurBZ/D
f1iz898puMr/wsIqeCiRN4MKWn+Sgp/GephOQFwDH+BFQMrhvNgwq44rd6sivcU60ledLohS4Q0K
/J1c8yL3w7PpeiVNPd2ev0fDlXg1fSc+UTbg0BLPqpiTIb0txXDR9DrWFGdoFy9GgEBJ6QCnK8yS
qFRvboJpqGskbblxS5cGzZf5mPsQv8Mzh/zFrIF7QzRcFcUEni96meaOLQbTybrbyswqL+1NI6ib
vD+MfSWDeoE85dSqca6QdXrzM3urZxADEuaunOOtrKiLi7gq8SS5balT3Khh8auy52zHBexcNsU4
A/Ub0SVGW8luXirUHpUkwCwG6097hP79S7Bu0OG2EGK6m1l2NX0UcK+b266InX25lCoiw0b9LFI7
ugjHLgrcTDP2RqyHO0x+6EwObyFoh3bwa2VQL6cpTYM509Nr21zt9mJqAsVcV/h2Dp/Lwih3fTli
yFf3zkHNUW55sWUM1xYkz8eQqExCEC87P8sn9V0Gkn5mE20h19/ftyLbpD+0e9qEnUsvXDT0Gp0u
ym6nh1ibUquCRBR10T4hmHmXK1N7QNo2BjiAoS4cVl4a0qedinl2YGvzB2Tx5WcIcfNDiMflzpos
GHzl0F1mo2Odieo26Dg/l5ohdV+2/eoPuuJ1z+ObvJixYASXvcVO0jqMdm/vJ9RI8MdGNzAbSL5v
H+OX4+GKA6TI1QRIDjX6dLylzu18EXp8K5KvdaJTiYjhHu5gop8ZaFu75ctOR9q8pqMy29NkMZJx
hVBZCaRv+aVPxSGgnEQL3CjxmqtyV/k//vwLodhCfSWqcOmccvqFlSKsaKIB0m3c7e1F3sQFTEtn
vp7/31t6gok+R+6e+IT/jufWU43XKvxaHbyVO2sbRGmdTJt01uLbbm8d4sfkg3tf3FhX7Hn1c3KT
eyRvN9O9drD31R47op/urfvurrorL7X7bkbo6pu/Rpqk38e7t6fgNJB5+bs2mypF5hfXuArc6uP1
rKbo461ANN0hHJd9EtueRM+dyDPVgxfXN159WMO4GDo/BVGb4NZYRK2FfTzdIpr7ZaTzwQRtOLOp
XuzepzGoASIp49zo6zX7LBtQ+7ZSCp3uW1adeKrT+GbPFWQ8TOnPt2dwEx8zhZuReMSfj5QkpMhW
w0i6R5+mK/TOu++m3/jt/bl63IvFYiRKRHj98JqvQOHpSBEudpm1dhRLYHDq4bgfa2yg5m/D8ilu
hyDjkNb2GWT0NJf8++tIzRGBQk3C024TaxrZoocDpgm3bgbJA9EvZirAv7fkdm2mgsWeuZXPjbcN
HkSnu4PKeDKEjpeVt8MCsqL+srrwMnKrWy09M+BrmxGLe/pyER6tfzmdVEUb7Km2yulWBUG/HFlt
386cc0jii6Wj5xlQw5PcEKqDu7lMo6zss9Fs6zt7qCF2o/iPnZ3LbYdjnRf12NyW8hIH2zMhzIvZ
fBqW6O9JwqtsPesWzHiMKanrO+HG7xSR7rsw9he7DWqt/Iq5vxd12pmD98qXor3Fw3olVYIcb45D
bQsVs2y+lP5yAfyNSwi0+9bEnV5p/FDL3/UUK1r38u1T+OK4U4dG8QJEtXo7M/jpKuZx43bI7ua7
2Ah3s4F1c3OwExUpcvH97ZG2cnjO3+qygcuhykPLPzdL6ZQZ0IK+6LfGrbg3rsa79AqugfYhLBBI
+eoBO7PAsL0ehPpc2rn+0c9fkb+HXgeliSO+R+vcP7vUplKfNbc19dsFbbVFLGhCtJopv7Y5vd8Y
8e1PfXW4lUuhQv6ABrb5UhozxvoUCf02chQ/GR8wAT5k43wNAzTVajKl/0yy/htZw9O3PRtss4JW
jAl+XD0Ndu2Ir2r4+Kd//upos/6DQ46mZvMxml11eqzQXacewz7oy4WOujNOYG+Psl6HpysEJ52g
nX9Ron3hnrMqW2ItL6O7Ak/nfVG3X8sszS6SOdb3b4+0vbfwOmAUgnASSO4Ve/OIlvDx80Uu8R2O
H/GtRDO0G6R+jlKzPVfc+qh7VxSKCjOA4mbWInVeVYNzcS+Fjg+9dIAyh0r9K5YTWk0l+/r2R23v
K4Yj1cVDifAWt6ltRGY0QyIXWk3cQ0NDSyLvx1z34DXs5lZ7P1b/l7QzW24b3bL0q1T0PU5gHiK6
+gIESQ0WKdmSLesG4RHzPOPp+4Myq1L8qSbadW4ywuE0N/55D2uvpbhdv3Kc3xkgoerrcgE6wUM7
PVJlFc5VXPXNUdPSwm2V4doIyGbRunpb9dbKHjzbHQwPPxNMtUZd8yybTjUtB+FXN8eW61jXhsmN
dZSgHOOPEkQA2XlsaKgiTbZ05/F0nw7KT0raJLWmOXZpcRt1t5ns7C8v1NnuEywI+wJ2+DgZfSxU
Fo1g8tHO1/K578zVwjjANlYBmDBbp2Moi95S+6BtjhbOmyTfqM21FK2RFIq4479m6h8rIoVipjSz
7yRY0Z/KoyW785ek2EhIvD5E0JO76S+SxcUa2HuZnJNLYpm8N0YF3xTu6akAQ9cc6amFA0dSqOF4
If1ma+/FO8eJswvdMV2g/Ed8FRvKWI297LdiLAlOi3vdlwY3TkJ3gNZZapXKHfqfl3eG+P4vew8w
qsN1vcBLXiu9b96oMFBSMpJzfbSnjVq51kGLrxr4LynihJumW7kFz4L4xRyNClBgLvpI4BNOt4k5
+zTPGUbNAhpX5X0wu85Ou51vk7tgP++Ta+3GuZlfpJ8DTea/ii+Xx/reKXhrXLg89DqDAKHHuAzh
klbco4/iXbbw3grSpUY7xCIVhDT26fAyvxj6ngrnkffECw3oYFFF0QIj4uaYD/6UvxR5tHIJv3Mo
oLNbcv4sI9l2MXYiqWervSYNx1FR0Frt72l9+tAojacU+qZXB9KH+q5OXkY52ZqF4w6DAbvDikd3
fv6paUI3yLvDO4oHcjpyWBz6yaqj+ago+caqqZOP14azslnfGyovDgQ+tG6hPXHmrdb2GDH101FR
XR+EpbLRgVf8sJ/Hw+BW3/vP9VO+Vtw5f3IY2Rubwq5plASq2iFgZHBh1LASZpBY5T3H//7y5lny
x8JFs5TKSa7gqbJ5RARvNUdkNUtlPmZcNL1rVm5me+pP66VP3Tzzmg/a07xGSn5+Jk5tLuv65vz7
gHkC6qEzSpv0Lo9fynZNluk1zj29P09NCM+bpoCgT2kPOWq7ZqPdVnejK5EqIl68la4lL7oe3WiP
hHJUuNF1vc9+U3B8tPOVo7k2UOEJbJoyIEgY56MTRjfqeEUT6Upo+upgnw10SZEsbWHgY4SHYlat
pIMtbT5ONzLsbPvic/izr6/DgkZod9inn+xPB2UrPcg//M6VHqSH+FB/Th4rz9marn/brbgVZ6kO
QJ8kVFA2RHaBJh2x8DT7AAUqI5OPyWeyDgh1l9uFNvcT9U/r61pI9+7ZfGtNWOakRPEKKlOs/e5/
Gtq1Ue2dBZ7igiDkbaYJYroqop2/EoiItMr4BKejFBZWC2290wbsZr+jj8Yu3Olecm3eW7fhp+hD
eDtXrvxlXDmq5/f8YnNB1uH6AusQvB16vMMpkLAp/9atD0l/lV2n2icea23F0FmydRkdHdt0VrKr
FiaF0/PZVUbBq2VOx/G53UXfrMf5h3NbfEwCN7qVn6bag2gAenKT3vTnNUWz947MQqVC2QY+BfRY
Tm0bku840eRPx1k13VHaqPOa1/iOP7AM7x8TwuJZelpaNI5NR/nG8FDx2U2/yw/5B3Xf3OTX8bW+
T64qfasd8vg6ooa/uXzjrg1QeK6nIczUrA5netZTyS1HaVd16Rpd/rtGKMUvHiRZD1GqEMgZqkco
Bx4lneMwJJumWvFr3nt7Fwmo/7IgDEPKoFMsU+6dpv48R8ltOllXQO6uLk/WO+8gmSJQj3g3ZDZF
Ea4o6uZ2Wq7xzjk4064bvtT5FnzhZSvLggt36NJGzDNIOETXuLDfZ7uKCyBf8yEI9AP41S5+Qjzr
YZo/OJK+vWzr3PddvCUAG9QLYRgQ4y57jicldnLjoMYO8jfhE6rTcnRLlZ4i5ejWbe7N/VrK4Z17
ki4dWigXmSPwk2JtoZqSto6rroNAVLkq5/l6QgvSt6XfnXQ9We02a81tmue7vv7eq7YHYJxIZ02S
43wxKaPRQAsCnZ7QM6oiM9Ro9Uvk8QAh1nSrTtaO3H+1iarmsbGltbLFuWezyARSSFnEApeSmPAy
lhC4SsOoBkefUNQdW31bwITapvm1nfr7kHzV5MdQvYfXdvCxrztkLtdalc8OCRUdQCjA419ReCJm
2O9jSqKB7hyiyuYM6iWVE6MKdnoSRCtF4XdN0adiL6E94bBwHrW8GocIZ/3gG7OxTVNEKuTGt924
aJI/3cJE2q9USxaFdVA/wnFJx1aOukCejsM8uzKVoDH8FY1PKA99kLN+UyvHsF0pMZydmsXkEucv
XThUyIQrW680tQZMMB2bCs5bI78aHcWLdO2eDMpmUtvrqZn389B5lw/rMmknF8OS9QdPuvROcGBF
1x+xZCsdnaE+9mqlbiap72+d1J+3YxiqbhzLBwgslevenIrdZcPvbF4skwGg0Z/4CjT/6TNIxYtG
xLRqsJzsi8i6MtAPlxTC8sAIv1PY2QaxDBLaY+Pte99WXJNm48sf8c7omVOejwXeDN2iuM5NPU6h
VdXHZJZkKHIzPdmmjVPSUOk0P03ZCLiuSuW+V+q1rIS6HE5h5skNcHy5tgjtxM4Mow/lLkm7+gi4
Mgpdx5TSfWElztGwivxO6dQJKHI4o6g8ZZuSdlx3aGcYgxyl3kJQNG4gPv0C3l315hotUmQB9Q16
K/MuKuJgM0OTc53UJvC9Mqv2l6ft7O1Fn5jHSgbIQ26DXXu6dHA4zmGd+vUxGpxuS8dT5I2S6ayc
CLExTUaDGMAQbhpsKhZWhNXRq3Iec4cMURw7uEmtUm5No3tOkli57e0h8vR5fgAdW2+GWLO3sV1X
f1ijff0C2pSBwFDFOXvK5ihHXcSXm6PZl931XINvHgc7XZnO86NPQnQ5BHSzLIlKcZwOsAUb4u1j
05j6Fp6g7Nvg587GnKbhU5ImHQyyXXRl9+lwKCo9/Xh5Nd87BJxDmFS5dpaiwOlq1vpQtR29qcch
1vW9mVeQxBS9ti8pxinlEO/Mnk5OSZemzWXDyw8LJ4DrfOF6wDSrLWwjW/IBmSaDeUhaKjido1V7
tRm6jc++30ixrF3VifPjD20Ci4V/lO5QHkyT83c62IyqlhJagcap+y5Jd9Hgb6Ao8pT08xCsaWWd
PViCLWF845BnUlf66tGJsk1i67fO3AABXivyn03jq5ml0ghZMVpiwkVazIGtdMh9HnXDNX8FZBsn
V7nrvlyeuPcH848VYZcgvNW2cozX1FfjVVFYm6i/CYN5Jbg+24uMxeFGBB8CeSkp1NPlITZKfHmG
5HKod+Z8NWk3Y83J3yrFfbsmDHrmrJG0BKJNyEm7GqhYwZbUTqmcWiMjeoZ+wEi3UAlr15dn7exo
LzYAL1OQdeixFWuVCqz4TcvEHUPdmVy/SZ6SdnZtMCWz3mx8pYA4flKv8zrwLhs+f15PLYttciSH
OmV2Kpn4CDaKroiu8JM20vyjzqKPhWzBuwhK35S2Lb2xnezBBrEijbXM38nxXr6AJmUQP4tkiujR
8LrbSTCWytGx0p0lBdvQ+TJBZddlD22grbzk5/7/Ym25pReKUrqRhNWkVcJC5LVSjumoeINl7ss4
3Tah6g1t/Fkfn/1UfQ6LTwb0bAOdL3MHzXGRrjg1720pHDhaTSk7KSBaT7dvnilFEsO0fTRmyWua
Fy2LXKv5KTdrFJrv7StwGnhQXFgGwcqpoTlx7Liua+WofYr7XVe/VNFt8TP1P1b6EYjP5b303qiA
yyrEM7zCCwr3JJkZycrUJImiHdGp+GjN8i0SCndtnT3XibVyXt65ZRYo93+bElZxjKMxckZVo1aj
foTCc9e14+04rolRvbc1l6AFoDKeDHN4OqIqqzs9VmZuZigNN3ClPfs95IGt3n3WkuGqQvt9ZQ7P
UzLEpnh5MtO3ELeJ8WmZ5R1kpFV7lFEHeU4nGhj6OptvaASZNkGW1ddch79SObG2VqIX2yHvtjQ/
fIDot3B9mafKjzJvLqLqboIL8K5Mmh/IfET7yGj6L5cX/Dz5B8U54A6Z6/4VlCisOGIequK3acsr
2S8cPvnXymnLbdH2NHnBPLfRcUVvezrE3FBu5W1qlf12quYOzli4Ljvo5d2sg/i6SB11d/njztdu
YePnmYAsGq9BbAqpeR6GMkvxlnobQoQ2/hBD2uv1xjhvNVO6tf243F42+QqCPb3KyKZRywNxCoCR
MOl0vzihinT7AnyFEcN6Cewu/Ekbd/ppGtArc8nEDy9jpjnFZp6z7GvRRXTYtbGUkBamfvNprOzo
YEt63riFQWHfnSDIfkrSWHopK1nJCHsssMHS5EQvWqTMpTuwSRw38FX1IQ5bGWhkqM43Q9waD3qp
Ss2mDtLGhqAyDWNYtRP/0YaZlB8e1RltFNNoDnT8kM5UlCj5SvZ8it3ElqwXPVYHukSnBJLoshu+
T41JZbfP4uxRJq0NcDc1+8+AR7Lvw9DRx5JXWXAcB8oZKydimbO3c0pJFkAFDzB8iSo9A4J3JJdB
A3LErI5c3V4wbicVRuWw3SAxf3n1xDtFNCQc9kGSh0arMNTZMjTooGnTo+OPK8NZPvfScIQtkpPn
KfocK4YMhhaGyaIpVt50ccZIEJC7442jux6hDzFVCHWq0uZKTAtXFh+CECmayIlpzkOKNEvIrl2e
NnFAlFpBOnLK0AeESl3kBIxzIGxl2vfHKCSzM8lls2lsMP+XrZw9ZKRXSbAQX8HkA4WqMG29aY69
IkWANMJ+WzdD6Pat9bGtBqQBNHfqZ8qRdr6ByPkPdwVxFoYRoqPVfSGhEgIBezDHtqgygkvddIs6
d60qcnt7ZXji3nu1QnWe9MbSFSjWb4nnALFpOUkOqffU7mgrkVuA4Lk8iedLxVjeWBF2eBz58OOY
BWFqnEJ37/hfqD2siRoL3em8B8uMLSEilgihxBxyZ8yDHNoxcWLre2lsHatidtv2F3XcTTKXKHzq
V6UzcHfNIS/W5GraOPI3w1UprR2F822D70P1mPIb30W56PRCnrIUkT/dD+9HKd3kjomeTunNCRAp
td34hr6r2gd4glaOxNnTQwMM/df0AdMRgKqCempVR1hzonQU3ZsU3pxdNN4YdLLr19mXP11PnjaS
H7TWMeOUiQQ7Wd0oai5F96nSSjt5NimNG+pa6u8sv0KERfizaEiTw10AjqdmAjO16JdUeUk1Z3T1
RFVA+QzTrl9IoQaUfHi3dNI7zbdmImKJinINWCduXL7gtfCBxyeTARO7VfMhqrocubBjD/QaduVs
QAUrK1acyjUrwh2jSAn45kJuj6MDc1oGwJ9Oi7Wa23tGYHh5nVNyxqIa9zhAjjSSwz1qgbm0f8p5
+STNiry7vDXEN2CZMR5LhACQ9oE4T9iCFk6PXaAdxCG08h0kcTUaplLtwaUX7aqmqlYusLNh4WJB
VY7LAy3lUtU53SNaqUOroinVMTB7rubfEFFcHtCyl4V3EwOgldkIC+mrcJLxzc1C7mEkS+lwdyL8
GEpE4ed/z4iw08c6Zwcgd3aMIMuLqy/D/Kmy1kgN35+qf0YiLE2eGDUCE3gASvECv7obzWtsB+Kt
hydzMlfCm5VVoYkImVYdEVUZr2Gp0DmoMVVq12+3w1oxa21llvG+wbAU/mjTR8ykZdrjolpYDLck
MP7wShWHtHzEGyNKicpgvCx/+YPxzNeVjo4bEfqKmbW1Ea6ARba1pSUJ2tb+uwbgMFoLEdYma3k6
3oxDixxHl0a9Otrk8qXs3jIeFfv3v7eLhbMI+VoWxSk2ggk8sP1Nyz4b3UrGe20cyxZ8M46oMGdr
7tlicSa7nQI0K/2SrpajV5ZDBJwOcxM3pcNIejuC2C6kb35Nuu3sojw9KyJ8L20YRFmp1dFS4qvK
GmhLOA4qikTl98urIjoFrzuY1xOyMBo+yCSezpjcQldt1Bx7QoutTa3GGF6sCXYo56P/Z2RE5EaX
Qb2xJZwWO8p8Ky+WUKZ2Nh0EA/2TmYXe5QG9uwXeGBHOSi3JUTqoyz2GEkWqXcm2tFH+J+HfyVCE
A9MOiVM3r1bUcANBxqaRVBfTmy7/8y0NgJLyBolIiuWvnDpvtrQpqbXTSDKXv1ludFQYiZddZJEv
z9o7dzPJJNBEBLSLXo/wjlVdE/tl3VRHzaFiTHCNnBMC8+6gUVXd2Gvh5juLhDk8cjBxJCXOSnCw
6tN1PrC9q69wRruJlrj0wl4e01lSlf12YkXcb6ORpiSDqmOVbZfI5VDeJw/x5Mql2/Ru9WO+Cx/U
tcDz3aFBdLR4p1Q0xI7kpI1USQ071stJPd8ffpld7+lpvpKeftfMm/yD8FxbNhlyKhE4HvG3EaxX
Kh2S7uflCXznEjrJcQgPtqorSWtI2Ij9dCfrD7XyBNfffs5S97Kh91fqzWiE46Q18dC3DdfdALmB
SjnPne3xDqqW5yINPK2wqeJ1ewrSHw0UYFMnvuktbd+rwcpDuzZi4Y2yioS06rDcUHHrVbbqaS0d
7LK6t8s19cKzgPR1d74Zs/BWKXZSKLSoVMcmhJ7fy323fWw+WlfJk59utMyjDlZkm2IHx9Xl2X7n
+Xq7rCKZY6JIaYIGEjck/Fpt6rv99HDZwnlsdpodE4nHxw6pUPIW1RHCA+e5m13le1K5SUvPmecE
u8xYGdLKujnCaQgUpZgcoBBHbTS8ZLpTowR4ab5rpf/RzfXPqonQy8hIuD0jLEVqtdWjmyrpd0ry
+fL8rRxuR3iUs6wL6uZ1hfIRLvNbhEKv5TXF03de/pNtINyOvtSoeqGxRnI27JW+dmcz2Krd4ErJ
oVaC/eUhvfvAvJm3ZQXfPGNKWUeSscxbj8DYmPhggPflXHiO/oSG9AbCLWBDazHN2rYQrpV+/i+j
4Ni5Vo7h8GSPX+ZmpdlCLPv+dZKpmS3cv0s99nRsDo17edfinrd5sUsM2SUV7ZqAnC2n3JGnO3Tz
l8uz+b5FC49t8drAX55aLKjTVVk6836WjufH8YcynzZ5jtaDYX9EiGpTtWtgozPg+F+j/Mem8Bq0
QeQMZkgsnevSZtCeUfDxbK1HQizaFQXEC+q14iCZeaP9cRMrbOCLTCmCNQtrFJTNp8ONYwQbS00y
DoOlu0PTuRqVrkn3bPmnHCorDuTZThWMCePsg0Cx8zQwD3L73VLRRM5sN23gaJGKQ+DTcVHbntXW
15dX9PzKFMyKZz7SJUXzMdv9tmG+1zdQ9CWTN9TeGDw7v8I/PY+LOfA6dMzAMwcd7emUypKtDbOK
OSfYJ8PWQnmtcNWCyrLnN/CYr1zQ707qG3NCCmNWjYykIObS2usfNWQnnN34LR/dInfHXytTufzY
SVJmGduCpwUsgxspQi0TLdNsJKTNw4ix3nVCb2q9WtpG7dZvXcNT78ztZZPLRXLJ4jL8N7ebnE6T
BqG6eagm50HNH5U52o5B79X+5xlB08vGzl6H0+GJJUTZyUO4KZlLFPhSFCTMpX5Y51f/nhVhxVJp
zv06YUhFswtiVC4oxxXKj8tGzu4xYSjCwR5AG2uZyVCiMNurqPN0uXOl1eO2zmDiqWrXpgnxssmz
N+HVJMRMlAAoEokPuF3NNbUu3ziktu9m6bgxEk9Kb8K1xq33V+kfO8J5jtJU7efZNg5RQCuTdijl
vVqtBAFrY1m+4c22G4p0VprCMQ5t8ZhmnYc8ClSvCMoYu8uTdu6sCrMmPHGzL2tFQw3sgKSi/OD8
aD/lsht9UK/T792P4RlCDDuDTfF/tNP/mUPh/UbBcZRratuHvNmG9eAicYiA5tPlsa0t1LJH30yi
VilBjFCXcdAlZ2tH0S7OfjWxur1s5fz5FGZQuCIkGWgNQpvGocm3vX6Uyo3zzf5JNGN+kWQPCm6z
XLniL+8OmOBPB1Y0oLJx741DVew15zZF9ZQmAjhEL49szYxwUcxTqYdpwCIZQblB/WEzTM/56KnO
mrbNu28I/R9/ndyz+pVMa1WsTSwUmhJR4HIfLc3ee3hIZGkTFn8aCp6sF5Co09lrZUkuEpvZa/Uf
vqnflNV3IvrNUGt/7m/AtwqCFplYGAXEDFxm9dJQNCMXUreJ+032cYR+zI1+Or23rq7CRwvv1KJY
jLwAr75Kn8npoPQJUHhNpffgaIisIrrDqb28G945TVhYqn68vZAoCtvcAfmNJjUW5LDyyb+lzW4q
oNmzEmPt0V0xJbowUmb2ekjL0CEz401ebWO13mjR739rPCJqwUYCN6pApBxknKOkqT2zKTeZtba3
18YiPIRqDEpJ6xmLZQ0bnTKCHH0r+rV2l/M8CyA4QFEL9mhpGxSTU6YzZ4iNycZB+ZQdFrU8eB+I
zXXPgF67dOvKVVGuWUPgvT+4f6wKN2wxT3KBtpBxKBag0WNrPJvt9eVlWl7T8439jwlh2+mWXoZQ
fNO1lX3Oom/l2mu+8vsiHnXI2zwr0cQ+yDFKpCAIgBusXDgrsyRKmM/VWMBwyBBM9WvqPJrmlTyt
SeaKwzA4mDbxIvDkRRBPlJ5CFNJvo6Dq7pt4Tj0a+35Jo7zWEyjKUUNkziVNpAZvG5DBM9iIDbhP
SRulv0+kXB49e/SlF9uu++dkmruvITynAIhNpYXGIs3IXWZ616BOPAbD57Drqs0M8Dhzo0EBDT6l
6vCimKUxbkBNBClhmO980coIxeGR/PLkZnBi5W4mNa1Eg3zVrrioomu/DAZwLtTJVMcRNhI2r9Np
ZRsg1Hwfqun82OdV78Z1lZF8hGU8V7LrhX1z5RIV3eJXm3B98B4sgrTiy62lXVZUjtbec2H3v5Qh
HjaAViM3H+CKNBA9/prI/dOoGSunSNyC2LWWSoMCpG2BiCzb540rhElDqWR5uC8cJYGnOgaL3FEC
gHFsLf58Z1qXGWUTQqRIoCZ4DVMK/HGYjeHetyEJDf3+l9Q5HoLIj6023/ld2q8cL9FNWcb21qBw
w8YGvLmVZg33lDrC7ZBKj05mDq460TnVNP4fRhlYY1BQki76CzLcRKczqdilGQfyONw7fqgSx9fx
R9MfPhep5f+EX3uNYuSdwYG0sQBTYw/Ag7BJeT1UMw3y4d6wIPHRpq71AjjbNlmRQJReVPaKa3nm
zdLxBuoNUCkANGosIjIsMIymDMkh3KfW70gLPhrQbSalfpXIuGS+6o2GfasO2V1clR90BHgv3/Zn
5wPAGzUqCD+Ak0DVvOzjN/vUqW1DimmKu9em+GXUm+B6koN2wy39mTxRhdRAaLlxuUaYdNaVwKhP
7Aru0+CbQzqNGqOOlS/jpO9CQ7sdJJX20dKdi9ZtQM7WjX8dDwqIVWRAEnstk3J2hS8UJzSMLyI+
0J2KkJY6tWUpmi3zHjkb2ys0IycjNq1Vsd61wqYhu6jjlr7OxJsZVljdeukou0c+t9rnmYZaa0K7
xeV1PENqLzy4i3iJSTGVmq3YMGPZhdYVnRQ9wB3bPamZbcesouUcnWKcE1emQxYaWTDEo5umra1Q
atXS59nXp2uHNv3beGqvg6ZAAiCQq5s5luK/bv8/IlA/lr/yT23961d7963838s//VFAyhwFYft/
Tv+IpNbfv7yogZ38YZujVj49dL/q6eOvpkv5p38xzy7/5//vX/7Hr9dfeZzKX//5v34UHTJC/FoQ
FfkJozlX23+z9p3Jkt0XafRKgv4fu/pb/uNX8038t39LkqE+gfAYPJc03NOQ8npF/y1JRs/Gv0gE
c+UoZLtBh2Lxbz50yfoXHFVQDdI0hIgWuUWuvr8J0SXV+hf8mcCwwOWiLwF1xZ8wor+24Pzj9C14
W0IYgKmv2xRsgeD0tfEInzGQv7sh6vxdhdtx2w4xMNWeU5fUQ3/Xje2wVZTWdqG7mm+6vMi3qpyk
pFXtyo2NElGctIF0Rg/lnWTqkdvNaXZTmXKFhETUPUaZKXlxPn+ux+6pmqJvQzx2j6h16nvZIEyT
JBoG3iwHsz8FRf6WZ1jIBDMsjjfPL62M5iJlLXY0DkhyF6VFiT8tZ/saDkL5pSTBAk2VtH/9UJkY
IWii8F43o4nAtFjrLdNOjz+fwBfgM1PGXhRKIa0+vWDNyHRirVTkuznsd892NeX39K/HxVWfSNvc
rsedMvpy6AW6GjxbrUQAZpeT+Zy0CN46fnGQleJxCCeY/wpz0ge3LZz5KksANLuQf+bPXWHEP6DL
yY6xlnQ3g9ZYipvLRnw9agNIinCOr2kDQKGsrorCTQt0M922i8fGrZoUNmA1dZAibqXY4o5dS2kI
F/3r+Be9HBo16LBZmqtPx19XYTcpVT3eZYajfUyDtpoR2Xakzi30pvqtRCHkJ2bTTVQ+AvPK8B3t
R59b/i5qUr/wLBIV/YpPKMRuyzdxmjiMMCsiNwC//Ok34ScGJTyh6p2vq5WXhHn+M0/DNKVFC/UZ
o5r0r3T/GBMyOFpwjINyvEl72OM2ukoVlLB1hBWPeHZNhep8r1g67vHiBCyUGWJo1ESNYyZ1M9zV
UfzSLsWn3l7Hpy7JqpOzzm3CPcP4cTzg1RfcN8TEAjrNq/lOJqTY1PWAh4OosSsb4aekqtobfIX5
lxKq0hYlE9CeWSrVu6xE2idLiyDamAi4LmvWx+4sT37vwUMHE3KmSXutnXvczryihcOx4oMJG6en
KVMLSXJuP2QoSOcbCA6/TUYBBQWiWcAWGyXSP+mjnb1YWf0SIb5Fi2AEgzx9kov6e157Q0q52AXe
HqteYw0YTszqJ9st8Xhb0zWvSEjSLjuES4OLlxY0fHiKOqc7pJ4HlbdylO94VNtnNZl02zWm3Kj5
WE3aoJvY7HwTVZ8mLs2NNXfWJzOsUERqELR2vOEx32h1nP5cuc+WjXm6dDDPszvouSfkpC/r9LOa
pmmToXSmu7yEHFnyZ/UumczM81Wtu84Ged5I0jBcz0U/fJ7nAun12LCupjTJnle+ZLm2hC9ZmjSg
TwIRDMxJ8BuVWQ/ivJRkVH+Lymv91AjowtdYpLjRO8/BfdvFQREjsFHI0wtHrlbdomECk9Eoym1i
cozcbhpN7/KXnfrv1MXY2vh0MDoBtASvLNy3rZa2aIX7/YOV5N9KlWmyjRClKthON4gWr4R5gtv1
ag72yoWB+JWJXCSvkDq7DnTD7h8ytXrmDZD3dX0XxjVM5HmfeHHlRF4InEju9PJKk58r5zvpKUpn
Gk7ZWDcO4ba9hr0R75GFc4b0J2kpBK+gExEWRxoNNNMHU35oRq36qo9puMvi1bLW2etKToBkK7QP
xC44nCL0TJJUI+mqQHmYZCgt+yaVtk2VQQnm405Pfdy4cqa9lJaPsClMVy9xNuRr0dMylLf7kG9Y
HCQAVOjg4V4J4drs4CQ0eYe7ODrj3mrycjfocrO1VM5GaNmH3rHu7MaMryx66GjW6P07y04OGb/r
Fr4DvEBGrHDj6/4a1ZIQ2S17g6iClIeFjBsa5bb4bXFjdGrqpw9OrgybpPXtTWSPtAToTeQOYbRk
AyxEBsLW+JgosJ5D6ml8aPCi1oID8cp//ZJF/Aw3EvpPsc1VD/JxzGQtfVAyJd0bAfR5tAIqnu0d
eoOKZGaU8a2R6ZTw0JBZWyPx1hKtC7GeruadpsZy+kBvRO2iRCVvR1mL3SrLqye/gvc3ymmFgq4E
6lcJZbFIy3d27ARXl68GgaucBYHFk40K/xUeMzw3wrkYE0Uf81EKH6yypjMJV90rx7y98juteMjj
vPCCEGB7Lvn5Ju++Fkb7taEAONZm+zQ0s3Uf09B5Z87jvBtCyu8rn3e2SgvJ6LKbqSbwLr/upzeR
IgIsGhsijh60oAu90bfqh0Gbr4zRDG6VeODtqeXuEMetcwuGz9gpQbnGFrBsyZPjxCfQpEYCxCK0
IBzg7998gh3lcagVA+z4uk8F3pA/6gHilcTy/nXTKopbdH54sCurvL88+LNr+9UwXGGvrFn6613z
xjBN+0aQzT6GK6PZaR3bI8ySaIOQTrgjIZOu7AUhs/rXXuDhWrglYMoFCnM60imNs1av4/jBcNJm
0/vxcF2ZvuEGVWZeR201uWVTq1uE7/t9PdvRfpDz2VUzU9uVhaJtqjjudlNd5VujH/KNTobVk+NC
94bSn16aMDM9Y2w/m3Wp7AJTC1Y4sN6dLzxYAkd0cnFkTz+/j+gOrqMuelC7LtpKiTZ7URo/xwr8
rEqm6yuR1DIbZ/sCHWWeViQfaAA+NWePst9Jcxo/VKH1SPNHvy8zO6QjLfxexM6HwtHW0IHnLyvE
mkgsk17HR6fHVQhJjSSa01CGGTw2anIWvvosL/mggbYKMNYQN0RWC+1u8VGaVR7bWKN9XzZpTe/2
NcnEreo2EnP/p9uUEJ3wBC3wJVgX+7/zwOpDqeAGUZrR3uiF9VlV+4e5BTo1+8XfmnP/T52cdy4s
iDMoL9AcSuSEh3E67XDLJ203tdFDLs1Guqkh5oHgyQhUGcHZuf6p58o9aejdLC0ozVSlezUil9hs
5Cac930kyagjGld9MBlPFGDTb0y4scbe8/oVp5tjIaenE3KhFIT8WHC5iAayKhrmGAR4ph37UZmf
2n4Ir0MnpQSRk2TPXD0tUrRlqQFysH0/23ajqVJ8Tv3sxYm78YPipOkPm4IKSTgFIaCkMTvdU5tc
u8sBBH4ITGl6yFNDfb68oq+U2MLX0w6AqqRDqoU6jnDlWbZfEIDkwUOaT7PrV3a1TalPXOUO+yrq
FM0jvlA3WRepXpAke38atNupmaZn01ecq2lQdVhVkqsa7WVX7eLQk5WWTgbKNWZoWa5qJ8ONujxr
o9RumkaZNxG3qTP6vqfXpuMWvaFviMJ/kXWWboz6o23mySeYg0tP15PRq1LpEyrJ7d20KE5qyVhe
DVVm76rcTDdT66jXKlK+e7sjLFqZm7NTT2cBokFwJNHsi+zN6faTpkQOrHGW7qcy6Lj7mtLLjTla
gd68PiriChBlUd6iyxy3XQjHnaBRCmXMgofGqiZPN0rrWs1Rqkx4ibya3iO3TKp220jK/AkyKA2G
z6g70oT6GPr5fEc/YXGTOinQaL38plrZU5c4lscr+2hO41d/yMLtHGRbuamGfaW2/t5XyTfpPUuC
gl218oyfOd8AAaEIWwJIWoQp85xOmi13U82Oku41dMzduVbTewfd4B+Xl+bc+SYChB9QpQWU+AI2
ilMzvlSS+JLN7D6KOFh+b+HTBiMhu5Yf9aal0SC0kIrPS8/O5DujNrKVF0g5fxP4AgaI+hJgCxzc
0y+QWyCR42Rk91VvPUblnpK75E+u9T3WEQRsrW2DWrwybx06ietp/KBVzn4Yu7sy/B2oEax1zkrn
jXLuvfBFVBhhElsUYcRgbK7S/8vZee22zbTt+ogIsJdddcmyKTs9O0QqOex1WI7+v+hvY0WSYeJd
QJACBxiS055yl0ChVZRdprA1DkZAIUzD+nc3xSZwE4yGH6DMqh9lVWUfeqvJ93mLA7kayGKDV/W4
7fu6QRjCKn9PXddf8qRQtyWYJiKtxP3Py2S+R0hbYLeAO749NAEnmJWWmNlFArvcjn3Tr4UHJOz9
ZXKXHrFKdLR6PAagwHzrzJqqqLKMlpFd3Eg2+6Trw3WqGc0mGDt3Yaj7iARfvDmuho5g8Neb5RBJ
YatFj4XzJLBw10dg02B8aT47erxODHVpst94tf83HiX0m7tRN+O4lrZILnHqHoUr2f5G+9Ak3iEy
tW1pRI+5W55So1wDb1kJ5VDJfN8b48qV1SkcFgKD+e2uzzDK+vMFQnEfN7dbOnaYtS0SknV6KZMg
WpUWVS4zjvZ9IaODbicEiMJtV8T31jpWhsUE763h6Y7Ts5yrh+TB13vRqmWeVtYQX4RpTnvbqesP
wVg5j47RnyIU9JDt043H3lQ6fWVqHcjQsX/KciU857IBx6aIfDyNSa0dQpWaRB6g4K6UY/jotTF+
wlrw8f11eb9TEUBCOwJhEbhydDCunxfX9MAwKOpdmgkKKzOYrW0ZW5t8Ni3GPX7aNY7iF26xRDN+
49ykaEHJZlbvoWrwWq//J9Fw0rxnfSAYQUFx3PVooEnXnD5Jqf9W3XD60mpeuTJq1VjHnghwQbCy
hVj6fuHyBPNK0eaojq7r9bvr1QD1QU7RxWual7ys9Qv8R5R+8jxf+Mp3hW7EYbhTSed425lNcbMn
xzjuq7IrGGooDrGDbIPiJsZjpxTNg5M1TyWKGU+R7DYlwo4oFG7CGmAebYOnbkTZ7z/PuYYZOR48
HHzo1tykLHrv2FNnjOJiYI8KUT1pnlw7sZ51d/oq6uZQ23n2Qc3SeIFTcn8hE7/8D8ROdAec/fp7
o2dQVQ7+9RctsKy9YuND5unSWzjP748/ZnOuK1APAxv0ms78s66AiAb4kufRJa4HefTiEP/UKCm3
k21+aLRxwQvhjTXEyW7Ssaf+Smlp/vk/o5mVnfRQZOKLUnkf07xOduNEPZUKQn98f9bub3nyY5dG
ORhEdGtuexK1XvVDg0LVRfba76KFz6wFev0Zxd5f6diqv0EvLXlmvPVyDIrcpobkEFoa1y9XVCLT
+xjVEy02lLNtNJ9DRHEPqa3+ef/d3pgzKvy0V5GbIHe5ZRtFxSCnhrvZr4Qud2Xa2gdbDH86vS8f
RrBQCxvgjURpLpazNohOZujBzXbUyjSgyKRr/hTlzqOla/XOjcT0NDVwNT1LwJOM5SFKnOlMr849
VfSuvnpdualF5RzrKNAPdWhhNm/UTvira9th35XDXyMakhfgIc06mxKxAL95Y/45quZFRgjhMSvX
k6FHKNLasNv8unbMTSnL+FkpzHPrEGfmtdJsBg85yffn5c0PBZ6BljnFSgqnN1t2DESZt12l+1aS
7wGknNrmY9L9NRT9DwHVoY2QaB6DlZll2BDjdR+HyCsWJzPYN3m2Siz5yZ0UjzPGXpuBdoj7buFM
uf8qJIyUQ2aYkAOn/OarZAH6SAhjhRe9UC9d5700vWo8Vbp7NtU6e+nzKloIr+5PsTlFZTvMeQWl
3Ju1U5YNPrFVEF6ooMWrwstdlM+1bv/+l7+vWaNe8M8wtxWHnGC/L2wnvNjVTq/bTeKlJ2l58Zqe
2Vc7nb5ObrvPQuVcm8NP7DuW2jeLD3DzZa1RhIaQXnhhdeyUHhSQJTx1RT6460p9J73kUUm9r1lw
CiBZZt60ZFpxfygQlrDaUXHg7KL8cr3g+6BKTGkUnD6VgYYVkpDZ2P3VQgy6s+bL+5/7tcp4HTZS
lKa6QxmPbs1dQy9tjVgIXQ0vRhW/qBpBWFqiNT7mmQ4/wyh25hjXf0lawoe5Cv1NUyv3oTXt/GA2
HMUJpoArwhzv3Iyh+jduSxsroxQQwap0qz9lE1Bc76bqM6WFvkFXMNwrToLCoGkO2YPiRVGyCdBs
3KA6GG9FqCMgN6TjY+xCKtOtMXnS3bTcBTKzfxpKla7bcgy+ojEWnF0maeGoeWvu2VFYN9BYRFD8
NlwJjKrzklKISwfG6WRn0x/QadUp0JWdIfXuZDmSyvskKGo5YbGlka19Ko1yoTR8H5vSXSWjJrvG
gQZ70esF0Kom5d5aiy4WyxBF8eSvN1ViL+s+OZPlVBut7X5naav+fX8xvDEuAQSQYmd2mOTqux5X
R7cyzBsZXkKcW1cxgf5z0eHXEIz6RSWIOw5ocx/yuHUWtJbfKLXSwKPSSN5GSEFP93rkQgEqXNFM
uKg6TTugin/bIIs3maGn5boKIfKUaR+cvFL5rA6t9zzqo77XOIz8uI2irdUIUEGl6ceu8/z+N3kj
gqWkyPlKFRTFWbShrh9NKCgiUx7y/NjTf5SUQdblFx1YALh33J6TIflgt8m5s8k2ez07dU7yp0Fd
9XFMwiXa7hsn8FxsocqJgRi473n+/om5CnjktY3FLD6FyfDDK2ZUnTMlC6vgPvihY8jVQvBD4Vu7
bQIBOaPei7WUnxWdL9NoODexV+97WdtLEPY3LjGsJMlWqd5y0N0ia/V8MoSt94GfUWnbJp6Md2EV
5qvKseWmMgq5Tkt9SaLwjbIRG5yvN5u+YfdwO6N5pQu7hsAFWR6tvpVZm9a6KRDSK0zxDXivs8qk
He3TbuT4jXM92PRT8GxMbnRAKKhCrrR2vHXTlspJUx18mUpX/dt05ueFlTef8zdHM4A9ajPsRGTx
1JsLd+qVSk5q5vphb2eHQq9swMdTvG5rvfvCAfIj14zyPLSjeuKp3KNb4egcd9GvheeYx7l+jtmQ
wqQTQuxIF2C+r/5Zdl4CB6itgvLSTXn5xUaI5UgCGROK1f1mpLO7sUnWDrodfFLMsd9K4viNHId1
qQz5JivHrT7E1rlXUH5tp1TshhLHtHwclIc0jZb0teanuXpaqg9Ei4BQkVR20Qu9flrNomBecJhc
1Gro1upQU/Rv40/eNHnrYfL+8xJmOJTuOacJxgisbz5OQqoQ9IERkkJ3MeDFKdsNiltt3DpPd3aU
Nxsu3XThvLw7COZBwUpzCEAscG4jhJol7IDoDC89lZg1ZekUc5BsXLiGXpvyN59y3pVzoQAZfOxZ
rj8leSuCeGrp+UkT7ymTUNHOV8gVrLru6AkUA0Jjk4X7vvuTyodCOQ6J6kv5SS+KeDWUD8qQbEKk
eQbR74sq3lnlJ7xdV6aQ/GkuPOwdYIrQhT1N1MvhBenklkld59iMVVmh+C09g62TSfTB63g/50Ef
gc4lh1R0ymasvRdnbKyTzJBEztOAtpU6qDlVftU5CFDqx4Xdc3fGYRPEdDFb5MsIfN8UmsjIk34Y
x/DS0UbfhXUgDiFJ0hHiAFLKdnIwS9rApAzhk6vG8R5TlX5j9lG3b8FPhavWdTuUdflo7Sj+hLQi
n4GBTfv3H/Nu1+AtxDxTQaSzSMFmXnH/7PEgDyVizqr+0rfC21nyMmUnLaEQlSVatnl/rPsrlZyK
QIMNSt9rZrBdD2YmU0K0SB5XKq7t14XpO2LA3jOWhI1h6Zwiu9Ef5njXLNz4AaEKFUqy+tPoBALV
tBp37z/QfbaHjiUXnU5erAOUve39u1PnEYLo3qUzG28/dM2EzIAaUqQENfTSoYrxWEvvG37r+r6H
/YTEQqUrG3iTzGE1ZHuUWAPEXqvmowsW6FdZKVSD4WfV1dbowmA1eu5fsMoorb//5HfTxoNTQqT9
QhSv3aWpZoK9mKYG5mWK+u00CGet6MUzvTmuC3o//30wIJvUsghC5gGvpw0gFtyp2jIvWZKMZ9vK
83WQ02hsMbQ4oNGgL4x3d8rxchRfTOzE2KWslevx2ryhb9t3vBwGcatSR4PLkerSKffmKKxCvMZZ
ieD1rkfJMrus3No2L6ibDWtZViBvPKNaKCi8VqmuzlJOAGQsuEZVzBCpLF0PAzo6RjVxcC6Zpsuz
qrTdpyIJ+03X9NaLa+TqrBNFhhE7kwKHKenXLVhLZ9srQGK2ndZpiLCbtrwUBCfhaorG4K/Tjs5X
d2yCD31Xo7wW5qrdruaAdZ1GlG/I4tQ+X8mhdre6U4RPTpIln7ygB8RtO537kOdmnK1Qi2t2eZDD
C1HHIsGX1rOyY4wV7ypU+PcaCGf5w4vkoVQp4669oIadO4V6VK4qG81sqM6pvqFBEnABgr1MsF5z
Ck1pt2UyaLvATIG8l6EYwpV0UkhMXFvhwh6+2wncVFD6gAKSluOFehMbk7VMUVd66sUUudg2AIAR
vmtMnipNNgaNhoXF+Up+vppQ4PQ4hs24S4JlBGOvJ7TNrES2KXazmlRPrvNNk8b3tnPPIkrBJ9er
MD5V7vciGl/6NFlpYLurOD0Yg1gF3pqC6VY32oOOx5DiwDH5m5p/6AfTJtZpCYtVWaW7loayCJRN
qj8b9CjQHHgoaSTlFO0y5ZMrxxZ5fe0ZAcZdoeVbNVU2bb/QGr9LBua3nGVXwKhTOLylZXQE773a
l3hCjpJMX6+b8xBW6W8Byvr90+XNkWBI/K8xQlf3+nv2oRFJNzInX8YObmKq+cDKzo9T26bb90e6
zzZ5KQrKs8kUzIg7QhRQQC2wvWryC2t4EY35q0nTZ9cGAVjI5iBkYazMsf0rapwLrWaVxuml51JO
on5TuhTw1WphMd3DbOYn4lIkjkQXiZTo+uUTXRfqqOJTGjVOu0463TwWuoxWTmsG4QqcXLmt9cHe
Z6nmnmOZ0auxT01maYikKfnG0aiWSLt0nxyj1DdFn9YLvfa7U3KWdoT6SGjNM3IuXz9goZL8OYWj
+crkxUfLrYgAk+ayMDHza17vKeB3bGRmhj4JRMfrUWTvtXqF0qSfkPftNL3vE67O1Dr2xKKrNgrc
b13hXYzC0w92KoZ1MKnhqoePsrdFBPe0LTvnUUbB7z6awVBCRExloiUrqZjZwjJ6BZ/cPC2dQ4hP
XIkAkd2bMCaJzVIzI6XzHZtbUHqx2DumsHYZuoMVmUeTnjxLGR8FBhmr0mzUPRk8OvE5otJBaNSX
FCmnfWbUNqcUQDptyNHBqGtcObS6G9dRiRzGpHXZWtJgX2FMGO5l5yjOyghzXqkwKZupKeK4ZpHt
PWPaeXnW/Er0BkNmUCDBsbKCcJO3Y7vPvTSn79rDAhodsaOMoB9Z5/02amNUqUZdnGg+/slG0e1l
abQfxNi7O9wAn91R81iIpSa+94Pq+W1ZFDsa+sM2kNYTt/a5MWJv3ykopr+/HF4pyjcfGDYKggyv
yScR2vVyKJNaqInRDr5d6FxvntWGzyH2on0YTCD+K3WDm8jnRouDJ7rvji9ME6tT1RaXeqpc3yjJ
OrvMEfsqGpr9hCvKQ9tFcDmacHgqgZY8jEHi/MFhxNhQ8FdXuOw2B4/q68LCvsug8YmZg39+Afqh
3HH9ItIeEmuMoh4Tm17bRli1bFi+wDpzTf3D6vpVtQJpyHaU7S4Zam0JqTDvm9sPCRwfbVas5mYZ
1evxs4oeR4NdqK/HsfNZUxoAz87gnoaeiJQAZNxrsag+dVbYfG8UspQOta1GC/pV2LlLXrGvrfWb
p4GHBdoKgXKU4G5R6WNo6LIrW8eHvBcfVbtKWa6T5ZztYXyZ3E6VPF0rNkksDUrtcfMjg1j6S+vS
8YWGQ/PRkIG9yggOH+Na9Z6rpCoeRiN3npQmy2Z/s2QHISxbuaWaQUO34107xXJrD6G+y7wRJ6yy
ieiqZ2ZtHXXR2t9H/GY+5GVZegtr+C4smYGawM+Jzqml3bV+CyOk5Fm7nW+gmogaURP7YG7iPdBf
bV1Xfb1QGbhPgz3Ew7msPWDU4G5urTF6kPUljg2uryEKuXPKfPpOAhE+Cq/E2SSp1U1ca92O1S/3
5jBVqGqb8ncXOcUPAHj1lhNVX+sYKC18iLsLhAICKm70pcEB3WcqozRiM8feyi+RM4R6WNjHUu+X
RFHma+hqadE1mZNtesWkKeYtpskAhavqYoJzrLePstCVz63en3J8Tn6+fza9PRCZIgVEkBS3jdQ4
i6xURhiNIueeP6IRWaydIGr2ZaPHC6n5fXY6m+1QfaHb/loknz/tP7k5di7G6Oqp6ytyzH7nAI2f
yUHVb3aNZ4wXT9E5HcVXQ0mrzVAVc4CYeR9CdbRWSMQ03xVFiQHllvZhzMaMq0WJv9qFIg89Sbhc
GZQUoQBZ3p/3v9DdXf7KC6a1rXssfA7A66ceu9TFu7N1fewn0AVUtWZlCyzGVkMv+3Pijt6jYuXj
p6lKlpx87kouDD3jtWdKFZziW1k4WVgRiR7+tW43xVu1f3EGR930aMTVrR2tkjFYqj699bIOW30u
8rg2b3v9srUVCiNJFNdndyabSSr2RpZ5+MS0YnkILS86u/SW2pUdDUsVpvvUktelhg6/H5SNylNc
Dz7UsRclReP6rRi1D2qOuJoRoRox1W7xmMhOg8kaeLvRrZECD1132lipVqxzowkxjqkIG8JKnnur
plVXjer3KZ75McKeUGyZOhQzxyri001QIbukVc+Thb2XFUcSr1JurSgYcf2wIjShJhich7aNnFc6
QrhlEbTwjMZ0J5t69BWMM0OKOdg3xUorsR/CYF5mirkqMS2YVgAkxaFWhThF01SurQmysOkGxyCv
ymMcyvYxxl9sXVS9CRdZh5yRucO4tjvV+Pj+4r0HcrK1gbtDc8RrDSrMTVUAHzdNpF2C+59iWPgI
SUiMWDQ9imzCDMpq9WTd8mkfiOk/VW2qrePWFhuUbeSRWPGDaPV4G0HAg8DagRMIsr55dAJTbFVN
XwIr3J9FPCsYBbCPFNa0WyEoTdqd0oiU7hdCPT8CN98aE1TucBIv73+V+8uMJgQqQLPdCyHvrXzO
MIkS3E9r+Np0IVgNTmPvOIdWLz+OtrYQMt3fFwwwA0e5MwGr3R6wTjEUkZFaOD32kXzSmtZaZ3JQ
Nv/5jbicmSRK6UBwboE+9qCbdBEUw69GnfhLdhgIZtHPyMRvwAlAHrw/3BsvBYyd1j5HOQicW6nf
Sss6fIzoU05KT5/T6QJaakHfLczTPcQQ4hTvhSgY/oSgQ27izbGo+84mP/DVMPxudRHY+TFANb9R
23il2uWDGId4Nw1pvY2bzHzWo+TD+2/6Gmdc38T09GaYCBE8uKZbS1t866deqybDb6ck2RpZ2h+m
XLiX1gqegVOM36DicSVYdZF+1kq7WttU7QcPyncXj8ZjrUdfhDX2j5AXuodq7Ied0qru3kBpfeeV
QXMJtSJcRZMpj0HaU7iTzcOYmqs2rCFoN3q5dmX2ECdW8ZSC1S62DjiaVQ11eVOHIjrFuVYsxV7z
QXvzziis0IfgniZbvk2S62isas/rTF9kHar3jjOc04IQy0hS3Q8dt/pSK96FihQnHp0CYA2aI7+9
/+HvUg2iAYh7hFok0dBSbw4uK0IrqM4Mw3dhJh07y8LEGl7lQ5G53QbBuB+t1eY70Mq+XY3GQqjy
xkmEi9fcdyOPB7hycw0Wmh6L3ikNP42ssy5bPUUTGANoswaS/P57vrGVyLyRF4PSDFn+thitOWIc
lbhw/aIfxc/Qy79X2NgvrOK3NhLTSBw5yxOxiOcT8Z/QS7FLVVGwLPCN0YZbk/YKCEduv1kVkRZS
E58dRRaITuXO3sqCP1UCZef9F70PLWb1LqgUKFARalo3uVsSK4bbGZnnI/N/1s3xSR+z7Nmmar0e
qyI7ezFXYobp6fvDvvF94S/M9R7iadiQN0fI1DbCpNro+QUdoF3phdo2LHEY/f8YBWsLznoWKxjh
6++baZmM6i7wfAXG6SUV6tnQhvT5/UHeyIlghrG/Z17+3C+5+YRWF3oNbC/XL1PjQpcQL1K4Oycj
KstzaZvVi1GY46PpyM9xOKjPVpRZu6Bxml1q5v0xccL21FntwgV3v1F1SqqzDQwuao5zC9ettJGe
EbgsDOfG74ps2oe4gjkYeIWM17HaIv1l9/DCY46gkxKY7sJddL+uuF09hjfgzfP9b5Z27aqhlmhk
FSaWjac+74tN02I8aSTPVYPCdp5vKFouQZvmCb0+IuEIEFjN/RbUEW5vpjQSqjtWmuM7U/E1TSRw
M4Qsij5+oXX7w1CkXDiS7uRfEG/UyIVpvKJPR1/gZvITmWhhUyuTT2zW7cfaEvvSm8QM36wfNTvc
OW6tPZixQOrF6LOtixXLpgfHsKZxv+RpdY89mYEJROpQVGZJ1dusSFXKngSV47krc2uLiz21XFfE
2feEzspDk48lxgOu9lv1Qhx5AZeMU7LxhgGoEcxx47OpoqijB1O2rUw1upSGQSnJ4F7/zxtTh6XO
8xGocPDdsntjkdVqpRNTaqawL7aXP6ZdFy1sgXu4HYqILPGZ6G1Y4J9v5gbQcRdrdMv8sMiwV40i
7FNi0Q67bGwfoiTLN1Y7jdu8U/WdZ3QfmgnPpNIMvL8LJ8Qby5LrEidnFuYcDhrX51CgoLKnl4rm
96OWHMN4Ko6laZEAUUKKUZ1XSvN7EI1yY+ddsk8bZ7wIozp2MAe/NWHpPnolCjbkfDVpzYhR8THU
s+zkdUtZ9f2pQWiBFD6FHaDw96KvNHwbJdZsf9KV6U/YIJdUSA3DGXM1Gs4hGuJPqdZM3wsUrxaW
xGvx5HrvMvasBYyeBw3nW2SN0k1G3HuD7Xuz16/jnNvKKFeJh5CWcpqmX3X2u5LDryJ2VwDUjrnd
nVwKEqt8Is6DzoJ/zBA/Om2zku5DbKMmgCFPY6EW6f038Uu49dBbkL6YIbRIb1E3uZ7PKCrABoaR
+RS55t9civIpS8Ny45kyOr6/dO5zojl7gP4+hztQLvXrkdQwbpSs7NGE19AQrLAr2PWpU2wbABfb
OXFfCAfum1eMhZAV2BuiTA/mwPWAltrSEGlT46nuA5cyf2bulVRA5xWp/UvPPetkV3m06ud430pc
fguiLSUR82NqRwqO4bGzq2UlkOKzl4KGV/OO2yVCgZ2S/QziRivz+uEUTvdiNFrbD4MnQAFljVP7
GP2KzK9Kpm0EgksysR9knp9xHx/WCPGsEv1na03Pdtg8NMrBdtE6+qjAN1bKYeWpT7X+KNxnW4K4
jVIScWNTe/TGkX8aQOEOzaEt9lJxlhb7G5EftAuiaLxvdUKGW/lUkvspt/lFgS36HNWzscBUY6YW
d+VzGLjJpkGk42tna80aRapy35TKAsPm/kwik0Afi4bBa654s7IQ/tK9MLZ13+6Fdi5T5Rlf923X
m4+arED7if7T+0v5NTe4nT1WFcBnwH5IC9yEBKHW2nU0hGTDVnYyrXoraVREVrFJmmabdC8uaH9T
AZKuit005usuAhppF8esKj6Hqr2uppfBLdeqdYqCc2EGq1gp/XHYtkm0dlv9kBq4BWGrnrcv7z/5
GxcJ3wreFMeIDlby1garUgsnjxJD90mrh6cIqdSXUA4xljqNtuYu44J3ZLi1TEXdN41pbQMB97+Z
AKK//yTmGwc0BR7qcGxQct/bK23QRY6dW2b6kT6BOzAfYjwLy0y/JKLfesmLFj9nXbxxlehQIXjJ
JgIpMG4Vq9pSM7p40U6PlIssPw/KCeSkVX+OlX1t2ZyZv4T6ZKGiV17wJ/loh9Wh8vJD7+ifRX60
VYX/EvpO3Gz74CmQaKohD70KI4AQbfIr0K19pU/P0Ok/pDluHFZLH2RSnM955z3OogGkLkv0/Vfl
35sVRR78KuZChQWy8fV5YKNTYmmlVP0aVSZT4difgpWdfFGGft0R+gjnMsYfKfg1NBtxoTAEnlLn
aPg7GV8GfJ5C6VNNG/poV4YQ5iFRF7l67Fzj+zQChXDy9LkXiT/hDtZ+KhAVUq3D+xP6RvKArgTM
CFJM5C+MWzdFBGNQk6u7yTcjazpHio7aAdniJSuDbCcmPd3HTdE/dkUQ71WlDgCjJ9m4gk/dbRRL
TR8cmXbHKJTuElnhPkUDwEAkyUmL9pd9q5nfy8QYSxDB/tCKU4yb30rYvXXQ3NRdTdiHUNzN2u8E
ouOOIE7+avNJ7KwpVleeV3wsgmz4Kutm4RB56+Ck6Qu3FhQDjYvXDfJPytwPemDGKZQ2YiHt1Jj6
N8LbCBXdwnuWWST2to19j1HrYNSoNJ+cyFiSV5xvmZtVB9cUASGYyHwa++b2l4oXW4UBviM0koOG
QgAYARhbD1MULQUar7nj3VgU9chp0E++Y4xYgVV4sg1Gv3FHeUJn6zyZVXqyoK09hgnKeFUPTQbX
5+hbCJi2BQWUsWBlND1wC2ebPE65FUtDdI+e1LUfnhI6B70O7Wd1nJxHQwTqwr1y31anlMCSBrvE
Ma8j4ne9KTstEW5VeYPfqdkJWsXgi5bG9ypSdeqBwlqlnNAre3DM50YdowdV0DgPPDzmW5mEJ4QR
xUp3o/GpqbPB17LYfeotZ9uVTnvGZajakkHtw7DJAKRVyaVrlZ+hjSbLwlH7VuSF0IWDmBhBHoCR
69fIuskUQ9MZT3GdbRBJCDbAeHw5Gd3aK82Fwe73GlEXeTJ9LCBPzm1gA3TPjayqMp4GpdPWlWI4
m6qp/7x/1tyvW1g/tIs5U8h6uNCu3yiJx7gEipr6gRnlfuU2L6PwrMcpKf9z7j8PRIuUuhbq/upN
nQ7meyBNvUl9J1Tyg1fJ33XqneJeoNisJeec2H9VJ9l/1nACrm7RDIS8AlSW1Xf9frIIEi9Ws8IX
jhd+Nibrmz5GH80yAcziud0hiYpg9/4nvZ+3eUh4AMZsyXLHpQtgZTvZ1Ba+Err22Qkr/dxaS+Co
+0htRgCSv5JtwBd19Ov3UntDZgh8EOsA/djG7ehScy3irWNn+mrQ9WGlpDJZ2Mb3gcastY84DnQ1
ksFbwKPj5mGAdnjp56PV77mClZemNLunOnZ/eLV5pj2uUYM2xnMRUOJY2A/33ADm8t/h58f755gX
TqxMcdKU/qTWK5k9B+mjAiqrl9gG9rhXqdbHIJMHE7h70f0sXEkxDdmgOv9QYcdaWp8qYvek3U/V
WeJ0RVn9u1vWFw+B7HWnvUTeklDjWyuBfAsZN5r2EKjmn//zwJ6a56U7Chzre4Sj28DTt65XLPm5
vbUU6LiQ/3AFcrje7CxVhSJtRWqJAk4SHlMR8XGS/PPoZvlqjLv64kzmUhzwxpioFsEe5zh3ebmb
qdCr0W4m28r8ub1vg341rebFUrKNMMZtXAXrOiqJtn4iLvEUlx8yz30ppLLm8j4h638xjWif90t7
4v50Bpcwo41YmgD5biu7w1SMXZlouR8X/ZfWdgoqIqp9nMwMVY2qXEyL7z8CCDxOZ8IhejAcbNfT
W+p1JXjnzk+lmX9J0jTc1ZU7fRajDuRKF3DTUzPun5JGD46t6b3kbOhPuaiIhhwEBusAjNnKs0Pj
JWtzcYxLZ/qReVb08f0D6Y1UZQbQc/ASH6GbNMut/7sOC2EBBKtLlM0JXg4NrpTntjfsZm3aydfB
ay9B3uzqghLfSlPs/FM14UhekG8s3AH3E0Riy81JRAsmjVrk9XPErhb2aQN6Ua2RJTWUXtl1jVft
i9KiW6gVSyJt9/VmxiPomI9KetS3jSkQh1VcQMnyhcTBXc+qcmu1bvyY1eaudQftXPToCnRiiDcL
X3yOZ65DNDAoNETB4M0dFPNmT+rOZCiudDo/Eaq1FXmj7+VoKaeggeGRtb3yHIUDlKGyRR0NSu83
wU/BSAjLn4DGb/rMW5LLeWO1kh8ChAIUxSK4dUxJsEVUM5o2ftbq9oFINjhZVpVv6NIV3wDbeluZ
Dt/e/w73ByB3BZiYufBsoZZ1c/u2Y9hXhRgkhXBSUldLHMx5kDt7f5T7GAak0itJBJ1T+o/zz/85
ZuMKN486rSsfsYwG/GDW7F2tVJ+nyBML/da3XmjmD8HOBSDAHF8PVbZpNbpuUPqDIG4IwLRQE6qn
hXv2tZN4vXxm6i/wCg5XvtutghV8UNKZXA2e4oYutD2m+ZEA6pxnlr3W8aHZloX1U2mS/DkJvfYl
H9Rj3dWQDhyy7LROYG/QSdgqadasbWv6MRAd7Xo9ECto9AZ6AikS1aWdbUdFmr/+62ywtkhNIA2D
/6RueP2Jart1RkAUwRMO89RqErh7hZ03+76mhPv+UG8kfgQic1CpMv8c+zfT0WTo+QKJqXzoHj9a
Mr0XUctg2ychJuHC9VYpp/fBUBUa+O40SzG2zcLim4f4d6oMfPAIv2wqd7O90e3rtkPn1LnVtk/U
PJVd74pwK7zR/SzdVBz6pBAHaTWNLyPjXEh8Dpc+we22NlBzmk8ZFI7ZX+YtEkuMwhGl2ztPHYLP
D72rV0dRhbshmJXe1Hibx+zsyDAn8vPkm+js4KhIKIAtOcdLqUjchdIq2o2R/nUI8v5QCK3bvj9N
d4/IpyH5oyTOUuZinjfVP/vTC0N4I6MpLtKrfkd9b1F3ceujaiWFb9SAZg2Rd1/fH/OuBzc7lFFM
JU4l6OSPm0HDHCF2eOXxJTPM8EMfenCMrBgVmZS2pzvAv0ZPNTooht6uh0bJz+inZ+vEnkprFVnl
UlJwe/W9Pg4emv+LUMi4rr9BB5wAWJ4rLr3i/R9n57UbOZPl+VcZ9D176M1gpoGlSSOXqVJZ3RCq
Kn0kg96bt9ln2RfbH9W9O5WZBeXWXjQaBX1SkMGIEyfO+ZvvQu2+5pqxxUIWU666HK6syfXdTtbk
+u6/DHa2Bbk3J5TsreSo94l9GyLCDVoAsdz3p/jylSAvru1cElwS84vTVRkidZ6G5Kh2Tv7RzkLu
IXxlr8GMZ6dwq7yy1M/DPKUOBfAiqQw7DXWeszCvUtNJwoK3GiPj+2Lo6d5Iu8qLZ+naUfnbkdYe
DtdUTq/zKF/qEne4fkqO+IXYhlug3+Vm06AtLhdI4b0/jW/959OvxXuR+QL/W48V+ey9xhQ2J2Ee
BoHSeZUmNpq9drASZATHaVq8Jew/VCnII0risHGswIjmnZwvmypP7+dlhmNBYTzjEkNy4yKtsom0
6A5FmZskSq8k/ucZ1foNVtK5voLyONPPnhUpPSsUppMc42pWIYEU9oelU4ugGtCiKOVk9MvZCAO9
mq7dPX/3TWh2Gcg5cqOlF3i6gYrUbhr865Jjkhu6q/RCu0VHN3QjWS/+kHi0viTd4fU9QaNwzJ8O
JS3mbDQJUlxxYuXY0U6mJznjeOW7X27SdZcCy2OZkSmetzbDOJU6MUTiWMFtpGGQkorBJty8v7p+
t0k5GriisbQQMVl//kvsNRE6hKY4JsfQCR+yKBwODXXZm1oap4cELbX9/89wK1cXtQtcXc4OZMA7
OJ5U7FGoHuiQmn+RZtaBI9nf1UydgvcHuzxXmEFq5PTK8BsgGzt9N9RW1UpMMmFuGgx3EvFrLdfI
dfVi3Ga5fRRq++P9ES8XoYbcAhP5VmUG+Xo64rCoVdzrI61w3QRbnE3NBvnP3h20erwSXS+qHSRo
WPboFDwIsCvU+nSsdDAgVRWqAWxD26htuJmohPqT3UJJHrsbaewk347t70b5pEbqbkruM/1YTp/i
/Ng2wA71GwUcsxpTEs2WTSJNqtdYxScsF0JXGbuNnWmoSZVXHvvirsljU+OjXrlK9QHyWZf9Lwtu
rBJzcrhiHlJcclyRa6PvGCX5ayxsP62N6otANdA1u858UORhuBkUlF6E5XRXVv5vvhUXHai5XD8M
UoGzb2U0XWOKFG1ujNWU27U9v5ukBF4rAO4rL72+02kEt1b7AKAKBCeuImctJzT8jdrJpelQxBGq
TSgHbia5Kb68v/gut/LpKGcvVEZVZTZhNFPKtMGnayruDbayTTUaW2F0zf37rWt4/lKrAxv0dGwC
QaaffkhFQnzHbtr5EBXKRmrDj5Wthl7aQiyMcQW4qcdvkojueuWuEEdzvBH1h0R8nsXBCO/U6Udk
HwxxVFdr1dnr68GrzCNQuUNWvbTp97a5ycefURdhIIwIz0ZVf9rL96W/K7vnWuCjbttuH34bURef
nRvHRtOlQ/v7a1cdo+kucb6PjuaOZgPreodrn+coT5rxKC0fZTngdiuNj52DZpjYGvVfzrAflc/o
5g+UJHHecK34L8nxSiN3B7EzV62h70X0ZZRStxA/6KmnMTSW9sVKXovirxyWvB3qpBk3c3ujqF8q
58HuQUGpfoGcsASG28r2mJ6473/ti7vN6owJ2BQlY2rzlBDO5982kinmLgWCsKdN2TvKZ1T4jR+d
M0W3tRpHqMPnyh7KhH5XAu1z0d61rtm5XDi58RRcK1bEIJk7At/rLvtlO+fpZEPoCsdD12BRmcg3
otrNRveCfwTFojh7pRGY+Utm/FDwXpSVFzFT7SvcHjBOjYuedjMky13WfrWnn4vy6ii7zIbTIT30
+osEuqJcqvu0vJ26jSitL3qpPhr5izXRQUYdw6N0dyUqXCYwwIS5m9Lw4Mi9oPsachxbo5lpBzWB
g63FHyWqp14CUWejF0Zxi2S/qzm1cWXYi5au9taqAxO6+sEBdDhLyZW6QObMmOZDr/ORhNXW22lB
ADMzwm6rC1B56A8PytdEC7ddXmRPaa8Z90mZVce0HPT7ru9DzwQe+8cHNqUZnALRHAXXfAGOLNPU
iDOsZg8torQlAtYbfShsjD5Kt17BaO8v6stAicMLsYTSn+asKNDT1YRdfIQpdcloyN5u5qovIMFO
1wARFw1SJptTmtC/ymgieny2dSwouqpSqVDbc2kfEpG7PXBmLECfhjxnDQ4x7TTDixQp8kQEQnNR
vouw+GGWleYWTfuE3ui2STNvmODda8tVu/bLUL6y6zjVqVtwcTq/DSaCH3czEgdVZYzIfGnSR8OR
Ei/EzeiJNov21/vzfnkW8geZeuRMQSMD7T6dd5x1apPyuHxQJdjZnRO3myEqp0Azr+XOv9lfMPU5
qAyaiSvF5XSkJdeXWIqALlhInvlRArQR6m/vhvFyF8VbCmvhj9HoP73/fhcY1/WLk3OAJAJwDQhs
nfBfwpSWl+CL4mw5jDDEP+cAFW9pf5Xo7SvzoaCofYiLesTxhju+Lkk/yk5CvyqZK6/TIuAU3PO2
A6zUvQkL3pWzZsAwakyf33/My4TV5jwlElALWbH9Z3lCgrmHmFsT/Q4tLCF3tcpjUbfmQ6UviTcm
hgi0ob/WAf3Nt6cIAgoZ7DW3mXN9yQI5tyYcFb4IN+ZlUmwq3thBAAcYrqyyC5wgXwG2OShI6Ddc
n87FHGdpBqplO+BWVGH6yiDj/9ssn7IqXUBdOp3+OrfodDlV9kgXwDVxyPxWOca01dFW/NZM6Uct
GprN0GnaH2docFNM7nI8HtWKcxqZik983E5Vc6C9EaGPZEhuNVX5lfD2u2W4dvvezpb1O58tw6yu
AM8YdXNI2gVkURbPtzYifq4CffC+0yR9I6Y6kNUu2ZCImH5ijciBF80BvQgtAJhVbMpe/gb1bPGy
1YBlTqfp2kOuR81pYocKFnd3OobMBHW5071idz1nvtmXh67/miD6daOGTXOjZ8b4tSiAzRSRAxEy
nI27BS+eY4f5SiDnVfy1l8ebMf9j20ltlc0D30BVgS4at/vT57E6Fblwo6kOMdS0T7oxVg+LLb7m
U+J8lVphPQ0z2H0pse+kJs4OthmbLyqaobgPjl9E0tA3qeXsz4+qVdQHWCI9E+7n50dV3+F907d0
VbMorj4mbRlvhiJdgvcjwuWBSGuE4xdMOtoPYD5P370Hx93VQO0Plp3Hd/2SoPxrzvaV1b8uu/Mv
jvkrYAEqAMiHnMWdLAPpINdlDRmf+xCEyjqobWPxTSkGaD+JP2ySrB+UsahFkzhqgFlPX2o07GqZ
KrU8YC3W3cq9TAI4Wld6iZdhjThDo5e8ZXViOd9qaidH3LzNCqGOKIJc3j6Wk5L9cFBhfP8TXUjH
8TqUndY2Fkf2Kn12+jqqssRWJjntgYMMIY9eCXeqJbamaOdtiS7Ez6pRd0nXzc/DNCceUNfe61Ut
RS1a+yis4ppG2QVmdn2gtTi1pjeIQdln6U3VgcMQmMoe2njc9brh2qJCqgt74RBCc57KXpmP2lPM
RvZLRw7kbnT8Re77L7guruxP3Slp2Jej68Ro1zgo8N7xu7ab5t0QiBFRXM5GY3i2c9G7yEvOH4fO
kfdtmTSenHXN4sZaAoQuy7Xv70/2mh6crFS6OaQnpGzcN+gTn8WCqp8WFD9n+SC3QFj0eEmK1bz5
plfQCslzO9kPIDI/lkqV7BNZWrz3h7/81rRIkUyjWa6v5LfzopydxY2ziEw5ZFOefgxtZ1eJZdqF
mbYBbQnifWjDLZJfz0UlUs8oB9O3sHRQl6mDNjMWVxqBF4ucx1lZS7TasSO4cLKJFLOjuZQrBxr4
2U2mRvHdDAXwpc7Da/fNi0i0DkXPEeId6wsJnNNVHvZxNxtOqVBdKJejZFitN6n0yd+f4Iv0kFFs
PFqpycCWgE1yOgr0gixG4l4+rARhL1O7fKeVyojm2Dwd2FrNU20YQ1Ajun7l2LvgCdAIoqjLDZa6
GlSB89I1gPF6sJ2uPWDnjKtcnrZfJZxC/Ckf1du6U+adFRtfChkwoigj8JN4/R3mPrafZgtDWRrK
A/YhUfiUITi+qwa8fsumfga3fuSWLrtIV3Y3szPlByluOccpy/ylZyvnBJFEdVchnbXRJjxZx0ra
VKAk/KwwpG+0TdTNPDjXjEcuck1elyoshFX+R7PkLBHPysQZcLym81g3SKNSv/KtBbNPMSuYBWhO
j7aVlW6vfN41tJ/uX0ZdWzTACXEGurDStBY7zQe9PbRtswXZYbWfDSqAUjUAkw56cutaTz213ObN
R7Rx3HG86SBkSMXXSIAPzx+jtvXXMFvpOrXOx3BENEKtVg20nSSwsnJeqlHdpJ3ws/KhiyVcEDZI
OMc93Q8l31Whho8lYjtJ59l6GkQq0x+jfXgP7zxKDU/qSj8exo2wxAY23s7KxgAuro8iXg5EIW6Q
/Szi3aQXQSsyf00UM4QRM34tNIJ02nV6BOgTyAoYYzvQjGZT2Jhh8//RKGMBbW/0LPFDaQ+Ce5tZ
ipdG32WeZtK3vapu23De5tRIEJFqhlhwMEKPf/8jXF5/KXDQH7O4V6514/OWdGG2Mr2qRj6E/eJW
0oL5Lh6D6Lc5d5I2R4eZ2dpO5GK+amYN/Jd2QYQyrW9m0/pL0upynxmF5Ye0KDzMqqNAgnXgt42t
3XN9uyYsfKF7AaIc6S9KXawZQv+52YaT2qEiZSolJqMrd0WV1HcotSoUDUfpVl8i5SGWs8SNgXUr
o60HctOFQZtpyi2+19+AOBwKixb5KihTe0sqxk2oOcVRy5drJ+9ljARjQIufMi9dB/qQp9HLXPRO
a2fwUhXVAn/Op2gzq1b9+P73+90oK3GBZg2JJ63r01GcSjYGyIE9dD8bO7FyzH1TRqXt/VF+c9SR
zYBaQx5pLYmdJ4VNX8ShrLX9ESsk64ZO2DcVPwS3ydXXSYbTp+k5to/DlrqclzYtIjaWWHDujtLk
lvlVruSol40DLqcgBGgpc32Cn32W1ZR5YzSRlFbHxik0TyvT8WAXKHcXSWRskjp+waB4CEZAfl5R
knpJyC97Sdo9vT8vl7O/wjjeyp5QxCGCns6+kUSTwPulOC6O9eLouDNXkVxeOQYvBtGBw+OAgZQT
PeaLJknhtBGGH0I6LAhv3sFJpPrXTuWVaHyRTK2jIG3I4oekxAXg9FVEwjLVlFk6SHq5BF02VEFv
lsPOqcBB2HYsNn0ymntptq0tGEHpSoZ+gWICFAn6mSC01jzgm58tZE1dCk0Yo/FgjAmC7LizusqE
Y01dxpHPzVOHpUWd0HUSKvj2jIJakv+cnUFzkzQ7ai1yZa2azh6iOF/EMAAkiqQBd8XGUo+TI6yd
Tdv5Nm2H0Z2xew/eXwgXByi3P3hdiHvhO7NqAZ/OXjnledd1RnpI81rxqT4VcKoEBaOx2zZKsjeT
Xr62Jy+OT0RnOKtXPVk+GV/udMxGnxqmkRZPjpOS12FpchwF8iHWVOo/rERL9lNJbVpZFuMeTwxs
LkOz2rdLYm9nJB6992fgIvukNkk45mHICukfn1UzHHT2wypZKvgWNo4rRqJ9qREV/kuaJf3K7r/c
EDTOoM3DhuYsubihxpOhh6kEXKGWinRjDStcCSnFK6NcZJ/MGosSJsr6VWmrnE5vD8dhplYgDqHV
FxsRY4OaImG2Qeo8+lznY/IlLcN409D2ujLyZXRDFAzfUJy34Dqut8jTodNpDPXe7KpDP3aGP8Vy
f48Lg8CDUGxKfUo3EdxOt8nicm/hczAg2OiJQh++v/9JL0PCKnDEgQuAhiL8OVostEadXk2bHwwD
nAiyIt22MyxPEfP4WIl5RgqdBk+pj8gsh616ZRYutxSXKmTyAVC+CX2c5aSjilPEIo/5AXpN7BaQ
prZ6bww+O/CDGFI7KBRxzVftsiYH+IH4Y8vcaqixnFekkURdEPqy1QcOLj0gQa0CMr0q97tUj75F
kpzvYnmB5F8ie+pS9ondcuqRZI/M9L6oUtUru6Wi+ajJz0bVs+nTKtVutUx2/nS/rexqZDFgWNNw
BVp+ukbEUgx2NU3ygy6pn+iSD1ScdPR7wuHK8XPxHcBncAkC3kKZFl73uht/qZZLOXiJqmSgRTpY
ef7NwnqyKJGfaJr0c5iH13rJ6987uRWs49F5WAtQqwL/2eJfGr1oaPXLD9BPOze2psQzoyy78lYX
4WodBdlo7jqUn6m+nr5VkWYhgnGj/CBJOVrY+MPtVSK2S5l9uVLhukyeGEuHzvLGZyOQnIXGakqU
PF9a+SE21SdtBdZi8JJ6OoioV72fhu3QyvdhpT4lZuuqYO1rN20iZxvldEuLyf75/rZ+U6o+n2Ed
nAMpBc0FUsfTd9d6u0kmp5Yf7Kia/cKMwwA5EHGjlFrvZnLobIUcp7sllMVflYk7pgsvOX521EVD
vb3LnQBTrXbbRFbn4jxebEJaFVvTzuodapM/JzOLd8Anpa2cGq9hmlZ+3agzYUrSbo0xzR+SpYxf
ajOcvzbot++yUjVu+0Q3D3XRKR7xHAtWfajvOMicj0rRX3XYWWP36QzQxAScQ74Biw37+NMZsKxS
iF6tYBgqvembI/TxcVAeU6F6TjkaPmOafjs2aPdpduTVjVRfSRgue+WUFfBrIusCGbSWW08fITQt
oUYFfBC1kG40Q7rrtagN6saabnP0+m7aOHsZl0HcFjI6gphMVnAPhIbfRpond1nGhGrRomxxpx3+
MrtM98O2CbQpg4IvqmjXkORsBUd2UJP9BKMyyXetnVc3daJ1niwhv+8tM6zKZdbM+yJMdNcuc+lO
0ZQaz8WCWG+h25QUx/dX329CLOIg1MlXTR+E28/jST1JlejrFJbNrEkbHTX60NRaxDYSpSZcJl1/
l0tO4zfpssvG5amrMz/TsL+Vh9bY54IeLElgFz7R/3R8ihqH3h61K9H1MujxkPBAuFaRY3AQnH4d
OwJH1ditBFZcr2/aOUY2MYO9JGwwKkkjJrcdNPnKiXcZ+ajU0nSi5OVw8J2r7wnsiKqVk3Goo2h5
QjesuZdjca3Ft67tk7W/EpA0MJmrJggiaGfnKhrONS+BiILM+ldnfQzKaUyDbhQ1gNKrPgSX0Y+i
AiJdpFHU94E0rG/9y/lhm0RaI5uVg0grNL6r1qQm0k/t13LUpaAOG9wJtORhbhV1L7TY8NIS7XhV
mlpfFdn0BOztWmp38XXXR0LQi9yCwEZD5fSRihYdEGtGTQcJuq/8L/eyvMp/5CUwlUiXk09zeE2M
/eLbvg0Joh0BH+45bxq6v8wCJtGTOZehcpgTI/I6pE99MZXjn5aAUUKiZ7kKvdIkoih++mKyjHR1
SkP0oDdKtLGXzP7aI9++y6VSe3p/H18kh2RmDEMnigmELXa2Q0Q1CqSHkdKTm7R/SNLb3mkwA3Qc
KfMQGNJkjxZ7oKL4fgNR+MrglwgZjL7eBCSpBtFuOcdELCmeZonZ5YcRCbwt8ovhLjWshoKEokDe
xOJKDsZa/ijbcRUMbabgVFAOQU5R3K1GI/SiyJyvhPTLtH19KGDHzMtKKzznrdvpIHGwx/kh0fR2
T1Fb9suydLZp1BhuStNoP8jqh9iYvFQWKDcl6S5Us2tl1UssGI9BdWSVuOEawUXidBFoQCox+Rmz
Q1Er97OcRPfobWoBWTZAJqUu/QxOh+/0cupPBQbfWVpcSa4u9xdZBVcHLg9UEy6sMvIlSjlaBnji
vf6k61K07wTKWVJcdT56XkGm1de29G/eGpwWAGk4OjJGOfqa8P2ywTIkO7s2L7PDXBUNUqyV89zE
Eo50XUrpcrRl4B1UDgQVMxZpWwft5FAkeH9TXO7y04c4yytyakRp0/TZQUoTaVObkgiyUkSf/ngU
CP70eGjQQsQ/h4flnaNIaS7igzrGYOxkRfLHAhLT+6O8MVJPDwrKMLQMoW4jBEjN9XRGk1nW624u
4kPkjD6HOVZbnzMt8eEqbSbjq6MehXHTaZ/1sfAsobuAaF0n6/1Zwm64f7DCGU3mBK9C2e2SF3VJ
H7TixtBf+0jHNP5JjT+FE84SKdDLfvTsFqhJne3IzDd2MX6CCHVnR8Pnqnku8UkLmuo7isd//r0g
AXIGgm3gIDhnJkP66aM+UaMDviq3di6p+EW0VzOe9cZyPpE2IELkBFeSwHm+jc7sRIZSx4cU8fpd
ZcyWF8LS281OuYklKwqw6Wi80RaOZ4Gl2xWZqrjgLtorX/Q3q3NlfYFvBjvLZe7sdGgR9nB6NEYO
4yA0mhsYDsprhfT9dXO5+eGWsW7WCIBk7XkUrHpniBKriA7F0nwc5cV5qlur+ygRqHBCSSyuOCzg
D388KOk0KBXyesBb5wl93AKiim3khRa5zfYLZhG3AMvxYAmnTZZKg08mes3t9PJFuRIzkVxVsdSG
4H66P1p9iukKdwXKKuADDVMYn2V76Xy7mBSfZRTdJnWebd9/0TcrjtPFxKiAkwCagJhDqeJ0VCen
j1bPTXHonMNShp4S43FoZKiO5W4Jw2AZNz087eLjBAZXHj9mErc5PQjHfRXuKmpVZvrQ9XvEW1zL
fhySZ712PHOed+m8UzQcaqB/wc3Ky402xq7QnpT8XosfLIcycGS0j+aibGYZzHqbofPYugnHqpPk
m7DLty1ymYPS+R2SmVabvuQAn4M5AzNrNwAW4w7HoLEZd+9PyXpT+nVGKElQocNx1lqRNwAkT2fE
Wtjb8piMHwoOh10t441WYwi5k0pZozeHjkJnDVaQ9/q1EPmWtZ0Mjd4tYCSS9tXTgVLC6dC2k8cL
h1L2AbFM1e0QoX3qM+PYqF20x8OFFlrEXId2HgaaYHub/ajvRAeSPDdnJLOGXMWZ10xuSkADXpHm
zqYmZFoYuD4tOdZbU/j5/cm66PchL8HN316lB1lFF3aP0xSlsd6Y0iNX7x1CKtVNCVzqUMVZG0iV
0eykvvUzQ658aSSBmSfZDkJdUo7CTpzd1OFy3FNSN2cVy/FB0Z5me2j8rozSY64K9cpyv0AJrogd
SPkYlBBBaX6cbbIanF6Z9432OC/JU9FhDVRIKhQDCJtfQZk/S2GPGhliBp6shuV9tNiGW5tO76FC
HG5q7Ko8rJUGb/WUeXx/Ks/DKdA9unvrVXZlcVAtPv34ablIpVNO6mNYRnEgTKn1+ygOr1SPfjsK
NBlszuDi06k9HWWqsrgYl9VSY06qDTZ8bL267vZX3kXjz/y6kim0Ab4C3q293R7Oz4YhVzKlyyTj
MbYUbmW2+TnDJKGI29ybLIueti2/oBRwQ0/oRz9GfjlgjJ4ateHpqXg1VwGPue2DYhBVME8oAjt2
1wRlPqU7p3CUG5RYvjRY/Lh9/BTHSYyOsv1JGPLkD1pR3lCANwkbXI2QXak9NVLioNCt+s4Jc2MX
x1XhKYuUbqjaMqKcW8h6dkjCYWLtFbWuf7RTM+NRrDoQsp1dOdIu9jmzw9TQaiDqkqC+XUd+SS6T
alycDg/BR5KgwNggBu/N3rBPAur/t5NX3sc+3L9D9dy9Jk/hlbNtXUdnn2aF3YPoWeuUXB9PVwAq
zJ0aN536CBJ0B71Tbyzf1LcK94j3F8EFi+ztNYFjoFYFQx0I+OlI+DLaOWFBfazu7K25TR+mTbVX
NlCw3ShQXHmTe9q2+jwE1qOxtW5kv9hGfuxKm/ef4/xgPX8M9fQxJrPvk0Gu1UckhF0DnbjMeNaq
baOawE2vLXz+1snkrrxda03KSFnQGTl7ZV1byywxUmyTUhj3lh19bgvHuXItP9/DZOoMAqiaeh8n
9rkBBplW3YRZDqo6wWqxTEQSAG9NrrzKevKfvgowvzXFhHOIZ4R5FimMMUbndamKg9lHWDtDwkYr
uoxWyn7oo6TxTM8gP9aA6TwpXa4tnst3XEGG/yzzUO8+p/JRNZ4hqDJ6LacmtMq5XK9e11wtz0YB
BbbCDzDnXfvu1PbWMPbLRswzSkI5ihQHSrt57y7gf3cZN+0rof1NM+OXufznOBTHEQihSMaePx3H
atDNAPSXo9wIMCnr7H47ltWjWhg/5cVQkKw0k9mNZ5SkINmF/jyaw71RJVWA05K5Q8iw9WslHl15
UJIgtTsffUGQnqMWb3Q523Ir3OQi8WXMlz0nsj4qVnov5NTxnbrbzBo1+NKRjCvXnbNM6Z9vRdOI
BteK2j7XVpihlIddwVvVTvQ469SCG76VAUvUReYncfUIEctKke0/29Bv4+q0j4jipFv0bk9n07Gj
qa+dJj9E1PY+OdVY3IR9/mpmeeiO0kQjLemvbIbfLBTgKsCXqbbxuudwhlTnMBnrJDt0lh7vwnmx
vUyDN/UWqf79x/Qf0Wt5/OeKaP/xn/z7R1nNdHbj7uyf/zhUr8VT17y+dvcv1X+uv/p//9N/nP6T
3/zXX/ZfupeTfwQFxNL5sX9t5g+vLa5Db2PyDOt/+f/6w397ffsrH+fq9b/+9qPsi279awiSFX/7
14/2P//rbyzlf//1r//rRw8vOb/1P5bX5vtLMv+v/3n+O68vbccvy3+n5rCKeSE2SDxbYRzj6/oT
Xf/7ejquORG5JZuGSFqUTRfzI+XvCODAHuBeRpAl8vzt39qyX3+k2X8HsLoC+jG8I/Ug7/g/z3Yy
+//9Nf6t6PNjmRRdyx8+iYDUmVbHAhoUwK3QU6K3c7rOlphyOSBMmcYtUipSHUrfpF7PrzD+zzoY
b8PodOehrxDS15bo6TCFMyjKQp4dpChM7GdLrwKz6CLXVOfxy6zpP0eVsDQ0ah5UKOYfTRFVuwnW
xos5Zd29uUDk99HwwmbOSC13ydBkD5uwvgKpOd3tb49JjOQ5aHMSM88tohLuLCBiCjWgJt9usSsq
WjdfnOi276bXKM5ChKuHwe+gaF2JM2c1/38NrfLJ6W5x9p2LqxVCAcRjp2qwxGmGv3DbfenyUQ4S
rW82S28BvSu78CUPI+Fmsdx9KUXcftF70d7n8HSVbJj/KB7884lAibPUeCiKWuvh+cvBIWIF8FFf
KMHcqD38f0lONxnt7B+/7JZ/rcgrK5DGKo2ndf2ta/50GLrHXa633RSUcd7sRTfWnmGMzZV4+pt1
TmRb83X2FGnh2elUmhU5r11PQQJcASttMMK2HH5//1VOs7C3GaNhs9IyWELQJs4yo7BOYWelYLEQ
b9fuQW/N/jwU5Qd1beBoS9h52MNesz5e5+e/z10GJYJQtgZzwu2Ubby++S+fSdVaHNuHUA3GbHxG
xyQ5AsagDOEU0bNaFqFrzWm+aXOt8hw04z+//8oX87qOTgThwMIFC4LR6ejLIuHDWlMwMIfsCL7d
OprhcM38inB4/pJcu8kC9bf6DTyts/gBXHVkN7YiqEtp9kcjHu+FiR13umgg2ecoEt/IplKgxkVz
34xatF3UXCfGLHRC+/bVUafuuZLnNPVqOSqgPgza+Bz1irHLQmPEmGLMbvBFFZs0SQcVP281sMIF
ejyuhuKxUFaHmXDpzW9hPYyJK6UyImh5a3RuIoYkGAwTgf5U1QdKFJHcf+qbOQmaTlNvW1p5jxMC
Fp6IG/NbyiV4S2GDgibo9b+sWpc+CqOcN0M/Dv7MZ57pdcQClUd0RHSulECrhelp86xtjAqsuVZn
r3PUVq+9Ie61bKK6IGxkIUc5LAOQn+FDPpVt6mqTsG7lERVYDbw/XsuAln8uetbf5Pw2eu6j+NSy
/2tgf8ncelUEdyViplaX1Ur51pti5JwtvgwUV7wyqTP+m0m37tAJKr3Y7Hq3t6JhI4VzCw46UsNN
1LZg5pai2zjZPHwBJTX7yAo5CO1n+oMc2W3jZ+2wvETAJl29aVs4o7mOS32lJ0vQjH35Yc7V4Wur
ZXaQ1UnlqoLKrI/oxc4mSXdpV6T4vFT1Xm2FtrO6QuwtXUq3TWlI9Y3GJ/TMZPoalw3usFqjb41q
inYVQRxjBVnZc1kz90IAzl5Ge9j3el9t07KzfQXksRvD/g8GUy5dpQ2bLQypzbJo0HxMqTsCgHDc
aOzMoJOBeZZ6KtMmGd1wCJ/mXvoQ9d28r2V5kzYWQPy+3JDTFne9obzog4i9UM5l1wwrfdesumBh
lPZ33YSiEzLEQ5Bmxq6Dj3gjBIJLgA3aZ6vvdpoZKl7Vs5iq0M2L/i7WNJ2sOPmSKRj6pjIwEPV7
n+P6G+nGMUnbD8IUC67zSbV3ysg5mo2d70tJV/dFmd3GZfqApaoRAIREy1VWn22xK0X5A7D3HazR
z0XUge6Zu5tQLr4alTbs7YjJy0xDCpQcNJlKcwMHyHCmgIvJOW26IXPp1/VB0sxLMEztFChq7RpL
5ZbdhDydrj5hVuHspEbIOwxUIj/Vl35jQi8I544yjRG6eqG32LHTHLUFaJdR9RsZf2/4XcJFTVgO
MaoX7YMOnYNqq7NvbXwj+kJdPrRIr+zjegiPYZN+n2yz3SZzP9yrcTwE2G9PN4veS24vNZk/FFaA
8NN8P1RzBrdhkD2jaoddW2q3cz3uan361spyubOT4msx4EReTsaBW+CjVGj2J6csh6MKMu3b0NfL
XsjZir9xjggHzogcoPYIbWwJ1Gb4adSSO2sWj21URzOatkWa/IQwQK1Yaho/XlUoB8loaGxHn2BX
454xZWiJMWmO8oy9ycAFY36h0zj7yLl9B1e3U1plwN0VsSMbPJTaPXXTKLuAj7F1sOGgSbqe/4iw
fs406zaqadulTvlVQQPii5RMPyWq/UE5xouP9vVOH63loZ2kH1KshV5WOKhFaEKb4eToOR3fWfNY
VcKdZZZW10Hzn8z2ezgrbEIz3o5O/Cxp8aEsmy92EtcY5mbdRspb9uoaD2dsmI0o9Zx0Els6+Jlb
W/R1FWyeK1MK9Gl+VJZsr6CFuiklFS2A+W07ZcdJBmejCs0gNGD5FzvE8tbatk13M9biuxAz5dT+
f1N3XslxI2va3srZADrgzeUAKEfvJJK6QZCSGt4lkHC7mbX8G/sfqPvMiEUOK87EXMxER/eF2GJW
AWm+/F5nnFnI4FElzC8DpFZ/MS0mCq+4buSjSGKBndf8LD2M+2RZbVqsrUJVrN5ZRmW+2qVKfjtm
cqjcki9Vlz3NI4r1z89G1ATvji2UhLQwWJLQwzmk356ORVeoeZs6DQ5NyjJvCzk21VbHeIRFYUVg
/xHsI+kriSXaq1jmkY2d8mzLg2cPIt00UKOXkMzjFnciMljv3CqtTPZNe4G1Xdb1K4kE3ktUUFpv
tU6toGT144Mc6+7P2Gxrkx6uoqj7DldNL2g7OX/DfTx5VdJFjYMun3tqLTynS9LBrebSy/ryBRKS
IjdTZVvfq5lKPG2KEh1RqWhTuKCi/ROtZv4izcaO/aV2ewbOlqYNVTWrO05ip1O2AykFr0w//bpX
VHGjWljr+PpAjiE+iPh+gSHWS1DGbeYPkSozXyv1rjxLYZpbyPySpoM+P3VliGoyv4rNyb1TG/K+
d26nD81hGuPpJcGgyTccaS8voyyQOknHSpfbRDUiuVFb0cAkWFv6BASNrePPzij6IKZC6/yurBwH
K8mo/h6VTttsPVgIAMKiYmMjOq28ds1syoKiLq0vkHkLwgH1Pr9xzcjgoLGGjoepuJOL85MOYJHT
MucmM03CR1allTjOqtYYtv2IvkT31OHOsGsH7+ZCmMiEdKfJfa5jJXcLvKXLMM9FeZnq2YBQyxYr
oKQbU39mqM7obYQx2lNQqmmWbZumMip0Rln+ODmKnoSpHDxSbPrahcOuExvtRzGQwtaVVTmfe87k
lVth9dHesWMLqRQN65nbQ9S5gTCjuTlEUiue7NbOfqjxrNOqzWK2LNuJ4h+WUw1JWEQxDetxmGsv
tBQr/Wl2Bdt9ORRVCBuwaHwXIT11A/kozk5vS3XaCHVsSk50UvAI14lLe8+/wzc557p9npb04jdS
5+i4shelzC/QdrnR5Jdm1WlnhUuSUBpU6iSiA1OjzsOhm0jpUmIdB+dBH5avnjsouF5xWX1U0Mwa
QZTgCrDBqNM8y+zWFOFUaMYUyAyYJFgDwoxNX07yC5ENqyGvE03349DmeZhwOsDEtka9Jxu2dG7x
/VGLMM7j0vCnPME9uLHy3ID2B8LXCDJ4A12N1SlAMC3Y4Nt41vy5hBXKDMvFvV2n/VOiacqtrS3T
E78SGWaeZPl3yT3upZ2L6YUkduuGaS9acJbUkns0TlMdEjs1XM9Gi55ZLuVYBpoUXssmZTrPcatb
Lm5KnsBWfyT2hkM3SlUSipc16Xuw+/NUjhOvK+/G711qsdkB8/QclUYyJpvS0sQacTBYd2nsCNsv
lJraipax623Z0kESrCbOHhUFm8nASoVMuW4uA3SCMXtROlS54WTrHGmmNqUz66hTvmqRy4OYG20a
NoWG+NOvy6TXfCWu9TMs5fr82tGkHkyxokf+WnVfVLmDA4ynjVEdtOR3LH7peh0MWSOOLgV8FGvb
jL0JpZYYtG+jsVocsV46modOPlyDmI3Cd1Ivt3YdpFoIwZGE4SDQWz4tKqa+55q96PIsw0WOE3+x
E3QVbp3pfi7V6UCh4r5Yppi+zKLW7a2mFQRXp2NlYMtDf/hrOWcqrPC6bPIdUaQLmxhGBaDv9kIG
ezc7P4rZzjeTImbQ8qVWrsZZjR4Xr9DtM4/ZkW6w/TVHDn2oXGeTmRGBvUyx5B6RAguGM/Nw3Fea
8KzQWsTYb5rKnK+nUe86LLDy6LZ1+qgIenUwUSlUrBkgQ2cpgxkHZnWr5Mqy+BUv7wd7rKn7TcON
Muzhgbo4gKTmvWENQGuzY3Q3RIKb7hVgkSp3uWXjGGxNphsYBabZPqH2quqrFfUo+ZBplW8amh4P
qFBIFRsNsOehbt00TNwpb4AU2vHao2Z61fWy6X1pJ+IH9KHllrjPrPSZa8NjPUCXMs1IF6G2aPHr
YA3mYUbEHfte6eZZiMkjDZU5I9o6sAVXPr9TLTwmK+HVX53acchVt8hEJFIqzcV5q46QvlA0j69J
3SjEkgsFYqPT6F3o4TNS+bYy4fpeL4YRCCmJMsUuoGz8ztbaK9kqvRLYVqdmQdLq5sGZCGTc53TK
3WCqrKEPBKyAZ2UCkA6cPmtb7gBF82XW0554Na1AFFmNDH+Ym9HxKI6kZe3wDom+6+1k/kSYhcTf
IODypndr5adnKbLgDmh5Rjhl8bhz65hDs2oM65taxnW/abGofSzZ9HMs3toBh3rhKuyRlWFTio2l
fG0Tcsm3OFS0a5xwXBHu7njL6As9zb8MVcMfw42haiTqkj1rNLpl2JkA1F8KLgwjRIrcSQ6uhQ25
E7npHda0RC7pVm2LoKrULg+aXGqJP2iSQiKmdFkOuTkULzCpp1VhmzLbY5eDCGBv9EsnTb70Vh9T
Vtl50W/YL2pIDL2hlYekW0lxuWzIB8sXty+CpaGL5NNgWTbtnIwPekryjV93S303MgmYROs9hgDJ
Bz0ax7velsYUZm5Z3oy9N1JfcJA6vuko5AmCDhBglaZF8ZoMGO7iuaBmMhSd6L7mHcGvsANMXrtT
o7dGUjwQleSNCYZ3Q1Lc6iKHNYO5S28irKoxd8WbU7BtTsn82gx6V/PdlvyxX3N+gGt7TnAFr+7Y
J660aHcoCNvkwS4Lk0o/S56JurMnUr2U4bx04Cucj6rbXuX0LO7EVBEMr+uRi8SFvStBT2cW0bYc
HAs121TUbRB7kXvP0QBnCalwB5MIWzpvm9pjT5AI9AEfFJuFoGG4+TJNI+hCJYvOfeRSBCwSudOy
fOkiQ68OVtrFZ86oRc+DXuORgN1iPAUJh+G8oWnZ3yPrmkQgZdbbj64rTXfk7VTLuHGzYfbxzcFp
NZuAa7a9pkdPVg875rw0ivG2kBYaIYeCAT8pxHl1qLf9wDymaNsZmEsrm7Se22fDGVJvOyNn8i6b
sVsU31XQCCEQJlKJC66jX3bSWqwwXpIJNpvbQX4x+IMd9lWmsa30qb0XWRxxJ0Cm+NNJdQ49LPmZ
PHWSLJZvU78Rcq0IGW+8zix+JnmbLb6et7Hte3qRnSVxidjL7PNO+nmViij8vHY/Uk3TVvvlZITx
Nzqh1cruCBokFWpy9DjuN51pVQ+6GUMWSq00n32nbopt3ZraQ4N1xEVm4nKlNUD3smwkQHw1sFwK
lOqH1humg2iURvEtHdiKv4pxyAaio/EjS/9pk/k/B628AVou0++i7uo/+7eIy/9KAMb9FIF5SH8K
8dL9499k14uX4mf3j/kf/1b1/+/fRZ9+58+34qX6/rN76X7HdNZf+RdA4zh/0ICmtQ/HByiEFuo/
ARrD+2Plaa9AN7Q0GiJ0P/8GaODe/QGfFLSAvwcG7q3Sg78RGsX0/kDXSdsctSVyqX8Fn3nbUqab
C0/L5DfBW0VK9k61naXz1NdLnASGlXQPueHk1/2i2S+DakbbwhiwX+hzdfP55P/lYPCfPWVG1UCr
VHwZmP1r4vxRVxchQVRAA+MKlMuwlVeadVE4r8K7WLI7M6uCQdx2+l3bZ5uyplnkFaGWPbTVvZlS
ro/P0hr92lEPpXgVersdNMXPhz0hLYUzHUqEIba8xWBqO0SEU5lxkGYXuvfQaggU6VtCVPI9nKDM
jupSVrsh0fxGhaXS7PTIC3rnVPDR0Vp//3WP1rohAKBxKc8C5969TK9aX/qlv4TKtg7EdbMxbouv
ovA5R33vBMbyFnB6P/L689+a9+O0KGqE1hpBj5R0bMfrSDzFGn3uKv1TTtbB7P78/N1q67v77N0e
4S21ZaO8NhgSYfNm2262fUh16hdbaxft64Ptl9v7z4d8N4ffzqZju8i5rkekHoyYQP8prpfA3I4n
KF8fDgGZavXEguR5zHnT5LBovQ5ZfXK+Ly5cEesmbsnYqb+W2fPn3+ZIdv/3O/ttrKPZUljCaYeV
GB9fVYhzfri79ovYT+f1DoO3q/hnfKZfmzADzqvbZBfTpHig3TM+fv4pjpQTvz4FQBYwJfT5lcB7
9CnMopMiy4o86Ehe1EICMRKiwfxh3jS2n8R+qlHInWhofTB13ox5NFtLTdhqr4OhdEa+GVK5q3py
oOMJNVCdL9sT3/D9aCA+4N90kVeSzDFkB0VYKRVyCwOH5nUQ68V0G3v4yOZzYodVbRh7+HP9tlqa
8rJ0ZiICZ3v+MrdC7rvWaM+bspPXUCX1a7zt8p9zbpv/2qxje4QRwq2IzZJ+BUmCb1evZika+1/K
rdhKVsGhikbES6NzQ5kxXIgUfGroi5/YMt4ibsRu2aDoGsOStwSb5xf987ctQ9VKr9D00iaq16KD
5MZiC/0k3X/+9Ndd4LddAm8hvhO0d5ik68l4zNQsZgjvqdvNuNcQn46jkC2RKNiV9SBUTPumenbO
UQ7NyA+F7aSw4u1TJL7jKQ4QDu8GLSEUGFxh1OM4q75Fg7LSFvY6yv5NZk6AaQO3JqkveEaToLwF
LcvPW0vNwjnWHSbhlN11fRadSGU42l2s1dzDwzkHawEMBqzjR77UXl/FZMJvey5qWAos7XnWtO3B
FO5PA4/JfZ+42Ykz+Kh3vNJKGU9diWn0kPnneJ826qxXqoRB56m8b0qpblPp5V/o8+V7QCDBTS2Z
l9Akupr2TTYbk5+iCp0Ddxka0ycT9JT57JFiaP1MWMcwBSHl0XbSjkkKg64m9dgu7TYhvYJMhTk/
j5zBgDwuoq0auT9WGNWrgQe1mJ5d77X2CZrZEU+CjwDGzQ3dxWPUgNt87LtlLVELxtKS2kR3LwlQ
0qx3jmIAskucOrmr7Ewftx2ezvS3zCR2YOq79UWUiPbFUcva3nqQg9kip/YU/H/EvF4/22qXiEMX
KSr8c0wnNOORK3GrA4mmBrlSsOyXuwyPnX1FF/nOsfq09VVzaNA6xPP0nbRmyw0Lx6CHuAiR3XAT
LrW14aXUG6flypfqRpyeutlQ6P6+tNczkogtdw0ZgcOJV/TbXYtbVu+MTmXv2QCii6kQ5ZM25pE/
lTFBHMOsbXNDowPvxKrP/bQ69KNlbzq39wKS9zAN96J8m6S0yCao+icYOO+m/frpIFXjrUX1jK3N
EWSSz0bnSDhL+yqanYJgaZzq+zTRt1YZz35Of/qs1iKDHCU8hF1XABHGrhYkJv6KKFTHE6fQRw+L
F7sylzCp9I6japrW6HsMiux9BrU6wBq+3fayM3yuc6c8TD4YajUNYVeHggdv/Yg9ovaWTMueqGAM
I3+qAlnMaAhEGBA8T5zj7xYRzELCIxxqWhf3e+yE304BrWvbqbXyaD+L7PvspRme6FqC4qfKfZt2
1JdRmMa3rC2KwO5zEeaZEAFhf24w0hUPHFLnTqzrI764y6zUHLJG0D2vqRLIdd5+JCgbkYtBYLSP
+j77MRWGeetJ66DGhRJkhKPvsiStzwsAeuQMQv+iQST1x2zpt9OYEhYcKfK8swdstCC7GiFgQnNO
d9zd5kXa3rWcwxttWMSJw/j9O+NTI9HmlseFST1WbhWcWy6BcdFe0qS9SFOc+eFtqpBK4P58fiIf
H4frE4KDSuYWpD0XueZaGPx28Pdz1KdZYhMwadXtBXk2jru1RSz3juo1li+9Pv5mwUn5mZBlt9Uz
Ld/XM+TmLR3h/pT94a9v9luB8OvTwGs0Vjk8qv9jl2NAyjzvaj3aV93YPtZjlN+aE2KnJpmMHNjI
TAb6JbPsgx67tR8VSwvbQLMxN4urKjSflox4d6ux3MMwKtj1L4NcXVMbmv2JUXg5NtWDcSEHkb2U
FgyZvVMisdnVdNViXyNd4sQt5d3htj5f3KFwMIBuCZa71qO/P18czImx5BtFODduS4nm0BDJslfV
rt9YZVEhJYlnUDC93uLRCkykO3L3+Uv+YD5x3cZIAas2VKTHq4BmZA4gzCpoXaICwF4Xrr/SPIMa
eCpJZl3jRy9wDWiA3rfutu8oVUWbkYowqso+k01CniFgH2KxHOxwVbN0mon0UH1Uo647sft8ODAZ
P4yLqwUuL2+fs9FBxlEAkPYqZnDA9aUeEOyubbS8qUKlrNRN2dLbm+2sOCEqOLpRrHN2rd88Smcd
qbV9tIJYyV0WT2l8MGVtnI1NpwJczOpN1ZnQNyb5/PnLPC4bj4c72tKmPilVl6jEgz2lLio7kuql
ahfbuTbqcLAiGdZakZ/YJj6YQRSqMIaRsVsOose3T7c0Bo4QSVBxH7vDpu+URxg01hVYcnNipA+/
Hu4bq403vE2XBtjv62VIdB3cQ+PrcSUJMRjz8T5In51liM6MMjLvLXX59vkTff8C2f7Q9XhcgOhO
HW86uTm7IyzL+JDoDX3pPH4gmcAJBLaV21yabfD5cEeXIOYLw63LkODnlR599AIVA+WlAYJ9mJZc
vvDGik2kyXs827BDHy2j2rgicriD4dtYY/fz+ejvny/xW3jV0Xukxcjwb5/vtBSZhzVefDAStzoo
LkBnoQ/TlXDWAjJtolCdlvJU/bWuvrfbAmuDEJG1xsdW5dgmMsvcQtNmN4b1hVeWn+hS0mNULAOv
0jqa/qwqN/6i95E7H8grArCfWcy0/6r4uQZJ237+DI5chdeygL4rHHhqfqwRUGC/fQjs01O15J7H
hkiW1mh2uIlBRw7spCVeeQYA6SphhTo6vIPXQQ3SEE1siXzzdpGjtj5oTnRbwh8L+kSr8Qbu5Fmb
jfNT6WSkGwGJbcrJgJYQZc1NYbry4FR5fiiqecIBN+sPZOyWN9oEn7efjeJMNVKkvrAHzqYZ0Vzq
9s6JkuL9a2dTBB9er1dQlq2jTWo00xqeATnSk0xCoV8tApms9VS1VynE1M8f7wdjrWUL5S23AXQG
R8X2lNWOKAUKsTR1kstWek+OFqvnYNh4lzfFQ7ectH384JhFRg9N2oVVQNV03DRJMaVeYnS/hzjD
2l0z4r3dJ5O/bldI0WW3JwIRENGD2OL2hnMR1XN04hG/30b4CJwBXNdwaaOaejupoLJCnNDx2Mjd
evA123tRZBuH9rzAYx7zUwmU77dkBBs8XBSJ+NgguX47XFXh09nEMbhsNcszTUnby2XSh4tinvsT
nYr3O9YKGABa8c3QXh4noMz9LOcxqZIDNMizuI4EUUilE5qwdmBMGA6VfBTdo/22w9YcsxOr9YMS
de1MsWuhk+b2Zh09WPzpDGVYlPTQ1HD4qjkFA4uNZFN7hgiY78u+m0vltRsKbeOSh35d1cpjag+g
659P7PdvGHkxWzc3NzxvSV96+8idDK6jk2Nnj+4GNkKpLM8SVsMljMIUSuPU/GtpeOs+tQ6I57qN
VQR9ifXF/FY8RiIDCKURdtBSuDOKZ3bnVZE8tSNe5p9/tfezCe6MhpwP/Tyf/lixk4MzKxXMjIM6
et4G6pCx53ayxiip/Yn+5gezaX2ENFtoNEJnONqKPLhnsESL7FDUHUGCkfVQqGvDrWuarc3h4zeJ
Wh56WYOY1GN6Yi5/9A6B1qCzIovhIxwtm0arIUS6TXbAurfYTFFbb9uILzrVxmEZnO7EcEexD3+9
QopSmiPsv2sO69tXyDbTAjkR2aksRhKOtjNtLBUWJreTdF92VXQlmwHLv3SYd12TKsE0zNYDHLEB
rreotr0qCWSUafqqwv7HdK529nNvRSHVLZnZqdfAwqZcWJLW3fVqFu9wXJ4uo0VxoYZb1guUlFtM
ksSXzyfMBzvuGuC5qnXYFjAHOFoMca4lnYTjegD6zPwqhvs+SJo7SVTFu04m5+4ojcM49TJ0J0LL
YXid8mk7Uof+9XDJ8OZg49JILs5R0d8po9SQ4+eHKdLazUSHO2z0yYAz1mlfsQvJrpUW71jacrW5
R8DcXyAcdZ80jYddClHv4HkkvhzLZdMl6BQ62x4DSI3W3lUMOJhm3IQOdfZZpXHxdEQqb6PBhUqn
KGaFnmF8MfjtpWNUOwKi1BMXi/fnKIgpOj513XSovY+marvuKkkyZQQhmtm2b7Rqs8CAISA+NkKy
RUmNb6r55fP3+tFGgGaZzQ1hDG7G689/23JMDTYKwejZobWRZ6n1VNP5HY3QE1Z9ohD+YCnSh0fa
5NH4dWBNvh0qjTupZb1gBim1RpiEiiIuhtQBT3Xa4Qh/yj1g3VjeFqEmRuUsQc5eNEXHRsJevZLD
bGYsjHc7NEyBPb3VihMXmHVBvxsFE3h27tUm4HiDURan6ZV4yQ4RZKN9ZrlJgA3LGHSFM7CaK+9K
0cc6ZPVEJ6rsD7/falnIlLFB94+eZw/Vs8l0Nzt0motRsabUX8faEzefT5CP3hqoFMU885Id7ai6
m4mlo9GhZIds8rRNHavR5TwPyl5xlPzWjrpTYZYfjwdhgDsLrZRj9SSSuFKMkuc5pNkGiXS91ZHs
BEBkGGUi9vz823309qg1gD6prMDBjrbrHG1s7DmM5nRaeY6fc44us1pQjS6B0OZLu52eYriom8+H
/fBLgoetmtxVtnt8JgIBiaiyskPS6LiFZk67jTU4/HE0K5dOqlq3/43xcOxbh0OaegzE9W1leiXO
IQer0WDeLUV1EWW8utHryt1Qj6dMkj8482FA0hUCTGdVHB8WRlXUbgo3+kDjUwlGgsD3U0f12GMG
dlBUs954s1bTdPWSPd2j5ETJ8cGmRlmO8B1kYo1nOHqr5D7YRGLY+aHhu9GdsaarKRPfJhDA/ecP
9uORmDqrJzy1+dHqSMCwvbxNkKAMWbSJU0/sRQpqjgN7fmK5f3QC66CYv5zXHVwGj84HbB4meKOU
Fgh3k9fcWNrDPLcOzkVZe0ht2RziqXIvx3qBfW2Z3RMag1N++x8gK3CYiEaldqRli5fs200cGqpR
RdqcHVQFN0fVJuOBch2bpdJbtokzYDLolNqeuU9qZ5XUQWwbCdMgavaELw+7zx8/NPt32y+KVRBe
g/sunarjZo6p4Nuqt4uyT7NWQ57oJPWfZW9q1zCBk2UHwWk2932Tmz8KUUTtzjaj8WJqR+u565uJ
brOt3dvVJC77Cd0ZkfWT/pgpznBmjYPxFZfWXPXnpi/Qw9Lz89U8mRNUKDGCtvx56Ks7XReS9O9F
ulswz/JnlFbjtEHVYD1PsbFqJLQs5P5IDm+z3OlIJa6qHs8n/JOUO5iMzQ0CqIyKaiyRVeSWiqSs
NSlPwzay88RP41FDhokcMhzsCpITcCSkv1HB6WwrQGwLPyLueSeztqHysTAoBODqXAa1+uJ7TbLh
1xKtpeYjXhhfXejXly585EdTgdlOWkICDm2PRuRL6QDSEztT6mFctfaFKrTmcmp1cnyMbCqf9I7d
UIh4sncgj3y2GVJ67s9m0m2IMfdQJtTd15I+jxNqVjlYftr1yn3PxyZZEjkEcsm01J5LtYrv5VSn
JDP3Nkr8Vu3Te8WCnr0DfXMnf5EYYhRaZl2MbgPpIn7KPAmja2h6r/OnotKe2j6tpj3K/8W+ouU+
vkJeLzZI/GzDp1+caWGcOcZ+ferONTGF3YzcMJbnLk2eKigllRjdWtPpNgYRo4+YiOavTqIP/cbm
vHk2awe3pbK352dP623nDCQcjrwcUueqWebkxcrTyEMI6mgHpHgoajI8uK+Wvu7IyijHqvRFC6N0
V1m1+z1dDZmImqwh/Ci2jC69yRb3UQ4L2xfQIDTUANHi+qmsHA48hfynUEm95b40U1BUGdVuvsmx
UyNxMhmqL+iwCSLBhqPfm0kNMRo/kcOCw2lIlpV66VpWc+e4VLxsfi0QhDMMw21TLW0WiM7Le+jV
UntQI/aUvShkdrGoQr2xefWmn0cTXsu2ouSTP9ujmuyaVI330m6NOYjKWbphPTrXpl265q43nWhA
ztr2bVjrakFqlVWqP5IlyiEvLQtqBZ38xCeMGYbXuMszDxYeZot+J9Tm2bDS+ifSgx7BwSJfFjXV
JmbzBPJG8C4fAuHIddbHsxV0s2W9Wv0o1CCaWrUJdKg9I/MwgQU4WeIea2s39d0IQmJQSct+6bpk
RvHAHvSSZ/mYbRQsgp70nFRAlKFIc5D5ojCK0/X3FFkBJg1PyORGXGuvdSGLYud1eXIL3BTrfpXX
Zhbk3GxCDLDMrykBOWdVO2dYdKUasc9KXK3scd2svnkjLVZcvZHlkHE1o+cw9MI4Szg/ahgV7Www
N3LD2iBXpVk2lwhMEq9hKZkpeFUg1UTEW4luAxOAJJWEqM9LARKW2cVNaVTdDd6mcwXTz4lD9gHx
ve6m8lExMvNQ1p6O3CGB3rlmVXcHKPHG1yWvhh+ElCDCS9N4iAMtzaMO8Z7motGJFAVuWVLIZzGq
6GGIDey+xRnZWL4+Lm67xWOaQOBM9l/HuUBajhcgGoLYKMia53MnZZjAOzXpJ5tze2Cl9rg5JeVV
MbYRvPpWIGqDam3dZepicPduMPXy20pMNwkhFuR2NiMvFGFEs5VrtFEiFvx+Im4/BIzE843IsJSF
VZD1FQlXg8UsT5v0hh08HoLFMpaBuTbHLyNttyVg6g2gIkOfXwxZPr0OUZW8OrM26rgCwTvB80P1
yLPIF+9u7sioD7sa59PzNZ/noZAEH/jzGNMoH+1O1TYsugn7xFnmAfB9cVuqbf/dajKA4fQRUyJT
bht8vXFkjHBYPeSOQDXYKITWoS1axjCC8Db6xTA1AoJRWic3TWJi6aW1TrWvdUxJzjolcZwQDEu5
lYthZ5s0W8Rdl8rkDpma9zryMB/isrsoLe+Ru2OWhbbktAl6dndYsQi6VUNd5k3GBH5u5NCkJN0x
t9QiJn7RjrEbD8qqjJaNm0s93cg8TR+ywoifc61NvvLrBeJD0+M9LfkcnS0xWXd+qrBYfDo79Z81
ghzpa71SfimhRn6RqEE7vlQx2b42Yy2Pkk6pcDeoKEb8pLNmZDSLYd25MzFmxdToF0WLRiSQk2KV
6BJ6RWxQG6OmaBHvMJkwLEmZE71H9HBdwhlJ8hzTkAqdkOVQYC1lNzj+1CZ9EkiITDVOdCOu0qo7
eYe+q7XnYYi73RiPaMhsrSm1oI6V8ZzJjBjSMRpnCCuks01ooyd3/MKoeww5WeL+XNn1c9m23XVD
hYiFoeFNg28nNJ4DHcdfGCxNDB9UbwftCZmte+mCPv4Npf7PEe/X3/QfFkf/OzyNPHoY/7Wp0U6+
lL+z5df/+y+2PPFBf9DfhTDPf9eQYy4Qf9kZrT/h3sedaLUyWsGyv7nymvEHl2w64DggYflprZ23
v6ny/Ihy3yZT4Z/uSP8KWf6Ytw51iK4oxsR8OBwH+c1vS9z4V1zWGONxbjX9g1tKuY+Ekb1qA0or
dr2hotvsJN4ef7viMC5ju3HqyUBkkmVYeYz9LPapfpnOCeHtbZ/HdyXu7HeGOqfX2Fjoj6yX9EGz
uugbuXHGpm5GH80Hjgq1Og/bKa4Ca87NL7EyyfNeGZQ7RW+NMJ2i6YsW9UhYXNgRFwkM4u+ROm0p
XfrbdMrzFncDE8dVDETqJBitxT0rKUS7LUHqbPzj2F6sZgv/HTOu/1IH8vuc/T9n2cUl57P5fZ5C
jKGEPTLt+vW3/prnrvoHPgprpxL27OqyxUX/r3lue3/QCvcwhV5bHX8ZI/3TtovpvHoJYhiHauSv
H/3Ttsv7Q1v5usA/NGN/mX39C7Zdb7sQcB+xRsSCEWSae7JO9tLRRE9RrhaETu6HVkNTJhIrLMvG
2yzmFAWJk8kTXQ9aDev18D+7ZeuQ2ECxxi3wWHorvzhlv7UbZ4LDGrStyb4TAgMdJ12WTRrhlRxJ
Xd8bTWdR9RWmcjX1i9znhhgPjpNam6xulf04V835KIbiR9HoCpnfXXqjRfm9nWiLQCpOWAwCTO3Q
k1Np+ANk48ssy8Wf7bTQ9ciFFoVWVZg/gXMJnLCGUtlKWZoPuGM4TTB1CYURwnKxA8z9CnemUf26
idIbZ6qqwu+sNMNoParMp9j0ou9a6yln2eAKKKKdyeKDoRRdVyW30M62UNEPqsBpJt6rGnmjlJNX
MEtnNC29pT/S6jV/atRiuw6kbavqZX3QJ286tIjq4MslarZZOse+LRMHrXOq42tTOt1jklLSWanq
Prn2+OfgNYLs56FooMHoZh/mRqxWIfFXyQPKe4Dm2qDkxA3re1eWdiicIqJqJDE3WZzAMxGpIq+r
9mbfv6aCujEumiVciDoM2fDSrVMbvtnZRBA6GRUGyWNuMWyStBxwPbEfe+V71+Jz4E4Kp3ghvymF
p4SZRF7nNmUf4Ff7rVNyCyeWS83cx8L+Ofa9GrSZdjdHzbfGyZ6aPnICRS8T38bKwE70xWfNITuo
HHQYrr1ZKkyTKmviUuiI15HU+0Tafus5qNqzunhOU1SXCxLYnZukWEEaYmMteGBW5bngpL938nb+
auIGnaPur/QZc4Nlb5cGT5FQWXXeF3auBXDfzxI7Ns+qKv4xjty1My8NchlZQdl+07Jsg6561xWu
cgHsGwfKPDZ+Ui8VBr0/6xlVnyFuJYrQfe9aL7LxAu3/k3Rmu40j2Rb9IgKch1eRmgdbHjP9QmSm
y5zJCA7BIL/+LvUtoIHqbFS1LEvBOPvsvbZ0uYcMEaJ607ixA1pyMzXgvuf8FzvXj9zzuWJKg4/h
Jm/CQ2o6WxqhrLgsm/no+gMDFNLGdDCJyG5nf+Hy0wcgO6q1tP8JlsQAYMFVwVEx+QjcmaSNuJod
uocG0B8PUIlrDxt3Goukq/spaRar35ZwZ7qN2yz5PvWa8I1QZbFdlf24/VUvq503IEAUb5icy38Q
4mi6nwW1RbI0zhGWiR2qDwHrtC+c8+xNL4VPM5K5OJTshpHalcYoiMmTztq2jnede/fVn+3ll+N5
eq9nfXx4Gz1Ugl3q+fLopcV4wwBSPK9Dk35MmdN8MiV4+ZLug34s91ntR6+KYXXz8J8tCd3i/bPg
f4FqMsuj41aOuzGIhfMbUf37Sry2VFOTuGYLuBi28m70xXTqS8v6YVDNgO2kjFfBdOjoPXgyczjI
3QhE2UKzH9i2lXdCYuJkg8MhHBA5f4ygxE8m9Fnb1oURpT1UuLBn1NoYFM1yTAfpXxmPsp2HxFUT
24wD1CSvq8EdlaP53vZgg8pGDn88oHtl7RGHG+WGdhecssycU3TrycAfPBUcjDRNQITeqsUAyFy2
Hdd1EaF3PNVt88OU0G2cTK58+j1OmxBYkzm/l6DCY9gpHDnLkVeqr3PUfRZjnWAYK5/qUv7OnAcp
pVenYS5erYk3MlN2UgoFsUef8iU8tlO7revLGqR3PZe3etGnYQq2TpZ/LHUH2ruZ09tiaVJ2+Veh
syiecwLeTS0+ivLRDVifkHn+M3IJQCenZQ2FY6VHapF7WHk90LiKV23+9n2ZnVlvli9OEbtqtvi6
ByTsrR4yIwXQaVNaFxW19tkgd5qMLgAvbLtA06Dtm+sQ823lE99stMqa67iKbUdAZrENEQc0wOwN
VoJzWAWJudYAFML20FCTDAkBJj9jHDbMN3LhxcGazJXToDg5/fpL0MqVtGM17SU+lg1Swy+zmD79
Fn5DUDMwuGHDL6zm9DNz+Eh06xotGY5mGn5XcvhN8YbEQUQzWO1ltzK0CfQvSjNHu8NhnrMXp4Hz
P7m9fFqD7Nwx2OR53xLoDsM3UQyfDRVND4LJXZu/jO5xIKYTTgvoTWa4nLQZ7FNo/5RmXanXxk9q
8JiJ/Cf2P7Q2VXZLdCij6XhZdsKfypurpvHU0OvdR9WXXc8F3zkJ+kstSZWK8Wuxm3qDffrHqRfn
SxtIBWbnHX3M3LE5qF+RlbZxWXlfYZNvQyOlR2RqzV/CP/cu1VxoIAsf4Fy8eBYEp/bkjz9DpIcP
vh0chIW/3Eg9dwluhpa93sBuxcv23oBaY0bpw3R1w7r6vC5l0jYifcfX8R7QCXMcBAKW7eGJL5UT
fKbmfF7hC22sIvvMqZn2dQsS35nJp0mVpHJSp2oS5DSEtGMYLt5702v32Rnd5nntrT0AHm+TGumw
RU7azYtdxX01/pJmWlF0N47uPk+Do/L9bY4G9fjlXbM0qOIumtE4EIkIjK1sDbtqOBQysA4FMJc9
ifoY1EWU5EVabYgNTeRUmmozdMEe5N1nHdnzpS3rF2fGJdIvztm3h3E/LN3fSsiviVIXqRiPVQ7B
R+dE3vKsv7XEFBzbeVpQcUDH1MtuTNkMBYMbd571M1bh0emQnnPBRjjwlcv/F1VWPrCIMUVYTSvr
LiUZutYy0FZK+S6s8mCRrQA5IoNrJwL71e9te9fpDFgcql8C3c68WJy2sV9adB609ksG2+aSzkgg
GUvhZEj99rBqU3xI/Af7PJ+2vsCVkIFNSvPgYNPh2K02cUE1RbEYSsor3G3G8mfrUyyYCH+Nniq4
lUTWd62I1MkHxxaZkBMiWNgHsAt72zD8bT17uzX3N4T1EX5nBDFfWjPShotNIkv3GmtExbQET2cd
UAfNT+FNJV5jubc7JJDFsSCL8WSyQ3ED8f0GJI194SKuRqR4C4GnxDgkw9hURpaY3Ug7lQ+AibM6
HmBqQo424hFPd0w48V7kD9KhaEkgUYLnVox9tFzviIfU2856SsOs2k4l94cgIo6MEBwj9COqymiz
pCtAmcF87Q198R+YWcOybnYGPMJqZXQRWco1qzI/O0vDZ9CB3vSWWR9mZ2m3GfeRa+Zza5qCW4Fo
/qh+AGuUHYP5oUdNS7hBx3hD0BIxdJ8vxXRxHNjgk1fIX+oc3uQ6uefMg6W2MYIHdSbPzKPI0x56
fxglbT1Yn1km+1h3/QffmYNlOYmC751Y/Vz+V5oejvG8CA6eW6aY2ShazR9owACVGc/JnVV6BO9/
DrA9NmeInrTjAlgjiwK/4ZULKf2kKSiK1UH/rfx9m+U/nTFZd6OBDKVVex1reVzJvM4u5GsAdv+7
9tSxORrLzgSTtbN0qHZzq49GDqt6ncbtxLBtr9NXM9rhOfXSHiPPZO+QafI/Mz11u0n51o6lYw8p
T7CG9+0O6p7AOjzYFCx6uU73ReaM52I0lwsUNdDXMx+rNWytd/Jl/5zUHvbSG83NahUBN0jwUWVv
6gejKxtfzT5FRKJQfXmSqv/tSQA8iYCE9eV6XbChKgAwpEstemGF+lD6654L2BGgzmsQLCQ6Flh1
qpSvTeEC8acB4BseCLnwzmshf0VrrIhrJ5Vm0TyITG6gZK4Hb7HWdkOA8b+xpO51s0T9cPL87rQo
62cInX/W2hGsF9l5wACepvILOT19Biwhtl43BPsmcjoo7T/OzFMjd53nMFw+R/SNeJUNBplHsPkx
m/hUkQK6a0f2LqPa1a79N8ciG2V6vXJJ3AfcqYOymuJsKYB6VP65NRBGBy9qtpIIwAY9WMWquPlz
y3HTOAi4gN1ASVMDU/TY5wz32cBektdUhjj51RCNoBymLu9lNbqxnfP595YXYIxv8HfGqxeZ/Ed8
0X1B4yQsl+nbSoX1TKih28hq+VjL4W8fEtPMnJslYfiwhtHPaQDpCe8+Dy/RF4mPCZdVGi1ZKSXZ
4OcqW58Xy5tPDrcYFnrT+oRov26tMcvPXhY5hzLgbi+CTibgLs3bNFs7OcufB2SP3cC1WeFdPZrt
MqKKieR5nk0ovG6fwxlZMmebUQ19nad0/uWkocGuxlBvzI0uz9eCkikWAj9FMKVvNJdYL55q528s
2DW9aOF8s0HdTRwGfv0361P7QgBnEls22el2kcXEzUuJX/kyyX2Z2s6/wlM9WSUbzGxv0+YhjLuo
R/u4FtWu6+sIGl+5mRzx4wMOGfBu8lBgNdaE4UduGsW+gofDqSF+u9YaT2yfEi+1eNZBogHghi9c
kZwyNnW5HkFNJwQik/rxrtbcD2NJG1E8S5NZ0Yz24YQPtSrFcVJlGfPNm27KJOjqzr5IMqmTtOQE
bcHEHYJi+De64MZaa0rsyFk3kw+6UJbva2HN6NkOS8xpmM3rqqxb3RXHBdjePl/q4GxPf532N1Bv
6KUgbFLRIxhwDfP6fLiKaLra9boLZ6pknXnZymz93a7DUG48w5dPxA2jk+vPWzE77mc4l6/Ifw0Z
DrhsZjhbx7lZ/jY5X8ZNNrTfVdq/euRDA+nwxC6DTcY/GkGPA7RTubeivDMdHMvpYNgLieGjb9TX
ohWAqnz7zxzZ3tbLrc+8Dw9Orm7MqSvbpf6/nqIhPXBcjjbT5dozuYHS3VqNuZwzG78aJZJjXPlD
vCqTIdty5v1q+B5x4aC/uE2uYwCNmiovugK8if7MRTx1YwsU0idS4KOeNLZ/mEK3jbu1ObZ+czY9
rjDz6ulTmtOX1cOK+NQrtYB6FYNJ81mDrcfxYMKNo/OMId2JLZWFJ2ek3olbc3QtJ8bMqnPknmjR
nRi8+Ftljt5JbILxyIr8LWp9bgXzY0Dws2kpdrPd9dtMsM6z5iZ9jSLRsrirg3qLVKZYwNvirRmn
8WLSAtLHTjYXu6oJ8hc7lf62WvN5xygJDCGq2mNYu/Mh8jW0s7AyiErYlrMjMif3WRpdZbRMl9pg
jZAMmcs31wpmuO6jegW1F54zy++PngkjTTl4zfK822aTV5+Xpfp0PPU8CgkGc1qsa4PA+yoDcVFO
zpWXb/Am6tm9N5quvK0RzNHZw7KvpmyOqWzWxyFd3b2xdCoGul/uTB1CQZ6t4iNdmLftrjP2k2+q
b7fkRrMVdbjBZ/uVOTxTZc0bzhWAudXK7U+/rrlsSp/KZkGj4kYX7ZdOs33EZqSlbpwr6HQKyOkx
jhMdIOVmxv5gdDt6lNNYukZ2arSOksyt7b2xNuHHIpfPXHNNq2ufxAL3sMRz+GpHk/GlBc+ZRthv
3TKeQTG0+6lHlllwWPlL2l3tle8k6dmTGaDntBp3QtqzImRENXaL8Iv3gSMt7KXNQ7Wtr1P2rXyH
R1Gm2m03kTMxS5zwgrQQayj73ZyEm3SwFzZZ6Glglt5yNK3oOg88BnJH04sibCCQhBbdzVhGeytl
KxMubnvprO7XkMOHXvLSZOaYzE1gSWdPzSXezgmwc6Q2rdvg0fSjW+ebcDOL5q+uzWYH/ArWWMY1
qgyqkzFEDvv1CcirV0CcMv5laXtPjeG/qa52JimgQJT5B0y9KrGkYcElbvAOrYV9N3X2XJte9BEq
n4c9iPSHBtZsFsP2EvIqxndnGXBFQ+89CLQFwTBA1TeDXVaGZ6fxd+tCYzL3eUjubnVu6qiJicty
08myV0vZT02nr0WdE6AbrBduqXSlWp55Fn74IQdUSorM+VBmeLaKpMncIilE+Ey1wy856JdSL0ee
+7dpHLZ68HceTaPCdg/gzZzYXjrq5uzYXatD4M9vKRhwtmG+Zqlrmy+B9B4fKfQvvy2HjeIxwXc8
Z5p9IEIznV0imeV/UlcjHI5Cl7uiLrLfWT7BT2e/zglF3+3ACnqrx4Z7he8VeAterCEzIMqW+XVd
2iTnb05yNgOAxRAfUUf/Ex1PnXFqTt7IP9GLvI0le7pdWn03ugX6S3loNsCIXAHZlbO3pdzzY8Kt
gBxDeXs+8vKAisYd5thd3bq7FszBG3q9om40BP9WwQ8uoonnh+2MN+3pIKaA29o3gX4TZNSZinr1
yY/YHTvHpbev5dXRzpw0gVfHxty1RH8if2f3Yf5fu1ByhwTB/p9HV6CM3eMdSSRyAQhE5IRxVW8z
HqANVu8U2ZBdYzfpGV0OYVMUvEf50j45/L7Rp5YX8BzIgvmg9iBL9lXbf6PD5NQvLEHieCPFfgw2
QHVB+Kxzpb4k5yHUue7N692jP7QvZSDudDWIw7oE8m5X/Jajxf1sFv1spCg1YFWMJMfUs++1OSe0
3zUvU1PYLwXAWmaZYu/O6e9OZNeJzy+7UONlSnP7HAxrfg/W8TRitYKhtLDealU8pwZclK6PCT5u
lqEwULzAIeeWOvUYZjy+1u9Glgd/xQxNxMlqVD4HqdWdogsxkf5pbrmzr21/AGP2F3x13HbTHmt+
sFtTHpx2dJprkJSiKb5Qj99bR/+UeDE3zFfy1rUqIYfBEtbtL+xagsSzsG61dh3hjkplnM+B5PEl
DBkXqCjbvgTR6FVwzw2UYDx5I/PlMj/LpjuroRwTnc0Nc8Q8HqNGdMd5PjVVcfJyDx8B1QCbKTIh
NQUrdyIOe1yZSE1VeslDQsmBV8aeMUBUptnJkK2Ei6qPXGgNOKKte+InVDe2dIk3oFX3dvoYhOZw
ww+Ip0N1L/W4jhs9twb3czm/G6mYzlG3njKVVucubLIb18QBcbl6z2dExNyzFUQYHbwN/eMmUBmX
qhr73bCGh0JFX+tcZ890VexT6d1kxI7dkOsZTO6fPBif7WX5ibjjpgW+nbUyT35doLkt2ot9xOcf
zHz3obfOI4JmZIo8BvS7k02GPWb4cacgSnCHwCwwUGWcwXwB9Pck5Tq+FRNFaPi3JpHgXO2JEVq8
N0adgM1pv5vQv4fe+OZxV8FkvyS8EUyjoRfiq8c5nHQGhSxzau5Hyha2mc+84FZtuO1kfyGbCHG/
goNfzAYHw9B5sUztQ5ZxXUm79alqebd5lha7biaTF/weweldWjmncdnNGIQoHw0QzH0unq9+aIjn
LDccOs+ZWpomn57qvjibLonlkKvnpmwfUhd42ayZXms7uKWR2tKlV3D7biYWL/VhqrpuL9Lh1AY0
GwQaua7iQDKne+A/5ZZPTdtgZrs2kBL7AjX1buY8G7JvztGEMdIvkD3kAxvPRdg2YNvbs73Ct+2G
mFWGD5K165IRnKLrTNchMkh5WUgr3vJf65T/USUeEtus7jwm62Mjsr3oekjQgTyEEEhn5yPMbfMH
MQ3LBC3zWya+4j8iPr9Tbj+YjSz32Oe+CVPamuJBcVGoiv1cG3fDy8TewT9KW/OyEauq90oER43t
KggOztRdIOEDhkFYH0fzgeUNmBqsot2LvMxAxhZXQuyUj+GjZsVm5gfbU+nFQ/E7WG1WmPtoofu0
63+1pZ2dJpQbIiPaeReM7UT0y7Pf+Zja5LorQ8nyYRzlhXnin187r1nBFo239VX5YcLdzGppHsxK
cKbkZV5yC6sUGzRgoIuAbglcIs/zIZm5zwCY4SY1lVTdjIu/pRObTXxky61t2ePBigoOt1n3H5OG
z8r54cpXc5mmN5axF1FOT/ZYBP8xU77IZrWu0wgc4ubJceAG5+Xln8L2jh03Jv1YYS5ddiEOk74s
ovO3XDCB06YeYd5Ct85mLZZ+nz72A3TSGi8qk8/BYP5z64U0Utk0KPykBhrZbZR0X4mcntEkV07N
aY+7j3MUVMEfwzWpdbZj07qErZm4TWgctayZRvqWrY+qzGhjp/qvAOWzTfX6y17bZT/2zQuKLEfA
hHBbKASwXL5QazPsBLTUqO4OToVAOjtBHI6hua2Ec4ANVJQiQQ574Sg04kEuKh6y7K21+e7oUtcx
VQ1qa4fjdxGmI8OdU30wCDClqnKnMNBD98p4LDZ35rw47S3NmJaxQjDK56r0JrxR6lVVQMwB2W4F
3HituoMhLKpEI/UETj5h3rVjOjrmeC1TVh3Z+i/ktnbK6n/WiDWO4w8qKpMoGxNT3JahMvYPzteN
pNROrcVVtjo6uBDsE9fosJKikE2bclLhseoNJ/HT9VaYqt932uXPc7p3MXOSF+XutGlmzFmevKXh
8GmaqHUW1sPYGMK3qWPpuLg+rW0gFe/F4Ff7oklnmMm9d8qp9uvJU35QhJttc55jceWoHWU2YupP
8PfvI2teyrwLezug6W2sVYWwCQOLob+5Vml0E6H9VE2I2bkqk5VBSKgscYcpBeISPXC/68EiS56E
ZIM2qsfBt9roUmu+Ih8YjrFhX+K8poTwEj1G4E0XvuwBHkfXLGjLsK6M9Js+pSjP153gvAEXGGaL
dXFa56ehxmVjai4mdcsixIfpTVbbTaJwzY+O7dXcfCY57NQ85fuOu6G7KYLZ3vVh5R6iXlvHNuV+
w86JAvKFu3yWWE1dPY+lMJJQlvY7W9czbIydr614CMpnnpSHIQwIrvWNvlAJvlRoJAFs4CIa+Pov
hokfOOLHddstSAfx2/Ym+9XLml9KrPOzZ+pCJI0bDtuqAwUbj5nl7YtIzRupBDAtqGOE6WgbvBtl
8ZTDRWFWsOkE1K79nM5i+ep95vVBpOY5NJoPZFoBTgEpmHrwAutYDofXn/NErflL5eoy0X76xzZc
yk9UMre/+M3GUcnVxGtpop1Vw0tgLVtM7yWPthmkrxksyDB0qXLBvKzysQeYTkz0LH8a3LmUXnIX
0E8irfEiavEiJxMBo2FKGvW+qxAdag+XwbqBs/Hb57lk1uq5XvUTRUUw9KZRyxi3ImT4Pzh02SXT
PIT1Dk6ihUvRvWluUcojJLCs95A2164snVPTR+shsgYCUVJdQ5JwojgVVbDLneHqleKsp2bbLMGY
FMhaL0Vnf4eWnK+GLqvkfy+5Wr4j4CWKupUaRzglDj0n0jQ/p2mdc5SrWNBBooz8n5i7zwwQ06L2
VkZvtWBgbSybpiWZJyKajytoR2561hztat4Gdg4t4x11IW6k2EqYBoKIaxyjqoOo7HCMZU7FSraO
fjfG/NJLsTWke6u1/sJNj3g9jH96UZ2KkSILmNHlnIYnCO8RFlHn5D1ctvOSOmcs24e1k09ifWCB
HvpqI0Ikysh7diXoUTWVzbY1PSMJKM1KIlNytEYFCloRTh9LS1OKP0cu/z1tP0Bej3HqGXlsW8G5
8MarntpD6Nf/ADzcjQXKP7CD/goI55gZCnsCuYO4rknA4odt7I6TPGhoPTKKjzGwmNlsVV3l4JwC
2TNj+Ib48dqAlaWKDEwoQW5tnM74Ndq4pIMKk61cmAE6p86SoC3Q7Yx6/W6rnHKfHrYfLMH5bZ3z
BndN39F7IzsHn6Wew2PRS+fTtcnG4PZW2T6zbOOq/reYqL3axzAewP/ZTGHZ/C6J233qaaWRPO/8
W+/i99gXGFl5uBkfbl0E9yUN2ms5oC7uSp85WzsQ5ezOHm+tN+aXbPKN5wh09u+6DLynvtPRd0p3
cbhZ9VxdUB7MHUZ4theLnLChU0XG65J5c2QPmW5xgjpnSEmhw+okdd8G5XV7S+mANXBQbYNF4ODx
6pV9yeLvF9Orvl1/nWMnDZB0pD20+67E9w0ZIJ/3tN3Ot4nyq73Jh3FnOYX/VNOO8SuzHytccxY3
yArcd4Le+6d1cdGOpf6h31bxkua7mk1RY4qD1NYNmFJ54d0SlxGo5JcJ0/B5VeMEHtvptl2huOzU
JGIyo4lTRQFEUVXrnug+7lYiqy8OwJzvxvfMrdV2VNAsKWSMlnYwHxL9wqR7SWv/M/LGD8wDNhvV
dOdSFbSTrnL/Crc7BubVjPR1cfks8Akqv0pv4W4RPHtw/1pDf1J5bm+0lwd7LQJzE7nisWv1X9La
wjfMX9WGpmXzp83m7KktJT+k0ukl6lV1W+giD4ApIJVqjDe7tJ64bpvvg6DaIaH+p8C6W5Qx/q0h
ng01xEspQYk6OQsISVzYpbojNupGn0trOZt2SGnNNETPXTYkXscDzTFysODz48s2sP7FxvXt2rIG
Ol9hlbHxHPB4SOg+q78Km9lWaTUz1MFUsqvy0dGN+FD0axMXY3mYsLgj1RnisT/0jyj34RbXg8VA
EAbWW97hpV96wYvmlGYxYBdDyWIuLP6DBzI+0dJhjUA+OuJAbV+i4vz/ZdtLhjoH5e5phUFEsEbw
3H+qIV3ReM0hfOgu+cPN7QdGm7BnYzgmknKaR3ZiQR9kl2bM5xMuNeOoqiX8lL2iuNuTbKyDxThV
VdDcge2tY+w2xnLrdTRuWQy0D+UYI/zAPTpbcd9Dc2amnMa+XTb+ZLf/sko028mQ6hzAD9gJu6Do
tnVcEBy0ysHfND9XDPU8rL4CJzqCS/cuSBE8/KVj+H+WIgvPfd22POaW9orS57PqrIuLoTPvOimp
X7sqgLLsRAayg2u9GzNlQglSrbqoSXTfQNyHg0Wvj8OUAGWzaftztk6cNq1RdlfhBA0dPen0XeLq
fvX8afqlbenliSumZY1ROlHtiRqkKslEGrxp258PxdQXB7SrMgmy8aWt5/5OXaJ1lnzxj9pauuPI
YX1u6eS50FmB78jzYAo6Q6Ovldka3zT9ldu+mrK/ZhGaWHIFPVerqR0eymOB7XtO9Uub2zKBANdQ
PzLo9Cl3W3vXGBUbiiqsN+Y48HDDOcL4VT+R2j/Zo7jaXKm3TNrBh7Kyx90QZMNcodY0FGHceyEx
s/hYX6D9Wa+L1eRHb2xGtlVMPRvtr+KpRUU5TDWJM5++IkiATvanFhYChtVinKtmcfRKt/7Eiidj
d+wjXrP3PRgFBD0hxdW0rP5skRx7Z38wB0lI+x7Xs/wJj5b5uBEuHWtPivVo7h7nv8HUijcLx+W1
65Y5zror/jV+35ZpxCnth89rVKjf/bjU/41dRHlPHzos3hw8PCgOZq5+FUPYkiQwiIdYVo623E4/
OWS2G71R5hY1V2/LHt+c1/jli+06NIzVDV4Rrcq7gnD3QBk0JZgwi16mDFLk3Z45hgaTr7VZttaF
79aQQHULNtWK+LVEvnt0ppHCySKr+W0NOuTVR9lvYwyWaxsR48kQSza930OxIDGyK0b4IKtup51N
KAMeQW9wRczzJFcpP3M9lIk0An0XRao+DFk0d/5N1ZlZz//r+SSL2BQVLsWoIGnfMQuUyI+N6z3l
of+cB8OnW9JOkWPyTWo/Lx69VdEhnyxqpZDN+r1h2tVTvkbq2pTL+jXCfrsU1dr89sL0Bw6Tf394
2JM8b40nOs28m5WSqnaqvrkBOvGRxPosVqaPDhiM3aVh0OCB3mSEQboUv1yVPzthTY4wEvlhTe0A
VWFq7mlq6D1u9XJH+INNwtoFN6seinPtjdGWAA7QW7oiNE8G+hyW/EJanI+UVghAbM44tyqakgbX
/hVVbvZEWyKVlp5GIVykVJt+GCMSNDp9bTK7f58zRYuHlNG/rPC8n6quFbWUS/o0eIQqt6y/6gPb
hYj6lEzgkC/l44YUhvW952UXVIuI+rtZVfFhsKXb5sbDV0gh0c3Ih48Sii0V6XXwpyQdGD+mnG3a
yzAjQ9Ppi2PJBvl7RS31atBuTge3qen5M1P4u9ngqI8sw35bPVWYm7Iv3H4zcc+iIMbHc8WgKwCz
r6AhOtuZE4z8409LrH+3mB2HCcE9wQnISwhyeoObtiieJqWhRBf00aV2jVhqPXpzsd8+MdHmxQEA
HeR6TJrBS2ZxeA2NPe7KMQqibbv0xB871EWVd604KX/kuHYHLNF8csbvMVTS2Tx40GfhsvlUKOJH
Vn1TEmUY9daoepjmpMmQPAUnAa9wR0I1Oy7ROl1cmPd4YCdPsbkb3a0xC/NXKqJlywqNPdxwd/oM
UZ+51uATlGSFvsvw1Vqc7MkjIvW20GhzGfK5BlbguQ9HXtvcl9rFwala61yyddiOcA1i10CnxycO
xR4u7dlSc/7ckqhJIkrnNooUByJbKw9V3RPUsbSXneEsqgOLZSPBFpeRuenmz8ImJyTmyHxs+vA+
FWb77ZR+eF+WoPmnBZ7wOKgfJ62LujKQICy92Wb96q7z3sNDTPMH6bq6ZvnD5Sgs+GBy0+ErZKV7
4niGjgPD849eO34vZnBXKeEnFIFHpWT7GcLr6GAKkVetyp9S2s1+6gc+rdInxNT5kbwjfVDKxom7
a6UnPqxa+bdVOAaqrCNeo4wo7oblsPleslOmQ6Qtlz/a0GiVA6Kj76ceDOsgLf5rHHvoia5662uB
YTOulkZ/CzpXYisozb+Iv2S6UFjifu1aTFYPdNHEIVunS463pFYYTSnYYQvr36omC5IpMqb/6La0
H5stbbuxkLV5MIeBrVnX490xWeTwac8DHAn4dPFQBeZ6otxv/GsZ4fqSGaG/mxxtPjxdvImgzUQC
t4pmldCZtkC6uec0qd7OWNNIc+Ujn0ulXR4aRs/cU941gUzDMeXLUnDFxQ9U8sPhoSPNKx1uiY6/
nOe8ZLKS85p1SdYtCKD83vMNqt/0ahfIn5tuHrz/Y+9MliNHsiz7Ky25ToRAFZNiURubaTROxtF9
A3E66ZjnGf9UX9E/1gf0ikqneSQpIVKLbpFeZKaIZ4SbAQao6nvv3nNvlMZoDLx0e08Ynn1vhk28
7aaCCawVYH+GqTQn8WLsRale782iyr63JudJm8wrysMaWrycYtb70r2vMPG+aB5HW68ct1oe4D3n
L1z57VCfc2hDvq/VBE3a8BsWHP2Dox4TP+qn9F4C4mKokkeez1RZT2iT/AMVRn4UyZTS5YzmU+SQ
wunGXnbjM3a+gdEOxsdBfucneXLUm/KrqpHSjhNnNcfXkjWvtLvMvXxgWNKEh2gSzm1uzsPLSp9n
9XVBgJKJxp0CKbI2pOVET35t70WfUxqGdnSwCs3+0hUFqV1xE74i4BpMFF9+czYOzngbVUJDKdwI
ScucZud1ROjYOVoA7ZAkHoxbBzblLgyb/NJtwulbmQbhvQVJ5op1MJt41G3xPPOJv1uJqp+Rc4wz
BMnetsyKvvOeVU9xQ40Utxl8L8C3wblXBV/qPLE2DAfkhdPZI+eMpmmvU7byxzS2muNA3gaKT40F
K86sK9Q807IoAnFmapHOQieeB6NN72rZt/2KrF3WwYE7tyyAVVhoagPrynXb7rx3TDTRIX/mVsq+
m8zKPqZejCfRcDKsVKKgsaSFgpfO4hFZTK6bXEVeUjMjr5iWKFrVd3bM4rVq6VpSkshZ6EWiIrOG
LK5qMnW9xj8XBOgsEY5o3oVMMWT31AABEOOh1i6zgCWrG/FnkmbrXBCy1bYbs/LjJ8304oOHUvgm
LVvneggTZG+uRuW40PJU3IHprvsFERUojQtvWuhUzGujdfxb3WvVusGate86u773EN6c43tpF2aZ
NE+0j2NEXC1CFtJZxlVWDjRcsaXcGmEsiLBEizu0FQtc6YTbsk9vlWyupKV5520fGutBedO5A5T8
sZggMgRNPnt3ZnNvJJ1V71NSUojGqNWy4huQgDZfNqOah/Uy2lW6hXV/ILE6zxBhxXR67hLLxGFp
WdPKs4NiNWiedSUacGxgDrvzMeSvHoNRbtoJ0XVQO95ycgLqvgmtKpGvoTbc+RySzwtiQxdpbch7
0y1MfBJaeu2r0ju0hZvfEl+YvpD1xgaS6l14YVqCmS58rHZtqsyeZ02mswgmX/9qoES6SisPiQz0
py1+QusmEmZL/yTUv0Z13x2IrGWHG1v9SvkWoaSVll4ZbpNdYz2OHo3Ib4C5t8HBzdLwqufgsGdO
T59ZVom2MKjGluyj9dpXerim+CdCJracK7d3SBYbpX9XcnJ6LAp61iNRyofOL8ZNVNrqJQmt6IuJ
tPi1zxht+WhtlvZkEGvpmSn51ViLCA1L7UtjrJ2vdpXw7JszSLIcQ5yuKso5gUVOcB/6cBPozdIJ
1nqEuKNVZ0vmDAYME9/7ortRcuMbatgWVRQ+TXackl7hTM9+aeSoF8zmPNJ6Z1dns57KnPyRZnKn
L1pIegs95ItrMHy+p6hS7yyVtIeuENUehmyxD7OJLd6IvGttQFwzOcJcYdcgc67JiiWlXfPaQ6U6
7802+t53ib8eSGvgLGNZ7pLTSMjSXrtBvJ4M+J2LllXlOa0Mi39CCuT/UOxWhZ/230Tihi9VGB85
3Q27uscrSQpF/h3teX0et1F85oWOXaPg4/1jN1U6iY1uF3xTZd5tA3di76pVDkDZavaKVtGSVZVR
NC/lRY27ZZk1qBdjezDOeswoXzmqB68u4sV7icg12Gqpa+115ROr7RLhupytRy66vdS/86OeQX0j
NHdnOIO5Gh0+0XBMxSiwH7YU4PnFAHt6NVRTT0Hakl3s2U5OuWOdaWMMXXPMpmZNoeHcijJiaoej
zDd68a0m8P6hEJBnhlYY4FDC4E6E5PihmLdoTMImWJR5gKYMMzs3tDWHa9gl9stgEiy4ynhkt/0w
9lQF3p5FnrRGRpVXIcLGH5oqaXs0IoDpo/WYiMoy5IEWw9SMy1R1wUtoZebOyDu1kcicGbu42U5E
frG0eG84PqOq2pe8lZxu2jQ+q+bCiU7JuLeqsvtOgL137wdWZtGMZTA3OKp8qczJ2VgBAjQ5VNwB
fRTHKSF7NJBz2xev/9U/jTQQo29Kd2v6frKOLHs8zBbyA5Mq+azbpf6lI+161+WEFU2tjB4Lvx+e
8gYKx6LS0WccBtkWZ/04Ruu+CYe17aYGTgHTXTkl4mM8NOOCgS8R65yhAGvPCeiYxY1ng0PUIcPm
cBbRUPIX/4zi0q1yPQBh4YHnSQuj+RFNCG0QMLNUpjlot7TQUJWIvl1LXaDJanHKtyUZkvRMtG0W
+PVZjR57VdQyp3M1vVZM8i9tN0OX2ac9I5w2szn3KWEwSjXT5K5l9gmOhAkEdsCMqTBQmoJhL6Me
FJsciw661Sa7MdbMQ9XPlXIc9/sErMMuaoyQYtpn4KKAETxOTsG8kueQKRXnoxuOFBeqCdtnO9Ct
W6sZ0ZjWcYE1wvQrVFdBvBoMJIuRUbaHtERVr9CLkQPKK1I3fnibDtqTnXCAbKpE7gEbBXuCEOr7
gaQ9rBmpeePjCdpnlZmvHL0ZNqRlBzf/NBqgACAQwl09AYoxSs3dFBb8eDJIIF8UiHkjcc8OxQS+
mf0MDaIDfVFZE8WEBjTB9z30oyLGFmEU6TQu/IzHzXFk9ZX1IVtTmUybvBiJZB8xLi/+CUkJgY7e
29uIgw3w/gAlR001+88Gfp+C8B7sgOy015GHdFizx3gNOq/fhlQe2xZT0E9a2P+cRf+d2/nfeqL/
LzTyk6z4kdP5rE6IwNu9fqteiMW7+L7Ks2/Jy6/e/re/4L+i8Iw/UEaBNXOhaytwkPiKf5qeHfkH
GzrxN7ZpgKwDW/ff9n7Nkn+4jgAW5oCQsgQ62f/298OF/oNsABfjvclh9s1G/Tdsz7/ByWbsH+u+
C7XLInRhtkX/4kGeyLdkxpRqZwZhM5vMnaY9WrqdG9DEAfwI5gKCyKYT1ZfcDe5+uW3XP53O/ytr
0+s8RN7+H/84hQtYJglAwjDpgJlkVUg1A8V++XC3mVSRu1607+IaK6NeuznoJy9/tFjhviVZoB1z
UeTrziHCgqWE1Ool95P3rSMzOMhyoovMghK9tTno6IDxz8MgS8Smwtj5FBKV7i5Z76l4rNFT3yF0
jHvftafjFPXTnRHV8nuXucE9AenlDy1qtybDRNTrop3pITEcwYmt2oxpwibSr5fQPjSGM6HUnjBv
h9fs4dsMt+AisY20XXSyn0cY1J1QvhnGXzlJGN2/3bO/9db923fp3Rt3Vbxmt031+tpcfCv+H0ik
lLM//t/zM5Dkfcv+939C9HzNmhC508t//OPtX/n5nkn3D1JewArMiVKW4Gn68z2TYAdsKbD1k7/l
QGEHO/AnXEDN3AEb1NGcNvkWLPknRsOEsAGrnfUewIahK1KR/sZbZr1FXfzL6+/IOc6M2ShvMv4P
0KYnqLiEEz/CT8bZzLpCZvddkhJUm+eTltCkKMvEuwJKINIbbBWBhpJGFk7RrrTB0NM7ldHPu4Rv
Jp1nfUwbd+GhMSmWvR8FHjNnXTPXeHgt99swJoSJ24kvyisH6K44jFCFtR2mmYEttPUrP7iLE3hr
F3namijqjDTJ80NmG5F+RKabWNddngvnrOxlc6top5/Hpq2uDdgP01nYxuZjXjUgboa0sPzNiHiQ
XOS6VKvWdwYYRWUm8hQ41UQeMrpxXucDNsKq18EiiUG/xx+deJel0sdia7qJyjZAJ0dG4dboNktu
kbDoswTZFzNIPSSnSdcNu2xeSGc1dIKyxqYZh1XYoI6bABSgBtCwr2CiyOx4yQuq+ZvU7n1t4/so
4VZZXff+RdK47kVqzLlfcYiOtirr/qAnfY5DOyQQZMElhF8b5IhHOF8cLMewRpmhdZlBx4Lu3Drt
tcrcmFHM0cdIFE183fC7NqTMFV1yYcq8fyoiu7AXRlg5xDL6FdZ9q4VJhYu/NV9DWOIPcaBWCPXH
dFUBSuBjffsm4eh4mOzUMRdVY/to2NnqX7LUjCOAxoDx0FtjpzXrGhkxUeZu7qOZ5nE/BNhHHkeF
DpxoRocRB27t1JPV0kPHQxGE/HClUdfdB0bcnRWFSkDYzQZdD+XTnulK++wb07hyQ6RMHZHF33WE
tmCI4CMNuGkj98qJrZlDNvZxsxKitc71aIi+JvMkfelEYFiWnF4KLqcf1A8/bOm/6Zo/zPgVLQm2
lua0iCUnWd+mgFh0wqq7AjUXqHTMS+C7kF/qw8WkDZ1YkG6MU81x8VgsCKjRBa26WWFkybgPl+TF
jUCAiwB0lckZCndn3Owqq8U5nkhGSuS6amxYocofq7YqmyV6GjRdviwogHH9ePgzOtoIg2Nnl3mo
zV91wPi0UUFX3WVlGL4oiV4BqVKEHDrAN7hqCmO8a2ubE1xQeTZZYmXZaLsxbCA31QRgv7huENxX
grqfOneQ+LOHADfm0I/Fj7L2E7VKvSq6yejx41Evau2mBHbqrNHdgK5WtZ2QmTJ2yZe+YxtcuBEB
IFQwuThPm6ima8g068VDNDAeGBjC7UJ3Yd+IKPbvXc4IFXth5G3pQ9Jy9Aknf5JjOJIcwhQMgQyS
zqsk0ejYMnWzfmDq8auF1vL/LYDyvjXUuv7gO6ZxFyZRfqxap51NZrU8izOXUZGFrOVRAyLYHJyy
nasU06SqyjCbhNjJczp57HcrPW0rfW2W1CxMbG16D1rhIXto4rhbACYEPCAhOaJtabX6BcdB/5pj
N0/OsJq7/jVzPFzDk9BHb03qkiif6RHQR0lpqXzJnWLiHnWTn7HAaRXZZEYao4JLzWFTiblf3oaa
c98M8wBaQstAx9blBJnBqIrvha2N3ooRVPo4uAYymmqK1HcGxtm16uEqzko331/rAJfyTdrC8MaH
UmoMfjyMYqObFHdO0+HC1XtYkRvNk8EPCQalXMcIpp9sIq3rPSOMJl2WBiqBzM8HRTEgaCUUQIGD
dT16VIjQHZFDcmKnTlURuhvEwIO6N6SG2s5PxrTeWKJLL+d31d2gv5Y7b4jQofliiK7LwjFGlhbC
N2hupvROjay8LpkqPNmyAXGkm66LznSaMNuPoD69szpAd760+MFAeNDfDdelNHIGzaWXfEv1WepY
9axqdNzSiV46kYvJxunJg8H4O9vP4SvUN7jbZtgkQrlqNQREFSzNaG5HiSLR9qgtCrz9WT19dzxf
3eeybV6x3EwXiSN7uvSuH3+tow7hiMhtunHccL673WuTv6pSP76tiUwhhB4NQbWaXAHWzIiL8RbB
uxVte4sJ2CIanaxaRXoaBUut6kIL10yGVNJAII5RNHCzB361jmkw+QwvqiOund8U9cGyMlhKlyio
8/scxN55Gyq2mnT46XlVETjHOtaPYF/UsGZiD4egiMz2bOxnz74tx+44uXVfLQYIwfTiq85/TJjS
XjljBaJ7THEao4HKccHrA1psE4KejoDD7ytWp356SXy/34eEJyAaGmscYWIYgaqNU9rcYPWWBeNt
03lComl8oS3iG0jOXeicQa8qd0EKjvnIYFwcNT2jUY+7gsfVQZS860WGc4pkeqNc6TL3USlodlIu
e1ej+NczQ/+mO2ZFvY3nE2FjltrXkH3YYqa2NOvDCN0GWXtmjtdazNdBrakkLnhfgi4wA3kDM0Bp
G/YsRiUjES33bEy0Cq2ulexqFSp6nNGGtmZeiVwsIxmWATb7bcFwrBpJvnJFyz9IMt/TRMmdrgvb
1C5dyLjw7FJsXLBkCrTwTmqrH+S7Y2cPSo5DkPJaRnW4Ctrv/B2YzHWCFL74ZhCiHdVp8iZ9IXm/
oDruAYkiCVDFPO/xlBXeulMTAPzN60qtTY4I1Qr1b33ueSN2T5+hprPEPsn71go9fsYHGF2Wg0Si
a+alSbAarNlpVURZcyMyMx+xQohuG0E5YAg/2HAeczViBER/HOU0LCWt6MD34idheEO40oRVHrDP
sX2hW27CZdqgDlmMhNI8Wnk7dZw1ajo3sSsmOmqSURdWnand1OivE/AIdWCuzSnsaYwWfNIyDqK8
WbQm/bQdg1PUqzYvDQPYoLfubMa3xqIMuP/4fAL3OnJRBK45NoYmHSPbJ23BsWW7tipNAXy16fri
4eowsIM3EJwgPPUNEq3/taEbV+7p8s6DiDTBmxCrWjsmIq/iVaAC/AhRg915I+IIkI8su/YmCLTK
3+Od1pyz1Gzt7oDBcH6VRjGrzSs9OojRNIcFwjJLX+aqGrHejp040scyjpCx4q+9kzoNgjjaGVbb
MrUvUpXUy7DIeVrRV2eIDlrLCNONxF+hb3Q0oNolGymY3jIdw3JT1MoKvsDE0ZD2m6NvuzeiBW0M
oapRpnXOW9pmD13XVz26rkSHQoWVTU4POipb7XnQmym+yGVSlneD7nH0BNmjspehi5EeWERhGV/g
wDbyyy+ly19Vvu/IX1QDJjQ/7r1FtUKo2GkMiBdJzS7oaqHXFeLCrOJw5eYMfz/+FPEeMPb2McoS
RGBSKJl83An6262KrOa0x7yD0hm7Y5gMt+gpWB45M0YGk1lZHOwCGexyNDjr6RWgTs8Jq5+F/v8v
Wv8hDICI/75oBYoXPn9rwl+L1rd/5WfRynqg08xhIEVfiAM77aE/q1YBE8+iarUkuSmUoTMU8s+q
9Q8bHB7xFMoyyQSCdPOv5pAQf5imPf+xQ4bk3Dn6O2Xr3Jz6hVDHR1C7GA4hJ28RjjCy3jdorDAm
8ZZB+TXsbwnKhGNk3I0vXRL2L2UZO2eibHB92hkjCp3RRiTqdNm3xILLshWfEPPk79/GnoOuDIua
nLt4GhTAaC5JA5Ai1z1ktgXehb2AkfGAjlPiRMdQlwp0ewDTiCtjI1gzdsUdKlycb9lXI2Kej2kl
XZWpqu8GI6m2XWWC38jjZhkgCTovGULPouKnIeRQ9Mvv/hdvvIDIeXIryRA0CB2gCSzIUDrpdQ2R
1+CExPahFzVhaDqNoyYCpFDrK3qHMRN1iFxqUtgNZedeZwqfpCfjZNsXVn/e1n71vU27+qGgesa+
Dlnv9eNvOONET7+hxbiQtrzkFEfv8f2P3eUJy3XMNwQVph/NtOh+hJj4wOPY1hpKG6WfQvw86SWy
t7bWVuVEuKVNiIyl3GTF2LO8MlOzv+EAXF862ZRv41kjzlkfZRoeSay7XQJszNevyqbFTjvoI+lg
c9b24HqfxR6cPi2GQMRKbKOOjcmCAzx3Pn9pLoZt5FSxVlRXsWH3SC71CkP12FrmRqnUQwaEI3xp
BdOxZnwszrtGf6Y0tq/CWtBfCDGUhrB9ki3QKyBEWt1cWk3coJzK8TmUU6F9T8nEQr9Pr5JjLaab
wcquKQNbLLI1/MCpmZIb1tmJcUClrRjA1PNMqtki7AGjWzaVQCc/EQOoFUl+PoyoSmAFGsmj7ZSg
ZLyuZK8btScPItYtiGEbx4KhQQ2vsQh/9Uj7WuHgeuUnK8UiaXTEAuSTuJcOdySDzB0WT2Yz9GsP
N2W7h8xdffLI0Dn79YlxbHKlAWbOHS3ImbTe3t9iFCQUuHWY305iFItsEvamwZ9y+fGDeboK/fYx
JwxahjCNpfIgvwUyXWy1aAq2YNRc7HC57y1MoS4KEXzlIQxwdPjpQ4aQ+c412ruUm/fxdzFOXmMM
tQxqTXhgNvspJ2gW7F+fKtPph8gY7eI4YYYj49UeLvMJxL+tcnVoheCE5rjVth8CjdK5Fz9GN9cO
IPeT87jC1ZsR/rk3S9deWlC4kQT13SrEXAKarslq3KrGC7NVeyuhPKR+z+tS2UjNOIfubBM8DGNv
CHRZBU5uauLHQO+GC38AfFFBnlw4nBd3BP7qGNp6ceQ/QI/gXz2A2lafpH2cRNNxfFG6pQzdokCT
Dpk4J6ODgSM1ub6Dd0TRtSAX+SLiPtRRspxlg2Fv722Yej4siLDPb/FQLT/+KcRvTx8EWQUGjO6s
SadWP1mvUHYjrzZj8wh5otxbHvN69M94eiHild4IRkf3wttQy7p1H+IZNWPaHRbpoyv+vFqSJJFg
Hh77T1LP/vJrOQjNaPbqDHBOOr00hmRrgO1ndDE+2o3EDxEG5tnHF3+yVnPvuXZFfif/8zZXev8Y
jhz6mfJNxhFiv7G1cWgMNq6jtmo+efneY3HnH9myebUJEUfpIcRpJpDUI1WbhIUzMkmZBec5LYyy
igOcT+PwkObQdj6+svlM+q9G+fyBrNW6lFwehFzylN9fWYUJq02E0Rx9s17r3Xg11GLZpPZLF8b0
TEkcwAbyyWf+xaNMhAypXxyZpG7R9H//oVEB1MS1uuI4ADbsp+qWke9yqlrgt/WzQ3zG5DrMwA3U
2fR+kEz+3WtWVHuOBfubg6D5Nif7dauyU5PKrx+OvRaguIIfcxOTfrF0uqa/qhv5zFeSe6JUu8/e
4ZOHFcyxzvlOcpsdUgkd62QFN7O2xgRmVFd0CaZLvaBk1US+p/0BupKkuHSBenrCmJrnmylOvUcC
V7oNRO5yV7aq/cZ2lDNwBn7y8R0R8+78y2PA0iI5Ds/7NgdcEm1O1tm4C3mzORlfobwbb1rVWfuU
kcQyTWvvduox0r9ROLzYQAnpwmqg4xwP/QsOYtrX2L52LeeWTZDToZx0p0cXzXNUUvw9ZEXxWaju
SaVlocSHz8Qp2ZWGblpArN8/QJpMIgHDDxYlAJyZF6J1LTTBC9cYVzLLN34jNz0SMAwCn/yEJ+8L
aFsmy6ZDDBFndRxYJ6ug52fZ7DUYr0aQZQqD907WrPpJzxCpQHq7yYlE2rnl8Mnye7ICvX2uAZ/I
NBziLHhV31+xSCKiroJguoLsGK7qOq/XmoNYF2b9Z0mg8yX8+ixIkjkZoBPjbhpgtOXJ/k/+qmgc
MKrXY6Jrl06vHXBka2se7Flh2i6C0Ry+fPL8vb88xUAe4rhlCXYYnfQ1/eT5Sym96KJXE34GFzFi
misyMupZDmtUkLsQxq6JDknPkJU4Z2NtA5/Hi507mdjrtM7wsWrdBoCrwgqRovH4+Oudhj/OX49D
OmW9oPMxx2C9v/vWEGATAYx5TLPmPhfxBMepCqHujO6h7QxrKcHTIbvUgyfc2f3B88P6EuBPtYrD
pD9nMJ2vp8GMVmFf2Gtlj2C28UJUiyCrgy+IjOMzGme0qUNn6YV2cZnKaLqoYrRzzWA+tWoSm9ho
h71R487++OJONva3ey9JmtXn/Y3/UieLUlg7tPz8bjoSRGMvaWq15wZpJutiGhCKlijcNwmsvn2k
ntsZ3hrQTEQ0i8ded+/l6KGJCdKp/f7x13r/ovGt5jrY1WHRS2nwWJy8aIRddiCw6cUy0zBeLIWn
NchKSDoEmYJA0oYvily+jfD0z0467xfpn588b4uKZqlhOqdroc6YBjZiLo6h5ySbihEODhZXfLLT
//bEs4aAwCfvQVgc5U+vDzGw3YtSVUeWuG6LZvGxrEsQPIxPPnl637/P8/UwiuRm2sZb1L08eXgN
u8JoYuTV0SIJ/snKBS3KzD2XoG0X/UB2TOAyO/741/v9oWJv56BI18QgOM7WT8pBVRYD5hOrPUbU
EhtbC+S1XTJ+lMBXbiMWH6DmY//QShcHVw1IRAUzcANE68owB38XZmgdYxi0n60073e6+W7MX2x+
hwlkB3d5cjemHjIGpvv2KJFLH4dQClydSME8z5jO8rHwzr04gfQIwn4h9SLbs7VEdA+wHGTecAio
wqBUzlBhWOj7pG6ec1+9mpkWL3HZdJuP76P5vqf48+tK7iGgAJ3HZI4x+bUAkhnqC80oqmMlZ0xt
2YOAATXmb52y28D/J8YdsyNuP4blrmqHY9cpDIQQXoKvdqCpJX9nfSbEFBw8o/YvqbKaZ3AiKUPh
0DtP/SJ/lbiM9jh/YEyVfnjuFvQJOrORy7iw3APSyozmflhcomT8qhP18cDCAK8NuKxziQyO7W7q
q8ug99xj1xRqEyBxpONv1fuiBIoHMdFeYhcLzj6+N2+H4X9tVG/3huVBSX1em3nETjYNZYMKsDu4
IoZHyxxIlLfzxtLc93S/d1peNFcwMbVd17fXVj5Nj16q3C/Mfp9iVYFoq1H0xSiZFtKqRkx/8Xg5
amawtw2RPX/8Vd8f639+U6wNfEskMewj82Lwy4lztji1U6AVx2Q0m507JgWAblSG+ZDQA5+saf3x
5/3+ynOaNyzYnfPJ3jBOakXMgpbNPLU4UmboT+1ImAQDgGUVunRixgazmoVs+OPP/H1BI9CDddq0
dHJhlXtybEgdRb+m8stjPgD1rmSI37AxxyWvs/7JlvUXt9Mh34MDCrE7Loly72/noGFmMGs+SqWA
4LUo8i9zYtaWYRBn+wSP/N/+PByfhstSTTuR5BT5/vOYmQUBZ5D8qMAjAVsjs9SHqLcY9QI0uhYV
Fx/fyt/2Ps7jjovqEN4ebWr75PrqummqsAvpevSVvZtEBfk1DKDRhTVWNtsDLFIQ2lHpXfvJMXPu
p/9y+ONJnbsMzEvst5KQauX9pQ52y6QEI+cxdLX+y1CGkH1EMT00mXUpS8vY9iyrmzjU5SU2VmsT
W4V1lgTMe/BcQFPNGOQm9KcekwjEBdrhBr3PwoR4xDxka/M3r6BlaIJ9B8hNtctMQ1uWZlsxeGXa
2yKQTzIIIrzN4cYomwx1bzf2u6Rv2vN8yj/Jvf7toZ0v16HvPx82LOP0cgucHWkPGOnoB0lNWpwX
blJWUM64ybj7+Ef97Z08+aiTE7zXMlX0BGuAKvQBIEH9RCgivsLefcRojYykEZ88tvIvPnLOS6Ul
S+GAZ+FkGTA7EeX2qJIjT6u+H0ylzcYVFxFFXpJV0IbG0nCCbF31ErfK1K1sZqEXlZ5d9XVk6ss0
qMw1eX750Y2mcAO+1j7mdVjRugfniTEQy4bWvM6lxNrutBx4aDUVOSbTKTov1bQqB5XvmzT77MpO
CsD5MWXWworPCkfr/Pe2haWPNcSmmDNanwD8RrvkAqFcpkUN7D3VhpU7mLdBZzRktVXZ3oOm/fHP
+dsaNH8DwsPeQsToIpwsd0nf0ZOPq/iISSnAmKjZ5qsRGfFm6ExxN/ZpvP34A0+6Jj+vGU0lIxks
I3OE0ftXU8+Y/iBDT4ivKO296jxcfJC6c7birBfVztdy8zLrGHMW5mQvcGnAJw6Gz3phvx/tuPJZ
D01flLYsxNT336OtCK2upJ8cq2gMty2CrC2iCsghysN71tav0vNgsfmDWhMC6dGJt2ihw+1qvNjC
Hlupb0E0PHx8d35/kRnhzepRbg29DHVyc9paZrUiXfUoQks9kgCVrKYeDqcVa+Lm44+S87ni3blD
MeRFDc4ONDdNTrsPrtJpYFEkHLFkQNJVQeyjWxp0LFg1IO4uTKHNGWa2qQPL3YRyTK+FCvhnyC3Z
Z6IA4mhqqNNUFsVbIKZgK5OcDNxaiqUvsXEHAWiepSBbdOd5bh58slPPR9yT74+7cW6/ufaM+zxZ
iUwB99EMaDKSLQKMdMjCDc1N9cnq85an9dvHzMW8RIlLJXfS5WM5QJDfQ50k9uA1JGKmD9VjPie5
WiGIvtaCJpQTZHFjaCEeMRDdWxtYw31MZ2eZ6LL65LL/6gVCsUz8l8lYwaLoef/gwvbxdUKA8iNi
cmeZxom7jkcZ7cPCvuPQN12A2K+jWjt3yulOpn276z6rPk6O83RueExt+jdzw5Wq7+Qk4WsCa0iT
9zeCZsG6JWiMiAfoiZYDwMOpK2JKZlNLBp0lnS2MafdJu/yk/OELEIZqYAWlkU+mqHFyD7Ajxkzx
9OpYNJ0NKKsnVaKOHrJI/+bXkC3rKDCJ9kAzNxmi+2TNPHnwfn64SwIbgUyA4E67PHrSWJFtF/XR
H8IXqY3mgQ54evfx62n9do/nA+98j7lIx+JtfP8zQ5bA1d3b7ZF+qtoaZu9vJkbSC34OiAmjgaAq
Kuz8XIBc2zRw1oi+7fu1FgTenQ2S6xjnavpmR3l8malo2Boi9p5Gt4A9XOuwKfDzwfIe2k1mjO1G
NXD/glbCAElJdpu7NLsGORkQB//K8wB3O21Xnw+BE28dETx1dpJuSc+FqjIG1aUdjzWFZa+tx2h0
z8G95BcBfMWF4zvRHXQpY6HXkvwPWaNyKmeWU5B/LctNPp53iKa3nWOWB3/z8T08PTmQC4hBxqA6
tnhgaBzMj9EvBUuKkLM2BmM6lm743RhVv5T4jfdJ6iIHzNNJzoW8Ing6lP3W88fiqx8QSIQWaFER
SvKMpKi56IqquFEQDmfDeL3RCjKkukjZ50UGENZK8/4K1zG+w87KVpb0nH7R5qO8MDpPzuywZDeV
k/7Jpf32DCqTjXs2AUnEHsbp02EgoEp7FehHCoZmUUeDdkNEuHf9928gcxWbaR0DWyqVkxtoh3rv
DgAoj21CzNeAtXd01sSME0FUbZRobiG77LTB3IYse3EPUjHLrkmkyfwHv77K8AovjPGCcIBF6xLO
0uySqrmLw36hkGaPKG552RaF0T9Y7PifLJR/8evTihWCI7FgudKdkyIAXjGwJ7dRR6JX0pWTE3FW
qZzcFFhtpOEaDci4ZIROJLrcChaS2eCignpwYZY1HHeTdk43KgLe8f0sy67fT4H6joEPJXprufuS
GfZNpzNVUJqevMRuFWzYhQiZljAnLd9itillv8sxIHyyd5/2DHiwOTdas2mFjgpAvJPDi4hMwCOB
0I5DbIwbjyBe5sEg1pHxXqPlLUBQBe5DDfNhZfSts+id0brsS8LPc3KM/dAMN6Wuj8SkTBJQMUtK
xMgIUgsJ4Mnq44fo5EzDd7V1HGk4tVCHOIhE3r+ETpw7CFxbeQSGKuguA8+rionwBk1qnxQnf/lR
NAkZctIL5t14/1E+II7ER9txlGmE1bMrCSBHAbGOebyOH1/V6fnx52VxXZKKmuOzfnJUG2BI9BNC
/6MRTeRsmr5YpaPf0SfSzyl6Ef4TvZGQq7cdhfvQuKPcEXKHNyD0p5UUvB16lH9yfLS5vl/OKm/f
SaHYoxWLQIx14f31m7h7HWuqjGMY9D84SxeZ3Ha2d5MYAK4+vv6//Cg2YX5QukHMsd5/VAwWyrEQ
HhwH8X/YO4/eyJE1Xf+VxuxZoDeLuxiSaSSVTCkzy20IqVSi956//j5UdZ9WUjqZUw1c4B5ggF5V
SwoGIxjxmdekB8ESsbfIQt3VhZmLkfvd5enh3tnxnEAQ/gAPQCugfX88nq/m7Pgps+6tVskfUdHC
HxJREaSF1A5bOaAOX4deNmoXLh/aTqbwZGqdCYomG6bY1kk57orRh2uQml8E0fBweQmLC4mKJ722
PBrPfKGLnJWVoOBBK4nW8NyZXhY8+25IKSJO0Q46FVKbk9z/UCTEgcEGKXTY5PaiQmTyTFS0DA3n
UcGLgcai98WYLyfiq/uuK7oZDJ+Wu7qV9YsI/xKE5PRiPaKGd1s1QD+ydlAeOJYLN86t6nZKsUxQ
gb39Wq7/xW6C3eTQ+ffYzZnm+wfgtrBu0of6GMHJL/5CcNIj/ADyjRQPNWyOx79ph/P/0RBGm1t0
AIXw7/4XgFOQxA8AgAl6AbDzI7TwXiE4xQ/z35K4D142AX/xN4iHy5uTL409xPNxx6h0ieeRXsdN
ljL5cRyo0rYsEFCVE5h4dimgjOUWBcjN0MJBk6bCeJOVSqBCLfuc+Kp5ZbZ1d592Sv8xrbhpbakW
HyMDVyOw4HewzIGm9/IulAxkd42sC26QfxwPpdiPP5BIxC+kkOg/wi7ILlSvvs67Pv7Vrvqtffnf
bd1UD0n4kP1ht9XPh/aP/PmPXQPgtm7CH/WS9HpEj938zOuCn3xI/nAfmoc/Vk9hs/yF+WH+PzOZ
l0SJjpFFEPnvd+7VQwvuOD7asv/6tT9p6eYHY77CxRmKTmQ9g0H/pKWbH1QiEpVdDU4VRAqX/J/A
Y0X+IAO/pYNPoEoxeAbowhlogv/zX4r0YW4dUnrgFykSAwf4jV0rvfQD/r7+BCB25MTwwxeBnmdE
BkLlON76SX9d61MDmbDukABPHmPk+H1Z33SqbIMRQu3euEAgEq+b9DKPd6WA+a4vfepRyob9pVcr
hOYffDmfu/VYO2cmdEZbk9BTprAKN0m+GpJcRrFCXil19jXW5bVlfWq62q4C86MhVZu4FBBeag+0
11VMiu6mpsTCCdaQY8S3vZCNq6APHHNuKZj3shY8IYiNu6jR8m/1IY6yHyXWyr6Fmx39etwDNPlG
l+qPTVRF6ABWpRulUKuAPK19xYDFDmRjsmTRxU8akNrEYBY4pCBJ4MRhzQDW8qdQFfdg+zZegw1j
EWP6UoRXfd986fzpFpbLtgyeDNyahUyUV/QbdxMlsCb66gXPbZ1uIDp97QNNdmYtjVDCqkAr6KV1
D5rXoJGXHypVftKifnCgLlATmFYjSkQWGfk+Tk35ukKC9nLQQJv4lbCC3Zg7VlbM5pLNdwRBxQvk
tqTVKPefoQffTIYCHk/Xiq/GOA7OkEbdpuFA+d5FodPJAxasTVUZKwMGVWGDp8OdztdRnRxMeRWh
trWRjVKVEIevzbuJ7vQNst78oFTvU5zQLtVIXYdlX161U57/HL2wOKSCHB50yr1bKRc/Jn1iuHk3
disE4n/lbb91AP3PmPj7POW//4TDxSAW+/fnyk37s+NKfEh+PuVZ+HB0vsy/+eeViLDFDEoCf61T
ZtPmi+/X0ULE92G+9dDBANZB3ej1lWh+oE9DgkdTcmYbzCfCn2eLIMsfuBBneB55ACcQvfvfOFzm
G+/vo4UDimYgZVloBPTpTEgyxzdibmJrqKKse58Wj7T0dfFLcK6JswwZX4ZgnjwxjWDJmiPuV8Gb
gD/TGKggY5VQXEXF18YKCc0eJH/fUC95tQR3vx78tYjGm0hxHgyMHFBQwF/0chc3vBdaPZEECSSs
scAZb6xyNZQbU7INwHzqNuMbOjPke9OT4S6JdB6pnC3rqGLUSDAqVWySnvPv+YG2Bi3rc4Mss5J5
WhZ4SJ2+6twtWmQJGqk6UpUa6OLItDvDt1MI5+jQric//P35AKIFXqGDsJnbU8fLBe1L8UGrePeN
CPVXPRTJV70oIJmCMoTCf3q95u212H6UYcDLcVMS/omLWrdRYTaRl01IvaVb6dWtUuXO6RGWG3ym
7VBtVEkhqKyCVD+eTt/EAQZao4+BivjRlG9E1C2Ftl+dHmV+ztfzWI6yuKnVEoGr0Z/8ndetPMHW
lS/erb7ugJAZ2ZkJLV/ZPJSh0tqAJ0krH07T0eck1X7rmZYf7GjaVKgS4LWIe/Xp6by8leV8iJJn
XhHQOiKi40GGXlEymtjBrgJD6nJbjcW6yi6Gx/wCB9gSCypIQraMLABmZTb+DKfHX273lzkCI1U5
5DRNNhanklwo8IHkPNh1yWFUy13Q51twfT96LB1Oj7RsVYI2mjFHfw+1ODAInSND6stgh1sgECfj
HouX23Itfxyu0zMknHdX7tVQi5WrK9w20pChJL3DdGmCDnAO5bE8jJgNoSq6KuAgwMG+kEdenbWi
3kqtlVTMhnKFOWpXoO1XkYn5iCQB0Dt3LL39uOb1mQGhHICg8RYlsLrWFDS5ZH834C8dWxyujWsp
7uklem8QvlvgMjMyG0DV8V5sgwmIesUZkQfxsyBvJy060BE4s+XfLg6NFZmGNS9upqQtRolwT5Lx
2wx2JV2QvSoF8ayVKfxmc4/txjAqGHNuKBq0y8tQHMZKKWDp7kxKyONEIwfN0d9DI5u/BtFgISEE
wyjGYi61lURAcJBzC/pq1SY3QRLedUG0Ob0u77wx+LhUzwF5S8Qhi4siLSd90jAd3eEPJ6Ek4lSq
MJ5ZlYVS0MtUjgZZTKUp02LA6SDcude3e2Urq7b1pbtVXIq928f7u8kZXdHF1fJSvapQENrJV6P9
6R/Mk0iLypMOwu8l5Hj1TaFomUPvrsOd4gs+gJn8xs+aM8fQu+/y1RiL8zaoE7BfYsmKqcnWHAcw
H2cKjedGUI6/ItpXQhM0RbjrG7NaBZhtkWycAyu/PwilTOBtQJWW+ml93eW9mbbhDk3dLVnNRM3y
nyzG3yMsLtpmiPIU4TNG4IDDAM4JsjMvasH8/HPLyX8PsYxJDFyd+3AId9Va3gxrfTO5ob1PHdMN
fyLuYNyHh7sfxqZ3b4CYPWIc4d2bzjma37tvUoFLOAt1zeDS4+XSgr5rKnEKd23cXvhTDOcy/83Y
i6OIZui/hni5GV/taz8scyEIR2Qibk0z3NSZcOYWX+Ly53Noxi7jBwy4amZpH09CRaUl8nqFj/cx
caEPbYt1vcmv42vtxtsbqx/fLreGyzrq98l1vJa3+braBKvRfvoHe+bVYyzu3SCNah/B5HBn6jso
PoSxmnt6hCXm5M1MF9syAcHbZ7ER7kbH23iX4886XpW6Q8XGXxkOPkVutkpWxSZpXayLUtPOb/11
dOawfHfPUC6lLfUSuS3mOTWREA49uh++Xm76tkwfBMxYfp6e6vxHjiND1hThOIOClAqGdX6IV7um
KdqAOF6HSpjfeAqcbeFqxP42R5Dl9EDvzubVQIvNIyER1ecdr9QcQ0pKmHCdHeLdDYqkgIjs4wy5
MBaH4oA84qRwM+6uH9PLZC1dSV+wscVKeFW6k6M4KCk7iWOu2ivfTZzWbu1P/Ta4FK+2/+COIaAH
/0JHmqdZTLbNQmKCKY12KmRxJUpvBilfnX6fL7Db45UD0iIpFpVOBSrPUv9Cz9twwu663vlZZ/ys
J7wWpWho8BJVlBryN5S7b12pTc/F0Cdfx0lr0ENRkkOhdtG1rgxYBOMNelkpI15+6JfA68qjzvth
DmXJ6TjlqWqnUVNet14kPg++RPVbTxHM0YskuO5FDXLSOEnKRLeac4FGYidAzZJrdZ+UMkZvKHNl
n/RME69lHXUdW6smxcLHY8hhsyWFiRqyCLkJdksNPtWi3HnjVUOCq5UyqfeIrwTXCLWgSjZhCIP8
eaPFyNIk1ayq0ne4X4WV3IcgegIAHFY7aBhXqx4sJgDs+VdEQAbMAPi+8EygrwRgbqjN59OL8KY+
gYDp3L+Chk3NQKXzd/z5jIYell7XW6ioWT7O3+BYalxdPej1ddJ2+3aMx9Atg7qAMt+SuzoYK5rq
ZuqxK0KR2ms/n36iNxkDOAKKU4DD+aAB/SwOjTRTC+xMom4na97NWNznqvY8yZxX6o6r4wyr5s03
jbzLzCObm+ZEB0tRBVqTcdAPvshgs1t7YwtnSfhzpHS0y6FB8h2x08kVVFVcvGCxUGUf4eZwbyYK
O2ZskuKbbvbKUz56IFBNNRPvYa2h+KYNkNdsPdGMS5zPo+c0jP271ioJ8uQmBt9GCzWpDq2PMbQT
Dqrx2ZsN0G1RNvMnz5TTO2EYiuem1cUnJLTb7ygT96CAvA7NY2RlakSdWrMoV+KExxLkdi2+10tL
KxH/UhBMrKXBv/I13FDN2BoOZmAq1NKjMqRqDikjWQleJmd2FRfZNV4lTWLD84q1Dc6WKJK3hIzi
mSN3oS1A6MNZSJ+dTQqIda4xHu9OA9eaoCm7cC+YxXgtol5gixICDy2l7dwO+6T5rhu1cGl6OebK
ng/jOvN/+D3+PoGl52cSjBcUzvFakl2oczEPWKAEt3DxOMjhtmWZx/tYjAuMBCXfHTzP3Aog+1d5
I/lXsgFvAqKLsquKwrBbnH8OCtZCUA7Vtl7VpdmhFOoNl15diM6UJ8IOpFgAFyfOKAz2xg5XyrXQ
j/m14sntWhxKaZ2M2njJGZm7dd9O112C0ShGwODk0d8+dyrPWdLxHA1d4SyAkUHWSdp+PMe+Ef3K
aiRxbxnJfCzlavPcmZ0f29j+yFdhLqjfEB+ZLhSpEno7Txr1U6+MGOlUYpPd+qTf+8wcqwdsIsa7
Kc6Cz9x00r4eCyW1R1/CFm7M++KuSVPu6ZEgRUGLvctBQUd9+QlVGyJLI23ja12sJMyrSs8TndaC
NgWYd/gaVHWFDF2WhT+RrEQfHnXtVsQGFZnWW6QUO5zJRGGAjlVP/k+40dYXPNKsu6BuEcgRo05u
bJQI469yF5Y/RvDYPWp5hfgZuoK464WouZax0lDtTrcE10tiA3m802fc2yLPTLbhLEAZgdOO7X38
koE5J8UwRNY+Bjm0rsuyXpWtCGJBKC3huq0M9ZZISbhK4UZdg6zL7aJOrS+nn+LN4QciG34gDW4q
Tgpn4PFDCGAU4Z938V5NIv+C60oDVRf6ZyKJN/gdDe0kGpky/QNKGW9yMNGXQkEL02zveYVkl+gP
ffQiocNoQdzGTNpJLQxcfX3jIRnBtd0Mtz1GpU5IoxHX1167q/nu1r89dzC1Br1Vuqxz0eB47jne
t1qq9Nk+601zXTW5tprQDDmzzm/jObomKD5xelFa4apZVAvSuJYCHY3sfZJW9VWgi94NArj61pyT
9mKMd01ephgcGuoKjRpuWAEFvdTXUgdvBQzSW1SISwWqLwrXpY0HfbrFB09xpzSGXISKTQvBbzt7
Om1bXIO2ndAVV42G3KwZxbPPCU7YRBohbupKcia6n/fo0UExz41bGowEXaM3yBsf+5LSwJ1136PP
6dZYSTq1KlJgjrXgzME7n6vLoXh5lPTYRTMa+Hi1gD2rnVpO+d4EX3SFJLmOjh5G4oi9UNROMtDZ
XRLv0SO0nKIYq4vf3CzMdKYwIKsAeZCmyvHwug7cftSbYk9gKjiDPng3YhC2Z7hFc3/+zSxpb8zR
CPxqunPHwxRFKNYFreR9MbWB02MZGWIw2EyruMTDQ07DZq2S+N37KC9zq0vXlRJJTiepwlZO0E7H
xQ9TmyGWLpNmkO0pDo3nUIAcFU90xjOiaKwh0zR0TNGX10ORnRMHmQ+MxTIBAJ0lMkjIUDFaHihC
mgGV78q9hfGuI2kVnWfR8h2t1nZNMSM/hebMS3vT5yCZJ5v/NayJ3tHxOwsUL+Cunsp9LGjAK0PJ
25rNpKx6CRc3TwCRSSRLuhsn0pnt/95kcVUxiATEmWi7WK1GxhrYL6dqb8Up3kd0/D27nqZkpeLt
4aK31u5yEwXR396KvFuKfjTfmO3y4kAXUUUpQ6n2UZ03iF6GnqOOgXbm3Hr7aZNOk34CJQEBCLDu
+K1Kra8CuIykvT9EWMgMwWPTzJE/Xpju6fm8fYuQ2llDsLV8XwhkHI/U+nVX6IGm7P2MT8uyIm/F
/Y7dsIAiEQJXsquBHDmzaZZUE2bFFqUQRPcb2DKw/+NRZd9sRb3PhX0UDngUCNpF3aWYTHu1qzf9
ZWOZV5gr7Cu5XOOFXdpDp903HnZZXhycibfeXMI8ylwUl1/2sbpkeFRKrSIYPQj7oKGxJUXG8xC2
+Zm3PO/F4w9zpo+wZzTkCKm/L95yoogp7qyRf6iM0lrpMkqjueyH7izRu+oiz9+cXtW3cTvxzQsk
gOgGkYglbcQc4Q6KWmPs61D/Dodn43tVbEdq8Al3Tq3HIpWqU9a3oEZR/AbxsoYnfuZTeTtpzdL4
QEHOgtNFdvF4kSlLkWYqurFXIMU7mTxOlyPhCV2BfNzgmCaeuSXeTaVh68xZHiAI2VycCClGSjNY
2twHoThKGCzL8rcMLMVdLU8RLpC0dO7VcbJaO1EGbXIENOmDtRcm6hOeZcpvl1NnBOML+PEXeHix
ydMyGTq8OK29PsCrFX1BwJ1Zej690i8SRMdbi2b2LFMELwwwo7IoTo+VWCUhBmKH0Cs6ZGy7lH1l
Rs22qCb8OLWkay5grkjqplFbtUcyACNbvNaynF5qiAVkhfnTo1hALXAQrBl811R7K3EKbDxIKs3i
VkxybU2GHH+dUsPALKQtqHEHkuYLtq975h0JWfalgFM8wN3UK8vt5aF2R22I7yISkVukUirRbZKx
JekVwu5CbiN0spLYEz6TNuN3GYW19S2Vqg6hrrYEZpBrOqL5AhCze7WaZNycptm/18pEVHKRIOfJ
vAI7YKDlWr2uoxDx7yK2rNsRPbfB4RsUdCco8vtELMWn06/8nX2GQAfobADxOqSEJR8vUDqMmMum
OPiW1q5LS8Tcb1IEHKD5EpH/RvBQ85J8a0QRgtBoTPhRER9w1z3X1pu/oOO1R1oOVNDcp0SIZwYZ
vS695giTG7C9owPGFP7VqPv4Cap6de4weZOR0jYk29ZVYopZoWDxXYlaLUrIWEc4+hrRtgxF88o3
UJHDOj6mSujFW88M61XYCsG9hCWGzUar3dMv/e1hMqOHQdMATQL9u5QBybG0V6dcDw+iVVnXNLOH
A6LQ4k2aW3tlHKpznJp3xqNmjiYD9COCm2XIWcDxiPNpCA/g7XGnRdZrO8nzTaSJw1rzMWc/Pb+3
AAvu4ZmkS6BLN5jU6HgtSeuFoQ5ZywEq1nasm85pa9VHZVnXnRdXsHHCwkyz8tkW3ErWuWfiXuF1
sq2i/ugMRpjt+qGpLwLfD9yIpOHMI74N9eYn5BwnkyJvW76STEW7k2pYdDAllkBDYdIZGR6lwEHd
NvEEgrFry0MWni3Lv7PPZ8g3SCeSZZBzyw1YamUE4TU6UKYKoKVK3ppq4rmG/zuXJtICM2ObDIC4
a9mdwiJtUDtTB0xgULrSxUZa0yUd1xpF2Y0P+35ddIZix7FefRy1FrV3PzLcLBAVvDMb+cyOnxd8
8XFTFwa8QfkfzI2xONhLCfMWAR2bQ5haOL6Nz2ho7nXP/wYK+KbOu8fTG/BtyEkcCKIYBiYl7TfN
e5NCCDhTrFH7SSuu8MHV7nEE/krZUjozsbfJJPBHUleII8DXuKyPd3rjexoydXJ20Cbre+yLzZ3V
G8lN1IMUriS8liVP6S/SRoLiYob6mXjvnXmSMVALQIUAQLa+2Etma+ZhTKfzYEyGeJlWlP0KUS9X
BppmZ6J45YUadbyG8GbB9gMjmXv5M/3h9QGtFxBuJsurDgWfaLHFvBSNRBOdfGho2GYXqhAXTp4p
/fdJQ9924wmUIe2yjfKHLE8iDO+8BPppH3Zy6hb4yMS2XOTaTjJL/26UcIlY6ZjHrBU9RwNJDvtq
3+ONsurENlBWgpolNzAbVdOVK118kLpefY4SahWdVGAxq/tt8DDgc1tgsm2Q0yKcMjaohGLpy7dM
ROD6lRl+s3I0+zcIy6kHoNTBoym3gJBNdPTvhnZUHzMfIWNMGzCxTXWlqpwmMfqPSpFZ/RxojPce
7NvR7kjx760sUvYJaUZr41ZUHmofQlXG54hAMji2S8gW0MzRUEKSqFSxU7CBYDe60wFV3tW5Vl4b
cBJnzaI66AgWZE+5RqgqFWyNEsR2LFgGLMhYYjuggndhtK186VPd3Oel4D2TAM+6M0MrGjbBRfcV
HyZ6TpMWJ6s2b8UJ/JwxpE6Y5fyLCGSmtwtxhhaICAKJm1gqesw68yZoHXHsCWimZgwIMPPe2FgC
zSZWgZYA9mjjdIsXsPCtNBuxcTCPB5QfGKWCuQIIcdPt80imu4JDhebSb0Okm4hRFV1KUPFKx5Xy
Cx69urwaOxJMHAwST78TypweSYFdr2xnlth2tmlh1uvWSqB7WH3oCV5EXZV94aRucreF/omHTicJ
zSqnFmXaTV+OV17mW48hRdxHr1PT63H0A5E/VOX6ShP8rMTJBcMTaG4yHoytqoUXodXi7Nalanjg
jpCRi05MBCQso1NuLILLzDaSnNyUjZHNdgPRusmpUIvDUK84AjTUqoRwD2WrcXwtHHCdQJHLGVAr
h5PWDzd8fGJxq9dxpdiQ4tQMEQpcsZwprcJ7i5beThaDqHEzffIvIcel10CdxodownzLkacBO9NI
a3HBqfEMj/CTGqV1LWXpT1NLPfDy1NT3leVZLKPpB58aPrxvbewZ34rWLO+EZkx+tm2SfKxUPQQm
DAfvahBL2XIFvfYfy6b2v9CyFHTXLDLxbgLUnNt1HR7UXkURIinzxK0UoHwOeVf62cjRJyv1Mdgg
q4Z3liojJEFtQgyxwKmL8XM+ks3zimJ8aatArXEmkjP9csT3KkAacai+RHWBMFMsi9/LurJgwU9h
dV9CBoB+UROk25PXaddoWFeYgplTsC5UXchWUaOuqrGJD6OsdjeFFPYCEj9+U9yGEj41kC/ygRH0
PvyeYfV+i7OL/wibseXbF3QluYQLPi+0ddtlpv7VoxuOuYsmQNEwhGn4TheVnH0yhwK/DF+J3CpJ
dItSlpTjjCDEnW5jwjk+labVXHW482zNuuc1jCXu9nhpuH0Xih/jXtSfgsqEoBzkrfJFVKb+luVg
5/kU3bQVglE4O+V+rnxG6KKvcTzLLdxrE73dTwNh/j7uJ6l36saangYpxrMcifUnX0ZMGrPBothZ
fmLsRa+eHg1tUOmyQTJD7w2OzOgb/sqf3YEcVmd67jTdrlPhpousC0tMRwiuXv2k06tw1RShEBk0
wBdfjfXSYWPLua00pnKN6zv+I6nqlXigqA1OWT6cIxsD8zG3Bx8dG0c2R/FZ7krvjmit3/meMH5O
pXK8tPA79W2h93TCSepzlJGCcvwZmRYqMH7Zqh6vnFO/QD0Ym3YQOyyZl4Q4HeVlKdrEL5HvqhN7
jzMunN1ZtA4HLTMOP4o9/liQefTMtEOzUb9UkuaNZ8o3bwNBWMCEChZltxdGwvGt1kQNBlDxWB48
vUaIroYvk5smEvcWDfQoESy37btx2/rauaj8pRqzuFCRiSBnpyupS+oSolQNuhL7Y9IeYpLryMF0
WN4Gauav4lbWelfMDTOlNNsksT2MI1da0Udj7wgKBuwJVne3tSfG17IayQgZa5SaxNiYHrjr6ovR
qI1ujTKPr9rUVqt8k6Rac2txTBsuL6QFVtBX4SHx0Q3ERov4s5aMMMEC1MLJLTAHXWB/10nsyANV
ZCxtJf9Ti972OVmOtxhI3jrlaTIiAL0koItcQcX5TrZaqTrIcoEOTTTqn/pGfUgtpbrRrFJc5VWe
OUqZhZtI6RucpLCr61MjWRGP8B3oRoMyrIz1YO1113qCGDj/Dkc+JLGefG/YUlPINwXo+U3XRvKq
VyfzYhS64T6tFP1Cpch8Jih8G5bNBRuQsIgCofS8tCOIuOoQ7dSqQzfxSuMxRyM9QP4KxUDtTF1q
ji8Xe+jVUG8iXUvOMe0QjOowtoG/UsIeR8Vpss4Ef+9MSKFRTb+Coh89hUWUO4hqMOI+nh08oXjo
Z1t638QmSREE7fl05P7OfEAJQWWg0QdaecnALsDG4yCtQ05rBsMeqPHaWqwmZ6oA74xCGDtnRUS0
s7PB8UcfepFZ6pjZH4KBe65J0BKLdel3uQxIFtCsQ3sIJAxKTUvy+ygKHm3qrvwcc104eYtZV9GA
vDj9xl4yuddbgBF4WbDrZz3XWTf2eDJT3mjNKHvd59z+7pZ2bU927mDuZD8Hq8w5i6JY7oXlcIt3
h4RO6EF+7D6LDuZsDvGaE66EFQc6Y0WrS9EO16dnOGcxywlS1QctgScMh/WigUA0AKBG9fvPemHd
NgrhuVJEj0nc/hTq/Ezddbkz5tm9HmuR5HioftSyKnSfu/Sjqv0Io/3pubxAoE5NRjleLVnqKSUO
vL4ryy5tJArddtW5F4+qgx6CLTn3gbPhfHPldWDHrmifYWks6wKkcAjPkivOSqCQk5YgJfggWPjI
ynCIy0yUHC/OR2p9o2lKThHL9aUUF+DKiixqxFWcoxMKomw08H0ZxAQ9vnbSbhOxnrLV6feyVIp4
eS7OFwJiupXIjC9SWbFCB0fIy/HgpeHwtZWa1o418llDCKYLbOw8J8sV797I0Q2EcoVFdC57Nl4t
PWrohb5uraq6LcvuUy/VycdmrBp3LEXfRVs+vj/9rIs98vKos4s1bSZpljdcfnAkmYR2+nCwJkNw
27EEVjKQX54eZbHr+ZQRE+ASIbOH8odo1/FGqdVOEdKuNQ6zctunMBVEJHHrFsNS09h6ev9PPN7/
ZxzX/zS3aWmmiJyguobtz2N+Kz/+l2kX1lxUkUx0bBHpoKDGafeL4CoAxPvADT8L/gFDYQxKQ3+S
5wXJ/GBpHEqUulhBHKBZvL8YrpL1gYoc2BUqLLTrKIv9DsN1gc0mbiU5pPaEKAUB1AxZPt4mk5YY
fmIJxUEU5opKqBuV4eJILq08LdAeZSH0rxu8ncjI5ZF6TIuFLJ4ysrShITD1eB8PERindPI/9pXl
Y+Dap9m9GU0NkWba3AViicFlZRb1NV4zwSPAlviX4uz/A3b1f9zOmxW+Tuy8h7Zqj7be/PN/Uqt1
nT2EywRkLSzhWOC/dh6iXh/4V3rc1NdnZjWb66+Nh6AI6iMmoRMiNjNnbe5W/7Xz+J/aLxYYqg90
M2d25W+Qqxdbj11HIXAmIdOvoUnJOXW89Qh6koDio3cHskF15YC2ZF0/jmU1bgtT3iqxLIAURU+x
jnoqfob4MTT7b2rj01TRJtdKFAyb+yr4oo12OHtj6YWQrOnBfqGMxaXUNKP98nr/d6f91+zJ8e83
2qb6+eOYxD///K+NJlsfdKL62ZKQ+xcTDK67Pzn81gdUm6ih0+On3CvP5eU/N5oqfWBRaf/PJigv
oJV/bTNF/YB5PRVpa27isht/S9RmAW6c2e7YEoGPpduN+cXLZ/C66mx6tYi7mybYo+SlSOnq060l
lgHydVazkqeqvVGNvvsUttQMe0+RLkzAJttXL+vuV3T2mnfPp/YqAP31DLwGbIHAeYD0mAOCV6yQ
AWViJa1K3xlb1HVyXPFuDEmorgoqZGdu/flP/R0e/hoKd6JZCI2ixBvd0iEVaq0TLZrRLep3epxh
SJyVNXImp6ekzB/n0UAEGEgwWLCvOFBYxeM5cbz3BUwa3ykEeVz3sTlecAuW4SZBm/MGt9aIzMuj
VWWTeZsNBeJUFy5Kox1/aNoYXXeDLxx8MdEVF5OHggIUqn37eJQGadt3mYYBj97mApCXrtZt3eji
eJVH/Qh8ymuV0p4KT8JCkFvG03iS1YARVL3yy6Z/MjLdWNVD7yNMCPAQMrZpgAaXR0rNq6FL8HL3
eippduHHvmJ3Mr0X4ESBEawglRXqJQIAlAxOv7A3CzMfxKjWzr07qjZLPuigyGSJyKThATz80MsB
x8ZOiM90JRfwVr4xgnICDXwZEXFi4y9WpSzbXg4FJA8Nv5a2gq/2V6M3qM7Id3KwOqVC8V2jraHX
gNK1UAk/qYLsO2GVyvYgZu1tH5lPQurzik5Pf/kJ4EwK4hYe0Uv3HKzv8Xap5LhJkoIHm2rZdD2p
H+iBtEO9DZJI2J8ea4FdnN8Cm59G9SxpgDbW0u1tSAem5qHtI+ddeMAQz4ycQJzSrZ8n5Q8/VrEE
zdQu/WLIwCLsCJXwH7JPiRbQu9buVRNnwpUkjd23LBknrK8DXODsLp7LLwk83siJkmJ8ML1JxhVc
jsGQiHUdgGspitI88+aO4/hfkwHGAzNaoeYAOv34zbUTqVRMaZoZpIepSppNqIJqaRv1upCtp9Ov
7p1lQiyQaiJn76yyvLiShbCaOV+GgAGe4l176qRuUt7BbSZ4ypnC6cId5GViJOQgB0EhAVpcttCD
zIsFvRU8O6MOnq9SvLnCdYfdIbrXkkAMYBW4kRtpEUBU0VT/50SbHUGx0QRhmxWSZouJL5ZrddQi
ayU3BhL+hRHoj5XvITTJ55/lTqTnqu9GDU0Gd8Ab86YTjKFzosFHtBGZZvlB5X89KMowtk4qeuPE
yZlkl4GRV/h1YqiGBryqezQBuOA+9dOoPQ6aSYNRbYTiMs8qoURupOaMamYpIVQ2A/GmZnuAfw7K
oD9TeVoETb/e2nxxzrE/x++S74/3XClPesUKBbmHzrZcpJVtygNKwCbIwAOt0uqrn4KIs6e6gZ5L
ezNYlXgA31bWGD0NSa1lMLuU5hMHrAEJoqqmr7FVJteG3qmwa6I+ltdJ149PwwTk0i5LM344vc0W
Dre/ZsFhSNkW4Bt5x7wPX92ITVIh0aUlPv3ePErX2ph1V4rg5a5v1bMlPY4VmG/L5gb4eOPWqoS+
lTdarpGkijN1WZTYpd/pl7CN2oOiF4AOBC4bN21iPGZPP+zy5OY0QV/m72ddHF2eWcHvn8/UKFZ6
QJFeAoYYyevToyyAVPMrAXVJXD0LIKBuPQsevX4ldTV2XZAUPv6wXfqYKDEWhpIc3+JtXu79SjGd
cTS9TwA0kxuIjGNBIV/ASJ4gv707/SxzAeL13f7yKMTkROc8DsnD8aMU4aD7Xpn7jlR4hlNTNbhX
ql63bLnKRLdQfMVwaKtUZ4Z9e9IR7pF1cHkB4MNv5nhYo/Q0oVWJXSjZtOugjsqPGrAuG2VAEk8s
BM6ZZb034Awo4cRDOxYc8/GAw5R1nSLWviOPAf3UMde3jV5C+cRHkj6pcU7d++1OkgGOkW1TM57h
VIvTtWHXBO3YzEtcQjmRusyp8Yj57f3KKDONkNoxB+xSJTgZLKtKemYVVJa6rXuxomUoGWdi2nfn
okPS/IVbXsZ/vYk77WgxF8sqEcUHnegKIkOd3onvjTIj3WbHSR25ncXll3ph13Vq6IPUFCYX1oW3
0hBTPfPtvTsK7jic4BLS+ss3pvng2M2e08goMHKxtUbBELbBj+r0ZP4vZee1GzfStesrIsAcThm6
1UqWJVmyfEI4MhZjkSzy6v+H/vbBqOVtwfBgMIA1Yqqwar1pnzavpxWd4d1+BhI7Q+DcVls3VeG4
gg+zVMtyaC0Fh4ofPVZl5Z6YTutTUNpTZFTNezq6s67tvrhYyNH2vi1VGFGzZyMPtYXVDylr2Nrz
y3WJekX22nSowWVgQwRrRLL5hiJ/ag6T/X2sA9joThqRHPtvllO/b8XCrgshJWdF8LqzSecocyTj
dir2l919zfrWw9be7i4Ce1XvNKvPzCr2axEGhGqQvhZ94TcIiltkA9iTSMO22IInZjs2XU05zR5W
iKSsRSaEgvE4NYsJhQ+FCnroMr0WVptaoQEh6KlEBmacxgLtVIRmUqiQstvRDmLKK0wbhmkzdjqC
FEQPjiUe4zBcB8LFqnQMR8pbXMYHHUdxcEhS12x/Jt7874PqbcVGb5FeISds9gzEkmdr2NDly5qa
QZjNOohtZhmRlsnpYrPejb59u1xSNVCwcZBHbfpGP0ZLvVa2IdNQE53+c4G4ca3JrIqlGfxq+0a+
U+q8fTLYn8gSAXVB1xHmv36yAGIcfAcut8KmCkutI7ZHytIItRE17Duv8Q/bLw+F9B8W3h5efI4f
iNlL7WpEeF+bwwbNyWsupT92l1tXp4d0a/TDUlvek6h98x51+nDSrUqPK8OpTn//oG9XCTi94Bjw
SlG70AF+/djW7BczftVp6BEr/2xmy3gs1O6r2w+9hcmClW6nutadxCiE805N/vaV78s5FtZIUTik
niNl1Wob6GB55bKr7KjcOMOTmNQjZwVM/ftjnq+5+3wkY5M24m78yJ/XjzmlIq9GraToLqfvRmMj
bvXM96Qf588D5AxDFx4nUC2l4LlPDK6TndFPaHBLb6tuM4QPh5W09evZct6VY+9b0X9Xd74WZgFc
hV4+hAR/v5f/lLRl5bSmaKG/d5uY81DzgvS4phadp3lVasH1rnKsi01HbHHyqjyAq2DtNuRqVoYT
Q6EBl6xF79eRXo0BaNrQ9Ne9rAJM5RfEEx9ZbfAlapzaQV2OdOB5roMG8tMAFfqu8CuvPpauqT3/
63fisSCa28x9gt3ePJZtd5nYNKrNESq20iC0tLNRvzMafp9iz94eUhVgO8QbkPfPc5nWnKbNRExE
hGd//6IIZizJWEP/fIDebr4g8SZmh9Cs6QFfDHsIDautjZCvYXyusjqdo9kmMWohFjJxnLRM6sLI
42rolY+0Is9YvcsAJ66FhoH6sBHA64R+a0o8g5WVGtAvB717p3Z503pkRDg02GnFsDKznZyNiGAp
5NaX5U4BLR+NQAxfR/TGlLOFd2mPNhuvcsx71YniMc3n/trF2e8db/i3s4x5xvzi+sD7zOrXg5LI
W2+uU6uLlnSuDwWiZ5aNLXvnSf9wFcRre0WDPsADInh9lWyWZbm0jYyMPsfnHj3/aU5nPfn7SDwT
yuG+inTIBDIAoqBIQ5v6+jLVNlOwG2qIKCGW594Twa+p8OoLPEP8RxjpWDESYjwlVeHqcTHa6mZZ
fD3yZse/KXEV/mLItX/455vaN0M2DYA8FMjn2da5IYKtbBwVWeZ9lYaR3MI5i6gl/x/2gG149rO9
+99c+G8T+Q/DiXWMzcmhpGeY/vbB/s8C060eciatniMvIJv2GtYo5iy7IUwWjQMJPdGSz1kTDZ6N
23RnTvhCu5PwzDt9yszHvz/2my9OoYHUipIchjzt/f3v/3MvujWIDp1SHUmZFtdwjmVMn/a9ANkz
UJ8vzgXYJH5T/9kV3xxE9XwuUtnsivNCHQCFAhLc1+GH1vnpJ412UNg5EAczY9VverUsRUgPWvui
D6b2QPA8biCtOYt4S7XtKm+C/LKuvfE4Kt95sN31PZvTffy9WsP2uyVAlByOHV1zzwqWojVHfBL7
JlqKYQ1Z6bTQw3Y7Hp3xvabg27lA52y3YsfLkmaBd16uKHRf6eqhFjOXtNl74HPRRJvmZ3Y8D8WU
ZLUcxgutdqYmkuj+Py3wY/VE7VSjSFl68YRzpW2x0WvvScf/MDb28KD9/kguoLX3emwQ/m20aVlU
UTA25ZUSi7pJy+Gd0v5/IqdXbxtFMHs7XI3fpgnn9ieTgOORZaKONrMcgXJSGOKIzrq5TMxm0k8q
J50zrKdy7PHn4A5Cmw3lpZSNrJCteNqLKFb9k5xa89lu3PJBVOuQqKCpP9UkYtWx0O3ia7d2/hrS
cPWNxBpW48asc8SRFNxugYsKDGAYslp2V6h5+6ErDjER1SXWNc6inBuIkdaXqjC0X8Ia6h4fc2fC
oJ2swSe5tmoXMDTeaTRk8J3aenfxmm28mXJ/s/0Qox7LQr2Xe+RmUU2BggSi/MZRwL9MgUnw18Ox
njqxdrSfhdkvDxuU5zSx9YyIq6V32i60CiU/LwGRSIeGsMwvvTMuM21qIyeuSq/pg5vuANMTKq7z
vSd4ENYLdndTXNJjdA+Ns+pmSGZIbcey9ZUejQ6Qy7Wa9bo4+WJ1vuDFR4glUqTmyQbQyMlScvX5
Es5x1QOt7HNyIWyoOcpRGtVFiUKwCQ3yddII3cCs4m3wt+exaVbtWJRld0/Qy/AJafB2RzCyBtE4
Xyk32nSqbitVyCcCtuYunv2x+tmZi/zi52t53aZjvkSZPvl57Iqt+a4rt0lMsYr1ZGdDQcLy1Lpj
PMDKJdmzbbWfvdR6Rapwsz1ppVaboTVnmnmCwCuneDZdHIUy2x+bkEmUgS3n2qahwli8b62zqY8r
idEf8e8nfM1fDXNG/jVNXxtLp4PMgLSyyJJD/VU4TbeGZbkR0FcJtOTzpMtbukzN59zarC8urKQm
ytbBGECGrLy+I0Od0MRcFnZ+UDZpVqHa2sXmINkSQtsOIlCk0JruFOtBOhPMOAlxGwh8sJKtQS2Q
IFGdhttpssQa11WNFba2piUhZZ5UiDH8vpfRkI48se6iQoAG2+e4hFoB2gkxTt7PdnO0ObJbmBz0
ZyucQ1NI8W6U2mlgfKgJN/fYd0bDvpj9xkWBt2ooTJx+qGBvgxbEfVUanH+XVdsJ2qkLurbZzRCb
POytUMGwv71m202KJAkGjr55UMiKpYptaMlXGoFG/UETiE8OSqTysSu0GTBHlPnnduikFy2kXX0R
aT34keupPj9MrpfeAN9a5nW6lfknbHXy4Wma9VWLcOFdyiSo7GmMeljsGXiO30xJ7eEbjtymDFDH
VsQnRLNyg+GKBnj3qSjAlTBuNS0m5WZ2H2sv50xP7bb+VLPvXcGlMuuj1ywzaQfNMEZaR3nO7Yjm
Rc5Gjheq8sZreK4dHkyz0E6Ee3ovdZZPn1XnWyrcazMdZKOUzGxDOmhIt6B6nPTVta8qLD7MsJN+
cz0vHSml0BVBF4rSVvjE2TZohRx1c4wNNamXlii6lc1mXlmIbB3lqzdM9mVH5JB+CXV6KS/7KmXG
1ubcHFvlowup5qq5L/g87WnpNELAmMKBdRU0gddiyuHPFOCDbRpxj7LgKNEzbJgM1t1yGF1VI9/p
rXmIARfam7VWEiuSpQxWDueTMOKiTPVjYGSGhzipW1gU/ZXMCywqsqQBkz9obu9duk2gXZsWbcRo
JdbzG+chj6vSsL2rs7kLYt9l3Y4qX5jfsxwuVGR1mubHeUN0G2vnvsKWzXBAn5dbUQ8J3k+yzFAr
yGdTpofJ9/LupBPiZ6BGmAWiM10Un6Q07Tx2GoEliJdalRWxhGMDYEFUr9F7KKQHqyiwzltzDnyx
LasGmCnA6paFv7eKRHXT+KPgZNLCfV+sAdGEK/UL1Vd6n5CT0dx7GyoGvGCK+uBJaX22UUb1OIVZ
bB7LWOCDMiozEGS4V2NctwP5xUKsewjx7IF6ya2Yq3gaK3u7a/wh/zZ5tb9cOwHb3oX0dXJOIOyD
/BQBx00c+copjctJb/H6mH0Z5rgZ/kIivDwoU+PwaWZOhkMN3jGhsW7YpfrHuZz6hw3J+CHvjZt2
D7pFwXrlDSOtBoGYmNw/zcu+aZ33TTga4X7gSGWqyDvTqlBz1a7YC0U1PRJIeqdk8+jPjBnwynBr
PhR991Lb1YlTZbJU1U+9KA/Uzydn1vcN8gOa9tuUMn2ShN36hogFY9l38IJwVXAExXsoe/E8sr3b
3XgFd6N8aMvidlnnK8etyRcyMEBsbzbjpZ0eq0wkvvXd4DgnDO9k8xvGtTjUMk8KYR3YWr2DxwkZ
Mudg8FZdxFQWJ8Bc8hhh1qQWCZBsXU1HPxsn/A+TVusCVX8+3aeN5+YhNZ+6AIG4or/Kz8I/QKtq
ZGE96uIuSz0V631/LLzxcZrFAdOy2JhEe0O+M8tuzlfyvI+2qk9S45TqKvGAvfAztcYjMcx0HWW+
fNEbb7jQV+/YrtsXXEiSfgxuMtO54vvfW6b45GjthUOeeFhJkxzu7GPpeien+uRnN5YjhnjiIBii
EcM2z7Jk0i2/qj679DgbpQL7dpHJT0aX3di52YWlWrajteWnUQEsIex7EKNxXGai+jrbI5zd+pSO
5VdjaKJemk5cz92RLukhBXHCZa05AOJ8Vpp5ZyDmKnMwG73VH7DMioMAt6zOd+hqa7HHY7ohOWhH
iV29hfwrL3eh9pwRapNvSa/VGbdx5wrn82wsz1r/2VrIEdbK76Wsf4zpIkI1NsxydZ2VVRLsGTqB
+JDWijBwzTiVmWF98Qs+vFoReWiLujRIXsvS9WpBg51vJf4LOu6GRpr09fajsL4sYPYLqTRL5jzX
zKdwcot4c/WLbHL6+wUKJxlCmttmzPUl0XEztKlbVjXfek12dPreCa2sXOJODi8mBHKCsaq7uhgu
0GOGXpnpkb5N35j4H1p/rU/t2rTJ5LHE9a26n4alD1NLfq+mCjlnoZWVDA0xUCUpb4jmtrlZZKdf
D3rqHdiY/eecoWOf9MW5gWuF+fV4oafKuvC74bqagZ49/7p37DaULcGWtaXdumW1sWFTgLSFukgp
Z475WP0grjnfJYQ/S1M8Lr7x4g25isbxK17oWheOHfy605KhgAX/sPWdLt2m15Vw1JOLG84XM8iM
H8KsM+Q+hrdONE5Ml6SNsYQtUBtZ8DHwOzzAHA7iFJHYnODfOa79vQryPjjh+GK2ka6vqxflo2mM
kTuQxh7u3t5WVJly+1xuwkiRf61FE89pF4zIAefq1kNqQUxQT8Ortva9ZST6No1IlDQxcDMVTl9W
2S5zhGZTP8oys8ExOs2I7dEoPqSBU9iRYFrkAPQWRhh967JPO2vQfHDKMmev1FtEyNIaNzvxxbwO
IcQaHAaNtqD00VPTQqpnWv0cGr7RnnqyhrxkxhqWy/ftWiQeuB6/QPrTV84MzceegN17213m8lBl
OXiAbMpht5CtECiZGv5xcT/4/o8c548v0p5TRq/V9h+9mekV9zVpnNHgVwsLmNScaOmsFRkiHaNL
2ah+ZPxsTR13a4nnaZVLAqIKb0tbauSq7aOxrlPOOsNuO6vYXuDiEmrPTphHuhaMCU5cixE2laV1
8YSKhSjvZXKKyLAVhQgK9+F7R++EHxG+e48hZ4PWCyMKGQ5sKCrsVtTANKdJbTvkS0dlKuAj/VpT
2xK8p2GGlNnXsx12WuBNsbVYTslGslDgLmYlUJTSDpuvem+DG7Yas3Vv4dXZ3vYssVWkU6V5CXBV
dhWUQ2HElr6QTDxrk/OrbHoN5KafsmesCXDYcrw6/2YEmtElLulQT5o05uuWbFfJl5lWYMl0Qmyp
b6NOWq45ljco4tjcXUR7Q1hl3pZHbZlt7OJGabF+B8r8tgFr9kmhjO1TTTYE4kLXSp+8fmy+OVqB
1pigduOrmeYB/zmh1LXpmN9Uq2WIk5g3QUlm1RCFin6H+vIGv/QDheacXeKuF6yxP2UBwdljD1Fh
Tw+4xmBL+hc0kdD4Zm5Q3FeLIa60vm6fvaqbb2k08NgY1PN+QSbh8cuGxlY4trqP5sPUdq4cJm1P
Ttt41BhVan5h4TaDKDU2dnV/mindss0XPiif3qKpT7vsVIq5+JypxppjrSy8OSJPvWAZMq3pG2qZ
9k4fSotJbdekaJmleFqqGplzWe94L7wbR4V1ykwM64ygsDKAtBNuqy/whG665TRaBoFfcB7EVSHR
3UfWZLtG7JRp8VHLxgljnHQFyUVvW35AjhBs4YZ2z7pwtgFXUkv4WbgMzfKNM0YBw8XapMRyompv
DK9HVE4Wcv6t43/47Faojdl/fbOPe5jNU9SJ1qd+GHfrTt62vDPSuvm6BTXw3zxp5tcWB+UbmA+T
QX6zho2PRtH9HRnc9LEwxMapwBOGfxSjXdaclXx6jsNUdFOclmbOG104hh3kNhleONg4ZR60th1k
GEC2GZNumx3nIutgMd4BbA5d7C3b9J12iy5jX1jBg5stzR2/dn6pjZZzfKUH60NOag2nbE6RVeiP
vfxl9E163+ON8CIH18iSdSyHmvTvxuMA1Nk56nrOoPNNiQ3BxTA0eX3I9DXrkqG1qWbdtAKGCIKC
dse6YngaL4VNalxpYoWeYAhRPBtZXj8jG0XXbHuKv1u7agDicsWHQavrhXlfU0xqXdb1cP692Qs7
sdHbsqRYrotBy6uErGTTiWaZ9VVkZYr5MlMCnPyMAw3HiK6BKUUQ9o/F0wsvnh19eG5JhEISLA2T
gArdyy835M52pLRF+rFXMgDQ5SisNipTuEfhOVf4Q9A8GWbi9Jai0a50TqhgOvR1a30qpohj7PSd
Fgwi6gYEHi/ghqpx1DWnpAOkTVnYs4Z2ETS03z9dDffN0lD++82SUtVWanqimtXGxLBTKqxscyCJ
BbmT361rkz1mujt+IncuZ/PKxGIntCsYE30p2bQDRbMjltrqyUO+h3dHi6GCE2OuUqErVOeEw0JS
etg6Tm4cndbXLw0J5yhWo4dwu3Rzf4yXLcjucm9tx8gkjQLUSFZrEI4z6udwDNrZDzdbk1cQISw7
qQUHkbjLZ+9Gt0stg63Yey99g1VCCD1U/7r2nFoPhJjrL5M7bD/Nde6+pVlqj6dN9d6NXNwc39ol
Sz+ueRGYxxrF04NGFUHHZSwYYumAM3lc2l7WH3fhcB3SRGu+pO46QsZSc1fFy0jrKfQLsXxL8wWO
MWsW/ty2Ing9xsFi1KklJnm06nnQowUX6DHx3WlbExrT3YAlopsibU+b8iOtAFvH6270hlh6qTEc
e6/a4grXnw9YGYs28fWUwgbvIUtL2qmpHcYVO1fcTll25wwdg8EdYXaH+G9YRVSu22SGk7ZtLV7q
Rv1ZyMn5YehsL+xMk0m9bHWccDQP4bm5FdvR3tz2S1kFwkqgCIporbWtv5jEWn2n7+/eWKqSt+3o
MqYq6mH3sFp1/1R2o/fQzFt1Uzk9i5ju2Jp4h2vzh8ZyAHsDV/q9///G8ocERJxZW86MPm4xSSUR
JneLfLErp34HfCZZ9k0T+7cdjU6aECI/wJzX3Vub9VhClqB2CJSDGZk3GY+dh5FyJCqtxqQA928O
BSXdLZyYKv2Hl470OVKcYJfQojORR06WqTURNOmfXaNsFIfsYaT+FR6nY19viQDrxGpwwCptTovp
UOffvSIXDmAzhutJ69uje8KVTvdDZ+2rF9piGpqPolrVTVWknFgo/myq7aIbVOThdsk1glL34qnq
NDLGeyVvcun1djJXi/dgTJvMI4BgfLqstTH1K1RX+3qFltAJpalTLQaunj1h6WT+2paUs1WZ289j
0RdzmNJC/jU22/hNcJHpAtxFqbipYLtHYhDuT/j82EkElq/62GZNJIMHD1/wc1M6XoRdg2PGqpnS
njbpUrxIs+lf2AzlXcVmtcZolGs8Sohiw4q67KCSUPuZh3YEP7zerJX6zszs3ImMmr5SnDaODKK6
tuvPBLtCWGgHxyspcliBLxYOGloIB3LSomLD7W7s/OCH7Q3tfbYCliad0WwvYKE6NAq5NcYB4xZK
Y9Mb+xTO/FxwdmJxCVefZijc0K5/1g17+WTa7azREyxpP/Wza/SxR1t7DhegKLzolOY3Ya2NNZ+j
KYxbu25AYtdmw0IPTlFdRvOUNw8V5REFINXqNU9X/iq6mYJQrmImIBR986+qFtPDisHTjcxU/lhm
FgSbavGzq2ImirXqBhprQ2pz9JZBDw484R/xzRi9LSqkM7+Dcv1WIL3CGGDrQVGw0EnR0AfcfD0Z
2go6fGkVgN9Kptg20j1+9iGKpAl9tM1JpsoypggYS413xjYVLIwOmG5Y9xr0IK9SGkt1N/e35kY7
C7N64X4wV999xDR/JAgvFdu0R7NmT9usu+95eNlv5jKEuZ11T5ACIg0MaV/ffi7bouDly0h4ijNB
5i+8fYmXzAMOxurFI5How0COw33nFeqWE6L61CnXWo4D3GvACegpIGoavDHauPpyMc5+1x3nutN/
9fM23KQbTnQH+KypfkD1LO7SYSYONidDdw0DzXFom5tV+tkui7mMs5zKPJygG8/YGRjy2Zw8gp+J
8MlxwhmVuplG4ZBhS1vfZQ/N0utyBL84IR3GhQhHlPmb6Kzte92qgj4WUwi0YQ4aXChoXbNJUMj9
Heb8w8ILfg/7F7AOCv65aoFDRaMZK+wuzMCcKyQ8aeLOG3R/bejfU0i8YSDBsYDhiDDPInEPNf4Z
io6V3zCMQUVK7lRu6kAodpqo0p9+OSiq65PXgy7RJfCX/jgQtOziZeTLKbENrNnNaoEK8veHPzMG
2NFXEHdkPnCRYBHwhV8PH1Oz8oGGfBcNZdbdrDDtqNlH+5nESB25Xm1cdWVgfbAaIEVw5ibRavFo
TopuLj2Myx4BYbyOIw05O03fubm3X2a/N24LVY2LZOFsm1JN6zeCpkW0OoURms2QH5w2vW/8UiXv
vIZzQtb+GiC7Gb65Gy7CKXz9GqC5leaQYu0fqAVQaB0H7xdBBJwuRVvC+5vb2NkP4W3pyoPLcIrk
VGUvm+HrYTaC54ezJ/XrMbPWZFJVc4kHFqhESWu4Hcz00zu3uz/52ZplYQINPQK/DXat/c39B5pX
sIxqdoqWdNJcXBRlL0PPC8aDGkbzNBX5cGA3LeKS0vDS5eaxKSumy0JPnwNB5krFQfMeICGj/WTp
RMZkphVuws6TtvMh0yjj36xx/zfMUADAT9XhMGIa/vqGu6U2Frkg0+q21ju0RZZFWdDyZU33Oy5k
xXvfc1+0z14QDHtIFDvnG0Pgs+856RrNN0O1keuk821JQZ20tt0ni3CGE0w759DjnnW/ePhl09pu
Y8ubhyNLp/hHvjsDCwCbpdmDzUHwzdkY1o1VKA9sKXKMSf7UyjFNNn9pDi498ZNQjfuPhEquByMc
Yh/N2V2TfgbMq1R38mGl2xFMQ/PBtUkyF+7sXeOdVL4Dz+/f7OwdI7eEDwRlZ095P6NC+FpOH3AB
SNKzrLXDwsT1rUqpDsOmCP4tPuH3ACIYnBfpYsjJ2nn2HisagnrWM0F1D/ymUBgs18iG/7kI39dC
XC9sXh7Pdvb2tK4o6NXlXWR4mxObSmm3RWM0VL6T+/T3OXxOtCWjgU2AdFfcJ31MZve//88Ubp1g
6Wp/E9E2LNvFVOvdiQaJOPUWCPxUVCL+9+vtKxuqUdS4b65Xpi3+wTQ+oildneMyZROYszskeiD8
D8WGgO6d1fvtGoXoG7b9fp6BMHNO65+lsXjGyL5aI1Hg6GumDyWGsjfeYHhHzG7oI0+ZfFgNfwMo
aKr6HZ7rH16wRWUHxQUgE3+Ms+HZpeTQcygQkSga59ZasBBrzH64zCwd8MCi0v37C/5DIYkak2sh
5MNQFVvbsy9aNvNkknMUxV9O9z/vT6djmEQXSxh/XN51aPnDw/33WueR2ysxZKm+X+vq8HjgQsfj
8dfD1cd3Zvhbls+rJzp35QfuEfowcxU1PquWRj5+gn9/ab831teLyH4JogmhVP3B9LVd9Gzk8NBF
fTJ+Utd9tN7NF85VfSA6KmqjMVZHeAsnIOMs3u60Q/Dy9xt4u4jtzE2c6s3duxxp0uuPxkF/QDfc
FZFNWwvXudk/BWZB1LPc/H9+m1wq2HNBSaS1CAh9fakOSTMlpcQzsTez55Fdi+0o+FdGPV16vKRs
HOhxhmdhObuK2QvQvnUoOM4U9WOfNc79ahNy0Ff5e4Tet2zFXWaCrwhXwfTLOU8a29wF8orTF5Fa
3elSwbuIhpnmeA+ZoQbC0LMvtdCWuERycCgbM59izILc/1mD/H9Jk3/6hAG9ExOe2C4z3Efxf1ZS
cCBWPT4k7VtDJsBWy8kum6dgwL7074Pl7Xxgb0VChnQWzQmbxOsrIUoqceTmIF5qxXKCCLudOrVZ
7y0kbyc3Ifec6rgYUwOm4evLQBnxzdnDDoyj9IwP7ZbZOLZ29K9CS5kiMad1eGpllRmRXwn9peh0
/0GgoX1QGTwrO+uDH6kw3DKChb2YobEtebN7KUr5zq3+4dXTsqM0R4WOsvH8hYwlAAxcljLqasdJ
Sg+b/CCX66kv++mdlWJfrl8vFLgd8F7A33b25flXnvRgNFYwCvBebLdSt/E+4ks/JhyKy08DDm74
VEs1/vvYMlxc4FjWCRTnfPT6UxibHZSwpvjiXgF/oczM2PfRSXT+FrxTe+wT8+wBTVQFiBlYIthH
zoZxVc1t5eFWEOUIY0UMSouvf2b3Jd0D4Y4BtXJHxjhOPgbCJbpId8vSV+8FsfxhiJsWpi/0QnC7
ZAN9/cBY8Y7Gb6Jxb4ziitg0P6kxf3hn3PzpKohf+JQsu/w5G+G9MotAFDkiW0ICE6h1ZuIu1ntR
8G901KyFhCehaTBharC+n9VYWTAL2JRQqgSGMzFexdXXlZ7UEAp4PXj8mkUitxowxfe3AxaYOEyA
3EaAdN5V6Y/qRsIHjzooTEVoYNx8jRgdWuIQdLEUg7ysJ6OLexzJYjEDVvx9sfnD3OJwx15By46a
4lxJaMHlVEZuFJE5et6hGeD1wT+6Alf7d9Y5JG9CI+G1YOJiMLlef3TksbNDK5V13NoosTfiGxNU
wd0HjZPax3K2s5O55cPHatjcExx5ED2tCd5JxjxzvdtLfHZFkqh+21TZ3rmBZOcqeC0+rV0lK3cM
V5irN0672lDfyS6MNT//NShcvrOs0o8aOaYfWXzsH8pX1c7tMPhXH8RjK5DdtrV9IkbDPRoQPPoj
gZTs7jAv1IxoBxC3rOsimWESh7royye14uj898/3h/XK2gn8yFoRvOCK8fqdygbCEoYDVaQNVvEJ
RMF/KCo4NILTGfBhpT064J/v1Lx/GDNoT3UEfAR+8M/ZgK9bCbN3YUPG+QJyxGSU1+PUQ1fzc/2d
S6GyfLtgkQRL62iPUmLnNV8/ISBvlRMXqIWK7Fr63sYMOpDntIrnsobUpc8t2PWI+g8jA1FVj0W1
BYmeWf3HJh8DGBxWvOKzfT0Q/sscLbBmiBtjKx83F80HsFINdzLY+mFOrNEz+yOSW8OO9LS1MNjG
iOUrkRXG187drG8tbSSRYGxt3s6wyTWa8Y6LzDcF20NmNQrcNIxWB1Ayl+xrX2wN7hG1Tz6jZ5na
ncyNpYyMKahv0ZK6n7Wq8a7aqnMqjKd1dVv1G0272e+NW1jYmYztmbSYyJN993PCwwYPZGG2Q1hj
qjtAotW6Ouym0n2cpGM8z5nqPluwsvtdk9qt95td2+ap13I6fJ7otUu5dIB/LGLlZRDkK0AI0CpZ
Lplrh6jlIVIP+TLMOOVvmvOhrbDuSPRl834ig6mHiz5b+5uc02sfQ3Hp0hgbgZEp5C/EscJJTnMs
3A10UgY1qHcQqYA2FwhIScTBIlSDdd7QZ3PMrMTZGUo1thjwGj+QuOcQMr+OWMYH47LeTu5aWQdp
FDqRnPx2RFVZ+TSkIltjIN/hq9sKXCoGK6vKxKtJVydetuGXBo3azJgabriGiuRrMUbbeh4Suyi7
aNKkWRy02gYoYER18IrtbibVRslNHrchg7IHb3xrYwNNyiXH5HSNu86fP5G2AI1Jo0fRx4squ1Pt
pJ64FmpuL1MB6opnqz3+AHLZNqzI9aKOK+nmN/OEf2wCUX66qftgNY8jpCfIZUqHbgzZ0/+ZA1zx
PXm0a5L/zC6x6ylgfKpqdKAEzjN0RNXrNfblWgtRwO6Unax65f+gMaOqy8FcB5M0Iugt5AetWgxL
WzmJry3bS6eySUVSn8liLmjlAc03lNBh3hQ0N0wFExII36ffuDhB9kGXKy5ouZ2SN80oWPuoM5Fd
JK3u1t/F3HOU3xOJtJAEdl516xqzPOLp93+cnVlz28y1rv9KKvfIwTxU7eQCAClRsyVZsnyDkiwZ
89CYgV+/Hyg5Z38EWeL2SeUiji2BBBrda613avONkqpjtZ0RF4pNVxH7eR4g4rLhODdE+oLhinmb
m4NeAbKUvXk+M9YH/WqUSmO1R3CjWHz4rE1RqV3OvaS3vpDT6WddK0F/YahV23lSambWposqzO5h
mGYOWm9lzEgWLXQwuzpjViOiMCVjrR9r87yHEFHd2B3s8jOgZxN76mayvkP7JXwtrWOr2M1VD282
5I2dNkltYyZulaF+zsGkW2RYx8NVCVn9ueeMeo2ktKw3Keci/KYcEbYP07JSNqRedtqt06X4VcWj
GiJLiMP3uJWLx6FM6UqsRjHKKx2/9oWL17FWEhPQbGP3egc7ug6CN32a2qfGSgkSYLFbH4IaDLSk
b9Jhk87SUPp10/XhbW8zLneBR/UIrn7gvEARDODL9MmdAX3lu0Tdfh/lQ7bN5YGaDZ4mgifJzmZo
DEarXCQdPtOblPyF9wnx+ndYB+XT1wfSETkRgQeYHyC0ptFFcr2/X+eORAiV02VewgdFfdBETUuT
hpfrmYHjK5i80QavQw7PmQleC3sSrPpFijSM+rVK785CtRZnRUZa3IlS58DSipEeie8aZgHLVJvR
2/5HKyO7q0fMo+BJNPr3CURCvph6o0NEoSa/mlzXfw1dVmkQPXrOBDNUWGVG2ZS6T7dGhkIZOcVz
BgOuw0ElKl6/vnVHShPSCYEiQDNk8OK1FA5obbIUYibwbTCS4iqdIKzhCRA6EekVAjwLRy4DRqYd
WLVraA3ZjxN8Owu2sWS0Xpto/StynPqu75tZuGRXxCpESVO9NfS+gIYQjfxCfFCywrMlQ3dcSwhJ
nElOlO5ags2w3GxA7MG3RXUqaepIMY7wHioApACa2zWCaOgtybQzIxCEEbaX0WTcYCSbvn99Dw9L
E5zqlgWIZSjdxbp/iydWTz9yFckijF5cEZsNw2D79UWO4Gv7V1kvJKBZ0pK4Su6+3bu7F2/z7duJ
S5z6Iqsaq66srg6XS1A6uJn/Ae1u89G7hfuQbmMfydWJQvLTOXC/Mdz/TqtBpmmHmCO0XHDyhs3s
tz7O/tfaDjMbX/OLrbh2bpQz6T49H8+jreRNW+es3GYbZVNujQ1yKLe4ns7tTe3LJyr2w4WzxGMt
TRY4ADvLqsRVWq1l3E/pRkYIeUKi56TRnFNSwyP3G54UKjqWqMOUafVIkwZ2YoQ3kwc1pd4ZrSFv
zWTM78hoPpVaediCY64I25FhASM6Yk/3t6HUKGgmMdaBq1zC6DKGlsa/juUfJAnW10lusV13mI08
CqkOh3NSKaQTD/uIGnaxMiGZCitJPK711fgucZx2HMyxAF5Vq4GRRqpdF0HTv5uD3N1MwYBhS58T
huDp2EP9KhoWhp8kCkkmIQQSf4a8+FxTMG60wbGlnaGk3X1kMgOng13482kNynHqtVue9GqJotFU
8ZZfIGTSrvZvHLNF0Y0O4EK2YJ8qKSUPtpZ3nrCK9KHpyULCBVT5Nadz/DPStWQ7pQQ8nfoUhw0J
wJAMrII1FiOptcVPV2GAE2LgwgQl7YPLlBGH8CzcPECNjAbEU6Ul8VLdKuC5ZXYNN7+ax4FKIbK+
1aGmf5zYKo6sJ8ajmgEkpwAsrT0KyYmGV5FgMxkkcn826alznpOi69aD1fuhqo8XiVZZO8Kt8FEv
4umuTaLxO2Y3KGKUVLq1igDDUkT/G1Ck6ZzeKt06SmCewVTRcWxWZf/rT7zsXavnyCycVxrBAeOZ
tZuBIiH2HbK28PpU0xcDinYHuQSZ4zRnj7qanZpxHNlBQK/BhpascrDs1bvdd8gM82DMPJN50A1k
2epctNP4x5O1xRzZJpMVAwP4bqtGNRuECS5jp/AFjcjxVdonAR7bpk/YJqgUefNoe7pozMJFLBno
3oze8vuf3ll7Iekw11NAZpU15W62snEClUvgDTjdj1gp7U2TtdOTMRvaBcTI+MT1Pmdb+4+SXpgB
xCc9AGLDai8jqKrAmpAhskgU+82ZneSdvU35JhK6bBFl+rVhagIuvt77bWIku8C2Bnz8bdI0HLtX
ocRN6Z2OTd+uCBzHyzsCm76+J58zkPVnNOn/F/QAlHCNIDtdAadMYz5n16VSkp06zNEmrx3zl0mY
mur2cC7uZCVtfmogyg7G5R0cQUsr9WsITliOo+wrybKANgqvsFxUWAAj4jXM6vBbkUXiZ92h/sK2
oTEuIpRy0Yn35Ui9AfOZrYunyuCF/Xp/45uS2lHDiEFmk5ZQQguUFRR2EYw+f2jNRV45KB3RcbDZ
75tuCJ/wU1AGuN96f+1MdTmeOD+WF2Z1R1U+EYbvWO5g+70qThpVbpJxUvFsACE/b9E4IX1q9UtQ
ilPsnAN/Rx2Ds2W+RUo9LxYeP/vfXdXiCcEHTonNnJhbebTbi2I2swfDSuMHBasXEu/gtJ9xLpDT
YCvNLWbe4WWjmNW5VdT9DrC/uEmd1nGXfMKdJCXzuUJTlp5oL5bGZnVTFqOCJV0FwgyAxf4HbSOI
oC1OlN6kDfKLNjYt6j25vSwT3K2sRoqQsvbVDo91/cQKP/YWUkpQNdiairHH+mDs5ECrZ63M8XHs
KmUbGU5Mrwp/J4SpV1q3EaoAaNg46UNztITz1if98N2R+0be9FCYCbWSiuZKauwu8mETCHRY/QTF
1QxrRTuxmg93Y4wZacQ08DIKuvVubDX9PEdxnHlaamdXDDdC31TqU7P/Y0+DiSiboGEoCx1o/2k4
gtYdT4DUs8Oyf0hzC7ErgNv7GI3mXduIcVlKOqF/iDhOOOUcaYE50wBHZROJH4fCaiVYxqCN+sBJ
MDeBOKPnbS8TdH5eE0lIxiEH4Q7slMG4RQA83WYOdBY3CTTxXS9t/j2DknujiepTs+Jjn4vAJNYX
BCHG/Wv6Wag6NShmSQi10ia6nyO6eShn5i5W6mjQ8NTkTa8NpDa5yqy7LpTHLpXTcWPktrULRF4h
fwubP6ekw2PgtQE44RThDdp/UviBqVUaoY6Zk25+yBnMbBgfGrvUBo/8+ig4sm/RQxA8vPBvyNlc
LQpzUjQsToLGKx2MH+qqy32VTMvrcjBP1Ryfjp/728GSafM5ZvhE/Vf7VhR0PPxIb72xyvTpFlle
vnGAXJNdpIQVeWJdhxdlVCGXksoWrKc2AySbjaM9p0nN3KbM5+hRwAdWiBHtojvNLkNY7BZ/6euW
1KO2S2ZxYVnJ9DxjLlC6DlWO4VlOLls3dt9q5rYFjfoJI015xkiiec4QRD4pkvJLdSr5CYmb/LM2
CdqRyT2ee5H2G6jQyVMnYvt5bgWvB5FvIjwrE6uRSXRvtW+N08gGpHkZxnYrWP8MVxNn9hMlx9RA
IqVO4F/QWwBYUh4RJVo5wYcyoEc8SzNnZHMClevIW8Zm0S2L3MGQQ8Ywm8F+QT4DluotQ2AIbE9x
UKsCNVE4vgUBfGeXonEamRn187MxjfgOKDnCKH48ljiXWxMwGLXf+DtT2U/OdKg4E0pOM3vUQtM8
1cQtS2X1eOFbqoSqgdmCKK2OZPTliKJ0hqTczmDXdIru67UzbKvUUM/xCgmREI7NiSPmyEZPJDnU
RrYW3hS8uPbflXQYu7mpKaicCQ2bAcv+ykCXfjcnMkGK1WiZfoNwEq2D1BPoHNp+rGTdWabl6rda
duYt3Hx9R9w4ulVdFs5VwSTvRL9+ZJv5JLgTAUN9DxlztfI1I8iljvG6ZyF+31iyk/qMKJNNgVnv
zzi0+huI7TaqDgAIjcL0tpQm6SrrzfFszlUSLZUSxODrN187fPUJgdDJbcDCjGHd+nl1ULr1GL0f
wuW2vlaiMcFaC9VT4Y+5nH0gnx5HhpV2Em+TZqgKUA0ipza2UiihZ3fp6LjY8JDyiUA+hjCdLVG4
TlUmj1G8WH1L8sBiaKHGXmtKj61JUNWS5CsGjhZIjulEgT01MvF00cXOOfJ4y/SQgk6xZ8eO9h7P
A9LKOU2T23oyg19NW3TdNnTM6RZ3ZXEBLlm9CN6a9sSk6chCBl+DhEjHgvvWGpVFLRLiqyIaT5+l
Dj8brX2nU1UINwxJnQRuA9eKkhM1wMHTsBgQwzlZcEv+55oBGTQxbGL8Prw6k/IdydvNBZq43EM6
fqpWPSwguQDY4QJY0gGy7e+/M5yrgCzsLp5d4NW0CUZJvANjKI9xECU/Jb2jgjRCbNmxShse0kEi
4IEZpXEdqbPyXqvKb7PuZDeftPnRENb0EZlN+w28YH7+eo0ezqcZi1IYMeBYqnwYhfuftA0aw4iF
IAi5MWyw8anAwakbpsHY6oqY4mslcUpCM2dHOF5SxBAmAnUcADqp25iPYak4e2GOeTtxBeEw3JJD
IE683Z+Exr2Nz6LLo7+VlYVkxjm6/yGLtq14ehoCYyYNryOz49+TkSN+cnI1eLaMGUtcazSnX2GV
JE/9LGMs1KgNJQ5uP7buhWg1sae0MoHeSBnycCf3FczlocO4cIcfJLW7s3RoutP2txDMsQViYGY1
sFQqdFnYuaS9j+kQwQoqAGeFrATC5ZmjlbN+YpkeNl4Wgzroejx6Hgd8mf0vq1ttYQ3piBS+z/Vd
nyjRlSx0fZsLXJhqmLX+nIIbdwr2WlEHqOCgW93UBB/8f30S6GC8oMucdk37bDlAtaxgi4m6/MUG
HnVVozmLVOkijEPlTO3HLVyenTUVgy/mHKQtc060GZ8b9+rRM7bkwIMhDdVg/egDNqqysZbPoDbD
DWwGTpqoT+QXE3urwG3CXPFgkeA3ZslgUCF+LIOsEE8C+eFuYZn4TVTMu6EIrPOGcOxrRweaDHBa
vKoHo9vGRSBwsBnHs0wwGJoCZnuAbDK6eVLDiV+ot5B9wk0ualTsTSu2doH1QCm3OIaXtnpp13X7
9PVLebhT8UVBY+D5LxS0Tzvsv9D+kgTRU+MYFDWNEzziuUqNVHbWNptkcf/nl6K/ZaGpGvZSxqo6
xTYmrdsYUUSnA/kpmYlPYYvwGpFgef71pY48SpovRi/LEJNvpq2K7taSplDAn/OK1iDhvJsKX86a
8gz/aXWjGuHgG7gzaK45BFAsqQT9AM030Ti8mIOyuHNJxK6AU1qoGjXCb9VcCi9G6iAi5UvxrGrI
KRHd67zjUfaQjWN4H1BMbdoUkLtJqxDTVD25VI2+3I5p3gHkdoW808xJ7AoCPa7EVFanyCQHA2QG
78sht5RPsLXXLboy4XzJmDD3UmsyP+SoyAofwyPpzqqy+skpYZp4cDJ76Szjq6D2ZZgWn9MnY8I5
ZBVAEjbyHbVBLantNp0N51sELF3546DL55Vio+YUgxXlbglV8UltK+3X1w9ueS77ryAnmaIwxFxe
Qrr9/Q1Jc2j0o/lTNtvHN0oXjLciaaYXa3IYjszxqX3nyPLnevgJEM4EbWpdHaAZGx3RB7knq32g
u9NoBZ4+mBijGHnSnGjPDrzlMWWlO13QYypcNMqrylGPdbDtVCo85HLB1m6b7jLsYumpw6nnEmku
vpQp6lF3lArLnxbTmEGOcJLolBpZaEGs8td3eyni13ebcSn9AvkVjN9Wb0lud4PqpFhjxounkwD2
P5MiVTtxlWNfm7feBH4yQbmYie8/VCIl0jTvESaWU21fYREfEjQvMg8xU7RDyG74QZrrNyVGYHeT
noNPJ/14ZYxSj6ndWL98/aWXJbT60nwOMDCUigBi6ziGbo6HAeMxJCPY4rpDNzAtHyt129SiOxeN
5vyWQ4ci5eurHrnVe1ddVWnIONIABxHePwfOCSRc2R+iUZy61dqxL0fhgj80hugEkuzfagLM4Z1i
kOJ1jfZU52P4g4DuaAMxSif1PE7YdmPrOUZl+NC0U7qZ9LLYZhRsrLFJ+W5HgXKC+3vsi1MKI2zi
TGWVrYZFUt0LpdAiIDMFfktoSsa5gR/8iQ3/sHOE84vs1KG+pH9Ekr//xS19jtSod+A+0CT+aHK7
uY9UZXjCVjp8H4NJfVErtc02ZZ4XZ2o+I6fFdYXzgRItchstze4TATvZzYZJea711rIoieP4lEby
yO34PPwg+y9YyhrAjzr2ocLiAYVgaVhROdmlmQpj9/VqO7KtMbrG/hhbb5X/sbwDfznV0eVMtIPQ
ICYbp6K5j6fNnCWwvsmW9L++1LEvRPlIn6Ojl0PFtn8puyQEPXTYQyYrjK+KKYO5iBfo/PD1ZQ4l
trRwn4AyA3OqxDWx2wjjqnB0PHNGgjkeoJUppEqoWDs/QlUZ+m3SN6XtxX00QPvrxIgrW2lVm8xs
YsmXuoro4CTPF98kArEqVyDuyP2gIgPmz990EtwJBOMUpvBYq0qJfsARrUUxVc6wY8EonEucX06l
Wx15wow5Gf6iGUCetWaYl1Gp2m3MMDNRwgJ3NbnZaJKeC4i586lX+Ni9xz6ZeQeRB8x71whTbWCo
E2U5jIlqoBtYWpa8VorbImfem5UKrnuzNvt2UVrXqkZkYVoWkheEunM7i5DgZrmn+q2d9tsI9+tE
2X7s06H/Yy+H6kME8LqEVarJiRDPFfhs1kHnzlBNP9Q5NN8o1RX7eqIuM3cJngM3VaLp5abNiv6e
/PMABwZejQCDJDlvXNsaMb/VEOcXLpp15RQp4ciLYquwsvBsBEKB87H/opQhnlkLe8ljTlHvOhXd
7KydRO+PHABUeLCWl+0WGviybv7y5uslEF8xdrVXyDXejTlvw+gEja+SxgcYEMe+hVXWTVI20U2J
Dy3mzc4cvWBD+zwrkuZDPqpO7c3L3rs6cQlyVFFxL2uH5nr/M2FBWsNnBS3uS2v4VuktGndZpL8x
SJ63+jB157BFNlKSf7S00xt9dKqzgSHZ5sQWckAksICudMoQi7k1H2Z1RmC6WQi8Ycm4iAtxX3ZJ
eSaCJDlzelXsWrzr3/Qqk93eTqKnpJ8mWPDDe2qr39QB/xsU0hg8K+TvaTiJbksbfdtIQ7Zp9VHd
dHManthZDwsVYGdsZ1DQwvjSjVW1iI+sY1QFT1GSYMK2bG/XmJU6l5k2Ej2E3O5Mygb7BLhzuEoh
ffBifN4jpkmrAmIYwsVduBOMP+T2eioN/QaWjn6qEj6s8wH0VMTBi0JBpfjeXxJtGPd22jc4KAVO
9la1mnpfwn/6YVeDfoN3Iv4UeKo5r6YZYdfKTEVVvMLASgqDlyB7MqM2emtQ4t8IjJog6zYjNoQk
EFnPX6+ZI5+TNoR2CsodUN76GZRZ10itXAmqFyU4z5CHbaUo174PRaP9hLB+KtLmSB1DEgZCXxhU
RBWBeO7fGPxds5hSmSa5yrPU1Xto1pwoBPZlij7/sNU6hJljqvlbpSfTHREn1ry1jF4rN8xg000j
NP6PkjIn2dRRVF3UQZJ+2IpBMfD1rTk8gZbDDTYnrabM2b+q6heshZxSJs4KygWmq2F0E7YMLrqU
2fyfX4oUOKa3yJzo1lY3pTfiLok1BjM93kAbbAhJM7CT3p3M8RSEdmSPYN9EKgS4yQMwV+WM2pjT
qJcgEG2nZ7AsZ/WeuYH9NmtqeCE58oSbLm7SlFJJJv2oeIQndqkjtxXaGlXbUk6ZfIj9BRA6cYZ5
oIyhglKLTdj0jl/oReo6eh+eqBIPHawsnFC5EK4dlIrQh/evZRcJdB19uVaQFrZXwb/+KGoUhC72
5W3rpqMm5R7u0bOzpTM2ho3FNjSfV5mJNb0kYSfpUmcS52oKR8InFozMM3M7Cj0c5mp1FxIciG11
2ImNE6oi8CVnCH5WJlbUbg+R3iFpgA7hxMo8snECAAOLQ8hFILwWDcVSTvJkGCDByqbxRZ/kcmfn
A86TWB5/gy8Ct10Z04ev1+iRjZMsHuibVKkgZussBztkaJfN3Mslp31TMWh0tWSQT3RTR4qdT7uD
hQ+HzIy8j/1HNirdkDaKw2Xw2nbrHOd/V45wgJRwH5jdGOx1R59p7By9EheVbACtOEm8wVddh5yE
lwf8Pdlt+9o6M/s0FKd29sP1q8sLP0thbTFRWb9AVrTMUDPkO0LO7R7HY9OBWVkZ8I5UBe51Eg3Q
+6O8MGXCIjRrO4XWoGBgKVDXmmpghW7RZNZP3PGxjegjKECRnD59/bAOt3UdDhsQFEgEkXBrnNHO
dPCpSkZjRKrBTzOLkEngbOJPJiaubpuZ0dnXFzwEDWlM+S8uJmxkwCDLJ/pLXZai7elbiaDQvBTa
BiMgE5PvpPeaSUtf2ECJ7ayC2t4oiS4ujGwctnVDwmE/auF9JzfmJZDzn7PbwDDR7BvMZEzAqvX7
r812lISdKrk1YAgBKY1t/UqrKHkJeOM/ltfL3qCuiottrJe5AatDFg8Mp/JyGwQ2UQQcZWDYcaME
zxokVdy/yHBILtpe4rz++g4ebszAaOyIlNAMUnh8+zdwEE0zyLUswajrSevom2zwlH6QHhE8qlgA
yJixyyFpN14QIcxyFaW2tl9/hMOlbWgmXA6GyrDsmFDuf4QKN1vKa3wcm7B6tSRHuXQ67dcwivZP
PQ6ILTKhjnKowgiDmbp/ISliEMFi4kL1EHiKkiYgpSAQX3+dwx2LXZ92RIdSBTq6lp1LrYSBqEWf
o6UBJYNo8R+NMV3/06uwJ7LCEBIuW/FaTGlMgyy3jZJ6VlMq24VeuMVEMjzRBB5+F2YDJjAUt2XB
F1Z3TNAOL27tZKymRXHJ8E/4NuEBm6+/y5HdF0yQknWpDqjM7VV10DrdrCkiQFw7pM51XI3DR8hQ
Gf0Sxi9DNxnPpAklLgJbYn873Nsypet9TEupp4t6xlQ4CS6zkDETXm7WieP8cHnSJCjwpGkaaADX
+VpsyEoQZBlKUl28B2mm4kbWaPeJnbY/T9yHw45umXBwugLXGbyVq5dRwyWRzSKVXJKt2q1Sz0rq
JoraXHRY0m7aBEQRoMXQPFMeVT8wo+axa+rwCetj9Y/tJLBNoK9jBMV359BfPZOkYCowAPdwsEFc
0OV53JlqmJ4oQQ9dOvi+1ORsk6weJD6rrxxK3RSkghyvQq3T7w7nvRvb4Cs4FsNC0eWEwQMu82nb
d+8ajaOPv03/9vV9P3zCTOvpmfgPEnPc5vb3BTTJCBljtGc9TmTbaKIFZGbRYWsvTt3VIwfW4r9D
1C/lNkGtaxUHYXjss3mbeTaU3843yowJ2hxnrXJJpAjc/yEyjN9ZOVuxy5xKv1bEwokxLFHMrk7C
qwpzqU9IXYR0Yp04DI4A12yNbFxQGgkc19ay/mhowyjQMlohQ49bjwii8gw9bPQ4K4b0CytTPCSz
jmSAMWn7O71ISPgxCNN1Fyzij90elmEf7wIZulQTWGvtPxYiGrJIatPca8Yug5Om5zsT8+o/PX0W
BiGaFsaK9IfwpPavovBNZPrRAhWGLL1VWVxegoPPWzsy5D/dTbkURHsbB16d662fPf6gegXaVHjO
oEV+n2jhGR35H0+ObZnSgzHAEnKMN4i6/4WKQIrHacD6PIyz6nykQves2rb8r9+Zg7qBgTqjJwZQ
vLiQQ1fvbZxZ84gXcOlldjF+F2msfcfgOnyytEbewV023dCU6/MRM3PUDHP550+NIfCSLMmrK/Mh
9r9kHPROWZh0UVRYy+jUKVinHVEqJVbAX3/Tg7aH52UvhOAFx1/e3P1LQQ7LI6khTU5VS1J5crdQ
FcKcLqBLY0N+MldvWdV7U73FzYUHKH+yzvBJ2r9cg4GMU/V0wjmycJfDv/BNcl13whxsEMzZ9NU0
6c/wttM8zSbUBqEXPZENmUFxiF1b3AQWd+v+/uvboHyWFIefDJQACgCA0/p0sgcOHVsQ68F4gOCH
ocMs2ZNFLesQKtTB8Yx0JARizLXwlg9glt4EX/w1q5nDAdtr+nscwjI8i+AJvM6tNl2CSXdnApcU
1cMRSIWInxcceWFlTDgLAKXPsH+cueVwyHK4xaHS3UOoMFtEKUI2HsiE6KAKYGCQe4xfCdCKlKl+
jAJ8jz09HHRYBu2AQ7FVD1N+QfEJ8bNgA/aQfTN2lEOJqOV2IPllU7R6GvsR9/qmkZwgwWikby47
jKpSt2yxO3GjGXOHs0gkM372sFSRZPdmfQMuZSdug537AG+00yIvEKr0mljxcOlEMPZQ28caizQM
CcTuBkv6WZpt8RxagUqmXT396KxGew+TUvpZybEBT0AzotLt1NRCaqt00g0BuBKWCvpQ4fJMdSSu
+sVjyK/6FvdfaitslFN5xkEJ9kwi7WY5is9GHe+jszw0o5mUkgpHO7uscBQgA072pUZ1fuZQzLHp
zzT1R9UUuCSaRTtdIcfLE1frjKC9LULkX56qhDrk50mpEHX2waA+6VWS8+VibNtD2cRNQdUF6QsJ
2CfWARzYt5Wo1cYdqVke4QKrSKFHuf5eF0Ne+J3TkjgCn7e2uLX1LPygXpANQ5lwjWocC+eTYaq6
p5mIwsdctiPbSyrRAqmySkLfhj2GG6g6j/PFXFFhY9xZ5MAOHQcbUQPM8P0eW9beZZWZBkmsGXAd
QUAEVY1FhcMefbI6+nzwsvBThJPvydyMvN1MPVU3HAmn0ZTSwZbKMQgKgpjVPXVOPtPghz1VJgPm
FAbzOJTvdGrd+ODInXhKcf+CLgi5SiJzTCc7uU5lxWuVBpp2TAEVwbPS+ruCqF843PmIHQLO4+GC
iEYEs5A3h1sF71PkhsFgfcc+JCk9LXLsm2qu+yuNu6l4ncXwjJgOfRg3M8+KuFsxDzyebMkaYDFa
k9slqb2ZcAwe3a4R7MVfbwXHtiiDVhFRAHI/2v39LQoW0AxsrGM9K1f2bVlk40PTyM6JqxyWSuyE
Nrs8FSJ2lPq6NGSGoOZylCBPGbJNMszbQHeI9ZUfjdDYWoXxBAXnKrFnDJSQX006mIwI5ds6709M
hw7qQ6ygSJlFuAQgSPO42pIVtbLbQUX5E2hT8IYGr/GLcm4uhRlMJ1qhw1uLuRpzHhtLJQ4dZzXA
H3QxZJR9S3RpZZ1VWhb8rhrrVHbpkasoS0dDyYueEjB7/wHqzmRYDXEdnmK26XbQQ/0xjpvwRLt9
5LZRg1BQAnpAGVtDy3iSE1xT4aNbB31KskQ9bwniWkzZrRON05HvA7MJlBK6HS6ia1vBWgMZt4iW
9gyb8zGNrWkbVJBav172h4Qbngh4KHyI5YBm4LR/2zrUNU0Sk0SOR3ZNqk8BP9ub5XS2N11QBBUe
CWMnMDrBm9mVkml4Fpo5lN5oDAlZE5Xodp3WZf2JF+XIt6dABgg0aSiw/1vhb00kMh3bcyw76sLc
IOSzN6mCkc7X3/7IVdB+Q7OC/QI0sf7ywTwmdZIC2TghmRcMHygwHRJbvr7K4SgAWSATB6iMNuas
DB3273FtkcGUmVZFzRoMd2pKUI3ba2zfvH+aB4YWbSbg1W/EYGqoNyqxBZE1bhgEOt8aUmZLpuvz
BxK2pODszJLvX3++w7KXu0yXykDEMUAy1P2Ppye2OXcZcwdFICz04sX2m1eVvT6O9W/zaEzfYfxh
AGUhacyB13ZfX//IO8VI0V68KihIIeTsXz9VRUOCJWNgyIXaeVkQ3UoE1ejJGa4ef3wpgHVG7kzM
aJDW1GGjS81+SJTKQ19FnCHmIRvmyKjPauvUyOxwCrAo7Bnkgi0sBLI1w5K01ywgV51uIpmaXUTO
ylMyO9P3LjaicxWT/7uuU9JvYRDGgMOq+QwPK0lOrL1PV+P9ApdPocFThu7gIFFdPdwI2EkOYrgw
Jt5g8cUUzPKPKO3at8ye+M6IMqzWHcRQ2Je4emlPeZ3W+aUMFIgLHPT6p0ky1Ae7MbM7bM7U2iN+
VGC2wmaruf1sMJfW2si6qYdcNzbzPMjvaTuMGqmcIfN5kjfy33Yw1KpfhmUkuUwNzRPr93D9YIcG
1EEBj5E0x+r++mkTc6yUYMLUBQ8sn+5C9wqRqD/QQtonLnXYNy3zXB0VGEoTuJCrbcmQKw2ZDhbL
k6bF6kUtq7PtVkmp39gakNg584cKQvdgiFN+7keuvAzeUacwJATsXV3ZrMWEKQkRPKM6tE9FQiaI
rozNVrOE9lON0nGrB+KPsQ/YJwCbJip6RtkHhDxiQhpWD0av9twAHuGFYTzjzGVcN0E8U8Kkp4TD
n4PkveW66GDY73mMIB/OGr5NaStknNoqL00V8ZBj+ml6CrpMbStCu9N2U6iFNWlmmgRnz0HiZ6dV
9mA5Rcdu2mbRXTwENBRlJeHOldHbPFptrvvoIVThjTUOuTulE+JX2RT1fcSpJvu5EcUv5Bo5+JkS
1nHXIFUmqLGw5Z7QKKmjbZCSbFOFZZpejUFqSi6BiQJZU1fVtStsKVd8aMCK5NPp6L8la2qK84TE
ZOKlRYM3rqixIYzndPpRS7UV+dWcBN35GFKeuAW7VPenuxwm57zqQItwaOgslhfmLwBSbWA7gl8S
CV5z01wxGuvQGBAxrCMv8L/eUJeja/95QR5dajr0Orx9a/w0RCRly3HfMcK2sutURey2eG3VRHuG
7fnCmUL3YKk3QZni7Pf1tQ9Ob8YkOOHiNoqIFWxidW6g1JLghsyYnoCLXGDOKzx+QPv36fR/9tyO
m3/9F3/+VVZQ+cKoXf3xX9fxL3Izy9/tfy0/9v/+2f4P/eu2+ige2vrjo71+rdb/cu8H+f3/ub7/
2r7u/YGeHKevb91HPd1/NF3Wfl4k/CiXf/m//cu/fXz+lsep+vjn34lzKNrlt4VxWfz9P3+1e//n
3+GW/eWGL7//P39585rzczfdR//6t58f2Wvx/nrwcx+vTfvPvy/SvH8oCp4VGkx83GsXwtbwsfwV
NcU/oCawOKj7YXItFl4FzXfET6nOPxiz4RGLcmrxoWCBNiXpKvyVof6D1AHZomFg0sfJqf39/96B
u38vvH8/HO7If/78t6LL78q4aBsuun82EMdAP0eHgwsBOxicrtW2GWeibE1GCi+yMYyzF5HLpNNZ
m8rDKGLyYfs6g8NnaHr70gvY/L4eVDA6rMAyateyhPluFjEbSpEY1RPqgvG9CEpUnH+5scc+5nJE
/c9rtHxMaEMsZm2ZxuFVvprHSWalz6Tv6i/oHNTM143OeVYlx7gM2qR8YhjSog+NCnSZujDKF0WC
+tQYvfSyWA9OBJ0m2e+vP9JqMgYHn0/CXgxFGtYViNyqa+sjUmk1bEnephIR5DZMS+v35CSE4nY1
KNU2rbvZ8mptdO4IjVFkN5Lm8BkVc/pWQDq4xGVC7XxpKGbNrTtynNyClng8L1ICxtxumq1rfGjS
1O2ZFjyas5GfR9DNGFSH4X2dat09sk/pdRZ9ewWWnLzMCJ/HDaXdUOBimpc/IDYWN7rdazf0yvgC
5+A7/GaCw9CgpqYdnWeG0t/miFVvR06F75MyRTfKUNs7yZLQn8aRUWq+lZnp3QTJ4VdUk1USdr3+
1naD9MEOK64B6gLHlQg4e1CYmXyzYzm5m1ulCLeE2w/mFZnBGt4S5tg+lzqUel+RK0aWQiZbbofD
Xf9SDFpKlpDV3pcQj2eSACXSUbC8qbuF8xCpJ7qaT9uIv64mWg0iJzBypCFGqbfmVZACZdu1Jslv
cvHf7J3HctzYEqZfZWLWFz3wZouyZBVZ9G6DICUK3p4DHABPPx/UfeeK7B4x7nIiJnqlDlGsgsmT
+edvLP3azzGmWdE+GFcmVXwKIQsNpJurYTqikjGuZifnIMWCE5MBrYMOT1Jj1l2Suuxj+KuhLldJ
SuYWLNHoKiGQ7x3hB6ZKjDsgx0nceOYKdLc7t1Rp3nhu71xO06DOyGLt33//VH7CT6gZTAm8xhR0
9GdgT59GKTmOg2mSMYFLYknWuJ01RGVPgVa/5HkLE5DhZbxViAK/pS555yuVk+4WYqUzvjixHV3D
t/as0Nbir1IAPg3SfDJUKzbzM+phuuy/kQ4KXav7cW7ylxF3iPs6wwoYNxaszIqhbI0winF8XGGK
XF/PsHJv9FYzx9Ucj55PC2F3bYgKsPgSeV/OwP88CsunWpgk0ODJJuDzWZ/qn+fyWzXLr15U4RqX
tZ4T1upUdfBgTjlZgdisueQ5Ro6/xOhp6ctgN95l4g/1qzSkiEiq1MwH/szn85vIfihANnFjncXw
rWSzdyJkGDNU3S7cL7MOlo/26aMzmbOnpebR1382FyuJ4DUdJFcvfqNpr5WTOjeJ49avgiUaYa5l
G1MtZ+etd1xGEd+QmN4M+KKJEKpk/iUN9WO38fNKgvpAFeM8M8BcP9XDNAjismlt8dLOQXPbBDVW
MVMF+SLEqWS+N7D1jNcRq1AnnA231DajXB6BrvbH7zXse4Z4TznHHpM0XEfaGVfN378bPw+JjxcM
ciWMxGWJ5AGofXo3Jqu0kgTDuhcbb+HrDC7IY9lperpNTUWCp2+WTbDVEUav0ReDDMuuwWi079wH
RHbRuXJn79sM9z0KFYghQHHniVsLl4JTbwbqebAmPQ6nIYgOXj9gIdYNXf3D03T0tokS2j040fCc
CQ9XKx2M/Bj3/rBN6ftOMaFyWB4PrfYYwfCwiPvyO22DO2XyI6hK7UQ+rHjIrXK6iYY5rna/vzKf
1OTLvQN9JMSA2Y+9CxMUj9ovDbEy9DLVWSa8RGOc5CESavUQZE59qmszefNVF93FMjdezLGPMZ7F
TvQMJ4Q2DyWkl+WFEdFti41Ph/HB23/72WjWqWaeYXLHFnjo42crRG/6lR1HeJO4JBGbRoExKQ6M
LHE8qXM+1n5W3hUg8pcFCdsPQVUp4suhnC7sN0eeArOZ35pEuO+9nY3zV63Jxw6Ka7c4VwBCcgkX
PO4z4gkeDMtriKvXyBXTWV8Kow+9eS6vmiaLb0wx929UXmYYDXzgJJWRvkSo4h5rA2E0Bo/TxQKR
wGLJOr1fWXe/v3xYCX0qE+h2KRKsFpd+hbnx03vpqWDUYBHar7NdYcRCNIkXbT1vxD2DpV33FEwi
ooOYSw2hg1hyUaoKzudqHJveOfOzzBYbrcn0eddEzWBjpW676d6lVWgOqa4ssdVLdEBwNVVUr6Kp
F2zXOiFvAcLs98ZPI9bFdCbnbdY1T7C+s7sCY/AIr2Z/hF7gLB2TL/TybB7sOd1aQewHW9l48qWB
PE/KM6jCuNY6p/g+ZGZ2A9Uil2sD87RDUJEKf0wJfDpvOBZF2Aa66Dez0UFkH63cSq+zsdF5lZtg
fjMnqz4jIoYFjosG/EnXpqza0JiQ61nnsv/mNi6+MgqVvL63R73S12nllwfM4BtquCrJacDoQTuj
qrKxc9IcF+bacaN41WdBl69R5Lg4+FUFfI1Es9jB605/75JdrG9gKPr+gUOlw4A8aLL2wvfALA6g
r5E6diXH9Q7G9GifXNqucmdruTRXwuz777D0g2s9rX0yV1oV7OO4LLT1BOKN1LhSPOeta03XWSCN
OzkiDA3boWV3OSKfjVa+VzY3gZd0NxMvkDwmGNzc6LnsHloa0ifaq7lcEBnjEvP12KbbiSmGszAy
Z8s+MNBpH4oW0U+N01M8mtZrBpUh3iiVFO99SbzPir67SDYODnnn2iKHpDKw3W1mx3uaCCQgJj3B
820rCfY8ixMXnA9zKbJcKUrGbtAr/0rETgkepRnPNmYiWeiUXvVWxdH4re/LqUZ8M2ovXdzmt0AW
bh/2MkDtruYJRyqg0MBaeUlae6EWYxq1b8va8NfOuABsrXT7PTtziT2ljO0THi1OssmTIcYoPW2r
a2ycy+/mKDHe7+gYp+esankgGkVE4Iq9HPS3muS+F1re6rGjZKfA/330HZNG72gnwj5ac1XHYZq5
WNv7nkYVnK0Aq3Rr6vsfOGbGIBplWXP6ein5wXHrV28K4chFl3suzvIsIAfo+DhsaZ1vnIYiaC7G
LHW80JdJEgGyyORcyMXsvQzwxn/u+0kE571XC/IS7a6Yws6O/UfZLXGccxWgSkVrcZ3AsS6hMTfV
lVaZ4tLRh9m4LY0k5l12ectLuvAheVLuON0kVlxddWYXPEeFVh+7BNwmFGqc4B2D3TqLOL9D08WT
VIbkAlsvyp7y96rWyBvPCcctV4PSq33ntTLGoQW65DmG/cmLObe9f5YFkKpPzmD06eKmRnpWSYW2
boURx08NKRj2ylMTT3jgzAaBtrOHUSABve2BXAyb2joXD6qyrRt0qdMPWUlUsJihjd9SquclJthD
Bi1+nm41EmK4k2TQvk0SCm0oS9e7a1hknDs03KCRCRQsQqxFGZqTLp4X7f+17sTaaw9C+GxMaoCN
MEXiRBmU6NcYul60tm5uWFHMaRiRX3+VpUwVuBmY3SIuIIMBZSG3eXKG7tUysviNSLny0JVGn4dG
VZnHskxtfI+Fxz/umZF/8FQ2P+S8U13YybHUeInMdi/stPo+EXfj7pspt9VKDxo+aBRE5nMrfb1d
JzVt/Lro0+ZkSgZCcoA9vLNaS5rBisfAztd5Nfi3sW0XV22rsBng+MxwANOE3oVmow+HsXDjp64f
zDzUs8gAJK01YzzSjM/1Jqr7mpOgaf1LdurNwsNI2tfSG9I3Qg7Kdu1Ekdav4nYS5NLPjkEit43b
zEYas3yMMPdMN6pTbMyNORquu2puHysr0i7jKCtSskkBN5axQ5xRW/USQ7meTY+DaujRqar6AXcq
/egLIHOnHuoyVKItXrNU19rNjD8PmKHuxRwx+eRcZCCww4rdBB8iFn5yEccqvpHc1mQVZHhehtkU
jBHroYDsqRjyJJmxtnSvTH+pHKk7p995oOQ5kKbzrswxvbeALmU4RZX36nsieIhT/hZQplfecYwG
z7FM+wdTJe5NQzr9SwcfIiAAxo2irZtOun/dozPTuZtqeCrFQjAEkkeW75buaPLEpRNwRJZzkHZd
493ERjY+Q90ITi0HGABdHVjPQ+dkcp0WLtXaaF180BMxdau0t2yczFwhH6woENMu1bvqPh6x71mP
GYSN0Ner+IcO+/6u7nCjZjVu9nfSzMg+gbcwiLCb9PK8hTtSbTrbvmlzTOeSkgWLOXfludHodhx6
emx+I9ccczWkPcHJjbTxhxLNE8lI51YWLGmQGXED7DOSi0C4/J7UK/CgB8p4w42tfOSg7cY9Q49e
bSxTaq/obbAPHAd/id1w8Beuk1QgWehctH8uiNOE4AJQIjUlDtPVHCQQdAL93bZnB4PrrutOwRAz
v2Bam/Yb9oPNsCF+izEtMcvbeprFJa71g7sh+Lm8ognwblgbeqeMu5utPIlt1MYGn73trJLusGMc
v8F62b3jaxcz2+NK0MzWc8XmwCDkh5Tvs35qlX7pkxCfbJmrYccPaZViOqPgDHVRy6zvUOBWrrOU
GSeLuHYDY+MeB7702rOH3trw3ga3s6FsGaYWzlV5PuPd0M0RntC8GM5xKpVGkqBHTQOt9Y7or/07
jG2zgpyZfHpA0mdX5GJ2+p1LfszTjN7+jZiHHNl12vhTmCZWn64Go/LjRw8PxvR6mXTtK1KDUwsJ
c9Jo+Zoq4Lu8053kGRlchz22Gbl3JUliZKNOiK/DiPCWisE/adNrx6iLvWxxBzyWdlWfFxMrHBnq
o4exUWz1EvO8ssGbBSIjZoQ6ieJ3djpbfLW5bYfBDccJi8JHqyvq4QKtLuEOvuIfDBu8ggYIW7N4
9euBFM5OtzqWpi2m4WdNaQ/WD9m3k/PApkHg9+w18jFIwEkPXZ94xpaVADE9Fvs6knRsvchOU1eV
xNCQFU2USReZ5GqKwf42zj7NuGMNF07Bcu28h3o3bVLacaJN2r6zNy4B6CdYOuQT26kwN0Ay5sMw
wlqMk8AbV01vOEvIS8J62ckN75mKl7NE4YnP9tIcp3odV4k17jE9iG8g5tanPgmynLMl81oIOiN8
Lq4tlqI+vIDovJ6XVaKGpsk7a3g47A2SDxYkBef0MXNiLqsfw8k6BLlsijM5WLm5Bm7QXngmmgu7
wuUHN8p6UqsMo2KMu7qsGndDhaHjzmqayloJNgv6jswgdZbhAWWTaho5V3PV+cG6dXyMTVu809Kz
lvADdRCo+uHQSQCjVce+Jz5oTo+ZRo/m5LZn8TVv0lJMxT5P7DLedrpXT1szc4wMfTwGJ3sP6XMM
SdGd7E3EWeOQnmLNYkUeduGGRjNFT36sptfC97OgpOBlerypAFWtyySDPrqTOdq2c6drm/Qa5lPc
bCODUfwA8tyeapnhhRkZGG9iQESGe+azh0oTmYapGeWHsgrqJw+n6g1lago2iJ+alsqNmWPYRU3p
o6eb+z1gtsmeVY9Uv7Kd3H/0hOHego5opywuEXG3EEx+4CCWP0eJleFjZNj9OQEZgJ6EMjGYBYQz
raRfyEOTl8m+1kY/CZlpcm9Xoux9CESsngTqP//MTjqs5V3U6Q4DQ696JP2cL6tGa8adAm3keFVR
EoLHuo8CzDwPi0gra9ww3eoZbeZo3JA4MhQXgZP45prnp/02J073xozZNttaN+YbGEljtvmXyPIo
05JoeAFuxIwhMFqCO6za7FX4r5zFE0aP9fCiyRK1ZVP+qCyT6yu07upfTZNXSSMcUEE38a6LMcKe
X6h6DEgP8asvQMlPO3Z2sWw4cMQCZCPLjUX7MqL+Ai8E1oC2tZPBiz5P2t7qg/RoBOO07yTySLfB
mGzRIoRNP9vbznO09SC85t6OOrE3gNL2RUH0u2ojc9s5zbhlpIw3uH5VF4IyxikuxMHUGm8Dc3Ha
yK5r17pRdVuROxHp8K3/OBXeVxYEn6zCly+FXwT7MnawLlR1/xMhbg4GsEJO4Nc5sxgg5gxvbaPx
5keZzGUXxnHbv9Qyjh/iQaQPRd+1T441UtdVMolXfB/dPdWnf3ObQF119QzVPloAscYsMk4dv/+G
LUTGt2Wgvv89KPCTt/MfJOznZ4dDDQGexQWUdO/TOiUbsLuYcq96bT1+ybqFn9SvmsSKyMkcynt+
DlphpevmbsbxABh26gyxIS2gvMmHsnn19dK7ZkWNx2XUOsNNXXrzhcw8DMD8bNTSMCcq52ww1fCI
RUHMWNQ1OsdcVOnEl42mRlZRmbYhNGACIECGzXOgRbI6KUXpA6I/dA+p1QQypNkd7oNUMRNIaDgv
2sRxjJus5h6SPG0eOmZx1CME9fUQcVV9paFcKkLCGMQD9FxB0sGgnIHwsFTR2iRBkl27ylPmyhUa
62VncOtLP50id+OroXii45+JQ8iq2lyNrEuuJPLdV32Ikhx0pLSG0MhdkwCuwbzjVa4QyhVm+02l
fn/hDIlzmv8kDc7zeIGFIToPz5zkRTEl3ffIK+RT16XRxdhPmFpnsFDFWnqOURCp6g/vmnAZuoBQ
3G6r4B9ubOpPSuGrnKPniL4Po0GT90nvOAoGtCP2+pwF39JYBFuryYdHv67SS9ecTL5Ca6avOH0T
IjfkvEheb5SnolfzSIFzZvnFTuUThMgjhWU+ci42gayb8SZa4OFf3nFpVk0l+6F89bmx38tRJs91
FVe3Vt+b3xjEyV1zpJ+cROEzg/alp29BVYYTpXy+KZjSr8vIM44qra2vjMnchaP36+MOE8UE1oJc
bxmsRz5zOemdtcjNI/vVl1Vcb2q+/n1k1mO8VZNrnAS8SHfX8l4+N21hXQNZmHvcM2jzasPp90pG
/aGZYmIuO3gSHLzwOHcaO/dTi7sxCKTdiDPwAPd57HI8x4rEkiCS7XAHaTnYOa3L3i2rYRSFVDat
XqUsCtHpJm193iHOvVrgqB3oeuethzYVfsikND6XRUkLkbeJe4k8qROrJB4y9HExvWoiR0LKJSMw
AdUDasrQn63hEnq2+WDaA1qjzBu6Oy/R+2I9WzYLga4Xl5bftqcuiYlz7Xw66nDK6TMgrqT55UTb
M60kXwYuuT2KNfOHtFZYFSNNTw1HXjfMZ1hDBJSOvWLf/VCrtP/iQfppcvThZkF0Y4PAcnIxDmW1
8fFBstBfNTKIjO86ad9vua6MXWPWamN4PWF6sWj3fpQUlza8xFVS29pDi2H/Dgf67txIcnOXDV6V
QIGecQmfbG2dQI7czmR4bPSsHI+z3rkbWFcYFma+UW+xhaZlo5YxFhn1mpevX7p2PCTdJruQEC3X
IwYhO7LqorUjWiIFdFpfNgREyDcYOP++NP/trDSha7DfQjBmufirWMuz/Mt7NHuzrMrWit7yLA6s
TQRN7Aqitcy2Wd2M702uuif4A86TBeVdhbRLVbGujMK4YQLR7FUeEOQQlUzWayTqGVbcua4jIZyM
9lpvCUIIa000p8j2k+uMx/eIBDn/gRm38SYLXV5VqSDpjLNBbIG6zC82DQgoP7+L5F2wcAOUJsZy
8Un9+P2QIPQQf8b+1Q5U9gJMn5xzznYzJpKz86jayb8cDCgEq8zsc2cdCJFaGzqT4mgMkjyU2Bjd
O9g9w7Cfx0G1CEThJJVEijw7/PSdgUmljwss/di2Io0VOmGQ37t2nZ/34Gj09bbd39cWUEnoTXK6
ceK63zv4C7wLdInb1G/6bdPH2HB4bhLvZVD0ckOuof4Ne714XDvwaKw7EI6yBaVu1BVNrJ8RCtgH
d1ApRuPC1+axC3McOMpvPV/z3UYe80NTQ+yuht7x1KrwRrU3QbNHnEsn0YR5YA5qRVftHurBSK8c
kTrFZjbH5KpJPOuiFYnxhBpBHiDnVDdNG0yXqPUqICe0fe91BkpJVF9OARs5iXT6xotUr7Wrbmrs
Q+6ZgiUvXKFHpXKLsQTs4ZhCJKVf9uLmPSVm/jsAUvXcT5bhhppgwxVOjaCNH5i8D0jLsndrxsh4
21v1aGzmxGswHybQoNt2lTl5uwqZlB9aY+tPd0wHasYBsuniFTCAEx2d3OlPQx4pK2yd0bqbsZ8H
FPFSaZ4iKAnDtSSPwDwuAinL38YMAAK9hJBeteszNsZxGNQWs0hUOMG7WXYqPs+Mmnc5tYX+pAQp
UyH7reKIA5+2A7F3FWv6EXL05LblyZin7E54ZT+tRpF3154x5Pcp1t5XDSIVg4hKLsd6Hg1ZbHVM
XPG4LhCoEPipkGUx/Rr5oZDRcDnj/LvMDAODIvUF20GU7H6xoxIZ/q6Hb0BazRD7zyrA932Fc9qc
rQmVqXHWmaq2WLOtGk6UOPfgaeDG52ZaVTZZMMidHks7IG7T6DEI2zaZoV2IIjEGJ8TpucUUeczE
CSEVSa55jY0LYGydvgnTB5VMUUxPG3ZjySXwTvDNdFVyHIXr7WdLxNYWjod/0QSxbHd5Zif5zi6G
bN4WceDtsfWOrlxCJjESwVAKL1O7FdGZ0zSBvosmhHCr1o+yYTNJt5g2Y90tchM8m9XKjjw3ZkPj
+ilhFUH7BjCV3+nz4M6YlAGS5XICnjAjTA+2JjDLPY/WPO6zPIY/1FhxcZDDpEZAqJquTXPLaKuE
arqQ55/FRkdAlwglZ/Wxw78tPzSKEdKVnnnLpqPHYl0b2a7ifnKbV019OQ+GdNeuFft3fjvC4sAD
2Lxxc5gyoRTpADqQy+t4bLtb30i8cxLImNT6Gr/WMJVuMIcCu36yaXGjSgA8/ORSZyoEqyrM8iLK
E4vm2LDOdV15cjtQItZ8zv4ckzo46xbuVddUsIG4qtQensw8qR1AfD7NWLC0Wd6o+Zg0cTMCzOQF
yiSiHi5nNknxLnKHUgfrUsVlMczebZJI8yLNxty69cq6OYCEzfommYDwwNvHVK0HbOQeg3FW86ag
Dzi0s1M3YRBV5fdU7weFYR8xoCtptjn2iMWsTgbCtlsiw61zLLGR3nt1oaf7aIzUa1wp7zIzpbvJ
oUQHa2n2DSUWEzS1iaOZTIU8Dsh/W+DSd+gn8qzLAthfVlu/JmjxHiJDcu4OiRA+6FLRdWsT54sg
ZF+T3cVkPTgrOpvqopBj8q0f3XKLz5RCoFZIddG7MVmbRVCx/0uycSf8Unt3aavSTRl0qbsaDT97
0cuhfPBq22mQ3mkx43HT5dV12jgYhDtpVF7jCd4/ya6Wm6TA7WNKe3JtOlfGD0Rq1ReIN/R6Dc01
UiQgAZBt9FybKiivXvvu8VT164So2Qx/rMQIHqnpqXWp2qzUd0suMFM/2/3yyta6EXBKsjrdRtBT
44t+IBBwVWhRRPHMEY2SDRhM5TaplDLBe0lf3ltwfhyOW9dExDX19e2QN6P5rAgYkKzF2kAlJFZM
Xra1hIguCXwu7EWM1t+QQIaNb+ZJdS1K1AdhXgjrVofPoLamlbQaj7lRDOdWT+3Hxct7ZZmQHmsB
ihumEU3GhgWoNYeuI91y1Saa0R6BqcR5ZzC0hA0ZLyA1dkByCAHy5bXptVH0DucO/EBQB/vtNC8p
uJwec/rGyt/KQ+hv2b1jlXZOca8GReRzjkFBniv7pe8xADzFXl7cYZFT1OuyRfS21maR/XAzYQfQ
4TXbC4nC6IotgxyUBtVXzaUz5Kb91GR5/oDWk1g+lySwFCNz8sGwQag1fSUazYVEFs3xvpA6lCza
MeXegzy02V4fI2+6ULkyiAz1Oi0/i2mop7XBe5MC8JZc0sgXkVqnVuLsVGv597ouRhqP3t1avBSg
mpkzYAREXHG/Hf2o11gZQBkODXuJYMwxdb4jI6y9NdJpvhH6hB91EHutsQEAi/JzLcKPL8RZH1No
vGfQRmIViGamlKr45nmShZpoJvMqyFPn2aoCi5cGLVpzUJPJfqcG0JlCDx/lJkxQqN0o32Q55ou5
uUWgU99Y1GjGhMqbHlwErrepF7EbaCvLyteNn7veRke4fM4t0o+1XujOoZwUi+oYHay17ZeWGRpw
MruPgxfFoBU1Q6xN7u8+kUqeN+lMlsUA5zt5bCJ4/ruh5oAOKeZN89gwOd9nC3VvRSCFX20IilL5
uoMMcAWC3H3PHUaokERh1ndsVpOnfvDTe4qfm0LdSDLjwmjM5NyahHHt1D25Eb607R9xnsoh7AjU
PM+0Mv2m60nehgs1i1tAoxuS+uYwrQxQPsJeoe+FXdfMINMpB2uO6R1mpI0RbAPC0FXYjF42sbGM
2xdXjhnwfVqCEWu4J27FXA0EuVWB1oaU7vje68fsudEL474lWORBViYmNDkEyQtL06Ji5+CIIcLC
a9x047ClkSs7yFt9ofTJywI1krWOZTNfBqziHwqnZc0jMk2udR6HZmMlRuJsU/AjbUujMZwnc2Iw
C5v5KMOqInedHj7L7oPS8XcpmxptE/gjaFyQxEcLoOaBZ4PNNreyvmi0acK+zC0dvoFVJHd+rfrb
WE+mC2f0Uj1UHuEkm0l06JIqNT1AdH/MYvZDgT/hTiMrX6Eb1/vGWysVqBttVM5NVyEvZonHPBZm
3VBfyFKipIrsjsvMLoD/zcY5vdMhB+1S4ULvrZtoehdOWbpbMqRt/zar5i7dFDF5C11W55dV0VuH
Qc+TeWP2luReg2gRxtrE3ytrojf7OTb9fxL6/4QA/ssE+TcS+tVr8VqLD+zz5Qf+ZJ8blv0HBGXf
ZrmxwDIOGOVf5HPL+MMwdeJDIC+hTlhkT3+Rz/0/eKnhnfu4KmOAsChQ/uKem38g7MQNB7MvnIEc
/sJ/Qz1fBr3/zPmYyhkLpwvNDrRuht3P7owDFnZlXXvTMUhL6DyZJ+g7QUhGI60xtJvIW7OmjZ1a
X3mXLmjzx1/MJAErAEkdBmLY1n6cQIMgdzPWbt2xQo2xGtzMZfAyqz2N9Ffqso+cyOU78qsYqzws
HdAOftaoDkWbTNBGumPNHm8F1OJuR4cy8ssdv/rzo/9K4v+plPv0jUxLX3JgFp4Xd/vjNwL/i3vo
eP2RIiNCvfOTLclbxb03ucO5hKS1dfLCMIHGR3/DOpjzaXRtTlQ+tHpNx8TYKFu47npe0lEWvS42
MEbNYtdE9H1qrV7PVkY9Zt+Rd21bM2G/hWvAdA+3XjzmQ6u+D2miPcN9KYigaLFAT8dsuBw6XNrC
YEymmwxd5L3dq/ZZxoZ3iJPxzRGZDj2AEBISSXC6xlwYw7jIKseXALFQ/WeJ+CBT+XCV/n7bLXTl
6Bzgf8Ko+4R5m4YoTUPpEtVmVe9n6CiAK2wsf38vFtT/060g/IMXBNM+7oT56Va4cGVihmdxdObk
YWjXVn+ZtIr9nItx8O9/lfcPTxeCkkXEhOULHM7lQf8FKhJ9PKZOE4ljNKVbOtuVGZfrNrK22bQq
+m9xtqWTD4NcrJqcrG6n2/aD3AnmB1/2a7+7MvvXXM/O2Ei+x/DXWTPuyuBkiTFU5qUjglVe4K6h
rLVTPvgOPhYtdAycuJR1NLqrIT3X2WwJwjoyWpUXO33MhnOBnhNV8hyvWNtu4tzcZAQA+Vm/1ViQ
ZPPOSBqevkcRnbJ6us7JBwmiY8b2f8yuSdqIJK16dlAppsIS74fzaCDryaCbI2x8adHizQKVKPfV
s4qT35j7qr/psu6Li/uJLPzz1bVsB4gKqc2S8v0JhuyZyodaGOIIVcHY8cet61f6Nsur9zSvpxVM
vvToxvNr2dYa8H3QrRM5JHdGnl+m+E1snSjR1mUSgeh0pSL6Tg+rYLJ2eKTAvMTS8zoTenoVAeut
rGw+sDYpNiSDWiuGUpK+lPEdUbE8y3GkPQT14F24tuC901oCt9oCZD13m7N8GQSdspp2APDJn9Ku
/+sr81PZ/LenGUchm1B1GOaLHurXJyzPTL3JoO4dHeEjBInSdEsRmjDgmJ2VXVnDj0CN1G0PfTuL
I+spFpV5VlmjHsYKZSKOJSxnjMxYO10frTScH6DvDAHzVdavIirMfowE/3Kflxvbzr+6i581xksB
hvu6xPIsqRkohz5+Aa1PnER6hjzSA9urTMbEMwFa7WTDylr4qtoByucHRRoLU1D/6GXm9BXk+Q8V
gecIiTE+UORhfXqQIK3RBpl5f9QIJQE817KDRhzMznci94vi8w8nG3IA9NsUHosv/an4VHbSolDv
+2PmlkTWWUnH4GUUYcJ4+sX78Wnf8+f74cEtY6+CKB3Lw49XVkdDIxxA8WPR6PKy9Et/bWWlda0G
qQ5cDMSiyexD6utySEx6s2kgXbCAa50Ts6+7jUUmLucpKb9wbvrs+swt9+hrkMhhRU9s0d8Ul149
K+Ez4MawQTYiodd0XD0pwkw0PiRsq197se+vAmk9RS0pOKzIor3DoL6tjNnduYWa9xp24Kg4Bv0y
dibzi9v0987Hw0dr0R9ZNsZgnzU6NoRQdnRWc6xHWd8w0Ncb9MnFuTt31c6bkvwsE7N7NCxiz39/
ZCw35cP7TI7eQqpdegRMHT4rwXFKAelIcHWccuFvvClv1nH/35ph8vjR1NFE8h+qaGbUj49GM+Bl
1Y6ZfSj1juzcMuXae5X2xaLobyctulx2RIiu6eYo0Z/eKxcPormYhpnx1oD+0nV7YGTWYIZHwhcx
eD+v3H81YPw/p19dFp3/69/q0L+NDmeieBX/4+K1E8lrUXwcIfjBv0YIz/jjL6NEGJh/Dgr/1q/q
fwQ2lA5uM6GQ5J79nxHCsP/AbRuxFyXXxql0WfL8NUPYfzjYWCC6ZpuJjMRlJPn3B/yr0/2dfPXj
M8Crg3Mo5BIa+YVdQtjVxydN4fBeKj0tbzqMprDnMMJZ928H5VohgUD+F5X843v752/DiBn5KUYD
JKsvn+aXfstlkB4LmDQ3XiryLSjZHJ8U6j9yMC9qiwU3KpZ0/8st+Yfe/h9+J8UchwEuMdPK56QL
3LcTsydq5YYUmtNIqN5+lONuwUWhL3q71MwPafCVC8g/XFY4TxiZkzRBW/n5sg7uEPS1URQ35uzM
+0H6Z3IMHqXmH4rUNb6YXjgtPlQlrisCFRdFJn6PXNf/Tdl5LceNbGv6iRABb27hypNl6G8QoiTC
e4+nn690ZuKIxT1i7G6F1C1SQhaAzFz5r998UfhQs18JY6J+Jldz8E3NVWLXTH+JQG4TgZDJr1jX
gEpe+vAiJfdJf2d290qxRi/fBA6R4HLnLNIPsPskQLn1ywx/meXjVD9H/VEc4NF9KCo6Fq/v3C7y
s+RBbe/1aJeZTq158YBywGnyldm+LrAji5DqtHHkh77ZtJGr7pNTifuM8msuH9ThEhV3WXS/GK+6
sFqqlWmuAu2sYMomn0T1bMKagdAOrUW2x+rUiQQZR25vrDFmk9eohF3BNBzlbAYbZWVsAUMw77YJ
Xbeelh96hNMCEdDZNn5Vn9P3q8eDcFy0n8SeHmK9cqrYrssjTryOmv82xdfZvGjmjxqnu3lAPFyd
5Pq9hn/YknJWyb+H4I1WKDWnDY7ZKpuhLLCYzWylfgmWU1C4beSLV4CnJySt0RxhfjFgJ0nKsxDv
mmmrQ3vOFvoJ0k6sthDVWnrDdHJsgO4yDOn9+bwLIfzPdKcGrjG+gpTq6oqMmrjcGN9tXTel3P+8
JexYwBXX0xU13efZR/YUcQ0UlWeo5bWj60TMqe0cuLOIBzqIPoaEtIr3BSornPrqh7JDVfHvyfhl
XjAZqKqudks6+8itKzD0zS5NZ109d+aPbu4ipxvbxdErdB+AHPI3JdZ/uprEAsm0J1IUqfLnD6yR
G4gZYqOfs956DKIqspEOIzcYkv3URN03V/uy0OBTcfWn5YrMe/MKFf29uOE9Nwi9MmUPKHzEaxvX
BWZ+NKpg0435TrfiR5i23+EjN4G7PFSuSrq8gmAZ+R4WNZ+vOgdhIaqpkT40s/baGesoH8xHnAJp
W5hp7UkUQlfkeSIGclz/iQvtq+gBMPek48hjt72pbPIuLb0pHlx9Ss7/fuDG9R7/b8HE+IDCVF2F
OwSn6YrgfB5fLGsY9MmhdSmqg9GveNo4cHbmWpNdNEfguGQ5wviW/Gkjjl4VuINhR5Un/IZnMVu2
iOYHEfalWyeCQyLkodlJ23qjbY3VQguVIyPWWgf0TDiL8Y2QgflzEqms0MwwJLKBU4QtYY02Vim1
aAu/hD3px2v6X/pd+x5eoq28a96ybehHq8CrPRmrbMGWDVtK3OCsvf77btwkgf6/u4F0lpJLI8f8
5h0JK2yUZug2F/NxnB3lJ6epBKkbUwBhHKF4H8aufMxweTxmO27EhHBFdKvGJ5uCZgiCM/wOa6e+
VIdxl/wu3/kcRoWg8Buk549h3ten9r/jvIF6mlAcgSki65Jsqj22bKPpRJvGL3flWlgXLKMfEvf2
Jb3DXvA0vEj3xX7e9h6ONcEdDKIAN89DtEFoh/bqrGwUTE0RCZdrq/fKzEW5Ri+risjz3Sd0ZqbH
LnILxYaLAqQPc4AdbDDtFDzFNtbGLtiMR+k0nWfwdxjwQChQikDIIniXKwgWynKvTrR3/TY4WOVx
Dn6I5WvXnYsazwFbfcnuSD/21XW1Sk7VobyXU6e8NIdk9V1F/adkvr1vAL64gIBXXvMMPr/tqSRb
eRAhHoqfxK10L22W+2Tf3uV3lq2thWf1qbXzE2Z31w4kGqkJRh9CQWewfEHicO2MbxhQgP6YpdNO
mwZaa7PKUDZJ0Msd/lzWrHqOHbHP8TeqvaLCWB5Vi4tlqak5Ad4UhVOrnhQ57T7ZaalbIAG1/wQn
bOuKSednb/VF2PYb8zl505+lw3CX+8KRjQepQ4LW04GCMrJ4XEjh1tSLNWwizWU+1OVaUQn+9YVk
NS5kzNMx98TOJq8w+cY48obA9j+zhNBjA4UbYTDGrZ3jTFtczql5LsEhOMRP/VbZRI+BU7nZvkZ4
MXkCVJAS0oJDTgS0+Pygb3o/2xW7eFW71qncTJ7sqz6xMPIzMHh2+C7Sl0iCm3UNQIJjGgdB8H9M
Lv84ZPxVylZqOdVLUM+njKZTviqlbXIl6fo68zFEvqpMuxR30tbyCN0OQ7qCm8w46cMpKTaitUV6
21avqvVodtu29YzwoM2OqLhzsE5ip/5ZweAZaLduu4/5PiKqprGVUwEpFYavZKu/6O1ZP8Jj9SHr
Xl8+hvOL2UBO8Pg6YCF6xiRykDmYvaehFYPrKvlN6cbyZSndtnbncVsmdzQGmswN4lUW+TFELQMC
BjeYXDjbUu6zcjuIjwYx03Nyt6SHql6Re35djdv7ODGQSd51aoyzquXKxaOu3FkWFHN36JEs+3W3
ArxEatza/Xsr2Yp+SftdIvtleiLxV5/RFoY4564LCLw9rLTaULwUOkqj4ZWu8hEZjFo23FIqwcQJ
MA5hjVQ0IjWdAoW9mCzrjqQZKFCQkMdIQnu6z6ezER2H/tCasT+YT7HxIBc0jhPu1vhfljIQ83QK
fKY61HWOUDdTPcjRGi9LJJ4Ltbuq9pNNoM+KB8e+RcNjfLNz3JYygFIynSOFaQH+gNvf54VFzNGM
l3HanAFefrWIRcnJSBMbPiLxNZX8HQT0GeYwsarmqKoRHXQ9HmK6fv36X283HQ8Ud4oYXsDBakgG
9YKQu/hJW+Ba52/x6RWd2NgUw6Dsw7p20zF0Cd1q1lZlbJtSCb652Tdg2XVAeIjSh2NQGONhB/Z5
QMKYqLEYTeJZMoPnBrd/SE4LsKm+D/EGxSImWHUwEUYhP1kpUT21ccLJA9fxUDwZs5r9lwdZhkNZ
oxG/AWP7aiP1eTisTVOYY813DppxhUbGidSxI3eq9q+NF3fJS+g01MLf7Muf4cnrXaBniNgADjY9
C0xVP192ipXOMMtePCNebWHetCK6tbB1poo379+lym01C/BHkUKVAoWYG38LugphpkZhmeORVHeC
TYhUN9FfpCcTcbJ8U5QEx1hJ9f99UUplPsHfGyiXZV7x79WcC4zz5sWbGrlSmqqSz2m6JUE1TzaR
+svKFCeFmpY5arLurTsj/IFU0VYGi3YIiwIaQxHFYWpX5atWP6jdOaieCvE4TbtiuszV09y+1x1v
yXSJsv3Yvcf6Tu32VMtpsUuXtTmvi/owEyUmwFGh3RJxiGsxksydl9xwu3xwko1Rr1Os7NWWE555
T7BIvKyRqE/VyYiZ9ccC+YK+zsVXsWYBV4W7elmr8yEVPkrOHIusYUWA9lnwDbZe9UUPz711Nsqn
2uAktDYYiHkvoEZXfmblE0q7crprQ3fU1+xxAwojcYNZV5O7UvFhGQn1wF637k2DD527QrbCIs8e
Mugc9gL/QXg2k0d5uZOjMydsOHYBnynmLgpbWf0d9Ctt+CGVd4VyiuuHjOMt5vCJtIrGyh3mTcK9
EthoG9cQ9jGdLqRgXmMGrqIRwuj3P6MSBkzxA8qUHWlvbRRjb4sycYWbatSSf3gqZg476yZ2Sm1T
mficbzg/oyIf+oeIb41T3WmQrkMlNZ96y5cUT1bWYBRxwMH5ula38D7oYWnfZEl82bUpy4DcERxd
UVXm0+cJRONyDA0tUM9RHBKoB+fdqZCJ2EWpVPasYeCB2N/4ZtZ+qaY1zdCYs0QfX3X+VAufrxot
4dgjhVHOi/4L1WF+zd5ZPBFFnlnu0vqjFe7QQKj0rPrwpHRb2IVBsZKCg1o/dbnPgtJOr4LpZ8Yh
nw5yfhfLUHa0EybztXaapTf8M1TUX+AJFI3NFuNvAigbfTsnx1ZNaCtwZ+dtXfrk9w1b2dgXNrGR
VHXLMQgc3TpZQ+9hoH5tVIb+oPhy4IqC05rbBev/SoSxv53a32Hh48B6za3+FegrkXsnbq3TkB7g
9NrNeB8lL+Ws2VqGf8ZVvd7vF/VU4ZllNE+Gsg0HJ27uMdo0Jmh639hmIxv7snRc86NwJrp2ikD8
bs4sxBpV4YxE7xwrW7q1VAvDPttox8DLnPFjGOzysMCQelENF/v/YEZghrgdenZwEpftVNa2n3Mk
nYxDFe0z9f36P2ECMRhmpk6/0c0Ke6lcWbHLybGo2C8zKfHbxDhExeG+BGuDQdXjaqKqG6iBmFf8
nobOS5WX3uQWlPxCv2KTS5WPCMrK3qz4B+nEFpiPRSdvNceXKPbkaU2eylFqD4bgSuEuHNxCfwrm
x6EfnGvOjzz/CNWTUiHfbQ/qshL0+0qxFeoAUcqdHOuGqrmf5x9mv7dgdnXGWYjxXun3g0vCeNCd
RQHMrnSEfluYuMhNbqhhs+s2+ipScNZ8QNRIX/9doi2aCFgZNQ+iBf+vd5C3XHrE2WwDzUHmcJ1w
hseLJXRqHCx0w52fpH0vH2plJY+2Lt6p8bn5MRKYesQIpMKfzxQOGUrpsL7XgrsggUM4rLTmF5ap
VnSQ+2kNh83BA3ZfNMdWe5LCYJ2GHMer+7rzfmhp5Gj9eznhcdXFG2TbtjmhE57eaY/mxm9Rj2x4
7na7RL5UroqmtZfaN7qfEjzdnKhOBS/bkgy5bdCs5kX2dGTPQ4rpuPqQV9tg3kwQAHtwvb4/hlgf
5DrJNr805YF8kMEVppWW0semZl4ns4uNk9pS5qO/tx95mKvi7Ul+Fyo/WqC6+qLoJmfhsRddiZAK
3+TwUvvK6FklrhteMx3SaMV+AGv/DtdIc/IHZrnLRpOtos2c+IGxKkWkJrlXp9s5c6vHLt0Bq/pZ
Zi/epLLx2Eq4Ed19la1GB6F1waxvD4j7I8PX15bbeqwPhCljzfMW7iy/vEt/CEecaXLJHs6T12/G
NaSR9r4HS9U3BrjLOXoL0coLtriuL3HC6GaVvcxBWb5LnuEQBs58alRXfS6+OfPdNB2vpY3xp+uo
YD6BDu5W1VJSy+epVchn/NJNb4gr7IfqweGAiK2XosZuL1leIhaICg1wrTDrXaskflgH2Ilr/S5S
pcdWMPatmH6zZ3yphcEP0Wsq9OJwqTJuzcOtusljAaLLmdRxXDs0ubz6g8T/bUWJBPbq+2YYOm1N
pLGf9wili4PaTGbxnMRUFZXWP4mReFTFgUP+8qMTl+OYWN+smZJ5LRg/lVtglYCWcKu4PGvnTUEJ
20eQk2SWzlcvj8URDTcXMcl04oWVwK8LrEpg2Hu6tC7ku0RYRbyny1PGGgsKX23M31LsvrP8YHIC
ZNFnO0M6E8niTFCZMKiehrtYY83YzdHvXj8u428pfzHanZi9D/2xTo5l8lQMH4vp0+0eYEiRR07s
CvbHnYvRdq851JwYB2m2Ufu8A0mEIslpZseavJJKKtnGzYZElwkGVO9kscOMwXKVqUvnIcq2JrCy
D89iLe8ANNYUIqfW4zDpgBe6QFcryZ+d2hv81gvvzFPwVn4Ej+lH9VJ6mlvu6KPwfXSN/NrTveEV
t7t36bXeSRv5bT4J/KodiUSENWqKtFHssXT5UYTrhWCZ5TwIa5jxirGfxlOxMpV1lb8P6c85P0zy
Thyg8xzEBD+zjdAWtkT3K67Wg3ZJ6r1YvuRuUe+Z4Ivsx/UW7YxF+mW4yeI1HGQrXUG3YMPGrQg3
CH4ezuJD/Zpijfw6A3OXjgHeKbGysQRCoraN1/j937U6B92vLw+EFhrxVwTk62lk7iAlmlm/nCPJ
Ver1pK+TZK+qvjT5AY4uvc/vkykjxxtacDZhtLzY6ptVu3hHDNVDYbz35R1YvInymcJ6tlW8rGLs
hbxo8TWMbji+IXmunPacvQovpBWVd61DcQ1CkNn6pQu8UXKT3EMAdZlfdPiBM2HTtnZSX4Yn6SM6
F0+If5VTuK/WDGhbHyI/5S+w3jL8Xhq73Af3vW94jHFTPFU/tKdhVfqEnwqak15Y7j+Q2MCaAlWW
dDeW3B4ZJwNcR/fGOqts8UfRusZa36C2aaQH/V73q230VkDgUu3MazfdB0ggG6dkt6/aIWVoB+Wg
eZYjePkqXelu64d73WYzcUS/IR7LJgEJgIYJlTjKG1iLeAn2wYM4gneA+oi/SDFeIUlQMExP7PpQ
bsc7ZT2s9V8tq7WHQuhdfk52M/ToE6nG6gNUbmYcgVCVl+DSknrjvMUWq0J/VqxFelbDr8o4zcNm
Vi5Rtay0aW9FftI6fC2GbcKmQCLEWXwtntOD/tqPaKnt8JA/1mjP4ZdXHj+awNWFtV76k+RInd3q
DlrvusSjCI+ztdXuBmFnDodyFEHrXtp5S9aGwfr+PqyNlZkTfQRq741QoxV3OMFnkx7HX9rv4YAK
OzaxonJGE/a/s6QeCBKB3o3uZCG6dL9KV622gkWeZgfR9A3sUEpyLZ1CtaPfOB0hz8O2aEpcc3bF
3g+0bWBBr94pkq9JfqBsJMk3y200nlIg1nCt9x9qTD11UWgRD+u4XrXqARGa0t6PHE0Sr8NVqF71
Bl6lq7J0u5GlzobKlQZECbk0EUe6FrTv6ER+c4r4CoHoZDlLMmiTjBGkaN3Ut6rW5KYR5Ms57w18
fEZmeBBPKNkG+h1Ramy79Cw1ewLBjkXpwTaUXUKx0V6IGhCvkn6zY39BpBgO2wY+pbJMf+22lddg
UAR1PpLO0osFLc8TNeSMVUlbYzK/2ado9X1ZaiDEUBlgrkkr7wsaIWaBMqRStZwnN1/X2/5u2o9P
ECN9yxuPTA2cEBbJyaNtPz1UqUMGrwRE/Cgf1YcZgdQRlDwZjklKIBY5WJxHOAn7sYUIypHjFWYk
5s/lEVqno/3IcQDRbL1DYor1CIIQv+XdPsqGl3f3WeuMg3f1muzcPkHIhwjcp18jHpOP60S/n1/7
Ya0g11Lv5sFTWJ6P87Haya/NOtzk+85btuEqXlnndCV43W4+qm66Alt95vvuWd6fih/jvrqT/ZF1
SbmD7VcndwavZOC2iafho9Vs56vty2HpjlN6IHmgT1z1OCGxjBy1vi6HgUL7yxOMk8SWI6HC5dk4
41F4vK6NB/HI8MM3csvCR/FIf018QVrLGpntwInx+wtel8WlD8OBiDVGPypn9IBu6ZA17y976ltf
tdlvXdlfPrATJcFKeCzercQhcJPxpo8j8w7L4d/c6OtSs162+kt0JhE5fijRW9CQq05ZzQRF5ceu
af2yjqPgqBLUMpvfb98HFi1aSaS44hz8UXrFob6PX4BNtuZdv7XW+jn5HbI/j9tmnz1oP+etfEjf
SVdg2TWOgML8Kkzb5FFRaCu7as8R2iYqVFOuUxViWDac2mBntnej5Qp+ij/TQJzAfhpOfXeM1UOo
or30e90VFLeSUDSz6LA8uJmwstqVpbhCv17iVRz5o+GAYqiVo78BWOstC7ebEzya8LbY6TMet1dm
gWAjou2OVX+Q5fXc+/J8ltVDih+B7rR87mIvEDHX3Qtd4KTawYqfqnAbtLbxDa77H+YsnQpISHi8
Gzqczs9FptkrBmYk3XLGXbW6F5S42A05xiDBMKle3Wnzf71GQKqWsHYH+7hGIN0UtUmpz8k4Cuk5
AFB2uthkxWzqLY4Pv2ZT+I68KX1BAAB3qDlgzklYALBYfv54VlIpQx+Z6RkPtcrF2vJdk4v+qBhp
48zdT7htQTxzSoq60rMgPhBPWMC1LthSdbarLpfBnlpa9bOw6uDjO5UFg9oK25//Lp1uHwN3HjTo
iq7jiqDK8g3ISdyVmHRJHp+rxSpp7fS8prreuRx2HNxP+s2/L/dHj/F3lX+9nqkgRWEDwQfozyng
LzSfiMd8QYken814GXdZPe+nJDD9lGAuN46Xn7XOiWpOlNibzYVGS2QaPtBw4ZSYBO+GhjMjn6ch
nEsN1ojDe2C9ythXZDz+e6R/2MSfRipd+ROwKNhVuDfazZ1pc6EOUhxpLvJbz/Uk5KJ29oB780q7
BCtzm3uYmzNtLhhk/laeWeppisZvWeoI+HTiCAi9OjmilM4pwApWE0/q73IAl9gXYj/Fxy31tMCV
gX6kmP3/0qt36rC2znmyC6VdEThavaPKq3H/wGxypuHkW6YzLJ5mDnaUbaTO7xuKCJ/WpzVSX7t1
fihkwNuTEJxHyv3Ei2sPTIBCZN7xnwrBLO+lN5+g/tcGupzrKgGSMeCTRROFcolajv3oGeO+DI6V
gWOaE+FSQhGoOdX/1Xn9fxnpf0gvt7cYDQdtHf4Bbb9ZA1KSCYFfM/GyVAh4egJCFWPSnCxio6yE
ScZmRf8xFOyfVUp1lYv3qhR8JIS3bWiKHL954Df7OkY5isa+bvJqEwEk3tQ0HIUjnSlbYHUcS3Rx
sntVHYdVEP+U8OC3i8d5KNfJOFnf9JOuf+/nm8B1EU2xOGEiYf052vw1Iwqlyi29jYvLYAl+J0Hq
qqYExyT9Gj8Wy4BZeuv9+6N+mfR8VNi8VG4gCTp5iJ8XJ0HF7V5S6vySlBgBNMZuRtHCIY9qPslT
/7++2HUiqcygq7vWn9CSvz7fFE4amm6N+5rUL3GEGVSqmL9LqX+cs/i7yvS2OOOvB0SA2kA5eN1W
big+Sq1g9KyE4wWRO5Bb0VJry7Rs/v2R/mwWN8+MYCrjqqsTocX+obf99ZkwxptavDyHi3kAdAN6
taeHiOQI3RZJisITUnZMDr3x2sxw/3BD0dOodyC0FjiYbMpil0Rnwbqvph1Gh0mwKi3N0TI/0zw5
d6vO6yd3rO+U5qHCuCd0pXY1Ca6lrtvU7WLEKDt88gwOitYuVD3ED82ytgLPwp4AMfUHx0m61hOl
Esqv0I0f8gfpCRNEUfeI1KruqL34evaUDjZu2nXkkSUUUn0OTt85JS3D7K5EZB4TPX2XGD5Kdg7x
aIBMwRmg3tR+rXihsUp2Xb4Wg1U6roYDxh7f3OTbrh+P8sqXUyAfwwX7on9QRQJ640zsL8QzOpY+
3NPjsxcLl5Wha156/Owj4Px/P9gvvMRrbLpGn5nX6Pqy/in+/3qwhRGNRYbC4EJzMOEYOLlzbkQe
Qg24XUOruqIiAgkNJLsIHb51SGf/649tcKxS0JuRe6Yaf7alv0YghksYjdpUXDKBAIo4j/EBxjY6
qYva6xJZdpPyA7Po7wIovi4JLMHwMcnGJENFu42Gbvs5beKhai6z3rTbDkcsuHhapBHrHArf4Iv/
4S7jFaTA89dRFxjwzG7Wnw7L7bEpudhoXmpRWrdFltAS+IjGY3n1XxUkrHZJQ5s2WVV+Uwj+h6vD
PCW3hPKD0sy41XESIiRHWDM0F6EQLXoWC/r78KD0uO5ocXyY93hEkIeshE905l7+/YJ9vc2WBfdQ
ka9aFs6rNyuvrMZVOJhFc2nzdle3Muca0WK9INBtstpv16kvWwtXAxZTYdRDOb8Fsq1RbKD4ae0F
akW3Bsgauw0B5LhvyvqTIkeRg86MiByFLOR/f84vXFAo4HxKHjFALqwURf78iHFxxxutogOW5zMk
t0Z8iOBDF/2l74Rd0SjMYpmW9NTh5WixIRBtV5sIhDe6FULBrDLR7xbRN0ZVv7T02b8Z3m15zvDI
oVLY7WnsY+Nzs9knVSZAxg3F84wRNwYx80c01K2vl1VryyndfYoBA+o6rUwLNQ/nag7RdfTcxTjG
aWqu+p3Zl16uU+5VylnWst5rCN5xquSboX55Y6CrWhTnxFoqxNvcjnQoFhzdC726WBX87aWlY2JV
ZFIGcvozqmGU/fvOfNlAr5xsnb4HnAuJ0kz5/Nystm9JezLKy2xMCpRyeCtZ0GffzEHtWtl92kBl
dOyU1uQs4rrJo/h8mVFrlLKVs/hSQ1aLcbOSXxVpOrfRssGzuNzrKmy1kAhIDiJ1tdM1xmEJmYLZ
on5/Tdw4IsJO/WCB3jNhTj/o6XhXabGyw9w3t/XlRTVzWrtNot9bEeYQ/dJL/iL/NCHyYrP6boWR
sGEYoKWAwnI23eFpA9pdWKqTNTNsA5FCpVOFrZAG5dki9DxROh7AsqiryhDbUw86GnTmcFoML8MZ
+gytYNa68mjU3XzXxd+Up19OlCh2EEnxMlyZUGxON0+mjVUT99AsuSxdjv059iHOgHcHiV5S6eD1
ntGmwFtEJAAETYEJaxc7IpquovVb7ETSCgNPmdThmdxqZ2mAAhrZanzkz+o3O9iN0NTEf4CRMkqm
mMFh78/X/9rCarkIe8ss4gtmG/FKGQflXupKwQuHTrZnnMizPighFFScikqwU4UGo9gw/XGGEdxK
kVLS7QcIgUHuYxkVbxY8ZvGsRz6r9qs4u8Y8CuGuC6TvDPu+1By8i0gC8EqAl6Ex6T6/lkpfNEKk
jcOV2mWtFN6OPU02m4hM+irWiAcMTjDuv2fcf7omK+W18CCxh9Xy8zWvDqOSTObUWU66n0vW/s6j
7DkL0k1uBuyGNMAEMfqmJpf+qH4+T0AKfy52JdVZ16Xl81VTRWlkHfemMyboSoEa+WJYPRKdp+Ia
hdTjzPei5QcESV29zXXIO5A0Y5u7wmE1dMa69uKYIDiEPUTRiogzYrN1FY5s7QzBIFiwa4OTIb9j
kt0X7/pUIqzaNSB/iIDk4f6aVpCpa4xJ5vwsT3d4XHLGWwfzsctcY/awcYSUM1hPbVY7Q/WYS+9j
7bX08Xpto+IME33A/80iIEJ9FQCt5+qjXq7N50J3x+JFUXYjihuJ0AmnPWqke8+0xGD+0C/VPR13
WbKH++lDqM4pMDk5CMWENvug6vdG8xgA5OnPaqZ6JmlODLg5z4BnpV+FTjMByd7NlTubtvDK8kvn
K9Y2geGjVGRS5bWXFqgs2NdhRK4w2/z32/J1O7A4iZooZsDfKdZuFs5MnEccZWWWSoWAgWAC5Qzi
uxB+bUnUxTev5v/4dty+JteZYLEtYBdyq26NNbwn41odz73qj/Kp1O1guW+xLM3E2tFaT8OQ39Re
DPMHMScBD7EMLlH3EvXbVnlV1N/YGU4jWFd1xJgwEw5RYNcL3sPPS7+C/NaXu0CkGfMomY/z3JNw
9xwOskM6Cs5nuh/TLxMSpwtobcCuGCCPjOkm6M9jdCjlVWjioghXqvolk6e9KAAZPKEWizpJx061
rnifn61gi12vrSHrGXXNmbE1M4FUprbbDJHgKaSu40UAk04dezCUEXQOhJlMonmAJ0FTzSoRNiSk
Ds2AkyIW1zQC+zwkJfG3pP0iTN4upKP1MnGqahCACTD6C2CD8KUu89XA0GeA7YavymiZxkAEaH2C
HmOL8WyLLdtKSqd7eNXe0BCMgPKNnTwNsJbImjBPTXVO0l8qXWSS1AAGNibaZyt8sMJT3JCHeRah
zkQv2NRa+q4m7m5BWQTjLU/OAYNRrY1V4nZKnJkPn3lyMcSdUVjF/UrQXBOCOpB0vTFle3kq2fyc
P27mDoALDbX+Uf6QLlPk0gqXiGAiEFhGskC2CwOOvL46CSfag8O7srtmBUDLXZUFDrPeyIrQEQhh
twA30NhIw4bSx24puqn5PspPguWVoUdTKI/cYXT71AsVjMxcvV8ZyTorVhaH5GAbw2cc36wWbHIj
G5t69hOslK+yPFKRJgGfietvT/N918BGRyiH9RfuSTTmXvvydaKhCx13jFzjafy1GORCeL25QmVI
p7aRH6x0SzBWIWP39xKam2x5M4YfC2+miYqFwKE/TeuedCHWMd4T2qPWquw9xXTNaQcxnqWQH8Ww
b4RLCkUq3XA4m+RtmsEg2Oc9vrR3OoyRosX9lcYywTqkpEgnlcEL1a9BOg3ZJZguCV3HVvNQjZjN
RmdrL9PHIjoUwZ0ireRwFeVbFUPBZJ/22yTb1jjaashM1tAki+VeKna65Baqn2vneXxG0acMj33m
55u+vJ/N1aT6VfzQpGgEz1J/7GEABM8y02OZNpqFO9UeRnuurbHMweIhgg+1xT03KL9BnNRrvX+z
kKCQlznsiXgFoYD9vN8MRdmVMXZp54VOYAzJlHg328B3xp8l8ZIkhBwstT7eq12t2m0e7q+mdy5R
OdEqEoFT6l4GICb6hYkAda5OqYON4ZrKpecQGvKAXordW8ODmRQPXXBt5MqllxlYzZdXRlgBa6vL
o2lVTyFQzICnx9CyTWWWmDpa9IyBgGRXRl5DmyXknWJErzuH1BaIn0u5Sgc4Wv9eyb+eQ6mMkB5e
D4SWKGp/aEh/lUlChWeOFAnZRcZs7ahHg1srhSuTDmjjfMlmPKBqMcP3qW/xASJ58rtj+JdnwgCu
QsGrCPJ6DL+BX7VeGgzCz7ILpzh1H1ZHYIHZrzr1I27hEHYdHuVZA0rczFiKFenyC/U4zaeKF/3f
9+L69D+9HdeRYHwj0wciIfAPUPzXrRgXYjMyPEcuSya+htrC3j1z9CqpeVc67jUW6/q/r/inrPpy
SV0R6RyLGufAm5N4kStZu8gqGGg7di5e66PTpcZPpbLMY66GKCh6eaOTRwIxtg08/NPum0l+UNgM
t7jiQu3T88dQbvhjJpZ9oloMTtfg5yb/NiY2LWTQ0zd36Q+96/OYkRtcnbyo/iGn3RbW8RLE6RyT
mxYnvB/ExESrYRJlZwz6wZXGuPMq3EZtOeTcpEPbJacjPHZwLUL6jn2RDb4aWtJqFsV+JfeqrdUY
/KR9SBRLgMOyRlTqyjSuYhgsmL2l7dpVK1X6ei6hX0VR/HMujHY/S/nqam/4zadTv7wDKp7ALBIk
WKPnMG4q0naupqBUl/Qio66wcV16mMVk/c1T/1Js42j/90VunnoQavh5pgGMmlak47EYuR9LTQWh
hp9w0XYLI5SxxcnAZDO8vfTWeqn/D3vntRw3tm3ZX6m471DAm4i+HdHpHZNJlzIvCJKi4D023N/0
t/SP9QClKjGTOsrWjX45HR2nSqckUkQC2GbtteYaU1ynXZwvQgs8cszRW2nVayx40knboP2i/ITp
AbzGIQTnN8KZcHr2F4mp0+Un2atc9+hPyCVr4cx4u9qlUP79LB6z6irpLPjbaBfPZnGOeRlcnEG6
NWsUTpkFpK+QG7IEuLWs/ZxDi0lcILyd0Y15Xs8r6a8dDYS81r7wCl9z+WcDlBKGiWpyrGVwXD1d
5WtHd3uOSdKtKEAt1lqzxAsgmEuDvs4MlW4FNe8XA/I8LNumqtJr105QEyTQMDHHAQHeWELJJbQu
KRp/+cGUkfUA8UHWXj3Y3zYRpXmbhlBspVtY29i/eO2tNhRr4oN4xtpGF3CKJbpwZ53LO0x8aSuT
UJha2EhPGqmrYMr5d1nSfbowHM9la6hFmc0qM5n3xqn+7OxXiiYIey/37mLXTvcD51lTE0s3ttvt
kLpr0wVElUe2N+1wsBwh1jZOF7m5NQxlHkrbLttplEt1OZVWXlUnxArmt9Tx+0XRp/IUV6Pvg+2P
wClXwXOZVdm3+r+Nf+05y4GtUqZ+BX/8/N2/HV6Fwz4QAF7Av2as3IvkCcRKn5V/9X9d4YZYnnBW
/vkJ32ErhvEBnButYviy0AxPSfFvXiNfoWtMp6TxvfQ5dhb94DWq5ge2ZDrV+SxwmChB/wNbGb9E
hxcNXrSh0g9l/BFs5XQhHNtZTYOUIkBKittYqp6tGgrOYyS8hD6zwL5FAvl4m/mfQi16SoRfLp0M
5WRcXNB8nE3D71e1SPqTAXfGI+zZVfmDABkGXbxKjsyyti1j4mtQYvsg2TR6sO/LsU/O1JagUw9Y
e6JowWtxG5X+Q5g6yKxlA2VwGv5o9vqjcf3vNmJ5ab8drBiyPL4dn6/f/31oSoqlfeBtQKFhx6B9
TybN8B0ExJecDwxOB2UOuXvyd4ycH4NTUowP43eDJ2QtRRKhEsf9QAFJqv4BPtRIm8AsE5yO/Ec8
0TOFoYHsgjIYw5/KwSgMOE97Y20RQi3ujIcOE8WdXmfV2gkTaZaGdKsZcdes1EhOMaoDiI/fLygd
PVW7NeYw4JPlpsT3bADe4ivlcCFuP83A8MnIWUNko+earQ7+zVkIkWBB7HkBzj2uDJLNrUn6FGah
HCgHR4tS0uMLG/xpXPTjerwOyihAdShYnO6pWJO0zdB7zQM4PjGPW7ptkrBSJm8Gx+H7Hv0WqHl2
Gvl+Germ9lgroihinR3QfDePFDf1m4fcQpqbShg0kM+wJQAKoIVtAf7ND23Ye6x5s9qqmqlUlOLw
+09xWpbhQwBiMW2Vuj3aSmLAs8JggJtB5Tp2Rhay7VdV3Xuf+4KOE4B04qOk55x0M9e9UYsM2KiO
uPD3l3//ECh4cP6wLZPlmgjm7PqSblSDwtJ3TGsa/9wMAaZQO/ugybWyzwyroQ8gVLdaUXX7sNM/
iQgd+e8/w7vXbdOaR/1ZJwK2qBGOX39zFErrCLB67NXHUlVdNMoce+vSMi9cZbyRn4Ha+KC5CvOX
SA3nlnfIgK4L22JE1R8LUyvXahCh6saJalniQXfhUor67loY4LHeM4sRCyPCO72jIW9aJdP7/qhh
erAeBurJUobeWY5sZ9Oohu9PstxHultLn8yW3i8pqCPSmp6rJtNAi80LTTSnh83x3lGHoMjDaBJt
gWqcBak6h/wwEWV7NDXpi2CDpNCQrsLOuAEINvGD/FIZ9v3Dxp8NWQHnGtZG+mpOHwCWHnpj5nF/
BLqLtoOO45mntsjZk8C6MILfXYpMgqIwdCHxIM4+1y/UhdFXBj6dWNTRfYZNsTXD286nSav6M/Ah
j5FLcZqyNa43EgLHdfLtQMVlI/fdVhwFpkOLznKkjSvMcuri7XGb9aY8V6wSE+8sudQP/qub5KA0
1plG6PT5STGshZ/rUdkdYQDrK6UWEuCFLF5gCurPfz8b3y32Y2ZGNumZdVRnZICc3iSM9DRwcO45
urq7s6rok/JqNW4FMOkq7en3F3s3MLkYeydpMohNJg/19GJWroJexTfwGHU5zYx0qaVT7Ecr3KOT
fDcE0uhej271j68K2Ho8iLByw/M7e4/lgDMtuhf5iC0IRlUtaIWgpGwXqNJKEiPPtZe0b7+/5vjY
TpYfggvO+Kgr8QQjnXE2I/gUetM4hXzESriZOq0bTQd+wOqPr6KiaEVKQzRB4Hy2c2JjARqrdoej
WfnO3DcqPFm1zl38/ipn7YKvE4HnZsgsqQiWiFpOX5vbZ1qTYz14DHP7KqEnJfdowarzQxzQ6VrO
FQ0YFujmcOXHxw7Hm1DuAf/hLOoROnTH33+cX0yOMUogGzDiKYjfTj9NoeERHGeJebRRbeIdMRmy
bqYO6X/lrkf1G26gmoXG+eyuMRWDykSt5AiFgQp6C4tuG1zZd60+16iNT9Q1Xqc0Nn9Fd+5e0kz+
6ibfXvxspmSKFTtJWZnH1LnSxc6y9p5/odHj/SVUFdEFA9QA9IEy+vQ5Nrhqy7EU1h/hH8fLGGvp
RRJZkJFjI/rjccogZeITU6Jd5r9OLyW1iY6Jk3CORWu280ilJx0NeH4h46mNw/100qkcRUds8Siq
Q+V6ehnFCsuAZLBztO0G5z8/zuoXr40RGrshBS7alcqQllYjjdZ5XfvfChtdzMTTInq1s0LXP8si
ccjhYLyOZ4Skp18TI4VjmOIVDxwMXjF5Chvvj6VvxJZLt18Ug/3R6n6r50VzQOSEitlGXI74Sqc/
UUiZvPKCgmFSYVVFKxmYr292FiSX1rj36w23DmqQo+eYY349bbzZqwwlKsiJttYxreJsnieuRha7
ai9sFu/DR8qkrNucD5Bdjfq90yeMI7BaqjY+8/3IwY5cBcKCW2eWulGdoF1rvZ1jpKYbrpiLljba
0I1GLl4VJ38kGhqXJEosgGHIK2mctc/PKNj+WmDHJe9otKqz7qggzFQ5ilZ4jafzCLOqC6vB++dL
hkMmcpfZkMnfmqc3Ttq2SJSyjo5y6UUzawDJYyZI3H+/tL07HZBZdPjxJqfLMY93NiXVTnG7UK2i
o89ejfhAyw3o+AWN+W1jHFKvKbdeStpMK9Ah9J6XX1gSfnn98VCKPIQD8HnBBqohzjpWGh0hzAf7
LqEIIMmeuQrwUCNlLsGc6jrgB1omfSp85VLJ4kyzMb5V7h9tqEkGk3zSeYd0F7e25PtmeIxpJ2zh
kbLDllvLk4t5p/X5feh7IBB6SoU016RTs8AGqOgV/cLg+sXLpogHXwl5mIqm++w1uIWS1ZrLa6Du
EU0bGwoc7XD9nw8pGzEtUTPN+BiInh2z28FzisJiSGVFncyruOs2uRxeokv98l5Ych02bhJr52mw
uE2sFCe66GjWdHi0rZ/TtWZVF5bes2LT65sjnFOwLpfRbDBRTueHcBvcBhs5PAZ5F6MwVMLopZaw
a8CJKKDel+GTfhUnTvJggkB+lvGinnLQ7eZaCofR6ppvlixQsXWtheBBGtL+mxJJ6lLvtAEsRl32
8ziIwN+49I66jYL04Y+nHjeAOni8g/GEfnoDaueRx3ZFeEwGMvvCYoJj5k6FX1KUiehVfSq52VOS
qjd5019SSL0/QTLa6R4Y+VYkLNGEn149S2gYyjlqH9O4NOYiSGAdmY21cVy9weFOCZe91mGOmIn0
KsxcdZk1bn/buXKw8CLX/y+Mf9g9YzXBVOmZOnsWJskep03S8OjEsrXG9iFDIq+ny98/8fGnnO7W
3DMhwet1yKqdhciNY3Vl3QzBcbDbaOpGHVw8x0vWQZJwiM6M7sL1fvGQRxovj5hZR4vcebRM5aRk
iJbV0Wmbz7lFu3nmq8akVcx+PXSa+Umpm0+NDgiqydoQlz2Ztmm5qbZamUV/upOONVkCL6JLnGXp
2Du7ez9IEAj0aX30dFUpgH3U1YbzUTL3nMpfMuqrjzw4bDw8HSlO7o9a7UK+MOjfJSHHT8E2Dh2N
hAzH3LM3XUi85wh3xDFTYIOUKOqPRKXeupURgrQy/V5JSjZDL5N00ePK81QLrb93JfUldZJD1te3
+LQ4F3Jkr0W0NyOD9X9MYYCfG/lRhBpns0HJWjtFG9h8wpZP2nkiDz+ZVYXkzKXRCDyMZQMkq0p0
vBPEYsaVZ8fFJ7Po9RqS7ACYpo+1eF+kwv3iK/WI0LFi48q0fK2aNC1NDsBmYhOpq9co94neIXKT
ej+7rkH0o+1DMfEJiK7oJkPdpvcFpQJgtuR2DlWLDxwZNjQsAdLpe7XKtY62tQJ+U5lh3+YFsf8M
lkm/j5MspJ94qBBTdZzOkELlA4oQ1XCL26aV0i9pUirH3naAqxoC25aJrrkwH1F2+Y+qXA/ozvzI
2WadmV4RuXrPOJakLK0wUZ60AcB3pvjaV+TlNN6GUaI+aXjXAa0xO/1JcbziRh9kYIl5angUIHOZ
QHZgLMEY0/zn3LESChEtMblmiFFv4jjlvVRlaMCSMHcGJCMDWLLMz8PPcpq4308Ef1SP+H+zzkbc
8GYdfGdjcC+ax1icli34C/+ULZwPIMs4a5O0ZOL/LKkR2n+QTXxh2MnpFWKf+Fm1MD7AfCZb/+pj
wQY2JsX+rloo8geKaePer/LXCBv/xMDgFZ72ZmYSqID7YuUcqQicGfWz+L+y9Lw2cqNGgIW0LEGo
ue00JF5GIvRVICp7nVZdsjS9MjuojZZvdCwqF3FvDodK65qtiCJ8U/106Xn0ZthZEe0cpy7uFaVL
d1ZKnGcC0V/pZTVsA2WQQTEZlQuIFhwgePjyQthyegQeT/YEuVAXyYWTkWdfON12Zb00ALNr+p2B
RmTmJak9D237Gc68tH7zkg/fH9Hb6sMY//x8cD+uxMmUxJdDou2860AkmJu2uTDu1IQeON/vbLYc
uEapkSfIGn3zKhejiZwTK8OFRf4XN8kVOSwRUDsqsMfTm/TtPOvsRHbvjACQMAhYbxu7OnIow+wv
7GrvLsUgwwwe7J7DMRzR9emlQsZN4zRJcS+1Zr3we/MxMX15KuFafOHNaWMMfvJAKU/h2cEwpI0O
adfZzmVl+IcnZl/cR5a8SLxqTbp4YQ/1Li3kedElC+w8Joa2Tj0ieP0jK/SNkqnTkNZj9xF+GSm1
aSlVKx8T0T45yCVCzUZfJzpZkPjOEP5DZwCnSEb2TLWlf3xbNkiNfDBiQlUu7Hjjhz29GWrl2hh4
IlXj9HWWx7O7PjR9NY6w42ohLcmIljo3VSdJX2fTQJcu5bbejUZa01QS9uR9KJAwMk7fU96C9QpJ
UdxTrzaXg9vRXSl1MCmwDV7jruncRJKFfqW8OEJOjyPMA648lj2ZeQjTyK2fXtkKw47+J7ZOYZEJ
8vIU1IbqJhdm21kZfrwMJzeosdTYaHaQrfFjvEmHKLmShRL91ffCVehpxr16pVN2WkaJBSDIjmf0
JFQUYBCaeiX6ncr1zUmpVxDikzLYw6XT5hImZaJ4/MN1APYXegnaEkhconQ4W0DzrohFFrreQ+B6
2dSNa3FtKbRAuDmKaIX2gnmj0DlrART5/YVfOQcnY2w8BJpEe/xLkeY1efb2kdQDtlKmUT7UOhJs
ZN+Upeh7bdObouo/llpzH8Z9P7U8Rx7jp6caq5JWg8iV6C5cKHHwW8In9EKPWZ0vI6G+eIpWY+qu
P2V0GOr2sOxyzumwtn7/yc+STrxMImWOB5zJRq4FSv3TlykhWNQ9UrEPhaFeuXhetXE+y2xnXzmA
+VN9atTpJJD0j8oPmMP/j1L+g9ZQ1DccacelmpoMOYg3b+Vd1DKaL/0F0y3PX8o6S9+GL7/8SX+H
M7LzgeZ7VmhOXSQ6xoTO3yoMvsQMRR/GAZB1fBRo/FBhELKQ/iFPS0lj1I6Nk+RHOMOXKIlRaJUp
qoyiXftPwhnmHEPn56R499HPz6DQRgIRCD1ci2Tr6+HEUl4wbZ/opHElWFxKv6d3QW1nfTHth4fC
g3I/R7EWGnMbPKa74bjg02tuTZlUWbSyniNzogPYNG+L4mC6+8FZwqXX45U1fIQRGlpfRxpoiugu
qJ8L/UbRd65337hrn/DDmgI1VYzHwL+zo70k9la+KdRtZR4ye6eHB06iEb9uJXc7BNdVt7RtiCru
VqF9QQ32uJfCTxumQ723Rl8bGKXRk5WuXFAZztEIrjN8Psp0AoWjHBPSDswNoF7xVQLEo1mbyqJx
t+BIzfSeI0mkTVWcycKVWq799lFt8FHIQJO41TQUt0l/52v3g7yWoo/K8KWJ1pZ/5VarpF6b/dZr
l5jEme3CzFcgNg1nZypky+Ojg7tBNK079CzXXb80Ayqa176zU9p5GG+rfNXhtd1e9c0BPFTlosjd
DM3nsQ8KaB8LixYe6KZ1tZUFlmz4BD93BXpo/CdbDPpHv7sR0X3ecloLtwmoEGNf6ndFdefGV6G/
AjQXYnNhz4N0ZJVFw6wmr2JuSmmFj4AKGEpZqPmy8K9fp8ofrSL3WcI/54LC8Uf8oyjESezHjxyn
38lv5mlN68CNeCn725dKxN+1iN5LNn7n/+kX/3p5/Sn3ff7yn//xTKaIpNntixecTeeRiTnaBgE/
J0KAFEJe8l8rBr+7suGSUj4mj2WQjhZto27wpfrr68tf86p+/JpVfz2kAf93smr86jI/Vg3L+EAF
g2K0TfppPP4Tvvxt4mZ+MFFtsXGSgf6ucv1bV2h/4LiEtAenM5p7Qfj8s2hIrCecfbgpMi5jAI6N
xB8tG6dBDNJFVrTRQY4zA4RSkjenG5IqaN9oAtP7XDR0eDalb9wqVbjPObRIRfFSJPWyiJgsnRfX
C84zs1BP5rVdlBNk7e28TLWvb5754fuC9fZ0MSaLfi5jPz4QUktEL2N5Yjw1vg132pI23r5vvM9J
lBcLyTNBio+/RIAuZ1JkAfQT8sffX/NsW+YZ4g3A7kFYMRYMRrXmyUUrTU2lXgq0+96UtoZSzhNc
qo9e7xeTuvTjeVl0+jQtUBgVqU+F+pLt25gff3vTNOvRUEo4QL6UdoHzYkHip4JH2tm3g9FPHIjs
fkFzh44lkSmtZdjgcK+1PTL+4UJ0+f7C5NIpsxGwI8/gf6c3Xlaej85M025VUwLGaUEZaZllE81t
7pyqXVR09BtKvioy/fOFZ/7KHfx50wxhXjDdI7xnZFyj2vv02mGjG+SN/OQmmkQT+G+Tq6sv63Uy
tabeklLcztg7c2Nfr+yZuTbXAajhcgtueC/NsRKYOVNnDgGbPx+/L1+Vq3RVTw7lquY/nbm6Vg/1
BGsFvvG5mT4fzBncys/l1pkjo+XL4VP7uafvmlAPhyASb+t8ruyHvbdzHrob0BbhpD+o62YiTel9
mjYTa17Onw/80Ofnmv/spmLGc5oGsxtjJqZAVhfUZqfUUOfaBPDfvJzJS3mZzeVlsygXybdwDRNk
1k6dlbMyZuEyWyGGhP02fJX3ypoM+HV3LW0x/JpbO/VKWslLeJdAZoFm8dMUXJTGn2/PjbW00CbO
ajjoe209/iQxcaffVttsAtd6as3Gb3NmxarYVqt4epdMyL5NccJZAqlaAzxeOvfVqp1csol71fu9
e58IlB1y/+hFzgOQAOaZWxhSfLOYXd9jprWlEr30bpqngDbceuLbsBDm8LVwXFp5c6BJc2UC2WYx
rIJ5tuRb5xxZFi/L/aaf0P84vesn7cqb0fI54Q/m4Tya9XzqmEeejv9e9cq0ndz47JATTDTSB+cA
vjPg97N2Jc28RTod/+5q9fuB+5oYOrtP/BKtUUFOFYrA73Tc5nrSUiDSEhRojkeDcWtvuqYIad5M
l20AGi3rwxESb3PuqIvd919ATPoi8devv6v69jMV0GpZJEFNIxsJ6iDtm6nS5bhaNRllI1Mp5LWr
tNNS7bLN6y8KLee+SnOVJZihZN045lksDUwjHcZQe+2mobxxmXgbgsEfv6TZmBx2PWv2889evw+Y
nH0hkfFqL3v2ZHAaISnExkYa6vyo6g5phzq8DG/Itm0kXdrpqX8b1v7OTl6kur5TXGMGRGyvScqV
agx3FYDEsbPDc+hfKqYqUHz5q+djJai391aYPmaZc1NYARhjZyuS+qOAoO9WyFfSp0BvP9NFscro
eTX6Eu6i2DuZuQyUo60MVDk15wDqalnkHfDLwV+aeFtC4951dbTAFGbe6u48869JlwFnzecucKbM
AjZoNqsYDDGVwZmu19uQaFOLiRaL+BaZyV2Lt1KLO9zvB9XZDvS6GFIug8PyWj+lYex0UCWhLRDh
J/6NHLHV1CHiFeq5FI6/yeh3t+g0FOOAgmdBca/5w4vzynhjbIGcRghGECKcXrwrrcrIa8XF/wu3
S6yZab2GtULFSMbUK3UflO7GT2Pc3nXIVny4CwPndBfivIbQkrMbxjF0NyKBOJtRRlvaVUfr5nVY
qS9RQjQP4AWchAeg2auMSVhrBjQpsv4OYurlhUd/enVye6T5MMYZeZP6aJF0lrHKdYEXojDgYCsR
lE3duw0TO9oqgo5o2ZXiBXU/LLWM7ArX9HUwBOIqMrDEUDhnUXcEx5A+6vqQzrx6iPFmy5/zMK/u
E6sML4hhf/1JSR2grIB7oZ7FRikdGVlMHHEvlOAzmkuATzJeZYFmbdMq+Cwigy5Muv/iIb7IajvL
h45+Pjo6Z4fVnU4Z0m2nY0Rpk9JWscW8iVMxi9vWnefNsF7MAiunlakEmSZUj6RjNGBbF/joWS0o
fAwaZB5jL30hnB0G4SsPA81toyuf7D5tb+pWLZdlCdH09bdmhjmdocMCTnv6ymq5fxBeEu81Q762
Cz28sercfdDr/ZC0/S70No7lN3cUj8qpn+OKF+q9PPM7I5xWbdpsBmRhM7hy9a3luXvZbIyZ12sP
r+Pn/8KR6O2J6L//u3WskM3810el//ENp6Sgqv/X/zzJn/B3vp97LP0DJy5kADgZKuMWyYz+fuwx
5Q+kKsgbMn7J3ZFk/ydXotkfKMegWTA41yDf/efQo9LkQm6XQxxJ1u9f+gPnarSrYzj/c5+ibDCW
pWB10VmDJPl7KuVN/lCg+awMSWK9S9twJ0E47H1Pm8lDu9MD0LqxQdtwHeL3kTXeRmoww9BDeWE3
xlRWexjRZcliYHaYH1SuaSykVKH7WngislCC0F08ETalZGGwssyrJrAY/7QxxocoNKpmXvg6ZVZ+
SqFCmJ2EXZSpz0aV6+VXwygJj5CASR9zR828j3lYJ5+a2mquat16soQimIDM+oniVIBKbT8B4GDK
dGQK01kXqNUb1HkRLjyefePrvWQq2M7ImKi2meeABm6zEgx+bbf1zrEDm+ALtyqR5fFMs3OxyW1j
rEfHyqbxawHVtO2mtRQcrKGTMXWooBAGxT6RuHWp0La+K770pZnNBL6LI8IjKDd6k+wqI4WNOXiK
NYu7LJyl5N+XZor+RVHSOWrsreKLcBlHMiCvpqhTJLeyK3CXcVIlmTeukR2roYKOoc6qCmaS4oUY
ujQ6Mi550JKdYgY1qHhcL8sEy5LCi83rpLbtiZwo34TUX4VJ1d55RbIvRV95+5wFI5lQqyyPZUkz
tV6HVxU/UoCfMiNl7doR1+1l3weAphJE6rGfvFQ9h5RpUUR5uyhV3wHU6FM3mSVm0ODdVhlHqWTv
mraeN/hTTW4HmPEunAq1tReZMPr2SJbZvxOOVm9Lvz0WQYuvpikozSgopBZC1nMOnF1wkMN8LbDL
85r8kKWinvdKoc5ipJIz0voLpakeowzDVkOp5KXBRmOqTlQtsBYpl43T1qiTFFwrSF1ep5YQBtLU
rDUJLgEHbNra8A+e7fmkkyKtbde5H/cPVoXb8qwP8n1lWCu3DjeZ1+KBY3m0oOM0Fefu3C8H0NqR
gMQiAlQAYWi3V64brxEQ1tXE17MWKHfiD/6GtpAgmZHrbMuFEbdWOTNCDUKtLrGPxpjq6Mhxab8a
ABWqFct7hS+F6Fr3i6M23pTIuZk2dNmas8Ho5kxrAPy6PNx1sZFA4ehaeSZica+4g4UVeYNTFYtG
9rXLyb1VyKAmtZLq15rdTYSbplN64bcI08Sszm15keowacqg/xI0ybdUC5aUVTZeXu+GAfB25DyZ
EZY8UQ4CyS3ZqZTAPeotBJxehPlCzj0Y5wb9PhXzKMhxFDEzt0a61EnJi8pkwlRU67uNiMK8A68S
AeZI04UfETHqw4CvgtUJcTXQK4D7IEsPLnVN0R1IzUBqksLGBhkcps0wDbxMkG3R5Vk3hNVGUuXk
Ni0t685rZBj9uYpCO5cwzS2breu14TZDSVEAXXfGBK4wAakFbHTaos3I5faVVnDCyrJqaeORxLnJ
kv14CbO2fJQLqdaX9BpUAGGqTlMh+nXGRqgiupFFzOm0qsr8ysuyAFKU3KcHakgiA2yT+3CuLUN5
ajzFixZW2WI4HFsZdTYY2FPd0+1FKCXeN7rsObqWfT1LEtQlQxuZN1JPhI9XS/zNafXwU+wI4WLf
4TcT4QtkMHGZyKN7RNPPyy7GDK4w07nUYleFALfbM2SdXRT77caSOEHJlaotk8Ajka3Y0OAzrNoi
6l11uUYA48irqLTh8zTeA6qD2JtbkYf4Ru/icEkoYXQTvSy0dlEYscNiV2MiRxCe84hLaUqU81jH
uYqLQ+0teJQMrAATs4z6Vj90GenrvBTlQooUQFwtSoFhYlD03mTCGmGsev6JhpAWgwjg73iUlrPW
C0r8Lux7za6EP+uMe8l0bYLGykumENbLByRU13EONkdq7JUZFnaK+yBOfI72iRW13FSB1ewco53i
8BNVK6/HHTsBEYpZC8E6Hbq53En9pKw9157RO1Uvyo7S8qTCN7s2DbHzB6vcSlJ7bTg+WTw7jMHO
97oaBNOEFiVzlQeBSc0UYysN0PHnJgr9h0HoJmR+FfCfU9wICXx/Cq0AR7r8gXFtTxqcBjlceKTp
9BuzVMh5D35x5TrGC6CFr6rVGtEUTJ+NFY8r7+MwNE3QSGnH0pBkIETUpMS1pwWqsgpt/ZZNyd4E
aWzNSk/vrgo5T+7TRB2tSewENLZc7HLFgWY2xCn7jFui5A2FOjxmeTlr6mSWVYqYGciUSOClbLJB
Um3ajPYGNSh6lBlqMimjpsEjuwTNJeke6u9cGsxZ7A76PHHCcsJBc5ep2pXc5bcusvl60VZ6ypoK
7dn9WMAj1WdBmABHS01n4UopjQeGMy1UyVvFQRCh/QwU8WVQGiA3gS2tg1pNr4dCzXAklzRBT0lJ
8w42zE48Gnmn964V4Dgb+2P47qRRld1ICiiiUNYoYbheUYUbn43rsa9zUpEJ4qdyqQdWD605AFIV
YLqKqEoVz43FVF3ohWNgCW3SujMIO9hoKTOpN0Jiiwai9Kaug70DUoYtsHKxcKigWKEc33WBF861
1t91tiVhQO37Neu+MboRWFX9ObIMX4GhQg53UTlucjB7oelzN5bjqzpKzHorKxU2Q1WX75xCbT5b
XlSqu65S90pJ1QdV/zIUQOPCOH0mZYGZW6PF0KyiIoJxWtT3QxDJtFUoFFto63QniDS0aK51/TDC
TrwlfVbhRq00514TXWdgb5eY7IdxigGNvEzzpgvQ2Wi3gavaYsIw4VThVYlz8GVeziJwCVAnbtzG
T55SR2TNTAXHiGDISyhCNLXmUzt3fWyPnYT7iFS9jGZ0J2r5su5MIaY1x0jMZmQ/9e69urde4rS5
cUO5TqYqTqv9Ws+JpWa8wRpYV9/n2VHPLTI3YVdl5cLBj+VRDVoZoUwHAFMnDHX3Pol/+FtmCDgt
j2unm9hCAklFU4CLQ1IZSMNEFoHULrrSrIplo0vtt1BB4j6RSulIH4Y96xlKK6mSoaIQknQTqU6B
iWHMZwLxY9LakE/8LvR2fZbZmyrMa8zVm4+l75eLXFGRDrKO+mKqOIWLRR/ptI6RNos6E4hciLeQ
pJshHoh+ln/sIhn7yN6UO9yadPlQKe4uzVSYRBnMa2yOMapy0cDPUltE3XLIhSTPPD/hwNolfj31
8VTANbQzvHhS0Ni2Nmkm2bShr+IR6harWqjtwpCZ8mDWX+JAN5EGauo+kEvryu2btpjSaY07CAxi
dS+zeT4BAS/nGljGKzkpoG+Y1Sy08vDG75LRHN7svQ3JB+zNFXXJWyZM1xL9qtcMcqJCuis7OUAw
awXVJpCybh6G5YPq0SVJ3Oo/D36/kiPQonJXVUfEBp2P9ZitPQnVxRDPzpRvvNh85cWhuXRanFHk
qnMmQRpgatJm7sc6t7p5JGnOl6JQqAD6XRXgbdna7QMrty02te+qG0So7TxLWvvBZ2eOJ42cVybc
Oa99aiQ5eNDcOPnSDm0zNTOtXrpNbNBdkWsS+UctfvSxd55ybsYoXq2U/HnIUiWc6wqWVBpxyzwN
i00kCT2j56IM8uXQGX08tiCwUoaFh/rBacP4E4Ku5GusWU2/aYZQj5fIKwdnbUvQ1RRXUopZPghy
l6i4UfqYA466PeqKeGmrI1i3bZUqQX3amd6VrYKtuvINXXjUlalj4H7rpfPG0eBU9Wmhp3u99Ipu
GvYsVxPfhL7nQhSq8VvyGu3ODHMWDUtJ0peUhZGcr+e0Gj0jsVoMaDZqFXGLTt6qTgpnmkpsz+jb
23CG17L5BKeqOeBRgDOL3xLiIdRhilET96KgHO7AhBv5lzK2CKj1AqSbEqIWnzhFLh4HeqWUlQi8
PtpVQ0CCIwmlKdJ+6gGlERVY6wbd18gadVRx4RB39q5u3Nf0mxBJCsvI53kRs+/2XX+VFLpe3bON
JGC6ZK9051IW3/FarWyDK6CKNWMyxMDgRR/03dwt6+pr4cuOWLRtfu20+dLS/ORBLvvqE7CQDBPa
yrc/GipC2U1YxkXLNlGV1ySTo63rBgb6/kzDNuJ/c3ceS3Ij2Zp+IrRBi23oiIxIRabcwDKLSSiH
drgDePr5wOq5U8zLJq23symjWVURAcDhfs5/fhFJ90W5opLbVKvE2xVlW8ld2ZO0VXbdbVcHfMRO
Gr1h1Zonayrgu3FurSXhVMptn7CjbNTgJdHKqYqxX+VeTJpxGhnK25YiL1LCk5vM2JmcXaCkJq9+
b+oCp1gOVcwLZZEnh3qOHR98V/rBrtV5zvQBZfU6MXSBOTNtov86qr51t4VoIcSY2Jo9xkbpw+UV
U19sJ7sqpxU6XO+uLGqOtjQZ0WtmKYw4X8nEX6VdtnyoZVl+72LPF7s6ygl2zKquW/euWqokrKrJ
Ha+u4zKp38cpCNuVZWTmk29oQWOl0io6m25R3xZR44l9lscVRZxT78i0cNQuzr06v3i0ZhFBx7nF
ud83vvkcRYIxYWM1ZJRmCIwUeobrzjRwXA3SrH6oknTKdlMi1Z2ILfneAYMSaurE3/uqVbvCmvxV
EKWwMRrs7rqN6BrnRphaNbvRauuEfwb4RPppkl+bo9Pqe0+7Yp1Y3kzSx+yZahPXpgzJAADYvwwR
pmOUpAE1ZJsu1nDxENIOOcoieyAN4zAhyUS68W5op+FpbJruPpoRg5PlqrODo9gDnusoNuNTRSvX
U8iHxFmldu926xzWUoBB1L1bqJNIzALPVIqald+O9q2KGpXwDUxDj6iQogCGlSjGSxXFpKbMjiTS
tK+yp3yWY3mKVGYUxx5ImJo3nfA9E3OSnNEW0fXobnRI4NPkXU6buVtYJGKqp83YgqDfkOqJb21r
IcA8GsoMxgNQSSMv6UxXdtsneZRvjCi3u9NAe/VXUnWadL7UjHeUuZxkvW7kC+5XBeFOgwHtNw+J
BGO1UqmL3Lib0oWjMS5BQ9SY935HNzWAvW7g15ItlWfutR3k/hHopb/tRIEvvFFhN2z41XPgYN5F
BRIeIyNxvnSWk76KZIH0QxFaK4eunKPUifOSBad+JDmTGLQObaIoC7u0z6qBoe+XJaQTu+pPROjO
N8w66PTH7Fqmpt5EBqGyMdvBZqziKb0OnNyVB9syrOmLaIT7PXXGHG/tVonyEBHFu8g2A/jvqJrQ
/7DMO6KBE7+6DWU2R8Va1L6Hj5wMxip6NxxdEipNnV+8Ko2UvWv57m6CxvDKg86MKCL5qxoObhxu
TUfHG2CrL3lTfzFDXm3kfTOG2HzSIuCbtNqvY92A2BjdLezgc2eKO20mhzJEjRTG+XQzUO59aai0
V5A0L3FTHuByGHjlJo+y4NirvFOriGPKjTcjb++ivrnvbIhNVn62BzNAcU+yTz++2amRbdxAHpN4
vo9yEa0kNLC2rIgUCbwnEquIuvTq2y6s70KrfPEg02SmcaOF653rJE7B0ByKGZQT5djfANVc6YhF
1lnzm1fXL3UqzE0YZN6ubJp+NY4WA83SWxKQ7G/CEjQFMkrpNZK30S62dVWcjagBk4kATgRxHt6A
3E9GTLkccwkSMJCUF4vSHEFpvC6d/FBi/WmWHUPTmaKT1f6hHVaJpez7NK8fO0K1MxxPVpPfDLTj
MXGKWdF3R6wpm/lg5mZN9GVYC+09RES/tuS/TshNVoHfuclDMTvt1py7M+fzdTzBnYqchaM9jzde
Gx3S2b8HxbnUVnXUlb8Nc4AO4bFvWbQU3oQf7Fwcmtbsj9pQzia2c7i94xUJpNcOJXxc5P5q9pUB
Fclf+yI9a9+AtdSQUjMF9Y2p8N6XvnwRyIF2pFcMu6LNoqOdj/ySkUyxGuM2AxAg9Sq9LYfQ35pS
PkRTcNtZUU20YnKuaaRM9qcV/hVj+0Du2Hdb+M6ZjS08aUWXC0rTXhlFO19b/nhNqWWv6iA4hJ0F
cCbNde7HhJG7S178/Ebiw4vlF+lWi+JYZ0Z27uvkVo31Xo82JteTe4+fCV4rjBdXjTlEp4rVjC21
UeFfxNnkQ8/aBEPorGh7yOrr2+zo5tMzHva7puEHcvqvqFtPKdXqOp4NvbbaYD8Kcd1Z3nj00/y+
9noMenE5ZPG12bk2vN7ZOss7x1BlNZfqndw1d2W79IFTxtOsBVniZS7iFT748hi41Y1l4DNfCnAj
1Uw3UaGm994Nj34SPw7O/JrVw6mEfrF3iukGMKFF8+rcWxTv5txkh0nl2R6F3NZpLO+QQ1Q/pxYW
Y1PpOWuzn7EXz9R84412c9BBs89qFEscQywndu+1sMv+C5dptuHM57H004egs95aQfGL15peFU0T
rCqDgGCIMx3gsk3wlR5uQiC01dAUXzu/vPfy+GUIUXRGnOBUG+ACZvwhQGGKyLz4JYVpnGWS54ou
KB+iuz7sqlONlI9qRKRdBC1g6Lc6mJJNnzreczKZ4w4A5Eam4asTt1e15b3WgdJb2MzRUhcR/Bsl
eH9XzktvlN06yeZrpNgsWKs/J34hX6MUV1eXnItWuCdTtuEqnQoZ3ZRJoGkjcx+b/qx1U+PQD4nw
DgD7IKOV5yf4clR2K751kaX3M9qnc9ZYDLzrGrfmJrXvcGtyvvpzPp/JM7ERuJtPEV0WxheCPOSc
YJ9kMkhm1HAFDlqI/omplgnLcQq2QdYFu8GW0z1c7/nkNHHJ5zkaO+g2RLLXZvw+lOAZPcmPMfRo
vKAaTho1tl/y2Cp3nTuSD1SmV4HGoZvxnEUiMu7ussnu4zw71QVxi+V85wTO14Qyf9UObXClunIi
v3w4CApS27X3VHOXyhmxU+Wz2qQZtCUvmnyC1FISyZwABYDEdzyCfFplNnQQipRDWJL8aqZXfLj+
qoj4ZvF2fOrMOT8WfVbCukzwRO3JnFUY/G6tbD44pbwEDuBEWWQ3Q24+TK1/MPsGD1DQs6sibdoP
Y6YKSAZG/ZLeaRN27jmrmBxP6UjwEonlwXjCnS7+Avt7OidJbsEGL5xjghcNJMyif268ivDyOb/G
QeOQp2VxcQQO352tinOmpP+SteIvmOEeBhm2uQpC+TBbOv3K7IeRY9sUOx12pzEfu32S9l+7oKzW
aWefOiDNJlMtwHhZPdkZfhHjUL8nRvLeYCiuYxr60hvlJhL6e8FHUhfM1FaLLcguc9lpZ5pGukkH
eIOOlL+1sBWf0tAnO5EQrqc1ga40xd9ybbwGk7wVnbX32EeOmSu+0eBwwBvm3m7LgwzT5zGEBmRN
D0mJPz/w+IPvNv4LQUaYjnuCHx/2xEtFqriQuvaOntX7xmSeAO/gNc6qp4EHyiSd39y29n6cmqNb
+MexiC8qnj9sU6XrstVluNFMpTFIHofkyAQM12z8nrGt6h0iMmEU7tpxyjZeXdUkZnVdfBrYph4d
c3jOpSdJoA8fgzh/oTv57szDTTFm864lr5e6cForZIoMvJw13DWi0LBDWy9Gu7hV0PDEvLqumxnJ
swENeRvctkGxg8B2UU6IiBACgv0mcvKOcIhfHGaSUCrsi1ss28AxIdSSk9tv3I72Nht9ycZS1NEC
twU3OoWe34R0C3afeufFnWw7SiyyOiMgHjKqn0VY++RwBuM3z4z7N8vwns25130EV4foyg3oQH/j
MXgymDB6MTSm0oyuqbgq5zCrOLaPmBeP5bbRPAKUxHH3OLYJEEae7+op0SeVVA1kiDCYH2AAkL2n
hbYkTbHhEySL9W1UcvAJVd8oQIWEZ+zNZRyu3LqW+b2a2xFRttUNOQ4ptU7vS8P2BLID5jOTp8JT
x9bxvQCzv5iDzj9sX2J8I7WVjQ+IZpXJjgARO2yd/lR0M1ScwdKjV1y4uyC9SVs3804CgHZXAm3h
6VdIZw9oNrEKi2rTJHBL4ix8neA0F+4I0urj0t9AsIkae1rXuSlWkAl2dlWEO52ZgO5k/TTXRuhd
UPQYf2WstVurx5vEAd7p7EntsCQCaUa/Uc/mqZJ9vLMS4xvbzXU1O9iKS2/Th0mwINIjeuh0XcVx
7gIgYGSbE3PyzbMX4/lJupuxbuvnls6GuY++aeMcSnydkMo4R+G+ccqG+psVJpsdwjhMcImb8Azg
pe+pb85Gfpa0zrZPs+nUmprCSXZFHosAq2GFURw0zt6BYmkI21x7QTHvBlDRZNe4Kn5u5qJ4z43K
VSsGzSOphnC3tgPp5KEbb/57zsL/n5JVSKS/oS105UeVvf2TvM1//zdlwYWOjWcjklALDQkERhhY
f1MWXOdfrhtAkoL1hwM8/+p/KAuu9S9sWVFCLmlPiM4DmFP/lnfAZiA1CUIRWDA0CHgL/w1PGy7y
T5wF2IbwDV0TqT9Ogx4WC584UkC+cjICsqOpe3BK6Jt0Qxiq2jYzxquu6yeMrxy6uCyQD7Rw4d4u
/VfQzk2eFZfUKHyilzCEyI+MjJ4cpAJ9mlwF9NRFZx0kRVvdtAetyUKdHHIIRpRSXVKVjwU4E1qN
huOZgWAZkWnedf7GijLx6pSRvDaTfheI+S72yZq2K8c+jYXF0CR5s4rM3nodCK01Dkthj3w8GN+T
mJAOMoEY9rd2sgLW+tKGZKbnITTAoX80JkJr3IYpdYt/423aWf1KzPO9lN4+UUl+ydwqvPexBbzT
OdJys5ViC3xkHcYO0prhd2jgjPpmqL/0cf2w0DEcZtB3NqO/FbmZ0GWHUa3GmBxWSo4jCFW9y2OH
MqXzo4febG6SGLeaqCxQzzmSCjlpdrgqiPdemfiNW/lRBaSMpuXQr60KP7TSwFQrn16YkHlrC7P6
9VyOZ2VbTM0tIBT4izuRabnn9CWQhGP3qiuICInDh941qFqX0Oc+fxgnuzuUQDV3dj/4W4xzqFSB
Ru3JoNZ7qdWkVt2YgR0wNYbSF2xMOR3lHDw1Rv/h2IMCAI3sNVMdAmYbygvqb8ChvaeZH5bAM1Y6
v8bLKKIU7LkL+rOqvAEbd5J1gqonbmGsuwdopdUKKm+0CgNpPhs+/F2rNx+i8MYM0+tJqo1PzVQ1
0X3n+6fIAgEnoe3sy75ZuyBF0F9jmC0VeTATUw1XZwStG1o+KrGI3Xqz2tF8vJaW1O9ubfckNIoH
1QX3Bm00gv18vi1zcNA6hDKC8BZkkdJqxWF1tvtxgqlu8xxpn+UcB2dRGozrbFVvk8q4teIcSwex
L6aRvLfSPzl4kjDolDNzhuI6Nhlzgd6DqQ/vufmIkdZjFxZMBiEVvKcVVGKc+yE/doz63FbHN3ay
CMTNksRvQ/eHYEzVo5om5wSdadoyW853XVHcc2Qb6zYUya1TkZWSK8bhrYl3+uDr+CMTrJgsHh+Q
bzvbLO+ca8cRI5EYEXUY2NEmrGb7kOgu3TY4s9+HHjhBYpbjLuHkxCkG+wz4HVl+FbVj+xfOY8VF
WQztZ/wNB5WvkV4F7RRdRO9nfKTiYUb2sWb7WhOIt0+DRN7BLGqeqzEc18I1xUOggG/T2mJxWnm+
nkTIQkEqXDlJufGM4V51YXvxkqTaTEFb3nn29B65hb6Ebo0H9Ej9alo5lvGNbJu1JyQakQ7jCX85
PcXGrIL2knnttCpjuydM1aWfSUinIl+4eiowsLkVMnYsrtfJfce0dJUlYnyrUc8jVXbyet3lnrgw
aZ/vkBPkOP9LihyXYcWDZcTWTVG12LyWU2zLVTnj/rqNvam4V70qHgqeOr1KUN0HTHeJBZrC1qXl
aBmNZAzi12mqghYri9jaExjibfHx8d/c1AZ0iXujuMA3ZPwcze1uaNquWRWq4msakjnaeFVX2nye
nfOWQat56oJGODtwiHrbh3LeWlNerifA8YNtFCx9NxzLY++PlMBVbUZba+zTx3LgjijkcK03TePs
I1n1EV7w/LM88y552Orb0VbzX70DgJSJcTjOXibf87bOVkVF0NJuGqroyDCAbcZoi3d3CKy1DDrg
j9EYwIyXIQcYsR9fOqdMd7MHOkzoka8eK4vPtfcAYtbJDF8scOdg5ZSzCy+ptviZmowgx+msqw6J
0Ibmzz6aLao0Zx79+7E1u6tYW9ZHTGM2UFlplrmXjofASdw3YcfuMfB6M1/7fCeAWL4K2dKjvxyn
EHsQ8Pa6qzXxcHHkr4AxjF0FAeOIurvYdhM6PtszwmdgObE1Kqn3ma5I3m60l1SQZcp6bYsyfmvb
ZEJY7gr1mms/vLHtRB7awurvEsHsMPWU2Mfsc2QEmu46KpaZm5+KB5wpjO0wI7H1PT2e5qaIdwWH
677zXILdx8lSGfCH9D4szCBAc2Pz1Ysj7rNNg3gTU3vT9kX9ulB2SCdATNRIdBIucyPth3LOMhz7
C2ONYeHxM/fCfKVyjxMgxjqqZ9jNyK72Xippq2yfUI+Ionh0sxJsoHbTzWAkNiyTuT/XRTqTc5UP
G7tUrMswzea7IsiNc1kywss1q65MNYMMAdEKeKrajUPubvrGsLa6sKxnhvflO9Km/GvihNPJGWz7
ChImf7+r22JFnkKzG3yvOabWkLAF0OscWtNrdvTX4tZIBnhss9LXEAEfPDh3QO0e6eJBTG/tu+Ud
hVGA9lDr/Ri4clOXbHqiUS0BSJNY4XAVbFI9BwezmodNV4bGIUwDG6en2nmdmB6SccEHZjgy3DkG
rIowmb67pQXBD3U0ishSPXiGj4Ky73ejo7fYmb3EWP2smilKN6XYxYo0uEGHhzowsZGJtoXbNFu4
0YQt6nTvRJyzqY3EVfL+XNnbKze2NkBSNX7NOX1esnR8LXkXBnaAeBR5+1T5z0wekXb6Kr7wU0lN
G57JymMAQKJgNPjjIWxs8aH6ubiv7Dh/lMQ3rIY+659jP+DxGNVNiZZsz5zIuRSTNncicLOncFTR
/USHC7oVedva19EaxinUMhqfE4XDvQseX2iKrMxz9mSJbq3AUJsxD25Kl5ySLlzPfHybQsPJqlN/
J3yyRMouXo2te58a7stkGvLZS/KXEquKsyfItc6orprh4MT2JvT6nUtHdxQhyL0TzhCttdhJpmvh
nDZHJhLfjbZErcop3FY0LuaQOJB9YihcPTZ1bn5wpSoh3CFNrV0wBL/1sm1Ytl/RLDYH1P5UDkW8
xad2zfgA1tDUfoR8p1K392P5ZQj0IXT9F9gF29RxrkGGl/hrmFm40pWttx+ib2M93UMKL7etZn+I
2Ok3iplE2+lrLECuByqtIYMHpE1123N8kqUpdgmGQhyoe9kCXzvOuPUHO9gQShRcZaLcFSYDKbuP
Hox5tuC5TN/NvpZb5QvoB8rFdpUxDWVpTsfsBi9QiPeh8rcVpfPJU4AUWfm9TWz+pf7SKMFkPrCb
9ho1xa7xxu+QrB4GAg820GJmCqJm1SbJDxjm7HtlDMelaYia64cDcs+OgZkd7b3MTiFmDcazKa1s
7y4cQ2Cd/Vz5e4yXNnM0OSSzFfOBfFPvPsyCq6YfNPPM+K62QRpWEl3fXmpvQgkNAyWz6pvEC6sT
Wy+spIaZdTa5V20n5bpM2cD5DIxAb+wptOotipavs4G2U8b19GWyJdZ2/kDFliZnga2eNvJ5H5nZ
dzkWEOdt5R9llRv0zTUyM11ByBgtzVHhz09JNIZrSN3DBVYrXOiZ5sPxw6vIyMODjJLgylMlJLki
NOon3TFCT8ZSH70uFCd++gyyPDjHuusWNUBlLDYr8YOJ4cVaiSi4GaAgrfOwWJRQU7qJ7NFYhRnT
hqZ1jLXX1IjEBSEVLYKewMSolLRM+9ZiSH1BgKs+umFo7+PKS59djrOdLc35SpSAXlB/whLU3URR
V43YgWG/1Wyho5IjF0EngJ89rxs/UGu8gVyqZ4ZwrgYm6afCXbsdFWhvMeWEGZWrDw3VZaE2MXNt
59sWT1Vzg7QUN/qI+WzQNPlJh7EFZTOO1w2mXmupTfsJ3hppfcLPbysKq41VSXndMNXZSgPIt/Em
dA91HqxsRxjPbAHhK95D3hXgW7JG0jtchZLHo21nQLZTvMUOdS8Ol0wpgpasmVYvroPfygTYxo+H
9dBYj2FD4FSabQN7P83ZU535p3D+HsOpcUL7u21mGjQYFsBgA9cO5bmT8cHOkwvRuQD6EDdw7tuH
kCYKI/wqS/VBid0fEWJYqwBhFnb/2a7L5U1a3E7WfLB86idVT/uyTZfPdCryTRfnat9pOKlxOIdH
ztdlNkCYpNKFuvERyzE0VmtbtlSJSpJiH81i63eJPnjNmDzXIpMnXc7JVuV1uBWjd9tlELcDt8Cg
DCI3TKbawJBA5PEKP6Hkmwknbzv0S8aWr+qa0rtAN+qXwdYz+/CWAwz/InOQmxTzqE2sZcCuBWBw
qLrJ2hjjaO9StsQPOQ+cxR2qIGbTZvc2OyOQaeza+ilXfvwWN1ZirSqndk+zVzPJovyE2TQ2pC4y
xkfNAsVE64rfaUEkAYWt07tMRRGORimj/ULOGdCVsFdL9vtBCHsAZR195rWmP8NzTKH8uH20aCmn
5tExVP7G2LmaecRwD/Mx9TeLa/42A2NaqJ9OuMqdbmHdWk65qyGVHmJ6OmaZSh0z0VbnLs+yAwZX
2l4VdS4/Kq18/GPa/NCOFZwNEfW7phyyYxNa8sOaSfTVOPPe4reMcV04DGcl2rQ7Ka8Ue59t4oiK
3DkUU9MeW+0/M9HaM0HHYM50GHh52J5gR9mF2xYvqWdV+/W99Ot5i4wAKqDT9b1ea2tgnNir+W0G
lO42XRE412kO3d9zgomNuFBPPRvDzuj6hhpExbs4npiQlgoziMyXRIRKakVB6ta5pryiK9dLnZaK
J8QSavkgrReD0XsJxudDw4aR1q87eKw0XjCIHtBZNKfJFcMpDUvzWxAPBBmakkmgzYl8Vc4e4apx
lxjXyiSFMe5iF9Iy05BTOYqLPwXNB0OgD7cheGJeWATYYvprRwTVJSOB5NR3jN0gXvsTHSBD/cyr
px1SCeNr5Ir8e5ZHpJUFybyv4tB7YSLA3m9IcYeqyr6yzZ6MzMQcHnIM2slT9HxmzWmu+KrL3qOL
Lcx+H7VKI5ubB/+ltOaFb0C41p3PVKFdIeTcgg4pamgdLu6bWpyK2NP49EkPJoijX4lPYTerzQlW
GQ9KvqZ281GYg33baifZI+trL1E0FduRmcpLPjti5txxMxZCqi9+6E2baJreCLl7UV58m2SMtsFm
rqToNxM4+99Kxv9Ki/X/J665uKz9Z2Bz9VYl4u3bR5/+E9tc/p+/wc3I/heWoD6ee/92oQGn/Bvc
DMN/4T9DwfVvq4nF+uD/2lCAiIJiU4hamFDZ+ET8D7hpo+Ii3BzLz0XvixXaf4Nt/qzGIn1o0RTa
GB8EBGyCWX5Sn5aJDe/CiLLDnNfuDnQnZ4LmBGt/rsQeR/N/50ehtsNF5I8OE3i2L/5kxHsApGK7
Q1YPSOs/1F8VkeW9qqrkMMUAIa7Vx19dlZbHaVb5ZQpTk7OY8fo/3scvLvqzfPLviwIs40vqLH6g
n0Mz7T7Ug6rd5EDqh3HuRUFSL9lZK4M/7n5/qZ9Voj8uBVD8Q5luOrz0zypR1U1z49tM9iEsnqMZ
zS5EQpdpV0HmEf5GcFWCfv/jT2lo6r/1kP/x8X66PC5r+OURWGNazAH/N1DtFS5TIS/sDoWkENSi
dHayno1bO+0RJrQ1IgnqFfc6z8L2HYpZ/yc976dHzQ+wmXNjjkuOBHpq95Oet9DsNAMQwyEelpdc
jPYDerrstWAMuUmnbMZ8tUvdqwZToES0wx6akCfXyWiDmynZW18Cf8CRyBr0s54ckfw9fPmPD+jT
ev/x+8hTQ21se4QImJ9+X1Z7OOQQyX1owxQyKJP6Te+N/iEUJFTKBcH8/Xr4ZEWORzDZK56JrQkm
WUwjPkeVGJ1kwimH/mCQ2AoYZeH6t+LOfBhcpHjep3Wb3+dw3AszjbdlaMsYxVcwnce6KOT297/G
Ztf4h/gS7yz82pwfGw50BJInP31+bPp1B0esOCgohfOq6ZKoXiFY6DGIspiOU6jksOCYpWZD883P
KrnvtT/jKj7hajXEYXrvzCAywMZdtoJ/kIB84GD7mMihOXZM/Bv40IFFyS4teiQd8sHV7C/nsmqN
Y5mGGgAYhAjooI4vEIvN19/f4g//uf+nL/37Fhe7X97y8h1+/gIbKa0a3jdkNjBhazVXLQkDUjbj
g+j8Yl0HzfhYRy3F/TRY0bUpYA+09CPnbnBRCsWePCJ76N+V5Rm3sCXFF+EN5usIu2Kh6yy8Yat5
CeHZH4N+yL85lpDQxqT9NsxGlKxGMDMTIYpyHl2wdupqrDIvulRoT5NIfPn97X6aTP14oRERhXjs
OxZurp/2G0ORCAPPXxzmYWaWO7jFup88Y/37q3z+alg25JaA8hJ0h1XBYuX0z1079IpgGFloB1qy
5NkAF2ti2R9VN3sf4SIX+f3lPm8iPy7nhSROcVpY/g+T+H8cEsHYt+nccTmnrJNLgTKBHzbS4o7q
D9vBL74HDoblhGXJ+FhY/nxj5WhXidP34gA9O7lAGBwfct8UX2aj7U+Dk4kvJdZH97+/vc+b9HJ7
FtEMLtsQW9CP8OJ/3B4ehZEpZAUlBDToHfwupD8tsIeG311bDsxl33mcIOa9FHIBGjrk0n94ob96
woxMqUs8FxOqz5FU2KrSMptLB1YHBqWvWbNuhiqb1jaAyeX39/uL1cObDC2UQj5Cv89pEMrJUymL
pCPkNxBf3Eyz02Y62NdUG4SrSPnX76/3I7nn0xaAiYdt2Wx1LNvPVg21Z+ZZG5X1wWzbeV67DINg
4Ac1mlnyERXCNaOYb62A0UpqYKIJhzvMzoz/AElUmoX5kQzeiGD5rH8nqGt4L+0GlkqqY5SdmW+c
Y1c2L7//0b98I76PFxU7M2rBTyNmBsaFbwOwHRjA4ppnUJnEgaiuosRtv/7+Ur9a9IuHL6Uj/gBw
PH5e9FWYtX3LLVEOdfHFQqpyGbAAQe7ahmh0iuoqdZR/+P1Ff3F/Dq/Dxj0DiJuYsJ8vOmu3LewK
XGR0KncXENdwmXTvHyovNv4QnvqL7wvTA1zfuZhDqfxpT6zTqRUzui9U1TqtdqWf5+fSwZZGuW1/
N0hrOqIUkwzth9o767BM/rDgf3WvXB1/uAiGQhg5P9/rYM6BNgJZHYhHH1al5A6tqYluoFlFf4hY
WO7l81JnjIGfKX138L9KWwp05GjpXB5czqzTWMEM6n1I+6sQpf5jgtQ7J7J9Rsvc/vGV/uI5Q7qA
UkPWCqXu4jPxz1OhDVENeBpvRgIF1N4BdrpP2wlF5xiI+JLPE3tXpu1RrFBE8e0JdJ6b36+qXy1l
fCS8wIOYQSTUp1c997j7Q7VqDm5q+ocEePeIP5S5rbP+rkyIaV0JW/yppvvF62XH9GwqDIxw0bn/
fN9k3jhm27N5JrkbXccGVAPw6JaxM+LU/A8NxfIQP71gnE9t/OkWUye6tJ8v1tAhhYUOGQxRq11n
Zfeg+j9Wqb+4iL00Zhb1Ks429qequGSYClEtZUdIRjgSyGkiRNAJAMvvX9cvnpxNUA1bMyZUUfT5
yYl+VojYNP6cfus+FhmDpSVRYFyrwqmaP6yNX3waNmfp4hkb0UZ/bkWYcRZqHCWab+54X6ZRZm8i
k4p2Bna+So3WuMX0Av0H8nZoS/8DANz+/Xr+6aP4q+fpwjoiORReEjvAzy/NyCkB5Fh1B1H4xqZT
7ruRc+r9/iK/WPsOXkAsfkxu//cZHqHDDkYzKA+t4bEMZ4qGORn7Exp7PBmKFuiJHJQ/FS+/OMz5
1tGic2ccVZ8bqNlNx3QScXlA3uo+AqMatyF41tfQqfND7pd/+sIX3OTzB+DQyeKNtdjsUw7+/Cxx
l7dKMfu4bztO6R/GScXtKs+M9DsfQ/DAxhAZqyGK9MPchPFtVOkIawyUtWqVeHn7vXEt8UWThuVs
OoyN9vAlHMS6On33XLJydoUnl1j7WjGLCdsIAUDaqkPd2v1XCpfm6fcv7RdfAI6Ri6SUs5d4tU8b
luObvXQrsz7YjWGgekdCsQna2HhiWKn+9ov9j73uL661bIwcDDbvit7z5yeHqU/D7K+guPWNZINJ
3bybsapnrAQW8V/floc3FfsTI2cq908n3gQNDLeYSRx+IB49srC1if5445JEcvj9pRbk69OCcGnt
gBnY8X1CAj49QvwmDG2OMR/XmNBRS9/R4AV+s7c6Yb5WEskrBGKvnm+kmDh8hin0v5lEuX3pDXD/
tWCd3U6hms8yaMr/Q9uZ9citZNv5rxj9ToPzALj9kGTOmTUPqnohVCqJ8xBkMMjgr/eX517cvt0G
fO0H4xwIEkqVymKSETv2Xutbr5g7UPLxkSBK6Yzu6//8bu3bZvDP6zd5obdK2ySs3rX8f/kQhEvM
rMaMdWiQUZz72el/1kFtXPpxyQECFUX2NRGP/SI9kTHdwd8bd4O9PmZBLu7L1c3i3DLl49BJlG54
Gp+6elJJjtjrBAcnfCTiZtkzMmLAn/rNeUaI/F8s2v+Cx7udqDlgssNT0DhsQ/9azhBZZlCwMrdA
FIV/bgKRGJc49eFtmBzsWX7ujJakw0rmc2xm1peuy/+KlQqh6kbh+8eVpGlBPQcqz4PNi8wB0sg/
385h2+m+yMDwB5LJZVwOIsvvmYQOOAfLHlWXAQOf1QnBx/wWlJgwN0hsACctefHHrrq3ZehKEdOO
k8/TYhQ8DKVMUBggKNBDGXtg7c+urO9VOyTGWjAkQY9gzN7XTKhOmqszzZtkGNWTyCF06fzVD263
l7McsybaFxEuDoH3c+PfCDhOdTbbOl6hUmEkhmbQH5TIt27e3vfWgMWl3I+9fjWXJlbRpw3gyahR
4lXlo57VmfSy9QgEKEHc8zH0IlHReg95YikTv/WPYRkEGyYBtFKInBrEG95wFDp+3HvhZbSLOIuG
oyzM2CntrZRiV2b1UY3N7yk1tvjc9u5YYpXJt16gPhyJPR/Vp0fzgqhL+je4xUpjazAz2tSVcVjx
dRFicTDnMdu6yB3GSCE+AwzINNz7nKyOfsAavbhmmlTtgwMrquK4hKO6QiYx3hXSyg7taly0lz+5
A4G9bd1+tGWNGaNk/U2/nEA8ag2A34t+0NJIetvcBd6lkul30RhcxOxFaHXMXfuuD9adJe6zzD6r
cPhYsIeNPvwviBKbYa72RhltdVPElhGClUyRGunzYCxVskIeB8V06ltsVOJp7s+j6f1Q/re7uvAe
A+8+RNs76G+3M1As0pqO/d4++b35O5z+rLZzmm7Cd5hYzOj3xKvhA/COAQh3v4URGS3Yb53wrbeA
gUS0eNd5uNp1BxK2q06WsJ7qSR6CuhBb1WUvtvB33MXQ4V3GcsyOTJHCFXXWOKsU11Wr+3ryXzNu
5zooX6dhxGLfJ35aHZt1RQFi/ZJZvfMg1STWkt4FmArX0X/tq/HbziHplIHAepK5e4AhG8dn1NWM
H4ZpY/iD+zJoVFVNd+cgr03SlGQuOFTDeUZ6yDQgjsAzGKVxpO0T4+e6rKODMIJttvXPGc4jB3dH
20EnQ457EgPDUky1OxW9IlglI9V9DhfDQ2nfXqNu7BLQQWggHOyQRbFF1/aB0fsXs4ir6vNz25Pb
XuPf9O3mDK3t6nWYnbNm3i4WNmSWyddyFc/m3DyCXfu1WmK/UnPFMv3NUDLuB2trSZ7tX4VVnV2v
SnpVvpXmj/Ym5uExKcplrwv1Fo3twYjGL2QqCLVdgVUm/zOG4zHtrI1jdN+58i92OiTNwEVYisQk
kdhQyiVnKDxPGnrPpA6Znx67Cl87s4PhrMp8Vzvy6vo2vs8AB4P3UnsK2wRMteC2gkSC17D3JUIX
RsVPLbsiFhf8vj0WBYg89kx6Fn5Bk56sOeVPKxewF9W5Zh0BG4MGuBS4HpTqPxydy2Zfd7mDoWeh
7UjV3GPHH9L+Wufeh93iZa/LLbStjW57MD4V6k+/DBOBGqzJnO3o9/CXCADfpCG1B3MKxpAAoKXv
PxOvCGBbd3dghb6UOddv4Si2nOh3wox+Bq26oN54EmBx6Gb6gTTiRrnzoZQZHBEV7DGj3XSRl1av
TZxJliBjyu7binP/pnK/G8N6YRB65+W84T47rN5hEgLsVFt1CVFCG+rlTdHfEKzfZK7AgFE/xujm
7VsetcR62AQ/SpZVoEYbcqR/ATUYDh3qycQKVmILnNx799YAlrPtpv0+7M6YIet7hAntLhISs3Iz
CsQPjZduzXocX8hAFUQveGBOy4wDNLSuQKzxAHhi3gtAs19ejh896VK/SGSA8iKETop8vAxOaVQF
rxZSrE0w8eOtbhdtDbEcUtsat4uwUgmAAcJEUWOFgWbDSFuWtfodjOvTWrV/TKuDrKeDdZtjNSl0
FU3oXDKbruq0/jSXwTjiN3RxtnbBXW0b67bTqn/x1uE7AlN0dfrIPNBbBvNB5rT7yiOK7BdQrn+0
o1FdRWis0x4YFsoOltn7LBc1Yli0nTegrPEiOl380LYgtLAzC/+Qe4vxx7NHbKQQK3CKVYWWF6+o
o5dCOOl9i+KK0sVtu60dDmEf9xKJvuxHb90aEEqScurRxaeBklf0sCzwPkGePyPhVOZOMY1Gojl/
gkPwvvTKPw7PtdEfA6rL41gKA60Ex+n9lDo5lJzB97btPJZPNFBqHA61+qCMbn5Zi8T9RhgQivO6
f4syBePAm+TV/4txUNkVTKxwzn+SM/M8BjzwTd3AunDXyN3ZLtawTYkX4n4kyXRTgo8eoAOtk9pA
eomcpC7qbpeb5ogEtajIASepM+zM7sEQ7XgpOMy9gy/A0T6kxSlEtXU0nBa0XeOGVx010HraToYf
vmsAPxtva4/hs5/O6kfQgz1AEpSfSsf7Lgfl7VK5OIfGd+jNeOGzu3Q/AwlOueVQ8CxVNbx4ZeAc
RhCqiIC6xdl0Q6PuGoCFFap0J9+OiHpB6gn7i+7V+Ah4Rmy0cqsTUx37mAn/ptG2jO1KU/NipvkW
dNPLmqoymXBCnBjdDegJYW8kbWkDdrJWuDcRapliBNccd9UiuEh+VOQ73Gp6l1oCx2hYhuBuQGlj
f5dqgt0MngspQ1DTTAu1KUGkg82JOc/sLWmEX4soKrpeEOmQR6xxtaTIV1tQD/0aQjZa6+wyrSgq
A0iy1xxFIlCbolZJ5kfWEamgDjZamOGZ1HEjbgt3wpHvhaARSup29F5J20/YQLjHrWNDEWhsWHyN
t1DnKIDT9X1AorNflsL6XaB9+pNmXvZqmH73tYrH1AhQAEqK6L0VTdku7d3yflnTnvy4grCxqpFF
ENP86mLPF/w5mFEnoqoE5jf3d4TlmV/9UCyHFh7KaaZGfhrdOqMcMghfquf2qKFfn1CHBJto8DgR
zb1F7SiV/RuBFX54BnHJaC5y57X2+2g6DEyNVjCXHha5IsXKTX2uUHTl4IJ6LlfX9RM1iQhe09mY
3t2Kjl/W+p7aehqaP/ZsUx0WaetfITQJBDcLB9tqNkWN2gatJYGM7Dzotp177YUuRM7GXR7bNFrf
p8K2Dl672MkSTKp/KBw8IZtJLMaXBVV8X5s2EHjwjW99zm64YJmMxcC9lqAfXJLWSQk4Bj/jjLFq
K3LN2wL7M0X2weVce/KAn74YXu5BA/Q8eNKZafcPXuvkRqxzZU2bqkndXWbKit18xOS48Wahih1H
4+iyEPe7Myc0zEXWOy9eH1Eq8TlXRz48W8D67NU+q5rm26dv9awwhH2N7Z9lrpg2r279mzGVg3E7
OFfzBQyESqLS9R4JEkT8GqRBnKPEjOvaDJ6F1URnKadwE8DoQLo3Kxbz3BHpT1+N0b3syxaUnYLf
1rtGuiGAcfrhz81ytRrpx57Kz96Q1YdmKc24tZxq5wxs1DoKbviBQex5bKddYNjTdl1dflbPnpKl
VtjHG989Ci1vOwjHyc8ZQUkVCyY1zwX23epHbeBCrQJbHix3xqM6TX2zEVL/9ox+uhpLjci91v2H
x6lkz3C7fLR7b9iPYdA/17YH1yEw8m/ttutbD2VqK0S7l7ZdP5JR/DYOGMVNY56TlWRuE9H2olm9
upQqGKwmP2lKp/XDrV33OoVeBtNg8tHOVXO/WVCFHj3tmOjCGefBKVsBrvZ4eKEGtla1GTB0XG7V
wr3Q/tCdJul59pZvIMUnW8CiLHmdPa5ueXPO4LxqjI6dDW56yVvyihd7JpovzZzlZeiMcJ/modqG
HnoCRMB3hqtAr2KqYujZFjJ8XoPO1wnzrdTYEM4avuTB0jx2Mu1F3NtGXuxnadGoGAPnd24O2c6t
ndFMWi2KRwKo8gQUh7BIyu0yKo2oxxhBicLVry+uaYAot0hIpfN/RB5f0tR2PbX30xmuS66G+qL0
On7nqSCWcu29bE1qV/SMw2c6dUQzYcpbqIPiJqvbP7UxWXe9n3uvKmoJpJWWytDyFRDuCyTuLKad
mhLMaL0P1cSfHvHC2Yc17LqjjYAWt1hhnzWRZ5sMFc9dr53brT2t56HhxySElU4ZhFaLExLsBwA6
P0daQnFIYR5rY0xvTDqzSma/5uwivObJpJDdul4ORtXtxXpmwfqdO1FLQoAOzmObiUNXqvanWjJu
+CBL+s5QRymjCJeNUBcC+SrOnE59T8mVbRkJ6ji8IYh714EGNg/v5gD2s1wn60cx4keQafBmAWeI
w0rYGwYKJmgXM3COxQKDT3dNFbdtVB78tcu3mZplgpDYOBSzjhJgxs6F5Ls7e547XHl0ESk8bQ1r
hn3fYIiPo0Lkzygqmn0J+vy6SphffFm1O6xLzn1VwSl0qnm9M3pN62KOJDOhAF8dVJznAWmGxPCP
XbFrTNQ0pg6P3Pvde+4MRiLnIX1bSjE+GnNXAg/sgm5HyrE4jEGl6ZVgHAkKfzgEw5xtneoHux+r
eGtn1otrVSsdIM3BlVkgTQQra4trNvooN9vsBPjjZ5jbw8YZsWbYY2UerBayGhJh3EYGstcnCpw/
QF66T7W2nEPy4X2CYPoRDNEXbQUV64A1EMLWYa68giON9ZniynhwWBe2bdasT0El34w5TXelbRSP
+bTWxaYvM73PBBRbaJ9rbE3+nEyojylC6LEOkWyupj8S4uJLsU1FM5zDCKpZ3tXRDs1m3IzlcHQ5
5F3pR+0x9YDpSh1tYS1Ys/chBDkMDvLJdZqXWoMbUaPs4cQbGgNO2l4iBz4bz4BMROp+TfgAqe0W
nJg2v1BsblswPR9F6wN1oXhMrMFPAZauXSJW0riMcjR2GAdpK/gNMLpiGbc2ECIKzeGqywmz5SDf
IlNxUHG8CbqT2SNWttIwtqyihI7tFxF9hxTDAHCL11I3K8ABQ4BWC6wevS8Ol3isCMxoIVddy1rm
sbV2aq8aw9jjBMSGp5oA89jS3C+lRxZBi5sgaJfnqUu9HZnS5i6fiuZ9mjO1nxcs+HCiX0S02Mz7
e+/tRi69Dlk2b8dqrq4ZwKfExEPitvpUm715tOvZBKot1T7vuulgiSzcyCYsEmH042nlkPcL9oO5
k345xpnAYhdN4fLqujqKuf59HPQuFkAMrpgrnM+Cw2qCt3bd1nLmDrfSge5wdxiacoU3VrArWjUt
CCDk7V00k9RRDd60tWfh3ocQ7o5WXv+yxkK+kT7jHljR1Ql6HhMkXLdbF3Ld1wzzFMdFmyOJcao3
ejXTz8Hwu8eo8IsftjI3rvDa/dSEzlnO6ZggGhw2thepk6GsNjoQzlIfOnfpt7p3Rj67+uZKzVX7
B7t2kTgaJBReiXxi4liYB9Me8rvIzwUkZDZd06DjZeSTOA2aajrHIrYLrM5M+MhqcguMgRJcWpto
DvcO15QWkRWi1sOtK0YZG0XlbT14tGUV2hSfuF8NXZMoNFclZOKof1qqOgPby1pIAvqw7RFK4Qtg
7fE5w0BZbbqrXy1gRMyQM3NUVO3OkuIWrtUaiKczh1g/Cnt4a2WlrhrL0EPgK/+WKTPstO+s3KdE
y2GgbJPImbt7q7hRxqkADwZV3TGsYKJq6aQ7OOzZE0Re3MKSngE8dqwuMPjyTbiEh9oAf7WYPb2O
UZgAwNZL3RVfpjb9u1pgYMGefqdaCnxlrN8uBP44AOYRFi1g89m2/3Q5eJFJtPpxDbx6Z9Mt/eEU
2jjXuOUgQi4TCCzTn15TZbcXzCA6yb32Tir1yXgY0/lovrcV7gJj6upkgjS6sXtfxqOJqaC28PS4
tqwee2T0DG0DGETS+uniRKWvl7rTCRZXwcFcpHsTRDxP+wKwx02jt9myy21dFr8qb14vgtQsD5TF
GsSgeghDV1LvvTVvvhW11Y5EMeTxdl8+zGXXJbbNmhuYFCsb2gU4dQSsyE9XVeZmbmpjm8IqfjXG
MT2Hox/uqhS1eKahl8D5x9G0ZBo2k/8VZr1OprXAcj7kwVcletyzU2kdotwlohZl+aZt/D6x6J3T
bmlguRd+HbB9lOtnMPFpgfJbN5lbZK9dRI5hNdGUDmZoWOMi7+pwbV+bVrZsKF0KnMepTjOyKBo6
Gq9RbfsvmOX2upvHY+TmGJgiNfyUUya35rDcdTUudiB53QYLav9I3rH3y6zFm+3OLQSkAICLhiS0
hktxiprU3wHODrBpFPg4F3+cLkPajc+6knM8YUPAHFAvtC77pajOTgpchBDuP6vJsH1qjGwLkM2M
V62ak5kyYqMX1i87cMn2Dj/1mpRNeYB0BjwhZKRhwwnbZNNIl62cqoPtueufhYr0YqQBLso1vZIM
J58dUGE71AYoJCH1JqMVdN/OLfnWEWQv+ytPXpSHHthTZuUPJUoxxJ2sju9Bscx7z+1PU5WLO3Ig
aBvXy2dUDb/zogx20LK6w+wNGkt8ZIKOnRsCpTq4KHXvq98MPqw2BpegXstI5+91WJITIf6UA/mR
nofZyU6ZFtB6IzrNXpuPDAZ6Yjv+dBrU7J4qsaiH1dZsIbMPBtROo/GQllZIuxNy5p7ABDdebmf5
Ps86Wnl++pTNLF5pttaHAi/HM7srDIJbwHGZ3ciefbV0GydwCbPsJE9SZawap6AYKRi7qv9Mm3mh
tyZTOlHw1eRUYIQGOnTCjPU14JA7DXOU7qtaMDZA9Hmv2yVq8C6YF8+Jssvc1TiHXbOLdgNgH5MT
OkS+Xc4Jw9pQRuP2BycI2tLVQ6W2viB0Y+u5Gu+MlQ2E/VaG6OdktDX9NihOLOndvG4GjiAvtIzb
XcfQ8hhU1UPuBc62yyjB85WBjqvJdC8rHKlmt1ZH5KOwGEXYv61Np/FBpBA6iaiAQ4wDOdM7Xw7V
QiTDZGGrLnNrOxXFEz0rhsOYe2SvKQeDoIInDdwrcXychxkjmR3/zHyXhmO6xz4/3S2ws2M7Bzxe
E+psIcrFVQlSZyp+KnyzGxBk8sDsqdhhaduK1cfwm5q0J0Q0nWcnuvnc3QcolwNdGhxynJ36V1O5
HfyBBQJ1CjZ6283p8s6cHM67x0ma0HHxByIuIVtsj4+loTQ9dwiwxBvke9zhzpXYTftH68Op2WRU
2s6maezyd59l1j5I3c+o77FgRmR7T3gIjpZZ1cfAsM5Z5723Y9gesaH0SSGm186iL167jjpE2MQS
T7jrtolC+aH8yQ/3GqsVzAOX9XcEzrefcRc/0zatktqZxN7p6+m6oE8+9Rh0drnt5gDduBM3sBLo
LI/QXe06HbcBDv4/dlgUd4YS4HpsnLM+Fd9p4i49Uxl0QE6C6DC6mREP0ndPTbOa1LDSeaWlQIs5
7GxiOvzx6qkleIiijNn9HHEXdiF1+ERLe+ePPLIcp/AwY1x/XNPCf1g0XNA1p6PjZcN0q8W887go
l6KtcqafgAOAoED0dsPNwjV8NqVTGBtTZ/53gcCHrLyxgJBpL2wYA0MmSd1wSqdsvLJZM7wL0+As
pE/+VWsZwWGyq+Z443zYm0DQ3xHemP5Yg7w7loEyj2GXWW8WPaZdtVaAmVMzn1ha1coRGdHj55Ai
Ni8L2N8Eli5bgDENiJZxhoHVBuW7GTrDszW44i6bBmruuiRFI15YyTp8RMZw4/ZXzEqyEtRO1mle
e/BVkyU6zBZIfUOQgOBefskcr6gv8huI4zaQSrt1vl8NY3js0so+12nbv5TER1BNtJqzIJMEknF8
dQbcADggK+UElmAlWXmz4mT/nok/IPJpbr7Mxu+iOPeX8kHpnI78jWPoXxoJQGMTiq68AGFA+FUJ
iIJJsBT2u1so8WecKgDvuPvbs12GbMyYuEIDfridPrRzMbH1cuK+mBCwxHUIWsOOrdnzD0KYwbcu
MFOsrIt/Mt1l4Zk6zD+Q6sy+uhhWnsZTZCmoTsQSn3sfpkpSjIZ4MbLcfYvqRv4ig+fGhE+zMmQN
Qy4zs1R9TiP8XjCPvN2pBEGZTUh/Kzdw3qBTiT+ghcxPPuRgw0g1GrazbbggXEvgd4hVMjy3AMrA
gToGilB05hD5OdLRvyfJLM0d+7kneOVO5yYQhqkpdLvJbEho+dggW5hNOVIv4eFykny6OUSibHlt
1xDtPNE6WDbcv94XYaBePILyLHcUmOJj1Av8fIxj/NpLVjxoKvwkVhDdw+pLrx5RF7RHojw96CVY
XrvUrs393OgIUvW6io3tT5W4Zm2A7RbZZzECkJ3RzqUmnumgQTFDJEA+PivQ39bObUp3B3q7zYF3
OfUzs8qsOmJgz4tYMoAluIlpWAFyp3XAD0cunQ0w/zxAmB6TcWTayoaQo59vtIXPN0wbyIdj/Sxg
wuz7qYGIJoOJCzKSFMRJDOVpRvnfW+6Ou7S0dmgnqCyaERUPoQxc7z6juxGnUMOfaWlkP2jDc4KO
jN7dTdZsfnZjMJ7on5dAhMr6zVxKVW1IKIa7YnRA21stf43zJO8s2OBExZRTcY5Q/tzRkOXlQS1h
ob6JV0IZcZ9yok+hoHBjxli10GRHU/9BmlJ6jUpMuSC/UeoKVR7C1EfR0wLB/LKMrLxgHR7HjcIe
oraDT+MpLnMOSNuKpqWKe2QIHTNG3T0HDXP9uBgr3SQgVrgbMyja39hi+e3gpMVlojX+RkeAnBC4
8UQodTXc3S7yxEs5t/IX9ks7oEXnQOq1Ueh7nSNe6GoaHO505ydFWIEjx+wyvw6mM7xj/BxiglPC
N84MPhDjDHhjXUXXbvCpDwQUGzb51mCgOLJeoaChHk/tm4Cu7rNpV+YlwuHRs2Nzgfm+kSykdzwH
ZDAsNGcrIKE1cnbHIiMgsfuU4cFEEmC2B0Bg/ujrqgjh4iAGp4PFnTWo0n0L6dATryMcPghRegwl
IBbzYYK/OqsCp4ajhzF9QmzHvkszuLkvMDokQoX5Naqj+iGSbVrvQFe4EBwXHnrAPh0N0AaUEWI2
nZ/QCntvjiBWOWUU+lHb0v/2nby8kF9n04bUM8sDQRLpVRou2RCA5SHkEiBUkolXmjw8dXeTLJb9
6hJwUnvRSw72AV1OxB1o9ESKwVZncrQbocGUiSo9B0smBLO3TEVWc6BHNb8aYIQOJHjwwDIweM4K
dByk3ZifbAvpNQ/8+ll7gXipojAnDAFG7TeHnZlYFSV5NgqJG4WCYAV5HhkdlZlEWb2njgaF1LkA
4uOVPuKPWsPVOQZdb49HUoDzJ7YiAehoqNLyCCC8PAxhkKFE4flo4pkRxyd5VtzfTK/u0KHIvfa6
akc4GatupbMfTKe4nORG6/Z+HkNN0ZFnKyDadL1laaFhmtAi/8G12kE4SRXLvQ/lAjBAeXu+SWCY
xB38ZzRaYOV3N10jiVRj25LpBmTTjvlHeNFIz+819m5cUpE9PEtHz4yiUsJ0ytvK3LIB7CAnLxfT
g6IbtV3/RMrDwuTIksuWop4dqPL5Mh1nyJvEDVx9Mxy4BlhAHsYg7bzPqh5qyElljqN7oa9+61Dx
IZEpR6xUm3MYGprGD2Ntl359n8tF7YUU3dE0CKGMIBac5JrzWbDJ9T6JYyFN7mAYnZ238GuSr+BU
WeGL9L72fNbIApc6fYS0YxExheG8caQ094R6CKLnjfxp4P6+FzeQ54xTcStzTx0MIPNxv1BTx4T0
cJG0XTTyHKhu1EnQtnRaWyNMjZNuzFpvuo4bzlae48ZKY+63bWaupKAIim2TLikxke6KAmdab370
ipWkDUJUvhiycLrISbwsvcWzeMOw3Su86aA9efRTEUEBdkBjJ/PQDUxERu/UMU9gYh+iMLWt3ntx
ubv3FRzfjLqs837WbChUyVieD2R3XcsG0dSFUShblvTxm7QuQnCKh/IQLRjVp3LxUCh53CqKCW1M
ZFgVI+xivzBzPb+6pvSpGwc2KS90kLo7un6m0CJ6mLKHm1cCnac27UMbxlVQs2FSHdpnjvHTvRZK
buY+RxSRjyOOrnKxHuhR3U+gSOEPm9bGRzERG8aCG6ZfjNM0zeOJ1gQ/jZc7KQFNuEYPC2yKYtME
ijVesfw/ThyOFC3qZTTPZcRnd7emFgYaA06zu10WqzCuKA9uYRHQNclRFav3b+L//w+O6/3v7u4n
kXn/4/bav7peD0WWy7+CHP/xp5eu4f9//Sv/9B3j//zry3h9k5/y5z/9YdvinNSP0+9BP/0ep/rf
Xv3f/+b/7Rf/2++/XuVF97///rdfHYec26tlpJ7/Z2/1LaP2P+TYtzfy7992+xH//rfN9L9FY/L3
/8OLbWH0gg3nomu0MGn8Jy82wlXTRnbkmK6PneAfXuzwvxPLyyjE5rSP1eFmkh67SeZ//5uNTRtF
JP/5SExdk9f7f0jHdP4SM/9D42igi8c4S4T3v4qc0zZ18f3bB4+h/KnjKU4KJ6rsuAAIdMhDkh3t
WyE8kPzFAMdzWHFcXIF6Uzhw/F6LOqzeDNN7z134tui+e3kLmlxYZwOiSkqauUH+iOdM1ZCXAkWT
nMz5x5CuZo9BuY4+FqvPP2d78J9CA8tQwLkXTTH1GHG38Gt7Bmvz6EEm4RCUXRi2e6eRMdDTze1J
yEDN5HLTGgwFq9KU4YZ5hgtqwlr6k6fs7E2EdqoPDnhutHp+nqIZscWws9xeP5HxoIsHwwZUHRtE
5pE3OATEldPYKNuYHhcMWSLxKmYsbti+VAQQPHo9Di4EKfPJidBNpk4NCtsVqKxWv73m1lJ/Ukjq
Eymp0YX+ZXHwF+g9rExGDAVlINSyQAeQTmO7g5NBzQ1Pd19ZeXcd82Y5E3xL74Sooh4/JGJcL78K
wLIQjCWjt40DF3nvicU+QO28iZg4Ehje2wAKdCPCJY0rzKcH7XmaKsIv/I+aUKNDRbbjhaJcnBvR
jI8y8J6FwA2RphlgPWxD+8jX7D0hMQ+Z613xqC+/aKfSjLK1vnOrUZ3QWugtqkz3pQ8DEs1gg63Y
bFExOEy/kyZU4h2DM9ENNaf2jTXL4Kghk4Ci64OWiGB3YRFQFmrHzH5FqE4PbIUF4XfV+rg6kYdW
parHrcvkdUm0WY5P/drbG2UpRiRiRNAHjSVf98zf4VUatcv9Y4ozaXcHun90aARzir4M4ZGpyj3n
mem+Bw4yd7bjdyMz1VlblXszxGbvqZoQkq4yugH+hBOjdKW/SqUQM9HKb6B/Z7NUeRjnjf9eAsqh
T5+7ByziU8lNCX9nw/EM5T6i0ZnZXWMAzTI86BgUkmE6J0xNK3QMa+d+y7y12ZQhsB4Z2BVbXRBQ
Hg1uiXjVd/WVRAzj7EyVS6TdhN5yU+mhGWmhzCZkyHqhEszgujwgpk+fitWjHbF6Vsr7TWuaePCN
nftJEyIDi7pGHiRpYof0CEuiz5kKzOc2b6wrM4n1LfCMIKQt26j+MNHRuaAmNV+KyDfWPYFV89aX
PZ0dLzBd62mgyieQXONghbYiSoupxKhsg+8U2cmvKtRFTe4RjN4vy67NEAQljuUaj3YW0Jm07WBv
On89drMwr9rwJMCosr8WYBEQ6moSfWLPYvwRhL7cO5BkmwM4ZOBnJERejWnO48Cc2zP4aTdKOgNM
Id1vUgXC1hVQ0eDDoCpDm7gdZW68mpbTXmvF2JBRivnkep3NoiQQnuStO80EGUXzEc2Kd3RA9fwJ
dJQ+ZlbaDInupf0iGXnOgAukbSW5xbkDqKSxEJiVpsO9wHmQ0Qi0cEj6eW+j9sWX/GvCVnr0Q5Qe
m1Ea9UNeSiI60aArWoFEnmyWcQzo1jted7/alvHYoTQnNxhEFPl6GTmW89Qd2fB9OtjlbDQMQmsO
PJRHBMPAkbY+ZVh2dCiiuT1pPTOTIVu13kim1BMgwNB94ObSF5uBWwoEf+1L2ueDITbmUEaJYHch
WrNQ+QEae352Osd+kHXJPefDvotrwqIsuLjKvmgmD0hbw4opbR+G85580OAIph7+1ThX9Z2XWsHF
VIL0xbqx/OMYaTdpMq/b/i/qzmRJbmPbsr9yreagAY5+UJMIIPrIjOybCSwbCn3n6PFP9RX1Y7VA
6dUlea/EpzIrs/dmEillRqBxP37O3mu7Y0RRJuouRybQtMSLqK2y15SeyOEEz+cRyURzAgLI8Y+C
duJ9JJAJKup0WzbiwUZ6e2eRufdSOVb97vQDLSeuvdj1wTh8/bYh/63C5d9XGz+UJ39WtfxXLElw
qfxFSSK74mv8QwnDf/97SaJp5hesYgbWH/1bRULhMXxt2v/5PwA0fCEgx8EVjAMQZ80/SxLzC2YS
kz9GCGfbVDSYJf4oSfh/cPKBdYF2snBdHPPvlCTfnDv/rEhQsQGMwGyjI2lZSNs/mzznSlEjQxvy
/QyPf6WHD4pMJz8MIBMRN/s4IM1cuckp7feVmqd71GOwZObqanKTX5AdfnKe/f5JKLWEpZsc1ozF
H/Kdbb4jNS0nXC3fV+mwZ91FviKM+MV0mWl+d3Muv3+77+17//ZLcw3Rzgobz8vPzqkafJYa5R14
ajVg9Sp8MYrTGFj6DkCGtqmCgDk0meJXynI8I56OVFPSqzazoNDQOiQSf/2BfrIyLl8dfIjLfaXG
pEb9yfKEw62cXFXN0KoPrh/iksC1HPuyMvaRNZBhA6vUg0/28Ne/lufrO8fNt3v/w6/9yXGjEMus
TYjH9wPkmHVhIt8D30Pyg+Pc/PVv+jf39vvfZP9kQGWEE2UpSrl9FA3vShhv4dMhDp/tzyz+5bdS
f3ISQdFj61WtbxeT26v+9L3ImJYquZzpXskC+lp2ansD4TFeTVVRSfORYmubuxphdnuzVPyQ4QfW
E781nGcxNdE2H3FVOJvAqRg6GZ6rleEe1XjWxpOf50V6FZX000jHIXKh9qgRSm9QlfIWtZ92IXWr
Ab9mkKsVXdczxUuZaM8BN587iOYMISZwZDKjjHrTWM0DEXCQcfqOuAY6u55mOsPKjYMXFoj+xqKQ
N13bWScctr1ROFeUMcIf9IDQqtbgxNr1xYtolCsaPuWBrMF7UJxEhCf9k4K1wZhi25dC3GkMKenO
hqRQje6ZaQl9M9Q4QQQ/OqTs10ZMLJ2ycagUyClCcleNubWWIS9iExFkkhHX3QJJ89FdaXeuXh0B
P6fXyI98qaNi4oDQ0DyHgCMRVGXI8pGNfKUI/ay1ETRRk21bpOe8X/O6U6IXZ7Y3c99tyoEpYBQO
noQq6sSM1ob8WSsaYCf0+UJ1WzYflhgUCOcxaiCZlvuO2DMvJKRmNzYMnEqxY5147qf2Ok7F1zRB
6iVNq9w6VGtMRqY1chZy1SzqbKPrdlUR0yIZ9IdQG7c8KO9KECmrpi75YNkr4jtONzU1T4sRpYFH
DUo64iKxHEFhz09mF4IUDdRtD+GZLOg0QQCZUa46xp2Uyykprq9odSO+U03V79M2XHpoF4G8fzUZ
/Ael9WhrPBcuDClfjXPnsaWz5jNFfhUlDh5G9NTLxUQwdcWag9rS46LDE+5t+uClIATAMa01q/mj
IuZ3AxTEU5qAEJ61kTMah0bipTIvQaxb9B2zAsqAigifWdf90eK0k+DFYHjpFzVDrfpjTHxEhqsu
nW4yTUVNQy1nR4Q7o9j2lKg90PhBMFnHx0grCF4MVMjaw22giJsx6iqmDPZ13jg3DieDlZEpdL1b
Osla7s9tfDsn2noa48Gji79zM/Fohep9ElQHVue13qvAXDt/TJ4cdG7goYRb7MPxM4zEKRP0isZs
m6El6EwkmgiVinfVmD2zl3snwH+FKWXKXiuSKmPRrnr0m6F2F7Kgl4Phw05dkdWDxUZFB/w8assK
gMWhBiHYqRDZO78hD4QhrmsSucvy6qgAPHn9wvISFxuElappHXK8CzoIW+XsLFKnbqsb6VWXFacq
dXxkmWFHrs8teXF7XdIunYkN4Kw6vlJ4di3fLu1OXX2dVv2mxLc116+mM70Z0VvVfSogEbthXtPp
spPPVlH9TLuE2gOkylU+emPFYysuhdrwj/BxlGpnReScfyYFp8jotxGseBhvqvYT5gpTJmZdyrEl
G9ipDiPJ9nrjBS4qCzpaFQPd3FwTI4W476qQpq8r+JlgJyp0ISIiihE1+Ir7HHWv2eiRzMmJRB6A
D63jJy6v24y3I2EPY00U9nBVEbQYZIavLZ5CsOL4XZCK7efpTqm9UqhHY5EGpgFhr8YhVl3MjxX2
CAywIY8wiOOy6dcdaTF6/WHmM2Jh7FDNVkFw7pAmS37Wtej7NXWtD8bZa2XnL9cyLwsvHnDWtUgm
Wt7KheptMOfiNXVrCLjJRs/FrVmb5GvcgaH2e8fxrKracshjVhJt8CRtFv1kgyS2CJ7BNuIg9GeX
GF8L42GUHybs5RqTkFRitxTT0RFvsTyisiDsYzGiq6c20sB4y0eL5AIOSWcRZS+SRkBhIZRQTxP+
S1MFLQ6KOLfj9bdAd9XvUBk3UtlFiw9r6VMiqrBuOeTSSMb6i5FTzN3GgBJrmG/zcIdseFlTzgWy
K3I5E/GKinGd5xo/5UzQ5W0SI4STb0NxHZIvMYcf4FA3riU9A51TUjKqGKF5kqwJQ2ptB1fMMskt
URfXrAmtlHRxmiJ87Bo6/JYClxuWmK5HuMFOS9T9QLN/U2rxa0FKPMeIpMKOo0MqJb8TqYrzzDzR
IrgJdYYeTZu07znzY9ViluXNDKU3Y14+5jL8jXnMecCCdYiz4W40QvdIUiuWlyzND1VPe6K/Bxb4
my76iyTt2rW2hNs6XqzIY6kqq7FFbTAA3+iV7Ctj2HCVyOqKPetoJNln2UttFyfdDdblk9Szk9Zg
h2jVcPvXBQyQvx+KJRZTAXHGcMnyM9j+/sWeHDMOa2MTy1pbK94QT/VtEuwcVyvu+hydDDD5Y9q1
oHfpMaJ7EjYpIaWjqkfXGuqtZsT5cRrrgWHaWFw7kwI4pt7Dut5o0NebuPcDdwmfF1rGBhE1n8Fc
G4xzWH1WSveY97Z+XyvWU0tsku/y3mrVZ5UBkJ8S6oIWJcE9WYZ4cwplvCLGGrRyKc5GsncB1P+m
obG/WN2cvy1mkfplrq6l0vtxW67xQPFRGrdAwacIjwiG01zRPQufQt3FqMmZPnKvFEVf95p6Ggwb
saRWE43jPs0FERciZDul/wNa+JHZ0hpJ+x7/YPCOvZktK+vvNKxdR1y39cXJ+TUt+rpLVEt4kBZB
yWqPJjGaGZUwYpreoykpn4ig3QzoBNoG9bdupzctUhNvmvLngYRkHmgH6wCrSR4teNnZ9VEcjKsQ
5xrRvvPSD3oXmJ20JOsugV09DHpkYKKREwIkmh2kYcdptDRKWeHFdC2YSSHgQ0Aph0j6RC04azKU
gyOu23plOq6CdtpNZwY1Nftun+F6y+ZXyFImA2CMvXQJFZPJwMBWAmuv6NQJR4L2VIqS6AapHqRR
KWdFzjyvTnhlBxVpKpH7acsQbZOJ36qoCYAfEUKTDU1ZkhdxiVhtcg4UXqTNBGWxdiSUB4KW6ZbF
lGYgtMWePO5dXuryusn6yquLcgue7iNxqyvWwdM4mw/TrB0K1djrIibqOc9fdVt9BNfzHDJQXzfz
tHierWaPS7wgJFfUW6ALnYdHk5whCw93PtDqYd4gXwNkZiH+Yo07MDIG5E7Oyk3mDt0HTsb+rtDd
JyNH91nSpF5VxnMIKwo8UnhJW+00mhms+6x/m61E41mrkuNYMomz++B6Dts1SgR/mnUeqNTcqh3q
pkhm/TrWQioREdUeQBKvbeynMZNUGHr/7CTQlV/LgOx5bx7JmFvlWC2hh+MfXtmsJ6nvKESe9cai
h46E2VJDAR5H0Z9iml9zwvtIG4sdTdj58DUT+tnqiuhurjRScjHfIcnjiVHNN/IDEuKY6+gjRTLg
+nYS3jNTq94KtX0zSViNCrpFSuXS+UqBRNcw2Ou8j/lWnbE3m9diYH1YT50+rQazLa+k1o1P9qgd
cIvZl1QDn48pZSb4nXFX19FlzcgYxhRSosSqpn3VF/GhCE5M6plUcVRQjLOmmM+IrVLiNGITDYtB
b1T0A2GIxqtoE8lY1KJq6iZfof/sZ0a7zuozxsBivWxos7vtMPAPzYxLmdeIF3uPLYfW5gHd83kZ
EZTsl8AsfFc/5rz7rvmblmxwTmsM8ox3vQOegE/MrZ967b1s+PMRDV2Ov7TYirH0C/xXKBiMdMDh
rz1VzEnJgerL6g6J4DrNor0bA3Jnthnqx2auL0LmZ9pfQ/VU90fCTTBnMAYRb85wYTi/yRzi6PDS
ESz1hliVJwu5W/fRDQXJhJjS5hrrKy9s0REx6gSEuOopaP33eF7CTIna1CJwG+yMxBFZFSNHbEB1
pK+TEV2DmrjzrozVGmm+sVFRTDqV6iMRY4LKGSl77oaveXPUUV75sSQifEnDWtTUancMnW6dEuxb
WwN9SbkjlsvdLjUVZbTH2AmTwb5G4YqUn9QbJc+PbZztDOMxJ8EjiI0NLt/V0gJUCNGJFo+3Neet
N8/bbLq3WSK65DqpjCNt/1XW32dR/K47X7vxRAbUhIrByLZVH1ceMJYrOZ6VgDIMg6dvuWjgbU25
EDDuzXgyz2PDhhpivCqD/GtlS0Joh4GEjEG/koV2NGS0/rZv/q1O4H8OGv2f6Bf+6Q/6L9gwFAv6
5887hndvxT8e4w/GoV//Mf0je2v+sZVvxdtnXLw13/cRv/2Y3xuJiqV9oZnIVEC1HDqK+tIv/L2T
uPyVAYCatpllEbNHu/H/Tjc1/Qu1i0PdBAjadZbZ6h+dRE18YZ7O6ZCBJFgwvHt/p5Mo+EHfdZNA
d8Buh/xl081E2AsMl7//rn8XEJ2OL71JPTSAFuibvAD7Dgq+KdmrqMpWSZOKB8Ua0ycXnSmbfhk5
lx5a+YPa1it1WAZvRimCjWMjBN0mmuKep87cIRNzvQ7cvupVbVS9F8MQsGtO0eNER2LyO0hIu6QR
v8AMfsOQ/rM1+vsXEpagz+BwnnZ/biPFrgKRLykw0AEyIzLYyS9GRQGXJDpkgQmhUMDg4b7BU++p
U5mdQesbN51TpQSC2ZQCNfWTDONzmZoPo61MmywpBQWyRn5WaPoBrrtdW8hm992T9G/amz8ClL59
boOOMc+CzSCZu/LjjXAkpE4FqLxHOlS+aQdCblF2Pg5zwXaa11SgZML//p7/KYtKW+7uTxeLhrWj
UxsTfEiU44+/NEEjpZcOoVtun4gHmjCP1dASToW1DCavca2bYeWPAvUMIXXDpiJc6/jXX/un4frv
3xtCLkN2XNsQ4Zbr8t0DaCNLn+yej1AVksVPh+ozGVrBwZ/wjsyM7DOSO2ycozVvifVWiNGhw+BO
reIzaY+OUYwiRa/Sjyqn35SQs/qLi/QNTPrTRbIg8DG4dxzsisZyxvjuE+J7VvIOHTBOn8e4PwMt
X8OuWeFcwUVBAhZj6yy5thr0lup4gBl6yvRPTiSQDfI16GJvQggWAgnhX+fO8ZYUYN19mSiHFeOp
Qsla45GL3TvZGb/omf/Ywf12cS2OQJoDpMkGevnTQ1VH0DlyYSVeo8BTmUcgKiiaKaIXEzaWomr/
i7u5/MAfrxVzAN1wGIuAUoME9uO1cszecJH9JoT+8OYMTnaMi/pj0OZwV/YYpLMcOZXo9HcOXfaq
KvPR7zIiqjDyWNs26LNffKB/vQB8Hh4r0FSOZoB4+/HzdC4TQbXj87g0ONcK8dPE/jDcZ4EtPY5z
jfftAvx/2Dmvq6/FXSu/fm3Pb9V/A3kPo67vnoV/0fewNaL4OXUf//t/vf2wFS7/239sheoXngtz
mZkgqFHRMn+/FTJMAeDJ4WLBCS5zpD9CF5i3aRpDFjZQNjxGa9/thfoXW3Vc1kzVstgt+V1/R+iz
rHY/PryM0hZsq0ByRIjDTw+vnEz86EGTefGkb6wp4czQjEqF8yU6kDBpfjCLru+GyG1PmSYH8t6I
+kPLXx4p5YuvWWySQGe39nTDFNsxVpAc5reW9v2pJdvmNFtqAjusrClCRRB112KUJwJjjUuqCPcN
sHF8CadgvlXiGFeMA5Xn3EwRvR4HIAad3ka5CeometXyiTBp7CmF35p1/zg7xU0MeIxj+cKAHNvw
/+Gp/u/2vC5k0T+v5NZv+Xs5/fCkLv/DH8Nf1Sbnw7ZMEww4KOaF3/7H8FcVX3SdMa4FVpHHeFGq
/fMxBd/M3xk84BRSFhvZf5Rs6hcD3/KyDNGBghdr/53H9KeSjb1yeUQRVBPNzCvEOPnHNU1w1EAv
2bc7snPCfWBbpAijosQZOptHfDgD1g0zxMw1ZLvW5M9s0qBumjZx7uDIMpMhifRSL4mKkFKbD6XO
lF1t01NM2wbaYZw1CSFE0rwB48FRbOzvZ9tAxi+NX63O4sei59tXQWWkAoQVNGSoQH/8Kl3vYsGo
o2ZXu338SSVmbSYNkII+4Ignxr31M0BMOLMm86jzrZ8B/Fugoiz7BhF3vB0nVbtiflZeObm+M0KJ
tlU01QtiE82PA5Q7Ul9inJbjs6GX8mVo1OHDGc14WyYWquGR/E61K+NfVKE/z6qXe7TsgNwmHiFd
/Bww0cmyVhOkPjtpJ7kXtGP+RmLQ6CMdLrGATOU+EKrcqgEwtXhoog0xWQw0Q806WNYQb7sk7H6F
3v3Xi20aDs8LEl3TWNRFP15s9sFEjJHWoNTiN0jXTTxSnZvz4A5iM1sdkmJ0/9vvXqtflrXLHWbv
pbDUXVZ+1vGfKsxWdF1rQ3fd5dzol7itINjEM83FNX5o60ImYreD5uj8kXv0p6Xtv/mypqXzDqMX
wAHyM5cyQL1M/Be/t0bRtUrNGSmWUj4ko+TpUMvmNVaym7/+qhpRJT/sIOgwTBIZXFc1sG3aAEaX
09Z3paJVZUZBJtuwAy9wKJEGyrUThuphiqP2k5JH/7BloL0MQVluWrBzBGuK6l5KIzphPKNznLcq
nXlEXt126CAHKmBRV2XcBdNqZj+S26riFnszJEznoY9gspkkSN3Fjlof6Kx8NFY0omlD2EdPNPXM
GdQFYjwsGGjbm6eOuN126Ov9KLNpGydRcR8YzuzrSTu8ZpNdbjnj2G8L505W9KhSWOnw2Rq0oq1d
NMyJ8948CVRQ95z+IlaMyjGZbtpOs6KarPxGMfVDlM/Lv+shflSOF1PshXg6GWua47ZkPUP0ZGZv
vHWGr1cuYAkp+3bfWtGk7LKpH14VkTam56iGZPPL7fq20PLiTcPtSmgxZj1jDW+CgWdZjPG12zMY
ld3YXgOMau+VStcXh310JBOVYX2CEGUKmfcG5Er4SR7YhykJsqMazd20BvdlkiTcWuKztGuANgWd
oAZVfOJXYtGABvIpVeWzUXPkBMJZE40axFV+U4OzegoYE95nSPaOpdTLXQFjZVw5DW+uHuEKLJhB
3/RdNDT0oCfyI1WuQoPphdk2DkgAAcVXDMLV2QAFt8VRoXM+4P7jEhUH5PjtdRMXATnOjgH/uyWF
jmQ8swzWxMmbhxC7zycNaOM+UHLz6OJh9ZpxxIYQSayUmZWeEpsETQJ0GHRzfk3vyzBBTOE2FiGC
AW408s31V62NBRMCZmcLB8c1Q9sHSHzpLbXdtUo3n+Mx3Ba9bV4KEwFbYfTTQZACvgpLAPZj9D6l
1mnO6k+UktHGDbNrXWfhBcmX+r3SkJg49OUtVtN8E5qYvMrZ4FvbjteJ4U6nyAk3FXN3my1AonxM
i3tONOEdWLboooFF2I3S6c9FV4G8qOKIKPe5dTxuc7SxifylzR0FXcDE1mgIHQ+mGyMRBoqLbryU
9Mc33KP2njgtmzwPbka3IoNijLmXvIOz4S5KA3cK9mFntUzRZ2ddNxU4UZni/DUFAA1znJU7e1b1
9zFhkoSukXEv1OJraeioMqoRpMwCROjCatrqMimtratoRFcGlb0RGFmvrUEaWzMqPoNeiTyRkimU
skJcTwwYXgsBaKpPCXZ0CmRasgJ3543TBJhwInq0S19jFwGjUVzaoN0bTYkx2jaearW+bmrlUYzO
5BGj3XkBk5n7PJP1ISnq9s6VE0PJqPio6a/v1JwNaSczm+5nRVDw1z4L6+uuszEBmWAAzswdmZ1q
tuRw1NmgdQu80rDlVkUTH6aC7PoOLndWFZdEAwWkOQoO3zifxzsLiwe29oa3p+ktUByzuREiyZ7r
3sV6YfFuApS38ox29wg8ZEXosRpDyW0Vj0Q9PfOkYAACcArMFqteuc6nIsLdnY63UQCFVXSOu+IF
YuygdlAqDHrqZGXhEpaGe5AdErATvtP5adQIE2yM+L0fpXoBSgeavG90lZ8KY7YdoiOiOtAIWo3V
X4lDQpTnzL3qtaS9aeIM1bMTgMfsEMX04OPGwnyADDResHWdhCIXB5kyXcNuGw+GXby3/TO4MWeN
aeWYTjF6AMJKY3xZyn2T6zrQFmFtHVxzvm0QEZ2z2XphXV1XA+M5kIvmvV6NAUSWQqxB+1w5QLKQ
cWXRRvRavtXYtT6mssyvLb0rEL4SFt8HQVrkwEqzqcYWbxakWHeWTSpJPu8cScqxP2l1e5U6c8iZ
N5TKtiIY4RDrmDLXxG85dHdKEJAegqN2BcUkuR35ig+EvpcnIHzpziDIG8JMsyIi2j6yrlkrlUE6
c4UCXhVAQWQuC89Hkp/ucyvLpzpQrRsYCrmvL7IAbFF2u8KwIG8NqeI3SM1uH/W89F3gOwnmg6Gc
mpPWG7DO5ty4mstg2jYwEMp2fsqn7t5te0R9U3Fo8WvHqznvKtQoeVx6KKr2eojAJjHr2E8aaMpW
MbTcDkUidS6HF/YSxbPqSdm7jJBwRmA1UwrGaLoUl4oZSdAkj3EX3eQtaSC+I/PoykmLcJtrwtxF
XbHuEle7TRoV3gPRkhu8SmwRGbtn0dgtsFGFu4SNi5LFVPrGDwlj/sjSrFvHetzcOqqS31KwPiB3
MD1QNcGWVF3zRswu9jq7QfDSkvJZOPBFVNlX+1JU7inp63yLxQF4qbOQGyKLtEq+nK3r8QHr8mOY
F/tBSRk0vpAPiiKlYNnUsQUPjulZc0AMPP2PlVG1x3Aaf+uC+CbNlXNXoz4y7MyALeM4a1NXyM1B
iU/2N7ryydHSy7wsR1P3PlSBsmf40PtdczBcuCJ15ryLEhax3tfDXleIxI2s2jyy3A7HqtM6v+52
tflbkFvWpbTq/j5nN/US0o2hFoUB8xzGe/Ay41UtBuZ6jX6jkuvwjIK79BRcfDtMdeo6rNrkKksB
vdapQ1uKP0rHnq7eRKbVNIXKtnC0YhdHLlNUxb1UjvJcynBrRRC5sj451ljF4p6BSkOQKII527mJ
MyC84UhcaJSI1rPcUmNmZEfDa9sNwq8CfHizbj/EqbxvyxY/rHyzRU9FMs+f1SDvMH2HN06IM8cW
5rmuy8bvsdbCJWZk65T1OZfS8nq0EuuasDFW9ZnxI5bB3RzaEPcDcDQ9Kp3QxGIaVRg+MG1Hb5zQ
202gjg3QXAdp02A9kr74wsWl4ZpYj5mqdwzmzaPEKUH9lYm1XU8JS+vQnglzeQuprtZNXplrPKq3
qWU+iHxUYeJkzbVlKuVmUsen1gI9GojoutGIdhukJbexVf3Wh9rGxakM6iE6KEF1VBesALRVxaLI
wj/Ofdo3WBcarCqJEz+ranEjjXFAOEC30rYhIoRTmG/0wX1paWNoCrgJSAfmmiwIL66m98kC2Ars
cGOr1JxD++T009kQzsHgTd8yqLWhw4XWjjZpC399usBYTU9uqvckNJfua9K4dw2Dh+cxI469tF+k
Uj0lTWHvItm4N8Kttgj6YDCY2qOG3WCtM8OXfWw8lIA9oP215Cm40cArFHHmS1Xm8A0+hlJAkXA7
OwKzYFl+CZnhMaiZ11ZMFzUTDqsWrGZ0KTzYtr3KFrHLULmfIJF6tD4SJIp4B7imHvH0ppBKCrF1
7XGvOuF8ThDJemlWIZlEyBEeJEPPnTWl1yXH8WM/jcaN2WrXC4RrG03xnUtFv5pb27ituPl7WCT1
VrTz3sqHSxy82ynCO96ATVqmgRdqkY2bh0Asx+EYYDrgt+Y5nm4UWQHBMxAZq22XMyG01/htfFdV
0DLo7V6oxYaN9ZyNDQZIDVS6EztbrfowGJrfhwEF0QD355LiOVhXTXmJxhIxJUVxA8ei5sJ4ocFb
WE/uXceBwy96Ge9KM4lf8d3x/krpVXJuinUhtWBbT7+NbgQs5LHlzBCaEQ3vEYp9g4ufUPn+ao46
Z11VkrKw2hQD/dHiQvzFmZZJvEHyJw9dEoHLiUCVkRFjnUpryVu0toNCASaUHip2o3VXqXTxVYwh
nIZKZ4CvRBHInl5bm5EWbko3G96MpDH4VLDwebKVq8hCcqZM2t4aJx+TOUXNULh3VBQL083yOk3G
t4VLCCP3PC1fCtHk2wo73Urg4yWpGJjWPhHWkpak3aU2OJlOh5xej9oj3QeildSNYHDim43KZFs/
QNjInjUJOt2F4hDrvO4NNUyhZt2ndLu9jUy0eAA4BOHh3ewmz6hndc3Oy0xKm66qcMyXgh4pL6TS
VTEBIU0p4ZRtUmYVK1p1gSCw6l2rOsj5CAT1gRiF7WBxHlT6B9w7R6TDJA5b7JF2dK8kaH2rfDHH
lZ6BWHkbqKBYxoEpAGMxRaCdZWgPgkeBX4TXaYU5D0m7jts6SSC12EWdX/c5SiXAsFdNchsMLHvo
f/to9BRkhcLdTW72UaqDh6OYM5J+N7j144wisXUOSVYkqMliTNu3Iqm8bnyrgIit8TggCRzxqzva
XZPhbO4n8JY1k24kzhriGsBKGzNUH1k75XrQDmlicTvMXevmew6zRF4/1HYOKMkKKX2dSxA/QGqu
eJONvdXJW71i5cnlXnEBCif3vGTCq/OnWdrlni7vW2hEV1BvShw/vlO9WqOq7Rz9pUpMc9XLdGsZ
l3HJheHp/Gy6pnnqGZBeEWGwN+BFrds59Zwhqe6ANt+x/KH6A6ls7O0gdFIfBhBQ99iZOGy0XQtR
y85xN4uUhcGlZzUjoumitCIzByFlMhG96QL+0KW6MW0oIVmTe2DMAVIwfFLHAcp65yDdJRJuXgkR
cf6eFP0Ex9e+UVjakDVYkYszGmFnq5XVaZjC6NMxCmTFk6bso6ANTwD3PGKJ8kPel6OCkRNlboS6
wLNbp/KhLzQQeUgGKPNFcG2rN6oKI7YwVOc6rFOcV6jczEHRgGFxK/S5GLZgPQKv7R4asg52QS44
rEgF7D+njRecXjGv8+RUSDK0/jnLdGVHnop7l4/PNYnKL3TXh/vaolIIoDSvU0O2N5XeV9TFJJmr
CfGgStNmyERH1VnbqaHvceyox2FBVCZdcK1HA0Ui+Vb2rYxyc5+XzQltkHHDqy89XaSw8lQlWRN0
0e4HXJfneq6yjW5Hr4nI57vcHRKijuP5JncW1XgECPfNDCac7zPpIIhZimHyTamIj5gGhEnKy3lo
QblOaAqDiCxAXL8DZA14YMM+D+riTlU768AEDMEYeHK2DASQjT2QvRv1IbLO5pyD8kU9r8mLPYOv
01J035igWTEcNbkC2eoeRSDSnWaN+yGotRPpzfgS7bm6iRU+pIG5Ml7hLmljMg3G/q0F9YZPEQCB
ZiUmB+S6SPc15+9N2tSvOAXgk/RRfQT9GZ6Y60IVN6vu6+Q07oeoekDYyP6o+ZAjGqTbFMapdkI4
V+gCupVUJtQ8oZY8jIaIrbXQJkoBUWrOcww2jh00NdNLQvQsYiatehLlrN5PuTaiv5VRdqULJb/E
wsrf3KJAax0DYZp1xbgwtsgOgNx0hiU2cte00BUdkkQesxsHQ4O4R7mrCCw42o0rOHhghNgFU9Wr
m7I2g9QrWZs9rD6cmbpc7LsgcGAFx++2bG2P57G/SnTxZOvSfss558PWTY2vqgrcBQND1l/RwQzQ
jyt9safqAPNDD3Rg38tM1hvVyN+AFtCGmQcUry2YGz1FDKByOV5FztRmjUkQZ/fMMSGvhjvizZ7N
HClyaxYAqgs7XDmd7GB/pAjWymp8ijFXnHUn0TdKJwCVMGkqkcw9BXoLTJQik8v/GOoYVnNkhUDF
XFyWfXfM1TnZZRWnd+p1c99NdZDt854UGVjkydbMeoh7JBRZkA8wKeTazZw0j8zxQbTM83QjNRjE
fqSktz3nv01vc1fmRHe3tcuIHXLbMS1A2MCDLvbLcdwzp9m45iGd/MiKGXdHyhxe3Ch1rzT2Z3Wy
pzX+G/Odu1iuezt95QQOQ57cETxCo2anV4oU+laTYXJl11SodDonE+tzVAuPNPN13U/pmQzSZqfH
XXGRfabcgv80ntgHmLKBoFqzZdCknhodCFI/iBI+n5rkSG2BhHzivWocOGHGcKoIzLjm7J6uOeQY
X8dBHe4MqQNiN7R2ZSAJWaeoMddGXDs7eFvqSQXScYsixYbqmOoblSY2B+UAFAOrLMnXdPs2mNvP
xLpo+UodqdcKx6YpyW6T1dumSaZ9Yszj52yQYsq5IaXkSYb8NQ6o9Psi1A7KHKWPaR+2D986+v3U
tw/1PCh7BojyqQ0jgkiMhsaGVnZX5qh2YD7qpPToCZhHBar1Rp2m/iUY0/gIKnbecF46t05evXRz
q11ZVU+gDliNYJ3NufnklCgsjUEhP29UcKiEPUAkO3DOHKhxvmqAgk+akk3S50aXqNvydv74P9Sd
yXbbSLZ2X+W+AHKhD2BKipRk2oTcyE7nBCvtdKLvezz9v2HnXyVFmuJy3NGd1MBVFYQCONGcc779
tTaeplwUhoVMyOydpsxzHhrc3CDUJuWhMWpyP31ovGmSCANSaAvkm1L7DwSu+ZuR7gJEMpa9aS/K
6WuRpeHRoLcc3dFUfwYc48Hz95Y7rJnN1yvw+3gXhv149ldBPmFtC1KzqxnCOO7Xqn/0+4wmCfSw
3a5P9Yl2WvpSEUjE/jdN4wrB4Svn5BkjYxzs6esShYBh3aXEPX0Q7+IIIj4E4PoBfbJ9S0f1l5mW
vwjmtOWcyL9a52Yx2mNkVQiVTWymDivdJX8bGZ2ZqVFP5Q3209UDvfrZm3rhKMxZIfsyt0Ry0hXe
27ozzPupc80vRqNHyNUN57DY5nrEzcQ4OyWb8Hd7YA28+llPEWvpYT+cl96zb6Ki7h+BPoavu8oJ
UtHnjxYEtNeF3i9iH+o67i+Dk3tvc3BS92EzlLdUlJkkEnnVfYYC+ACLuTgmNUr7HUB5EsFc9R+H
1AHMoDcrOqdksKM3k2UXYHI0+33Rsd3e9kMHqrCkC59zR77eOok1QFnP1/2YTuJrv7Au7AbR15/r
BXLnQ9KnPR5BohBHfSzF21D4tLlkfVl/RqPvHebW8v6kkG9uDPOuAvteIkJyitE9AmZzziXwkEd7
JkN+E3U05mh2b9wP8VLtNdN2QMMayx0MfSy28LHIdpCXMMOJUv2H1+svtWH8b1oTKTP9l8Dyf0jw
vPUmXS56v2+T/3n9Z5k9L3vzf/lR9vYM2jMEvWCCFmObuje1uh9lb+H/5pi0xMBBcfUfLYz/VL39
32hqpHORHkX+XzrK5v9UvZ3ffLoTubxhM40fJurgX6l6S6pXG3oKT7XJrhE8u3wrzytrkFZdk31w
Phjt6Lz1XXAdvWvQFtelxXR8Mis/qVk+bxrCr3b7LQr4iHfpBcEf+/lvJXOelQn5efy/c+xjLa18
Q22ruAvHmq741DT2L//ez/42KpWeQRmdHhdbqpGKmVAA+DsfuqqLbsYJE5CiyAouhbCyX/6prd/p
vy0uP/40gS+p6dCA5tNy9/xPsxOhdXRPTgfbD/0HQ+vaL9QWhw9iMg36qvMwfNOmHgRHbvedOPz6
j8P3EQY/bVIUl94hxiN+x5kZ7LZTlneW6Dw4bKteIpNKqje4tnYPOhjK+zQP068v//RWeJX/bsTp
OjV5A+yd3MMH3p88kTDnQ6ilxRsOotmdVQ/Jjz6Zi0Vn43n99/v0cs2g18Nx+XZIpz+fXpEvubNU
EM/yTZoLGm547eFDQC6hMd+TePMOGRjOcufmS/bgdtwJ0VktyMpGknC//BcbtES5to/pNrVoubG3
t/t0LtCLNhpdHOSstf0ESv2KqfbzlqkffzCty/QW0kVM94v0K5FJKS31eKVkHdeP5LYW+uI7a0Nu
O6RYd+CJyvjYU4Z2d67lRR8ob/TGlWmXav1bvNJuQeHd1CkNgn16Puu0fdA90vMQ/sAF1CMf+dFa
huVkTlFKgnzkYCVM/92vzy9oO5YjXjYdaNKPeuTvtXrNl4NOr8Eh8qNvxuJfFbD9+7Olb5FejQ30
8O8f8SG6ZB52AIep5kKUbcorViKFT4V6q8u6v8mpWeKfzx9tpzVX6O1TsUjgDUVE2TF081e/PGG0
wggwET4xSIfo818x3Sl0R6OZD3NGVrPjHLdvzcK/snb/5Fsga8Ty5glaTgCDPf+VdgPN2UZI1bvz
rINhRCMiMSzeH6H2b66jvXbrCru/8gVuo0rLi2UKrG9tiwVGl/uYrIxjbdJ2zOC0FEcbdsw+Gllt
gG9YV1ZwubVo+9r5Euh1JN54Vxtk5GmPCcQ7G9XbSpkmgYe588vE+hMmqY1t2QpHdGfAKChvZ2PM
SFHkI3anlVjSb0ZXd0FspGGz8QejGSiykV3r9vnJPKC3RGi5wdpcQw6KNV2sJDKt/tCS737FhRtf
hWrwX9FeEF950d8XsOdzzou0N49tW6c/SJfedD/qiBRmMjMeZHvNqm/ZWT4k2vjK0KPXzjTEO/za
DgVmlpmG5c4vfswuP02vH/JSyqe0+z1/CeMQGgslcOrVwon2XGIKSgokzF/+lW03fvYnuoZDnxbf
k2XZmH9JgTlSkhc9WOrDqlnpvoLDtUOoqu/yNZpuLU87vPxz9Nz/6wfZt3xm03RpfCFSn/9ZUQhI
pNfS6lAsdgzMaKaKttc5TYy7Lu5Dax/Du/2rhuBq72hny1GPYVGZ3OmoklDZT3ps7aKNkHs0OeRH
r0yd2jbyc3fAHxCDhzsqu9XXrl9H4ybCtiI55qSGuUCYtAKSe0+pKfZOSGNOOG93liTpEBIK4FLJ
EX83vECF041/kRVOZ5Iqift2neNweb2ufuFvRIoE2TfdQzc4l8TRsc/RHdBxYw3GgZwYQKWWzn0f
SZnjpTeirBLrxkV7ED/AiquW01pWrsf91w0t4AoLf/Vkp/FXg4YJ7k/LOmvcshYafezRAtUJZ+o9
HQ3p+8wLoeCbKGbha2nCL96XY5rQ9ZPjVAFqAYR7RNFwZFmooXFTiI8MMpp950aUm50pD2BvZ8BS
q6wGHLAVA73Bbf7MQ3Ble0ywS/xHBT9UxU0Y70NHpH+GPepRTDiS5VsXFWm1T3HQ/BYauok4noVW
h1Vqx/F96DfJ63TwSfUXELWcg2aZ681W1CYvmnkZ2ZsMuz/7bA5rVJ0a1OLVa3KNdEftXG/xE94o
cNT8jCeArd8Mo9NSdPFHaMnUBGs+koHN4kYAh6ZiRrRn96MWdrjihFr5h2v12PWAWYBGgMDD/0LT
kBHfkxDIxKEizXcEpaxTv/cME9HwLD71Pao4Tg8iTA8Y2qXeu9EH5PxK9Kb21tMy18D9Ew7kzppL
b7zxOu7rW0MCZajM6DHemGnAGo9925Czoczn/1m7/pDftjO4eNxvvRblA1lT7dWYNbbg8Rcw52Vv
hG8AoC7hCWCH7u8bOMWvGia53ldTaoOtxlwEZP6oYaZgstTgELeEtG5HkdW+IiPv1Dv4j/aHJUfV
+sqjiWShlpy1/QkhzRAUtOJseQAk2rj5UdPkC17MvZdHsY7302wGyQhTGqApqiWsccq/2feXTyxw
cXmbOHHH/buEpdbUIf5BtFVa7jHOwia6pQUjLVDzV8nX3hMpRWNY2n9SXnGM/bodpXfhWrR/50S9
f9PlNYUKd2aMuW7AF8RpTGJRgCs+Urxq3Pcz4HSSc56XLjcmzhLuobV7MT+s80oFF2FnZUA1sgYb
VWddaxT0nI5aaa933QCXv9OcG320i2JvUobAOcrWc+++8gAigddo3Am9dN5o537J6+GriJq4eOxm
H6q+7w71Y+1W7vx7HJXd23lEh095z2J9KGIr4futwzU8ariw5gRfTKkjBIXI9+s6+r01DM4K+pYi
x2u6F8JPVme5JQiYFL19o9vz+++L5S+lGC5KG5/lD/7Pdc6zk15OIqBTL58nEPif/9M3b9m/ie3C
v+knBB1F7Ir/JBCs3xyuCKDUbO63P1IL/2QQHP4rlI/Gtu+wIX1nmf3/vnnvN8MBpcbhWvwSL+35
tvYPwJUDmrSdsc0UIGL96EFHfXi0ykzcVVO//NJZ4L+jS2cAQzghi4oWPYQ++a3JBurSpm1+5Zxz
6dml4zJWAnMRjoYXZO2a7QU45t0Q2vXdk3f38OMs8RSqdmn07eTxpFE5wgTOdaCoBnVIAhAnsTfN
0IorR9VLg0snMxhtXS302Qmczn8kffTIQfZaf/elsbd/f/LgXtq6SYN8Miio+s9WRcr62nXy0tDW
86HX1oKLlVp2gL/QBydk4cyK+R+B2OUUwXZm+++Z7r9fi/l89Kly/VSMmh0sYHg+UUfBjEjvyz98
fRbHiizbAcsuC6/CzrxL6Pi5oRkwvXJbv/SXSVeGNotIlTnoOVsE/1jBO3fraH5V+5KkM2oR+nUX
zrwQZ56CyMeSu9IpRSsNLnfx65mm1a4zWUGvo+hNVpozyc0pDi7Fr9DMxQMvZQbO4n6tm5WyhfVN
7bml4O2NFhFQWJowMniTqzO9qSfTVFsZXCl2K85pSxLGZtCDFwD2o+F35aX/MAAufqgXvhVZXYRX
XB6ROjIDVCF3xhS9jVtPccKl2K2Xqs2RDhTUWCjMzyHMKHMe/Fu1OZfC17FwOOstSLPLhPHEznSq
7mHgDB8pPr35PIAdqxlHMbbxQ7pgMWkm2GBbXf348sNLt/v/LA/yrR7X6dIRlKtosk8/mFnjg8wq
nNuxSkEAGlo5Hidq+d84ynJ8TSlOYxblHpa0mN+DwaURRqvB2b/8MJc+ASmkBZXcfNb6JgiN9LaN
be8OxUdxrzS4I+3Jw7joySriJujz8H24OXLRvaq4aTpSSEdmtKKSqL3AaXwdjEn9habyK4r1C7Mi
53iA4mM2UXt1kJABfrSzZJ/gL3Dl/V8aXIrpzaXQ0QqYNCV+9qDd19C/SV2wzGqvVE69N9ZElrgo
6kBkQ/IKYna8d8fY+qD2Tre/6smmzA3TrYc5rIKSvD+0NXt64+Bx8/vLo2/Hhp/snI4U2NY0jysO
9iKYRpp2wc4ADB9K55VD6/bNyz9xafql2LawCiKNMHsoNSA8cG3e+Zbqq5U2X2uKQwjqthsMrh/f
0jxa7zuz1PZqTy7FKmVts7EMro+NMN/AtnvdRNkVxO+FSZHLUtjc+ebK/Sow08alf5I+xU9tWDdq
6/VGXnn60WBxkjdtg9WhZYT3ngYI7Vq96cIHs9Ukn44c2jAH8D4QQWJDEAszn66FMYd6kAzGlXj9
XjD7yUcpe0O4mleH6FW9oBBUsXLf6F41Uf+ePu9+b2G4597MmMl+TKppP67N32saWbdIyNdHNOMm
7TO1cdtHNddenLvdVwZddWyI9AjF8Zy9jbrui+7o4w7k2Dt0cvceTPO9Udv9fdsUpv8KA7ePSt+P
JX0/dlZnVkLvWDAJrkhOmrvHpKI3Qml0uWqrixFJrhaWQW+u9BVndOKXOuodtdGlZQe/gBF3p5XU
yZB+xWsA3rX5Vm1oac0ZUSXFkdb4gdCmT5ZL+mMt/1IbWlprcogc5bJWfjDoJhAzvQ5oslC8k24Y
haefPsIpO05nBo8ccXJPk1Fc2f22qPzZ9y59J+EANKFn0ECIXD878CQPkW7QWwJx7dBPVfMnBR0H
F3vDDl6epwtRbEkHBatHGx5ltQgAGC2vaXfLXqH8Q/aw6Wpe/okLK9yWr3g6W55tjA6yOD+oCCtg
gfkbMeZqdy5LWoSAITtZnLd+QAEDyiPUh9+HsB3V7gCWdF6gx5YjusWe6GXNq8as/qjN+MqbvjTv
278/2cwxdKPPOyq8AFFDckYxhPMLLeKn0BvGK5uWcek3pMjN4nrwytXygjGjRzhbHEjFLgzCmIT/
h750qrfCa4EkFkPoHWKjXm8z1PyHqSqNuxVF70Ox9A2AdeEe5jotv6p9DlLQOyTei6jWnQDmLExk
G3igW39SG1uK+ixxXQCuKScMP7vz8Gvc12nSqp3uQII9e2UlQB4rFB1HjKw1j3aFLWU8+leOXxeC
RK4JrXRsLpOON02fdhuJXfc/gcMM1Rba7/Clp18b3cKaGSZmMGxQcnoGESNVcHiVZv07f+LJ6Jil
mWI0QjeIsry/B9X+mPvNoLb9yL00EBrsjC4HN8AN9J1bmPQBt47a52JKQUijVTrlKbkJENIYmdU3
ZdrcvTwnUrHvP1fN73yRJ5MyUiD3q6hxg9SecnRmU/QFY8T4vRuisUAgLqghu37/zs5D2perRLyv
VvGVFs/iA/5RPf3ls/cpbhb8I19+oktfmBR3XjbMswX8PDB1s0bFYJno90bbVXxPUujp0eIj+c4L
nGrcWzbdL7AurplTXHp0KfIMBIvUp7EjjACEHaeupTNfBwKgNjHypuvDuNc8kQeJJtw3noeZdWR3
ahuUIe2vRmpQfuSmH9Bn+94X7m0cFTdKz70hoJ5uITThUr5DSBBwEIbtvKPM/UvNJP/5dmVaXAaH
IVpdIw98Pf+CZOPYGZnaZ/IdVPckLIq1KDrYTWugafqXsjVxR+/RaKjNiBTP+ep00RzqTDZeijsX
uMJuSs3uVm307et88ugdPnO5ZXlhEM51eEP9vtnni7EoPrsUnmJw6XVIkjUwaqzCaY5EBJp61yoR
23noJwfLzcbv6bPrMYRMBOReENr6t7Userg/VfmuEXYFiGCy9ogvVrXc0/f2vSfzNNVozmchvGAZ
yuhUmVFxmK28Uxxdilbfq7Q8d4osKEFT77Sw/4BP25VFe3uTP5klGaMzRPSIlB0JiiGtxb0JCuA4
4LGmthTIlLx4HDKAgGEWaGHe3RZ4EaD10a9My4UXrG///mTSV/rQ3bRGpyUcJ8U7EQcH/LAnJOlV
P+lUrutNlerWeFcoRYMunY11Z50GK0R9q7lcCneDafQ38VKb/V5tfCmWfaQ3Nb2fadAPGi5yOMIg
UTcOaoNLoawZXjbZGN4FC7CZndPHy37snfnKZyQ1T/1n/ZQRd7hG4aJUaSRdaI/A6L4EWok46bbo
9PBYxF3/CmgHkh/84nZV69vf+srg1Kf2t0mh3oYI2kLbSIMC0Zo30ILrtz/MV3+1avHdXOjJR5Y1
4FD0uc8CLFxuhhgNUNh9UntqKawLDULNZHRrYNO3sBuwwxwGGiFUBgcd9Tw4cAOfbaPo0gBpTbhz
SvqBJvNK4P18zTDktliTV2fiORSeTd3+S8u5vSGZU7tyGL4U1bOYxxprkTkQ09gh7YzO7lx4ShEG
FfL5rLDgl6hu05Tad1y0O2CSzud+ca41w/90Ykxbvjzr1WyH2BKsp64Lm/2cT4AjYAar3GgYXVoe
aHPVPD/slxMuiNyaIeRDKDIHlQMQo0vrg170nlcXjnOah3K9N6wUDViyKm31jC5t9akfGiipM3HS
nPGDyMm0x36olKpmcCn8hY5kCTdE95TAdtqUW9gmRM6kEkmMLp3E+yLRW/oMF4g1YL9A6mXHCcKF
QpgyuLQGtI6W5h11sdPkiM+46NLjXvdqDy7fr1N9qOPSySwYYu1x8R/LsFJJEpko5J6HEdBd5DSl
Z54sv/M3LBhermVyJT13IYjkq/UI+tRY/cU8aekAEaZJdrqgNVVpvv91tS7dsAQ8ZJ6SOlxuOl/g
TGwNai9TvlvTme7TR9mZp7Ux2v1c0YmJ+lbpRsikSwHqlUa8Grhznio7zn8vTA8Rc7zqsX6rNDXy
eVlzw2Srz1onEb+G54H7uQ7rRW1sKYZiUWEvUq1Mu1vjKjgBdohzW/HBpRiycWBBrEk6Q5/GGcBD
J27obFJc001p5ZpHc5rJ75inzIjgFkb5q9xz3ilNi2k+j6NoaquUdlAW8yqp6VIGV6qPj2pjS1Pu
jwv7k2eZpwa3m2Op6ZT3ffC/aqNLc+5NyNUX6KOntKfZlPILrrVdqja4nEAok9VdBzrJTi63TatG
x9mqfojSylUM2ChQAjdP0Wzf6aPzxsqKTPEjl04uHN8FSXPXPeWD/2Hqw+M8GoPi2NLBZSzQ6yCF
Ficjth5ad33vLEJt4/+eSn9ywq0tyJRp6c8nDIXyaN+imUOl7SwwWZS+lX+xS7nk07ZkE0FW9aav
nU/pkH9SGlq+vep5GblJyEYkQh/wXg9SLtdg06iNLn0sqesVOUTd+eSYgIQivQOiNM/DlSvThX1O
vr6mNTa8ZcVJrtKwHxe1d5xTobawyDfVKLdWNCSDeRrm8WT0092Ce4zapEin0GZ1XBQMo3nqmJmj
Zg9+0HjbdVtteGmX8/sZMrrBnKOUd/ZVaKUfEGRpinMuLebN6ltgmcr5lPfCOnoceQ+0Yv6aIO2f
O7D5wzPuSSQB5Cw6o2iWE5aANsafMK9LHUN6tZmRFvQedx9AFcl8KtwpPcWu2d5R8Y3+VBtdWtB7
G3QAMk4Lclt8Bqz66ru9qMrYkMyfb3PY7wJJc7Xp5Iy6/8qPFxhmxmx/VhtdilJ8tWqXHqHplEKr
AOwY54/CbpUquSbKv+fPTg6+xksntdgwsI6EoAgEViUvzNDSmt5NIrEBQCyntHabnQZJAhVU1Cst
XpasV+TW4jZwXq2TTyH93veW4oAHQaUUSNZmMPQ092Y1jp9GNpOuO1lybyRDewoLYKYvv9JtLflX
UpKZkcJUjFNs5dzgWASi/mjowvor993iPeLb9sofsE3yz37CfP4H6H2ba6JyjFMrSgBUXtLe5GiJ
D+QaYADCVVK6zVi+FLW48kEwnoRxElX82RbNQxhajy/P0s83kH9JpHMNCHJT2saJzh49sDwya1Hv
uiqJLxgNUtCOps21LtlGn8Rb3deKHc6FX5SeXBY5tgCi/Laf5hMU5uyxyOOJLiErvHZT2iL/J+9W
FgSLZdBFV0zTqdDq5X1tdNGAdXQDhCwzNeCcRfuQtBEUJFr9i48v/0nbevCT33SlgIBwGFr4Nw6n
KgeXhQHMKUw0SDu1YXxqcLJ86I2mS5S2AvgZzz/epbeqJWttFlRnfId1EeCUROk0aHny9u7Gk4Ml
Nqz3Cf5w1X2J0KIrPrY0R6k/2Y29WiNpA5rmxnp8SHxvVFvvZEcih+4hGOU4BSJAGe7NCNwsd81G
6QyLg9rzGUd9RKFh8MZT31J2DKkk7ZCBqwWyJ60RVi5IE+jFdMqdytp5Bv8BRPTl7/LCIiHbsDlm
WM8a+LFTb0zazZyDxm5F0apNi6yDSrEm8Uqdr76IKtpotXE36NP8VunRhbSxt/M0N1ikDScusOkd
gJFwB53Mu1KaurABCGljnxEswiXMpxPqyPpDDx4EOGva4nXbx95pBhSlJAfBn1aKVq3XltCBwHpK
VvNz78BfHiO14/J3D8Cn+3C36Hhuli4s2KRz0P0CcoZ3/LvaC5Dita6cXGhgLtgCoEDPtv9mHma1
fVFIW/xILBXZ1AwnWLf5obRb+MK++EvtwaVoLQaaMvRxmE54VXe3XT17lNyhaqmNLoUrbRiTK6xm
OjWb5bWOFnCHyVurOLp0EK/CMe37fhhPa9IMOwxpsWP2K/f48rM7F7YpaVcfusGvcjOdTyRwN1/T
yX4d2ZV3t7hhpraDyKiGYV3jaYyi7jRp1rm0zL8p0ypVtbCgl4K2xP3XbTI+d7NO+4Mz4GnhOG6k
tprJ+qe+QN3bA5IDkrdUZ6Cb413WO+LKifPCSizrn3w/ptSer9NpaetqN5v++zRx3r/8Wi+NLUXT
tmG7NG6Op8nW79PijzFa1OJ086V6usB4dmYigjanUzWhRV1A18HXHCq1E4EsTtJhpxeQmqeTpefj
QV/65MYGMHWrNitSKBl0bdNpzcKrm0t6Koe4OyUt3Eal0WW9Ea0AQPdHAKI66KljsmLJ03jdn2qD
S3ufn/nZrEEzPTWe8TgV0RmbELXvUJYb8YkPZZYy55VZlIe0DAFDYKmo9tzSXmeXSTGlutWfkmQe
9pHelljQXxn7wtolS40KZ8g06NrDqen9eV/UbX4LBhz15pSq5eRws3r+tTu2HSdRn/Sn1PL0IzB8
cZsAjlT8YqQopQYPqGD1+lM/6+vrcJ0/wcCt7l+e+UuzIwXqOlpcaRFHn8iIZhk09Sh/m+lNet9F
JoZkL//IhXXGkbY+MVRlDUGoP5lpf1ca9qdFxGqnPUcK1mGhOZz+XKgWxsYBaekOz/TlyuBb2Pzk
diYrjpJkTCC4xayPGCq+ntvRP0zzII6zXXjvjd4s92Yd6fsmxKNcaaZkEVJvm2a9LuN4amusQQdX
zyGnrte4cBfegyxEMidnMVJTb0/AYF7PjvdgpeXnlx/8wnck648S+B6m3pM2dkvTBkYKinoYTKwp
krG9ckK49BPbvz/Jk+oezQY5WMITzJ/5W6X7WPINRN2uBZV/ePnPuHAft6VI9vx+qMyee6zfpJjC
p8BQhs7C5yWB1h+5nXXnLHr++8s/duF1yO1/2sA7Bp2UnZDf/EVDNY7tOhcthcGtf4HHvAjfwQU4
Ae208W3tw3zGTU1taGmSuNkD7PLsJNDFgi891kIb5ivRFIeX1juxjnm+FBEyqpkTz9r774e5UlNN
g+h7/hEZbZrFEb7IQZ05H3s3z/algU2G2sRI61wNkxpZSDQHa+d1B3OZsFiAkaH4RqWlLgZXPeFU
aAS5SO2/ZpG1ADJH76PSs8uJO1+jdNd0+hrkcfsNnm7gL9ea4X4auLgfSqcS0y6NUa/HPoiXLnkI
2wluuZPkj62Yug9qT7/F85O1wc/dwSNN2gfCzdK3WsMNKy4K+5Pa6NLxpJ058yyOgFeH/OAOTrT3
BqmCd2V33Eb51y7D9EjrWhyNnYbtWReIuLT/BGqJPQIeDrcApYfbZoiutlNsk/GzH5LiFpdNJ+zb
qg0aOP27rIZBL4qq/ohjW/Sut5saB0OgzSoHRv4sKYzxi62jZum8Mywq3MS1PQZnapEgp9Ws1HXX
mENRoA9LAubKm/eNM5pqUSzn1dJs8lLAWN45q5rXlfEe/48rO9g20T97AVIEu5UNwKKxPUj3A86L
03y7wrdXe2w5qZaUnj+uccljW1gILZkoAHOHrdqiLGfVsLjLHZwstbPmxPsKd1+kb2pvU06plZY/
a5NuaudU4Gyyag+Tvu6VAlfOoeFTGs0VMrqzW9DiA1HYj1LFCZGiVsPifhralaEH/DVwJduNxXDl
FHLhOxHbvz9ZzWCRY6Ua6xgFYV+6j2Oh7fqiUmpm4bYpBSZmS4nbZo52Tiq/2KWZZkARnK/U4C49
urS/OgOoUNEN2hmkHt7NVXMb2pggqr1OaX8d6USKqsXWzpU2PXLP3UdZpNKEx6RIoWlGaThi76ad
8VI76LZDOuTa0fjClMjQIHfoDLoeeequxHGv/9iBi1OaDzlnRp+Q74zeop0xEHk9ru2xxtJAbeht
D3nyCY5kJpc1JHLM3n474iznCbwG1caWtlMDZ/hh7HjsOWq23PAhr92/1YaWonJjvS6V32sowr1o
nzn0UsIqvVEbXApLx2+WYiwZvAKOCkp6frDN4VFtbDko50XLp47vD1DTu6FwUbKPuFaqDS4FpetY
UebqM19gg7GTo99hNaX4CUoh6YZtm5kpri7zuJiYI3LZGOxxPao9uBSVWWE1zZBMfCnVfIeb4A1K
SbUHl/NwXUaZWrP18NyL8tDCP4EVo1IDt7Avex47bGFm5/g8dTyWZw4Q2ERfOSpeWErkJNyUTdHQ
Ytp7XtLK2W3bMIYBSo2IPLYUlsUIMVPrhH9em/XvKURGYa8YnSq9STkL10T25FdF2gSrOWg7Y7Ae
Dc29hsvZovsn5yo5/+b3URlHxtoG2Vp9TPAgOS5ifefbzjUi8aV5l6Kza/sOX+WCH6iTeZeYToPD
GwcstbmRwhNSLUcT24XkFMfRLi1x2EM6pDi4FKBOMhnrmIg6SL3B2pdRm+8WypdqTy7Hp7dhlayV
J3eG/ICPkHdvk6a5st5uH95PXqucfst105rWAjSXkc7DH46P92i11sMdhnXOLq/Ax1/5OC98P3LW
DVvPGQUdTsjCyijL4elXHwC9+h9c1yXGXp6rSz8i7ajhmK+LPi510HVe9mCvQpy8JP1C27Jz5Ui6
rS8/my85gOtMQ4zsAHCx7W63UAjzbtbITs9pvRrvcMLSbhpg28e51CHTvvxXXYgMmaiDmeCIq522
7YnWh9APwVBr7Ve1sbfffHIGSUTaTB72dQEu2ebd0LjZscduT+0yZksxLVJHs9Y15NqBLS/mgOt9
ky5q4m1D9veoyS5x1442PmQcv6ntUH+3Gul6pQnh0qRLMW26UaiF/jqS7Ug/2OP0eRqc4spnemls
KaQjiIWFZaYdIKnsoUmjh3HzJ1V6oTJCZyq39oii7QJHb3D8ymrsFNc/1MaWNt2+NWkTSosuoK/k
a6ibD0aeKw4tRe4wkMgYTfyMu6GKXttm09zAFbpWPLqwLlhS1Fbd6Dux5o0B+PDNlhEH80OijziW
j3T3KM789uNPQqmqDZzWNnkkXtUoI0r7ZHTDO7WZl8LUMDSzN5dmCXRD4OIsPg/u8Jfa0FKMauwo
Dj623nnuNHfXDcZrUvD6jdrg5vM5cZomdo0xiWE3LCmmmtk7wLGKn4wUoT1QtHGcwgmmyfCQreEf
4OJrxXcpRejcDCJKZ80/t1Q0d4bZvcWDWTEZI6v/+mQdkqEu/HOc8KEsfdniip1bao8uKwA5LKRd
35Z9sLrea91bXodp+0Hpbcr6v3LzN8GsswoE5rk7e8EomlSn2qIo6/+aMdTcpvHbIHb8z5GNX31F
Iu+o9uRSbOK0wRHNXUu4Pc1DQrI0ja+F5oUTlCz+q3ibmZGyg+qT+62mD2Y/hO7nAaOHu0qoJkxl
rZvjz44bLhq/Iih9pL17FBgiqm3TstitNNwJ0mmYBm459ne+kezHoiivnJi2JeonJyZTCtMUl1Jo
PDXCbuFat4nmOTT3OmqQDHy+ni8wRWfFKW5PaWDGAqY2BAW8MxT5v4YsdyuqyovLqk/APvgftAgP
Xk9XA5MYMjCnxvgOvx89CeY1uV2d8OuqNUrC6M3dT5qVos7bdfSSwCzjt4mT/u0slVKjF2NLe6mZ
4fPaijEJunAQb/ykLz/bsZoMiNGlQPWLpNB0m1lxU+0djbd/9SXeskqLgKx2E12SaVZSJUHV1Bo7
nd7vujxR0rry5NI+2lk1bFpLj4Pc0z95jv1xyLtKbW2UBcCD2ws8DZooyBaghVjk3tlNqNRbx4NL
Aap3hi3GbuOsa0m49+YIy93K/6g251J8QoQy09LhyfUEe1UP19BdOmPvrTS6LDLM1z7uRm8Mz/4w
JvsWnzicxhbFfIqMyBGFVi1a0ZF3S/0/TG941RjFg9qDSwGqRd2aV2nln+3EvW2sFvACnsNqY0sB
Oo7uMtZd4p211NEP6dxHN1VbKimALXzPni8ttp0UmbFUgvSY/4kc3A0OTY9qD77tIE8O0PXQYXVk
RuKcFVOF8++C9VKmOuNSeNI04NvVrIXnqtS6O9838HLPFeuwuik9uV2CBEK+eLbF7P0xp4v79+yS
ZVZ8o1KEVrVuYAKc2uelbrwj3n3GYcj8v9VmXY7QuEu1qZ+tM0XZR7HUp7UelU7ouqwuNFdQ0u7k
mueo9etdtTdT7JhUnlqXQTdDp6caaKHpjHt4eRg3wNoQF0e1waXoXNcs1LGRms725NFxvG1EllI2
T5eVhY2fYiQWGdOZHic/aFdLb4551As1lhT+Os+/REQYXgVwqT8na5btC1KT+7zvlBZzLFWfDw6b
V8/XxurPltaVO8tav/mLrvQZ4jj8fOwGO0WIdmZ/1irzMMeRvsMGU21J1OWOpCYdrVG3jP48Ff3d
OmjvUAy9U/tWpNh06IOpZ3LJ59qzYowYrWhHj5LShQuP2eeTEluePbd+3p+jsjy6hf+7H2tq1Udd
bkZKurGfoVB3ZzfFP9x08yPmAGpHLV1uR/INa1izSHTn3rIfsyF7EGOhtqjIEsJsatu6qMLu7KS2
D3+1D6OHPPWHG6X3KQv40mRw4VB52/DxX4X+/zi7siW5US34RYpAaAFepare3C1vbY9nXhS25442
QCtC0tff7Hmyma6uCJ7toGjEOZwlTyaKrakVfo8nRk9+/54HOMXs2iRzAeaPLU+4ZBCdmz/77dyx
zpCvXYuCYl9ggAEqc6ZOcjr5jTNB/texzziZjxeV2L4oxZrtRp7C2IveBks7r2fL62VKwqYHWIKe
BvOdIrv1OxLHOI1QKlkWrDynW3Wjqm04VWAX8FvcMU5Im8Uj9JZ1sYlSPWJkira5gXq4Onut74KN
jDC1WQ+qC5ruUHBtaTzvtxAROPyQO8Qd2RlltUIO/VgKfciH5DDRqRbW83TciZ2dBIuVNBwKcpQJ
RAm7j0El/n77ZF7M5b8lBWjE/25GgW33Cakz1oYm8EO5RNFPCOQCyBrZ3vMhdcFYB5/JHo2RLpa5
freaudCc+AzuRMQFY6GXM69JmuhinlC5yKDsFPIMWjC9nyNwEVl0qyIZJKMq1gHN2jyaNv3Py6S+
34sHmb7fwvTwMCV4Z21fJHLtvwZDmWZroKhfgOTisiI1zqIOK1UINT93yfi3icc/3r42L47wlWvj
grKOEcj2fWhNMe5/6Zn8jGPm9yYxx4Mdc1IGssPKiw3z5IDE/e5Fi4bL4rgw9BFNPNnGFCu47jId
k7ytJr/EgriIrDZllaW6XIrSJPonCkbHF2RJz17H7WKywJdRJZTgmjccohdVtH9Oj8QLpEFcVFa6
8KrhZayLYR/FWc1yu0PT4hp97YWL4jIGDKDo6ZrYTkU4pUODoWDbH++bfk6uyRtd+gHnMS0V+M7n
6ZgKXgXJkGGsIznvQRz97XfyznXcI+CobWWH4kir93Id9GlTrR8g7j9a5L2pd0jOHnPRNuMT3YL3
Tdl6ARuJK0rPVaIMqGIQe63ts1in2ySZ/NyKC0VKJCju5NzBjbcBy5E4Pqs0+OF13C4WqW6XddS0
GYs1DoAtOaL7bR792jmYQ/3d24Jt7aiDqBqLboy2j7ykR763Q3X79tZfVnnFJbp4JDCuLdB4CYZi
0UT0J9Gv/K++qbc6UwszeTIZmbcqlZ4hhwtROuZtLJtRjYVJ+ZBt2zGrEwcydjq9/fdc0GiCZsLv
xzW1UBCOy3kqho4Z9v0IQdv3xJdSf0PvmpsvKh1X3oGIvWL6FqqKkBGCng0ZvlrC6PQQsz5SeRMG
8/CAKnerMxTnoIq9QH0c0UUYHfkiwAt6y7s1eC5HkA4WIF953uZJ2Htb7ky9awJIJd+uut4hgg2V
5wxS2sxrLDdCfPP732co6/dho0NRs+EWoO5v03Ytu79AFI2pu9/X5iVfozoYxkKP5kgfNtET/mcS
NEh/eL9ML+p0+/ylB8GJvR+MHuXNVM7GZrafI7+Y12V0natui2YAs4uunG5QtPwBcnK/N9rlc636
mq8zNFGLo5tPXPQ3YW2vjGFciEfd2cuWa1tO/BiLusM80nmqRH2clqNpR6QzAfg6377cF14Ndw6T
9H04zF00FvyITyLU7NSlEI30WtwFgo0BVYZ3dCx2MphPoWTjuTbV7PddXfQXTUNoXHYL7L6tx2et
VHTTBKbzC+zcmcuU2UNCZG8uor3sM4JdpxBEyP0OJv3dKizHFN5icG9ArLVlUckfQL3hdyddZNex
BvtBlx2HLkvM14hVZtAm8FPGJO6gJfImU496G1HhSeaMVsk9C/orR37hyrvILlMuai3XcizKQyY5
QVnqnjUMWodqK6/cyH87oa88Ti7Ai0oJIr+DjEWghPre6fmfVZX6Di4eVPJHtf0JId/yXRCU/Wnb
wDcxd8rcGUHmm3A09UcVrVCtlwM6n6BvnO/rkvKHGjoNoLnFP105iAtG6TJcazFE4TzAbqq6+2eS
cs2bcttu/e6eE/ynbFEdiVhXrFHz8YjG+pSsgJf7Le7ULxQTQWsZbBI0L/+rq/1+GP30o4gLQoui
VR31LqciTsTZpN07yHv87bVrV7+NBVDpTuZ+LGjPx0dcPHFnZrVcuXOXvib73djTI+xRW4Qnn1v7
RNiHMgn8kn4XgtZtaV/2RoyFGMNnZur0fcDa3S/jd/nnMe25AcdboYIWbchXdq5Bcd89+534y1n9
0pYrTQ1e/g5FNKH7Luc1l5nhMKK3V3852VeM3KWfr5MNhAJVNRXEmPA+UMn61O5EP8xJIh9UHPVf
EVmZK1MDF7yWi7yqKqh39cmExEgGZd4bEAzvQQ8cL6DCfs+FC78C0XDIpm0YijgMHpCX3k7T4Zce
ufCrqFZ6EATBUcPW5GuHmsPHLR0WP1/j4q/ipK/rTuIzQwE6yPsGle+196xluvzrcuqazQaw2mYN
+htpIaTNKv7j7St0wWhdBBbKpHFTl6pHus7+jivbZtugvJiGI8Dhf7/9tq/KnXTIv9Ip2E7lDqXm
cU088yEXeYWpnmCknekLEjTvDoy2Y+4T6brfuTivx0GUNHZGQ6A/6m8DgulZrn7ezIVdlYiJQIOz
yiIdg+Vh7kWO9vrkd89d1FU1lJvFAF9f8Cg+QTz+j07Lr15H4oKujrpH14hj6RRwsVMjq5/9AXpq
v8Wdx2O0y1iabkDyQiB6u6XVX/NBPeNzF3YV9QSytA1cVw9inTsaBx942Vu/VoaLuponWwoVEV2s
hvXnHfirU9Nwz8/pvB9VGw5D0r3UAYPlB6urd3r0Iu6KiIu5Ukm7SlBLDoWo6+jWmirKKB+86Nex
Ov3d9JvAQhJxQwMm7PBGNFVwr8fhykt0wWe5oKt97GzUVlYXwXCScZxgwj4qPe+hE9iBNI7PPMU7
QVb9U9bzfQP2Lr+1XcTVXE8QcxIoLbbRnkHdKZ8qz3jUhVvVzXqkQQI3bmb2NQGZ2Vx+8zJMl8+9
AwJyDfWKa5JSkY05i1PheR5OdlgO4F8cmkYWnGPNYSllbuMr2eGFaMWFWvGFdrTSKe5IJRCpsNZs
/0ymHTO7HPbZ72gc4xQbQ8lxYhJAtEWeA96+3xI7+mX9rvIY6ujCChHLQqNiFsTlvSntH377dmxz
qg+9U4K3DcIOD9Ee35Rs/PvtpS8du/NsTkuFYcdh74sB2eb9Eusxbycj7mN2eG7eMdC2J2YbbYmA
xc70jOHW+KkdBi+eFipc1FW/T0ShTtwXEzc3sZpqIEdkc6XU9arfwuLOCFC4ByHqaNVQ6Cq57dKT
rr3mbrGy83qaKeiqoGvqAjAgkkk9f166xsfbYm3HSo1OkxUTM0MRjLvJ+Mjez+E1RvRLJ/JyjX5J
j5plbeNwgkdEDecbmImemmnyiVawbcc4544yluxyKLg0X83OPyVT8+PtS35p105YG608Wvqpf2kR
LdAUEQMq3cmVB//lLvwnpcO2HduMhs52alBDMYZkyNOojj5BJqq95ekiTjwp7QmyqEE+VuO1Nsa/
CdxrP+nYbLIeqpkZ7ws5Lvu3fbaY7a1V2Z6NYM071YT49TWcsiFYwJk9KdF9EgdB+Nqz4Y924tun
VC8mRzXBvO/CUt12st2fiYqXU9WwT1E7ybzvhiOfhegeF8yzZ103mNM0D/y2Gab2drKW37R7+Vc/
q+CW7BupfJ4YKrhzC1ZSJuG+7KpI0vSjFOJnWIY+Q474Uo4j4omp4oDooYjIojLMIBkQvU1esQI2
Ln63DDE01dSkuGPLjGSSHOzI2smLLAeLO45oFYBPk6obirSqIFA7N/medN3JyzpcjJlsdUVL1uli
38Mz22mblYJ54e2xc8cZ9f3KBG02WYQK6I8AFIEiav7nt3HHGbE2tJifTFRRheO3NBF3Ox28JLux
b8dl8HFSHecwGtZWP6tA/aCWn/227XiMHfOeojQ4kjZMlpuOnTeUHm781nZcQ8OWEDwLrALVFO3v
KenlY7iK+YpxXvB1Lol7yoLVStmroqWhvN3tLu8OgAWGg9V5x+LgFMQawodr4sXcR4WLCgt63dUr
+h3FtNK1PhuDQblEhfBFXsfl4p5MzdRABq3hEuhtxDAjEwy9FywUm3fe+H1n6VIqpIJr03wJYjuf
xvoQt347d+xqLwdNJ9hqERPQlK4tqbMm8Zruwc4dwzoOtBoIrbtiRMk5KzsqIfrOPvrt3PHwaRxN
i1SoSvTB+K3ZYpqJRXtVJbBzx2whpR1EwFP3Rd2uJdL6R0hyblcuy8t3e+XZdXFPM8AalNaVBjiu
3OMTmU2TY5pgzMcppfexMvO7vtKe4ZALhWpYZyB9FirA8pvPtbqPU/KH3wdw3sEO7W7ANxdV7FZ3
WaRTm5FdfXp78Zf798ohuTiocAj0rhgFom0XN7UQp6Tlt0TIP8PjGirg30LNa7/hvIa6SZpoOWL8
AQsn29mmzd860c2HQGLwMljr8PmwUGGtQr7EWbeS7jECywP46000fohLhp0MoW32PCzr7ec6h/Ia
9P7i1hybB3VCCOUJVFGa8JjHbB3wmsqqHB4bDc6RXEWqJzdTTJu7AXnKbc2m6DFmAf2m9yZ6YGO3
3wVW1k89Y+kJwC8/3RDhAlQFrRq1joEqDrYnJ0kkho1mr9IrFS5CdSFHGrcx3mEDza2bxFKZ7wJY
zLdv1ItfeO1rO/4CNJ8pBPXmHkRqa405JqtPJXjbPFd3HMY40TQyekDZIcSU93JAomebPfMOl7Q+
RplrAbIeqS+xDPKRYwqCVS/yMJy689TrsjZ7yogqosPmvST/lDQ4rjz0l87ccRGhaFEUUKgKQBQY
V0XHbQbatisZ08sr8soHddFpZB2mIO01ei9VW+cHuJdzvUfQOpHKC/5CQUGDn/4lTZUa3Htxn3bF
i5r0aVrUw7o3167Mpf07Ng4uriZFO0Bhco/bewhYHHk3hhGMeWR+qYqLVGuaCCF436piTJP5i7TN
hyhY9Fcvg3JhaR0omxQBU3GBbmQI6Jv4Wi1Akvgt7lirRSd809pi5y+TE6x/lDz44Le0Y6r1Fq8T
L1XwhCo4lLVJW2aMzz/eXvzC4+42lemhLZ1D3RVy2XScV0NHblKoj3/tR5CEGJbuj5uJpF8K4HbC
SjWzmq60K8rdqHwk0/Msmd8xuRQEe1+3vMVUX2H2us/x8IkcYj+ensHthQExoNO9tbCsmESfrUBF
IaRWXrn3F76CC8qTCjUgPcG0QGB+LuX0js/6ro/4ucGsHE39OP6FC2Hbh0kkpIQFdFX5TVTiUejF
CzEM1+O4TgVRX3tE/GXt9X8xqe8qkTy/fUcvxFYuam1d0bJOgEREYW9Eab+OBn1PAAG61Z0Rf1Qx
7z6//UMvNYtXPLQLYNMgj4aCg5CFqBI+ZTLtR7Q8d327HMTe633cgM3f+injJemAAZrXa4Mo/7ab
Xvlptx0qEq1rPPcKVfRhfdrsTj6xJQaB0Vrpm2UJTAb4h8gb3YAINqmCnOq2eU41ax6h++jVIqTC
xdgFBN7FpviIOqTfGtn91Q1eNJFY2kncNm3AldmhTRAzddMpzPLqKf7+9ne78Gy7CDuI1Y99f2Dt
I9g/ttESZYPtWz/P7gLsxvDYmrpp4FdY/66skhZY5nS58du549tRsu5X9O0QQhpF8s4s39H+9azl
uNA6Dpa8SU28LZqaAjGZrksWNcOVaObSmTthmAnbuuurqkPDd/9pw2nJD9v57txxJkBv0yBc4A/b
hd6sS/BjaVYvem8qXNhaUtejTTd8T0F4DAav/ttcJX4tCBe3tq69HeS4d0W1keimLNMkB5trc+t1
WSI3ABM0jFgLH7HPU/AZkgUPfbgeV3zfhe/pQteGLdwhAYMHLt6P+q4XXN6jxH+tW30hdoxefvXX
wFT09YgUoC1qEjfnJAXFcpgm1Xnves9asYsxixirjpWZrohGcFxu8hPmS/z8iwv/HBJtZr6tDXod
w/M2dT924yfkK1wsvGyVpaOdumLeWH1e597kmOKp/OItFw5vddMHKaqsBdR20qyJxYMkmIXwuo4u
zm7XsYC8CNJfGveQESSQFN0TLwIijDI7mQxBNZcOkDUvkgYoAUHajBi8/X47dwyJVHu/jtAeegEh
JI+cSpGRPrgGg7sQrrgYuzHsRmRESQcm5zAL1uSPpZxPZFJfWtFaz7/gxc5+sae9jiWK/nFXHJiK
nRpw5nfNn36H45gqBmroMg4CdtTqL+At1vkqybXRnQtexgXaJQmw8KJaEEaP7ZABl7xlEPzzLGu7
wK9QxsE2GyCpVRifpiT6stPY71Rcsq017imdOdxjeqzf5vFGWebnXEInMLIhCs4KRIRFu4330rbP
nbTX5kovBLQu5Gva+LysdGpBPq8m9W4cGPtSRbo+9VqDmJS0Nbig0mhOMqZr+mMzpryS0Vz40C4N
F4+Cjc7tpsCUHgNKPIPo+UjNP15X1EWEjXEEWjIR4YqmlN2i3hHfLv1q/GzLRYSpUUiI1GxdEQT0
bp1Kna3CN7JxIWHpAkxIbAjCpm6Nnjvaxyc6r+uVCOHCM/vv0NcvbiGtpgR6nDWSsHETd2m9Vx+g
HJ78M0s4pdzr8F1wGI/njZh+xV8wyTnTRqLCpze/s3fhYXpO4imeEA8PSf0/VfLCgnjRc+OO118t
GtXNNHfo96K9uQ23bZd6kYNTQRwjXnt+pFNjVDFVwXCmKb0JWez5irsQMbseA20UYoSJQ5UvoNWH
UR93fl/zP95+ldZWMCWbTGC1ARlC+300gDr4Le/kN328N1PcInWnmNTMIaYr+qylrPK9L/T3dzBJ
93BW8aCKJo0/k8ZKJO3Ci8EZH9VJcRhe2WZsUBurhrDLYxroLKnGa03lC7ZKnBynldyM5iXyo+DN
uK+P5bgLOkXzpKPBjc/pcxckFi00aXe5yILE9Qh16rwnV+VXX98+dzFiFQXIF53ADjX+SepsTrrp
PHab/tjUw/rw9v5fLPO/RRHuosVqUkrA8CeU+skxnPnR2dzo0CBYwwWyjH0z1Rhe+a3XHyzuoseS
HSqmbQSwu6gIe7/XXN3zJvZLTrjL2DWBlVZKhVR8lcNt335Pp+389hld2rdjwOvRBXVqkxYkTIk5
r3GY3AZj+cVvccd8o8kmUFNB2lYurM9TWvHTFm4+0/qUuwgyjBLYUUFivigpVTlhiz4Fkfnmt3PH
drXapeDl0RZbnP5Uw27B2iW8hM2wc8d0ybgsnUoXFFYwSH4n43J5iKX2KqxwF1A1AR4d69bKYphL
m62L+FFHs9/3dPFUADpxSxlpC8MXcb9B4+C0k3rzczcuoKqVE2MTNLYLmmyfRmrbM6Sr/NqhAFr/
7unZRI6JE6QlIF+qHup0Uh/mWsyeW3/xcr8ETjskq4aZoHFm5/5vTrd3Pb8mj/CywVecmIvsM7ZP
SRu1uOYjPRa0WgU64UcIaTaGNs6d7sP0Ssz9b5vvtZ9yzLU5toMEKRBWu5QyS5uqzDpG+N06L+Y+
mUByvlTb/6JBzCqPZRBnirA5w7T2fKcgD/Q4MZreQEuK3pZTy/MwIfWHKDXxaTfEfBQgSQItRRne
gcY/vekX0t6UUHnFkzWDivxE98Oeq7KMbqwY5FmLtSRZMy7xHTMW488LWLTP8bF/qQOtbqZ26+Ob
cOuHLUf7vBwzs1mwAlbQv33uGqp4vi2BWk9AeAZPtDzA6QdBhTMhL7NTDcj+btXSDsDJ1wfjGa8T
ed+kQ6ihnTSm5bfYhOozdHfQ4AhR//zK6bx/wDQsvWccgQ4hbPgAylft93y49Gb1kfa76vDUgryh
oPQ46UlfCdFe7uBrX9VxZRY8L2kQTmh/rM18k2JoD1pzkp2TYK3uvbylC3Cj0TxtXYM7SvmBiY+R
/NEPyzX80IUX6j9gNha3DF8KcTdjIj+2qD93Vg0+Q2qUu1A2NYLQYkSqWSiw4WZfSEy9RlWwspsv
8AOcKTsKinO3R3eq3yElhtvplY1wl7+r3gfeQwQVFZx11jkHAeTZ8rk/e31QF8lWTWs7RMMAmBzt
dR6Z5P2MCXOvJI277F1JwFiLIitCv6C6S4Wuc9Rb/CJ67iLZQipRm1M9puH3+SZq10cAePxA1txF
spEVmPUEAOJir3Yoewak+iLWKn5++8z/LT+8YqgudA3o6gStSXS3m7hi7yLExf9DGzo6bcDiZcde
kq+dmvd8GUh/G8EZ3mhLojofwz29b7XdGvxP/C+/C+b2rRIZtKDUUg3g7337GJf0xzx16xWHceFR
cznF0rCM1hjTw4UKggrq7Xyn4EZFx+k0Li+tUzpCAM3vurnQOh4pmyK9aAtel499Un/gG/GTiecu
xZiIpKUvogiFrY4OwZZCetrrxM8KXe5FjToPQQLWYo5m3jIM7MXAFG1evSbAbX4PWephM0nFWAMi
n4iALr7Cy6div3jIhbY1tbWQiId36kUf5qVmeEU3ey3XumQpLvcag16UkNOIEnm8z5+bdktud0CJ
zkAizzybUMx73KHN9KQ2BQkCJeUHzac5wyxyOeVDIs37bbLRlbt84X1NnajJxopXh3nJzQT/a65B
T1oNOkCJdJuvvFEXrMXFw61o8gSiThoQTqg9J5jBBYih0hjJ4cna5XU/+IHjuAuOq7aw3I5EoOCb
Ho8r/rSskdGVv+LCO+4Qt73tIy+s4WLg2NCnE6QtYcupRSnLtojcOuNVbOIu+i0xaBILA2w4BIPS
sxiT/cy64MvbO3+dOItyl6OtPVK7AZLZFuEc2hzxJ3gy6nUFDRF0coAYl/PdJEbZZgeL9ww6jdNT
0IG59O2fv3RwjrVTSB8oMzRwJQn93lbdLRzXlbTh0tIvdvFL7qOjnS9piiRfxuYj2yFuCPE+L41k
nNrLj/6yuBxHxKojvomeN5CrLcuXrb9aTP8XHfPKi+sSpdV23fcyQJjT70RClHEs08/zhmmwrOWH
PjKrk/6nZN1c5qVFOfnURG055N1BlrtwOOLbZCmDr9XawU4mWZ5oGdGHHTAm4P4XnkEob/wxlZT4
VTxcPiWShJaB0KMpwIZ3w5degh+j+uB1QVywBzsgHDTsRwUWoYhlIt55Fhx+xZTYyUAi4BiOOkpr
HLPJ5d5/iU3gubRTShkAfl1kE9YFSJBAp7aM7SMqTl7UAZS7WA8+2zFgEvljLXT0YdmS5YfsWOfp
b5zis6UDnQKzt0W6mmfearDwbjL2C99crJ6qoqRG5AvMQZM3G6Yak4ReKz1fsnjn0NkuYtsiey6M
pft5o3QFCWR1xVFeWNxF6/FwGroxxlRvotTfO3p+JcYZ/UJBF6CHqHMzHGSFRRwMYZby6v1CyEc/
A3LSPWNjAL16hLR7q+5LPFJoVPgap+O9Eyqmo91kU5RsqHKxhDkbrfW7KS76jUH2YKuMaIq1mr/P
tF2zqIrWs9epuIgmwIOTGZ8T4OMk/Vxx9aEX4ye/pZ0D7zpNdRpvWFrqIRdRz09zxP38igtn4pjl
R7k6DZ5Eq4Z8U7fDNi9+B+5ipqMhoS0YQ4OnFZPmeRiUTRYPw+53x12oVM1ItyFGws7lEj4msKLn
1qyL32PvoqTA9RqVybrVKHR253o4idmLQwm+1vGG3RHhtaynuoj5eDv29m6P7Q+/m+K8P7Eao2ql
tgaH/c5OcbrsmDDnm19c64KkejUeioTYeHcgx4hD5DpTE3tRhVHuoqTiY0JBU+JzmtqSRxu3JOc0
Lf3CQhcm1U6Yvm/XNniaVFPeQgh2PxlAh72O3aUiqxhnC1RryqeuGj4E2rxbx9TzlrsgqfrAtCL4
fGBDncbbJjGlEgyT3yV3icg2c9AUw8V1EaT0Lgn76m7YRH2lHHvhfXOJyPhQ4aVvhqZg+yHPLWl4
nuj9Gh/mpdWdZFRECjG0xeqzfb+L70v5j9+3dKwTKrtNPYUIJ6Jqu0tT8zQ21+Z9L2VG7uTFsDIV
pmGA8LCb448JWLKzjorqNPYdf2fX9J+q0/ppLOu1CIxZc7OOnn1VdyxjwUtXA+VSF1ufHuBEPNZz
ten25HVoLih/T3W47XNaFQkOba73LutM5ed1XKxaEOIrjzEHEwpphjwKjoctIpXnxp2nNdWVtFUQ
VwWfmtMQmzz20ymn3IWrCWMZCkEhli7TNmv18WdUj36tTxeuRkZwZwYd1u6m9FE04z+9BuWD37d8
MbhfElFj07oDN3hV0LFqMk229s4iKvNLBVxEWmtVsHXxhNUXu2ahSM+6NLvn1h3b7bpUVtToqlDt
TLK6DdLcLJAp9TsY53GF6DQ0LTcczDGprxAV+yKW2ov5EJfFSTSqXijA/yRCPCDV7+JSf6ljJv0c
8X+AaKGerCIrbguN0GIMHixwY15n4sLQegRIdCAcz+qG5kNJDppZbjxbPy5TWVLpMYVuRlWwYE/y
wUYIIuspuWL7L2WbV2oiLhQNihwd+DtE8NQGYZmhZThlI5fb6QB9kefJOxUjkBgI24U0eFog0wXo
cQWOeOuZ4xHHUHnQi3SRsir6NdH5ETWf53D84fddndeVmhD9a0nFU41AZm/XOx4KPyMlrpFG1dD2
aL8/MVD+YX5KmLuF2divcuRC0VTDV9vVu3gKtkHmagrZaSx3v4zdRaKxpYlHNDrRZefzuWy2dxPT
V07l9co3cxFoinYgKhts8ARUgb6J597et2W03K/pknxDpaq98fmwzG2/gwheldU6CRAIVKdg23ew
sXiCO5kLddsby/iBNO8J2mLmoYUs3R3Gy7wSbOZi3HgluAoGBNnlrsh5GUGit+ogunL+/yYC//UG
zIW1mYNVjTQwVRR42xMhpH/o9jbNbbd+3+wE90Po9gTuziazpfnA4um91KQ87eJFm11Un2qbprfb
rtYcbVngOfrjcx8lMh/HhNwaWf8hjaw+J814Fy7T+7kFjQxJgPJM2Fo/hqFqgeziX72+souis9te
oY9ylE81/iC6jZB2Tsdnv7Udt5NSSjkPA/60N3Q81WX9AUCaa/zXL4u89hUcv3O0Ujeb2ZFJxeqR
b+DI0rieV77xpcUdz9PrEWoloGd/Kgf2uMT8BR3s5RmYcGKDRQd1oNJWPMkpsnMmNxIM+RDPym+G
iLlIOiFsO9U0FE+geF1ya8RfaPd7OXvmAumi0EyhYSt/iitSpadlbWyThzpgVyL4l9fulY/qgunC
KUaz0MInd1015SXIWe5sYtpzuFSHn3NwEXW03mgzLal4mlLyJEcNnC1XfkkCcxF1e9Ic+yox8QHC
mFRlGKAHPcsmhir2Kk4wVwizFQP4LspNPB1LOoJ4TuobHWh+pW174dq7uDpGSyNjcPk9VWb7NAXk
2x4nnht3zNUeK3zkMcCi6H5S+kyG2vOdcgzqOEDZGQ09DCqObxKAPzHoEF5r0F5oqzMXxgUwg+7W
tsUXXU172hrDb2Z6zLkqt+GB9nV3whspv6NVRGgmp7S8t2wIziMT8raVeC9XaAlfubqvC3uAv0D8
nnCVachMOkTlExvI/DDwTj8Ii2Jb1hykOisu4xG5TDV9nexUqhww8mjNEgs01ImGafOAfl1z6iI2
mgzDxvuDqo7l5qUF22SkbrrbsAMH/Nu+/4Ilu2gWJMmhqaeRP+kl0ueSLtHjobf0GUJJ7Pntn7hw
W10Qi4rBup/aiD81VfyzosP3cUy99Cwoc0EsZavAcjkpPF11H+ekn5Js3VKvWJ+5GJZ5O4AnmDv+
VPX0S4KhzNyQ4U+/Q3mJGn/JyVMBSClQQ+wJ4I70XMvjFuM/88lrcRcYuIEVK6oMF08kDt6J2dyG
ifzkt7RTXkHIFrCYIdocD/pFTwtUadbJbz4dfFe/H0qtYAmHnMVTZOJP3WDvFYzVb98v9/+X817T
iE5xv8BllvxDqej3VVA/b+xiAtOWztEcYumZ7g9tyf8JWua5tOONt6VOwCMF04kS3eUJW8BWCFos
vyOhvx9J3Yxzv0rOn0Rqu1NpgJPexu6KD7xg9C4gMI5KtfUooz9tHOgs0qkDBDvM7xK6EC0B7ceI
AEX6FB6luS1BboeR1/jz28fyctleiW1cgFa80m1DC5oj30zXW6taksWsPE7SHvAwbSiu5LUvFvPa
7zjfFiyUGKuNDUc0b1BKsJDaq8GSHw6nNCXdHREr0Ks1lCf+z9mZLMuJc1v4hS4RCCQBUzJP5wNu
yna57InC5QYEAglE//R35T+yVSedEZp44IGOUqjZ2vr2Wn/+WVc+iAtibUE2HHtrknIw4Zesb95w
QrwygIlLXqXQ74nqYEzKHg+OOePzm4O1XmxH4pBX/8ezFGwpLGfKkW3vja2+wjbXL9RxgSye1BOv
mgjnktXi88xr+RFGt16+llHiElk8otmxteh4uovlDNG5TwNL/NjNxAWyjmaJjBBovB2ONC8yCpjs
z9MkfXlWujJka0zrqIZvbjk0MX2OG9q8kk2zPMSw/MxVPMj7lszBfR9W5sZ6u7IOXOGdVkz1lq5D
UsqeIY85yFx21c9ki8sELzfnSC0f/vzTrqwAVwRNySzFPXROyt207LUJLDmpIPGj1BKX9oovWtM1
X5LySBJwz8NFRXUL/M4BF/Y62mEGwtVwZNiUOlezsnd2uaXfeW1cnHOg0fU48sTwEiBFobb2oR/F
d78hd2J+JuulheAuL+NUZuejyd7qi3u0X+NOhr2d7XDQmTNkFrBb44ZYvwd/U914kLnytJe4MA+D
6EY0tRrTJaOhzvua2U91xuLX2WY/azLsd7o9pjssljkftmV6RrDlpyiWuLDPnIZ2g6QYK1GqVJ2n
Pm7vaaSo39ns6lHNi46q/UhYSXYR49AP6Zsj1PGtK8WVA9SFclRUj7CoTXiZjTUkRnbenKFRjRuL
GMPt3YGnIs940eX8USR7RCwNWckJtX8xbrfTxpS5cUBfWRcusigrEnZNQ3nJ6iy9G6GbuIWel+H/
IItTRfblmFi59OOrysTfq/lWLca1bjtrToUSlcEofy5Du893LNrjJ8tWc/ZadNRddJjyM8D+y5Bv
80nTjp4ZnIG9GneZxSWI+dB2FKOyrm2OzF7wFHfJ4dn65cj75QpQjb0ZF4LZkhANa992Iw9IQH/z
67pzL5KLRJF8k2EzCuCbrKMSr35+tTuJC3TN2aGqtsZGZ3kb5uaY78eu9txFXaJrHCYUreuDlZUN
wrNQAjUAcJD2my4u0cWGTe+SbxjzVf5MFr6eTIVKGb8xdyJoLVBioniHuaj6xp7CCZQoF5T5Vd8k
LtalkJzF5qgw7sv+V4j8XT5R6hkfuupXe7+MmrQ9K2UYiKdpNN8P6B777fAu11UdDC9PwOXLbNrt
k1hSfQ/5j1tVmVd2GJfrSqJWThEq13GXJl9CSoptsJ///Ekv1/EXLkX/gbrshDrW9IhK2rbRu34L
+yczivGx2trGb1t30S6ECOsQwosG73ImgOJYksN+nvvdsly2i6LqibAuoGVMIPtTMX3PmviW1Pi1
cb8M2i8bWDweaReuAxqX65RD+vEV7w+/e5aLdgUR8i4Bqy9zPYRrwYp8O7x+PVMkrvYV+CtBoIrN
yjqFaFGnTiBSPTvuRK8zY5gyXLMSljs/xqb53Ebsxs3k2ng7J6moKxKPCr2O2/TNsTUPC7nlRX+t
aecYnQ5R96aWURkrzc7bOph80IEfR5C48JYS9Zo01EQl/No+ExmcbUh//nmBXum4y25FW8/YIGHQ
M2dw54DLVZ/rih5nv9adU3RZogMEsKblRPpPGVOY5YDc/O4LLr5lZhTALrjelngO2PK2qapcptRz
5bsAF0snA8WQhZZQwDY57Hf/PbbuH79huXyMXxb+MSTVaLOVlrpLfkZj+DMd2Ee/pp0zdJQ6zeTC
SWlGOJLm0KhUf/c0XbxyjMjW/N7zPRz1UoVDVNpKs5zq8LnNJr/l6YqVjVHKR8RFEU7Q8Mz7Njyp
uvZj5hJXrExPqwxF1cclE+o7xZOLUp4ryFn6FYQuCYWpehke9C3EY58zknlGii4XFi1rI6phJeVE
IUiRLAp53SoVj15zxUXD+iGT2U5HUrZKnegOVcfGT8ogcbkwDeCgjcmApin7kVX1Xx0UMvx6fbmm
/rJ4+ggPfYDzo5LDEACCGMEPM3tmPl15snQcFxmve1SSZgrvOp3eL1nt27iz6oMuq5qhreKy7vuP
8dFB6bKZPvkNirPsTQytnWVCHaW2m8q3kb81SEOf/Bp3juRdb9B0SFVUJpr3/8ZtWL+vSP3Dr3Hn
UD4GleyNnqNyDPbtMV7bd3raPF8tXBxMiJCG1UJIuQ/Bfh/bITinq1/9CV74fp+INN7joYGMezmZ
/sOSDLD5mfw817iLUtVGdsixTKRcqnY8VXCazA8CNMNnzLlLUlWH6JrJ4FKrWv1zq1asIO2ndstd
sAkiTx0/migsZdOxhyToplOcosLNr+fOGqpsJauamLDsjv48qagIaPOvX9POEqqhTWOiXoXYDY+y
ZunfS7d6FXFwVx5sHaNh2Jg4ynaDJ+4JlbL04zRv4sOfe/7yJYu7aFM3Ufibr2FYxpBChQxWPG2o
2hZx8KWqh/5GtuWKrD93+SaAsovqjwp/pZNMnGhs1F8q7GAseWh1SiGvm2+0hzoZ3k5IBF8BeFFu
AbbRI6j2b8zU9d2ff+7lW//3TsldWZWwa0020O4oU5iNPqQB/zzMqZ/sKHdJK0jv1/Gcib00zbAN
JztCgzcnPUlhwSHS3k9fjLvAldlintgwO8p+7zcIRqz81PmG3dxlrXojJmMt5lu3rz8zECgn2tY3
TprLMfvC6LuoVb9k2Z5s5CiTDBg/bSL1uZ6r6G4PO/ZqHnXD/Ja6i1yFGI9KRsmBLBnbPyeSjScC
2fhbzwGX8+Wl3+HsJOZYBpk28ighq7/coYCl+SGHlH8LQPE98WSt8dnDYbzTy0HOnMGChSYkgB/Y
0cRekQx3DSqraKwtRBTD8qDfE2zF+RhKv9wCdyniimyTxuNJWEKWjJ06+MDHsh1vdPx/NUkvDZ5z
aK8BSQyKdY9yt2EFMTMIYGxQNy+metdn0aTygRkUBq5b158EPUiusqY/tUTDpEtmbc6t0Hjij2yd
p2MQ30HGFm+p9QIfJlrv+0Njwrg7i37szn57hhPCrEunI6vardxiO9/ZDO/aR7j7henchSOMNPxS
hY7W+6rO8TK/3OMNaPXsu3PBCIOxE+GmtgtFg3rOXeV1Wnke1y7MpSJgyPZI13Jt8TLVK4hLwlDC
r+cuxAfiNmvtjn0oIDAhFs2jxj9+24PL5GX7MdUy00e50P3LoKQCT8q8clDc5a16ytO1Iv1RwlXr
6/L2aJtvftPQyYdMKDYZ08NiY+67AV4AHOnofIbfpd+Au8CVCg+Fiu76KClEB5/T1ZgTHedbrtX0
5S3TVWKbxdIbI8xRcjpFOZzr+rs90rdIhWutX/7/l3tdOw2RHga0HkZM5LwewnxhrV8E5nKFAeoA
9lrxvRymin1oLNnfcmsDv7nogoWapbSLgnQv+1qrO7WjHjWjk1/NHHfVsYJGUd2TYSlHSv6NyNic
tSR+WqTcRa+qtgFGN2yom+iW5mRXJR7ALVY3DopLWuiFc8JlrxDRxFFfT1tJeJvcb0LF6pzJMClU
y5qvLInGV1tSgSTIpsn3FzlxvEjj1UDQbS63GpvNMKLWO9y9Mibcha6QzJADtdVcglWYn0RMyD1D
obBfYOtyVzFdFRdQGS2jkcBmUibJA8EbtWfrzjGyGrID3+C2bHv6qKb3wOO9wCu4dP++cm2cRdOh
qS1tK76H8qeELZ7fynKpK9ptySJwMyt7dtzDO23MpzX86bUZu9BVsByoNokmC6r2OWk3kwO+kjf6
fdnQX5j4Lna192PDUKJny8yM4z0z+3QH4CN+jGHu/apfRPQ1qZZbVetXds7/gFALwaW4xg+Jj5Tk
rMuWd5u1zRe/YXL2ZZVNZjumeERNznw8gW9fcthZ+cFKiKN/nzs71xXqsLqxhEv4j1WEJUO9tF/H
o9+bjvuWWJ3QoUS1zN8s2L7ILPA8rFxJo6ldsoX0mPK9tbpsIm7Ol23Hb6m6BoSaBbEIgmUsM41a
NRaGebZJP7kK7nJQfVPP44bCpxJ7WfOcHEBJVGD8TM25SzrFtg22alohGNccDRS5ZxRCbNM7ry/q
ooWA5fSRwTe9NO10H4SdymFe6Vd7xl2KKsFVn9uFD+XWJMGjbbLuYVfWc426EFUckErwSA5l30fv
UYRw6rbt659H5VpmxsWmNpQ54VMOQxlHlj+KLXkc1gVHhz6JWL8NCLsbs+Qzr9b6lZqq5pn2gJ/2
rbv1jnDllHfBqr3ekPJZt6FMidoNSloUfbBDGn3r63or4MpakXxV8fpVDnXjORWcxQ1zapi7pZkp
e2JtofVo7vqejh/+PKRXdlRXJW7GuLUpQt0yBMV9XoLpk1GedwCXuArXuSFWTaa0/d8bEhy5tv16
49i50m8XuEo0i4asp7qE+ed5JBMqI27lfa41ffn4v4Tn+7bt0LNoMSRr+v6e4B+voXadAEeTpHuj
VrSLgh84zLc5DahfsSp3SSsT2yBjfDMltrnhPoFa6V1MqDj5dZ39PiQt0+J/wXk5J4LkpuryETWm
no1fvsMv491CY21WAdHlemr7MMnt3nseXrFz5oJVmBCfxLoc67Av+DAuRaT96mxRhvN7v7tosHUq
WVdaSZ6OZfrYbbeUmq9NQSfrBDntrhHJ0ZcNT7+gDK3Kh1X+5fctnei45Z0ADbLrkqbRhyXYioYh
Bvdq2+WrNKjWUOJdrgwob1TemaYqICQg/bZCl7HKtpmGKuKqTLd5OEnV7Kct3D2PRRevqlO9iz7K
+pJm4msgxZHPk/Vb+y5dFTVRLes0VpgrltwdcWDPLZF+SRxXOUuLiaLo8TLqY/iIK8rfYx0//PmD
Xhb4C9G9C1fJmMqGsF2VqHTg/+g0YGd24J3Awib1RkX2lbnuElbQ99ljITR2chp8gJkFBGezwO++
FjlLNAAZ2Wz8UCXdlvQcJGMFRLT3kxTkroRW2PGZVKTqy7Rf9lPSDa8OmLLfWErXRt5Zpmyq+dYH
2pSQcrDvJhqt50Skw7MSoPa9Pq4LW12c11FTKHUZHVhOh52aEx90fSe38PBCFrkLXZlqOdZ0arCm
uC5hmvw4H/xGxuXKvHHNHWsdHrght125RZ0sYQ4q7pot3m6MzbXW+e+be9NOmxGbNWUHMeLWiCwP
2Pq337g7p2kqY2gIBbor67A7nqqVpYUxmzjD9/nWo8iVW7nr5LhCBCRcmOhKEpjwfbCuSuZxu9pn
2aTgjYOG3+11xG/sEi8PFnNfwm1j7DhAUK7c+/0Nl//aww+/ZNnlL/4SG0CVgVfVZrpyPNjfWaDf
xe0tBfmXO81d9a9wrCKwaakubWLV3TQWxxD5KbpzF/AKFEx2kZdG3KF1knfN8ooQ4XnBcgGvSYbL
kK1xV066hgJEsLR5NQR+qQRX/CuF8xDpIQVTMvJzT0EbLpJ7Jo9dxqsdF2OjVZqy3QXSW1nUPtl5
YTd6flmZLxxVLuM1RUlsZTCocgICk76iEaubE6jJFRYLCat+KGb8NDK4y3yNANWW3fQKIrjhQzIt
783iZ97GXSGw1aZRG+u1L9uu/Yps2j8mgASQ177jMl96BSBtNIKQOqvVcFK82T+0trJD3kAV0y+a
d5XAulm1ghDEaJtdl1OqDnjciVvKSFfWbOjE84hEUAazR6okMc1OhM/dnUlHfmN8rmyarhoYlQHL
usniPM+G4XldRQ+LXQ1PK7zGN8uJRIl52DtFbnAmV054Vx6MWR2ux7D0eHsjGqYHawRMDkWMRMkf
f/7g14bLiSFoxYhCjSqOyKDN0wjeFRGr/HQJmAuFaSssnIfR+KopLToyPwy8uaUT8/LYMJe+7Veb
bVNosAyg5nKX1cP3jk7yVRtF6sbHfnlsmMuddVkCixpLulJF68kKuA/QrfvgM+7Mpc6mbN1l0FlV
Lrz6UQfmow2GGwHVy3OUZc4KmGHRc1T72pUDW6e/ODDLTwOqPau8bdmYazn08A1N/Vhi5uJcS7eI
EQ/n+AxMkge+DfKcCVp7bRXMpbmWtD84Eu7YKhr7Q0b2kUAl2it+Yy7DtfCtMcduFDLWdX/e6vgN
b6f+zuv7uujU1itUzcE3rlRJlJ4zbpK7FmorNw6yKzPTJaZmCUOSKJtVybbmdYw7S56N040M6rW2
L9Pql3hqrimpAbGoUm/8SVte5xWc3f2+pwtMyf4IEy1MW640fd7C9VU3zV43f+YiUvM+NwhNSFP2
Qw1Js0FvObGT100CT9i/D0oQZXRuk7UpYenTnUD7BKeKHF5XUOaiT0jHbdN8EFmOvfi7xT3xUNON
pq/sBS75FExCGovyxBIG5SGy0dKIJ2rG6dUaavK2CgICN27Vfvab9E5OKoNMYS/2WZY6nbNH+EZW
J+QzxY31emXDdwGa2laKs/aQ5TwJ/WXdp/G+isj+aoLv5I2t88rcdzkaJpq9ktsky14KlOfY5jip
gdCz1/C4JM0kVApl2wqts/1p0Vt9tw3cPvg17izb3a6bsR2vUNOxvDFsfhT28DP7YS5JQ/g2Cari
qmxAPJ5UxeM8gIey357gkjQtKmf7Jdmrcs3mf9oaFqJJ/d5vUJxlm8xqTiKQf2C72Udhx9dd3P/j
13T8+44gaGWmVCo0vaaPs9KfIhV882s6+r1pmEqLxVZDVcrZQp+HHrjCcT88D6osvzdu4m0wQgdB
kSh7Xjv7tBDzya/fTiwZBWuIHBqaFiT6GB3c5E0ASzSvxl02b8BZvfBGVmWAlN3dBiAZkgvSDyti
/0GigmXWMsqCgoX9W0m3UsypXyTg8lBVj+qwaouCIpUmeTPtOnlTzcLv0HNxqGheq24ydVXOOl7e
pDVd74YspV55V+byUHuQrGTXrAIPRS7V5xI6sSH5+ucPeuVocnGoWmL9dDG6LmcZ1HkW0OENg45z
D7n/aHqY8aJ9Jllw62b78rssc90AgV4uKZnXoGiHQLLTFmh51hWffqZq4vdItvX3uxmC00FZ7bcl
u4AUCWBbJxMZFPsx659BGkxnXCiEV/UhcwEpsi2k2uyMH0TMV1tXbxOInP3501w5Bl1dqlpo1kE6
GGcJ/wl5fX2WEYtuHIJXvoPLR9HYIhTpg6rsUwgxddyY+4NM7Sul8Bqk4mzOO5T1v8JbrV+CmbnY
FBdz1k+TDYp+wyxOG1h2tsavqJe53FRNswWzF7k1spk7SHS+NWN1I3a78hVcbEpkU9yAQ8yKedk/
dmvz+mh2vzjHhaTqZZVBj5KFkoo9yc26f5oE85s8rlZUuO6Qlutx5tJwfxUn/GeXjX44I3MBqSja
rORQnyrm3j6pXXR5REjod8Iw59idKbSQWbWKom27J2Xp5x31q14LyiWkbJ3E01LFQQFm8jsxq3mI
yOSnFMJcQAp2ct0wHltWTGH3sybghUfk0/yCMxeQogpzOxIjjgADWYZULV+ScPZ7C2b/4aMyM8hx
7bNib/bPMJp5t5jVLzxz6Sg6TVJsIROFPCATesTL131k1Y2t939T4r+JZObiUWrAf1U4SAqI7fTl
TpLpfpnS+XXVzOH8SuIS8TCgZD6Hwa54SCoWvMUW1z/tsKZUeSsFhdZt1fMZHtETPVUynfOsEsuY
m6WdvlPUwXxIdNx+a/hBqzyqW/5ubvqkyvuOI5FTZfH8UwIQ/CcOKeCmYGgVUMc1ulNVqk5TGs5f
69Qc93hhQFXw2nVv6poEc7410wpnVkTCuQmyac5rzJlSc3rANTuKTrxKewgqqXDNaV3jdX4dk2eQ
F83nLQ1q6HOmC7uP1qMtqi5QDwHUdJ/4uhp0ac38qDnm0mGG1jCGiGN4QrdW5kdj8ZbvZ+3IXDps
Zxag/piJgsHFRa9c53OEXeTPq/zl5wXmol8m6et2vnTcoOj954jb3hN8SX/IpKteV5GeHv/8Z66c
C668lt3MyAbKRUGG8EGk6v2KmP7GT7jWtnM7kFxB/2YZ00KEeNgJ1H7H6ODnGsNc2Et1KT/ATIiC
z3EhBfsIgUK/SNVlvcSCBI3KbFookoo8Dt4HhNyqvbuSd3CtElOd6BCLJytEixr4Kd6rh87O5NTb
w8/hmLncF+8WO3cDbNAnbvuc071sYIDr901d7ms9QOe2AU8LZGWeyNGQk15I43c+uApb0QIQOmmP
tJjYsp8v3lenodWD393JVdiqtJyCGoLtxWDFd6nJN1i9/vXnVXTl+uFyX+yYoFAVTqKoF9qdZRUt
d0kMg+0mhXdP1gfH0wH1/Bt/7MqycjkwhbzMBrl0UWymiZCF69+yLvHLBbtaW6gup2MtsevsU2ZP
Q7bdVWvixwwyV2trYdSmPbPouAjVvQnN68oKP7k9mKX+nopAbUoEJ2Z83aVPKbQI0uaO8S49//kD
XxlzlwRj3cYhG4CwyFouTgEZmjw7IuO3qFwSzJoEvo8Jywpq8O4HE5AlP2jz0a/rlwPmlxR81RB5
8b/OCt7P8GEJv0sq/DZKFwSb621s9w6jAjnjx3R41Mngd11xOTBTwT4uOEhWwOmpRI0tFD3Y6Jfm
cAGwJBj7ma6XXnNUWIeiPSVp4FcDwFwCLG3J0Q/NkRUaxjO1CbacwtTAc544ByqmXRWLnmbFprPX
fTeP5zpspOcUdxJuco8tRAWqpNhk/9A38XJq0tpz6bvol02bWrWy4oXc5HPciad084z7XeRrqyXX
nNW8iNdqzHuyPkRj9sVr7bjMlyE1gbVBw4vW/j3R/k2rF79N3JXY6iCkHSaN5IWSWO1ZxJ9C2r/1
6/Ul9vhlxXfYmUi6G7gjTkERLF/i9njv1/Jle/yl5U2Qrg/JZawDHhYkaILHbUS+za/1+PfWVQfz
snHveIFkHoMywLqd2pTcCHT/N9VeuGa5jNTcqQ1eD2DfoFaM5b73c3jaGl49wccF4TvLvmdBUud7
urHnkHX8K9Zy97hb7D21GGKZV2243vF4YnhnDKIkr3CgvdlMVBM8Uitx2puB+G2sLhkSJ2nM10yx
YiP5ZVJbv5dHFwHh1axZo9BuyPkKIRMd5n1z4x575Yh0MTERWVzwojjBOmyfUWwZ5/B78bMvh5XD
71NjNX3GarLzAvmObzzsPs9YjV6zzqXEeniVA6jLWLH34XqW4bjex+y4laG8MiouJdbWjbakqlgx
LPQ9a02Tg/rxSwS5WNiWEbj18IgVsstOiC+/Zdvhl/FwsbBghoc2CygrMlyeoUOzIF3Tpp6HpAuG
ZVmFyMxC1QJ6ej+WFKJuNPYz+2UuD3aoFoLjCyg/SU0AxZxBQzbiJuZxpSKMuUSYiuJRqwWz5UIh
5cvFiSLh8C3KCc63U1+l8dtKROOHUMAx9SSmbJQ5jK2yh36f1hOZht1z2jorQthhCYNMRBenuNfB
YQqUVnmV9FOXtJIS6YVxn2lh67jojC6IqDybTn9fx6ncZ96bNC7CBbBbAMfneGpu8XQvrzXqIlbY
02Q493FUGDmfY64eyLF43Uzpfwgrw4wFHRkVeEm9k6x+rjd2o+mXMwL0PzAzlXhRyDDSXJsePqn7
z9iy4Xy0kfK6+FIXah4i2auJBlGBQPrpIPaV72qjLh6mm7UJoZIVFVOHMeHhO6Myz6kS/T5VCAKB
bFt2UsSpmPMkkM/kqLy2N+qSYCGTxhhCdmxvQ3PO6jnJIWHTez3VUZcFC2IToR6pDguzRd/3ccDD
iLzR8SuTxSXBojmhezIfRyHrbH823WWST0uTLxn1i8Koi4MxtR31bKKj0Hzo8kyIz6bJbt2jX85q
Ulc/axzHXlbpcOD5zCwfelo179Q61J/ZJqtHOjSj362AumzYgeQjltq+4TUge48CS8Cik1egQ102
TEQdgMiVrUW6qP0xqLQ+JXPiVwhCXTgszPCKQTRaz+LkPKV2uFcypH4z04XDpmQ/WsiqYlTmDll5
XSd535MbV5prc9NZsIea2/HAJbKQ2GxOHenVo5Vp9bDUbXRjr7yyw6fuBTjG82vao/S50oBZoOx1
GnV063Z9rf/OiRqEgYrMHq5Fsiew3SamKyCrIt8sghqv+Ju6SJio2wEuHHYt4noYHld6oPgs3v24
QuoiYVCX0dDIxujE4BFyFUWf42T2ijVpcsl8/nLzG5Ru4PWlNlStNFA1yJJ8hG+T18WPukhYE83D
CN+erQiZXu5jWOA8hB0Kl30CfOoiYV2YkdS06VLwtD+Pcnyz9vbGdnxlPrqGdssQZ8J081L0wf42
VXV6iqrZ+k12V40R6To7UROOhZqC89x/gzGM16s6TZyVGlHGF3VstsDJCLvPXt+tS+v3ggzpvt9n
yjLQaYv2YCxooKsTrdJ3QVP7ed1S14RzSGiXNqG2RZ19bMNuxrWn9RxvFwoLsiVEBQPanqn+LCv7
F8pbz15T0CXCVGvaQdWNBdgRyBx6nkM8Kb/F4yJhdRcj/cUqixsm8Ig6Ck8BH1K/A8NFwvat76px
uXS8Xo6T0eIVn+LILy51ibCt1RAGga1PAZexsg2Tr3vWvPcb8MuC/WW7OgbopW6otysE9F3yJp7e
yszz/Hfhr3mYcYym3VjMXfhDLPxDqNbPft12FiYyx2O7TmhaWPVa7A/hZL2ui9QFvGYmapPBJ7qo
yVydlZHkBNOGW4/VV/ZBl/FScFUeDLxUC4tXMIjlEn5/SeH7bYQu5YUknVasCkyxZ9uHqCdlbdoP
XgPu4lw0bOCxoStT8J0f96oLvwdH4lfNAjcdZxIeZmgblAEWU7X9CyvYdxUsGf1WvctzJSLL+mOX
ulhBTYzzdrevm1fSm7o8V8PqFsL7W1/M8Dh8zni2PIWk81OApC7RZcB7zBTQUoHQVp5QfnimG5z6
/D5n/PuIx0pKEiFRX/SQRr4zVM93SToQr7w6dZkusSpYNGzRUOx79sRYES/8RohymRH/zU1TF+nq
Fxo1eMPoi0y0wXQ3LBpojw1n/S2Bs+07stTpY7Kqw3iuKCfUTdoMnp5kwjhRHt6JZM5OrR2/en0E
l/KKWAchX56oIhmDb0OfdHk6iM7vzHApL4HCUXIEWVdUo/5I4FAsM+IXzLmUF6/CY5CT7oogmePH
GXrfShyZX+TvQl5sl1kkpqkrLAOUPAWoEk5DZAz9hvxypfnluMP+mBo9N13ButCc9TKi/BL6/J6t
O4fpspm6g6h2XxxV8rXTeyFmyAX+uef/e3V9Yeq7nBP4ozRDFWpfYHTmRy5M3edDP+7nmXbda0h7
yXs2kOPtuCZzOTV2v+uIJk+sD5piS5IJhmBSdefLZpjlK1XCnqDFODyLZl7IHRtBfUVDt2O0IUd9
UhThgG6qpYTlrB/vT12GKpzh2DRIrN54T74vlDwM8+6Xa3DlsuooaXYC+7bCDiLXBu6abKZ+aXjq
IlQdPbaBNMgjqUjAgmt4I1pPg3LqMlQyTpcYe9n+vOjuUcEI92e96vr7nyfNZeK9MGdciCo72nWZ
SXM8B3L53tnsvEaZH4tBXXpqpmJAlro9nuswhu4UsRC1QnmSn+ckdVUg9NamWyoFfwaE8Boc5Zo3
uvnbZ1hidyllIepl0tEsz12cfqrMKvOxwvODX+NOaFoj4AjCjdnnIWY/8MT3Cvmdn35NOzdG3dBl
rSe5PA8Yep3H/aL+HawhfgIWsTvPWy5hbJEl63OkIvWmEjUUGhftlRiJ3YneN0ayWVj7nG75evTy
+6hE+M1rYNx5nkA3YenmbHzuAv2pi+S7Uad+bpaxO89jlHV3Ubrr51nuNrcVexra6Maulb64PmMX
Eqyny7vAwPQzbA9hUlI/R2Ev88W0JG/Z+kbCJP6eqVuyQi/vBrFLDYqeh6wF5/uMDU2eYlKznKdK
Pvp9A+fwy8KsQ73fPj/PcaW/JB0krxaC6kW/1uPfD+54zxZNenwFC8XmN2JvxQNZtvr859b5le/g
rFnYFc9LkJH5eaJ7rHO9pvEpgdpHlZM16k9dEvlJrcQuN0iZTQGGh/YZVklprqEClEdi728EIC9n
ZmMXHOS8g+iMPsbnkO/ivYTr2rMyPbmfUtAaN/7GhRP875kSu/xgoP+fsytZjhzVol+kCAQSoK2U
kzM9lmtybRTVNSBAoHn8+nfcq9fqcjsit9VtWRZwucMZAj+sUk2XZC7DDNZ0KluoD+4mOpidTQp1
qCbBUjmFFFB8pa4r5NgWWQiRbtJb3oXneM7r/Qp9430wXweoZVtgYQubwGZex/AcqIKl+Roj9byy
6GdbjbmpjAqAD/Dwsih9CiQ21NqvuxG2wELeMg7fNzw64YCoyN67tIfd/X+fijfixRZb6Jd1HCtB
x0uyTrpPGUh1l8aK+R0I7RubdQsvXLTmSkTIQMuxGPK06ariVnnBLm6W7Om6P2FzsG1AazI7Nl5m
rn9HAtqEPYAI//3svwE7fzoJm+u4cC30l1XXXpCdFAk+PBLOBVCv7wWUIfdo6NanHN5ZN9NiXNar
2h3I6PI9q5z79d+v8NYK/as8Ld0wYZUusavSRsrvPG+uKk7ZFoho6Tz3funGSxDO0N35YMR1DDu2
xSGaZoXAXdQji3H2EZgMNl43e2FbFOIUY2jqYX1yiePgaUnE90hdJxzG/gVD9EWO9leLswB1eS4w
Nuqk/euqVdz6fEKLHfq7y9q8KmF/7+YnGvRXHuGt3FxZTn7oZRGeXeKQ0M175pKrZiNsm6DnIZtL
vyiEHifKVNRTFk3+y3VfZHts4QdTRDmerQY9v6oTo1bl5VWQabaFyKE2NyystL0M3r8wF180I++J
Q75xILcYOTaQoM5FQs7FsDwnUfBJDPadXPGNHGULkNMVh4NyH5CzYs1wClZkDlFdy3s3kHgH8Nn6
8apvvwXLsZ74ahU5OYPgkOY2vwcT8dN1j3790/6v+9LZjhsoB4bnPPG/TKd3A2RA34nGb33511vm
/55tgnmJ+STJGe2KX0SIr0ubvzfwfuvZr//+f88O8porr/BJlK/vG0fjHfRL+f66j7LJbHE8sQ8p
Xrxx9aOWDSQPk+46pBfb4mNb6LeaJo/JGa4/D4oNp2G5jjDIthBZIHkTJy0eLWedSRZ/V5y81+x6
64Nv7rWqjUbYA0R4bdaleVL9CFAmXbVR6Ba0Z1ktQf1k5Myl/ejL+rOs/DsZzZ9fm27F0fREAdZr
8dpsDW9GnRzbLr6q/qFbyF4L7SMB4xd8keJ71S5n6flV4ZBuEXuwT6RjGeJ70MruZZ/NTh+u2dlA
Bv/z2LDcBA0y39dIYj8Tu6ZLfV27DzTDfz6aLiB3tBqfozXqwZc21ay8qo6lW6SeWoYihliTu3Rk
rFPp5nW3Ft17ghhvbZHNzbYC0zEN1lAo5qmPRbAA6rou1xWXdIvWKwo6MdJqek6G/MWMyYu081U3
Mt1C9QbZTDMbX09Nk9/7SWfck+u29haq56oi6cYJ2yQfUM/1SgPcmYvdVXtwC9IrE2UXhfnQpdW1
PoFozXaDYe/Vwm+s5halV6o5IoELceCT4WUs2/1cD9fh2+A8/s8tLuWqTWVXe0laJlPmor/qab4q
d6NbZJ7RlOeBcuF5GQNY6QzHdXJXPnpzMr2Zcy3HwFwotGsik87dy3UrubknBa1cks948FR3CLBV
5gZ5VV5Ct3ptMSgBUPAe1vMYjyw1vJ3R1AZQ5LoX35SJc0BtHoeJuYyDgat3+aPhTfNOM+atDbi5
KOHJboXOjb/gAJVVSmCGylIgOfvrVnOLw4MkwThZ0pWX0RbriStYYvLxypYO3eLwZmW7JO5sdYGC
4JIyEz8KisnNVZ99C8Qrg9yVbvbrGboRPF3oSFKqr/NJo1sg3tpUIzXCrWfH6l3k8k+MFe/1Fd5Y
0y0Mr5GOtAuHul7A7Eu+YkTZufi6OpZugXikk7Kq4HV+Hvp5LrO4NQLUaDNeJwQMaed/Rq181IhW
YVte8iD+FgAbYYi5LsWnWzTeXAakDZXwF8Ny4PPrbj4wnSy7/94vr1nJv7s5dAvHmzrSAXSaVJel
rqvvk43Ih7Ya9LMak/dMG95a2c1pleBzRHJl/rJOy7fSuDuqyVWwJbrF5MHem+ThPPhLUkF0P6oF
ubFxM7xTo/zNyv3Dx9ni8kQfm3meSn8BC9PtxOyaA6ui5aDKJcxoHI2ZaiqSp6Hu+08rl+txwh7+
PgVT/xVzAfWV4oLPdxChzo92LPj3uUWPg4dt4Y/gE/QZ1E7CfE9J3O6U7vhh7WL/zsK+8dW3uD9W
DEGf4LufMX3aQV3Npu1s6XVR5l+4P6aXOJrAc5HDmhpXH20fvhPb/9Yp+NNH3+TPBv5SPahr1UUH
iMGZzgF0B4p+ECcTwik+66HkEWfENEDqQqLpJOC3XmdBkM/ZmKho39kIbcG4N8GOljI0Kfzeu4+s
DMklV6M+FmokOwsIylGAqvp1aKS4D5kBg1MnSbvLwwULE76mNZ5F4edpyItDTOP2rqWJ2Tv4ydy8
ekZf8qZ5b4Dx1lptw0enrWk6fE7ufrZTciHDdWIfdCt8J6BnMfi6q5CXROSpGfs5pX0irhpu0q3o
nO7HsU8U3htCH/d8+moluy432eIRE2hMoECYzCXnajeGwwusXq5DxNItGrGyUP7L48Bemrl9Tooc
Gkj5OxHjjYXcQhGtCGiZS1pcajPZtJetOUJppbqustyiER2dha/LurysQcPuZlHNALtcqZBBt3BE
Jkmc5EWiL9yIe05INkD/4L8vmbc+yyaph4k2cyWAkxeX9H/lQftpDaPrtuAWjViP0OoMtNYXfPpH
EaClKdx8nX4pAvo/r3VndBVBc0ZfFIqSdHGYj9XKXNeB2OrLFRHCWeCm4ByZ4Jvt0fKJivbKAL3F
IqreBYta++DMFv2FquoSlcN1nYItGFGXBQzAKtTyfdsZGK/rm8Yx/njdTtnkCl2wlLyQY3GZgu6e
eFiemq6+bpYK/sk/lxPuAHEkolpdPC3m3VB70NvVel29s0UeMq8iBa0pjDtDne9FXy6Zc/66ZsEW
e+gZ1MMCtGMvrgzmfUVzmdK1fL7qm2+xh2tfy3XGKTqjbdXfxHJdd66l182YwR3550dfKjmVQxHK
sxy74rb3/XRDXHKdKgndaqy5YgErEJJQ5xaWWlllYpYOxRhcF3C3iClftaGdAOY/d2Fisy5cd3NT
hNflUFtY4KJEFwq+yHNQwcrdROJbXPfXad/TLTCwa2GnBMlWedYBK+7zgH0LeN9cuRs3h1T2YdlI
sogzL8xzXrFpX8brexa8r/viD+nfFjAli7IFTTDn50BU0UHASu4MCFWzgxj+eN2ybnFTTR0Gdi4I
P/fzEO7Chi4fk7lNPv/3cXoDsgpJi3/ueLauDYMVqzi3oqPiWxQK8TyVCUnLgaqnmpgh5bbqj2MF
H/ZdFy7PSxGNTz0EQX/24O2XhygGCSMvS3aITTd9EDQnDxHy1AO0mcin0CX2OPI1yQYQ+W4SeEkC
uwEN0f9+/zcu6y1WJy7GMBobG59j5up7YErZXVdxed1slm7BX6BRAjaT8/gcTfnXJqie4RV9XS6w
RXqFAXbLaxpzDkpI9a+ymTPFk/eS9Lc25iYZ8DIBnriZ43MDwBFPXcPXjPI2/BDq0V+XE2yF4noa
QwBpHmL0KdTyIge57EVZvNeS+zONgG6V4SoCCToP+Z+zxjz8g23UfGMQN1XWDEnHMgKvhhLdS/oe
jeA1vfvTUd7ECQw+h7Fam/g8JTLZVViUY8ECu4OatD54ZCg/3tmxrw/8wy/agrNIuNreTJgN0XII
x+cqkqbN6taHO1m2LqtAFk0XFlfPykERZAdhP2rTMqwGrGDXglTuAKTe6TYyT6ib+486ntVHa5fk
CbCvrkqjZmQ4j44AtbFOGP1BKfw1n32SpCweTB+ooym76WMZL+Jm8C08QV4lVy/oGHxaTaT2VVHZ
oxvV0papZGN4TGBNd2xY4D+VrApuq5L3UxoLZtKq1N0XRaGc+M7HeePbvIIw/2+K66EFW+omX89+
8AC8h37eC/2ead0bK7wFkLF2bNG2sPxscKqPke7MIXZRtXe2rT90ejHv5Jx/wyv+tMKvL/B/f0Wx
dKbxSY1bATQyclO7qYEuA7AS6QSlmD3wTf4Lb7rmB5mbeG9p8SukNkpDt5SpxhDk2BWLfAeS8EaA
/BeSJ2pCq4AZPnfV+rMLW5HmDp/2quXagnmCploWF7X0HA382+zSsuvfietvrNUWy8MCZQ0vkbeT
wMNHz+s2I2SCpdgayawlyXXKq3SL64GgNddh3lAslWVZkPdHL67EatN/If9gVQGGmAjPOEviNyys
80MLUuFf//3xX8/En3bZJsQPwxIqPYTROS6T5LMg/XxmhrvbyIhq3ylVHaZaLmcRyen437/xjb20
RQO2ZFz4aJvobNB5PUfYqjtI3+WP1z2d/vPUhEWzFGvvonOTRO1ZQ8shbXWYXFc3bP1ml4ozssSM
nf06e5+2FTISNUn66b9fnvG/B3N/Wo/NBYJed11qdIvPFeGFirLCgMbTZlPdC8LSBEzv4cM6jbz7
qdHCTnxqVjOvZUrNFBCXakljODuu8PQ1dQoFMm/4o8JgcSyztguHsYB8NZcY2a1Vt4Q2g9tHGX3u
/z6CaT9jhPpbDU2i5hQThGG9N9zG6oeqV4uu1KzA74f7+OqMv6d6KvftktCjAtk12HekwmUxj4M+
uYkLuS8YiGh93rRHjPBvqV0MFOM8dHfH2scki1wR76ZYlCgfC1zASQ8R/hOMI+Pb0rDhKdQkj3Zk
1cWUDrktDuC1/VY6WH/mI3Bo5dCbtCFJ/yUXc35fwb3oxcGf+qEpPDkUAuTVac2d+b10S1ul5czL
/KGFj9dXJyUJjkUVl+WDGDpsj7RD9uewybUJUsvC5iHRtt11jpjUgVuXqcXCvbgdYocylzW3OtQF
BHObOrW8fK7tGt0m+BvA6yv6OSu7MN/xwJrMmsE9iXaGih5tG3GosZyPRBM+3idlPldZHvv4AVTe
/CGAAd6pHFwYpAMom5ldQdw6rXam9TOg2JDSLlzyNTBtk0qhOIXXBf0UKU1+5BH9zRdbnWuj289w
8lNVqqOS6AzYMbsDejveubrrdm3UDwcjVQf4hw5y9JFFhR752NWf666kkGooC4hRtkVCh9NUwEn8
IQlmAPBhaNBMJ9PmM/vUVHUj9kHl8fPDEs+vLejI22wU3J0azcMbLECFt/QGwPqbelIygAUCGj99
qqGgZj7nSk70IjqbLMUeYbMyfRb4UvrbUOJHU6arMVtbRR61UySCS6anh1xVDpKnwxQNwa7vpkrd
9LbUxYOfh/agsd9vywVCdQOrOyiRiVrsfKdZGqMe8TtfurZ+ElaW5BB3jSAHnyBPP5h4Ttp8V7sV
7YAU/fOqfvAiGORd3ORN8XmwYeL/apFdjT9yJI4k84W3jcWLNGVwRNuQrj7THkOkM4/8UB4onKLa
Aw2gS/p97Ee9Pga5h3qHBmK//krHxU7Qb6oYnZqUYlYxwixjHP0tpaRktzNGUvqHXlWob0Pd4X91
+CTxE7RGSJAuWIv4UOjY8wPr2kSeJp+3MvMkB7YsrQm0TrKxWxJ5B2X8RL0IwGLbA0DuzD/ICj+w
W10VKJ9Oc9TnT2DqC3YAzptPh6KpI/3Lct9hiofabFQPNcM+PMphHPm5qmoDLa7aaXQaajVgwN1D
BnR8tHJQe9MG+QRgt2pGkXbJNPEvJWOsfmkWCPw9ycjFSFgIPOMfoiGs2Wn1kZh/wxgwGJ+gIakb
0G7nQN0w12HHhoUxxU3Pi7r/xZLWsDtJYAf9YttklifQXXTwSbmoRv5YdWKWAGMYFmVSTHX+GT/l
h8e6iWGFl04skP5eC9INR9MvfNhHriP+YymiebgTIbb1RQwuEPuG8qX+wjFZi1FolgW2McQMkmNt
h6S5W5nqi1NijGu+klVS+CxHdafCbGwbMqgUUkqM3wjT9/5nm5tXKkkFQsnRhGVcncrZLepSA20Z
nniRIHEHhHsu15s5ceOkMhvHcMvpyRy9BtcBxjZf4MtY9Yd6aGp2SxGMlnhf6So3Z6vBpvoyRpzb
T477hFPoFU2wy0ppuQKxUyJUuJsZf5N5akE7qvZ5knfxjfF5XL7APq4T5wJigAfdFnF5LCf8/6CK
rlW+54uXzVNOISRUpia0tDohi4HT5S72IylPJDF69oc1kSC+LiUW5j7gEeaA0AEdHD/iHgJlIEy0
7m+mapj8LwEtRn6iVU3hbDQ6q9Ku5W27qztbhj/XdgyGowuTfjZp24pxSXkRBzvVhfDuzIirmuF7
RcVMHn3prYfAdAStrABlDGkUGlQcDaSuxJ24pmtY4X5KYqfzvxTXU/BBNGE4nH3Di/kYuVLI29CG
o/xhKniafOothSORgXZp/pWF7UTvnIia/kNksEl/jzQYxU2BwW1D4ORAw+iviNC+PTG4XZBL58fZ
pzHA/s0vMY7jUqRshAziF0F1Fx4qDcT0ne0Jn2+nhqE2SstRSft96Ic8uZdh2RUvMw7CWKSRmLr8
k1x0HhxMPlF+oGKZ1a0GdyDIGraEcbFzNGIXSN5MwdG2QxNfFLWUPSbQY6o5iEuQm+92Ofy1QKEm
uEvID+iVEb3DL3LW7l4PR7dkOUj2y5RST1si9pSHsb3VFOLMOluV4uPP1TWd/W58bPrv/aoDgeoM
ziGfZCVt8ZFVAIj8GkrNlmrXyoAP8YFrhk7Svu/rUN7aAkH2icKTrCtOjpBCTllF+745DUUzM3Xq
K7WUa6qh48q/6phF+X5Zq8Rp+J7wOp5Tvjod850oNImjtKd1MN5S2eg89fA8Fbhs87yr25S3fRuH
eyACuOx2BfNxFR3FMPbDS6fJNMdHuPpqPaZLBJDcNzPETb9kfBgxJndLDg5YKhevRp5yH8JzAwwg
PR9hH1h19pgzzlW40zyRgT+jMT+wJzo62HBkbE548904P9Q1vNzDQp+romfVkkU6LN2alnISFrSl
sV75To69F0WWYBpJjsYHULxJAwfsy80KcW17EoEPx98xqbk4TlQH9bFA50nu4pW38MMVziBfmnVX
xPoQViJXJcYx8PLbczOuy7Hkk6UvQV74bj8PMvptVuHDX8KNzJ7qOcQsjkY0K3uo4dNgjgk6cKGJ
jtC6VfKSKErmUxfEcl5O8RqyswTNfMF1PTl7yNtgJJ88s2rd8yTIY3NUdLZw2uqCMfwhHSWnKAoj
c5RQEzV75XUXj1kyQkvtThckpHA3XeauzNCkowASNVP+qJzy8jl049iA+8CWm2BoPcT0B56V9UCS
86hVf0yQRbXfMMAFZg32z05Gx3iJWnS6Cz8nYi+ZBOgpjVWZ+GMXAIEvUm00DF5mECok4Fe+SZFU
TZE/Lran9EMIi1sVHJggzXx2vNLmKQi7OLxAzoIiW8PRhQsbWIA+Kf5SAWvak9TiHMqouikoDFwQ
YZPqZaqTYLg03Wr1zoiFyps47FqJ/9b5oIN1CyQU/4KtOqgX61gExRmJNWdf+xY31wPwfY5+yOuV
2Bs42WADciATMNLoTdy7IxSjG7yJtNE6nLB+s31aeQxVys7pnxg34TI0+XpSEMH7LURXDF06jX6s
HxnP/XAr6mIxDwyMpPhhmdHWfV4YELgnQBSdLtKxLGJ2ESVblgOI8131KwnDID6UqifyJRrEMD3H
AzDez7lybf7D4F17nloh1uJb3gsIWwMrvBb8YXWJqcCaLMue4C8j3KcFKTV4FV204Py23TiHGRq2
ekkrEgl1I9HZPpi5AtYpzcdaH6kdRYdYMVvzkPNBBUgoYeHecAAadOIAFtmPUkIuNuakGcOMaNcG
z0PV6HraYySRx/Xp1cvsmAiJq7oXuUyKrIWjBENytsbiZ+5B6mwyDrMjcs/HKdY3dF7jKqXTOB9X
F5lnYZyCFK4VKOMOlakiLdOJwBLvLpKtr4vUGumae5rbsgrTgUOiFfdz0NIOCxcos965LiyGKjP1
sqT49wCwqjIuhqcOFwTCHzC0eTunqtN+x5Z2rn/G+RI8wW4Ixbsjort4ZOn9iohG2xXtuihQH7Fr
wygVpubTDWwhqjYFi2wh95DIlRjD5kmcqFsOybYIKcMIt5E9Hlye7IxD/LEQdTLNdw0uheZxquA7
tiuHsiRPSBQ0AYvSLr06BI5w8WGA9Rk/+JYP8qlN6mI6doPIbyPZgzGcxOqIlEtZsE6ITdwR6GsW
PqxIA2H1TrGvqn0LenHX3IxxFdcNEurX9l4RjgG8Bk0z/u4m04u/ptDQzxOn8hdqUwSzQ7K4iqcj
zedhV0dt/HOBkE6mMUQ89B2hS561MleRzxB82LjszQTuTnOMBjQymhsF2d0GRNBgYMMe6nhjcV/A
mXHqd5jF9o3aBdEqmT5EQ0uHxzjpJvoIydHgRTeTBFBGoTCQGVu8tvIzCmPZXwZbQ+ktWyYoiIrM
BC2Hh5NDZzWKd0Xke5/OfdLfFTMj3zsGY7Qa8uiBofmOjnUQitQZkAC+wsE2mHYBm/1gIQw95eNd
M08Gshp9jkx2wKCLlHTfzSqvv8GlUk57ixMRf5CwKxzOSSOmuMww7Ol3pqmXIYUpSAVzqIC/Coz5
vggpqt26HL9XLA7D4yJfdVMyMQdt8BlB1vEWpWtgl/1aQLxiglk1naM4beCVNxy5LeLibplbxk4T
tCIHyEt75Yu0Vw7Tlm7FYCJ+hgaLbW+dj6D7fQPFPtykOfoNooW+f9qjRXDm5au2ZETqcC+nId55
phjdtZbML3qSwVFQGj34YQmCXQA3qyNa7+xXA0J1fehNY+6wV/gFzg8Jxk/9EmT9WLMbx5bxo5l5
9TyI2MIZokVLY+fRx+zTMILmSUpA/quSjzyKZkwhfP2LmY5N6KwDbNK085rOKuFPckSJhZSkzsIQ
VeFRI9IChLbCCKyb7GPHWkT4OV/ZWVeuveB0dbDpgeAJ+tzJemMlcRnv1x7Z9zSeYtI3qZ5byDEv
0mUAULdHU49qF8Zrd+pY/Go6lk9noxGgZDhWWe2q+C4M0a8Ji9ogYQMkTkZ5e4H5BdmLrg3TpjQ2
k5RNGZTpquM4RvVLN3YIWlVJdyYX4Z7nCLuB8yJlcvrS9olFWRapU92j4l7LjuwLg5gxULFmtodc
vawgOLkw9DsgGf2ZFWOPLQfMOwJFvg/QPqH4BkF+6C1pUTFV/c0SzD8gofiaNSoUbE7gfXRl5yyc
uxzfH47PXeZs31ygQU5RBUTD76bh4ae6RPiIdDC+lFU3ZU3U8kfe1uaTYSa/gSRefjay8YgnTQeD
qIZnzoRqv2i2IhHlTu0BGEfaVCRNcALJeNgtjUFKx7nvvw2LkWmdAzltgBD5CMIY5hOcqYOEtOzJ
1kgCAbmb1yiLA5dfUFUjtwPq6Ah0F79QkVR1GqP1d1TVyKGCylgP8+c8ku7ihxhKY02LBBjFbfQI
9ySN6l/M9S/AJsmpi4LlQwTO57FSYrRgO0DoHibS8U6ZhuxL1tQ//DjJy8B596xgboCdTzVmKRyN
5AKb4dDEagb6qY5OsVFuvyYMG711/lTqdoHzW9JPBwcPuSIlTV78UqXTDyZh6ms1WZ7SMXBuz4qw
+lz6fF4O1pmOnzWp7EG7ng+7MCr9c6xU/VRHZfw9D2v9G6pbAQSAOBKzRMpPKxyH2R3ajMXDCJfz
m4kWSZDOEJ3YgZOOHGCxQ3XUmAF97xEHmxNf0eXamULlRxPn0KWL6pIUGfzDllOehKrYVyQIplQQ
a8JdXcGxNJXduLToHJnB7yyurz28xpbwpXMz7uVUlwu5hJFY+8807idxSeIx0PsSdUy3R7UObfhu
TYp7tgp1x0JuB0hsihI9JLf8IGRxLxxIgzseiHLF2qFERFk5op+AezLY90K2z/1KK5a2A+vK37k2
ts4Icii4AtKZA0zaQ/AZXlndowqRYvarGc7LQKHL5EPZqHsMw2p7vyL9VXvbR+ohoolPdquC0ire
HvlFJnHVf+d8FjdA+FUHyoP2d96TdkXLc8rPQPW+ygMjV40z7A6jshLtWJNRwM0fmJhwjKbxVW5K
hDH4/2UbTLDzm2PRpq1IEpkNnagdKJyGNTelwO23d441UAmntUYG6eKngjYdvwvaXv4kQvsi4xAg
atIQUrMvpI4EdjEGAGQPKAzSFIFVrfalXPpvyPG6LxDnyn9VTcviNJSBguHgFCE1LgY/Agc+o8rM
ljEZBxyWjnzV1TTcIyiE39ummH61mMo9ThK8wZQQiz0ZTGt/N6FYO0+FKn7wso//QsomvnjiBGoy
5cfgskxF9RtuIDxIaR0tZqeQJ92Pa1esWTSz5BKqjiKY9x39YOGCWqcE+79I17FUF4oMpMga42l3
yOdu9QfVRWN1w8PKnZvwtQUi8MuSFI/wPfJOh6ZG2RRlxkCCEF+gpRyVOxUPgBhT8AvibJigFHff
x8RCqQiWYHZ97GaByCYjxL/HdR3y4OuMrO4ct3O/t0MBBuZKZjRcZdLbZA9oR/9MawMxexLNMk5z
lqvkacWo9YSOB2ozBEWSozEky+q26QlpMuGX4CQAjkWArhpOvxSqTh5WOlcfq1CjAl9Fn7dZJAr0
PvoGzvEDroO5a55LWEP+6HsznGYiu2gfLM5/YBCL/hZUThyrVvb6MjQM6R88CW13WiatP8Pmj407
gnr2aWqU+mVWW9oTwHXrkLUzWnsH7sDYBBWidC8lgNAP4F35+1qAsLPP46po9+hZ8DHzqEHUWaEp
P5zwE8mZAlzkj0yE3Owi3lZYJ6Iblc2StPWec6CLs4KIAjUH0B79rm8j9pRMCxYUzy6aVBR+fSAO
qOW0wmWRH2Y248qqokr6y6TM9F3HXdemzVJGNOVNJI8kans0UJYFSXjUTcAfj9pOAr1ZVewK6Oau
e81mVZ31WuKkWiA16A2+m+L7GFYJNzrBgG/yfUhuKD7d92CY0HkvkZjcJQychENO6m65EdZW0Y1P
IvG1HarRPgquIZQ92NXjQOBm480NmgeF3bcCDbLT/zi6juW4cS36RawCAxi2DB0kdavVkuWwYWks
GWAAERhA4Ovf0dtNjT1jq5sE7j3RB/uWVskq8seW7w6eEp3hGprSbQufMXu5BVvCtvAq33bSYYXr
N1ujFef7/o1aWRQntrDhZ9IRrl6KJeTBS+bCyFUY0OV+DNCisxwGl4W3dZv6j2HxWKRp5wBnIs1l
ALUSJuHfkWeYQOKczqwJFwX5NTEmXlH+m9AFO+1G9rrTXfas+mD7zyxrF5/oIIsGGx6AFbh61Fji
Cxs/6NbHdebXHj2kudt4PaWYDAwWM3nIC8uPBk7LDO2pNPjrtyy7AJHI06OLtTt/xwv2f2NlyH0z
TGAXMq14UgSlireMx+QMCPLGRxs/h4gMfAixdk+ldBK2ShO1GcDGSfD4OM07xKpTt7LfqhhdX5Iw
3s6oXO2TKup2dvSR5ViZvaAN0bN540raJ5X0CbZ0u0+6pjtl5Bhkofqp1RwVNaZeI6Fal6s6ouRk
wJW8YjEr1RDljQRQWZRChn123xKuLiiB6pdyxmQp0K8iljufkPWA08WKowxH/8njFaTwyAubXFW0
maUpCjh9H6jG0Q+UN8d0QTtUzmN+CjCskUgja6RcaJfwek+93BpoMIv+NKQkTyugo7E4IIlJ2Hoi
aVdUlsHDn842BeXhUifLFPWlWxkSixM1TqbiSvNgr4Ik7/7u8TBs2DE6sh16YmSG7L4dMw9x7JBG
U9GjxiWOgTQrxUjJuBTL2U/K6XqSjuflOCJprhYa4rXmO2/5jBDH9Bm4Na37MWbXvE3wnERd9p4u
EfCqHGtuidSLVryzYJlpOezFiFGvL0JT7TLph5qCbfz+UaABKW2xMl3aMF6O8TR5Uoo5HpudUvG7
XfmCHtsVSz+fBWiWrTD31Uj3h5KVwlQvQCBU1mDkbtauw0kA52JObpzt6dvo/YD4rVYN92DYXHLV
+bg7LOsWGR8S1ARKU1vsgZWGOFkdJcJw4wovXjaVs2q7oAST5u6SabfWwPRxD0Qr8L9yQb3iciZs
zD5YwYfpn4+V7Uusl0ALiJL4kCakmT62Ju6japqSCUrclgf+plPWDkcjg01jQl6KJ6j0l1u7Ijet
Sacuz+sOmrWl3rNi8JVpNbvv8HRslUO8whuINfOlwszlDWap/kTHsD/insfNxLR4EMDFYG/C1vjN
LGz8ubN4ppBT50b6yLXl84PrUKgDPg04w2lFYu7ejL0bPzTA7oZJNGnYJN1+xyJ0nw6LzQMAeDx1
sdvfENwEm+AIm05+GFqdPK9Ybc54tTpbuzjRYzUZWJWw3YxZjNSiOJjfQpks6TEVclTnb3G8q0AO
2OuUQBbwCAJrKv643Ycg4wymbxwYRnwpZdxf43nEDpZs4VvPwI6xTodnCBfSx9WGLWIgFZ2Pu287
TOggY76W1OApYPkeQj0Tqwy8cKqx97bI06TpnJ+3du7ecmufo5YmtaDJsJ0wIMiyjxzakkO9fBZy
n7cLMjGnqJlS5h+HJI3OuY7N02IFPXKSIyIWsBynwHwzLEQIXt3PEl80AFIZYgXNZlxwmOa6uRR7
YgA7AC6txg4WiSOE9dEnR9R/UG4ByJml67d/6JAOOxz121BK1rXvbtR7hsdrzmTNArPh4LF6udBg
7/6JpMAQTHuS0RJcJliWjHX2opZJy5Nc8uF1Dzg4TtjFfuy42nAZz74DgLkn4IF1Pj20ogjvLojl
58QD0mwqkk1IwJX1OGNw0MWYDOOcZ00cEfbg1TodbIw/PiQLP8ydBOZXDLhkBEiecspyfgAsjAY3
m22drlcga/dhKLCJMY/6qdGQ9qI6iZF3G/blY+sHXbeGUtwqwShKlUf+0HYI9wNnxVpU3RbRyWbT
9p7t64pubOSXl/CaZBcrMnWKHcoZwe106TM2MNDdIM2qaaQGIEDL4t/z2G2HRTD2AuFAXi9pZutd
UftzDWZXR2Cc7zoLxmdBEQwLmFOeeNYG73jboRYlOdTsQMPC49oa0tgZAALuQnYc43XAG9S1WEty
lkWVEB3eS+EnjHAOTo/U8o8w1DBe0lxidevWqxGQe+Yt5t4qBLV1imZgAMSw7rLGU1QCEt2xci7I
SdxNYkpU53U1eoXi2gl93yAKqaMYJiq6Z/QkZLufElSW4BRx7gnLhjvseCNuGw26ExRJ9DyO313H
gfBHBI6MT8tIiwZZ538niPEq/KewYynTIhhfDgjEdLJztSz24jb0lLzbTkY1iEnyDFB3vKpOhH/x
sMe1T7is4nhr23qXBCwHi1gpY07QlO7bph22/iNmwAxjQRiqSEJeZ8zPOMWD4ANqsxaAZveBUjlx
TG2bH7Ycciw8F8lnBtPhyhsfAx6se0QZv/CsWw5ApEGLtvtexyZbj9nisqDs2u0/pOwBmulXf9Yy
+cTA/aWZTe8w6CLGFokC170HZ2WB078RRjIg+UNUd8FenPPCBNfZ6o9USdUMmoNdYW1xcKMIfnkT
46LBfZ68AVmYjwCthgfU0PMDNIcaF7nrv6JkkSfgkOnLaJa3ORu795GkyVitmAHgTZpbJLMNw+PS
Lfk9HLus9gZ4xCFIC1EO3BRRKaUTpYPipm6n8C8cZTM+z43WvjAC8hXu0qyZ4Nc1FYQsU1lYutmK
QzzBcdnDtFDrAaomvS/shnaD31GPALEPbqd4R0hoRqY0aVgmg2rlHmUFR7usuAiHNAAfc9OuJ+xJ
rHMUBweXwlQFVGpZmKd4AQTdfm6+2KcTxja3vwJK7SXIKmeS4geft+QvHZzkz2gXz3Qj0Xlp/qHG
1C9DuduBqprPXEcXX/h8+cg7TeQDPm441WkEJQFobqP4c6SHNH7yRgx1wjYR/XRx6PVDhPLHUZfx
Yrm+FzCTGVx7W4hbkow6tD+K1XD9lQc21a6cEKdvoObFL2DaQNalLReIc3i1Jj0DpuvC4s+6jJih
kyxnV9CfQ9iYbWr/70Psmyhbljdu106Uds5N0LSb7l0FUDfDaJksUI7jRlwE/r9UyYh/OD0k4Lxa
1EyN1461+h0LpcKMNOK4EVU3evdOdviKX4out/yATKuQVMWo1QWgSgQ5w9AO6t8G8d70pnrqpnsY
9bupig4X/16bzBo0FeJl7Z/krLSoihDhmtg7QWMlJa7laXqelsXjk2YeaG05OADW1WhDA6ohRvXH
9FAUcYKGLcQXs19LIF3+jGmLdO/OUq9KvyIF/r2bNB6mKAL1FDaxs9FvEK95eIMSZWD/OJL//q0Z
hNhIl4NOvas3SnJssxIIwxntEWGMgnDugxtGn4U1c86Dt8LiKUH0bTJwTSBM6LKhRbgxpYg4DtZu
OuTL0gE3Xui2J6LKeb7urwsHOVN3M0RPKA1E3YCDlFYuuwDtS1qy/gutgoCvAZ8n0Yq4j5ytJaqg
IX3Avb+YpmjR6v5roMFkvwpASnmEzDyzI085WhHjulca1zowZVxPHci/eVfsZ9wHYMQRDRLnwVko
Puei7hXUZg9jBMXRADK+WNpL4agIT5D7GHeeTTALWWezyMfrvJu9OGa8z5U+2yxkGItYnvo/ybYK
VlkSwyfLphVMUy0EAnB/cEBb8cu+Eqd0vc/ZmrbIyUBINiJTQ0+vQYc590vgj+9qkuAT2kraQjCg
yiBg+9McxlksHrGTYtstpwg5aZ/UUUrnQ7ylnYf8h0tAFo+w9DJpDnu3AQNbCUvHiwYfNv4FgTX5
nzMOLPqvDxcCYjLtRtuRE4EBNBGYFTJI5cBtDfjZ6yUSXR42PkynCbsTX4IF4aU+DIA2HAW+TDae
cZ5ggTtNk4z8L8K2TNXxvOTdcAdZ4Ky85iTKBKkRPKL9f2nI0v1jROH2AIbbpeN/OxCBVR+6OGb8
oPJu16qaI+r1hXkQ2KXBEkzqHfCAOPpv1/xd+RijKfROi67AhzJsRkiSJLCD9rAnlAhNjP4B7x+y
Bm/fmG91vjhzgSh9nC4hxWomD7hLs3ws25ViP3Exzgl80mJU/+Fl7pMLWaJOl9rGNjmE/cLx9g86
5tUWzjmiR5biH+Ok+9gw/+wLeC5O87kaYsgL2FElzI/3Np1xXXsizA2HSdqfQW4J+jrk3do+WzJu
yyVQEKc+9L1aDmE7G1FDsk4b5IFTzCabzj950Q9Fuce9xivKMFZgZNRL8C5wZssGP/+4Nh2U0SOc
83nchCnx67VNAOh8UOZT9QeKr+hTx7vPAS2AQAWsbfPkiYKkxs4BaiM+tqmB4CqUxXjPVVcEotxT
FDnW20gigyCBZPzFIbJZnwusF64CMZrpC5dd3h1cjPe3UQVI4DJed6+iSiMwnb5budi4KUKyzyX2
B//spLRelhv8Hb7qe+CvtwCqF3oAxbyJso8ddRhIdv2oI73uVYs6X35CXBz6rwl3wVDi5YGPU0b7
XbPAJj+JTcn+QaY8Cmu3YiEHOLq59z0KN4PhGImNv7ewkMfFQrEWszQ7F/EC2I9CWlpFw0jRpxoR
vEoAMnq86F0GBLuIUloVuMd8LWUByRz1PFtOEx6A6K0dKFAiNQZjpdt+vM1JrtPnGdMuhha+oAEE
QjLxMAxd5s+odzJnqNfTv7TYCW8g2CC/ojTbXhm+WaQOWu0Q1ypSiEEzYu4GGoHsMwU2/1/b4m05
IZDfTjUMs0AGM4JR8JyBfU8eIErYXpIucQD5xZS35UrJdrVD0A+P/cAlpo1YrB+JKuL9SvZC/QGX
t3+KNhNDVaiWJ6VckwSsHoNNJIB4tbJFu+VVv/Vc4OKg2QkwI/5xxSQMqglfFis7H4wXNeZpMzGx
HWme7X2tOwsYgny/yDIqwIY4Zf5wu6DzcwadjrtiUywDFBoN79G8ya8RROEnwo+lf/Xoq/njArgO
Xvpx0O2jMUOAeGEXbMWhBUNuGugmvaqLaRYYTGzMpys6HCwe2w4gygFurz64p9B3INXJD+Y/UHLf
MuNvuH4u912uQPR3rkDZDYyYFkwM6+PKdisUcNTFhSzzMI8HXKiUtM8AcGH1KiF3HeZ/4YJmnoZD
yoJhixRrMdQTdSI8BsoE0S8iW6nf8VZl9tv+AIDLajKMzwVgbFPiixPZ11yo4b8ulDrEM+RXfkAE
p0ofoSHDVd3NsH2lxaCzygdhdJqM7me4KgEsLLNUL1saaYCbBlKF7sYimbA7gKr0Dgh2YJ/pjJ2C
rP32SyK28QXm0n2qwhTnAxxT64yzP1jH4M5wdr0k7c6yKss2mjfpzgeoTjMdJN2jHVU8/hwSNeG4
ZDygJxSQ7dmpyAEZHbIU8MgBCi/UuDJiIVERLqfJmTINjU829sS9avzqbkrrZIJzKUum3M1NtxkE
bcSM6ehN7AB39+MYCR/XAyx7N7ZIUjQJVEl4rrywouKucIBn0R4A4UqJTPhMPnM38PbPSMce5cej
3dq8SlWbJyVAJK+bWKcZveQMo/GzGKw5C9nFCUhoo3EurX0xPyy5s29q9pqXAY1mXhZagHWQoDiP
wq3snAmc9KfNrbMtAZumHQgOnEOPys0+eoR8lAyvErcSNO1T4vDjMQWg8hf1q0waW6gEf43Nbqa2
vsNPkXYIP03Xdnotdpu9ETT2/Iw0nuRqCS0J/jn0d+Cf6dR+RUts/uRky+RhB4O1odlc7awZPaDj
KsBYlv6NcPah0X1FKWpwz21KfbMJPuv3BJ7+4DAi1aT9RM9xmv30im4vhkXjY4BR5z6rXEODMhh8
X2NLHTiGFcWqJEj6GcBx5mY89es4aX5L9DSS5y2EDvVpbNFSrwQULbg5J3dVAcYqiLP7YbjqhYNT
gfITfivBx7GhWcCRADAunoItD1n8NkE3d5bhkrLbJAyvLLaEUmGZ3kpL0+JkJug7tynQv2IyzkU5
sog/qxChOzeKU5HXvl/kb2wmDAIAnWDqkgBxpssgRjM2k7QwGC390POK5MmOQ2yKCgTCxHuEMyrn
/nfqQgm5Fp3RNYRutNs4z4S9iK038jXPJO/Pho/6e/bHq1J6FwNecltM73u6dJBeRxD4HTmmf7GU
GfptoH0BVvmKjaSQjTbRdk2iiV6YavW5wLwAoUURRPEdipY9qbFszfO7HyPIKzObivGtUy2Zmo7t
UOyE4GCACNp2ZlcSF+R5CMlEwTAM83BgthX5aVIb7Z4g4usBEG96af+BUuiX37oYlXxrYw9WCIPU
gm/Ai/nSApBNDpDALzmgx23FL86L1EcDnTzHRQSO6VTIZbPnEcree79CvHlQkWrHGtSwY7fQt6C6
eQAx5lWADEO0jAixm5exjIi9+2DFY68GtiwwSeDmoxcQ3Pghpi6CULHHWwWPPJ3Tcmr9oi8x0vLF
KRk89yBYFmg5gZH74ywDcRih8Tlri6Oi7GG32CoMqst1Dub1weQI45mkZC9FNsuHZYtSXRZBCjVQ
4KCeMuBaaEO5iS8M/Fcl1yCxj9q0cfwLE4VLqyxIZHxOPPX/eoW36M36sbuMe6T/oNQKmHkv7cYq
rOvWXZalSKGvwNWxVCBiofxD0WjYP65gh2wjdDCfLQIO8dfUMrvR9jsF91v6c3VoavvPFKk6ogiK
wJ60xDs5QcFPzaGwPkOwoMeQXE3fKM8DsEwUuZCW+2MSzmz7ygtKsyrZbDhVa7dMZ8gQzF3LIOGY
N13iippKXF0VZGCW37bVQ4WAN3HBqpaRf5BOiEosMhoa/OE6Ad2g0/gx1oEqzrPQZqzhBmNp1Q7Y
wf/iqV7/MO+WBjovuBGStJWmUaHAbp+MItoOEZsVBsJgf6Z6yw8961HCs60rwsCWEIdVLTVZjtrP
8hMT1tBsdLBPNAnFAYbJtd4x3j2tDLimhOfgjy1kjwdSDYhA8krWybyIW9ijkfM4osLlGdSIOPFw
F8866OIGZ1kEznF328FgFir7whcnqnp3w6e8rA1GwlFBTZKSpcKGC3VprNhhZeALXhQuG4MvMCyS
V7Lz7TEp1FpDUoEc152tEKsmpoCiWw6ZASzoLe6LeU7AiUhzSahnv6lK9uhHb8IlTI4WJqLolzF9
h76B3o5P0Uzoa8TT/GcL5RtqMylerjIPQBJnhUcynRF99IUusNCXpNjshVNpT2M8QAQjPAjayXzD
BsMoHpGdnjN89ib+G8shlQeQq/AOgN4eRbVNSKU/Mw/9hAgjpk6kpUWMkSBCVhVhyRO+MYwBu2kh
rBpCjUhjklzbvANEmqokWA4U5pznnbvlgv/JL8i2EGmCCAL/CushPK1DboawavlKTp5CbdSwcQhk
ZaCX88hjwl2R+5mdmQ32UmH9OkE+Pr/KwcQtMKV0c/csnwA0eITyyXIwWeCuEMxCF46hL/iRbjHo
cGu277vey2MY0Xw5guhyezPhSiRfhKzfBQ1QOg0VgAloDG0cj75esOe6Z+DCEKvhYNFUNYEPhUXQ
dIi7wsPXI487mZKg1mBH+R3kUjc/rUGBxaIEuacxWPakCIqHtuetgdhnxHZUQHFEH7NlBUPqcEGf
cAxCmLVMqsWCaeV2wz6ffBRqTuE4Sja+l2OQsPcU4rYHkgX6RpHjlTSJNzK8Ytxc2zqUkMj/JN0Q
ABYkQd5kdse0jIc2P2k8E5jbMGDzimJ9BC0W7trX8HStrhRZKs3NT5a3APP2UAP5nlkLRQe0ta+Y
VLYV/23HYMkY5fSGhNIseLAKG18zF6H+kSRyr3GgsDdUR2C0RaReh/G780Va6QmUFC+h08ZBADgR
pzgBCXBFLh6GLrDyW4PvOPwgWEwaviaUHnBVQqvAIBsC5zVgki6NHaA8sQ4K28uGgTWtcJuiiBY5
9Lo/hBCBuFu46jkEaYLmm8P3OYzKG9CSJC/pCBVDBS9JyBvm+zS92R3W8FKlak+fC0Ez/wwhH7dn
6CK+SwsI3qpLj1dVPGwZnZOTY6rD7kd2mxwL2Yb8K4LlAEmBKJLCMATC1ZZkaPPfhcyT9JaHck7w
Ugc8gtNIjqxOOdnXat3bIa0WHApTZdQCm0mpoX3TL27B3Yujn40QYVXIaSRTNeMCARmxtgvXReVi
iG2filUbChEtwOzgB37vlpx3uI7LlcT5kzBStpfQxGPboN2RvcfrxD/gDgPcnXBqs9oYRwHfFkmS
r+9gY5PpUdgMpA9gSsg2IWfV0GXHej4ogg263GCZioCrQgNQD1DHAyya5x8RTDvqIOasI8cpz7Yv
horQA0/9rE5LjH2hZHBSHDKoPhnYmXW9arms4uA3l5v75NchgOilY+iIQLmo4c1WTMPfACT+fJ04
y+cmSQp3TLPAutLKkQdl/+0ywLws2MG1XQfzCLzKVbqn+Sd0Zsldt6p74jIDA5rzCJttbjuITbxf
3MFglNgruGSIegNvi48+YBkBCo+k575kI/rGTqtUor3GgSffZs9liiEoJ1CLXRJEE06/pZ2752ma
MleuLqVvVNkgxo5O8v4pQvF9erEzyIkvNmTwefmJZ6/mW8YFgg4c8kMCRFscop560FHB7i94kEJM
0oP1p3mm7W30kFa+CizstwSXLjQEsNXVLZ13/xT13ZAdctDcfzBsIU0vmnCKdiV0zv4nGZQ/yxZu
0L8RclzWO12hXD8QaDnYcz7kYrx6qbbunMHg98MOBX0l85QtgJ+wQx830fW3iBUZWMV+2DpY2oqu
ZRUbWOaeg0BNsPtlkERXCNQT4c9EJ2oDvm+X8auwner/U9Ce5SeaQlacAnDu8FsnYYdXEKx0/8X6
3QLkAk4115DczvEnCuP4LRIRAqRZAGDt4KEEhVcpXlX4Bluun27Yz+x+ByO2iQOSLf2/HPgduCQN
k9xZ+1zRoRpM9GeDwL3OuI3z6wQF4Btk6njI5mjAqQYIdVSv8yoX+bbnc789YQhvtzOkar1FWAqF
eWLo1bWIUbDSwCQB6g5hANId8zYPggY3I1yKLszJJVdL9LddeqkfMmAUEO6riX85bsmlg+R8PiaU
MH0LIIfWZTAhlbxexLxjobBsPvfez7+s2DD6b1Bjty/gbmcJwU7QXeFWZP/2OMKuI5aQIsp8BRkP
Z4dPz1DYb+0vj/aUoV4gxAHlJVEUVkDuM5YF69vhApNGDExTwJx53WK9Bc0+Q4oOyotAPTFYN/T3
AG13GIcT7S5ymTCPRmbMGJRrFA4sumk93vrIzuYHwwCYYLLpu76SeQuv6VjQFMARWX1UmqW1ICUs
h8QEqUr4QbeULpdhheSmiQRX6iFvYTAqUYmjzmvb5gIgJJ3Qg0FCBUFvsIlni49rq3BTzBJRjc69
TQQdBYdcw6awgNeEWPT/bHGrIgNxlVvDvyzt6ReGZyg23CbmA9oSaXSAji1wDwVsc3Wr4vhzyrIJ
dwAoBjwYwD0avo8R/E/rqn4GsJi6Okfyk4KUFj0lcFQzCYAEmRuqxb/aaAkwL0G/EeypMI9GWMRj
Ow3AiXDvz1DJhgxTUba2h2RvtyvEHkjAQvDO1FfJ3APvAH+WgjxnufyRb7BVNdFq3TNb1n5qZrRN
vaaExx8DLFD/7WsC9nkvwFVcCeT6/UfXhoAiQwchYYHx+h+BGKVJzDr6rw5hNYd5Sdb8Od9CUM9L
MK5PhkGa+4BeDfI+z9hkGk6JhkpkUVl/5gw0pARuwJahbuceNG3XIzfpCHNeLl5hxi/CZnZcXiAm
C35ECjjFoZgSzQ8yA8lRDZDEsAP05vRT8TaVR6chpi55vuOw7kwkyPsQpml4NGjuiSo3YtCE5Xrb
vEkhDMETdt3XoH2Y3bYXulILtjJYB2jYugozgdVPEGI4fNiFgeIeG0e/UcjC8eBjTIGP7gDfctxj
ZAQTux/MstBzkDkd/RHgbKplbMPtDnNftrxZmzN+9jKyyQvCd/xeDjoYSYP7Pn7M3P8ViHPrnqEO
yMcn0QZ4yYHvtf18pbPu9wWrWugP8HJDNbibLsnrQOElkoeYprqGTjFCxYLJiFL4rUy6ldSOZ8T+
hn7zG1HGMBRAla5kDuM7YgSeRiQ0xe8oEB4LnGQIAoU0aBzcT8WxpHcXlc4xaK9J27AhAjlT7jh7
h5cOyP2AGvMY/WAVFgAN+UwB3eZ235cBN+WQgh8VLUnUXvU0mc0FSGueQ5AsqGGQGmQQaMDpNRn/
qFYcaHePMy56JimBPrCCI8WbW5xjtIMQjtLijUzELOW+Jev+hIXMfVBZgC8sIaVeD5IDCi9K00Lx
cA3HjKZbiTMkkydUg9s6mgNwOsLP4WuBOK5LuueQ8GKH3GOoaGX2A/tq/tPhBDsCT9YP8Sjdi9lj
KHb3/gQF6PC8miypdEaT/zT4kT8MIueHVSdJ45IMk6MC8Q42Borp1LRBA1uohRcyHW6hCHklKQQp
NDdgLO2SioaKQSHxrm9XMM3FeHFc5W8bS4pjohYKecoQVWGEQ7qDmvQXw5GITCMa4AATFEtHBr/2
Q4Jqp39gv8KqN99M6txOERiSdLxNW85vXgUZ4r7ldEhHSCDnGc3c2LfbManBXEc35wN3wbI4QMX1
bUkpO9vPv02bgU3mivKPeFZwDE7dfvD74momUvW+awKJaLLtP0Gimh9pBDtUOdIp/FPo2J6K2IKy
ndJuRW05NJAw+5u9AuK249mQ1l4jFDD+kjHMJ7irs+IQD7l77PQ6viejsn8GBFqYiuOtiEHD4I/y
sLs++cxApRIK8b7gjaspKoQUOPg1e4GRKfwbdKh2gCEnefNRJy4DyXpWCrWvP4WDNBB6bnmkGMRQ
wI39d9bQ05UOMvBfCq01d22dgUAUo9UhwXEATBoeQrQ2cv5GAsn+TNyGY0XmNamHEEWFYxGHr4rM
39dWjmQzwwJotKdYPw/dgMPGoarpd7L3kGd3qWevuGn1A7SDvt6mPf2MAoLhEttVXiEnCfeDnuMH
C+z1ModR9CtOxv02ZRCxESjLn0xEoxASx6UFrwkJ7wsz8DDBMtM3a2p6OPMjdivwV7zOmZ//wZ4D
U04Mq7RxDrNRDzzogKIe9pgqhAqVMQ/2X5hGzXXBNgSkYFprWKL79wWa2h9sC9Ma+VbukDKG3naM
AQkpTU6NacYgSkUNt9B8Re/vkF4hWUX7AHYxIDf3yC7Rn94SKkFIgVmu4a405OAC6atw2MM3MQAy
tnhO9sP/qDuT5bixLNv+SljMEYWL7gJllTlweO/OnlQ3gVEUhb7v8Vtv9qb1Y7UQEZkhIUWxkrOy
ykGFSYK7A7jAPefsvbZKk6H7SJPdEnuNmXWxxX/cfKAC/IA3A1mQjjOlXBGShJrflIG9jrPc6jaq
HuFIVxk1+ReBUsjO9aKyXNdjlE1u5xVUCVmQFttMR4S4a6eq30ELpVHRQtCa52iO88myfSXYKmwD
WZHa2M2jASOf9kLtahQhGOQvC4BWeyML7G2uomY5ekqDO45J/C2kBlTeo16o3Msy7KZjk2f61qlb
JiKhUtFBpQxy47JpeUS3zUa0NmyMtEnjfdXPUpvZob2t0sSiOHKMuHV5rrXrjhbVvqj77nM4Ikke
zIZROk1bXXBTO1RjJe5rmN0dyXBKXiJJ0qP+M0NPwCYaJQPWAgbSM28xKl1R9ik6RBmPeJ28oMIV
X0WCQj1DIJPS41C6youvYUlM+7LoEJxFg3LkeyEV6sZZh6vicqOQLghJ95KDheLsCFyjP+kB1qkh
QJBTqwPvA22sGDZFRR6oG0bFyOA8ZzCf0Iz0NTalpnzoqIC/JLyOPgfg3TeppqdX1eSU76tYsnjG
fnTpRGS7TJUzJyMqlGw9Jr5yF5lO8TymWrpBjUmTulOq3NUkfRo52TNj3HQqA7OUV9KRVrIvKdb5
h8mTDEzMxirZlkxo4zwTtWEciGoT2B16AE9TGIlbH2pi2vYpHO1LqFcxisXI3NX00La8j7zrWo7j
g5MbGS29KHqgYrfv2xTzAdPFME23Xc35Y4ZI9zVkeHRbQN9hpSPsf+51niFKbSDywMz1NJnxhIjB
zgtXoqlZpb6g1YDukOZlVvmR20WdclSZTayrXu1p1FeaIEBWI4iTGONqbWvIsnaqzpz/QOcafbQ2
6EpIqyWnAUpDqlLXnUTtcOhEle5hBSY3emhIF/pL5OK1RLrsFKhTBsUvgIbbYnpkU8yA3WG6GFJA
7KNGA18w0TC74uU8vg9Hs7pVSly+WFLy2M3YBO8NR4+GHWQ3R2zpLU/+IYYiEHBnV+KCon0eINLY
O5u8995hb26qbdHWQUNb3Eo/qL09zXvNCSbX5FdafsNM1D6bTthE7/yi0UEp6JFbJbm+r3SjkB/Z
aE8pzx28Fm4Y5sV+sjA2gs3B9NqbUM3jKW+HW0oJTl2Qqtq0RjZW1XszQzmDcEPYVPKB2hg0tpL6
PhkJikeNp9GHbMoJmhKcI+nvLDXrphU27iR9AD/dRW4d+tWshXAi/ynpvZA7OSsrWtgSWIp31424
61V3HItQ3wo9S0t8as6QGsA7qMqfujAq069NKpmm0kSNk8M4H/1Y2qOq7Ee0MukaJe1A8WxTJs1E
mkypzpZjCe0TLlEpWXoyM4tbJ1MDI6DmiMfumBh9L3ekUDop0XycETfgNWu5QSPknJzQy2qPzTu7
pYPt3FbESN83fTFom0qOiBzY5A7phdKkbX/CcBfdZGSIvZ86a0xcYoP7cKtbae9tEwAh+7wwilOY
xfS9RAY2gukviuOBpekGcWm/C5sKpb+BxOgpJO/WO+o5W/aPESAWC0U6tEf0UeP4OFJRl6RS9PUj
IlvIVV2rGdrJrBxP7mj0md6mRCJ44ccifBwwgdzpymi8bygoGEwiM6AaNYPQOLaY2cdVBUEA9Mwo
KvuOrm1f3kVe7jKET7ZtysOosJ0TtVu5sSNK562NHH7YgLZCRc1Yv7nNaZtttWZSL0fM4BcMcEwm
8EyXmx2mFcengvPIO8A+wWsg9j32JUH/tWAusbNyYYZu2prtIfKE2a76HpQSpt7wS2v5pkoj1e4f
6f5Fdzh5+yuHzlC8Ls2eWgOsBdWblpt7T+hxtqIiLN618J92nQysU+ph2U+IXPvaFjT6dr7oex7T
CmOPlONdOo0ttV0yNfWlQFA5bAYLdULk0ITYBB4lGqOVCO+gg9Q2c1J9ayM3NI+oAPi7PI1ydQ1P
ThaMIpkPrmyqcoQRwFl2epOZ67ZEOwsHhM0rS1tvVlOR8ohyygE9dENP9nMw4VFY4WAddlUpVQYT
03gYYrq+tJN87+hVDHQhu3aPJbmRuJnjxukPrTPKbUX5tjWrKLuiSoV1gpIgOeYRQSIMUfrLJI3L
o+V5wWWWRx6ahUZ/kKki4mOUpNhnW9rAl3ZTOjs9cmDGKOa9UPPxYHiGyQTEi51jzM4EWsfY72U0
1NZ1VnpOfUE7gI0MVvJIavm6HAfwPY4SSMItJjTtZeFdY8aYLsaahdm0dr6ta5FCY2I2DO0iPWIN
NKjvMkS8ASCPi5CGO0OSxhKfoDKzN/bCIH32kIMyvR2qT77RJK4zQ0PcrEzkR+oAsaFTOK0xa9dX
ZVCNiBSEp/quUJpWbHw9Ugnh1YP43KPW2uUawC61NOsPAyZi9RDxMmUv2RbrthDm3ujbqkDBmzT2
OpexAvAisTYo5N8nJoY/S5TvU60QlwK4DniIqd9lzmTet6FaPxHAW11XlpMdWBv5nTFN+l0QQF/i
tala44rQDxmuSpKN8HfHEd8zYfJJL9uuTDSK6RO28fGk10MPZpNSZ8ViEjxVR13rXGxyUJlGQAiX
CKY66aLTs49pVw50T6DPsfWzh+re0YZ0y3aIVkMR9/XnHPzLGTQArI+mH+9MASnUrQveaJ1sul0d
T8WhHgznblIy6wqwgHlHQa+caTsbJ4EyHNsHFzo7qg26zVIvsniHK10CIx7i5JQhVBbuQGslPBtJ
UjyWVSX2BtoCSk5/6HYRyJcd3ibe/GOFOZDAzXY1hU2/D+glnezM69c2D70nE9r0vW1lAy2RDIe4
Tkt5TeRg4wZpxxu5H3G4RZGz14jGwWHiAb/pgij/WJslKugSQ8bKRJu5Myub1eepshg3hqN2/t7O
4/JeVlr8oGJ2RQSUKVtNKbBF1fh51xW6g2LV1bQ/8xrn5ZSp9S3UOfNsi9+Hzr1W0tSiJbhi9qVR
15L1eRnZeoOIxwRM4E3IcoOog1tCSgE6PcNrTkPEhDIrdOeYgLd4IGIXBIXGhOPKLyxxHlrZf6hL
9cs46eEHYYngVjZBfGVZQbn2NWo/NW6TPZNe64J5VL0lgMiCPGt7xb6IDGhpHigVJlfl/Nyi9Y2Y
zP/kBarWbBrqagCAEUJ1lEpza51FySjvoypG831ft8pWGYzogvYCxlPRJhupI2Xzc7sDfAVx5gsv
XvlkKQizR+7UK5oaAsm82faXgVKNj60y+Kd2aqINxnuBlyCnqVHuoV/STnTTEAClcUg0kD7j1gE2
H2FaD0FNf46iXCvOES+rAHdHb5Y1qR9IlpNVH5dpTwdRkaZ3qQZxTv8gIWikvUW0FhqRC14iTd7b
lD08DlnODr1DNYC+xOpCYZFeU0VNJlwML2gwIlE9T/UlY8844UmgURVc8X7FLbrKrQTN2gXjSoIW
txPIBp/d7+THW3tCPXSrINnJn3+OoHyBzrlMg278HlGDJLlV87RLB4laiT/4bYdeoEbxxaeyHwvt
yMn5WNbDMavUw9sOrX9P/aRIEzJJMnHEcobFZlcnzRvzTcQCKKoIpv1xXJlHWhw39TwMqNW+eCP6
dpEY5ysejcIq1o5+3V5R677nPfcKP/ilC7kAiY4eQhNkTtqR2gfzq3+nxAho33S61UWqhNWrzN41
ZOd56n02mvGT5FZ/47EX8GamSOgGdNnSEgGCoufiECpvpPj/S+Kxjs1NQwJ4DNAor/VQ00F62NXb
Lqa6ADYjR7Zx52AtZ6uIaSTeIiZ5GyRdNb+/v9OywOgemgWlNfilD3o0vnK25wP8ADerLtZkJXI1
UCNZHC1m2QodJ+JQ2QY22xAe5xsTK9TF6jSgfpqoPvgQEX/Vi/QKb+X6bXfiYnUOcWtHtciKY+LY
n+Iqv0Yz8/Vth16uzVJv4pQ+yZF36pVKCZd3b8tNURdLcyhbeGZ6OB5VuN72cG2O8Zs43WIZeQzE
K8R56o9Hn3S4tSHmnArH7990g4tl6rEshFrSJx9Y9rZ+xfS5PKBga990KcUy+Dio0WrWdtsfrb47
1cLfqXl085ZLKZbJx1zJqawQCR0z9hoE4XysZfPGM75YmbYOUK0RdXf0CBXcIFwwN7IctTee8cXy
DDuBexgxxFGMkXdZDZSuUMDDN701hbNYlzFm+NLU0f7Vs++2aK1nzzPf+M0XCzOi64E9BwKnGWBe
cZSc2iA14lceW/Pv/9fHlnAWa7NS0oLN5NRA6WPk3yMkQWAl3nhJF8vTduoghgKZEqchET/758rI
H990Iy4TkBW/tuPOr8pjialmoyexXJUCQNLbjr54dRr+YIL0BQTNAxzTveI/REPUv+kVxHn9/hVE
JuGkmXFbHD0hZnuPZDMbg6Z521dfvDttIU0OmedHP5tswAPdJQOr3H3bwRdrNIMpEwnq5SPi+hjj
s7cVmAbfePDFEm2TOkzbjpdbqCb30DKoIrP2tSBU8/cYlB/c6fZijWKJUfUxMjkxeA7vNSXa5Ub7
jpE7ooKCxDohlHwWgMpDIafjkDOAqLPpbNpOOm3x5/vvMIjFh8hkbCa92qHWmXvlFDpu49RfzEEl
HhGN3QzwrtzJFjdehSICz/sDxEK8etWIxqtFtWWOmnksR2jZffckB3oJuMFW1P72dZ858VWiogZD
CTRcom4PjxI4zyoIlEPSGndh5VxFBP60ffd+GAMaVVOMTolSb8r42EJmSn9vZ1m8bSzV3zST42zj
ypnbwsVNjFx/k/ituJiUoDsItDCmpa9gUY+nYZD+dqLOqx/gqe/1pOrzFTYZ5QtIVQnk3uyOqHOO
dgdkAnWXvisg+51x9uV0nCLAnEF45ZSedwVfcKP6dfcxGjUcY421HonZ3KCPPgm7+jChbTgYbXKl
ZF29pV2vUJ/nw+PgsDOw1FNKl6FUvULuhQLgBI8a/SE7nMmpUnQY5YcOQZtSDwjlMx1eP+R3DA/G
Kg28c+i3CODykyiSA4VrdjfYnrczFaQsFrLgS1BQWIVGJFMdhDVDu+5M/bqzzX5LEZhiwpMD7hgM
tm7GOGrD+Kd1rchJ3kehEa7DRtkJUx2uY4BBMK0uCwcsZZpHD1OS2i67s2zcMgzew3+4L+ak+iHD
ksZ+c+0kdjyu4dVeG7gaXER2wGOqYdw3ZgQaPA7sM5S7fhOJ8azgXcNLZLrC9zzX5urHul7hsaIP
jifVGnYeuMa9pQuU25nc4hqu39FXDFdFx1gUgVQrMILQ7L5H/xRiCoNo5EKLULdWz3TRxa6IwcfS
qpOt13JgnG2UYGsZbDc6hOuiHJuz5zSXOXfkTPzc2A7ss51dsdUCTtKbbtqNexpN597PHvpm3InY
brNNzsDFMhwrua3RtpxHU72IwPttahCsbiAdfCACHmEHvPOEZaRxm1J9EBpIDXKtUBgmEX13005j
ZFTIFyRiZcvGPmn4OyjkOwa4sxLC5qwW7VeHefY6lZhcJY2oQ4vPZF0y6lz5FmowzgKw1VZ9nozp
pmmI8rl2fFnDhq4rgC1iODP0HYHkZqxjZqwayN2VGIeLkYApABNjOWE6Y17GxLHp9KM/JOYHo22x
llW2eofX3zqbfc7QEyBo+r4HocFJMHqXEagz3kEEuTBpbmgPXt5Cj88PsW6p5xBOJp2fWt22mnNd
KhETlz46w0lC+yYOlo4Sxhm6bT2rM/AMiU1pVqvWiCMuwYjyLPSBjmACx4TOje3OfgmMBcNNDF5l
m/bhsYn1E332z9Lv7Eu4oSBxmorlPU7F9GEKkwSveRiaO3jqmpv35A93ZXBMVd36CjJ+xLcPNxRy
v4Mq1zJlOG3LLtTPpsakf621g7oFgnthho5mrwE6oxMDcbRBh+Qp62ws5u3VpyAgKAC5HlnZTPif
hZcpERCM8l0YqvFe1BlzQkx0527y3iWhNZtuJsRfBv2frZbmR1QrLBCIpk47N7NyY0DXJCCPlbir
Qs/YI91+xHUm3jkKlRw6YAI2mZSXawUKFBnJYZTw3516ZUIP2Az9qKBcKbx2fjKj3LOxGDwEWFA2
dl3JtR1XAEikX3EtAhxLY6hm53pMrmBPeRew8K8UnuNFRidQ1xUUr5qPkRB31BnQ/1rAZf4orGKf
xdWeG0y58vFBbD0ZQJL1GAgMhe7mVYqexixBE+GeYk175fSlyIx8G9d6fNchi16xYfc/CCbmd5Fq
WB+qrFUu1NzRa7dvGybqiZO3TwrykQpUSVbee1X7bKetclLp157qkUvJjKQ9+gqcr5Erui4bOd2y
s5i2iDmKaa0gu1whou+eOqOiqO4sMq4UVP1qiq1iNJJPYmxGEiJJrqfLqm2cCTVI4FQZGOzquulx
N8UN8WW60fgos6qBK2PklgNv2flEb9Hfq00Zvk9UvcmPnWJ0o9uAyD1HfedIV3eaj1WtZGcdOvOx
S3tfHuPaHpnVWM1jC9XBzZxmQshkmPd4PNFUNbi6GC6na5gR2HQAvyKph+shhA3CAFbO3kHesZvi
3D93SX/oTFEdMVcGGFZL4zqWKsnbcVIflEw91+SKbHSzbqU7pv41zUdCXyaj7dEsRXqwtQhS6HLH
kicFFHP5SRL34MZD5e/MQsJIcqr7LkjEe5VLij46xcKCxz83CrN4AIgztWubCaa+tiNNfki6madd
qqp9WabTHsjtuDdM1HIDTP1dieZTh7MbP/pxgNoDeF7GeFT/CqvAvs0rRqNNEn7RVeZwbgrR8kM7
ZuqpIKP6Q1c16abENLlOeCBj3s8DGa3Y2CRuELYNWvoQmECUiO5KadENtF4K8kc2ts48SbvH9iIO
PjAuvHsyeJBlgYo3SpnXZmYKatEYxMbRcPboacNcCYLaVdR007WhTlQfzLx4oPnTCmckEzsV+Ea+
NQqA9a6dob9xSdRIVgRkpOdUTSreYLkuzhheHNS5RVaf/GCABkTsTXvT4ym7z2mdnxGIZw94UdpN
Y+r+u5jNMfuFtuibLZkr4x6t0ZAfY0HGiir0wCTLp2Y61wYZT6MoyVd9QS2tTAb6eCNQECA4m9Ar
QZVbo77uc+Oih0PK8B3Vd9wnD0bt9ZDgvRvGK4rAG1IlO413Kts8UCB6yyegSkLuFpYPHvsyFx1m
dj36EdcwlcofiYP/8TT8p/+cX/+x96z//l/891OOqAXVerP4z7/vnvPLx/S5/q/5X/3zb33/b/5+
n6f8b/lXvvsXHPfPz10/No/f/ccmYxA83rTP1Xj7XLdJ8/vR+Ybz3/zf/uEvz78f5X4snv/261Pe
Zs18ND/Ms1///KPDl7/9qs39wP/49vh//uH8G//2691j9otbhXXz3//v82Pyy/jLZfjcPdf/coTn
x7r526+Kpf1m6o5lObyEbHxUOoVB//yPP7ItgzIJWLdUhZAUx+C8m+Bvvwr5m4H2WlPJfqE9o9oU
QnXe/vlHgEX5QxjPhjQsuq7/+K7fXa2/rt4vWZte52HW1Py4uaL6q6BA72PhGbZNVTd0TUP/syiK
AP2Mgi26uo6UJrqwciO+ZWOqzpsTtH8Ro7JdYOfBkWgSOL74P9lTjAxveNoG9Rb/1PAMAg/RktcL
TnkQbpH+x+9CRFI4uXNzvNQaxDtYiSdUOL3hVMdKijltUahWgRSrjPHRG9WzAWP4lQJ4kZn3+4+T
JmdYgqrUaCUtijLHyuGx9Kj+Coa+H3AQmldtFLLGC7X6kiAfxYIMz4tArUwcCDHR7xjOOIKXg5d9
Ngr7Me8bdIm/3y7/1oq5Kp6zu6Z6fm4uHov/A2vC4rZ4eUncPhf//f8/J+HT4y/rPA0z/p+MTsgf
q21eUvM//8d6sH/TNVMYwgExr9tMB/65HqT2G28UwWXTgFFguuVe/cd6cH4D0mkIXD6m0PH/f7ce
DAn4wpaziPffXg9yrqS/XRBoaGwbAo+DYlyTwpwXzDd5i4WC/B05DpPsBpzCKQLPATutsYZpG8dJ
dK/FMuo3NohSQJVI0NnvygYgKQ7/hH6lCpNLV4gJP9ZmMvIXGeTuWjE0bP5YHY8TSbjgR1AxfcGR
AwY4Nlrq56Iw2gdC2sB/yN5Diac1PvtO8g6q7GAMJM6tE1nZD2HGHJydM0x0t2t0eIZhZtNPqyWS
Ihf/DhkUMdC8+IKsK7y2VQe3ZuXA9Y9QyhujjwE4kgpCJaleZqIf7mVca7zqmJiFUBMgT6DRriWy
vhzjE7ZquSqoDIf7SgVRuY9tWx/A9ltGd1kG6RzW24FBchWyeD8HjuN9ibIgQScbEDuy7hB83tV+
klgXmQDDhHshby96p3PaIwhzDScaNH6MmtWAZK5F1ym3dd+jO0h9tvO8gNGdbRthh+klj/EG5iS5
Ji3+NWxiG1RNnbPSs7aiEJ78fg3iInoUAxlBK4k3tXIrQAf1xjLMXLhQOhSIECopXet8aNrgU9Bk
KnlrllrA0bBzgOeQwmF2jK3R7+oQ8VMNaItS3YEq222U0C4dxJBFfK85QPrcDnzQWQ+DbkDrgXTK
A8P6yFA4upIgST7H5KJjgqWrT24G1gBKfj8y0FiCOb9KDKd5V2DFBIJS2GqIlFIHvhmQV/2ZMt4f
VzUd/AffMXscqpCLwZ1ZqLe3JQNosYqUCYHfmNfoK6pCK6atr5cmOmcY6Mqq7qbO3KHWK7FmGUGg
rfsYsKSbW9LCt2KK+hZFlCy3bJXA/JkdggWjqOSznRRTcglqRLulbFTtM80azdoXra5BLyZYAawP
Dr90badDAuvDkzI95bZm9QcEalXpdtqokYHAumjWdQPKieAZGtWwkssmdEVHGuNWJZpRWaOVTMgk
ivHy7ZTSNi4MK8WU4zf1xHXD76XvBqFqACzDEXVwkNftLWEbEoG6J/sn/KlDt2LQD3/CV4OgO2eN
U36MtAbuaYANcUBHgG1nJTXkPy4E0enQGnWtuS1jS5SUlt6JdSOIr8O0mJXOGntufueRFQjgNVN8
OmR+LgjPZVRofwR+5dm8/RARr0wScN43NeyCVW0Oyrsq7NiEhyl8HSCV6ntMyNDh8lgD4C/8lAgj
keKKBbc1A/2H8snJy3mrB8ClheYZjkg+q+6zpOa7VoYBWcbYjbOurk7Tr1UKWtEdY0xytAYccdc3
6TNamqplLz4hxJ3C2BOrzrGjHbAAY80DlNzfJBlmE1ng109Np9r0xnHgndGgQvXOo5JlQ7rScB+0
sXlp6N4IWzBzSrFmRpduoXAgtGR8BDsO7Il/SBN+LXENDRKSluRwKpoiVsp1GimYyzXEevpWEQ0g
9tQBsL1SGN1C/jAS7BtUwTVV2ZDIi0rtROFSJ9fUxWQoAZ7uQhBFE7JC/aRR/5HhoapPqea1j1ll
ADczQUaRG2wkaIpGa2rFbghl9GBEUVbjEzTFnclNCLSlD8KMvp3ZvletSUcS0jia41baOKhuInSQ
d2HHrcsGJIioVo3er1boD1SxhgPvfwbhOrOlYhOXa6vp2HE7sFCuD3KJnMUcfT8Fp6OBSG71OHol
AVXMk4TvXznsMdgAQrZy6PHoiyHJLAVp64H+2eBwrVZcXcVy1YbbtG2n6CKI1Mq18IB86gnxOBHV
ZSPHb6Zi+81L+8+94bd7wXk39C9fw3A0Q5iarevGYuChh4MOW7vtN+j2sGhbOqcuEekf25/v6oVv
P2XeUH7/KeQp6eyELeP39/xiwxnUetnDSig3Vk62kw0v5yOogfqhDDPj6ec/aNYffP9RtsqmW7cd
NrjsmRf6hNmtJUCL0jXGrY1uDGZTvQGkyVV2msIW56ok7RZpMFgfHMb8n1tDyFM3//6G7yJ8qvD9
fW2Wm73vKqb/a9tCTWX39vK+EHVAWITZY/3tXvD3f/PHZlBo1m+WipQNWY5h0xfiAv1RG1EU/cYC
1TXbwQJiylkr8OdWUFPZCv5RtPB64u/8szIyfrMgqRGgoJMioQmd2dS/URn9KAnZZkkuBlx9o3hQ
FdLpTBzmweiHJ+j5hoteVncnwa5wTGyiNF/LXZ6P+tetOkvKOQN82mK3afeRDzvYGc+t1nwx9Ozj
EA4fDKIpFQvRqmj/qNZfXHzi+zX+1+csVp0Kmt/3RDmc/Rx332ZgZdwMlfQvYVM0N7wSxxtiJe1T
TiLnu8zMmF+VXRBcQLxJQYjnmXo7aBPmFyia4Dq/uSuu//iZLz8S/vpSi/LMz+Bakj85njO7emQN
ExGHSvuoFzgrf/4J82n80enlZvl2M5+jaZV5VXdnoXgAKPpzxaBpzZbkI91Y+cc6f/HkvvQhi8c3
fogYo3xqH2hTuR1vRJHuLdUGm/LGD2DRffsrDJJgZMgA6IzzMv6CPn7YVwQsutZkpzdNp6ivnC3t
+xfSXxdk8QaQ5L7ZkgSUs1NImBc57TEJVI3cYzsk06LutoVh0KSrVLFnzqI+kpDablmkZrYGWNCe
FScM3pceziTX7/roth+I5STtUwuvRtPTtVVHsXIMSiZQP7/Ai3foP7/y/Aj59twAOdNTPWi6c5SM
waPTkIhswsG/bxPCDeDEkCS3Gmz8JaNWILysEoqLLCR75ZV7+KVzZi2m7UBAJ89UEAXB1mfcFVyX
ev2Uq8zG6FcXCQLc0rwGjGhroIpQHw/JzIl3NmbXHngT0Q0mnbE2biYyg5Qs2oXylVPzwpK3Fg+y
qa0jWLjcNWV60qtm09Je/flJf+GGtxYPrQDXkVImHNkv3mE2WdVh6KJLcarXVtT8VPrBsp3bB99e
VAaB6FkHLmo3XqvQVOyLqHhl0/XSWVk8czQgKLMZtTsb1TujQKF88bZzsnjSGF1NO9biuIFtuJG8
SoNoNdVsKHBf/PwTXvrmi8cMZiUUyeF81sWNytE77xUd2ktne/F4ASMAB6IP7FNJdOTGaOML6t5D
TCv+lW/+0gcsHiupo3V+QHbi2RiqepOBrKEDb1UbJKPXPz83L7xGzcVTgCE1TQi9kKdWVQ+ADH0q
cudLDlNlMv1DbTEa/PkHvXDrm4vVruY2ZrDKs0+h7+wacuEjjb4/EydNfvz5J7xwmc3FsoXMFWJM
1uxT0bZERme7Mk8/v+3Qi3WrlkYYjNhGT6nfkgAfq896pVmvnJmXvvdizSq542O65eCeqvEUC+x6
DUjx08+/+Qt3kLlYtYDFQ4aAUp6EKc5jE99iar72xvL2bYdfLN6uT9DPhJ48+aG8rdH+g1u9UaW9
fdvhte8fZ93g0xKtyD2EmbiPBMl1Ct4XYdTrnx//pVO/WMDQAeNBKXzrVLZMF+OHquxf+eYvbIbN
xcqNEHr22ZRZpyBj3Ipx8x2l80foOZfMI+/GGqhzgHXo5z/jhUVsLBax4o0gSgqgYXCFyVfzzV3o
F09NmdwCQ0zXdLVe+VUvfdBiEdcgzUqdCNlTnqenUg23XduTXu55BwrChMiF8LXdwbyyfvAiMxaL
GZZCT0HNJ0W+ALXS8TGebUAxZsTchIxSfn7mXrgBjPnjv+lZC4yYvZ3zMQ0MxRXdSVoc+vTK0/ul
gy8WtuOQIFKV3F3QGI0jQ320ZSrZjz//6i+doflTv/nqYM9qwjrmr24/Zsmj0cLz/NiNrzxMXzr6
YmEnuaeRvRvy3MhvMsJQ7J5UlIFe/bD++dd/4cFkLJY2c4Qe2DtPjiw3gr0HTDmOwMyMkN1fkaG+
9BMWiztLFb9P6QOfcm3Mdv6836JsyldqXpOXDKPm5z/kpau8WOmq0+v0R3p5whiPad/Hsp+Xjz8/
9gsnSV8s7ASRjm8UJZQRz7aJr9Y2VMLObiiMV+7/lz5gsaAhGQd0X3x5UgkCW+FGwdCNX53c+zeo
XinT9cU6Bv+mTPaoWCdVQ9SZqDA+aDm+8u1fOPXzbOvbJSA1gdYw96BQa4AA+4oQSNuP3rYv1Rer
l7S3QliEN55mC+5EDnJeIsmTFa1tcAmv/IKXzv9iEY9kABdGLjk9of7Qt9rHzi8fNQEe62030GIZ
jwSY+lj7rVOItM+HqWigOm6n/c+P/sIKW7ZfvQyHY2pY1qnGRxnelE1zlRpyrYAA+fkHvHR6lku4
8aY8oAg9pU0I56xyPqSxX90lXVG/snpf+oTF6o0Yy9lY+62TEdT+utYzD9HRoK0DvAKvfMQLZ0lb
LOK2GvHhh/yIzns0kSLCylqF0IYmL9r8/DS9sA60xSomxRz4q1UUZzNtm3cEdug7x4rrw8+PLuaz
/YN3sbZYw77egHkxzOQ8BTgrIxNZ2daDsffJthScm80g33cJcRrQTxPspMRupNGKBMvuPoj05pVv
oc237I++xWKxQ+G0kRTWOeFxuPMTv68+i0ZtD8SLpgyR0whuBXntgF4NQ3FWRP2yZ8CzX+s72DrG
Duv8eAoMGd7ErQcAKpnkCdswNMUpHL3rkAn5EfnCSEKd4q3DwIMFL3wJSJx4g9de2vMV+dGPmG/D
b17amdMNFXnD1VlHYDZBjZE+erdisjuA4rDeV5LAGpM03UILQOfo6WvVu3hh66YtnjRxSs53CXfv
3MluPYflDaV1zDvv6NjOBQKzdRxERxi+BCWtiEq8GBjf4uOAP2Tt2lC7tuBZ4N8Pwrc9mX6/zN+c
CRo5od01YXIGitQdG3w/ByTfyiWW/vKVZbFQs/yzxaVp359tZGCxGitFcsauYNeXDoAdwhMSVGuj
WllIN33ydg0uXEDQYafugAx1uNxNWnFgGo2LMC3Gs9DU5ssrK+nHTxtt6aNKZdSBmc7Gk7lC87oh
eGpze22v7FV98FZ88i565ZnzQtuaPuL3P31sYy+JQd9CNl85H5KP8XHy1va13NRP+lcL4DsWaUCb
n1/5YT++rzVncXeJinWUE4N7si/klX85rKMSDYMLD2L1FF2SRLf1XQn8aBPsh1cq2x8/9H4fZ3y7
lABSSpKT8vHkDwbp3t392Bj3r/ycl67T4sYRc6I7EazjqdxQMbvppnahCLqINV3dBdK3rlz7lZv0
x28HbenEsoqU8U2fjqeo76+aQl4bBB6vLBuWdK8Wb1psmrN4yzkUbu3kQJqwS/U6UpWbKjSPJjS2
V47/4x+ha4v3dODFBMkz2kYarWjQ6cjF000vJSdOSzZt3r7Wz1+I7/5a0YsfkjZEM+i6k51ppf4P
Z9fV4zavRH+RAEpUfVWxLcteb28vwmaTqFdKVPn193iBCzj8VhawCBAgDkCKZYbD4Zlzsnc4e7BU
gNJhD8Uk2ZlnBWhcPNC0NtOzaIeyH6Dj4zoCimNsDxWfimfAilE3D4IhqFCeWXPAGwT+bGg0yCb0
IDi/BboQcNEIIP7ANPThtgOYIoB6lfwKDl7Z6VOIkzmx1U0/uqXg2e5fQ2VSq/JWN8cAWGS7rt4b
0MYXkP2zoId0fTcvbGZTiA5Al8XnybTGoGv9HLylRVzYkvJwvfHzZ/73QFPEqjaoeksMUo5T0PO+
ewOSAQSqtM3oCVhj/QB3N24akPr4Ke1ncPla8orH+X5QVHyhHhNUxSAUzw65dQLJGBieb8EquZLX
XdjOsjBjvQmW70QtQB8DTRE7qadqF5mZ6pY4JwOoOdSn65P3vQujX2f1xRkYySbAz2mVHQDuVp3K
yL2a9mtpxaUHHlkImADUgvYNSFgPtVXtwnRwaIwk9fxXa6BARk+WiZyvbsfS8/XBLE3aeaUuBtMD
HteYRlEd9I4CQg25duUBmh7I7979rAPhjLH6OjZmvUYH6T4mhw603goKPmCt19tfODOBLPl3BOWQ
jF0HZNOhVsz51zyhQKnFG5nLYnLm7Yplv03r8oUO2nSA5iliSJOX+wqMJE86yErdrubpDnRmxcoJ
tzSjyr/fI6uR2pcaqu3S1twBEnmqK/KZgbSyT8CNdH3QXy76vwZMv4L+i2WDzl+jxX1bHVC15uab
Zpu65Ub1jI3sVo7pQrnMRoHFlm/bY7kFT5R7vV969tjf9St4crz+hXiORTjfuZOnbX6BqX7bOJFX
OX+4/XI43FDn4+lhsGMPDJm2Yj/8/t2vBEcLvkNk34AKVQe1rLQ6NEO6ZSNX7Xoc7mSIiVwf24JZ
E8F9hGMdUjKO6SEq6/pDSeRy01W9uuI0FgJ5kYMjbRSakAHOKSLHLHoEp51Tq3fZ/Il4/vr3L+w7
kYcjbwG5inr00Evn4hzoMNug+vN6Qu9MpVrzT0urIPiL0cpQu9icnSwvPJ4gPrRwbTV/5sJFXo4R
LOIldKeyg4Lq8EL6zQEcBGujW0sr99GlSRKcBWGRQtj5jIhH4CKMxC1pBPqwk2TdX1+FpV0kWL+G
V2eQ9PXlwUroHSsrH+DSFeNbaloI1wAN5PBaeFY5K8gfJC3zwMwtrQQ0S+sqGDZoyZtURi3egcT1
n5mzly4qfLAiKise6/v2FZGio0V9EYUAV3oYI/k4JsofkAbugZP6c33av7Ia/3VMyn9IOiYDtIwW
AvLOnd3MyzeJh/3psxt+yt1595nbZCMXbveBgjyn+1Nue7t3Uif0oCKzMsTv10cRmTygs5RLxYjr
hwqIUUI0ELi2K9t2oelzeczlKT1NGWXpiGCwMfrqIZVwgPVktX5kqXXBpjMwm5UQLRgDFN6hVhUB
7fyzTDVIO/798NFEGagW6mMwqXd1ldpqve/C3fU1/96WAeH8t22WQX66U+QRzD3HIvud0Ru1favT
FYP43mErpmDI80BAnc5zK4i13yA3hmANuMpAccuhzjbHz9eHsNSJYNIRqpVRRDCNwcxzEAFLtnlm
gC02EJGCaOSKbSzNk2DaOStlqN3gGmn0sm1Zn1nfHRT1MzHIyigWOjCEyxCHuM6UAsWPQn7JRwU6
6t5rdmiz+jfqX34GqlAM4XiehoapgMiMQVh/lhzEAfFZoCjbXF+IBff0HxQkj3RV6bQxyDl3pJxD
0GMTxSuRy0JGSxFRjzzmJegv1TFQt+FfC3qEx+rIXO5Zf9kjMIgP1RrsceFeZ4iW3KexWWOegthH
kTKQzQdjA65at3RRjbE1juFJ2xe/zU2zKbfFSqcL3sMQTLxRwP6BGB+Dy0H7znQ1cyAt+HR9XRan
TjDyHAW3RIowoqa15w11043uEx8Yl0NrT0HumCtrtDQKwdxBR6FBjxEbIJEV1Pu8WmztTXwhBY4a
q3/9FJ8qlEGwYQwYCKNvMtQF3col7nE5TUN/7jU9c0YIMW5ihavHvNFz1xxD2ZfjiYBQX+tB5dBZ
B7BYJDvLatQXK6sHvwAV6wH1uJlTDDJzUJ1Ib+p0SFwk+63urCOMmsPra6AsGYfgQADTBT3NjLnR
bDCm3o2v4V1xo+/NLZRCnMaJAYo4GTeQTnOIm71BIFLfSHv2WDv9yheo56n65nQXUY8z+CNR7oIv
gDygC+N0JPs19wu7sk+P3r2f2L9Q/Hwa7e3h7WNyZQebg9gft+fs3/kqlOI+kmxAc+6tZWoXpkRE
QeogjTZB9jkGRN3EXIEuGagxhpXhLtzuIEH4744psl6CLCWGK+2YN7qSre0ASrUl5w+UQeE5Og8a
GXbm4skXBkBWTrzFWT7794tLJSmhkyCpsLXBmTe9h1eEA+qwNxR/Jm9yBmfCn9TvXCjS2KCd9sCV
bFMsArNlO0dWHHK6u27ff1rv6Y3+GVpQlrRR/+2FK0a6AD4Foei/XxirUTsqoJgIWuwClKoH5aZy
DKf1BsxJcoDmuafj3gkqWi8C0at33QCWFlvwcN0oNUYy9lgOWFYV1WC7DXT56XrjC45HFxwc71Vz
AnfBGPTqBjjKnP+63u5C0lXRlX/nChIqijRnaJh/Rs8GVuy8kajb3yS7cPve2Ciw8vB+5UBN8y/d
n1dqPxxSuz6ylfjs6yHzO6sVHJ/ZosYrNPEFGvoOt4qX7WJk5UF0tAsP4QE0DW7rWUeyQf7FSz3J
DT3To3636Z3iZc1S6ZLvELzXYDSlgeMdu/pu8oZtfQr3/AAWaniRHLuHB8Am3yu+4oMVxP4AW7UT
77tjdQLr5Ama2I52q7krS3Je028mRIRtNg0fUyZhQozGHeHAonsDR9o5f9Lt6l0Gs3qX3sPejm9k
Z7ItlwXSY7Nb6/7rgf+77oUQquUlbg/leUe4qvMKxnY7cUFvso1/p7fRTgNp/w0NcAI+hRvzxA78
Q92g9G0DNBxWR/a4B10Td21dFvJ2IKn4d3+i3BNEURAgC/A4KZ26xxr8Hi/6rQGacns4sFP5h/2S
b6/P/FIYIVY5Q7vTChkAP8F8Mh7KW+lXcUQCxps22l45YJVX0CdfiezvplhwUDjBhxxVO9hs+/pQ
3jY3w7baGveY0AdjO+MdTXOIjXfwreZP2+tjW3AgIlbUAnE3hAuwqkMsg7vGRBVxvuJvFxyfJvim
aW6qOCOYtbq37I5tzQnV0kDSXP/wpbhCEzwUMdqS6OdDtIUCs422lTvNb3agjdnRoHmCrsdnrm3U
E9tYXvcrO4JLEUd5eYz/0LeVTzh39d16CS5KL3GJZOcjj28mp/Rr39xGu34LOeM9EgjbzGHu4I7Y
/L0PhWyv3g4rUfPi9hfcEpmtWalBAh+Ag1J6rW+HY/ak+NMp80G085bvkwe+Fk8s7X4RadqHPNRA
djMG+jbZ8UcQfT3oiKHNV3NXnUBmGP9sK6qCgzEVJI1oiDFF2uSmKXUpC1c2y9f7xzcrJUJLhymV
JkiBwl0cxo2+1V6zHd1Fe/OQ+GTT+L0PGpiTteKpFza+CDBlbV/KQDGPgRWeDPNNIn7YvFzfcosD
EVzEaDKzPit5BeSuuEeaM/ybv6lPylsD9iRbhWQndHYHG3Wxkr+W9Vwaztl1XAR2yJWbVCrQZdPO
zpQEoVW4WrGSs13wP6rgJIA2HQZJRQ5DAtFIWm7n1Xq5pZYF/8BkPE5FUGIDlk/1pPhX0Y0rufLz
hvxuMwlm34zQ8jw/ZAQccpE9GNqm+JOkT/X4qZaY+3bNyBfu42KJ8QRpRnCRk3NEre4VL8cjTepK
93XQetWh8NNdskmPhg99Fu8nxO2mrIjg03kMMbQGHo3Nj1n5BJjOymGwkOWhgnHL8cwkyMphE9Wg
eSDciUCg14XUBVvHmpEvrIuIOyV6BArXswNp3fk1+YhuwJq/KzdyIN0YnnSs/Og2vm9vyn24cudZ
OrBFMCowoYNptLD08L2FBi84QR61l+Kuegrfot7F9dFrNpO+DQPlEH32O+pf9wJL0bmIUzVUoBb0
CCPN7MLWwtO46dzBa33qngPkzAFw241v6r+ZX/j1h7Uv7xXAV86Rw5qzXnAKZ6KmS6dQQDKshIgP
Nko3vLYmyD2htadw9/oAv5r5xsSo4BZoHM2gx8cAG6/xNJvgys62wxGyDnbrvj9CoBTht/ar2mZH
0y0Dhls7rul2+yf30qD08Ldn3ebHteT80mgFX2KeFU1nuUeyWAHjhKKhINIsiVNzYyWDuOCsvq4f
Fz4WzJAUEHX42BbSMXw8xNmf6zO5lD/6eou9aDmvNLBQpdiiqK7zpBPqUoJ6M/rWJj2NO92tcYWS
9xN2R3mcdsVJ37VwKdf7Xpg1EQTLWAf85YBFHDvZZvUH1HrtxlqZsaXGBYeSdfOktwM81cAjLzrX
qc47SPZ51z99KcAS8a8QVorSasa305P22j6qz+SYP7RBuOmek9/G8wTGkZUocsHLf9n4xQJFKpTB
sww9GVbikjFzwMRi1+GLOUB37q8BhOssr5Lon+PDb+zqK5i+6MwAW8igEOyGV8V5BzOO+/h+zGxc
8I+/kv3mV2VvEvs+dpEpym2Qwmx1JHuJ/RcMkIid/wbPd7nzfH2GF3a8iE2FNHJW8x6HGygk/2rQ
F6S6vNL0UgbsyxYuRplIWg58L9quvOovzUEoBDJZe3qqH4x76728YX6zSYHo0+7GPfc0Rw/WWEqW
RiU4iolAz7JpsJjgykZxQm9Xw7ziE5cOm6/RXowqDFNdk2e43PBpcojXH5N9egr9EHXkyFOCcmlL
Dopb4nKYA19xf32ZlsxMuGiUmTGnpER8NpCjqj4W8cdk7a43LS+0LeK5aiBvpXzCZPGNdOIHLUju
iieocu6bW6zPPjkZbrPS18K6iOiuOoqaM/cdvODYQ9F8go79SnLgnHD4xqJEPFdhDWSkZ/Od06cK
NWpyrLndoHmaOTujuhJxfgnnfNeL/u9xm6c1h1YcehlP9DTta9+yAa1D/o2cWi/8vL4gC57oa50u
NphSMEm1Rqw1kcMD726UBqk3YtlQCjhUKiCwk7YrkmJl4paW5Pz7RW8MRwNIrNCbVj/W9KOhK+0u
jUIIHQpOpglE0xgFGLLAqJiCwWOCclfBHvKYOToIyFRlZVstrotg73TA6yUPRwQGuQJyOb+tGoed
ixJUZLjBoA0hNltRn6BLeGiaWxBI2deXasl0hCvIQORU5zk8XB/ehvpNWj1H5o8QaMoXtPBiXUpT
koFOwLq0/fwE/TV3MIz9NBR3TMpXlmhh6UUw1kSnvIYsh+FbKZ/dDlT69yAyXNtYS3dkEYuVzXlY
zFJh+KhN6yBarfbxlms9BT2HrPvg3iIbIy/z7Vjl9e0kqf0WOADmpMwyd6Pxp1FAVw592AZ8Zhof
TY+bZrZy3V3wFiKQC0LqFjR9IDxQSYOdNm/WzF1rvrOss6h3tBK8LGwOEculZ2EZcZCL+eAzpKd4
VvQTTaF4Z6bVmu9e6uL8+8Um0S2oS0N20fJRTdJ+DGnCt4WaRCcKXsqVdNBSF4J/kPUZdGrg//Bz
ZEQhvhcdK/CQRvMaB8XX6/w3PlVUWApNYA24rBg+VaI+UFTw6UMVNHVnvZpseUjM34mM6nZTHc2t
1afhowJOxV3OTbqDCmgDxdy2npBRBEGxr6CSzGNqyE4zKFKdTlJj/FPONgTY9Q3065ELjGv2XCik
epTjqnxQRj3GyZ3mu2SerTtFyWaXqaCSzPWo9ZVI7tyEtfPGYFYHMsoy8YBClx6V2UgPQOQBSzL2
QDXaSpaMPqdWMtvz3OCFiUR7NtZkfy4/84skIy8yNBd+60pW/TKyApoA/Vm+ClWrXPYbyAL7KpiW
n8e+o4/Q/Wy9gmhafdaUwNNcBIJrJx+QQWnLAUjQpk18Q0GpIt6cBgK5Cd4A+JtmCiIOs+MuK6A4
wcpCg/5lZ9TbWQXBexxF4O6LQRtYjRYIXGTUYR0mo+ruJGvqTnMxILc9kvb1J77xPzo3uZWfhZRb
04+I7uctMK18PDZUXrl4fG/CYGb9d+vnsx41TWZavjVSyK6AiW4+8kyHXC4BqK7UUSjjVkMZ+9dH
872vlEXkSj0lrMi6pgtKjZ+rdSGonIzqSgLjexuTReBKMeSGXmpKE2jSo1TcyNNjrq94uu+bBjfz
v9NU9GGo9wwsAUyC8Hw+q4cuNqg9suhHy/xFlHbpghiBYPSIhyF/lEBXl0MF125yBSrfTUnc63O/
NAZhqY0ugioCtNN9WqTOCJsZkkMKVsbrrS9tpHMAc+FDQekbKwmtTL9P+0dsG9kBveoOMn7vU21K
LhjkH693tLCFRHRjaWpgZsssy9fL/LYG3gCElysn+UIM/x8BMi5ppSqDn9UvKSt8uaEcJKZd3NlD
1eE4gMbsNjMgvEAZiGHB9NmWebVDIj6iqMZEWA5ijwHUUxPrkoCb8AbXh3yOi//r2/8jXgYtdwou
WsnAkOXtlG9VvQWbFuR3jZW3uqU5PW+Zi8WD1nXaW7lh+VlX31ZEcuRqWgkql5o+/37RNDeg983k
0fRDTa+3Y1Qrdhzm+krrSzMjhMeKMWig8s9hl8D/OCkInuzBBCiHMKhZ4PX4+vwvjUGw/izKyxCM
v4afMf0+MqcdqUDNe73thRGI1VNdFQFrIlWhj3PHPOpENp81E4I/rVKTe2Mmaze7761fFmuoaNUl
QECYEInS500rQ89j7Hdj96Mw+z/SYB2jEi8gzu03OHmhUqE3j1yn1Fdol75xAs2q67O1NIrzLF7s
JhIqM6ouMFvyJL+UmvmYZGedKf73evNLiyHYAQ3nIjFnYvoEcipIXM5yBG2MfTauHCNL7QvG0GZg
rwVwNvQtFdR6g5arThuFxyZrb+aiXulkaY4EmzDUMK7A+Rj61aT7VS6XtmqWoL9reu9nsySYQ5qF
c6ZocPVZ9pBGoPKV9wwKHLO24oYXjpIzTfzlItdkkDOrBX62VSfTMXmDt4aSHbtujPchheXlkH76
2VCEMzHnoZEMbJSDWnseE2ioa3j1aAp7VTNvYTFEPHA1z2qujC0UxEAiXZVnlasOYjQjf7k+gIWM
uCziaRPdGrqoKeWgqVJpxxW1es4rq9h13LR2EEfIHrJWzjc6dOr/TmrRnBR5QrW2MSfI7gxdfBti
x99Zca0zpwpL80CHsgdRG2cgpo+HW6jkTL0TQX06tUk05NYGSnq939UDhG2uj8HEun5zvIlIXUlO
oZ5j1lOQhanm9AVzwcuxa2nNQZ/d3IHy5nWIVmkEzrvou94EGySSVeahyuSAV72B2v2wfMT9Lxvc
Xq0714zPGkJTjzJdF1LbQInlKejbO8gRO8NA1/yYIDnw/zJgqFT8u8c78GND/qOcAzCaT+ApUPUG
VfQhbtSuGiYILSaTZr+sKke4OTSketeGie/A6cFs1tR0q7QRLilgWLchN6za81i2j6UxgxcdCgRO
1vXmzQDFng+WFfl7DtGNExSEuw8+F5NtkAr0DWaSvI4GFHd0raat0zC5UnALowh2IJUaaNNY3gJM
U9+iZg8iOCnoU7fgmpLBbVpOz9yE4BGxWObqWsU8QirOXAsU2W47Sf1dOrSWq9S1so1IpL5MAOyi
23Lc9S3TtkjNNbt2hF5BbgyKSzqtcEtItD5NRQEBAS2dpoMFdqg9io3nzSARANIiqOvhVGugCTeV
KAzI1TtcXToPzIs0dlhBUHMOsZMYPP8jSSqI2zHkL42Ms/3MyyGI27qobL2EQAUI93n7eX3vLoQG
Zx2XS1/VZwnjCeddAJGIyW1AW+yCHchcyZQueQ/BE0Z4Mw+TirdBW0SfKPPepzqknzJsgxXTWziQ
DMH/WVwx6whX76CR31p4Vrk4VuFHVK7VvCy4chGsTEeVzbWuN0GZ4xIAcNZGx03agZ7EPjXoGwrn
Hn+0DiIImc0QXAB3sulbGZ4UYvLeV+GKi10aw/n3i5ij0GgXl10lB2WErEaXVy6EIv1E5aepwyW2
t9LNz8ZwXqSLjpKK5lw6p8WjUXlKafVUxI17vemFjSSChcehHICNQ2YXbgU5ITmX/ZKAgytvtbVH
34WtJPIFjnHYabnVy0GuFXdKO0h20pNn3tR3kmF+XB/GgrXp598vZqirIOGB4poukEzT+J3iPL3P
82YtnbnUuuCT60LSUV/RjUGhkVdqFJ4cpj8zZBGAXCENTfGGIgdTYZ0oT24jY7rVebRyDVpaXsFP
FBai73Jq26BmspNl7yq8uBWvhGMLC6sLPqJDliZry5YGYXmTsrcaldvE+EyTFQ+60LwIBMa1YYZc
LTRWDbWT7Glqt6WMel29kZCxs/Sf7RyRvBV1ZQOdICIRDKGxycHjnqhrqdelAQj+geoZMqAzNmVI
G8XtTK54DbgBHQ0KL7tcbde0Ghb8kIjbbSl4bYfZkkFdGW+jrG+8Qa2hkMGQqZyhz4nAdS3dtTSk
8z67sLNWkTNZBYM06nIK+ieLBySTa6SLrT4nW0gp/4y9VBbxulVpqUaUdAi/1e6ohxAVNZXn665i
wSREvG5FGxCAG7A48HZUuwxyv36N+93RCgfLud7F0iwJZ3/VZmEkzxP2lEk2kjqPdjSOnyD+fFQa
JCKud7LglDTBtEcWY28VFgnCdiI3GvgHd1Fj1u6PWhfRsBaqFXmfln1QN3q4Z2rGvIRGazUqC98u
YmCHbqjBGdv3gaVZ+0YF7UO8hkpdMAYRAgtdwzQfGsSpo4KLitHuotJwsl7ZDCqqdOQV0OLCCovY
17TDuxNvc8gNy+kfkkuJL1XjHRQUqN0lUFu6vggLW1UVrA0xZAhpvQz7qEk2cqRDuVeeR1dL1bWq
y4UblnpeoAt7hkAnXkZCUw4YCCb77LYJH5Sc+mkNoBkkQodSWkkkLk2YcISiNi6Zy5ySgHavkG3C
S9LNrL1pkbXyfrA0EMHkIHipIZehEbwUg4NQS6FE1HfyTotMMNCYqLmCAhNUon9Wzwnlun/nLe2k
KgeDZhtUcnpQIXqPyvq7ny26cKr2szpMDa5TQTeioKS/UcfYzce3HzUuAl+1cmBySeH8ouEgQevX
Ak+UYawpayzsVxH9WpoD1IIgwBTMxrzrquwB+enYTs2fgeHAB/vvrPNpglYuNPoCtVMcZWoeQLIO
Br9oJZu+4JVEmGsV03SCFl0XdGEDdS/lnleAgl+f+AW3JEJZo7KbdZB8NkFtQtTcesMtf2fEDyWb
HKnRVjpZmn/BmnVVjwuUgHcgyzYeIR8t23KdPnTYqCsOaWmGBCvWVEb6rGFTkPTFiVrFtq61n8Vh
IuFqkZpTXkQtsi9d8TyG6UGJ85W859JXC8ZKIN0otRqO4zyFbDaeMHUoX1xf1gW3JsJOIUoR1gab
uiBJqkHGw9lIfXXOh10D8AcEITNr5cBZWFoRZGoaCrNSbM+gABupA3XlDvp5OrVrTsjK4i51cXat
F2eBrs2jOfOwCTIUsiYystAOMyr3+kQtQIiAN/i3dWQ5m3SkSEcWLbKGUumaLB+g792/hCMFn536
l0q1Y3Tck7v5lwG3qnXR/Q87Py/fxdCYlJqMmRJOn7qPnTIEbsRuQgLnZKBU1k4nFTJzClbMIqmM
/aFDAWxE+msTViW/tbSQPV//koWtKAJTQzCVJumErG9YdXZJ1QPeQVceuZeaPv9+MUZOa9KbCNCD
QaccyKya3CJhqPywdcHyqxKaf2UPWXbVeNX4szL9uT4hS5tOOLdrFVqKVo12daM+mDLZjWkd4Lu9
680vhAUimDTKVJ2FE8K+SX9VJmI3SDeWUbohSuPKVub0bHu9o6VxCKd2nepDXTQjCSbFvO0LqtpI
Oac2Has1bo8FVyPCSOVMsfIYEuYAEuqmI7Wk3rRRn7paPqAUmLXRzzyNiCE1ZR5H+gAkRmrS9xE0
dIQWz3G+so+WRiG4AZSS4HAF/1PAQpU4oRZKD5VOUUhsJOnWkqPoZ0fhF2juwhoqPdfAAwFDo+nc
EgTlveTOINfZa3NGViK1hTNdBJISnQCZP2Pv5nLsRGa+7/onyiak5T8r64cXsS/k/sVAjLljZ0hV
h0hzmuyUZG9WB7r/67t2aQSCVVtZAT3OntFAnbIPUqd73UKRdzZuosjYTEA2XO9mwTi+zoSLMXAy
Z2ocWkqAoqu/+ly1IAiYjiALzlbGsVC8KYtUf0WujePMchrwtOn/qGrZulaZZV4YyuG2gfqWXzSg
b7fAf/0YApCPd6ycfAAKaTzjaCgCC6INm+uDXfDDIrBUz9QqUeFzkBVunzpANOzZWIO4LEykiCi1
4lYPNc5pkEkKqLS19g0k8hHimWr3o48XMaUQR88pi6C8Ws49qixn/jKR7u/1thc2mwgK1TIjLyip
taBX3upa9+pIcynxC23e58Xz9T6WJujsdi52msZ1UhYFVwIpus8M01HSwu7pyuScG/nmgZCcO71o
nDQAv8hah22smyejyO6j0vrQLfI46+nKHC19v3CIS1VnkgqieAGEFzloRovkhDrY1g7jYV7xWkuj
EGw+1o1KKyZdDUK4qhYPmVPNna4enWStonNpEMKZDj3buFdDWQ2g7yG7ilIrxz4PI0+TkvFnh9RZ
cvRyKeJo0sAkF6pBE4UwcohXDIajdz9sXTjMLWqqZp4URRDXpAmqPJ0jO81n/qhVerZGLP39LEGi
9N8hJA0eo0BjqwZKeTOyR9K96dYK6OZ7F0REJNzcjigbk2MWGFpWOhByk/YKSC1WUi3f2zERKfwS
LZEatYc3hyM/JBH/UxH23KXxa82035U8e9dN+ft9SkRCeRVVDK1McSEc9HKnIva08x70G3pPnahR
1zjNlno5r86FTZuZZCSK1YJqvUofojG9nyZ+Q1l3N+Xpym5a6kKwaQTiHOrWBWLQ7p4gBq3HE9Gf
E/7n+jwtLYdgz6YK/ClkeeQAB0/rTUbRgG+fwXt3tHiT9ER+YbRPn653dp6W/7pAYgmmnRi9LhMK
o2A6YB9TXdQ7NoaPDdTAVx7ElvauYNkRoRkIT5D+ygdtBwJSwAPXdDbOlvXdxwtmXQ5aCmp1Ogcy
iiNsCQKddtgox7IELXKjv2uYRtsCLs3uTRS4X5+whdURUXzl3JFQ54BzYCjxnWnp4xZkHnLs96bR
vZdhWkiuPGfl3+vdfX/fISKYTwNhudJBzBdlWjz50ECesYnSAqyeI8RuHR3JM2dOtRCR98j0tZvJ
wqYQidKBQZVkM1I4JEi8sASvaOFr/ZqBLjV+tqoLA5Vm8BdKNMS1JyIy6gzHwZbi+LHuppXM9FIH
598vO2CmlVgt1EJ6zo4jIb8aM9/00qoO0sKGFtk9kTuOUJhsgOxtIHdVhJd76L712+vrvfTxgvEb
eN0Fad5g7WXpY+xu5vaZsRW3tdS0YOpgJUnaic/SXi1uBgaEzJTYlb4ShCw1Llg58D9n3oop3E/W
bTXVTszuWZs51ydlacYFO++VLEYOKZH2KakfikJHKYE5GyuNK18SK9+4ERG5h6t+GeLRBAX4Edii
7GLgFWRHCus+0yOSOXNrprltpEW3A3iNOn2VvlCezp8Mobojd1RDJQob3LDXO79FgLFHCbbmpclU
fTCrUPBcO6dKAAWwmTll15puyKQhdIo8mR2QxFuoUY57dlOwJnPxuKV8nI8XJ+zSIcibkDlT1vcn
VZpDZApK3XKKfrTe+7JGoZelphYKCSQJwvdmWHJ7THrNdFCB9NpYo9bapdGNj4wZqG7JWMGchHUs
cUcrlv7oUqYxtwEU/tSGEnAElaKxxLN0tXtUZB2YKm5m2meapiGBB4315zk1Zmdg5ehoIzFAnDs1
L1Ag6t+HVDegVZuVuksTboN2J/aNsKR2nIbKnnc9mC10Alxdx/pHUrd/czWqjnEMv2XKcTzd5UkG
NStiRfWvGChKO4copd0VhYquMnPYgUsSAuZJ1G6UsC7vw2mc8d/dL6aPDLi0Aaj83ur2GYnhV1JO
bqHR3LimLGufqqaDlFhi5k0CwfkNKM4lLwJW1o21TPE7YAGdmo61w/WxcYxJMTYzo+ppilT+l0h4
kDjmLTxryVH3bRel1myKkNS2ysv+XbKU8qWV6OClsooXjJ6OTqXqmTuSuHDHIaGOGTbJUZmUGJjL
cXClsWCDl4Wxmvhm3XN1B66UunAkKZIheaYwKIVkE7+vAIB5G9SEjJ7KNCPfyIpkFU5fhvkBd9HZ
nznRG3eSK/2lSawZupO6ku5mHlNUYsE4TDOhKBnWMi2HSpQMdny1Gl7LASyLbqQZlQecCs8hSk3l
rc5Mekz01Lxvx8SQgQ3Mmd3j3XDXcqto7YLrENNqdcmqUR0m1TbR8mr2KSRVwb4va3EAYv5xY6Sp
A7yfuuuSltkz3ACuCYQ/5dJMB9eIlXKTa1V4Z/UTiBx6rQdHYtgCBaLnrYfSpHITZhU/oyDNijht
3YV7M8v1v8j1S28WqrGeqzSD4cRlRTuP0baGoJZKt1Wi6beQ10kb24RCzTGdG9nw4jadX00Gcmdj
bodnvOmqmSu3ido6Q9uWnVdRdfa6QdI2uHMMgABpkl8ykj+H2Wg+gV9stBWZq5su1GvbbKrpLqok
tmtrHaLPRs+D3jBKr6hJ8lxUeJ6ENmf5GvZM2vVlKXlmWjwieSH7U20xBjkqlf+PsytpklTl2r+I
CJxQt5rmWPPcvSFu9eCMggrKr/+eut+mr29nZUTtKmqBJsLhcM4zfJf5jNehsdgsvU8TfG16pLat
7srIsc0ONJWAXQhrZwLyGi3MqtKbEQrkKQZaAd+i3kRhTNPcNtnnQfncAz7+/8cxyyK/L1k5jqc8
DL/lkYbMdbQEiS8vdXn+LVD+LS6v8mzXz0FrhCby0d5SlRR35mX5ByBZeV0+z/fku/sWvZmn8X68
5jf+w+c/6kxqvwbrFpLB4bOMoqMjLSzPh4gDn1RbAhcSFkmQAe0lU4kz07euZ9ayHJYg96ZTVzrQ
iQyB6mnd5qcglwrxZxLVNQGPe0tdxcYlxz6GbAAbgelmm7x46OHcRvtLLrtnfsaaidfQuh9HY0a4
HrJiqwUfnqpZz1BGJZeAt3/nalF/jQW08JlToxiAlhSVc+zErG6k1ct75OYq1YX9SWvlb9w8NifP
ZzlSViCcE2Y9nrr1tFzlE482OVy/MgY96gu1o7/mJHipVaLWCiY9i2PpxCOTea49omKffb4I/zqn
GHqVqHHJZ9pRP0Jp+5Xl+mjGNyP8C73Tc4OvErWJhRje7avTIvqDO/FyC92WZ87cS+XSv24hvP0q
WetzD+AiQpbTothmnn+BDw0q/g950Un1zC9YwwiDiUwfnX3vRFx2t6jmxGBTl7ikvjD9f71yUX8N
IByawKhIwSaqwDl2D8QDXAZxuoNEAQfUrPea9rEBlu2fsjFwxv78k/91s+KZH///I5gueZj7DvDl
J5r3z11s641qpx2UiN7CLueA+vc/vvag1e2r8TsnLufCQtX3ejZjivtLQjg8KS1LRl5sPn/KuSn8
+HR//Byoz1qnHePqlDe6qxMRz/x1iPMGYjbN4FzpPjBX6NZ63yaz+F+5gWAKV6dFHlJaKc7hIuhV
xwYtj2JA/Wd4+vwXnVt0q+0O2VZP1/CmA/o/3ut5ROYxbVzH+0pDBS+/2vKkqntIckYhzOGgwtnv
4mrcOP2FQ+1MqFoDC3XdwMoTGfpRxdO9qOcbJssLpcO/+63ixVe7vZthp6jdUmDW59u8Lm5oY268
kuycJciiMX4cO3VDHFmgMkP8nZq+xJSl/hrPKHAXcIewtqfOdN4N0d0IVfnQ36jSc/dDtVSXzD//
DnTAkz4W+R+LGY67Ft7NC3IC3Xo7bskAgQoiDgWaHLyu25uB9yYxy+Lu4SYrEgjfk5sxYD4ubmYJ
L0SIczO9xkG60YievYqW00yXq07m6If12F98W0MV/w23Dh84CNzuR1uXW3jY8AOcHS5ZD5/Z0Gt4
5ALJCFwXENR77aXV/OJBXkeDOqeH96m6hTXqhV95ZputAZI5+iV6Eo094ZYE2dtqtKmCLUAiy/Zr
YeJ/AJJCat8Oc3T05++a/gRbIgnJ8pWkG0tlFSUmxaoezd3oWOvnEDd11wlgn9LsP49BZ/bx2oYe
2jn10ORTdNR8ufPG+BCISzZj577vKisYB0Mgkx2aE/ieUPIDE3451hNAo3G9iPdIcfrdFUQfmWvl
cuFbnznz1jKhPqDO0uYu0nvIEg70e7W8xAMuez/C8tfnE3ZmNa3BkaF2BaO5Do9TrssbQSAlScI6
9ZvwUrJz5pOsAZIR7HdjFlt7osp7YV6Ujou+0PP5O9+T+mtwJEXYcYFAiY6U9PNGT/OcWk8q0OL0
L2gTwBmhHFA/manc+JQ1u2lWDgrSnT0GkujrWcnXeWTzYZC4Pk8xijjLAGQJmvdw7ex9/apMCYnp
qaZ7o3FHiNswv6RyfW7mV2kGmKcQdtFYqmgGP5KZwx0q3hdO/iUdKczNx3P/iMleyHLwUrU9qSlf
krL44CXGWxrUF0vgZ9LYtVDo0ON2D9mZ5YQyBvnejsXPxa/0A1RyQohByul3B/DqjoHJ7+Leu5lb
CZcv0PnTQNH4mwAnIbUipOmgmvqOR7H7nTezTgaP62vDID7U4QZ9iKMF7CkgdFKlPC+BQs0P8MWr
zELnKR3rCXKNUAV7caemBpRuWX5PyDt2UHHR94Eq+kw5pT0wHdRbqPtC2z0e1V64i4AUGnvPpVPv
AtQ29xx66RDeWcBeXLRbwA1MYWjX9VBGi6PujvndsYjNfWA6eteqBW7fYMP+0+keiI5iifrrwFuc
tHcnFEW+tjdXoTJuXNNFTHYQ6Ps2oxEwdahFzr8/H/zctnT/uzx0vUjekk59wAPhINqrJT/C1FU9
fW34VbQ0sShjnRt2hDf5NQMTJCbki2++yqfCqFY18FrAO0Ry3HLL3A1TZX8BrPWvSuX/lFSov0ad
Mm6pA3uq7oS63iaMm6RAQ3/sH2tDN0MYgQ0vD4BAHWMH4aJu9L6aHoZlySphobKvd8tCt2Uf7YtA
Zkvs3+Sk3tXW3M446ORcJEFx4U3PfMF/3TX+2OBl0DsRW0x4JCKASj6zByKbr6UAa+SqFEs+Q95q
ORkxJCPgoYB5wWr5aznAWhd15FB+6IsiPCJVKq8nPxcJD9z6yBXYdV/bPGvUacEnjZ6FgmZ+vQeO
pHGOrff++do+cyqv9U1L1GVR8MfQcphSbt4phJs0ysGB812AHP75Q84cD/8eeX98XTMFo3Znyo5O
JW7g2fSitLODqNPu8+HPLZ7V9g/dMDDShydh23Xp0qs8Cez4+rWxV3tfK+F3yPOWkzPBQoD+018C
Up6b+NXOb3zK4TKxoCAI7DLAKvuJdQmNH+hQbaT3JTAo9deg0xCouskI3JLrGCoEzquufqsw+3xq
/l8E5i/hZQ01RdBdAidS+uSSaUl7+FzsDXGMk87SiSENVekRqgehnXXqTLAc88pmhDJd3X+PfVuc
vPJgZ+vuZN53B4XaL5DabgPhN++jnASvZpoYTiC+tORVH2xLrx9Rnm2GGo0w4Zczwldc7YzbR984
ZNlMgTZ8aeYly6GDsKUKpO44ImaL4zO6BVcd2jjML0ZUdlTTvwEV3qah7zbDZuGQeroSoD/CUmu2
PTxHveCxzn22cctmTpaJNldDUJWnpgyrvReIMJPSN79rtIb/0UXR7sJAVZlmS4Vzu3Z3MHWfH0OH
BLC2hiLuUyzzqbxfnBztwbBroYI3BXl70qSGkgstgh24efmjGZbhUBmHHxsGzW7CYf/H61YcmqkR
2x7InT0FQjyd0GLbOxXsE7yyVlndVX0LxPgw7cZ28nfdSNDN80QEqkTLXQjzGcOHK/B94xKsgA7C
bx7pTrnnDk/AshfpBE0Rc6RQ7oU29RK+kjiGVr8ZlwcQ75YsFjq6CQUbH8HLbrc+HOgzKGiho9Gj
+IK+4dz7d3CgZ0+1qoJrX5cQAsB77+tIe89Q9jEgBiwD2A7Eaeb3pgXUM6ltN2a0ra6LKa4zZYb2
1hGV2ILsT2812OvHVnPYHyM6QdVkcMWJAxeV4WuTq9mPXC/L5VTdhDysYbVadr/QxOrKPRg/9Qh1
W/QqszBk3b6Zw/jozo17J8FgQKE6HtDY8z+EEJ1w8fKsXVqVRhSNV7RVxas0iuA9fQotQHSTumvi
xh7Lmq6FePciC50WuiJbsZBiKyFU9HEF6DfzBOs7L1rMzuklKBDgHjw2kKT4EfQLzRrOTYmOY9S1
aYtU+VkVC+8SaSLvHt0i3EdRYSAT5OesebTxMmQG2o4sb9Vmwird9OEj8XHWejHxf0A1Rz40o1Nu
adP1LxUvn2ruLztXLiI4MNgwHruomNH6sWM65O0AzyXzCnVNyyCCMuS3nMCjOSXo0I6pVNwLrvxu
8bdwx3Vo6tewV/7a0biGPvuooS0lldGx8gh6kzbaNZ77HNDgEjjnzLnyL5r4j3Nl8O3E8wEsY7c3
uA/hapAr6Ayjk3Th4DpzK1gDnxco9U0+dLqPfQ4EReFrdSxFEyRVGJp9xCHF9HkoPXOC/Q/8eV6Y
hGRodZqbKX+vXZeA31KE7oUPcW741VlTUieSc+l0J+Du3GyOK3GAP+oly+Yzk7QGNZMgWharQ5hu
orUMukSOFMh1bmZNL7z+mc+8BjUXiycCNLb9Yy3uXBT6ZHxdXbp2nxv743j+YwnZXjbGjWp+9Gg4
3S11z3/NhFMomhTBhRz/TLHFWT3CBXe86qGycxoWx9lUc/Q29DlimlOAvU5ulcl3DRsuJNJn0op1
nzGuoHI4+jo6lsEby1mqQGLxS+R0EpABMVw4+s8tqI/Z/GPW2sILCrtI1O1EbI/dxOts7Obxn893
w5kJWwsDw4kTxSeK274bWHOaHGhrVYWGr4wTm8zH5oB38wi1I2AVLmDIzi3h1e/xwi4Mg5ahmiqn
K7gizUnsDD9MNByGhl2Ys3PP+JjLP+ZsCuuRkwEVhqIx/UvgmuVx6DsC7/QqyLyiIBdwX/8SFf6S
la0Fg3HOolQ9BOUpCCO+89p+zFQYeqmCTjBmsjHlc1yFMSDqwu7aDsBurZR5+PzbnVkZdJWLC8fA
myea+NGFEXZvMJM8Rr/p88H/CgCl0Pv97xS6eeO3am5wnvMI2E9lYScDsWUa8w841BH2qZvKuNdV
yX99/sCP7/+3qVwFzq4QE9iNXnT0wqjfO8zsSYx8lBaO/MqqcGi4mi9FGioHy6OjifSRRNVTUc3f
l4ofq6K7pNX011+BZ6ymbUQtv3A8VF7L6lB1b6L5ZYn4SmzG2KsZoksegYIJrgC8Zw4uK7KZ8a2C
JNTnH+Cvm8aha5mpWUpRhEwvJ2Ly954C8duP1AP3s3ob9CUDmDPsI7rWmPI8W45BCJ06ADurDZ87
SLCrZ6frXr1JnOpmvmWVefK8RSXkI3sRorirAISAXcclitVf4zZ+6OqQiIt5kJ7ymxMooOWuIPW0
aZpQ3I4B9OqKOHR2zhhdarv8dZPiYR+z/Z9QVMpFCUBaKxLpaxsAmPjx454+/2bnRv9Yhn+M3rJC
iGnyAJhyvunhUchfXxv343l/jDvZvCXD2PDjCAzFjUSpH6lMabafj35mk6wBHjrmlSSLmk5RPA42
4cBDJ8NE+DW0wZfHz59xbmZWm50wGAdGfj6fIOnUHUbd6x3ScPXza6OvtjnhcHVwUVI4MdRb7uJB
Twc95+MXR19t9JEsi3CFy4++Bvm6bPUNdIMuAQjOTP4a4xE1QE1GcVif2jkqNlZwdrA5NRsbBcuF
Y/HcIz6SjT9WT1MabirS45QoijQuofVcLpu8v8B6OLN914COwJdM0InVJ9QzYly9AQxtURRMbC/e
cws0qHeRxXbuh6w2r6kXL16KGSdEtLMxQ0SyWRvrCzeRc6N//P+PaZob32uctqlPIHWnZtn1ygOo
uN9/vkTPhPM1aIPW0UKZU02nufoeUQtXgPfJlekU338+/pkNttaGsv3sQAESwLByruUmiFnzzFEL
uRQ3z73+av96yxj6SwfUeyVFWo0oYkB1dYah5aVNdm72V1tYumXMaI/sqTXVN1fEh1CFT36R//ra
9Kz2cI+5yQcS47KDS8fVJClYTDK+cPM48+5rhAbkBWJXUfAShaTHkBEApvyjaIdLRfAzk7/GZRhG
uhrlQnIs49dwOuGwPNQFAAr57vPJObOF14ALVgDYWudFfOybBqZYc3XjOH4SjzR1ZZmRjjx9/pwz
a3SNrZjEDMZaiJwSznBtyrvAvaejW17YYee+wsf//9i/ksBTRQgznZBCbBqtN1X/i7Vvn7/6uU/w
8ZP+GByMEsAFqsE/Ec9N6PhzjjtgZN9qVPY+f8BHMP6ffNtBo/e/DxjzgFUx+sdH4FtQMOuG+EGw
UqdaeJyggJaPd6BNDOPGb+0lP85z32O1qXUX+n0twR+SwbKL/f6O9vxr4WitMjXBAEUUELCARBqz
aA2jYGumSwYf5957tZlhWl2NPUdWT9CUXqb+zZ2KC6fZmaHXQAo5FcK3ktSnDrq3V4qUMdTMO/4V
SCrYhh8f/49V1PTGULRTo2OOPhN8qdJRFInRl5pNZ/bxGkcB+L2s4ewQHd2++9GzX3N7XTpgjTgt
VFXCr+mF0LXWFGEgMaCGFh2lcnAMV48CJUgr2YVgemanrQEPlQvLQQoY5bEjj25ebqYP8g843tpc
+MTnHrDaynkbCEfSgB9L9U4gPLPtfXKqDLkZWnuJAXwmFnmr3ZzLfChMgA9NdZsZS/cDfe1Rev48
VpwbfbVvwTSZfZUTjB6QxFdZJGMIKVwY/NwOWB3ErTOABgIN5SPI4/IDxfquvfHX5y/+1yrGB9v2
v+ufo2PcCIMSHSguMoEpSBpJsKMB1D9oj2d9yK+4B11/Ib9IkVzDAAyoKjSMhH+aYfcbLcjfh8Db
sEhcgLP+W8r8S9xet+9D09e2mvR8qjpid8pGuN2UpXwWlXU2YIHVKcTZhy1wZ/kVzCGbZ1x3UeGO
0ThrXCfeqMBA7MxfBmdfeY3JpsZVKYoWsI/6fM7PfM81BsCNUNR1Qtc/MdH9DBlt64RXTvTz89HP
LMU1BqCRQ81518XHwkSpM38v9RuxF87cc2N//P+PaFnO3Is7GkLgGYZ3ySzid9aHpw5z+LV3XwWC
BqgFrx+QjoToFo7LS90/1eOFsuqZULzu+2s9t3W3IN907QRUxLidJ0hhovS99Jm8RHw592lXcQDy
SfB1yzmS2nh6rik90a6+ECTPvf8qCnj1CHn22Y+PZCCvwMz9dt02BK5OOdOV81H0hoDuJTe8MwHZ
XUUFcAOdHoVh/wST4Dt3hE1Czk4kbG+r8Gvm5nQNBnAQB+a8ojgZJ27h+1hwdEPhgeZAA4KXwebz
BXXme6xBAeAtBgXcBfyTw/xtM7c7x146Fc8N/fGd/tgLyrEhFLQAkVRTz2BpZstMOMP75+99ZqOt
1aDiyIGHncZpJTXA1tCxD1v2MNtLoipnvu+6GQpXeeA9GJj9fGnuSEFSrnA9kt0NvfSEM6t13Q3t
qOspAdweKErlqeJwbKiMv7FQuU1aT6BHrX3/wvEIENa537PadsLqwOttb0+iUG7mljx48lDMPhgu
+53bNer3oHP1hv1TPE/LEO1aryzA2GS93AqwVV+FAxvsBsxekURUke+zqMtdPM/Fgxwq70WDmAdp
FTPuS8Az7gYW5VeMt1MaqiY6KTSJrqXvs4MHKeINBYfmpm6D5Q6WLOUOx6vYUKqdKmFxl2+7cWmz
qHGcX7KO28x1gXgcawW9/7ifvk1gAS6pJiWurO1UP7kM7IJE43p2WirGk2D2pjtOivKHoGU4bj9I
g5vCV+Y4qsLfwqy6/G3ioHuRI/G2QpTqNUZB5g6E+/k4yDE41F5h74kTQqB6BL7kYHRJyqSEQ9SB
Ntzc1pVFb7Ye+M+YDPk2rot804btvM9DjUYHKAjqicXBOKV9bap6C40nDRar06BfzLwN7WNoSBE6
38NmgL9asDTegSHW4B2P5UMIrmGfVHnRAk8ctAXA9YAyLWUMObKe1l4azMycJLTbqoTTMgeL26hl
OuJXW54G1qHdpoIbRgZVDwPSkCCnPljoYxt0JeY34sFViB78UX/gC+sQ1k2T31VeFvYd+o9DKdW2
LKNwi+0FEAuFLPF957uLl8FnbxQb3wVV2+GDG6VAcNRJUFv9DFNH+2igFL8JR+5gLeRyq/x22lZy
ABCms9WRyE4fuqDMj0B/aOBChMj8toN3yjwqAB1c0MP1qPdub+WRgkpxcKPJzdp5DO6hZTm+4XY2
jZiB1t0vYaQSCw7CHskIiFGdNwigjGV8P9Nhfog9P8SiccmrwGG2E3PkbiHoKeAzKfzdMhdBSlod
JeVi559BVKirFmT9F6aj5pqqVm5whshb2GMsb7zTItUKrQPHeHpbeBCgArbPS2Jc3K87KT5sXAPI
HY+y/RWiaAnUyhxscNZMVwqP2/pzyTdQCRAbz+O4E3Rwq4ASybSFb2YJrxfdPToMUslhLpc28VHa
vwZ0IXrNZ6fbBqou79qZqNuucB0oeIIyCYKQ3HgLaVJIYgMf7jnji6+Xbiu4kZmgUZMBuoRJp5PO
wgKjGO6bFPzK4dpSz7lig2O2kw98WVAvbOsXrMk8KgC+7wN+I9F8AnDCaRLlFe4+bgH+8tUQJX7T
i6uyhCHJCKWCq0D50b01vLx2ej6ng1+Eb3RxTEodQu+NCyhM01Kgp3rYj93PfePuWRc6ezpjZdaO
tjetRjVizlnxbkGI38FHhu9I5KL56fnji+Mt3yDd6x0CZZ0dcFZQqhwXP3Gpna9JBIZ74jmgpINE
2+xDPvtv0TjZDF6uwAx1RIkE/hH+TY/sOa0WCZ/2eAnYBuY0vylz21MzqPinG1csyfO8Sf0Y0tjb
Frjhl6YYX7iFanDo59sgGOt9sHQUqCligpcqN/lPW+ddClzJvAD3xYbjNAUk9YnTQSWyto8RRHv6
NI4N35rWa+5cv+oBzKp/EubqLS3C7kF2UwsmUOi9mprRMm30BGnZouky2cbeTRg0oOV7kmZQHci/
efjriHQjRKirdJgsArLz1DokaeBvsMm77ptpa3IYaGVfYBrYPuWd7tJwbopvECsAJQhtheKfeHat
D+6Vrm9yF7x84GzbBuDrpntcnKoB2N04SeuY5sk3qMFmhgV818yBOblsGf7xpnls0hJK3DdsaiD0
6IfxL6DcCWwEKycDqR6/l0Juf2jbOTW6DtI5JGxbTsLZm9J4G49R9xR5CvVvmK8BWD9WdDtbyKtv
Ax7mu7JtepUMYx2qtAmLMvX9odg1nMGPPmyhMD8oTKTDncztWQ+dB8c5AitcpqPxJJZvXNzm4Is+
Wkv6RzO1y7Mju2hHoatyFUXzvIH9WohL/7jsgmhuZBoTrpPSG8pXWxV0w+CCsLOD9RMzDPo0Lp14
troHEFPh7RsOj1mGoJNYLw6eQTaVD+0CUFwp6fieC4K6gqmbfN+o4n4UUAJSbjftYJ+GY7SwdNoo
a0YAdSeSeVE1vDHjFXdOP/o7uHkZ4Lt9nYKZW6c5ndprdGrHrSlUcbW0Wv+UfSduIjL027KLYCRl
c6iNTZVfpWi8eNfEd8hBw6pmj2WBFRIF7aHN3WZrwCDNWkkZiA9mSmyDuC3xmeBhbtpo63gRfe7a
1kAku4+C+6lm0ZJWcU9+DihqXMuY17dA636IUPj2pjRt/tK4bvRW0qYCdb2vrwtm2C4aI28DKIE8
Tg4GMFa2iN9ququ0Go6FU0ISu8PB+xQSD9oVjPv3rRpk0g5u87jQ3FZpric6ZLEs+KuIZhDJUaCG
KkZdAxLRVq+NYQ0CcwBhloUNd80UsjQ2ngdN00knMrL9bpBl/yygdrqNo75+8ZfqxwB7W7bRYbgA
NIdvFUqtgXrssOW5U5aHBS52Bx8yHX4inaGOUyefINMSILTaBw/XrG90FkxlTVOytHD7Bxv2Nw1g
GQJbXDcIi7XXg7nh8+gQ8MJzboNWcJm5Ws3bKs7FSxxSdXRbgq2lRLv3Qi5VEqqyg4jsXLL8eoB8
jkqBYNV6OyA87oHA024aK5y+dhIdT4qato+0BRipnn3ouFSN89jVrg/7LA/3ghbFCE+KOdEiaEhG
Fs7ubefQDGGLbnLHmN80GvoMCtmzvF10h4a4YRYWXBwd6iBWP2FZLW2St/X8zYmcGeR8p/B8nGxV
TDcKyc+bJGP/7MRBGyeydtvtNGlQlbBa2mRmLq9SZ/Hzb4zjAPB657dsqH1ctIiBYeBTNCWqph4M
wUwA5ZNQBX0iqy4CYLaZ0ykKzLXnE/BmGFYylrc+6I6wFPo7fp90OkYe5fQk/xaQuD4JF05pLZVG
Q14r7JIAWRrZtKBgb+gShociDKcdpCnsLVKx+NkPoeGNOjUUNpvJpNAMpj+hZVLD30bCrUXD1TfR
enCyemD1zs7AP6ZRyW2x6UvcARLtQyIoKRWZ74K81NtZwoQCwqfoJ0WFyGpm6+1Sl91xalkNWRgv
r29ZVHSnEiCFJx+0sDiBoCS58UjezWhAVQj33kjc57Zrw98TCap/aDzh+A2tPxzhCxydqhYNbYfK
Zq/H0N30YyTu5tA0OxAVpielmbpvKxwgzVx7G1f6Nkxayeoct8MC1tGjpPbJiBbSO9BRaZqkgYQp
O7Y55MIk9tvzINtqk6vKdTNAzdvbiFHubQRrXahs+gyhiIE7n8GDk7y6wnKVClhi/c5DSLl54K3d
ANKBRlrJbGbCZoKKkVO1qWRNVECBR/LfvlyGtFc8+D6NLbyt5tlkwg+9xzFy5xvgqtwiyRfrQ+om
7/nPgYYk2EOuFGAO3zUgOgH+MooUiuXjljC5r3rpn6wb5qga+uWwi3henwgTbE7ZXNOtLeMYsjiu
O98NrQ424P74WxYpuzHDBFmmWC82rYx1ZCq8FsnMPJfikU55mU3SylsLctaUjBYSOAmod/O9aUe7
hccv6lkkttUbhEUI/lRQ+SMWoHNZ0zpzhgFJE8xnto2SqJI0ZnbTFibeR3Cu6zat5YQIV86jYKnP
ePfQcAr9KmXwxh3ytIPwKa6XZZ0fcqg+QNJ+wg1Hj/wAV3Gik7ghNJtBMjwMczVnMhDiGi5A5RHT
C8j+GDtbHbQ98C9OdaPmju+mgUngFEvIZ8JPUF4pBwbxczy2+yJW3nWAjPS7YbCxO4DXprakLbt7
Ce5bNuQTu6oA5t8C8LDchZC7vxOemlii+ik49bQytxEFQyudwd3el7JkFI1skJAIK+Qztb2XAj2f
ZxLH7jNpRnbtez30BGTXyV0V18HWKyeDsx0pSAKbXZ4qN6h2XBT06De62Rk/Vg8UBOPvFkn2vrM5
SFBMN/AWGetm01T8A8a71LLb1J0t0gDmpN/yQIVvsocuF2S1gF/LfVMImALgWtd5Dj1B0iD8URtR
D4DR1UNaNNDvQW5XXEWlyjPSTuYDm+T0cVraEf+oh/yZMtteWdLmv6AIBTpVzeWuscDK+gClb+pw
8jegq/AD6p7F3QwKdJUZSOtuS5dA8AiA2h08LYOreGkb7JvGha7zlOPWCRZQTgNZptDv656LoZbv
M6n8b21UBv/g/ecqbaLehRcDRM2IQwgkktz2VdU51YmLasFWdhKiBlTEe78OxjfWOz5oV719UnTe
gOW6mGRSwziFuNY5M6yYi1Y8dB7ypM3QVrAZHUqqwXomvN8UrFq2svAsZL1q5+OlOtttcMXTiSni
HvQWt5zQN6fuG1UyPgGLYaJtHuXdlQrNkI0L/DJTNeYKvVdSld+6ZorqndQdbjGl6XHr8tSm6KXK
ytILEgr5KlzfY53GYUmRuE7tS1MO8p+oRUaauUsdhLdl37bq0S0BSfpWoI1VZBUuzGVKW2lfgBNw
wRiq3H1oY5nECnFeqDxAKPFnlE0eWRfxbJ7cIOv9ti83XSycA3edEc7kmIQatlymf0erAHBnMY1v
AHL6Gwhu+QdkYkOfwm9VPlW6GsFHIosMkhANl2eIVQXFJp8CD8WQLnaOUDODwlRhLdsPukVEyHEd
3Y4x/+FCV/IOuYpKYCoHZuBMcpA+JRgp/ibn+wn3A3EnQhf0CutHoYCwmZQmizuwlDe8BzmWoKT1
i5vebM3UgfyBOojYxVC3SODg1CaRNw7PIW8L/DY3PnjEmvc8ivQOFgd1qjGJD2680CfZML4ZR99D
EGKeOAnUfpKphW5sAnep4aDHUdwsNasyVYt6C5QWeZva/+PsPJbjNrYw/ESoQg5bhJnhJGZJ1AZF
SSZCI8cGnv5+45U8VySrtLTLBjEAuvuc//xhknuPGm1f4PN2dGbHLHz0FOpmnt08HMsh280YKGyd
1hKnetJAWsDRVzzATHNrGrgVLnCLV6ptHwCIKWFSr+eC3ig0ZgpAv8BPcmcqS8nXSF8kYGtV5an0
Shvfn6LbKso8+elg445gZ/Ikx2Xe8QE7gbZOdeTFVnlqigo5hON4297sJt+hk31pCy2nllvERi+1
5i6eHQRD+pqXEXv2Y53QKumemB8dsTT0LKO5M2PET7EY3E1V1u5t58X6zajHMWLe1YxDIx9k1JTO
sHdZwkgu5sF7XSyWqd82o3tslNjbVd04nlYXBlQ7TNlTJqv1lfKx+JYr0xSUFUd4OJJyR30yFfKs
FQoKTasDxshG274txZgflbHvjkS6Sk7oIU03K43p/Vj14z8eqiyXnCDS/bJqRmgy0VmHSu2hAMGQ
nF25pUXqHVeL2IjxXitOsTaBfFW5DJWiBORqWx3vvqyMYrXA+8uGxsBgR5gHQlmNcEq8aWPlLg5A
zBOeW8wFGPahLqVWqZNvqltm96ymxCcXKTs6wkzCerVMas1ljPRLW+ZDLkNpBWshDmk29X1PrmLK
UKyrp8AQevJCDaVGcOacfb/Idu/lsj51CsmzbdU1Z9TV872j6Mm2tXT90DlpcxSGKH/gMehtxkV1
t5phm6U/5zLegiM6N1JWum9gYPKiLcaydex4Fj77Vn4evVU95JrWP9hpbz2nQmhhkZTE0aKeN/cU
gupNo0zcvzO126kEZu2UxT6Cq+t7u1iswKUD4sBXx13cOsQM53nqBFXCaI+Tgmy/slHsX57MOTnj
quRg0+tOx0O61dzdXMburmykGxF8NXlRPDR4unWJm4OBOKJ2L13dMGEOWHlRik/A8ZJIsnWLeTl5
bV/4izWvb31npts1TbWzm5i8MUfXp2NHOtVDRczIAVdyJu9CialJYwXxUkGPVAU95qnfQf7Mf7QK
yi1gGmKp2DKsW0VnYqnMveP4luXACJjAM74TbJo9To02WHeiaSY9tLSks4PGnsc3xy3yJ3Ax5yST
3pxDF9+YWzE4cpMVa35bramGS2Bj3U2kzXBgiuYtGT3x4LbpEOIhyQhUg48RuZOLxs0s2kidZxEs
qqceDUR/O1nr7aYuSh1pXE0rpElc1Wyvdb/GfdZhbJzXdzEbaeTCFtmNqC5+Fbnp7OsePdsaS7mN
baO9Maq2etLH1qWeYODyTU/BS0v69gjvS2M32KLbNlOmHkdXlThZp/biYwOBaIzj+E0x9djyC9yv
mhD+tn4XS7fcqWNGxbZUdPC+aqbYA5YlXnZJrmj7tINHjA9jsTV5qCdJWM3op1WK62jduMm5U7wU
h7is31AR6i9t1cRTmPSeQQ/XQjLIm/VhNcoCYYdlMMslf0rfGiqs963dTeKnSw21d4vSMfGAc5dj
swKKBf1s25vZgjSby3J9rWUnyIgb7G47TZb+JZ5lE62jPs5hM/ZuYLPqHzA+oj2cK/VVrdIlvNwO
ujG2mrhF/Odlur5DWC5O8WxP4SXt+5cYlDdV7abNlA7Lc0Nw7EbxcCetpkV/6VqruTUauXwfjRxk
1vX6qJ+wI6spMqKqTESopnXIIRbi1e+hsFpmZStx9DR301zrX+yWMGbyX8YGc0ahgscOsux9zZYg
8hbjgGfS9no/UZJiT5FALvtcFOGseONmwEcs0Gxau0VmdebTa69PYzp4vlAsFdnz6t3oq1bcV2PX
HYEuCDhaJndDK+btxpj6rMkA0wXn2LYuRzfSyCnYp3R5M6Hijbm10rLeTqv2Y0WS+FArhcvpx68R
aFcfyBRcf3jOmJxIulUOgq3lSe0yJRiT0ubYi8dzLcm86JkC+t46UAnUTTjbtEFr5SI5tIFctdxp
XpjX5ifFYLs2ZCIDo12cg050VdQOInutCg1sgYHGqREl+7yAT8UbzFATLsxT+gC8uIqmOKNQ8Qrj
gY0h3qwYaVO7GtXJXWKLqpc68FFXEhhqFE7bWlTrTTGrVkArRuch854SGxzcWGJ9m42D9Uh8ch5S
dXCsjksWpbEiEx8Rqhcw/WjPOH+W31fR576OCWuweEWJq8lKQZTMIjJQpgV6c4HvW/nV0xx4154q
uPJSfpV12t8uZaM9kfP5deoU0gK6JPk6D/qbVBUCVdqptEL8NNuQ5A4rZAL/ZizV/GvQEwA5OWNR
SXhxJGaRLpHpsPP4AO6Y8K6mCtLrOf3GLTz321qX61OzpGUS5KMlaOSMHLWM7ckoNezMxzHfiRA+
0Qo5wNC4q643k1DkMYHv+GAmC8t/GMQDdg4trrWqezNSpUQcY9VJHdz4Nuu6+gVP2JWIV6PadkQY
BeaYFSH2aKBFU7P6JVVJ5a8U7xtHc+xNugD9UXCKs6QM9ELbSWAMxo4SmZ3hbRqEgvzjMu5sU3oh
lagbOfYIC6M03dLvFuObhR46KtbaOwpzLSN7jcf7bu4qclZqAciiJLumHbwzlIg+Gg1KbEHkSUi5
Om7joeUAnxJn8OPYXb9QE1pnOxfa2yiFB9pqSxLlrQUr9sSrAlVtlyCx5h9pQv/m10NhPWup+mhK
t+ijrhLjm6fgUaurS7vBdrY5DzqIfY6H0ldzwUCBFN8lslq3DO2+v3xedCcya5IwK4UbdKpKirnC
GWVWWfa9sPnvFr0wNyJVjczHMnK88VDVbo2Y4ZMCnvSSZaa6S5R02jCSplFKuiY9xrOVHgdwUD91
kao47vDCHgRQENc8QsRST4XwrM0EWLFDAG7dI88x+CEOcxeMzDWcSRcQ0q1kCnDZtpuLxClX9Z+w
8bRvSh9rtxjIatta0TUf4wZnn64MarLSMQ56Dh7N9IhwG53wFLkw5szT+VthN2tIpcNV8c/bVAo+
sb2YMWzUHScowba3RN3MoTdlQyCVugzj0h0x2OGrlxUQAcJkO35wlUZs1TGND3KuZ1yfV6TAglbS
ymfvJjZXKukhF0+EK/1gBFNFM57UkTeYCTA8iKkyZ+pWrhOvVeai800qqzNfKKJFCpGbpWgEMh97
2cfjJbGeGV24DPSnZZyPfMXmdNcl1bSlvnAd1rbZhjjtFnlIZUWoUtOlu7jLhv1kMm2tbiuo5Y6f
tC62zkD/QVvNC74waOv3mmv0W4mJk8XIsrfuYBFnKV7WtQVBc+5/NQD9t5aRd9MjJkNj4meurt/i
d8PCVNOm2ZhCq141czEPrhi0W70Ysn3v2K4dzOPFCSHLBwyVFlcpuIOBAxsQuC0yX2oTs7NmBM1M
k6oMrFIrDb+mPolw7NO+4SRA0HC5mgMGsa29qeZVD51iBjBM2RGnOG7sjVI1Pca1SrGBR5+HmUS6
2FAefp371YLl1Hr5a2ZU9RQpKgL6SNJj/0TNUq9RkarTwcv1bG8btv29GUS1T5xK/hwYcfW+nVT2
yekS7c5LKSpBKrWT3tcm33Oa+zT6pyxzkpM31e1p6vm/fZfBmRVW7JFdaDLtPuB2m2yrQSvKyEiq
fmf0PdUOM6r8plNEHmW9SG9k06zf+3QZZVBUHXHUtTa/ToUzf5WpLc9zm5gbpbD1LZMp2zcJqTy1
xdSdS2MuD3amm4+oUBU1rMZ5jJySJoLlPmzbqveORV4u93IdvMhKlmWr1amNVKJFg+/0qcCMe6A/
Z3cCom106v8C93pvTiOnWEz6WdVIgnQcptdRwZxc6rpQAcYk68Izq/i72TdGRHRCsnWMPNvktjvc
l5o1RTV4SeCMGAMBoFf3qkywUSA9YpOQ7PLoJIl8cog+3SKVzk/NT1dTxicI+NL2017vkCg0RlOf
x16Oo5/z+QUmTtK5P4NFfrOWmE8HgefR0YXD7S7xRtP05ShyQfemjp11Vu2p+cHYG7Nz3dDtFwqd
wfSxmjemcNAdTBjyRAB19EpXHIHErfyoDmkN2WgdGSCb83Sfti2YgW3hRjALTRRRFk9s/YNBUKWB
s+bONWXyLW4tZRM32KhvprnEK0Fn3fhapVXfSY8Y36pCxX1CVlb8ld5HhFCCNDSobYqepyujBUoA
/dBqLgydzUEGjeteJvOYd1smDRFlqLyNPe4em/Gs9a0lX09ub62/slRRglpMSjRpqPaCSs3lrVj0
9UFTZfrddVGbru4qdd+cZREs2NwLdolsPLeo7w6Lkb64ayW20rOKf8axF3sgpvEZk3UrGAyCUIKh
dp6NwZq/NVnF97HU/dvMuntumPEb21YVww6j+xiTb+Hcerixn0qzg/cy9P2bKlWB0q1oNkrG/cFD
EYoPTn+Rvs2Flfh9OzvYvZZLodGlluu5I62PTYdTMBwzyDrbQjFSRNTCoSiLVVWNLKvEXd1AYfvk
jZTT/ojpvxplHr4QkZWqwybtGaB4qzNEA13fflxQf/kiV7xfTmrjKzug8/CHfmgfVoIqe1rwpXGD
yhwVLCzSZTdoqhvUjSzuSmHRCJdAAD+dUTTafsCUBBJd20cLHQSDXiyOKp+4gXgEwCKTkXxRjsgm
Lxl4Qc/xApCs5H7F3/Imww3pODCKeBGuaz05rVmcKJqGh8JZil27iDIcKsYUbr86gDudvh1c+umZ
93NXVVoZca4XgWsZyX27xPOdM88nu6n/SftKO7eW1Ya4WjEJLzAk6+hUfHUxy0jWfKV+3gsRWkam
vc0M+W9IUepuVw7G0BJDuQUOrgmvm73Dkq002a5tRQqhHljiWj24jl2/sdryO6305k0bW/OdPq/Z
DZCOc6cz/Ai6MU/Dtq3BDvRuACMfZRwxMVp2S4ZMYaYp/WK6dnELnXImz87K7hjzpGRPdUy0Rh5b
O61z2C3QIHqj6o9dr5v3hpGYb/TW9a4pu6GHlTKrWxM35c439Fi/nzU931xm0BO8DoEAVqcHYSLq
gNvCqQk0mRWRqvBt5gMIFClUzUmrgcPHFEwnRBQY7/im80Ntd8mmNSybPVkUHGfz2FHSV04X6xHe
vf0Z1CPtKpzXR/rivcNAj/kSp+7UgpmbqSHPjD9Gf06G/AU9rZyDySrKHxXeOEsRN1vSeewIwxjt
E47kezywK46kcERbOO4lHamEOlNWqrWBZHDMFenSOsZ/x1L9V+v+G/PPLGOjTGFuHGxgwxL1Ej0C
oH0hnv6K/HftYdH1Gv2m1xKMTD4HFsmlW8Oe0t23VCxe9PHfeIe9eG1jsaxQv+qJmJ1J0A3ds+N+
fN335MvXwXy0FEJzJSFhbT7s80HQhuZpcBmQZkUT5lm7l7kBADRtDYhiWmrfdBDqlOYT4uR7v+vy
Zfz2brykX9ncLNjP5XPnPDYwuT/+Ye8wMq/z+srEpWtDnHMwCyYmmFYrv2xI/h9f/J3vVr38mt/u
GoxM4IWJHnRYkKtpXaDgqtjpj7PzCfn5vbu/Uj80CgfDnGTJYVoELeUumxrgy88cxN+7/Sv65agx
3B4YHh9WJn1moschXenGspmNq2r1WSD5e3/lanEvnrY2apImB4iO1Dpn1Wh2cX9Jrlw/2T7e+3iu
aM+J15kjL3U+CL0JEvMXmTzhxy/4j1emiLvIL357weCupAhhQLZX83JbGyJSZffJbvRHmRqXvlIw
1foADSqxLt1Qe4Z9+E+fmJbfyZJWWO+8YHGnr8qafLYO/vgW+HNXtGet6ZnjxetwsLUXK7nTNRJ/
8oe6Uz5h8773pC5/97cnNdCVeIrdmQcmHMMpaWvvoLVu9jfbA3d/WR+/XX3s5hoiIC5Q9ZRjMuze
FgBaf/eKLz/ot0tLqGgZ0yyP5AQ39vMmwtX4sxCqPy5fbvtq+S60uHI1IMvXLiQTzZh3xASNkSrK
u49v/r0/cLWCi2EC1GMmfiDaCQt1GgVUof9kqvny8fX/KDPiB1yt3c6rLBn3soRwvqThHNfGbaJe
Sgrb1YytUzTj/cgc4b5eG/e01nM1/M3Oyh++WtJ2QrLBijky864RmaiunGcKj0DMlz7Y7LRPXv47
PjcwqP779vuESsz0EEtDcN2mkFH0or2FUEdNKX/IsjlopvUY1+Ou1dbsk03l3ziV/1M6kcx5tfQT
Q6t0xSiqg+dIfOg1j0oSXt8aAv0Dy7hJE6UwXzaFMlr+RPhCaOlOirlaHvuzbiokJklzl3fE4BVW
nG+mJhtvITNaWybd5kT/LaEUpCBIvuIYzRvgfe5bedHlu3TosVwFPVlP+tAQSlbUw67xtO6cra48
aasUd30WG1tz0Ppj7w7yMeszuopuKEyAk2qMhoyPOOJ2y6dsHHUszWbXBTloKgqDmsH0UXXy5d7s
Ci+wPJlsYmnbWy92ndxnPAf3iKSM7EtstM/Qr5VtKTTjZwm6tmPeWWybrhtvRtO5MI1d/aCh0DhM
sb1iaDkv2OPn+nnxxiLKld7YlgnxGmI1c+hBK+N1D7PER2ce5GmJ4Vun/aWKLAr7LrfNaVO3Fq2S
dAeH3m0RNQ6LTr5xrMU4QjhVPzs03lmU1/k2pMvAJapSdw8r/wIPavF482ks7Tv77HVGU2lMUARQ
F+8dinTEnEn6mYb5nbXuXO2x1mIpa56b7l5rursm7seQYPandUr6APdfZgN1NJj5jQaZ++PN5b2f
crXzWiLP1N6gNHNwRNjIEsE5cg/9k6LgnbdwHUjpEvfCSEjx9gYDaqLdItt6YBf+ZH96597dq+Nu
wiLebeeV/Qmw+cYroW4REmDvPn4y79371avoxqVwO4szyZ1GAlaZ6QGLe+CMf3f5qwevKE3jqIT0
HuD93q2rhM6sDv6i/1WwI/vb1bE3aYnB0J/b15aKgIk4LOpzljvh39391Zmn9uDy+cgKiBmEa7s+
cxhOfRYwoP1r1v6nzfnqyIvFquaFXsf7tWmtAOh2vJ2nZeMxzz84VTmR7WjacH4UIxw882dWNuWP
GQe0vUK+9aabF+PZ7FIjlOkF28Nav4jg+yUb0kcKuApN9lyMjG1VpeiODNFgfVbJYt97BqTa1s6c
W6aB/RaLWW0ba0MTGmq63CRqCj0x7zJYaJyBT2oSuxsaMXnfqcNrqpUZxp/tNN8VhFZv3HosXjw7
w461KWPQ99p8lB77W+2ScM9gi34emv2tw0aVBP0gi4PpZi7kOdXhiB0rXxgT6SumWLejMoy4pmqw
7pVkiYZcU/b2BDEB2BRfXlQpr0B406tVFtW+0uUlBnOoIUIM9rc00+znXhnw+laH9WyXyXoZAFgC
vLxYN56uFc9a1wzneVHAKpxyRCSkya8jYQvfJk+rz8oyMp6AL5sfsTy19mPWm8AxmfYaV0X/4prm
WoVxp2qBuerVFv8t68Fh5LlXdFOep1hhn1yKH+Vqw8hfXJ2cvRmDV7uf5JfWVtyj6lka0zIBtVTX
4LewyDJgPBOmeGPlkciXAokLSXhZo0o/g6P1dNG3HYax1aCwMxD0pSItP8105Be2BGYZ4+oXcgHl
0ci15tDrmfldsYb2h5bGcoNn03TMYgHHGT310cx7iEJIn26QrQD1adCYulR7zmLFgrngmumxcEY2
4LRufWNsxZPSEGU6EMGofrIZ/LnzJ8n7arWiuCo7rdcogC1pHZJlHJ5hqaVPKxZW8NO6ytypjLJv
s5X22azaIUR6BByHzOSEaSxhk0m2/o3BEjvHVdkXT4OJN9vs7XvlOC3jWfWUY61Nn+wc7/RA16Gt
07RQUXqqt7fHV2QJAXmdfmGfy/nT3eOyB/1h87gO0CtsOOuAPe5eznJv01v4ZckwqzPekCpN/qrL
3oeWlvtGPzyquvcVH9UhyJzPnFv+dIYzdtavDg7Y2+nSwpbfq6Oxkdaa4Zwov2KbbvlVFr8WuBwU
5bpE9gTl9ePt+E8P9fInrw6TDAaO0UodD/KLcGXWMSl2NcgRdQGCsFSfudv+W+BcP9rL37n6TDMl
LTw9G9JDmU/VodVQRwVkOelHe04ALdbZDvOhzFABmOypphRJVCc9TFdDh/fnNvJ5KVLc41foG623
znfzpNhfNbNW6mBu3fQ7LGNOwx4qmp+Zsf4a6032uOBigl7BUppwyQRjvModQqz6tRApBEB2PcDS
r712Zxper/lZOyRfUYtMe28w+k2Pn4FvuZV9A4qKUmKFKZwBMUPgbcwvwrbFr8moq8i1Z5KoTOI2
lbBP9PJcDIN7l1bE4DGJniPohPOOgdy6ycGyIB53me/ZGuIwtDPwuYhuySdkpLCBEcZK+dIz1iez
RvdOjuPKvTu66TavDPOmk10VlnNVMumv5e3YdrbvpHMXLJAaCAQ3pkfFnjJfXeci5MX+nJO43ozk
v33yufyptOE1Xttv1nWxIuepJMYt+AolR4/IABRvf7HCL1e/2j+GqpMew7f2oDulOEMlxjdaERup
NdkBacT0ifvM5dv+/28RbtV/u8bMELJoiCM+aN5PL93k7mfmpH9eTPY1KFTU+aTnZd4c5JhvGNYw
RHd9Qy5bgTjq4/X65xdgXwNBfRu7xOBgha6mZCb3A1QyCI3z8Mkb+PPlIQT+99EULt9vU0p2IM/6
5mXLPTTfr4i4P7Pr/vMTYhb23+u3qGaEWssUEw6o3EkeGD1ZtR1TQPhLHz+h9zbRq4+I6skgdtAZ
4TfOYaZcGJGG+WYK9wvu6Ke663TGYkRFa0Wmf/In//xBOdeuCr1hK2msF4jVrf68uuJ+KepPXsh7
l74CG6QUcZWIYT7Y9ux7qOnSzwrx9658BSkuFvb8MGiyw0UdQ8ZhCcVs7j/ZJ967+OX9/wbLpUoO
E7Pv5wPmjTDwQvhbnzzrd77Qa4+GgVJaURw9PeR2ey+ybIcE5aj09f3HX897l7/8oN9uXFVNwZCd
D9Sqlu+zUWC7BDXXqRnafvwHLi/u/zcf59qiYVBS3a4UbzqALTzA3dzbeCX7i+IdM7pcpN3aBh3O
Z+/hvZ9ztZ7VZdD7PjdTvszm65okHPP6rkWF/fGPee81Xy1nXVF7WukuxZtXGzflyKjdbtrPjMzf
2SyuJ36KpjUaLlW8i/IFC/7AIJqqXL0wFV8+vv13ns71yC9rBCq5lCVQdz810ENFPVnoyj6+uPHv
8v/Dq76e9qWihvrYm/FeNZWSCqD34p2wxg6iZ2p3Z+ka7RvEoRHHjJXoAl/PEmsfy7brEB+pyj2I
GcySWi2dmyExm8dxGbJvy+jO32cSYw7uUCTPlZnb3/I2KcNqIAoeo0KjWlAdVNnWNjr9mKyDvKvy
2r6TrdfsIcrZXxoOwE0vjOQOynC96WPcCxAsEh8GffDFTYhyH8m7KoLGyZwHRu/GS1OOpFXkOnFr
PhYL9VlCFwp1Lc93WVfWoYd5+YaQU3HAYTx/KSzdjrQk7SLbkMWAyqqfjphYFjs8kuKDKONlN2sc
ln45t+kxl7P3oAKQ7mFYNltC6/TI603lTUwlXNC5adSf+aK3t6lLG+uTMDJspWP1W+wTq5tuhbhY
zK3zA9Aivi1g7m4aa0RckZLmfZi0oXqsy5losHpOdd/JUPyg7m3Ke8dVWhLo4+S5GMZyRrdvwUSI
MyOy1dZ6Kz2SbHWCmO+BPfn5doUNPSQkeKadGDZ0e/Ue7WsCBTebftb22D9q00iwfOpa3XdzIaCk
hXO9HIEM3OqoItO9c5vsbJkxVCwYVUT52fURBiMsABTqm24CCi2H1thgnlme+HcVJF1hBjbyOLJV
NQWKEDpjlBiAYpVVHemlaUfWBuWP7XROAJFsjcSo9V8MG6XRAI91txI1Av8LhVFGGCuNKHSE7Tyu
RmAr6Fc7S+NNpsQRmLFh3yzk3viONaMRTm1QmixfyR5tYhT8S7xrmhZ5Dotx1/USUTbWjNvengyw
bxRvCTKAH/Sh8sTg1gw6T/Ee13bxNjh6SAwnDP3HTJDMT2/N5i9OzeehJGr2U3ESNVikNSx4jWCf
1az6gqO7F2CWD6lLt6o1ajPTO15ogxZJvHqKfEnM3mO5oM1b3e/4m2SBmJIK9ZGlBZ1tHayifdAT
82IVYtRRb9O/8WuNjQEIcSGkaa9DgVIqLfFFmJ3WPQEK8lAhu+3k6Dro1LQc64TJiZysrX3dqtEO
OShTTXSyPbqtSWwLsRYnNC3GJk4JGSK/p3nKPe45K/JqvhAX1aCDBHpcIL6cMwWzEY/8jdsKi+aj
YTfGreHGU5TIYfZLiOlw5lv01WapOL9GW0MezqpE0Z5CKmnNZcbPcFm/JBOvCWv8/s4yXHOnTVl8
yGE1B4oZO+dVc5wHc637bW/U6q6zERuCsKVkJs49mjDNG3cWmV+bhdFWUHU8wUZtinBtmM3YTk+H
G6v2RjSleulSTLUJmj6D6uPWXbSitzf2mbvi9dAYiR56QofK0/O/pr1TE2HHR52JCk+RTBQblWTe
rYNaNbTtBfZUZkyvpCfVIqyMtfjeJzlcQVHVD6lb9rC36vSrvXjND5Z1jdLhwt42exxYCcvGQqYR
KGY2XaVByFuEGweqYta3BaRNLfQQJzK+mEFF84ZnE/Rjpq6BrVVQtcpWVPdTZmsFKLJAHePpNoRW
25Zf0DGXp8lT+eY7Q10e3L63t3leKY+rbuoWqKoK6z234TeieTH7lyLt4u+KLOQ+bpK1DYTRrrdz
l7rSb4nAvLtExUANN3Mkgsjd8hsCENydtY7ZzIxl6eY9WfU5TbY1WWdkcPGhBplxdsBnTIEakjr9
Ku6FFvVKlb2mxZAE7eoa1PqrgjBg6KamDjvCniraIo2B+dg6y/1STVBWsJWFVp9OWfX28RH23vl4
VSKiAUIa3dYSpxDjNoanh09I9iJtKCUf/4E/+VVdGr6rMrF0mzjrvaI9rGN39Lo+EN74XYnLR43K
i3X7N95/l79z+YG/VXUKOvBLtpHcyym7NwdnkxBv/HcF3TWLBOxBbXNIjfvcztxNmxvHSekzyME2
GKzX3yirdWvGn5l2/vmV2N7VE9MGsJpatg1eUY/oCyNduS1gFH/8Oi4X+f+CBTup/z6mtF6MPG2a
+qAiin4Db1Ux2tfbR5OMZh+i4/qXTexVkZ3kiPFwGKcBJycItv/LKL4jFn36+Fe894iuoCZm28wV
k5WAcnS77dzPG63r8GHH9f2T5/SvY9ufHtRVWT040wS1WmLJIHENTvWuDIiVa77M3qr6zO/VI7qx
A0z7IM6S9lgVBiKLdRqiUszJrSCv+1yB63+yit57bf9fhTsjbrrlIW2V29bhtNOQuJAN96xYyt3H
D1W33nusV3210vWtmGqtO3QcgI/LCEtqHlqcHODaJpwM0zz5agugluLfsAQVA4aXVsb6oyEcD7W2
NY2vg13bjCfspTp3FT1c4vblg5nSdYUapvav+E9BWK2NeJ2xCcDuCwWLA7uxydegtCAxV7FOw2qY
7nNhL2McmFAcGK+Y/demN5cBgSHIjj96ZRP7ch6gzjYWEjMwGWbxRC9Ud6OiyXvYLlmQtqTW+3qh
JWHew+HGNdhVI6Ur3a+GnJcIm6k4Ug0JEdftlNditdzv2qqRrkcwaffFNVw84zQyeh+b2rqYjuUr
sKKKY9aUO7u+yczTNEETEFXS3I5Fh0UYmcFWoOsjdPh8HCwvWlP0NVVHQF/oIgsbw3TslK+puipE
51TKsO2tGockMxF1iGYjFT4m6/G9qlgxj9wenrVy0Z6Ui3BR1ZE+6m5+NziNudPV0QuK2tV/GSWB
NeTUEZPhKFrzKE11uW1ytduVekXllK37eeUULC9eG9owDnsAUu8G4xewjAx6q0sjhtV3M20ynMgQ
Wa84iCABLO8600L05eYO+tEMKsDFhMMVlnIa0CWHnTrXL2JakSEvWXe7QN/cjI6GwVavvIo2rTep
bSCcTCcpcr9b28pPHR2BWlNMte95sB5sWRl3yspaHrEo/SY02PJBpWXOnfY/zs5jSVJcC8NPRIRA
SMAW0hWU6S5fsyG62uC9FU9//+xVtW4KInIzEVMzgVLuSDrm+6cuS3ZNO9sPQ2ugrryOtehexBPq
SKtzpUGHS1wAv1tzjzqbdtdoc3nbxU2ZohgTBtobuyqPvcie9BeQGQygdiLYN3j/rehXlXTMB0Rn
iJH108AbnlqD6TVOGb4LUAtcu+hNz7TNxtMEyXcaMjDwSnEick+ACkX7yMQHG7p/NlCyc8pi1I4Y
KVAsrVPpgbFAaa8vsg6FGFX+RARPEXckyVnuFuUNTtWdYtrkXgxI8AMKhyMASSA6h2cd8vpogyxp
Vlt3pmkYR2hH9Z5INPNhBoSvPAj83wGq3hYAGZhxN9UU95gSySZ8Iq03Oln6Po6j7uHyhETEGcxt
OkT0e4n5LSaUzwC1AVJkL7oSqSmk5kGE8/8WQhNQZ0Ry2M+iHs27giDrPFrgS8u6ln9QxtIT4mKp
D5EnXSA7ZO7vjS7W7h2ButED2ALJJ1BY1jHD3fNVs6Y/KJzLjnXj4F3TjpZnmJMO1Nxc3yX9ML8K
Gwk1lY4niBdNS/WEuCXUIXVUpKJqAG77Ewvt8T7JBaAKNUVq1r6z7fpU2Xp/yAXtdygugyXO8/Bl
SEOADCiEp91uPMPUbEevf+mggyde7ZjZiTPR0N2Al9pzVVYIs6QGwCuu6aTVM26eS7vv+UhQ44E0
wlsAiMR75BD8u2OauqfbTnKvFQz/nkOyIfEq5LCjtDCcAC7AXRsAnj7KEb4Aulf/XDfDClMvx8Bs
aOCNIkVoWDv/TERsKAQy8yn3qmoj8ULVguRwTMC8TEOwYvxm6VHEjspGzyhGf3TmFztCodt6P84n
/YUDVE7cQhSn7doGF7+8mB5ZvwR61T+uf/pv6OrSt6UexPl45mTCvc+/t7fJCTVT3qFzb6Dq9IGc
epAOvy8+VKaP5f4p9k+I8mdv8wYFW9Ut6cJcQpEIEWJeIkc9R7niS2Fu3WAVp6+csSLSFlT2GIEX
0ZOnuA+/jzG9ywv+Z33QLnsluS3d/LCvjbNTpg4MLT+CxQf8hf6YnmXjcgrK2PThQAx1vSnVGJ3/
/vUuDjQOrrAYo76doLvbLhH4EqZ9WP/65RcFl5NXUI9MLNRb1GDS5r6ug4zq0O+9IY5L9dkU/X69
FdVwGf/2IZ+nRC+hqRpY4OUADQM05NK/tYZ4aNLpEbW93yBsUF13W7al612Gxx6Odogl2zg0P/qE
G29A5OQ7VKXGG6Om6o90twO7LXZQuwuB3QlvYIfcIfPqrTT6Y9FmPliRTzyqj+tDp7Iv0haJxwZJ
NFEufAcvMGBuvLqGiNfwM2nD03UtnFv+ssB0VKIRcwoB3m0RyY9AqprzU6elj3pe7tabUKwyOdlO
J7lDx4mlAWrsPTARd8bkx4hoLyD3lenreiN/QxoXDJkl7ZRULzTaFAkJ2nf63twvz5k/Iamlcof3
+Uf34DsfuCCT/9Zbuxw243IeSevQ1Gh10gXdAuQVWEhVCU2FUbfBootKX88iFIGmExJZ8nTUqgPX
ki1qtcIiWNJugr6zgbO2sXCDKH2UaJ2QW/hzvVcKsynrHiKVzTBjZ+J+Er9T57xN33D/2rBkqo9L
uwYOaTo1w8J9oxTPiSh/I90JyVFNeN1pIisftuMYtsaYgXZjWv0RFdH8NDW02oiCK9awrHg4AZ89
anGfBJnF66Pdptm3mGlwSiEbPAAHIPldJNaWo0exumRtwxIXowERQe7zInSr8ScKN/FMEgAdQBct
6ZCF1YB9eeURI4sbRnyO7QpF/kECEXYXnur4w7AW68f6mlJYMC6dlZVT9GmcmrMfm7+EvpyVaM+e
RyQLzhsWX7EhuLTxs8SenLqc8eqxsz+FSX+Y8/h9/cerJkJyjthihq+SNAifNuk56y6AP/w7kiMR
vMmekdGyswB9muz893pzqrGStnZv2Q1eXmT2QR1C6ARF1AiXONXZe3+NCJLlcC4djxPk5AZc3oXP
CT8XQiY7BJs2KwxU4yXvcRsZpAwJsQHI+QP4lYJ53dh2uyYGChrE3G7XNeCRhXNa/lfqYDjuQKGC
YB7rtPi+tBDxKoBKy/F+itq3fg7NG8iElEGHzMH3gU3lL1Biig17pFg2fz03Xw4+DpweAcAMBWEO
SZBwNO+13OkP6zOpMBdMWpMEfs54NDRUPUSA0iOSURWa20JIca70m6rON5pR3ERk+b4xDsO0FGQI
ilg/cFYe4Vr15iG6t+PUN8n4SsB7v3K8pMXJyqwn8OqkQcfeGxqIcisXX3EwMGlJ1mNLbWGdnbRj
elNWzctsOKfRjn+tT4VqnqU1uRDQjtIZ+bSA+CAFzn42SPdn/dMXK2qwm2QJP6TYdzZoyBAIOcet
ogYIyYhh/ZZa0p3g20lOdQiq0FzAv2mWAlpF2cyuu7jJEqCEFjYYx/hwMZ2jGUjKRWoveM+6IG6R
LhsXHdUKO//9yy5pdcBKE0BOgwq+h3IGF8kYb4pSA3mjP5V24SfzRlWuahlIV11ENgCEPlNHIZQB
BuAjsLqHPH5anynVx88W90s37IEuBU1t7McsG7wQuefuYLaPYsk3DqHzh+Tbp43EYml3IDZjt3Zt
Of40v+iAMlcm4oH149BvLLVL83D+vrRJOE/jLBxKx+dIQ9tZzkD3OVDGAF2khovq9vxTa2l7sxj2
uGxs+Etjdm5S2jhIvJyqtLUhO2ffm8ad2XceSmavGy/5tlaJbja1GQX5Omnf7La+iWKk3TQpnADT
dfnV8pWNQZvannKUrWTh6E2mGaSsfu2K+MqyPfmWJoyCGdrCcRHvMkD+asLFG4uT9hkYK0G8HqIe
Vw6WtHoBMaodoBOAE6SpW4WI0Vqty8xyZ03P6/vj0nmFuZZvaakW1zMrkEE6m53LkNxRkBH45/e6
01z8x40VpWpFOhVhGeesKHWYS736RPHGXecUzcEh0/uQDQDw0OGw3h3F0pW1qZHbXw8ijmhgA9zg
tloBeHNTeLZGflzXgLTdTUTUY6plSyBsyH8BDN6ACsI2LKHClsh3NKQucKsmmG6KIvJ8NHDD/BEx
BEq3jnLV8Eg7e9Cdfk7zDjSMiN2QCEAyUcPhl4Rv66Oj6IB8NC1ajJRvDcO/FInpOc3Y3EHiCnDZ
CokWBenC/XXtSIeTlYXIxoTJ8236Dgay11ULgEDJkWq/1xtQDBSTzqQJCUlxh5yeYIpRnAag+U8n
Yu9pal3ZAWljh80A7azIcHz8w61wPdTGP0Ub76tlowN/FQsvnEvyLRfUHPh3MpEGHEWfjws3mm+o
vwcTLjboqQUyChmVgKUuJo+AVWmSDNAIluyTgYY7oOe1Y6vZ7AjnMzvGVsZv89Cu7zS9Q04G1UXh
jigfcpc0AhuojPRTaCy9h9z9ZL+0WrdLQCi8FzOAe8UQOW84oc71CV1MN978ivmRJYgFMuVQ4bVA
vSvOFtQ8tR9ZQts91HmumyBZexgRk8JowboMhjh/C8f5IUd0B6RyYOjLTW+1wiya5959uZxoWpRl
8FYvAXfuUwMhMEu4GbnXhweRWMf1lXzpFgwDb0qmt0hth3cDN+CDg/BL30KVYI6M1/WP/01Iv7DK
ZBniqmEoZGbQc6Tcak4t7bJdZg5Q4up6Jk6FyMbHEFHNlxyIWcipoNxr6Zr6G6rc69+IP0UHQDkA
8h7MBNonOkNt2qTXlotXIahe+hCdpki36kNjQqE27i2IVqz/cMX6kZ9pCBT3wBFBwg50yD+VNcY7
ioSAmbOb675P/51Z2lWRs4zhjNAgbY6FBREvAh7piVIt3DhTVV2QTiJA9ZaZ6cwGZFk7xP1ZdymJ
3qFAPOzW+6BYnfLzLBPJlJUcDUCMZDgJVob3UWu+jHk6uE0E41CiEuu6Y5VJBxNSAfIxWnAwTctd
bH5WEBMQiFZf1RH5sQYPHoi0YQ83dIsEAEPAbUsBH3aCPPwvjrZCT6qNJp1JI0bKHs++dEy57YV2
FvQp26IpKCbblCY7JFNqjxAngX8FcN4RUs2I1+XP6+OjeGLI4tsLw6sDpNM06O3e/I9U+fhfaU/a
Cx1b1hwA8M9LF1S85idBavnWpCiuCnKlGxKNYQRMXKLrqfHyhUY7mJEjCAX3SZY8rndMMSVymc7C
DBhskoigNSwd1BPkS1jZlvCxYkrkGh2YpbYLDc5QhQjRoNiu94B4JftUR6h5/eerWpA2hc4HndYt
vMG9MyL6Xt/wTOzArbzuDJXLcRghtlZ2ZhlEPUXGIoR5lnLPhuu+bko/Pq97YRh4Gvs2JCSn+Feu
A7XWPl01MrLsekZxjx2RtuRTCzV2ofWeZ8MNieMNy6dYm7LuOqHVXFg5s3zDehrKNwQp90gNBlNw
q35MsTBl5XWQTYqsHHUR0Gkgbg1JFzqiTPe6wZHulpPtxBaDcKgf8/hmZvbrZCFHudTzK1IfcKOQ
FdfHOlwWlL0iNyBFKlv83RpC4LP/5NXGrlWN/nnQvtyKeAqQKnTCkOyQ3IYQGqL508IfSu2aqOT5
90tnc9KhGkID0MK3yhFI/9lCXZQdIw8hvwea9yksimu4ZmjI+LcjrYiBWNAq24foHvFYZh2pPpVI
3u82bjGqZST5hoAsRB4t9BSCoYjcIvuGEusr15C0ew3k96QdxTM3Mpjhdc5yUyOSDzTAVcw3As2U
f8cGhRQJynFAz4hhKJ6LWY8R4ebihDKY+nDVPpCl1lkKplkqzsOPckPIW/6o0/wHcrc2Pq+4HslC
6eUUo2IkxuCjitk5LROtdoOWG24cd7NfGwMA06z9XO+KYkv8n2x64hQUQpJL4JQPekSgonNrI3++
Rc3QegOqo+b89y97DsKiHYR4zxbPrFBIUaGW3IYi5dbdSPV5aUuHMVJ+UOoI/09veR1QLz0jnr1s
uZcUn5eFtMN+HK2wG0HWgW8OBQisxAsDAkCxBfjo+gAptpp+XgVfBihpBidaTL0MWrx4wVJPwcS4
7svnOf/yZeEY7QLSdh1EYxO6dk8hLKlt2WrVz5bmNQfDxALCH1lEqMyMmhdt+Ln+qxV3RlmkO0tY
Dqm0BHcT0p8Vfu5n6DhDvWwEy1agnr8wPD0uT+uNqeZXstihVUQoQkQaXJTMOpxJyEqGEq62I525
4Xn7e+288JDVjX9nQYefR2cVF1Dp6dMDB2LCTZIuBFDCqJ5ap2cncMnToIxs+j2aY+pXE28PQx0N
u4hHzh5qz+MBgUUOndGotm84HMI71Pch1TeM4xrCRHH5DstgQK4V0gS4GUU71AM5z+sjpJhnuYZy
CFMoBphjE6SoXD0AcBvvc7PYqqZXfV1a/ACYJ1iXrAlAakKWefNfqpnv6z9cMbVyacvk2GNMUsp8
6G0fTAOa4cv0y4R01HWfl9a/LkRtmp3FfFqNPQwahJOguL1buq0jWGGZdekIZnkrZm20RRCPby1k
HnBNdyHy5ZpIir6qC3J5b2/xqod2ZBoIQn9qtR4i5ZppSKE3t9L0LkYzcSOSC3xRK9kA42TiKIPf
00vLFBJViNMcmg4pjl3jgNmuTfnemYrEj3ShQwMlsa67Tcp1QWGvlWMzDyIAYycPob5jvnVV7Ynw
Y334FBNEJNvRQnEJ+mN9E4wzHJ0ocal2rK1LVJk19sGqs8N1zUj2A4WwqO/uNeZnUOawcjfMIsj7
3SbVVkKgaqNICw1Vywmkw3u8ZcPObct73LjTZOv4V21w6brHHK3v8iwL/QTOdDF3Xhp2Gzvw8kFh
yxQRe2Iz5H+zCvNrgMJyFo0edI4EcE3jywk1zKhkcML5ceyzZSNl63JvbJkv0mio3LVbx/FT3Qq/
EY76Lx1lsBsdunzvs2W0CB3CQTO6NPQdJE3VBt2F7AlQVeD/IUeMuqb19aTqg3QrCEFXIAtlpr80
EOQF8BE00s7YeJurPi5ZRYok6RTKvCYsyXdTc34vmv1r/WerBufc4pfLjKODWZdDYjkoGNXu4aM8
4V1LPNBhoXMSdt8Lnm/cCVR9kPa1kxQJzmvk4HEHXCA63EzaVnK06tPSXs4JKqecFPV9NIGiQ9ca
IeTrst36CF3ex6ik+HeEBiR6obwGIj6QkeYQSXCYuONV2Qm30PI/621ctnlIRP63jc7B0wrMvRCZ
3cgbzJoddABd6Ja50RYFXtGCXJiAamRAoWpND2KueUtKvT4xfBuyAVb6ud6HSxllNoF0xr99iOFs
WVAiD1GgdgQAtDMLGKUJpdgCLDGW6xA8JaiQ7z/Dvn1eb1Ix7zJMUxOoYtHTsAi0JYwdb07aDpzz
qZg3pv7SoJ2ThqQuaVaIHNJJQ2V488kh6VEieSCMoa1uXJlqK4fFlnFssxDoRngcAADpzLrFOZGQ
Q5lbWyTpSzv83Ilz577s8LEjI3QtQ+qXPSgW1r3NoQZn7mPNdjdT01VtSPYpjJCjVxBG/TEeIJ8y
Z9m0s8o8e/xb8V6NJnQ5R83YOC4u7chzj87L4UuP+qVFXSJobkFbQ0x8GPbOyO+g37hhqFSzLhmq
3ChnnoGC59stdMzCHBKvSwT9UMyVOAqgwo7rq1fVjmS1MoAQanhyDR/C2g74DeEzVJu+ocIsuSX2
VtxMNTOS9eIFN3g+d9SfIibcuotv8BT4RXrrOEzNm5W2h/XOqOZEsmA8H8Q4LCP1o3r4bRCoe2fp
j2nsflz1edl/DBAnxF2gGRTUEESzAX0QqKrTf61//JIZwXqSvcdl3GRDS5CWTObRz6r4pEXhhgVR
DIvsN25AOakYcMI+ifsPQEHEGQ74EXaTfmUD0u7GY6wBVqEjAR0dl0COsQOVxtp4ZKt+/fnvXzYa
B/2Vp4zOqGe/N6bsrilN0L+3MPSKpfkXdfvl6yKGNp1YqgpAs2I4GZBnepyXurrVs87cgX5/JsYm
m6F7xW6TncjpEJNsNhAcXZzpV2cYt0YK5g9692GFyxYzQdWItKWpAQhLY80tpOoBaIGcqxvzPECN
4U/WWxvJcqrVKu1owM+bvkOVbwC3yr2ejc9lom9cM1XzLW1iUPIYq6zBQVUJdzNkp2YFxCTZ0/o2
u/hqxT6TXcgCYF1S6iMJtDh5abiR+cg9P0Y2+QWPl9dC9d1akIvuiE+Rl/v1RhUzIvuUnSRLI1AS
gE9hnygF3sW417ZpfjLYy3oDF0G1516dl/eXZQwBviw3gfP0taXEG0MbkQORVc0zpD+Gezsd2yck
5+hgHlN6bBxOniGAbUDryCCvRCvzb8NMyo34xfleIvvEzj9FMgZQZwMmqaBN0Mezx0zoyQOuN7WT
y4zlTg9/D1tPKtWoSobBypPUKFEb4tNxAekigy457V9CMb2FVr31xlU1ct4AXwYW1CGGYoQOemBD
AlEoonHnIZ1adrQg/bDruQb5svU5VKx7ObQdN7lhJ3NNAj1ESXUPsq+g0YfB+iuSS87zIpmFrrM6
oyG67tfA+bsWtGh/lSWPvKhsi5/rXVBYBTm4jWyJSgxDSf22an61dhLUxHlc//Sli/3510tWQWsz
a4hB7PYB9s9Rq557i0G8ZB4eLNTr6pUN1afxNx2zb+vtKc4FOczNC4oqqlAsZw+dhReXAa1G234A
k3+vW2/XtSHd7FmZazqK2pAEboldOACFpCeuwf8kkwPRx62Ik2JdyTEIaKRVpIQH3E/N5UaLSpDW
Y+3NCRfbW+/G3xV0Ycfr0o6f4eOFQgFrIUgxE30X1+Acp51RvsRhvMApV2qm29NhqEGmajIXopvx
A8R76beZjDXopFWb7QVrmF8h9hmgTpE9oRSJQcp1yQDRgB7fQ+RA6NTjgsen0nKSAA5TIOPXf79i
1crOWPBewRlAXgAcP+kd6hR2NNuSu1B9Wlq1E3IxGCej4TuCQ4Yk09NDF6fJhqVVfF12wNppr08O
FHyDOXbMm36wJgQsm3BjBygs39/C2S+WzyxqpKqQuQ+Q1nBrCyR5d9A+jWL9mepNvbF2FF2QA0Ih
5M2nDgTqwM6HHoQRk3u8gxLz+syqlj7913hnYgZzcaaouDScm8gOn8vU8KNleFn//N8tdGnhSya1
ndMECvMzxIRN0OCavIh3CTOqA8Bof/Q2Sg5aVuuHrB0qxA9yegM1Y/NkzpAbdubmV2ZC8jgCN+Tk
FGP7nTk1QBkiHDcs5uVzmMkuI5JVGYurdvaregygbJ24edggZm5+t0MA2rK03ZUTbp/rY6EYajmU
5FQaWPyWqIKqo7d9yn9NBbAhVr3xCFAsRlmCrxHJqNXMID4exVAEfxXOK58KgHi26Fyq3y/ZMD2q
Gm7pC/XtYsx/IHhS+t3ccx/ipZt0WlUnzm1/2VFwxefDOE1dANlYnlbfiX6b5+nRGrZ2k+LQkqMi
EVCCiZFzJDcJcRr4k2VbXgJME40LlJ6Ox/WpVnVD2lVDBxVZzYAYTTKkJZ57uo9eRZCHGH2rFRtn
o2o+pK3FEroQYAa6YOnGbx3kqolTHspiK/CisDsyat2wh8lOlkH448hwDc+CDgDG9eFRTYJk80sk
KMSOjkI7I8p2XcZ+8g6Zza02/kbpX+4Bwf+y3pDi3GVykERo4JhCirkKjP/69/nA/cN8Mxx1cCbc
/pM/m0/8IfpGbsPAOD3ld/FL8rne8OW5YXKkpFsGbRQl2tWK58YBptFud/aWTMPlmUES6b+bBLlC
c2ZV3RBEQ/qRTexD18qrDhsm4/2Av43KiMLF0lrjw8KTR5sX6VX2j8l0vyypCMDnYLxA16DYx7r+
J1/qAzbgsLGsLu865pzH64vxSFsS2ylIxz7rocuRhnR5JBkyO0ugRt+gkiM2BknVjrS7IQRiVaBP
NJAozAIn129TUUNSnh7KWNtwHqjWj7S3SUELg4gU8wAopVkUry0F2jU1tlIZFecykyMZzuxYOYXs
X2Cb4ztIX75m/YG82SEJl/sGjnmISHq4kPkTmGUeh0rYbEMwAxzYHkBWiwKPl2QAS9HD+n5RLGk5
7IFkYkD/nRm5Otnkt5wew2XeWBWKoZTjHTpECmjl4IYz8uihZMU3Eml7YGSv8ngyObYRmdFkdsMy
BGVfph546y+iWKBqV2wthcvGksnkpax0TGMOC+x28cDHWzhVTw6FLBxokqgI262Pv2qQzn//snWi
dgztvEJRsiiHXyVxgoYuD6LPx429r5pfaWuOIZhekB7EPTxF4jsgbwwM2vWfrnBXMRm5VMFrvjQL
VCzblP+EXQwKR3uJKAX+bMggPCe+I8XvGdzeQ1WgmGO9VdWASRuUReFoAlFcBPZS7S09uhVdceLm
1mVONV6S8zBNo6II8aAL6pIde8caAOYbho0RU/126fgdZ0qXSUCYS6RvJVhx3PppjBsb+bITgsmA
ONRdJX2HyrcgqydE4KDXlXziqCcedxb9Z2f28QOZ+PRCm9HZQYtg3mj3bz7Z/z80mKydhCSzdEHi
6BlM27l5+5D099ye4D2G3DTRD9Rc7pM69ys4DfrqQQ+v8+UxSzqMoeHe5+VUN4EG4Xg3Dt268ZZ8
3BdnVubiRum04ZxS2AFZujGxbJrHS1kF3WyRl8iqot3INPqzLACLPNcLeqgk2cq+UiwRGTAFZbeG
0MGqg2UCZiHxeNS7drdsTJbq65I1aAx41cT56/38lpqVF8Hb5mxe8Tls1qWVIB3PQw1eWRnhaMPx
zH5oo0UAHAepDvpPAM0vRbwxIapeSCYgNwg35gJ2ZzKcfRmWLhuSPcvDjfecwgTIfAJodaMsr0nK
YNG6G9LPh4xek6aCPAiZQ0CjlmMkaYGs5/hhLKuP0Uo2ss4U+1+mEGSJPvM4h10EcJwfwMbfEWQn
4akCmMeifW9GSztCJoHtbQuqr1fZ4v/DEoQIzk8JPCR6rlFoTw1/UGGcu8NIjY0WFEtKBhOEhegh
TthApawvsMGrQ27d9ci6DpGYcV0fzi1/OYDBvUa8U+hTUBuPDZRwQ+eEOuONjyv8HDKLgC2VXWS0
Q/5F+d8MwSOLDZ6Jere0fYEI3NE2NnaEYsnK3KghH+0Our1oByIIos1vkLiy4ci7WHaNNSsDCLSE
QgWyxOvBMYd+N+gk9ZyY0gCq0zHI+41O3RAY5TursQBwc/rwMOeR+dY4bQ+Gz8TdyiiEm3ZRgYqd
wviTIxPPHSYQOafEFE/gZNMPSErS76LM+9uBtIOfNUW5N6hFPFRxD/tqwhV/GkGkaZwsf4ETttvw
I6rmx/h38rvqLMqbVVDKzHLhxlF8aFjnheb0YXU8YJluufBOX3dhlVkI40KTYhZLAS6047Uh2xf9
qUi3WOCKU4pLdwu7gT0vwngIiI4irzZoEKiZTXsX5Xd1ZWxcYBTrTKYhiEHjg1aikb776ONDvanf
qvj1TAo3WH07pBNIFwG4xpT8Zs6AVIzcNeCn2zpZVb9dui9Ejhn2y5RMQeq0KPe1ySuEMvfrRkT1
8yUjkiyFXs+6wE14oALib2nq6slcuh0A29BjNe+yMnleb+rS4XfOIpOaiuN8MazIAl1cFPuy8a0h
2sfWxn64NEbnj58b/WIMNUiKRB3P22A0stvUSPehof9c/92qT5///uXTg4NkHlAngJihsWtYr8BI
X/dh6daRoNC2SBsUfeqcu/Z830Qv6x++dPacB0MyDvM0kgwFVqA8jvy1aBHTYYMGgaQSNYJTu+UQ
UI2L9ODABclKKhvZ4lqYQ+4npe5Era0qJdXHJaNgOnNpaX3cBh2CxW6s6X/gFt1Y85cuHBge+cFR
QYMmHzQUNSLT3lsydm9mIMGX5LYc6D3y7HeD0R3qiB/XZ0Ox7v/vmVFnZqo14JfUNZR3dDeif7JN
DXXVxyXb4IQQhCI6ygWAwnVzzYKjpXK16crUZ/kFgegAOO+4CgQM4qJ1mTsuTZOtF75imcovBlOE
VJQd6k30aN8UuSf0P6x71futBar6vrRxU0JKowDdGnyg+8pqQIALMvuRDNeZHBk/K4TJhwTM5IAX
EE8hwvrF6FZmp+qnSzu4YAyeejNF2nMKiYSUdcM+NqbUtQcItuDeumGB/kZj5YfPeStIe7hIElAg
iQMHa9mgLKNAzAGiS0l0NBO7PE59CRCHI6ZAqwzjwE09e2A68lldSyPpbn17KHa6/LIYhqqiPbak
32vFY2qIQ1v1z1d9Wn5Z5KA/thkHbEJHCqCrJZOnRdWWO+fSDQxDJz8hzGGcnWQCbE6A7lghda4y
l2/J/MHFE4NG8RnKs3EXV+xx+SmRJ/3cMyiPIyDazl7vlMQjDYd+BCrvN5pQrDcZP5tDfJcQYZi+
A610eFbhu50RM36m5eP6VKj6cP77l0M04XXclRWOpLNynIjeljbZ6dMWvVI1F9JO5yVZ9MbsUeqQ
IlAcCb07xKVln/LcbFAwNWh01wgrucm73Pp1XYekw3tC0mFeImjg1+YeksXugmcBIOu79a+rOiTt
f4bUcTGH3PS1vLwTxAyyPHoVcwZOW7oHAzlyh264JtH0vJIlI5A0kZZDQI35Zj472P7RfWolt3oK
gbr13qgmXzrMUc425I6F3oRhDu29/JZ0rV/TKy2IfLeHFB04zQZKLKAet88d++AY2emqXy7f7ie+
TPoERYmg6alrWsIbxJPDtqSFFeMik81sKNykA5TpfGfJ9waIKGk57pZswxuk2NPs/PcvW87ql74u
clQWNcUxNx4H57cx+F269eNVn5d2tLDDxmIOfryR3hSd+Z03kyv4DbQ/N6y3anSkTT3rfcvNyZqD
lgxHzvmrSHGvqUh3hesBy17m9laxQDlURXQcbiUEqS2zRvr51h1T9eOlDVxVaRgKUluBFecPxUJD
t4FMZNFs3hD+JvNcOLplJJTQIPzn5DGEO+ao9SwA5O6p3S9eteCQ6KAO73Y2d5CjYs67ZjGilyJu
7Yc8H+ZbyyqKB9536b7VQWu57gyRE+IFXjFzZE5mUImKuZzGP5F3+S0drXuSDVvURMWqo9Kibou8
KEvoJQQNqOyIzs3iMSlsQBjer9vwkqmKeIz6dhyAAdFGL4x/TVm3s4DhXP+64tfL9CsrbiE/HIUm
iue5W6CgzZ57r55NV4Nw43oT591xYVnIhU22WRg8gssg6NniQWZyqreOCdWPl54abOFx1jb48Zzv
CvOjyT7b6bMKrxwaaWJRmDoW0FmnQck/zfalMjp3aR4ztuFkVg2LZK3KrrShchDyABm6zNWLsYYu
c7RxSqhGRrJUrOy6PjbOIzMV7hDeaihrH+wfDRs3TJXCmshoP2zmcaQ0xTWAF15mUk+v7iEzvbFk
LvmAYAhloBmG2nZoIwwoGnUPwPt9Fkh8d3tHdw6EA4ERIolwfXEqrjUy3Yy0E9dao2UBxE/dbg5d
2j5DgdkdjcIzkx8ddKnWG1INmLSNmzZpyASDFLDKPjUTsQ9gzu3MYSn26w0o1pNctWRneTo3MXpC
IEnWt09xsmGAFJMhVyzVIo9iC/n/AeDr3Y1TNcWuEIXYL1CNdR0GFeEwYdlGLxTzIeOjsi5cwp5V
LULSqFMLeTZ9QAU4RAlWM3q5lRqJO0Z2doqX2Nl4NV/unyWnbRDdmnSRF3rQ5Sd9KI+lCZ3J9rMo
hqes3tiPlyfHkvM3IrYkel/rTdD2CdmVTXjXLvBcr8+8YmnJtU2DMXCC96QV1FrvdhU/hWAymGzr
rnwxNwG7Ua5msjOK0JRmmYGFjdHnSHIjx9qK3Akq2ouhuZH54KSta0C2eL1DqpuEzMZKKTdDE0TP
ANFO17E+k+WzBvB4bu5I+kq7n8T+ViZvpHmYcf/q2GO/WSf2N5n9wmlFpadHXs6ZEZYAN9WQB4/b
4pVD2A9CzmCkiehEC+qiFuQGAiDHoex/z/Yy7eKRP5M4ukl0dhjadq831pYahWpqJath9oNWhWaD
XL8E5Hhhlt+RgXZjldWG+bu8Lm25SmokM0orspIFsU6CsKenSDQv65Oo+vR5h3+57BcO6VkcWjwg
deulc+pCJXPDlipON7kKClL2cwwdMj045+ymduJp7S0bMwgdbNUK/L29XVgGcnVTnxS0ZjB1QWrS
+S5uu+yIinPITfYhSh9FFnqibiHgjvhB5TbQQzhpYCUjtwlCkfrE5x2ykXLQbo029vK0EyfaQxx+
7MT0x1kA/lxQ3QAIT0yeSlsnr0tcIJVT12rqTVUfvbeNswTGnMQfEAhn3xN9KGa3Rxzqlg0hP0ST
/T/OrmvJVZzdPhFVgCTCLcF22+3OvdMNtSNJQiBACJ7+LM/V3vxNu07PzVT1TIFR/MIK1h20b62U
qaw8t8KrXrLKA4/fNIF/rZ60NYPk3xkMRblIaCkPJyvsXgrIKYc5/f3+4ngT6YIzZc1SGihg5OMI
rBaXnf6VNdSC83spDwbmKz9zXAF3ZuasgTGnLB6m3jE6Qr0pe1jgmbuf+rG4tpY2dph7+ftfy9TR
tK9cH2TfrJcmCkj9SQzec+CQawXrrRdcRvevF3B7DGijAnaqLB7nrYmbZokH6+n9gXz78gr+h4rF
+tCDZR5gA41Fzj0E1t1olHP4IDXTr5wqnsJrtPCvnMxbr1udR5aYeeXAaPeU8QEYJEvc9OBaRMYz
D01Q3NGpuxIdb3RE1rwsiM+HU9i37qkeYa4U5Wrs7hiv3UQ14JXHpGddYlM1xL7UxothjFxcowq/
fbr4a0JFBgSeXFhmnygEy2LVugdXQiLTmeVP01+za9t6yWogeSU7a6qVc6qzz2Ntooo/UgFhbPfn
++tiY9WtRe+W2l8o923UyX36CewVIOQa+Gq3kWMx/8oxvPWOyyL5a2VbZmh4X9XAWxbzpzKf9HEB
yxoshPwaW2PjBFozzjpct11tqHuyCLvjrP0FYVd15de/PQPBmveUsbCz61JMp66XP4WSRSQhuhrL
2f0y2e3j+9Ow9QGrzV8XCr02v9Cn0M3vy1nuFvjlvP/orR2yOp2dcbGmjECTDpJxu7GE14/n3xaz
iccSVRRQ8xz0P4l3bbi2Jtv9d7IXqTNZkIqcVCNv4aP8MDT0R57xa5HO1nSs4q6iBV17yFtyymBV
HC04NuvYCBmmweWe5ZAtuSav+3aKAWj+v1/S8KYQSi3eqRFwINBudh7y4i4MdVqy3IsQW3zzpvbH
+7P09mf561arH9DStRUkFn3vhvQvAbVSGyLv3PDkYy9Yfc1kehinM2T6bdtGbi/2jX4N4cXkd1cy
/be/AMHIv8MlPI/3TEBecVnuGnmms3wqRu/gZOTKF2zskTW90Ybtc2vzsjt52WfPf5DTtXrw2xON
KOPfXz7bUgWSSvc0ywmu1tYPZlkLlI6C26Eef5Kl/eZZ9ZV53vqI1TSgXUV7bywoIIPLmULCKXLM
NY2Y//QD3ghG1zKIc7W0blWUKNItbvfcuSZ4IKQOHqohMK9QmmVJOC7qT962LCk9OHQOgPmBf8ut
Es0TD2qVtkWdxB/8PJ0gpb+TRLQ7t3ZDiJUK1Pz8sTlYE5lvVEuDR5dNMwylpikxQxfsfdZZuz7v
x7OQfp8Y7V1DJF4G53+/C3Tvfyeo6ZbWrjmbTuBouTm2X909QLx7/Bp4zXRn2gzdpaER+/d3ytsn
GOB3/77NsagSDuS1Tm2YH/g0JC7QM0jbPvb0y8L46zKcBQxeSdngqprEI+sglpeH51qorx97/Oq0
b+su4J4DocIOBT2Ag5NcfxHDNZXZraFZHe4Q9xUThErnU971dcQyeU8M/QlJNnHlsnr7Bagh/Ds6
MtA6b+xcHUcJklwG6VS/hyKevOox+fYphYTi3xfMfOjVwGh3nJolpeEnR8mY5PdL+Okj42+v/aOL
RY6GNEQddXkrbKggVz+pv1wZnbcPDztYH7HGd7pxatTRKUVzN1iW2lWwnkje/+lvH4Nw7v53aJgK
kBdPiM5MBmNd90vpWDEkpqLB39FsB93iD9US7PVVFwbj2AsDm3sZjnPsUd2fKgjO7t7/io0xWlMU
Ck8pMlZhdxyF7u/HXNBjpctrSrAby2eNKoI+Ac9ds1THwLb2jqXmOO+6MxyLuljmwUcE2ALbXsOL
+nnWgByCZ1fl5CBROY0XP+ORo8zP9wfpMqX/e6Da/uoQQmfN8wgkio/Szdt0LjueRw3x4TzZk/JH
1RZeHHQtuiR+sSNtcTWW3lpiq+1NGs8blIDDNZy8AuQy489waP24WxBVMw/OC2HXQKvPCj6mOWyv
fRWnLHBEXw3sJrSdLMplMKTt5MorIKSttbaKRanIF871XB01EToKi07etG0RHN6fpK2nr3a71nZo
9XMtjtIvATOznO4eNFBxhXS5Ua211xAjGgzaz3Xl3xBlfjkLRVGjYQ8gSjw5ZaejqepusmE66yX8
BXW2a7HW21e5vcYeQe6aW9CoaI4ZO/H8gtSpd4rcu4s5ENivvT9yG7fIGnYEVZABjSBWHb2RFPdQ
ZTAw6ykteVcE/TVe8tY7LifEX/d43nbOZHsgpEM2ymS7bpBR2F1LcrYefvn7Xw+XukWzj1wYhG6+
7BHUDUle0uasvPpaTLWxutb0hbqRo0ZR6EIcCs597t2EPrkihej+xzh/43xZ8xeIomKpBxEeGzh7
WVGmBLknmaqXSAs+PoDOpeK2Wjy0BTy5zymfgFEZB7Bw63xIqMcLcG6FgttfObhfYaFNxvO8tFDF
BldBddB58MTTBK1WO57dSvwqekeqyJOyuyMubOakYzO0m5C+AaHMZRZV+TRGbCb2uWcoci1dWEAc
2s5jk4Xhs9cMxkRd4dL7Xnjzrlmq/sHOxgq4Qrs8c9b5R+LULQR5yJ53ij2KOitjMbrmM7FZuJth
8H43lMR5GVQ1gpUz27uMsjaI6TQVL5eY/NwbRe/g9WMlxBHeM+S4ltgJm+9hmWc/WC9F1NtOF9nE
tveLZzm/qOHWZ6Nb8t1rGcjKVk2nncWsIrU9HTw56EbKu4bVpojL1owPdds6d7Yl5a4ZQ+PEw2Ch
T1+X1exGAxivtyzHZRznkkGdErZl3muZW06c+RZkhpYwd88droQEJ3O/r01oT1Ht8RqJfJ+1F8Fu
kkol5R0rKvWEsjQ9slap+2x29TkjWqQZxPPiqZ3ZWZsgfCzswbvpfRxYQ02qczbm7KXDZZdmdV2f
ckPJfg6Z802HjhCwZyFB1NYQta9Yx29KLvsdeLTNT6EnOx3DmR/8gJU3Dqwm95BY6fb+4hYHMjrh
DyTLXZQXLE+505EpNTNtU0vDRpewsvjMIEP1BZLBsPizFWTvIkPG8NQPE4s6a0AV3IW9Df7XzIGZ
RPkQePA2jKyFkLjyOl5GrG28cj8Ec3hoZIPFZ5ZxR3lv7W1CpgPB3EXSy7K92y+IKZnmN86QOWnd
TfOtCkGkaj0UDnQTVgdJvRDmvi1NABhQeYQ0Y/oUNCq/CWfXPOZqCXZT5nmgoIOLs4N3cuclAW/c
hHBZnGpBgdbUUHwt82ZKKVzYUw1Z5F1FWB4jAZsQJOglnQI2uencjlniMVyw1lg791aX56m0VH4O
7cJ87ZsSskx5oW5N6MBAi2TOTVXKScUKHNKoWIinI0jnDjsP3Yodgz3D1x5E3aTtSH9qe1/ddJkM
f8MSub2DIPpUwI9gyArcsqjDJ9D3HMbYtLINokbWDVzcl5y3ETOU79w5YMBSesvnhbhumkmbPus+
p3dV69Tp6M3AO0O7d4JOEmssXBJiSJuysG96EJvidkQpue3bfO+2hXz2Zl7uBVDwqAPpejdZunp2
nIDvwwxQU17kTzk2YcSWwE+8unZOC5TvI5PlfwDN8kF90ZafsELMCQcn4A6NEx/iYYsT+5fsWAxV
kxjlwHhSTOah9+Ygv3HIGPwuCc2h/dkaL4h1E5B9YdtDFIZznphlCGg8gsmRxf5ibKhfsu6nAw/D
JKgrEBr8sknLemAnmAaOu8vWClFCDmHB7JEWcK68lT/mCp6zRpvypiOQzcttr4PovCx+Z/6Abrcd
Lmi2VPIgaDv9Nl5vn72Auz9Eb43Asskm9oBYPRSjWO45TPHimXRtokonPJdVUe3zMOh3S7Z0kFsu
GOniwjXDGUalTjSx3j1kLAj5fc0zf+d0KLxExDDonFLZdj/coCm9Gwv/ElEQGs8G9VejjFhObn0e
wrmXibVMqMf7jj/QE/HhfHIlKtq4GtcoIT3OzkVbCFWgaZgiuwlMwu1QRFTw4kMFAHutfwxlRloV
g+xOtcx3sCA7tf580i37WIay1j72Se6HUCAAIXjMCHxP2Z5q9ADfD302EpS1GSgjNcMhnkHqwn4p
sa6AGUoGUya19bFun70WOiYz75XP8+7kW/LbEIbnkAUfkPpE3uOtkvM8FLZdVXN2ZL3HUth7DzAy
9TANTZ9+aHjWgGHYUWSDaSCJWSizp132Q19wjQ3KfBlX1yQHtkKrVeAOjU1QTbKxP7lT+xDQAGrj
5soIbYTPa8AwdQTCWCqAD9HxfFZuDJY3QmdfXxmfjZ++Rg0PokLps2Xh0bTip+v+obX3/P7Ib+zb
NWKYaruxe027U8PKSI5VXNgNmkzXEr2Ndb+GDOe2cAPcLFiVnDzW/XJhwe+yfv5O2vxKWLs1Npcv
+ysoV8VkjRPNIH4wfGHli9/8eH9ktp57+ftfz0UTVvQBvdQbu+URujDgEeVP7z96a1RW+baeYBLg
NJk6KeKlbnDLC3ET8rt2mq+sl61ZXe3YQdaeu9QYE4TJVfAi/L1hD+//9q1hWSXXamwL5hg8OnT/
NN2zm10pwG6NyWp3StxRfW5V6jT5zygI7GwHMe+Q7dlVuZSNX77GyuKCt6x6AohrRNIeaXhAR2NV
X1mF3n/VvjeSqzXoER3uKR+7ObsZMm3t3Bz8CsMBFhwJJI0mJ69T9MNNyqD258QLq4rHCgjVCBCU
Oo9Z5hbTrgsbcwq6bHiwYOQOepR07qEY5H+1a8W/E9DCznXhlC8LVLBR+oZrQqtNcRbwMbgDEEim
rJ2XPenVcgRRiZxLv19yQCJtONctTdMW0Txq5/csrTYdK+uPKKf5RytgyDTUXckT2wSTTCZcLgWC
7KB/sUFIQ0GoY0DvDSIYfeS7vLlZyma6GTri8rhdHHNXFG4VxCZULabNs7NYELOkzeIrKCiSYgdG
An3S7tDBOXqAy1TlNTCdpURbkQXb2cQy8AfK4VLec9tKLIkMc/Qsc+dVi/9jIdzczpmpdr7XzfDH
XXQXObmBqazlFVVae1Abh6PH8lX5yOxgZtWiC6iFOBS6n8Y9fHvINz46C8BvrWV2aFUhBQnLyo6y
lvd3fpZnd8VchvtqdqqnJZ/HxAmG2gJyrSrO0J5q8qjvhHf2YQj1bUJTKg4G7h+qgqkkZ53zYwkK
/RO6yQ4UkXwHdTPDX2ZEnImz5GHSjjM5Iq0mPx1iVRALmMgrrC9l0qncq1MEslBKh64w8thhymcI
1y7lzlhZDsBkO8fFLH+XyIG/z5NG5h7a9Emg53ZgUBONbcstv1YePNNcZfmfiplMz9T05ZBwfFHC
RIm42tdwl8Vfo6apzakSI9vX4E0/o1EAr4WmbA9BY/IG7txWECaio8X30bbDy/0bfOncvgiiovVK
Hlm60Xc0q5o9r0MYFakpAAlOtHeA/mSH0ZH+TTtDkiAxGUNhlGeKnPAzK+fk5Qz5oq4tIeNW+lOT
+jlEw1MV1M0JF6c6eoyZR2PyMV2cetlB97LrIhg7qiGSIe2/ug4FKaoeVPjZx5bSkPqt6k9g9Xr3
fqhw3TqMf6sWO/wz2Fn1c0bF8h5lwEqAYe22r17XmBdH2EBo2RDV5TsQBL37SfsUCc+o2ghGp/0d
qiP9cWSXFbAwSAO2JHwYpWcnQQ+Uiq7aasdr3wFsq1QQZ1ZguLtyQnsNohAHW2dd0tCKH4mg8NOU
nrGQv5L6qAL4tlFHlbtGKZiFIktLEIow1CY6dfD9YbjV2Nep5xgInfXM7Fm2VKkIu3JnK++SZNQq
beYBCXk9ureN2yKJBjxkr4ziB9XVNJmZGgBtq4cvLnBpEule4yR6lh26h73Rj9WcV3HpL8PjJa14
wEm1wM7KmZNuqAgMRs3SYuWGtYgDPjQPgMhVT2giMg08kjfvA6e0ZVzkQXfDR3famWzpz+BN8Btk
hMFLgdx/J7Bnf+UURw4ymRGMf8/Cc83AE9237Svk1Nk33miaaFnps7A9P3V9AatLa8hhTWa6DFMu
DOkeRTDnRVQT0kPS2RrUwXK8OTHjbKWwcZkPtU+DqKNUQB+DLzGssyDrMgbcj5FIB/t68Jfvrj3x
wyQw8hnh9IsSk/iRw3o+5Tjw9nVoL891kWWf7MWvbrRTqKgpQtai2ED5bem4/qMLkfS7ki7ioZCl
Tmo79A5G1+aY2ZjergJgUNiFPkCG1EmFO1sHG36MKTG59yMAvCZa9DJ853WBrnVJ7Bz8g86LgY4r
D75sq3TubfkKO5opgVaCquJGBvlR4LTetRQlsdoFvR5fgeyVWlA4aE2T7aqKFK9izpbd0jEDY3tD
eDTb3YTQ8EIYrAOklqjYdnbBYs3b/EBbFPDEEL4EQCGCVwocY9XZ5cGmfXYjfRo+BNKbQI7wULmK
moB3O8XgeefQyjwoTaoIyfV8F3KvPlehDTl1any6gxCJQqUFSs+K2JiWKae3tpz4S5bZ/GXkMIp0
7IYlHiSPXqk98D3z8voEdnlzdgY7fxRTWe5Eo8J+37tSfLZ6Z9Axw+Y7Wg1FXYJytc9g0PPT8soR
dTvax6RT7gF+dtlukdgCrmjqmIvMOzQ9HBnt0tJ7zG4XlVYJ12WHuDHXiGV5yTM3IsG03Ix9b2Hn
ig4OrpMYUemc/E+VxnlSVpdyfkNDKLRQp7uVeag/T61nEEFlQdpJWHXNBkrscg7azy21p9QZ+yoO
csvbT16ffxHZXN86EEDfD5nUTy1AqEluFnKYjDckdjsgH/eHElLubn+0UXI/WZDVw69xgzn1aE13
mQiXuK5zv7pUVJ1dJwCR0+XEj1NhSAzKabafQEaMZomzxQqXHw6Ezr5R0plUuhZL8R+zqIRR2xHO
fgrrSgUJg0vDbY1Y6t426F6hnmmpXwUEww5Drtgn3D/uKWtaskSOximyQ4fjxbFMl+aZ3bpJYyoz
wVq94A/1MJkdmGjqFlX2JvEz7XIU67rhO/YH/VK5jnXks8C2prp96qbevclKsYBj6sJi01FzEoKh
/4T2yaFoCr5HtKSxcjp6i71LH8Qcej8H1PkSiYQz9WvZHlBw1PchJ90B/DcSN6Ro92bugxs9XJjd
gll3RWu5cVYP1h0CU+egqb0kXm/APAna7KGsKuu5q93udSgd/joC9QbL9fah4ByVVNkPCa6Gcm/T
pr9c6yOENKtlZ7AkD7SnNqrCmU6cDNe6omV/y8Mu+KoqXACJV0BxmztNeB60NyJxqsadma3hl+5R
RsPdXj7UjsvuF0uhtIba+adOSvG9RtEPTGsU1OYOhBhotJFHz2bOo1/V8sGb3Or3HAwSoqQ8OEHH
7gmwiiptc1ruZaDkbT67zjNxWutXRiR/1kawvV1PxOwUTpq7sJT+/cBBhwkhTv99nAP3jz8G7hEf
bFJbZe1NUWX0CcWCcB8u8/xK+8Xae8alvzRr5q8wVHbSYFDZDq0o6LY4rXvOlsH72WRDfWa6WV5z
FGOhJFw0+rnSefm91c3wB9d8B7Q/em/fq7JvH3UJpeYIs+s+QQ0aIJZJgHMU9QBaWHG4mNrGadVy
ktJS1FOU66xB4Ui2xQEXdo+6l0ObO2gUtHeDqsO7Rljj7QxEdio7Zr12xrHuwTGfumiBnytKgZMH
Ygvxx6NcgjGhNi98uOpBfy8ZjWVeIWQmsdZlewNJpT4peqYf0LQA7q5FCLYvLRtFT+5+cmyByoPx
+D4gMtiHhRTx3HPnsdGGnxtvIPueEyzxSpJb2Il3SQcm2F3pzuiQAMew94eAPYCEUL/mhlN4UXpK
pzmdWBpCXTjB5Uy+Q6gVwiadHwaRQaH4oIwMH6bBJkntWhTleiNnGHL44a+sqPxn1K3NpR0zpMxz
IfU61kEReYiOT6MO7S9BOYzRxCcHZouuexP0nnOjOQhkmLx5TiFEl9/XoCAqaBKChW8yCIu3pWkS
y2H0iU0MC8NFOf2+HH3vLlS2vWPVNKVQUYTiVEbze1mw8g46xuVuqUb/F4SwZIRStvEiHA703lZW
Qi2HR3AOrR58BJx3Gmn5796eIfCRFa0bUZMPN2xGrdhj3Qzf3FaZc45Q75Eb2FE2nVU/9lbo0qRA
VIUzfmhTouc98Ym3B6Mj2BM6d48oV9AXt1JWzGu2pBVtx/2s0FQynXB1VAAiFkGMq/09ggT5UPIC
ulnj6D3NpOTQA8lJyRIqw+oKzHkjz6arZNhtFAr8mdueCi7ifv6C3mCExfR+pr318FVGTCbH7gsb
orFe1kZKHhv1S1dX2swb2faabdajADxbBs8esA5x9MfEj4I8GYdrKOyNZHvNOpOwrBmoDrvTzKxj
UBT3vhmT98dl69GXItxfhZlOtTbNlIU6cHiHax8ZyJVa2NaDL4P114OXpYdKkAXav2dbx3Fhr6AN
XSkmbRQI17y4suvQWjA0ONYWPUKw/nOd8Vv0CsDAm8lLl1VXPmFjzay5ZAGtNMw5oHKEIk0CJEFM
IEItd+8P/NaiWZWtUJ8NkRtCoATiG9HkAuVkfZUyiBc7T99/w9bPX9WtZqnl3Bew08sb5I8ERtdD
re4nW1+ji2wQV+w1PwyqbbWlNPoUQxaJFAlUHReJePW++vGAZC3x5msFISyaN8pBZLV7M7sPfQMR
nBPvj9XQRjUSJGbhOOLFlX2wMR1r8ldp8SkI/BxcS4ZjGkJuSFoix12i+ppX6saqXRtiDX0wNUGH
ilnmT2MsSX5sSnWopD0mNnQUIr9EMedDM7/mhAloQ/rtBNxDpYF80ve8kXEtvn3s4auNLcbBrmYb
5fkue24ousSsByXlY+bNCGX/PTbsPrBmx/IuJfQhscrPHh2i2bqmRLNxKLmXv/91KMlCgXgkHQT0
wZhaCNJ7GFC/Pyz/sUneWKNrFldjZ4jRUW+8qVSPEgqK3UtSmBqSTYWj2bdAce/TEmZTG3OuxN0y
NCUyRg6cMSFemWaQWYy46/aIaSfrlxFo4hfAr0VTALRF0YP3+/4P3Vrp62vWqWxT85Ech+XOAbGg
xOEwA1/huR/rXq5tqzrXbdHoD5xjZmpxm9eOjFqLmm9daX1MEMleM6JE7lJRjxIyydKO5XQDNSFM
JUEKciUW2RikNWUos5kL0y14y0EJPArqXzx8ABsUEm5XxmhjIf6n4v/XQuSVH+RjaehR+ShlVIQf
yk5cuR43zv01Ucgv4U8IaqB7rIqnXo7xFN7P/Uf8JNC+XDOFdN8T34LwDg4v/Sga65Gi0vX+wtwa
k9XmFFB8cPIRlTQwOj8vvDnyWiQfe/TqsiUj8SfTDrAKdFQ6WuBrl+oj8quXEVlds30XBFCkdpET
jhNIrSrqe6ya6sqgbC3E1W7VoMoiy8dCQQU/5H7SolRR6meoU195wdZqWV2tBdVlb0bHPaJUEAkP
a9z52nvf3x/3jTtvTWchYQ5ETTZCWsqFj31DZ4EEU7/AWvgoWfNH1dZ85TM2Fs+a35KjOjHTwFmO
YfYdGI84E9eC740ZWNswLX6JemHI3CPQtcMOLSMB7ypX3zsaWagosw/ZqWAhrZktyzLXoTUXkNkN
gjAOLRTwiFN88a1w9/5sbEy1vbpby4k1onU794h+aWyCF2+BG+a1+29rmFa7d8xbeDqBfnvs2xhq
5KnVfKk6L+qk97Ej2V7t4Tzn8G/0sxlQ4QaO3UsNiXa2Q2z7qtADuXI5bg3RajNDagpiWZfNnAcC
Wn5LZDW/wuWais7WdlhtZtRyl6rjuFVsuHl1KGgdmmoH87QIHaQrH7A1DavtPHDLBHYWukehCXqk
eSJVsVPjTySoV3baWx/hh/jn3xiKolzRBSFM7CF7HPX5S1jl9wX/U8FsvvPptfvxrYm4vCX49y09
aUataI8emAVGsE9hcB2GZXcsiN+91o1wHwtRmSCa/brcAQs0pVZVoN/WgHqN/z0ENKyGfebDUtnT
LQgwzo2sCyg5AR0dq0srK8JmgDs6nM+gl1n4HcqSsDWFAU4ej+3Y3vK+F5Ccn9r+trGgMVFpp44D
0AufUMb2Un/Sc8zdofiEAGdEPXNugR/v6mK4oXBhT1wQw6FkNEHUDRhZjRGSzRFO2sF4QPsR9dhR
0AOTxfDJc7PsSpq0NTWXv/8VVTgFrBDRdnXRyKkBnKx3kOWAoeT0RQKUqPQ1vvbW3FzW3t+vIcFA
yey08DI6dKjOVmA2AEZ6ZQW/dZJfZn51SqHW5+oZbLgTA4lTkWZnpPeBMODy6NUZRRZjApSwu1OV
PwWMRcv48/9/sl4evDqbhrKsMw+UglNRf1M56nfolA7088cevjqTOjEV+egDS5dRO3LLMm39F49l
6ceevjqTNKSF0FPny3HQcDyBhcv4CfIWVx7+pnjNZWBWx9EMmk9ZBktwU5K64XFVjnTn2QLtWF83
MasHyP+LEIXjOkBkEweZ6lLhaBG7EO26G8Mh3LXF3CU9s65J+Gys3rXEEXj0qu+gVXhc8uUbrytw
Qjp7b6FHfGUBb71gdXS5QHgTSXEEW66X9uUzmD9J2/9+f7o2dseasO0wO8vlJVwTfnPoCPnO+vbP
xx692tYEVC/fLXsYtwKgkhUPznhtRLZ+9GWk/jowgrwZqKUxIplt5kjCic5pTHjlPnrrxsMSC1ab
etRBr+v2Ejb58hPA/q+kpzCIqHRUTdc0/remdLW/R2V7DQUc6Di6NOqrM1gQkamvUeE2ju01XzPj
HtC4ktrHufvBF5q27s9MSch1eqlVXpncrVFabfMKyPAiAJLoGPjPKvhW92G6KBWzcrwCOdv6iNVO
zyBPAUaMyy53T/ed2R49lI1tZ0lVtai1VPXooNfjmx/vL9aNGVkTOYel7YNhqOwjoVBVqllaS3Pw
6q/vP31jwa7pm44FxH4gOJIiqqOGfXPolQdv/ezVDU0BJh+GANbqs2H+Dh2XE+vNQ6Ese//+L996
wXoTw6TUlELaxzLQh6WEsuecB/el4+zef/7GNK9pm/Dkki5IbLBb1fKsEU1FMGp5lj2SOVL9gDTe
x0KZNXuzGbw6LArsiWE2fQpFjLNf+ftlViQqQuvo8WvNm60BW23teax0UzNrOS7DnEMfiGW70Ap9
+D4J+sE5WV3gRSXdGkp++UnyCbaM9DPX2bfS+wgTEAfg/6jEh5MjWJFPx1q3RxTeEjDPXgFEvnK+
ksvPXBc2L89f7Wx0keHz2WU4/CiIM3lv6V0JvGJaDQMYHhPAgRIaJab67vfGOSErbl8dRMcpEGv5
Hvy7UsDywBuTdqnDNi60RJ0B4PqDkU0YQhYsL4GlArvtbIl8Bv7SKtCtENZwXxNqf24Ct/i0LGz5
nZej3BFo4D+COewemQOcUuW2Opl8F4C7Rc/Trw8t8jWCXk0cuNKMdMdAzRzOj8O5roIHeBDtqkn/
8Ulx5T2XiOCNkV176wwu8QuATLqjkdbXTADao9VNYfiDEGHstebLRK8p5GycaGtQPcCQAN60mQLJ
zU1AiIKJHl9+vz9cW89eBTzOZDocCkxBKHs8QDLbjgZn8T4WTa0x9bOgQkO9Rx1B70tJ1n8zfNrZ
Jb3WEnj7QGPsci78FZssJfd4S8h4qnsKuGATaZgz1SKELyo8tdR0ZRe9PUaMXf7+12umxmtDUbcN
iILqq+WLHbOHK3yJrUevTrBs5HVjdQ3cH9XweegBa3OuNSnfPhwZW51cc2Nxxf6PszNbbpTXovAT
UYWYdQt2PGXsJD3dUD38DRKTQAIBT3+W+yqtY0yVb1MpMJL21rT2tyh8mfx6xpGOk9m7wIVaCcUN
TbpSYL70DmNlMgSBHabWmens+Ulu0R1KBZ+z6pZTZXBOfCN7CSeccuam6iQndzdTZ9MH/fst4943
NfBIES2lVQZkS4dj9hwCn/eItnwFIXF5xeabRWDCbyHKlYU++V2WeE1zLhCNWYmbyWEtthZGjlkE
JpFffb/KYe921hCrqYuHYhXyu/RwYyWSTRU8vfICpbHTq0tROQ599G3tboRszyqq2pzBXS3s/wMu
0R+h381R3Xz98QsD0iz+mnRIpLQjdXL9pn3Q41S8pbJIUR0X3GJcgEHpGSErexUOKNAFOlBlX+yh
2GiEWgzByC2wuPMLjMClflpAgA+7WT2p+zxVb1Ez/L7ePEv9asSr1fQ6tTBvnXSAvRAkzt1atll6
shGqKIsfLd7iyRmqSaxshOj7thxjKnS60YKQTOKEo8j9E9BzJ7uj72Hmbq83ycKIMfU5rHPDGvI5
jBgFYzk7fcc97iafCrUyIhfmKJPdD+2eDJqBD6cUJehl8B/kD7u5gdQbROAyXDt4W/oKI2CDBkWh
YE31J2voAd7x9qpxvxXdGoZ96fHnv3+YAW27gqq79YYTh5xSMWdfqCOAlfvbuuA8pj48HXepxZyX
MPpLRQNdIME+AdLQe6vs1w7vl36/EbMNrj7BPJoz0EXZj5wDmWfzn5NoXq9/wEK6/7v6/vABnZpQ
8tzgA2TKniBy5TEU/w8uVE4hV2/X37EQYKZeJyvSCjtwFPvm7r1n1TtoDu+uP3lphBqhy3oiGe79
1Wkk8hXb8rs2Gj5JcD1STOZDPa7Roc6XDP+/YvZNmU7oeiLVsBOEkaD7B3VGh3ZETYvjsqdOhnDE
qqCxpcEYd9EqAnWh303dzih86dJ0RIU0Jp5EM7wvVQoF5BCTrMS3cx5Dlz7r3KwfOr/A/qjQcydP
XqibFz7L4Zgp8KM2FNLhTy6TmBz6l9FmothEsBatoag4r5JaBUMoW2BPmKQ2NHFxGvgw2QFADjZz
bc+ChI1l/QQhevszs22gqLg7Q9UZKXI+gs1xAhRV/o3527yDBepqxoHPeAZ8apQH0adyyj5dH18L
nWBewjoRo1Eb6eGUW86zl0aHVoUvaeZvrj/+8kYMh1P/tj+KVqgsZ7s5QWj5OXcptE3pY9WFPVRs
Z+dQj/92BpjcX3/bwseYPG05BTSYimA4EYhy46gh79AF8xgFBdvrL1iIc1NENdtkcmiHFzDvJayP
Fb/p9Mo35VO+OzKrgm8G6BL3jP/u+b2cfl//yQvp729kfIgAEtpdVCuwbEJ4hIHMKwuof1FcARsN
j/j1Q1ope6Wzl1rH+bezM9d2/SmchlM2oe5pfJwteuOTjaVRNBA/awmeLOrvfvfLXZs6l36xkV2D
1sptLTD6Z0ds84E9uENw2y7DVFJZ9OxQHLHhVM4ASKW0+Ayo9A5IGbVh7Vrh+sKAN9VUuT+EYuDQ
Anf2lDjEfqJZhqLeNd/2heYxxVSk1pXwWMaxIu1RDaan5r7t5zUx5V/d2oXkbOqpmEvrYOh6hGvV
h3sLbhswB7K9pOsKrDSmSsZsTntUEEUWrtrHgsChFDdYKPEKY3g0Fqj5m/U37Wu+aVH5F0cooRtQ
q1tP8O1ObfieuM0T9cpqZSm01BznXvgQSjkTrUfnbjjZsmk+84LyB5yUd19vCtS/N30fnl7nrEN5
c6aOFAxqMNyz7GDpWW3yEKYMfiFuoVhgB0OM5RaZOKu6HJOJnlBs7IXlQ87o56kQLiqc6biSKRfS
jineylrAh7EmHU6heFHhf1UuEtYeHG9l37HUFUZC0LXVq9bC0JHiP8Z/UigKrvfC0oONjOARW9MM
Z6GQK5+wCEhgVpxcf/JCrJqSLXCfFC7fZySEqHrnNpEJSjM/8dT/fP35C7/cFCHNtTX/3S6dPBsS
qiwO6rU979IvP7/xw8jMcUjMWyCvwG3attgZ8ZoBsGattPjS043xiGXf2AvUZML5J9p2I4td29ng
WOm2VjHmpIhAem7Z+O1FCaNm62EcbrHxRRzZxhCkDbGsadbN6VyrakNvN+sWvIJPY7U2ny61jDEW
VUOwRJZSnwIJ1E9+T0QRh9PKkuPycPFMtVGb2VPaKYlkRqCCnp5s9eV6i1/esXimwAh1Ua0ISuwk
Wms4yrxJSOegfv8VtYWbuV0TWy/9fGNhTzscPbgBDh5we/UquQRZoHq5/gF/d23/Py95JjE6cpUW
fBpwiCRS7sUtSpzgIs48lO/JYDP1JNuglDDc6KDGWUEErT4KM51gU2Qt3+SOIHuaNQD4wLZqg9v5
FDXRHfxNOiFfy3zu4j6SqHWeeh8YiDp6RDFxgzK7xgHugwmAZ8o8QqYk+jHkgu4ct2XbsMq8TVlR
rCQY+Xn9Oy+naOgm/g1rm0t3BvF2OPl+WCV1nt/hBvXNz2sncbG9XwnvpY4ywiRsvLY8J9Vjk776
gHqBP7Ly5L8z1qV+MuIjLFzUFrvATeguzn8X5xvZpPhPfmNOXD4W39wGYtV4rTZq4TtMdQtO0hu4
UuFlHW7lKvKazisXsgvdYLp2cUc2sm9KjDaAgeGw0PlVnFqoUhyHzfWOvry390xpS9Rwi/eOW55C
mf2Wg30PnOKnwnJwOyjtbZYVB9laD02ZrgTQUlOdv/TDfNGV2hsahtj0pm9eezjb6lz/kMsJ0YvO
f//w4GZyux54OWwDIgGCgSMHVAXK8VDBVHflFUu9cf6mD69oddmheiwqThWUW4NfzSfVjvKPH5X9
A07011DQS01kTHrpkM92BLrKCdAssMrogXvy0/VGWvgCU+ZXQx7pRlyqkx/VblxS+SqFfFMz2Q6j
OFx/x8LPN/V+XRnZqG5P5cny+bMv0x+WM6yEw9/7wUtRbTTNJDGtDkE7nMABnVDOXnjbCdzfxIcy
1Itz8F3TGLXhTaIAUtyquQnvJsZBewvSYtxWuc53XMr+PfBkfR9yRuB42UZxkzOAXPQApIPrt++o
Q/GBt2/7O7RKe9dPU7TBZaU4IQ9nd4yy7j0re3l0A0eSGLgOnif5SOo/Xl87r3PbDXcOTP2GeODB
+FSnU7Md+tHZUkweiY9NnlN9sUMrrXZDGYSbCvU0j6AjdgcBo6Q7r3aLFyIz+0+VZeqLLtTw5OAZ
OylmYGqpE+2xbkljCjTnUy5bXF/AgEGtLXIvn8p4pi5KEFymOeBYnJgfqF2Wj+odro7TxvOwMyVp
XcadVsCIOlTqWwPLmAd6K4Mel2KrjRr44mzjh3vh7h7o5h9Zv+YXujAsTcT9AL1aNzRYkkGr+5OR
/NecARpzfcgvLGtMXRRm5yloxFye2mnsk8pq3uq5OMFu/U336sGVw40TpimRsqHCqUI59ScUo29A
tjk1kX3bms/E2yuRA37JHGxBdLtR5Jud/rzeOAszjEm2d+pGzzMQOCcAkKP/Sleyu4H55WmYy/BZ
9C5LOj5ZcNEL8k0Ps7m7669dmA9MzdQA25ugKLGlsgSAtbK6y0InzkCJuf74pQWGqZUapmAKGLis
uE0cmgzoWGvYgvEcPYwecLwqraE/tQm7y6K+foTZdfhUBySF6zirXqZcZI9F46fvKz9mYXAHxuTH
y46GpR/ivt3t2+1QkQJko0okXkD0fqq9YGMhG29FH4otgBXlVjOL7H09AsdE+u571oTVttJpsTLP
LCQR8/6/7KBF0bJQp67oZewpnFIEKHV04WackFwWSR+1X4ZG/l75/r9OoBcmhtCYGKrWyUjhnW+n
RZefrNT17+fI7UvIjNv5qw1A5KHNaf/FFgOo6k4Y/ABqiaUbd5otGEJXHoNJeFVgg3kmY7gMEmlg
utuDcqr0qaeFvbFtYJNLXbY/nDwcHiKRh1s2e76OA9vLn1ICRp7l0OpnOVSBSLQ3+QdI3ICxUjN/
4mqy7r02J3eWFY7Pdt+Ez1MNY9FxUv2uGatJ4hbHAupGNdM31BJ2z0owfyvbRn9OA8be81Cz32Ss
8oe6GwDbltBPs2nOzrVjJb/3qZhfPVEX26BvAQtTuCfOMCr+ixonrOO8I8UnXHOMia7mMRZgxJ1I
GbpPamYuaglm8J0DwsEozoIk7zNY7IoeR2l1zYsdTp9Z0jfisR2C8TPIeWQLQn34bfBq3Ht4jbpr
VGABvTAEu6HK203YEvV1ZhD7l2VEEr+1/WQawubI7apOsAtUiWQ93ZBywvzpDvODzkPrvzD1nV0e
BCkAeoG615AFxpVG21d16+/zHFD2ygYJErAt66cN3noC6Um2cTi4Iljf587nqJfWna64eA+F78ST
b+dJFkD4g4Hv7DObZIkq/D4ZRp6/98VcbmFPPT3jRNCDNojUzwB2DQmnQ7NzG7fZdNpOt53IcCpe
un0eu1bqJ+U0zKfapX86MehdmhbtJghEd183VO9C8NheIE0pv85Zn/0uKwdAMAjfgSXtb0Lsg4du
Mkm167pdKyiO6XKb3Tt+6z4Av/jrejAtJE5Tm0WIAgC+x9aPOs0TdrU0FjW7c+votpsYz1RlAfom
26Ea6ZHWT2X5lDf/RbcgC84NY6QBuw7cRk21OkExu/FpGDdAqI9RvdHuj+uts5BpTXFWOwXoDjDq
Tij2hTKIcXpARPkreXOp7Y2F0MAwtgRWX6feB7HP8+FsDM3g6CfXf/zFSQt2ZOY5oG5snWuR+ade
I65Zh3NB4DtU9QWmptO9wDT5NtcV22SKwU0grNPNZLk5WOGOdSdEmYPC3xefr/+Yi0f8EQwCzpuU
D9upqh97VHqJ8dRb0fA8TBXb51bmpgnYQNmOU5q/izAcpk8uCVh312We8jdlr5wu7qyGbhwWlndZ
GXE7ybmCrgQruuFgcZH9VlROcyxAzPxGvZxi/W+B+7C9/sMvDQH8bnNBQ52xd9Nh9KDP6wF1Ck4O
t1dUhZf6//zo898/NAksI6SPKTs4adxTwBwABaOQwt/GYMZtyb9PHwZU0ukuH07QuNGYz7pO+jxb
+ekXq47OY8uIPcaUGtx8cE9UNPewm51jlc9JNJU/irQQh6aXP2dZvtV9AZhs2m1lMO/7BgzTca4w
yGn7er17Li3Gz7/D+fcrYawQTXWfu6dKNL98pgAIqjaO0kHSNu3P1g+KlSXgpc30+UVGsFJYWxJ4
fnUnK4IYrqrZKazzN2tyYP/gqZfrX3N5sKFC+d+vcUK3sXMFClEKVGDipNYT4eUKVOTys6Ey//fZ
2ciLrHQLgoMGt4jzVD8rQCpWWmfp4eel4Yeh7DhsUKnTwtY4Gu46sNbBK7zeJJc7OKTnv394MiuZ
V5SRcgFmAgtUNtn4YpVte0D9iLvpRDU8QjMYrGSphYg0j5WiTGssZCsPEuI+9rwgnobHUa98yaWt
0TkDGgHZDFiXkrNnY8BSaE0+hbh0qwsPl5VZLLoJZg0CRgR0pUeWPsUIUJs1NEfQeyek+djWLgwX
yZE4K2F3ORpC89yg5KhFp1Z5bqgG+BSxh88Q7ChASe7D7U0db1rgqXqwNMfa/tSBgRv1ak/76GhZ
QDtimQ2S5f621xghB3pM2AFU3WJBXiRi0vC3qA99f3Ih1RViZR2x0FzmkUEdpn2kLQgjqfK2eZgB
/9bf+TOsFZu1yzPyN7Gbu6LzdGKML8eD/0poYboHuxmOH3MdvaiGV/uiBak2gUovfS54iIpyr7eb
H7WIyGtGs+CB2xL9N/hNMjqzkyiNf4UJFWTis6eHPJmxLdp7isD5zO2dcjOOdrknEw7yUT6k78EK
zrdeVYV7kfr9vQjrcFPjrGzPijkqYuYD6E6gnNpC1hrGvFIA8XD1FUsT50GrftjMkxfuajYHG+F1
wAbTlG7riHqHPlfBCwCWTRLmTf3UjDp8VLxP7zVqsNFXBJUjQeeRPbdodrLr1Nt1gcIaims6g6Io
4AYl5ukNcrxsFzoB/Il9rQ+A17rwJAM5Nc6HlD+iUC9KApfSpJ+ZAzqv7Xq/Uk3GUweB9UMwj9Pn
2iUvnmI/U9wFARMa7eyxlBtY78AvKQCdMevvMgs7zGFg7DjZnIFi2iKmaZTSAxxPBBjIGZebPp1g
HNTPLrjArUy80E1hvCD4JwhE5iOOUiu+qV0Ln5zbofqZW2Cvk6wGEt8BBXpTDRnZ220ZbNGljodm
j8BzzEO+GRQqlz3gkJ9VNgbj1pINNM95V+CG9nqgLCQUc9NdNDgmtHnUYwHnT3tnsNKTP6bdXeD4
/KbpLzTFT4RUU2unNYBtXCdFAx4TqVcDZOn3O/9OJJYEt5yLsDmNLmxANRDOiQ9CajLWoUiuN9HC
XGWWibkwYWGzSJsTzqp3/ggnEGVbP4CmxTm1NdwDMbkW7UsfY2QtEUZtxhhKary+HQ85mCYvcsrd
bUei+cv1j1nIWaaxH/X6UNNG9afWsaaNy4IKcHwmv80Vnx4cOyxWciMh6IALecv08lNDL0vYMLmn
IHTFPYcx2q7pRP6bVmPjbd2oYtCqQRK/DevSewFqt/jDpce/cEJDZ2WyWVi/BMYqg9c19TMZiFOm
AbZu2glwcLYma15qyfPfPyxhosCiU8EAc5h5BxPl6rfssdB3PHcTjvA6u95dCyPCVPeBtMFQNRdE
xzH6PTioD6s+D9UtJ9GYWswTx2CamwBWZiilHdmxD/g+Apf8+u9eahxj1qphDSblXIpTDfltwNMx
DgY9xe2ZRAhM3UrrLL3F/bcLQB0Hkxt+bqdR1Akv5Ffctd41YfroNmt+TAsdYLoOMY2jFBjFAX/q
9D8DAsc3QD/th1qW44qQ8C9c8FKknCPow0DqnHHoaDU7p9HmXYFKIrBRypHAdRU+DuIApnn9nLrA
9ox9OuyHTocAjZfZK/hWOskbVzxGJAp2tKDzq+9MqE2nHXnKpCM3dOijHUBj2VsEylMbu9JC4bfU
OLGbp/qQqYincTQJuJsUHdGJFbqrl1ALadN0CwKeDRBjsPtPufN7iIIYfjM4a7FBRf8h+7Xt8MII
MIscHcy/GeqP9Yn4ChetMJB4yinhv2179P+Q2qeH6+N5KZMYmRn4kw7dAtcmnw/vUzu8ZPW8slT9
63t5of/NClP4MQ5WZc+4bB3bR+KqnMANz8lBnXYs8GGKedp3duEOmxyGl18A1e6/Cyyh70vXqnbc
qcm9kH33juty/zCqvHoAOsraAqdfnvyqbe0ENM5uL6KcJEWnvB/+3MIMRWTkV9srdQJbCYR7Xrc0
ZoHqt/YI9o1MKdnLwZrv4Bge7VgzTnuvLfgRpiywrbJz/tkulfPFaj12l+Yq2sMjUmxriLNhZTA3
B1w6hnFfEX8Twhtpj1qw+uCpVj8UYNHvYeDgJdItGeyXHYx5GBOIZLR0lO0juJhs/bCrwLuQ4Ksk
ILGKx6qMvHlTNFXPDzTI6995RNWcKJyyx/CE+ExG7H6vd/Wlew9kRRNH2Yl6AmMoj47d5J5ynD0W
wQblrBuS0Z1oYcJSr4yphdTiGHGv2DimXiFCFNDP3dFj4GFHQT9vmshhKzLKpVcYw9aZ5vPpjJ5O
PD1ScajnB2av3OMvRIR5fq3S1OtmkDtPWcZFDPgreR/CqVpZpix0gnmAHUx6ckUR2ie4ipwmbb84
RQmsof6kQ7htltGfyZ5WumEphRhTVVu18PNDvsUiAXZGMj/wsY7L6EuZT7vrI2rpDcY01eVzNI48
9FAt2j/aI+yWVAUYu/aBLy9uOpLHuDVPtcH+KVmY4fJXpRy2NN8Kts3yNXHr0icYYxUoAxpmlUiP
c/cmPJjh4N69nh4s+ud6Ey2NJmOgwq3e0XXe0WPe8mrTDHC/lblYWYz8zaQXMqxZbzy6DXeqjp1P
qWfO48Ye9WZwMv9stRluHN/LnkcNS4xaFPRe5zAu6UUDRTNnrr8VhBV3ZdoCNp9+9uPUwxoPtcRO
BG/YonXh+RDQpM0tcBpg91PHPkReoN13UeJHKTuWQ+dvHQsy6Xzg+sHzI7Ed0+2Acp9HuDH4d6IJ
WI0d9FjFmTsNm4D09StxmiBmUws23KRZ+k7h6/pNWi55dkjX3xe6HA/QfqsvI0+zew7bPx03vPgD
tr+1caJGwpy1lwwJWbYPQvu4JEbmnrH4ssZD7doTjB+FwEVjMTk7xSPraW5SYa80+ALfGjY4/y5p
SlU4kBkG1hHnAncVaq8aBQtgNu1gxmpb/nuYfoGdyr3Xv0kcIWCHsJK7F9YcZl021sphxpouPWq7
/RPO7Yb3YhN49SfuTSgRq1a+byEaTJPOSRYQBTkINYB6t10JvwRCkiZ4D5t6cz0elt5wTugf1oSy
nm0+lW169Ow+nqM5tqMfEv5aebiSvpdaysh6Vkaw0exAmI9SG06LqHoj9Z5FR1K/WWyNeLj0FUbi
8yyhXN3gK1r6qnGEmObTdqT3StkrG4CFtGFWa/e5X/k0m3D4GsGqYlb+cwqFwMrDL45inKybe+UU
IKPU8W15dDp4a5N+V8to76f1Yajg3yvrt1b3GwoZqju3+1EI5BS2Mild6p7zq40AaqzQ7p2uU8fR
emHw1YPV3kMr+Ia7AQDYemWULb3l/PcPo2xos76XsN85MgtxwivZ40zOObZp/b0oAr7t+/HGN51H
yIc3+cLJBzvrhmNTdd+dyXlzORx5cag1xJWc/ngwELy7HjnnCDFz/bnljMgJBcJ+lHZ77FDAk+SF
TZLBncJ4GNYIS0tvMEKH2C2r7B6tVsO850migv05w84wxtxbr0TnpXF9/ggjcCaAeHM10fZIw+6n
X1l3IYgQKznyUlCen22cmJ1ZAQO38POnAsaI1psz21ur/QNZx2098H8rQ90CGu2U6qhnOMbFpQ/T
yYZweHo3nfP1ei8vjFxzfUhsCyflTlYdK10WX5mAPbuQXnFwaDmdSuF7cNIrh9frL1vocFPsMAgy
1cNsl0cm4ZLGWngGKeUFh7ZYZSUvvcLo8CIfMnhYFuGBknv4G29DWGwP8sYOMXq8KSW1o6Fpjx4c
+3YVz92D60kwWoWqX643ETkv1C6EnW8sEDXl7Ywa+eLYEj5P8ZiR9kfOJEvAvikS4hEYF9ZwioK0
vmyTUYaw9JuJoCvvXwgYkwvSaSfNaJuWR2xIHyZhvWZ4y/VPW3q00XqUBY3iQ1cd/bqMnnrb/9PD
NHJlHC893Gg2aDfyFGru4Ui4RBG6TL9D3La2aF8IEs9YVEsUj/oZ1nZHjbudH2U24Yay1V7xQNy2
vR/mxgsSCwYhN2w2kVhMwaCHus00RKo9dFr/RG3sWxBM30V7IzzXXMTrgTkUvvHVcfQr2EHCOepg
hx2E05TfwkLHF5jLVsuXYa8hsDjUNlEwngv0Tmq5ZtO0kHjNxenYtH3euzw8lDVcv8sn2kBxUERx
MH+6PlKXXnD++4dJtuRBOHaVK46Qy+jvWP7jCLGf6XgnqjHHnjCN2O76m5aGrTHJTl5PBty3INwK
onZSUnpf9bDuve3p57d++A4NiyLHK/3m2PWw/nJT7SepA+up608/L6EuZCoTadPOtRf1vRiOqpiA
1rctQE9TuP62UdVtaA3SnutHv5Rbf77+voW2Mhk3XZXWGbzk2uM8158aVrzJas3ueSHA/w9vM1Wt
1dhhewymFj4ksE8Eltt/8FS1P9ezJRXvVpRBC0PLNYZWNXqZhpFhB+coVEYP9Y4ylG0U1h50ly/X
22lhCjTNqWxHKnj3Dt0RSvLXdJLvUTh9l5O1do239HxjVA25YLbfW90xwuqgw7az4hFOvdeOcZe6
2ZjBUdMSeh3Fz4f58SPIjwPOkKpbTJaQmEzGDWhmFYe/MFh+DIqMsIItNCHB/eC2T5YXrfTx0hcY
c1FfpT1XHvp4zMPxXlm53pWyunHVbDpRQfDcSBhwA0TvwQ000/mvZiRhMpVrdhML/WsSbgIo34Gf
lR2qBclwZgz8oiFkkKNca5+lFxh7smnqeK05SJBcf2mDL2p6Ktf483+BDheSkmk8BY5NWVp+M8D0
DT4KG8LHAJbI7HySZ1vjN9gPdt8bt+0/C8gltmnUc8hjvQnMBjLeEQ7hZJtBsa6Uk8deZqVvXmn/
7IMGjpa6dJ+vR+hFeSCGoYkwGD0sVyRMtg8Vqq2jGDpO+dJR7odJ1sKMwRU83wOVJBkUVtR/8NVc
4+66CE7BbG/6IqJfuNbZZyst106aFpK5SYRJ67nOCJwkj7xJT5Df3Ld59NyQ7pOT4pq+9V+s2V7D
xS5kWxMOw6NBFI0bOkeNUgyH3oHoEjs4M7PF14DW8fU2Xki0plhiwCFd1HlTekA//5aKT/E8z49w
rflN4Zd9/R1LA9lIVSMZeTWLKTpE1Ql0zZ10rCSHk+5tTzfWyz33bFvAHPXAplDflYAePzmzyL+n
qOS78RVGpmr7WtZkDKyDj7Et2wCnxUG2a2F2d2MvGCtnlzR2NodOeuhI024sVT3oGol3LMu9pt7a
gFpIuCZChioY3ueiTg8phZv8H6dbWeEs9K9JjbFqTnjkcuugyP0YNIkeXnHQvLId+ktvuZCqTGhM
UMM/cOrn9GDDcwBXGq57jzoagntxoJTjLCftxnVK8Rs1j8E2yoCrJ1NRnCwU8ez0PLTIT7BNb+Bl
vJ3yjG6nyJ5XYBBLH26sUlhqcZcQfHiDAnwcm8Ps5hluJdubBrbp4KWAoGnY+emyeSzgPFzzg2P/
uv7si3KZc2o1YrKVQK06fY+fPsACQ7J5SKCbiTkSfSXFXQ5r71hG2NuOtR1rCKq2EJquKBAWEpvJ
coHDAMosJEkPjuifUljej34fF6y6mzhMidYcgpbeYgStFAXgw22bw1veja3Sps9O7oR3me89zekg
UMNgr2iil4aBEb2oOrB5TZsMjpce26e44bsLJ/EfdwGBut5dC5Frsl6CPPe7KRrzo0e/CM1Pdlju
rz954bebKLgOt8wzKaP04DbOj0DBszvDCjtI5VrR49ILzt3zYXPVlH1kNaOdHjTK2xJY1PtPAldK
n1JgKW5sHSMMwwGqR9ogQ4huD5hGYtdrpM2ldj9/1Icf3+tWjVQV1gFXwf2mg3JtIyrdr/xuenln
aNZWpC7pdK/xu3G5nMZCpV8BPPvR6/wn2P2wMYwIHDV9iGij3fXOXpjszXKLsffqJrWs6BDyUR4G
Qr4GvHyVFC6qcy5WTgWWOtyYj2f4gfoZFKmHvNQbXIUVnoLz4xqee2EBZhZQcMZ8vxZeelAdf8zd
7ldRqqdokG9QIyeEuZ/L4MbTGbOMIkBVEE538SGOGzyMfroJ0mpl4rg8riKzimKaAwhQHIk5rSlf
alSAoKhiZVAtPdrYNYA0IKuGtezo4kJZuZGXzOAXr0zGl0dsZJZRWNTCPTXp2NEpaPWK82PuJziw
DMJtI3DjSbGHG4BH1N3XcQ7pQVJoWzbXx+7lYRWZEB2mx9Gxuik/OtSO/YA9evo0Td7b9adfjozI
hFyU1RS2lsKHqVlB2YfCzjIJA1BsbpJLwOHeRFywVA4T+oYdvUIVgLHs2wn0mpHdIqw+P9+Y0Llo
K5rZzDp0DEXEc7cZM/pC2ZogbamBjKhGhnWa7hzVAiXxMPGJO/t7VL5Y6sYOMGbr0KYEW03EdVHw
Ju5yO4050nkZiTeWR+TG4DBm6q4ZvEm7yOdEW3ub+3e98D7fNIJMnk/GwpZmss6ORLSbWe3BZHrE
xhAW9vbdbW8wIjugMC1mHZYZRfXHL54s4j9b6WPvk5Vt2uUFE0y0/53sXADIvBn1Gdjl1GAnZ/+l
jCKa235P6vZLo1xnZbdzOYdHZhFn2cBm2S1SJNYeTspYX87hA3W7zVQisvWnmt/mIBaZhVi4qCdT
OEYRnP6e0rJLaqlAcV3btC1kJLMSy8+QpCboaw4hGT6jJCaLdUHefLnW3wuZPDIiWodNS9OpSw91
4e6jwtk0lny9PpSWfroRze3gD8QmiGYCHtkAKaOEZUHYrm00lx5vBHNeVmnjtJF1mHzIP3scjbRV
mSWkQua7/gEL6cgks6D0JQgsGxMopuSOAZhAP4+qTGYerrxgofHNWiucIngO9bAjj0T7VikcUg5r
JWkLv90EshSkyjEtYkU8Dd3G5W+08JKx4MBIfLreOAvNb2JZvFaHvMVlDJYAOeookZQOMAQKt0Jb
6f76K5a+4fz3DwvjgRQoBD1veaLolfSY+INdHby66Y2rGLOouSBsZoUXRgftqHtqj4md6pXTioU0
Zxa4jSEEcFONNBdUgffVzy2ZTFP+R2S9G9sNka9VW+crzbQ0iowQ5rw4GywNuEPUjd5WVgW3z9H3
V8boUic4/3bCyIOm9FRfHms7A2PJlZV9Z6PiPhZjwx9KRauVJlt6kRHPLMDVJRQ72ZFGD0S9ROwZ
iC7f/np9LP29Uf3/E57I9K1CPUsU+FGXHb9+fTpY26cH9snbebuTjv/H2ZXs2Mlz2yeyhMEYmAKn
rzbVJZmgNF/owcbGNE9/18koP7copJpEUaSYg5vN9t6rSaI6nCIrsqM2vCTRbzcEcCwElPuA9lPk
xEigQhOqWMX0DI/51/bkHeTNBB/7UERPkBcJ+/D3x7/y/UPFvMVkF3PFSlNARizzD4GVQz8TMiHl
88eDv79P2JLyFfSZX5XuVUBLIQ40d2W9MfD7K8eWU+tAiB7iKm11abJq1mGn0/RBdYn1p51p9pin
ebVxtVx5gyV2LTcZWjm6hvi+9VC2aVxnTvSpuVlC06YGtufagDjgW8fG0WG5+QF/PxKwJV0r6/KJ
DQGUEtMSMjjWiYin1KCkWBaAy27pfK3sG76IlK7hBQiOkHjXeoBXShWWV/ceam3EgPdzKcav6/FP
INbu7LWt5cApog9C276lxTMpGMwCcKWHtG5bbJVC1iZrEcoG6rC0tiAD2Gs/Rs1CQkDU9Hk047QV
bCMFXXubxSHTIgVowCbqYvkphQzjlB+hsBfsLWLaMwy59Zu0Wj+qs2CrdrT2xEVoK4zpNAzdwMft
ihvwHp8hLnaTuhaYoyl8BDhNzzVv489t5cX1o2VoU4kcMYRIEQ42D0u20UtdWZ0lp6fNQB5JCI6f
21j9LSR4uyjRLWSJkqSLTGaVe58NZKPeuTJnS6bVbEGnofekvng8SaM5KaDvl5gcjqVDFdGGV2EA
dtRXOm7W4VbC2JJ2VXqkhvECNG4s9I3ubGi5P6RCzXsDqEMI0Hq5+3iBVt5sifkhspMeAZsS+N5Y
hiCLzvNu3uX3pdx4wEqYXCJ+qOwGYVQKYTsxhT2VIbhjH//0lR2wRPtMDa+HzmBv+UN9KlL3lOfy
mNsS6pUCLRKZ9BsPWgloSzA6mikFsRPoJTEPdRL9ANdoUBoOH7/FSsuXsetT/4lnnQV6jG7d/pIm
6RgFjI5HB3L+NyUq6qdiJuA7aCx36cN5qh8D/gAn93YPGY8qlooOu9b4+gUCKMXG12elUcKWJmMe
rnkNSwIFTRIw8cskP4ArvatSrB/4k98Ekc+krvfUd3eBBU7bAPLbxrPXZnoRcm3bnlju4FAPyDUs
50GML/4WGWxtIy4iLW4GI6la7HTV/vTzH06+0dtZ+82LeApWzVAwJ4HyhR3EvH2pLC+iwxYHeu1X
LwKoSrJBFo7XX0xX7ABUOMIIO97YeSsxZonTsjmkrGwPygRz646RTSo3grpdewF2MQst14j9nEOw
Pmjt6QdaAgwfB5s1u96kxWlikBqASmMQWjBp35W6tg85SZufH/+2tZ+22AiUOaRJpw7yarUIwVI7
ukCx0OrILLqB/1+Z2CXgR9mWNUMBHYe6OoN7yLdAMn9ZjP8/t2dLJyumJxoUGgP3kdqJU/klvZhn
Gjdxtc/2JuTxsG9PwVk9sxv/0h2aaEsR+S9l/b0nL/ZKbXdVMqJ7c8lunHv/oE+gPu2HW1yPyF1+
Ky5qX5/Sh+GmuDQ7+5Kdk13w3G7U9+lfFNA7T1+ig0qfz1UG+9tLmknLicYkDwvp9i+jV6QUAprI
NECzbx5syDqo0KBSDm/EEf45k1H0G0mJCzURY/d3vmnYTWMFUBsmSCSbaIbdhgOvB1beGWLX56ES
0DbgHIJYg2ToGQG8EYTGm/NIWaBKjvXsPI5VDQsUgD1iYkGXBWhoCHUnrYXgyujJku54Dy8/8wre
nf0noEl6K7iWX4NZQhPP1+6ew08r9hjk8UCAMXekTat9kRr4CMAS4dnSqYl618lR2FbNpbrae43u
WO1rEKMheTm0x8Tqx5fWGOdUdIbt8r42v9ze9qGyzri6LSbB915XTreire2dz7r0V9fmqgWPW+DV
BDSNw1KK5k7QVj/VgBtYYek65EdCOu/GloaGqVun8aR9W4Xe3Ge/vcCCOIsjyYvTpv0dGCYeDI7d
NOpFApaDR9+czE5DmWTzg1dSfzc38xDODoz6RmqKJk4qKPkkhNZnzTQkZlqhb1AjTcSO8oocfMuo
L9fe3U6gyXVf82F4S925yQ4TNM2+IslLwsSysacJ3DU7mZWx19I5HM3UvHVNl+xbyJrf+UAyX7yq
nCEITYJTNaZOZIJGgPrbZxZQjz34anWew5Gn8uoEdvNOH0+NXXMIPsHXJdSeNDtTJA5UdBz6JIQD
dogtsgDUe/mWDggfiEvw+by4svDP6TyQYf9xZFqLG9dE6p/PdWZBOAeiAcF5LF7GqtsVWbr7eOSV
D8kSa2rj+++5RAZnPosiZK3ataUHNTh+/Hj8tV9+jbX//HKlLSC6IUZzmfKhua1q92up0Z35ePC/
4JR3jv8SXAqRNDXZGteKhDsMhdsk/THnOtklUpbnpK7HfZo0RTTRIYtbq/H2uJNPUVrNU9TWjDyM
aH7ERYMPkaVGOLO62r4f03raePm1D8p1Uv55edkb2aoAPpWDPSTIRYtDU/h+rH0t4yzZEuVYmeKl
IR8jKTQ5Oliv+AEY2/ldUr98PL0re2OJXnTTsfW7oXXOIO/ysJrLnyrHls+Vt/E5XEtDlzi/1smb
ZFCdA8BFU118p52PHPeZeCYQlG1g4QyCURbXtNHHxi1if+B5aNH6Xlf9eHAmpz6A8fS5NHCJA5x0
WiV0avFtnk9581qJPEz5xr1xZSMs4X81ksCpy+oCiib3TiAugT+ehooeoDS2dY6v39t3jsJSUgYS
4eOVIossFufreZjy/EYkNT2JRJAjbJjnFDaNHvsVaDW/4OtR4+JIi33lohs0TqmHPzr12KIIFCNG
5nE9ucG+bkt5rChosIoN+TFIWnPIXdmeEyGB+MrSFvcSfz5Oau73V+rWo7SmIUTq3u/BjQY61HTp
W+CS6QyBLXkoTdXc+gF0vCoofB1z8Acjzy+anXAyshMuGeJ29gNYohr/qjBB7yAeTXeBSaqIj/ib
IYV9RAGse8xqYXazGlkUTMFWv2PlYrqE2HU+MkrSI40ycdnsKhF7t7h16ybevOisHNYlzA7KLLJN
CcpsOVV35cjPQm01PFbQxuBeLcINxKFdSM4Ul842RodDD6PAU87T5slPobEaekqwZp+mjH6tneCs
O9mFs87foL5xdIiX/sytkiJLImo+56gU7+mUe4eKQtKP+nrLTvp9cAOU2v73Vw6zPUD/DP6hTjeJ
WACLvstH2Gl0NmPHcrShBN4GwcHyshdbV2rjxrsWyxYXsQJKVHpsqwCf5eTH2ObPzFgvU+BuXB1W
lnUp+lF1QrR6RNkuTx89/y0pnj8OwWvjLrLrCoR7kxVlcYHZ7r5Opx2YXxsfz5WYtISpetNk03pE
wIDhfCj6IbJku7MKc+BSbwWl92PSElqZ1QrKM2TQl2a6MwyuddqJm/5zjVu2hK0HLZKtEr3mSz/1
YeEctfz98aSvzcziHjglWe15Fs4o1f3ZEe4v3fc7305jRJoNJvBKGWmJzexlBvu0FF+CXIVBc0tE
GVk1bI7HqKvr8HOvsagRgPwkA7AE8oue+ROf8v8EG09l0t85xSezu7+00X8SHDGMPBuUA6fJypl2
8HRwdiw37sb2WVmHJRxzpEHekq6R5zxg6a5WmkaBP7CX1vfc19mjcuMkrMSGJTizIGoMJjgTXlg9
A9p8rOx2Z+f7T63C0qmXD6yBDiRSVBi0QNPSH54BZ3grc4hkwxt6Y6nX3uA6g/+sg4Eb7Ahdfn2x
u71uwD0UaZR8joTLlsrkrV/oAgaLV7VmnUCks4PsPGSJN3LktZ9+jXz//HTgF4CJ9GG0FvA5VhOw
5G7cs40Ec20HLU6yTfhMobqJdtm09+Z9N8VDBoLYxtKuBOelnDXiRJri+o2l5XWMa2kktyT81iZl
cXRT5Is6u4rNq+LNyv5LgBLXW87wK6FnibecemWP8wiZfN5bPXI9mu96mJ6cR1RB4a/d5scUzfT4
493/3hRBvYgtXsTufWHVJTSya3XjNW6YQSDs45HfS9WuIy++jFwzktF69s8VTEWjiQ/OqbLdC82C
I0TwUoj4ZC/NPH75+GnvbSQ8bVm17Hzo2dKOz5fExG03PMI06qYekc/X6vHjJ7y3LNcnXN/zn3Mw
CZhfo9Q6X5C17QIUZBxPR821WgFFjXbgG5FiZUGW9323cvtsgoMg5HKrnedOwC9unLW1kRcxqBxp
Jmrq0Es7jZGnNYpUU/Dt48lZG/t6Tv6ZHDo4UDgKennxU/ZW595bo5vfHw/93lG7zvv1kf8MXQEv
CqNtRi9uyaA8Zwf2uZGJC/eR7uFzT1gGIZFBsJB4OANFVlwyXGG+zKKWERmNuxFE1+bH/t+XcFGQ
Um0yNBerK77pDDaKYoujujb04gS3xTjyYfLIWUBzOpN/mmRLsWRt5MUJLuwigHozBISJA4lBFy2S
eiM2rKzpsiqs3X7sZlUGZ1aLPp6509Wh6zTl7xQwjY0pX3vG4rxaee+51ObBuell6FollLa/M0fH
H++ZlXizLL0URVZ3yP2Ts88ukDiDmMDX1n4Fsm8jDKz9+sVhVTx1XHe2grM93V59hWj5p9XNxvSv
LOyykqIkLP90Z8+XIjNyrxNK4iwQfKPov/LTl/eWOdM1NQ0UZ7Mr0Z/n6tEP6jvf38oGr/fQZSEF
AWFZA8iaOulS6JODlN2C0VRD2jax42ocLqO2fptadCEbrnzncmMnvVvFvD7x+kn4JwRRjk9L6zvm
Yr72c9R9C95cjQeH/MaZQjBW7qzn8fuTeEQRf376eH/9rbC995aLDQCfn3menLS7jK1L4yQVYDCI
wW9+2mDK/Oe2br13edZ/LQpSiz2McN0n0P3KvZiSYWdEBcVMqSbLjkgu5R85NtO99qr8v6p1ODru
FGZ75dANh1K6V42KruzeHNg92vvKv+rspbUP99d5qvLf0Cyrt0iqK8dmmclfIc9Nk9b0gg7GcNtO
EtNZoWcdtI57VxLUwD6evrXnLFYsH32tE9XBngNoI5P/JN0lnYMYTmEfj79ygqzF6mhaBEOZYnxI
0ofQjo37ZovouXJ8ltn8lHgcbncWhQciUKsFB5tTFYk8BGw0+49//UoqsyRc8apqppH17NJLnh9o
n+xsXLCg+NrfSpofhu4zXXAcnCXRCn4ixMyZD4dzoqpX4vt2ZOCYWqEN02/5/K4sxbKGQYfOGm3T
lRej87MZ2A1tnLeP52lt6Ou//3PuYeVbdaww8qLz6gZJyHPb0N8fD72yQZe80zarNGsam148608Q
/EzLX3lPQ6f85PCLfAP21xm1+4RdvLS6t+XwMDbkt9VMTWiJ/OvnXmGReCT+4DvEQj4pECl8WocN
GNpZ+ugDnPK5JywSEDUrFxYAcIuCMs1O5nNkhu9+WiPGbSUif3fJO2F2WcLI0LB1uxQasZTgUks7
me8zQHC/d5QGv12ZZvcCWJibCcatAKd3/q6yZDGGFmM5rCtqjm2RjhAnHzK2t8DN2tB0Wtl5y5sr
lx1r6hleeYTeOKjs2nA5+XhO18LLYtXEKCwXPxY28vxydWCUpAwd/Yk2yvW8LxZsKqzOyZmAFJz/
o0ddOxLMdzA5/lfoqI+7z7wBX9anKXr204w6DQgPlQHuRHtRSQ3MS7Jx4+P7/uzzYJE6Kt66onch
oa4IzONZZoUwVPmMHo5v8SV3sKtawNNyQs6AsvRhC/fzLOSSF1/KrJ+8T2V4fMkS9AO/syrOCpQv
YZ6ipgej+y8fT/9KNsSXHMG8agzPkhzs6w7tQLgk1G1kRA16vJL0QKrBihk8xh9nD9yUA+gv83dL
OjNccHirIMDVpMcgSNsfRQcZOtjMF18Yw79pSCZ+KjLxYBH9GCQRiL5e1YcAu9uvYRNE5QBKoEzk
kfWJ2DhL76rvXdfyuoH++UAMroSuirle68Z0hvwCbC49oc7TlPzxHPJVZeQhQX7quePT6Pds67HX
s/r/gxZfchyN41hWwAf/DEsfyPsGeahMCtgHL6Jhlmk8V/D8tLq+iGCvmB2LXvkwNO03SuPv5988
WESQ3MFEFHMwXRKvfwOQ93cOSHmoK3I3Q0o9QMMoJGN3xzjZ6ki9H7N4sAgrTZnYpOgt/5xDw9sd
eUjZ1y6hW9N5Head6VxSFrGCmMfM9XCXS6Mqc6OUqF1n2VBue3UmuVPt9DQWOoRx08dH6P2PP/cX
8QW1kbzD9c6DMKTcUfKttdi+SG76cuPrsTb+IvulfSkSyM/PF0vczVVzEj0uJtkYqnJ6/PgNVlZk
SV2ktGqhMFM0MCy8LacqpuZHwLaYDms///rQf04VZFRKLwtqiCLD3gnQK3jRohjPfrYQuPz457+f
APMlZbGAgnfjF2VzURra8929zfKTUz5B/zweyk9OkfO/bzGlrGCZwTHxmnueBBAw/+0nW/XntRew
/3dwv2uYm3vedMmGNAo8WD6Mdz0rI/iVRGX/+rlZWhx0lTnKEqlPL4w4x7qDB4vfwb2+9rMQV7Uq
ZFRuhJS1FV8ccDcDtW0YSIMK3JtfwK8kyGIYZYTK3rJUXNmwSx4jyqowB/RcCcDK8IdJbwRHcjgO
rrNVSF97wOJMw70+HTxY3MItoRmjzIztEUE6e3Bm9CU/Xg+6YvvKl4xGqJNzYBkz71xPGT878FuL
bamB4kgmrcNZ0i6LCIdllj8FzmEohdknbdoUsQcxxDOZYdI2idbd+XNaRI5lmqOovfkGpippG/a+
m91JzxIXB1C2G9r2JhzcqTubuWPgJo/JTZ0jQnaqZy9DUvf3rh+0B8sI/dz3XvJlspWIS6n8L04q
+LEbK7AHSluEjWJ2DNepOe5I/pObzsSK++l9rqWEMDng6oUe8ntbT0qHY2tN92PjA/UOvSyo+XX5
PgdU8HXyFIQ0gq44VSYHDskfxnPrkvLME688eQ5wlG2R7G1oCYCg16V3UwlfjL4K0p969uHamsvU
/5Mn5XTgwNYf5GzJmzaZK7gI9PLQUFJEiUjUnUrglJVPQ78fofQH395gfoPJT7svHNLtuKyyW19X
EPHXQEeH8LC27ihvCQouwrchR22Drz90zVvPgz+8rU0E2xgeIcYEl5nq4QCoqANP786/mDJQEVxd
/J984O2+sdr6zbPn9E07aRZnfqoBnrHuM0RbwGYb2PTCGv7Uq+I/CWLQET4G9dGVtL0wk74qldov
VToM+8GlNdyHAaJzcu+Hqa3suZ65dwuEZXUjPdV8yb3eDfnQ+/vABjZWzPN/H+/RlWOwZKhMuvFU
gnsRIJfq0F7NlHrVPfZjudEKXokUSwNh41kzBK4QVZmTJWELvl1Y6uL72NlTnHewW/jUayx5twbm
U9qYAv60kjxmZfKQmu61grLV54Zf5I1gUzm1BUz4xXWLUHkPjUpDM21x4a6jvJPPLL0Fg74vuiET
HFLsHkT5ymcEip8f//C1oRffHW78LG9dzz3L2gldcmdbnxx48a1xhczgTwq8RTa6rzyf7nq61WNe
2ZJL7mde962ZYGyD2xwNtTwoTiFhs3HVWBl8yfckWcUEg9H2BXaFkd9AzpY4oQja8OP5Xht+8VXR
c0n7uZ3by8waGGNmQMMDAAfFaq8gG3tx5UQt2Z+AERLSiIafAVJIwopnb4zomGZjG3Mijx+/x8q+
WbI/JU/y0eUOIPHim92+9PpTFTq+dB0Q0s9lXSMAwj5b3VtwrspDe66zjV25kmYtJfXhQzMSl2F1
hwrntBojqr9U+VPb8dCxN5hCK89YMldT3maTh4LDZeT2AIS3X8G01FV6r69ZqedP0x21RGc+uaMW
aSlpqsRj0KM4wyfmbDq+p2kXynlLl2rtbez/TUxpJ+ykywnD1TTvzlXvyr2k+IjicgqB57IKdnah
iqePd9Xa6VgEDauxWJVpZ7qMwS1M0kJhPQZiS7zjXRsSXO75IinNM9HrZMboc1WxM8QkxhNJbO9s
0GGJkoIl+3ECycMm+YtdpP0B9jR1ZNrROY1Z0u4+fsWVy/aS0KrdQuu6yroLNOqLp1EP7i6Bleu+
dYMwaDlE38eg3zuNKY6tEHQjH185rktmq2WRwThjP116Dq1mfa/yLczbuyUT6DMtA6ZAJxwZIwya
RIb+b65KOw9B9fB20IlWZ5LjbzbQ7HlcFIn6zV0PylDeXPDTx/P5XrS7Pn4RUOHn4gqSQWNBwj6a
4Q4jTmNJw96tPpE5XB9wPRj/XF59FMGGPuDpmY8tOimqiEXuvYDxzDbi9Xsn7PqA65v98wD0nVC2
RT3k7JVwsZLQjHzVs5ufXChtq7CYHHjysqrYOgbvbYXr465n75/HJQOMmH1pcHsYzT1sLo+Fn34i
8l2Hvj7y36E59I+KwoNXF8sH8K76MEk8a182gQWj2jEqIP+3/3jZ34sU10ctot5YpY5tWgJdM6jB
CfXNrtzTvAmUeDdUXIdfRL1eB4OdzdjUs+/v9Dy/6IYA+OTxW2EVfyxa7vJiqsMyG76rQnVh08HH
DW3sjSTkb+N+mfFdn78IhEmWJSxDJDgrBjs08QSeZNix/kjYbzKDKkkbMId++EM2R+61S2Y1h2qg
4dzQO+hex7bjPPSu2clhuklza+947S2qs3fZDHG7/miC+auX2xvFqbUNtQirVUkaVbo0P/Oy+5Pl
QZRbcuNzvXK4l8GSZrCk9uEVe058eqY5zBEsFdeav0nBN+LxyulbRka/LTxJJVbaI9W+LF+F35+u
xdbkwfI+eeSWdygFQrJJIaF6pnNyseGxnotu4+f/7S++s1OWGY2Anw6c7HxMUWdHPm9i+G4chtqO
Bf2WOOX3Wj/bRIfNCNHEqd8R1l/4plT82vosYslkVb6vp6I8lxmcu7oG8nBAZaKfByLTOcmbz6kL
wFfgfwOLnBILZ1SlZ/hcP7RBfzYZaKWfiiRLoCGkHTX8Bpzy7EGTPczgtRIVeCBucXqrzrMSrJZI
w1SqDoi0ojrDBUDA8nH8idvnL8ffolpQ++91+b1tsIiHHvAspXJn59xMNNtbvQI6xE/FEQRbNQM4
UvTo0btl/Uv4SnZHxH1z6pPZerWDDl4LAXEkSv5KO6+uR5pjywTIpXaXPVWagKlk+/a9S2gOLeUi
eUV5CT2BzCncG5QoylPX8OTSN1b26rrVTKIe4Jobx59woYcZcvk2ZnJ2IlytvEOXgsOJHnkjdiwQ
GUzmS9tDV7EXQayaPGijJLOtqILdWAwTXLTSLG5DSlR4ai8724k0cZtj5yZVKKlJwb6t/RB1pW5f
sxl6aRDfnWRYTW4KDQ0HJDaoqZ1gOVcdcdNmceo2KhwSwxBOJ7CNWzVBZUow98mG9fVBkUntmynx
z1BTZL+QwHsXUffkzZ4smHxpqsUvPTFynFAa/BUkPUYUQkW5kmqXWoyMkXa9BMaWBVwtjVuSmAYq
uacJ/Jsj2bReF1VFnv1u4LMUhNwdgTSrc4s9tZLI0FcjyiuphmIguKxIZ/IMFVM3iSrMF/gK8Fv5
PbCc/ujTXteR29H8mVRSxPY8/TfMXYA1hnnxl35Qw06BIcNCwZ0Mpmd5Aa4AajduEEw/VZebMBcD
T2LI7utfyZiat6AYp+8o1dKnpqblF+a2zT6hqfd1HHpdxZ5VwHxymv2DgGXmL1zo4VMAliB3wnYa
5H0g5VSC52kNO6vUY0ynvmzA8x2C+xmsiKhqchLBiq9FnXa0yJ1ObNTMDDYNCfuKe3HVptafPK34
iwtkZdw5U3VCu2D4ATaUfxNU9vRKMdKOToH5j+RZsGs5NzGzSkCqPWO/OAk0E2A5M/ghvAuHV+0F
/IJ1YV8qpwdPMwEihoWqc2fgQFXjQWyncM60K9MT5t490MYOvkg18j/jpEGXxk2kDouWN7/m0SEP
sP4iPyurDx5IoGFXlkqSfmfMrg8qYb0KfVJTGpa16kC4GfIfQmWdG15RXj8rQPmHPWiAFCT4ZoZI
alUEXmwlKIpGqV84Lih+xotI6aCB3EGE5jS4jf9Fw7AH/xklgr7R4jlITH83gTHbxXXKxIGxKYf0
oNeHmVfKMLV40UYQV++KUFYJxky8ZKdhSX9TQjPgqQ587yYtq+6hQHtZ4czxEkQ/Yo0VaPpEvdWl
7v+4XQ8NsLGHRSJMiP0bRmy4rlJZVXD4med9VrDp7Hk4dDlA68eiod8K1TT32tTmaLvN8DW1U3Up
KtY/FEMg92Uh6gfF8FGyGnwjRgocW+PPyV4G7nguBSSIbRM4Z08yGrnG4Xv4rfZ3wmrHk+DVGApa
ESDNtaE7Cjn8ny0SrhCEEfPFeI0DexXQd2hZmFv8Uv8bcrZ2n09M3WUpyAFz47cR6zPA7E3sOwh0
PWvPINoTEzLIBx9KkZcHsKR6HWVqNEHsmCG4FZBYiPGT3Tdj0ScpoG5VJVDPrQIHdhWdrOPemYvb
AOr1TaQGp7/rtCDgckFC26DcjXM4dsmRomxnQp2jobxrir7cwfGQn/yytI+9yNo/Vl2zNwXDuiO8
sqoBTd/R3sGIXEdcFV4XZoVwX5TP6yMfieOGXp70B3jlzicQsOobOzD2AS2QYod0VcZu5WUn3IWg
cuFq9jZWg4RCSeZFeZYQ+PihxxsPaeXvpSbNVdOov3HYZD1PbkGOQ2nxb5UYoGzkIYsIEXnLA2rs
zYFxdO/2olRWyC0/DwcBoKToxLh3emK/zkR4DybI2A/WeSB60ImX8CEPjPo2FpQ/Ni4tHohUzWH0
TfKmRTa9JQS4iG5ABxY8C0RPx6pu5iEYLoZV5dHvp3SvU0vsEopSqvDabM+sKf/KcexvjU48NBvQ
z5iDxjqnFc3DhjP7PvPqCh+PTKODAp02XXPrppPEu7OFgTJZEJT0UVsMuARP+3d+7o3wBZ67E2lY
Ec+D91VLw39o3PcAMLwK94VBRspHvx/sMUrY2MXckIbHeDUWl2poTwVEdx9hxsGwmk6/7zzW73ST
5DHxXfOaGlZ/kWmdP17ZToc5cCwAPikE0sarykpo6sa+g11B8kWUdferriF2EMIFXh0rb5I/Gzgh
35qhS082JBJC7gxDHc12g1bEzDx+NUxJLznz2jvopLnfmV2AioHp+1mnZX4mZsBOQrELccqlJx9W
bzsrhTMlr+ANTVsP7SFdwOyxVJ2OsIXaPXLg5Pc4m44dkVz1jyrxg5sEifaPtEWjvCp7G3d48NH/
g59q/WxgR3nHmZL3U0qc71Ml+jfiX125EtS+dqg1cAY3kZ7uXN200HJoHesVLtEy5IAQRZLMwVuV
mG6Oc2hfXd0gPZgkpA684auyvE3cbNiPA+SeSpPbkMQh7qknTnZw0R/7PlaEoSnSjDvbRorgplUW
FW1TR1J2IoZqZLHDp1v+7PGJjJWeALhCNjeGnWqzw2iXqPYlMrmVbIbsYkHlbz+YyV6PTn6YdTBC
eALnCVIC2TePWlms+tJ7ySAAFI8mEfE8WfndNI9FDLto6zLBxijlY/9TO9KKjFeZ39TMUu8z5ZYP
CRoDX4dOqlvWIw5Ry8wkrK6dPnBN8gKsMSrU99ZunOOY2XUZzlDSuAE/HPohQd1EdUfaGz3bwf1Q
+xYOQifbEP7YdpT0ATRRwCpRYd3P1iPzOZy3Iau0K7Oy+OPw3r3UpjJ3nZfLO9A5nGjWkEEOiYXa
/KkUpVvGAVSEp7s6V/OhdnP2g4y8e/ChYryHyYS763TnnSA3XD0zNzXHkiUTsi9usodCjF0bKoLy
Tp4WdmzRkRQhTVmAwiryrSBUjofJcp1uPltJ0B9auDA95nwurdi0RQU7FemhzCfK8WngEFVyHFpG
XqfJERcU3L3Kua5jxWhHI9D57DnW7iC+gtUKYeVSeS3OvZHBfaNtxD63k330f5xdyXKlOBb9IiKE
JsQW3oxnO+3M3BA5FbOYQfD1fV6tsmhjIrzqalcF8CRd6ereM4gqjl3oKCbke1+4/ZcQhHt/cJvy
nsSGl7uqFWjquUmcVXsV2sUx7aAp7/VFSnB7p3NfHHonk2ehCutUcbReoQOIs5TuZpsBimMRKP5X
Y30k+EG5PwyJ0LtO56U5ICESACWb+ns5J/yxqhyVeZPuYEvYpvRK2k+S/UCkeIxq6f4wtZv/MWGs
d+Bn2bGvJns+zEh6vvZQLIYqTJdUb65DOLbarLEh95kVDHb3vBf3WkEp3hckGb/qdFTPPSH8omzB
niBLQdkuki3dD8DA7BBk8j5Xjrptpgi+RFPaDvc4qGwkT6ND7viQuN0eylMDhqNxD26dDQ8qn6s/
vCca5Q27sv90/SDvpnAohZ+3vXXDqOTXeWFZ6qurC9XAGTnCdLW6sLnL3lwS6yAa5nSXxcpgH87i
i6rBX/TcyAbmhqc0gMpYJU5QODCF54TYH3YlVAfuwamJtOfmLmxtLAVLG27hIks5bWNfx4ISnCHM
OpZNSg7jCFFOL5Ni2ieN4l86LJNa95cYNjgnnHDuV9VheeAgzvihT4v+e15LqI7YDjs2EEXwDa2b
X1EM4sG+U1m8g3bO7IdAM/9M5hbiM7hqokmbV5b74g5QafN4NupvwPlJKNVMA71tMpHfdmJKv+Ra
TvsY5JSnOWL5JWvaHCSYdJB+3jNbeHMamz8irNM7NqhyXzXQfhPx0RVivBPZDAdLN2vh515OUE5x
ZYbuuRMh27bsx5xCdyOn3FJeD8v5fe2E/YUOThu4k9Pte0H50ZmRdiS1S4LetOGOm8l5HYd+eshV
Rh4Szodz7o7RrukTsdNFo+6vW+dtP7WoLFoVrN1g9n5TAlGhvdyOCrCwIfTlaZilHSckThnCrXcC
wodyLwCr2s/c9P9AgJUGU6GLowPNuF/wiYsuDtbDCVgBekhyVz/mcTWebFfmQdcq9+C06QD9MXva
pfMsfyQRcR5b3O4Kj2TWcBO5YeWXLOr3BryPyLPasqYe9Oe63k8nMg9AU8f8YqKyfHB4WfyB6j0u
FTqLJo+M4L3kEn0JNCumaGfpuP3Jx6gCzKEakx3Pmd65UdR+0Wlu31iVImhhAP4Linw0m1c+FfMh
KxL3l+7V9Z7Iq+wpFUTfibII6xvYCKkTdefq0Uhenpqu6wA34MiJcmWK+hiOJA8ISqu2Z5Xgrld1
O0PFbIimHZCEoBXWCW6cNsMhkanuqGzavkZWY+GHZfEfqxKTD3JodqvtBOl7H2qIcxhBpj9lFfFH
Xug8PY4T2swo5CCn8OusKW7CKboSVJKiuMGPtJUvpEBo5nnqIPTBTW4GmF0rHTfnDuEP82DSnoYU
+m+079CZQg9sukzYDc8w6tQdJBu76C6BQ+iuwNSXnoQssGdXaZ3tUjevX0hKgD2tp+QpA6XmhzNl
2pdALnoJPvhJioT+blwxPXU5iU5lz2Ko2cXOwShq37lNez10re4AOE3S71qaoBRS4c+vc0mQGTt5
/wC6iPWthR7r7wgyNC+OZQ2Q9HI4GDluOcKLcJqRC2BzZmzXOgkcxaAiiDYUhKSsnx2FZpPnTDrs
ULvRZA8hoAQL1mWz7VusKGevd838PRvbhHpDWiUQuxIscFMGrLHuCES+dNLJzhtq2R1seDidUc2E
UkNiIx9Bb2Zv7LA4D7hoJZDQjCbqkQaZ2DwSuXNVEd3WTs5+MsOA7a7GAuCniXWAueMCH40MnB9Y
dQUMoX6InXb62pacH/XojMaTfewEXQ/BSaCzcobSBgNdMUvb9r6axvYB/zp7YCXkRPb5nGaASHBZ
/Uhmxn2ZS4RKw2GrTLMIEJYWt34olA1BPk3TSTdFuY9pL36hPMAuVdky6Juxptk1uVPeFPSq3TTn
zi40qM6EhStRbTByOCBDUY4/2pT/sRM0U/KB6gMzk37QTk8P8A/OvhajHd2ANADtEBnlr1Ljyl/1
ffSznLJuD21jZz+M43SpcMc0HhegO7fKtr7OIzCZIapCoEEZDQtintdeTfj4h1OrOsB6YBCe5ZZv
4zSTy2Al3HgCLbkA+k7FnsMxCtmzM72pFkU60HWn+ltaNt3XMMyM4+FiI64qb3pHGNE40VGvcXF8
XUhv1A0MIiVqShwK3BqV8d51y5+6sMYShZnCzJ5Du/RVsm7a07EA8SyWnT/ktdnhOl3uhgrGSV7U
jgPCI7L64wzm4502GXb1CPmWGWeNUSzLS2875TNAZNm33lY21N7mPsLuDf/GRnZzUEHlItBOhppt
PiVvFVheOwO3tTc+qymIDJE3uNpXDxKP+W5Fo/02C0eeOjejN7YVo9Ij7Za5kH1z2KGNVALJHgJe
5Eyc9OFa3gisKb6uJJ4hUXGGKvEhYybQ05ziZ1HR6JkrQmAf2sxnXU/FKcLl71h3ReEjUrIdMzS5
D8cqhOmdNPed7nHiVCM5NG6d37EeIgKekW55Gue0/c6mMb+/Jnk7W4as9GaX2L9bUalbCGXB+2Li
uC1WrtpTZqpd3CHRQg85wWUupxg4HP12mzZHC6IxOyAkrK+VE+YHIMBE5mkoI0McooyfnRhHTFWh
4SPxC33cYvReOakNZJR2Z6hXhSKYUSU5DDKEYx5OoEMDSR5kx4BLd0013jIQ1uN9JgvyJewkMi4T
NRAPhx/Scehttp9CI8/WjFlx+t56Ish3yl07dvEdlkZJ/Loq9LOVRkD3uKOwnqgZ23s3A9XKSWn/
pU8y65hlnb6B3Gt/qGhSHSH7CmAzcbm4gB4QEa/MYvNdIw32ZTPoFD0kpMIzdLnvJpzzX+3WHn6X
RrnP2hQVKj0KM9f0+hxLRL531T1G2sPbtNjFOEszr7J495hBieoOETwHjlu3B1sm9e0UZ+zMs2g8
6EGEpzYFYP56JbwbJxuVocEogS0GaEIguqy59aAXVfpUyvnIK6jdkba1UEnL3YeONQCkiqQed520
+S8uQdXGSpPuy5ikcq9LiTyv7fQD1JHlbU4sNz25jRMdYEVsoRiNjAmh19xGaKPnOyLsBlC4tDoP
OQsfxZAlQexibA5MVfhVimpyAtgNEMMRln0ghEA9UqawqaiGMT5WZVohagQUEzJyzRhUVX1nbg4h
FO62IGCga3ojw8E+T3Ve71Pkbl9TaVW39QhVrSFk4VOTQ7DLHvv+FqY/5DTMQ3xmcHGvcUuta1Ql
JpkfmXHVWYqoOrvVRA4KNUKYQlN907rdCO5x1vxEwbrzVetcjQlIeZlMDwdNU+gSpRIwnCovx1W+
OkJpoPnCmqo+dgDnXXqIptc+yirltyuS4h60IH4m7QBpWWXKgCY5vyP1XNyjThS+ZaSrbgF4jnYR
+Mk7G0DwnWtB9DJhnXiIFS5WWajFmxxj3Me1nfYeqhzzUUEc8R8KO479aDH8/8IZsj841JLaQ66S
o+sLa8dirs1jJ/LulY5gwEJJu4RZzVjeTlkUHRNU5w41/uNdWHF2mDiK1QC5m7vQbX64uAw8J07r
7LBPOZ4L6++DUpF1q6YSFKfacnc1j5I3K5bVC4o5/KZquPARVgUHtxcs98PomnjnZJlmu6sL4C1P
gQ0/STKTI8oOudoTY9FfcDnuqZ+6Fb+HuUtnP6S96HufJEi3a8XCl7COhntTm+YlHODGcoYwTi0P
LO3E17TDse0zcBNx2xzD+lcPLcSHhImG+GxGSdszKJq/kGik8FnrKfHcJkwvlKFCc1BVzF5dNxkM
btXkNZzBVcgq6SUGyHJJYM/rVS0Kcny2JEq0kBc7WoaG+4ogzdkVvBkB0IVO9b7mhvhxDwIupPT6
1jd1UX1T49A+wwfVwGq8zvSP1EQt0AtSskcls/HURU54NzaWgfKbE/4xcZl9F3llkCbr9ovRM1TM
sCH33xI0SU8uJEupN8t5q2W11hZdNMC7CoJmjdAAJUzVc2HDG8vFUYYuDPFiXSFjF/ZGr/s9QAxa
3WLR6u7tFjph2rLOEL+HXOo8xUjPTf7gWkkP9+ExfyytTJ8LOWU3UhTuBoBttWO2aFtPoAmiYRYV
lxR+pLt+zpjPWGZ2ZJq6XdYPXB2LEHxpWJsnuDsBVefZhtJjr+v+QLmTH6nIKlh9Qi7MmxI+HSPc
Cl96bdd3k63bbyVcJ32TNNaRttk/PXQukJfF7KaUyglq3Z27em5DH6cNygoaRtBPtZuiGhf1af47
dzrUIbIkNJCBh87sqWtLs4enKCrvGavH1EfOZ9+iYgUKaIKLNQwc28T6B4Ks0T8Z0p2HKG3VwarD
hl8gzTtmx3YAOVs2KBoNI4n3skALqWxxp0N+om6GhPHbvKd/aMmGJzGMCiGWh49D1WZe09DylbGG
HyxT5UBH2cWXsjRoL3Hcayx3KI6sR8UCNLj0sUvEeENbazzGZWOURyYd+VyNlQ/LVe7DbeQbrn6h
VysqPDXRLQ3tlSW71LjvYzigRkmMfh4vrTMw2fEuKXFMGkKGPXW1vUOnRW/gT1bk09VS8H6y2tDG
6ZdfGGsp93FxaH83puV+F8ZAko/177FDddebqeBB6NbIQwbUX557hzQbaLk16NVSGj+dsxDbJM0v
fYap5nL2SNmcy6w5obeF+5xTvbrQ+s/T7Mha+fJxv3wF7rGUyW9VXkShMOklDFnzRmY0Z7KS8Y1x
XUEULGXyAXRHD4ST+JK7dRrMAxSaFXHHezjAIJ8P03ALiPuvRuM7HfOlLs8seRRWqP9cOo0jCHS6
K4LBVVTujOLDU5lh/Vg4CPwZ5/luFEbcZrH4halsYOwW2epUjiR8g1Rg/xDHV+VnXAY/OcYLvEPc
phZkWq3yAivNr6g5F2/TMI+ffPgCKjDVkZhEInFFmWN4l421fCK06DcwYGvLY3FwOKqGsEZ39QwG
lYJS5ddR5H+88tambKlt1dgOJAiHrrwoq5NflRnUE0EQ/GT9MJaesST2KFMjh03s09iXqecM6CzB
6xSFgpROyIPz7qEEvvMoTQp7OyuuNuQj1vaexWHSI42ksdOXlwqlfx8GPG9JB4KKyMJnYTjxI3AP
jh+PwsoAs2vk/AWy68QwR7ouMMBuCAYMsnf66+Mnr8FUFmieYQAutoHw06VVGeypbD3+mJWtX8A4
3GK6rn389e9/fbxC02uSZpBnnEAPGqjiKJs3qOprj14sa5rmriwqLA7TCaAmn0by9vGwrMzt0kKg
x7UzjvJWX9p5GH9RGfNzXef8MYXSXQcUTN9fYBrXfPv4bWuTsEiHbGGckCaAOs24b1jDHcf/zFsi
mGu4RrZYp12dUKTLTXUZNYjUtHdpMGbxoA6TJvKItksCGXuSRJBkRzIPkdpkCoMEjRh6ZugFXVU/
03EDeHVF6L6zAS9Fi6KqKlrtws2PoKjvO6hNd6Z7zYv+ODjyXKr4YLDpb7xsZRKXAlWOTIYKdGp9
iUh96i37KVQQ2XXy+bdQgMKiI76xSa0cYEtt8HaqIPJ6VfebwulCyugIC3WvsH/SeGOdr73g+gv/
CiELOjt93oSwbypSQB90Z8K3ihp1hLOgG0COJx73n1qK/yoZ/fWmuYydGo3+6EL1Q9Tc0KH18+Iz
ggYOYBPXVfHXw506IigrzFCqzcZ7xcub1tYblLL3dwK2FGQwjnYNEXEX1K48JS08Hjr7U1hXtpRh
iMskBWKmhpQjfQnLp8z91NbLlhIMPALND8QXaImn6P5NKOyxyH6Q8Qb8//1QY0tZAyrKskXfsryU
PI6fusJyYDHtDLtxzpRPQyZ9MqBmKVEE2UgD/l3v/x/dbClpEEtMb9ToKGjzFhck2ELNL/DqUId5
QldwRv+m9wbclQIbrcSDnYbxHXxPRQIQYtLvY54ngQMQ9JHVnMEbpB3Hb8AfwhVrYDM/UYVWgC/K
CA2XTlUogafTSM4AN6DCBvBMeytw64c/QWn5OXOGLxaU78onaeL59TPBwZYSBi6k9LQQWLNO1KpH
QBPtvQLO5kCEKjcW279i9e+MoVgcyKjnZoB1ZjEEHgfIlQhRwFgmtN7GsszKs4xE5fo8zq1gtJDJ
JeDm7BRO8EtHI0DBYsDOcPGKQR2VqBi/2nXBPTgW9F8jDNCEqnBb/3SrKgLDnGb5Q9lBuYBN0YCe
xSBHQGSM2Vje7+9ZzF0khVnnSGh3UfcMCBkBoghq4I6OgBSoiXQg6Tl+0j+XLbUs0Mi3RTvYLs4P
Hf4eLFHCA3hQleVBzDJNvQhSXBtBtbLNLFUmoIRVzm2j0osL0aHKgyEqHNadSn0qEWBLTYkOZNV4
KJAIkJb/dFR12+Ee7QE9qjaOxLXvXxwkEeSctVYJ8uDQvmtCAHwBMvw4OFbme6kmEY6DbYZeOefB
tgBTdYI+ne/SaAJ6TNs/Pn7H2ucvg0PBJMelloPP756bWu10UmzM7NrnX1/519lUtJOsUhWrs4qA
XUmeKSB2DCDWKd1yuH2/6MXUIlkdsz4snGJ0zlS4t9B6OQhgUdPqIYHHYF0BDaXp7zLZ4jis/Z5F
+JWIvEZbxDlnwjxRu3qbOPgiHA3PHMDYj6dj7R2LvJVbogZIweHntA6vniLNXT113Ecned7Fbbsx
M+9nx2xpjz3UBFXaGi6dg8yeVSdvhG2eANbbWLcrj1+KStgNvjt0tXsGlMr9aiBv9AT4jwswCNA2
vz8eqLV3LBIfI5nVp0aqc4QL1qVxJ1TsWzSaPJpSbFOfe8kitkc5uE7a5ups19a9PQ9vsVWe0cDZ
iL2133BdBH8FSERi28xJyM6FEY9tgm5aDX9iPew/9/XX1/71+Aw3DSNal50jBbRkMeyTEP+odp97
+iK6Bzm03dgpdm7UEX0WVH4Avhi2xMzev2iwJVe/bsxgA1mHa5R1CMf51g2/SdUfDZAqVB0+/gUr
seYs4hnM0dZqEFnnMA9/Vxp43NEB+Fw6eeoLPWykcNfxeCf7WHo34/6n4yrm7Cza8YstKhR61fj0
8S9YG6XFPbTF3cJNBGVnu3R3Q1t95x1kO3QqHlAeAC4kqZ8/9aIlOxWcZRUzmoBW29Dq65xP3Tms
SlAGXPiwwSu6OxZlnn6qCsSWXFRr6sYEpm7q3FnoA6Ynyd2bazEWuPmEffn4B60UntmSj5omMJZA
90WeqQF8wEvNKH/NpQTqpWsiAEAyFvoEcKBDM/fdjvW2ee5lGaZe4lh8i3S+cn4tGW1RS03Dpy4O
qqo/Aed/mAo4HtpxQNA+TgsXp0sQsmpjJa69bbHdGDGEGsCiOKCzPBNA4cCjA6++vEHY3pKwPbQj
LgCqffl4iFdetyTkUtWWw5UIcobCgTpZI8feVrnkDGxr5zFEt2d1BcfhKag8A6jZb2TJK/V8tqTm
ArWYqtq6sh3S0PKEDZHKIG7pADmuXkf3btGCA5CF6kqMD6ddl8zilSZhsbHtrpiDsSV/NwEjLRUq
4+epMvMLje2SBGE/wegN0IQM6mYFGpNAMbDh0lWwiPJUnVXVjtQ2cHppmu/RBeuB45XTVxDp3Y3P
uu767+xDS6pv2Sayze1YnJk7PYamhGZ82hvgts3Dx/O9stEtyb5gxmvUuix+hhozdMs7CIce6EDL
rVbDv55E7/2CRW6kBU2m2O6cs4LgTDsn+yoenyr03w3ULRiuboVS3jyXR1gz7UawmJE276GtMXZf
0mr2CXkRQCZxcZ/ajQcc8EmRcGNwV46SpSZCTYyGKOqE1DA1jxBz8mt50vkEkPHbpwZ3SeGd4kYP
0ygcXP2iL8C+BECYbszbCvcVIMX/5glATJKENpGCf/KkkWtyJwG3K+zPIzB+u4k6xWWaubsDAUPs
Cydie3BXQIway8HTc9PtAJlnvz/+ne+tUohLLO/qHZpG6Mk3ZSAbdpvX2S/IG54IrEg/kdFdn39d
vH/nRDYaVgCW1QHsI290C5pigcIicI7/fPz97wXB9fmLG0mGI4IBHQ/smeIPseBvanY26hhrQ7NI
V0q7ycEWUXAKxfJ1WO4p2niD3FgFax++CK5hACyZFxQStdZ0joHudp0tPYP3guM6JosspRAFV1aT
zEHUf+nkP62ePVV+k9h8PjXmy451Zbe1U/fcucQObW9Lafdn3Zv4+PHT38ux8PX/16F2xQwQpFME
tEqhkVCwoBfu3ZiWt20M5F9dEf/jF63M77IN3XUKuFEL82sn1x4/Gt3g5PTJJ9Ujlw1n49JG53kO
zCSoOFYbn8MeUP+28nr2GY2P61Bdf9lfwVUDOCaz3gyBSMh4npx+esznHqBX16k3rkzvlWCvr1jE
b1i2thAinoJB1gedgF+ZavnDjAkUdOf8yZXm0A9m45q8EhN8EcyggIG+AZGIAMgZD/shkRu/YiUi
+CKUpzIUObzrq8Au6K/YQN6/s8GVTWt6k7VI3D9eUGufvwjpNtRGj4PLL2TMXxo1fan1tLFb/Nu1
W57F13lYxPTcl2KCTy2koF2bPRcld0+ycGPbM64FcdWYj/BxBHXU4E4Yg/7jjrJ7ApU6Okb1RI4j
h53E3hoImsi9Ow6/W9jwwPPAzZPcg+wCMKKZSg69QJmRInW5WLY1PtYdsV/twYLioNu4/8Qh6v1A
GgOHXhd1l3qQeynvSEcaDyVw8zNpwwmSmUnz8vF4rgToUuIgA3RTlXkGjb25utBIm51qwmc06r98
7vmLc9jt6GCaNCmDllagw4ofBKjHrGqfPn78yqJbIjXibqJx1VAT8DA/o7V2iqryEJP2UM3JRsCs
ROeyqa6iiHZ9aKpAulN84jN7ZpQd4RgMU/VOPVMAWhOAGjbW99oPWmw3MVjkJWTayyCrc38Cmi7O
/9Tytew3FvnafC/2mjHkk07CjgbMHtodQJL5G3hJ4jLUgm4M2MrhwhY7TO7SCNY+BmcKEtSJQJh6
eNPmSywHv202rtNrw7TYbIDWmJMo0XaAatmdvg4/AWtsbuqbCOLXG4fXu00WbAhssdlE2QTafV40
gc59c0ju6IX7aHTuIExg+RwyEX67AxN3Tw6hd3mOduFd8Sb3W69f2eqWDXkeT4bCvYMGZqiL13KM
2aGvI7v+3Er7v7a3O4Lp1Gd1kJW/KwGyELs3Yb7jW5rIK5+/7HbbdmT3HYWhQ1wrWEU6N870GadL
zMvSkGk0CU1ZB7IgsZtnEZJHWTgbmdHKwlo2ttMaptpzjkdT2Z8LG0oWAlK50G8CcDusQZv/eN9a
iZElwKGqJwHtCgOdyqiLPNVl5ltS8OjNpET6IAdk0OOwsy0bgrUftQh6YMX7JisGFsgZ94L6vq2/
MzWAPvq5aKSLiOdRqhvdwb8otg7zjPMy+wrzep92G5vWv2vynZOZLsK9oo2tQ2DVA+JzX72Ot0Ck
F18672G+NPvMb070G1iJ/Jkcip11tr71b+Vb8ZM8GeC8ds4Z2drGvK1sn0trYTWU2RxFMYe3p3vk
Bqwst9XPoai3RJvWomaZg7R9LswkWVDb7nwHAQgwaYk9bUzUytOXdl35xF1QECOMo83OQ53/KJ3u
8eMVvfboxUGvwraydZTxoBmr9ADcvX4G0xtSmh8/fmXgl7ZcWMJAInNw8mDfflRkSAGYBl8BVJ1P
Ds01dv7K85E7MBCmMLMSJoxNY26y0N3YU9a+/fr3vx5dCKtW4HgJuEmWx07fzir0IfO5sSTXBv76
97+eTqzIGt2QsaDM+98NQWnSCg+fG/RFXNdsFALFLhFMvePlkIFRkxdNn/HJxS7+LxDtrw9Pio4b
XrQ0kAk62NLZg2bh7LOr3sDHn782MovjWzZxnKC+zwLDYuDyKiRshbs17Cs7+L+F2r++Pm1tKggo
44G5GnfmBkiMMryjWRFD2Yc2vmOcT2CWME5L26Ixhfr5EDYiELVTAE0+trso5xvJ2sraXJq0uWCp
2VDsHoKMvgjIYw2woa+nT97PyXXw/hqkUlk04gS6cqBn/VJk/gqE5Nc0dO9CO9+C760cbkt7tsh1
wFsoR0QXU/OjdKp4P7ZZBrrhLP0m41tCc+/fA8RyBwJVr8SuOcKrjda/HFg2XebpCruIeKN3gwve
IAHQH+pZzRT+/ngBv//T4KPz3+GLGGTOoF+kLg0fripB7k5BU2AnXfBgUli4f/yWd2ul1wW2eE3e
FATiOEDbQKQCSQ+UYkAbhVB/W18p2tziqCzX1QASW1UdRF6PoF+m7QnqPv2pIhn9phLccz/+mJWY
/T+7OgNpD61cFrR6QnPdtntoFYLgl2z82LX1vtjSSqjtAeWKY8qBfxdjP3gqzh14qB9//cqmsLTy
All6atBdHwItsqM7vcYy2iP9PaTqHyf99fE73l8Ukix2tSGE0hBvrykIZPlEdQ5FcaIge9og/H/8
hrU5WOQg+eDAecGNRZAAiOVHKRqEstIbDbt3O0mKQFXuv4sa1G5niqBWEhCWdX4fOvFT3OnmoRkG
aL8lcwbNmnicoeFE9DlhujlA+bk6zoNVvYx0ZI3XRRlo8/lcf/vM7xX/hzcFjK7EBsIhTZJDV8l6
UvP8yUcvNsCJC9TlswayJrUT3ep6iFHgi5NPnQxiCTm1wrRKW3YVTYmH6QQJD3noIbG0kdG9Hypi
CTwF8x6qVRUW89j9mK17uHh6ZstPcO3Z16X318GAplfIc5EMAcTQoKoYe3bo7nX09vGEvh8ikHH4
79NzrVEXyhEiTVd7MblJx+KIReRZ+WdANNdFTP/7BuPIrrgqTQU5yCLjteNrUv7NLu2tOufKabME
KxZxmQKm7CIdhSCzB+HebxbPd7BvxVFqteD5xQKvTPYfD9jadCwiHvdpSnWIt6WuKD0aQd0pBnXZ
taKNPs/KjCwBkQ48U4B/xHiNYwb5wBG0fQYFazs3jyCPbtEGVn7GEhcZZnladpHkAb8me2WqHrke
4Ns7bfyKtecvohnE13ZsGX4FcgEvyTsPsopePG0hJ97fd8USGgmeMtQcik4HutVv7dS96I5t9ZPe
pXdgxS5ziW7MoX1RYZMDZGI/1VCJdiDXKuOrDAzshocSzjsZ7NZKVf8Yp/SOJOY7sAafS/aFWgQ8
hJodNGmxwhoUVb6SIc4uFpwD97bmW0Zfa2tsEfXCAbMcwmNQ2nDls5Nfj8S2OkE+U/poz71+HClr
c7QIfN3nZclmnI3ZGN7YNLrpRbJR5Vj7/sXBbidOVMzNbAc64p4e7wxEVgj7Jxy2/BpW9pQlQlI7
kHPU0M0LZto96zn1a6g4DX1xX2bj48BhSldFG7fplUhZoiXJrOkUwpouyGxsXyjGoz2HruKBZdXn
zj5nUW8wvbILFzpagUQOXjhfWLzx4JVpcBZB3kShHkuREfiA5I7XuFq/RDBz82fVpAew37ZsUtaG
6Pr+v45A2+mgTAE0fXBVZ2fZLYRcUIPdyLJWpnrpaTS1gjCVjxJeMkjehhto0nkTZLKgNObZ5TOB
TOnH8fAuMAn7irMI7BhQ0hBGDgUExlKoBLVMXaAtXr6MIyEnBofFeE+KsAAP3hG9n9QtNCNUVsdb
ZeyVD+DLnUVKnmQKQPJLPHit65PpWI4wi/LgGwwnLmZBOvlTeTGkKP87Y5AEkNA0qccgVTBZjaaH
rHI24mVlW1lCQyF1ilKLO3RB09IfxuQ/mtI9fzxDa+t5sWMVfBQFsbEUSpIep+aORE9O/cTTLW79
2qcvti1ryMFCHvF8h2QQTqrgirSRPK9FyCIr6SlA3kmW08AGfh9c6zw/mFJQv+yK6vDx4KzEyRID
iqpyb6Ip7IJEaaDTHkJavhD7oWnZ0Wou6rOZyRL+adelrQdHQddJjT5gTtCn/O2M0f7jX/EuowpB
uAR+mhqqGDHHqVTt2DO9SL+4tF+cn25Qnds9gLM+32f7/Dl5VN/Is3trX/qb9JQ/5t/1d0n3W+5S
KythCY4sdNQXSQN3I4jjvRROBxlB+qnQg1jdf0MPblKh0zQEHR/aPrK6f1W17W8M3nVj///mglhC
G/sCgpZdDevLFv7vEJ13KmgFR93zkKVAf3NiBCSc6snX5TjfQ+Es3KfQdf4aU9ncTxLJOFzSoh1M
o/nFKnOUMRNVfIdqEg3cLE8MFJkAwJ1kx37E3TAe2oaQ+6KA8t/Q1fnRqiPHF2OkdnaS95+6AHG1
iHlbuxUldTtBhPG3JfvD7Oa71vpp6i1P0vc3Fa4WQZ//j7MrWY5Th6JfRBUIhGALPRk8xnacZENl
ZBRCjEJf/05n5UdMU9WbLJwqaEno6ureM7SWJ8bRgxuTuAObfd9SdVPNd4Px5fKifPx8uIX9f70n
ZcpxTBIr1u2OGBBcPzsFfc3UuLHoa5/qYoIa0Im1O6ENDh+RB6uGM9bIny//9LVHL6YGWtXuiIIY
2rbaZnsIqHlHomu9EbDWJmYRE/tsmKasdtu4L83PbcJO2ZyBGAmEZsPpt8sj8D/eEP/gMiGKQDu3
GmIIbEKZUfnjg58WGtqepr3LG+eYNUO7JymEecHG+Hz5pSvTtgRsSlvCEs1zmnhqrG8dT39Z+ZaL
0so5skSk47ECDhAIHmQQP0yS4s7ZCP7oDrM4Xvfjz6v1LpeD8CprqjwjECurp2Aw2MNs65fLz14J
T0v0aG1pqzVnhKfJGBGOCrgWQ2POnFS1m84RyLM27h9r03RemXeDALLAxgXEamNlQfXIdf0yqFw+
hVYKq9fLY1lb5MW27plGnHWNKe5p/srm5NAm6sppWuxof877hFoaSKD6l1YyQEfdM0Q4dHcpFRtR
Y22GFlu7gdTh2bDKinGX7Xcu1LnDseMSQH+55V28sr+XuFIGQcvZb/CKzHDZyWvGQuzspBInS9Rz
5IsO+MnLa7EymCXCtDOlAF+CO+ioJhAFZkN6TJwuicaabtXhVnJzusSZUgLVjQqib3E+memNCRVZ
WGs441sJaM1R+uAoo/5HbsrWSWHNliHJMzq+kT2uzOQSegqzh3xwYecbw2r0T0nHWHcUos1W9ikX
1sY1a2VvLvGnhZWTmbS5FfuMusdWJDO8VfpsN0JHcT+yrH2zPCP7fXnB1ko4SyhqavqpkL50YjgR
0Gfq9k2krTn9BJGyLqIAur+Cpfh19ts89uEwC8XmgXHIEJc+g96ymLdqSWtfziJQeFWZGoX2ZEyN
cWf6BsqSdVhsVSnW5nQRI8q+5y38e6y4sv8YxhCOcEUhqOMO7nc7KfaX53LliFuCVauihzmMnShc
LYpHaJsbN6kmISEUJgLOHv7nRycfvyqebAlPrM3ZInQUbgdxpXawYg9RaV/UXhKMiTy7yEAj5vKY
1l6xSA04TAC4DwkgGILDfOVpTB51upHTrKzJEiWq64Ey3RgqHgd3Dy/Cg2rhJNeL751b7yUqbBsx
aWXPLt2woHAD2+ohN9H9i3IBoaFOHaERB4m9jbxyZY6WeFHXJLCkKFIz7jPjGV3PHTeqr13lbhwQ
K61UugSLpmUPprPWTTzAAGDH9DCfbM7Qh+4B2+Vm1YRmyksYCBP71mBQisYRSwsovbtWF/hdA6fy
AkLmV30Q9nkS3h3o0zw5OkMDOWZl3wadK/d2IQhM17e4/GufxSIQ4HrHXcM1S3j6QL1dDXvhgHBH
3M8Dr+8no7uu8EKXiNLerqu0RukqpiOK48D275DwZrvLs7T2zS0SB6jhC48aCTgETYpCMS4bTXca
sFyCbJEUz/PxwQ1ziSP1S4AUgB7QEDwpd4OH8wEaHJd//doSLDa9hPw/g7UKqpWQlqcFJE/GV5y6
ewVd47zYeMnKrllCRR1puLWwZx23swwn+5AUZmBvfaVrx9oSKJrbsuwc+ODFlk7baPCEn4WZbI0U
MHvIFhnDnB98G4LhBsTGj7V2KCTVBaD4PYOfnKZXXhOWqFIIV8PHpM7MWEAbEfyR1joarrUR2dam
8Pz1vduLpmMUWSGQjcAENyisKrCcF9pv6D6tfARLNKkqK532Xo1fPpV6TxtXgD4INdCqpm04KB+1
UVdZV+0XSIH/fyTTDE5Vw8FWgaIDeA1dbsNpZoBnUGaGbgHJ0csf9sd7xll2EPw8L6XoEzfSUC8H
UcUBb8h3NvK2tdU4v/TdarQgpPb5RHFUwq51ZF97WDpV7ZWZ9RIO20EPGq0tJBfFQPYufLKGgUAO
od9YgL9m9h+EkyUaFvCHZqa9CwIwo8bvqR2SKnRg+EfC1EYGKp1p/kaB1akOnbbyQ+Zxz4FVSprF
HYyey8AeWlg90z6jh8mCZ0jTu8XeMmzQsqCt3j44XM9oLhv1ABeXxtnBDXhIw4J23Z3ELXfXQ5b8
hjB3OM156R44c6zbTA7z94Ho5EvSTfqZ1dCr8CDJGEMgnwdniOIpK0BltTwCQXDWnbE9jpjf6rpy
ghkTdtLQhQ41b2QeljkbXkbtS4ilDuSHqL3iuWuaJpoN0Xwa+l6HUmkIc9vQDofq09jepBXMR+Cg
592NDGZmxPWNk8UMygKXV34kGsZC2NdNQWVUw2FStEBhFCroR5gPwtxRZAgobZI1ETyH7O8athEp
3DIgxnIs/HHcANutHDX/oIdVDXoKHARjPUAvr2TAeuelDV+nsihC8Mqfrtk6lCx2aDvDFwmtXhV3
bp6FwJzMAeS1NopDK2NYQoh5NkgB/WwVw3zr4PNvc/aLpf3Jp+b+ql9vnUv17/YmLmiFkIB9oaFE
Xr1UNY9NBmHx6x6+CMOZTZk1ndu3fTma+0qClNQYZbGRcH0cs6h1DjfvfnohrK50UHyIKeCaUME3
v2RK3Vz+5X+jxwe7/i+e6t3DIZqWNlXXguWbM5Rm8nbQj5bF9WfLSRC6aAN3VYh/ek8QNaN71+zU
yfQKWHI5vs4D2TIayLFH+pcX9h1EGuDOObVwZzS0F45W5Z1GKsidNxbTTcN8sst96qC2ndTGxtyv
nFJ/c+Z3A5hd9M/ayh3iqksBNBXuG7SpbyEsOsLIpYHBW8Y2PqGV8L5EFjOwKU1lE0DMwD8LCr+/
L31vDlEz2wjBay9Y3OYy0PsMqWYQi+FmtSsBCw3bNnG/FhCh36oEffwOZ9ng9gw4ceCKn0Qa3h0T
1C9N/+jLeeNTXXv6eZHeLYZovLxQiJ6AlmZBbmUnad7q1L1yfhYRyPChC2NM2RgDs+fY3a5V36vB
28gMViLQEg8Ny0Eh2nFKooz0oQJzKaX3I8rTBEbol/fax5ND/wFFk6S2NUg58QBVlLzvIbwAzVh+
uu7pi6mHz8tUQffAixycjLS9Nap7c/p53bMX8U3AS4gLD1VQ2oyHitrzDp5UfQhN+o0fvzb55yl7
992UFlpxRmpbsTnZAdMlXDahKcOLE52O1w3hHFzfvSHlbQIdjBnxf/pmNV8gBIxdcOXC2v9/NqTw
M4ZAitoSE6emBFCAVZA0nMytm+ra9JD/v6CfJUzmKgvwYgZlp7y3ugPuxjCbSZsEMoMs38j4177Q
RQCaZlUg4wEYfay/MvMnNaFmsZW+rsRpc7F5JbIqVDORpfA8+0YZiYVDQJ9ADRGFmUxsScp8PARn
iQN2cSWWeaN1DMMz0DN8K30bmFsfOa9Be778LZ1zhn/PTGeJ7NWTJdymw8UIZ8tJ6SFGEQteGAOg
NgbpTlDU+WYMamNNVqrdzlJctiMWFJg8S8amYbFvM45h+HhD0S3bw+lbPkCycQitMYONw0T3TuWX
ezhEbZ2uH395sHn9/5dHgNezSqTYkemYySf3LE8IQ0CYIHfSPHnFlGyE9vM2/GBKl03+sWKNNKE5
GhsoAwfStn6UkIi5vFwrn8Syy48P2s1bM9OxIywQpeBtC6Oic76zpTG+MklLwLScaw6aF25mQt+V
/S9j7GBBcV8m7cbkrD1/ER1tMcH5oHCsGN3rb+7I+X3DK2NPlfJ+5jC52visV+ZpqdlrmZaccoV6
WNVWwHXUcxfBfYzGcOTeKpCvvWIRKUUnh2k2MBIhfuWFt5MkDTL4lF5e6LV5WoRJeCPVqSk4sg+Z
R8nI3sSUHtLazvd87rfIGGtDWMbIcqhrOASxqGVJMFkPA8g5gm2lZyv7YCnyqyuaubh/+1HRjgfL
yZ78uf5xeXY+bk44S7D0kHdOBuFbLxKZA5/uNiMnwWswMZj/lE4d+1ZlGb+xeNEcSphSXbf5luBp
w1BWL6bej6qpuCeF/JIn+sHs5OvlQa0subfIegYYo9U41XU8uFAizp4MGB1NBWyW6MbeW1nuJXq6
hrMq3MaAu0BFfd6pPvWPBGqRIe31FsBpZQxLVGVdyRyi9NKLuma8cQ3xB1534czgcVhPW6fvyjCW
eEpiGqaCi7cd15xasBnqzDCvFCh/HM7VVy3FEmzoM6ULeFIkEagpMDTj0BQrggyVw37ekqT6OIdw
2GKDC9nMgwXUQlRbzt6AsyFMCxP9XMEbsRpeLg9jbaYW+xvm1k0+ELzD1/2e1+ZNnVaP9eRtHOdr
Q1ikQR5IRgJg+Dk2i8b8ZAJMexBtmX/q+FCGvgNLGIOz8u3yWFYSlSUOsTS9sZX15EdZU3wiMEHP
XTsNkgaMyXHwQ/ia/enFFlV7ZWRLMCLcySsDkjZV7Od1EsOWRQcQmZ33cMIu2gBuYcZrVVrWdZdl
ZwlO5H1RlVQUyCfhQB4CGXWvRvLq2Pany3P38XdgLxNJ0k++OXmFH03E2eEwieo53SdJcVXR7l83
glbOkMpADVGZ3ZfecA8sr2+HLn22va3O7ccB/x9XAreAWr1HGbAXvYLFhV0eJclv3IajH+XUO8tg
7SGDpmFib2mLrM3ZOcK9u2RlbVMV9mQnUcrInVUoGGdn+6I1N0o9Hx+O/3gWpEaZ527r4HyHEXWn
ja/wFvt63WqfX/nulztlq8dusPzI897mFq5l3rhvquN1D19kPco0JLDsphfxvDrAVPmrLdODN+Zb
sMmV/vA/avcegdQXrlFeBHc2EjoDKx66Rjo7J7HG/VAI8yGB3/LeScQQGWPT7uqOG0dXmJCKhWjb
TrvKvOq8/EcOX+C2wuC9iPAps11dNzRIs/m+5ny+8gWLAMo7k2mrsRm0hWbIkg5zEoIO+dKZW23V
lW2zzJOmIS+Aq8iRJzlZGQyWO4T9RO7Bwz/gyvo0C9Dl53p+rmv/1+XvY+WK94/y/kCotFCdOK+f
lRzyvts3wj5k0v1ZOLoDf6P4PABNLvL8RQn4XF5+rfPhncte5k6JZRY5tzI3sgYwGDN3Ujdj3lYb
6cDHx4G9TJwytG+8lMPwvU/g/Wlkn12HfLEK88h9aJBOapPf9nH6ZC8paJ1tCRtyjwhzNPmTmMk3
f+YP6JHFnmFvVXjWBnOewnfhoewn5gnAn2PbLUWIT3z+ScAUCg1ntr6hmD3elYK3b5fXxfqbMv17
G/5HrL+QkHzjgHFAi9eofgDR3+anBkadNJzSMhtuiiopwsmxGyOaRsd5tV3evRmNQeEfoPJbmlv8
ExHq7D4Bht6zAx1fG1M+5ieYkE8//MIr3uCG7DUwcgQszxu7+tbKuLN3DEuSXQ9j+CfQ5bvQqAi5
c2gDOt8An+1pz0ZWVlDi+ZxXPymBh46pcYMoLf0FNrFYV8rab56susDOVfPT0oARBAn6d9CZm4v2
cypK/1SYlO7hCj3eDrLrBE4js/uZz3CpH2GpGLYgpx+YNLMgUaUXuDZcJc05td4I+Ok76eO+5ZI8
O9tIWUdlqEnBpl0abxl1xS4hc7NjTPU3mUE/JZxOIQd8/gQ723q6oZkBsUiTj/1Bt9WvutBoNaeG
cZdn1Ap16vGwhkbervb7YV8o9bWbEjuEv5G7M0Z0Ags4yx+SYWxeNHehEj+Pjf0JU6p/pzWIunbG
2qdpPo1ed3Y6oOlchnbDnF+tKH5nLnTwAg3/3x1teApHPxetHmjBl3kBe3D6uR47caBQiY0gpjYd
9Nia+K1A+72a6GQ2AeFgZodeYqfosXRokiflyILc6VVYTXTggV9RZ08NO3uodSnw32bHbttmHOED
CTkolhVIylto8oMAqLr80HhTTTD+VH33JjRRwNT0klPJTR655khOzpSYUAq0EwBX/IK/OpqzNzqM
8iQrN0Hzh0AIFymdc7Jnj07I9VEHAc4Fk2DYo49Op+7mn6mq6qjx/OxYUZF9tcsqfTXSITlUcM8c
wmye/SQkU6rQU0yMKaADNYZ9U8JyXVgmf3FY1piBYczirmUlGKTcS/dlmVeh2VXjrvcl/TH7TrFX
HromQcucszpvyk8lDL2qUEy5fvR8PgNHSbp70JbEg4DxwSf4ihmntodv9T4bIdsINkCajTtewZUG
yKm0greKbZLny3t6LdYubi4+t5vZ4X4Xs9mOZ/mJErpxoVgLf4v7ikxkobOs7WNYk7yZDf9NPOfG
y/SJ8y0uy98m6UfxaHHmJkAZzAIGtHFaYNIkwMk/ajE6MAIkWUSGoX6sikzsptbqk5ChSeAf4PM+
/YANFEj4RuubUJ02JPmTOWn6gsp1AS3VoiNiVzH4zQceF+jdXTXTS4SH9tuZTLXXwTBrnEPYFo2h
X7KNh398obKX3bPMm3zsH9XFcNAlMIpP4innD5keXirqH/WZVDuiMXV5JCsru6SM1tM84Cqqu1ij
GwVFaYifn/Lsvk+3UF4r6fqyuGtyW+ALb4cIylcnmaTwLm+7fZHCsPe6EZxf/O7YLLwa3gG97OK5
ZV4E6HkjQ1kX7isq8uIPwnR5XYa9LG8og6UGy2GuqQicuaBM/D1hxb3wt8rTa0uxyOCFxQriQzg1
Hv3uoGAcMbu/2rRDzNgYwEp8WFY2euKaDocjGgZQ0iDR/ZduKDeummvLvIgQrNWszgZHxtncPztJ
EvmpE5rj+HTdIi+CQzv7vjGbvhV15TyEJY6nkM41ko7mboQP9XWf0rKUkXsdr0wxCdTY3Rtmkqc0
Tx/52P0uybwRSVfWYFnAUNAGgkNBg7YOm9rb2UvzB61SubGbV64Vy3qFylwOjRrA293qbDcZjOzL
4Fd7Z3ACUY8HcJoPqXntbJ2/43cbr9QGpKPQsY0hZxOiSM1oBNJHWFcbxOK/GMAPToRlT4Xrnveq
MfvYOSbH/KSeRdQ/THfWqdjBWTMcQx2Sw3zrHqpTG8kH8wS42sndb/lLrS3V+e/vxmfrmvmJxic9
0jyACbnjX4VDspcMwRHJSt8lA5pt+fCS8iHfWSr5JIHqcZm/dYqs/Xry/18PjNlQd7Iy48Gb9sBw
P0lnq9e1ckC5i72uhhyOB57jR9w2w4TWO2gMB1mqgt75qtBZK9t2Y0OuRJWlj4M5eNxovNEDktKP
IJJWBW7dvSQ6/X5VWFnSBeVkNOXkMR2LLGxmNwCjcu6aoB15ePkFKwNYUgNLu2tMziig3yIN/STp
gGmTr4IlG7IuK6u85Aca0iqnjNs6Zs1wR9JybyMdv/zTV66jdLG9nYL3qZ1PNTh1n4m8bXI3TkwZ
+vpF027jRPrQQ8Qz7SVDcFYuqLhWCeEFt3kZczvBx5PRO4uw5Lfl19kLsEnVk5UksKkbAKocCsPc
d0XN9nPhlg/SKdoYYEt5K2p0G4RQkHm0szo96sEdgT0ySvjvGvWbYZtbJncfWhXhNy817+FMr4sk
BT60qq06pGM+Iv2sQSkNWmPKgZWwR9CiKRajNb352cnsMg+bIScq6Jqs3fiyVpZnCSU6l/vcutYq
Kvkbl7cc5qqgUzY6Uka28YqVhGSJJXIMNx/mHqR4Jr/0uKWZebcf7YizLQmDtd2xiLCGCTiUwScr
shwUDLTaG2c7c/PK8vfS/GMu7DyRZ1tbodMbd3T/oDsB0dv0lRhb/gdrI1hE2bJwXFN0wMbLZMpD
t6luam3vedpuiZSsxFq6iLWoTuSzqfoeFEDybEh4XwH0+AWrT3ejkX6aK/gQmuaWpOba2xZplkcr
x0qkyyJIeH3v0inSph+zCdaNvc1RvUn+NJZ5uBxfVkLXksSZ+MXQUNH1MYTCP7tefyfV+Ovyo1dW
ZcndLC1ILSR5McR1C+1rqepfJLHCRs3Jxrm0svmWBE3Tc1DyYi2JyuRN8kcwlW7AxIMyRnmAkOLG
S9YmaBGACZC4fe5AiEjm+b2lSTQXcmOC1n7/eeLepTZl0XBpN0DCFL4Ln3AgnE4w9U7eUJIWB6XY
EA69mf28vBprQX7p29EzmmR06EikRv7Uc3O6zUhp3wpoVuwJk+jc2h4pTq1t6ChL6XjIZfvbmSB/
6jmmsRtAPvRDMhSQ7KxNIgN3QDOu7Ef7VIDGeUdRrvvmd6S9IxYusZd/9ErsW7Isx8az0rTGvpNj
s+uTOhigNCbSz0R9uvyCtW90sbGNYm5QvXSReigQCFLypWH9Dx9cy43gvbKVl44gFIL4BpOdGeVo
0OwgWAidv7Ss9oXV8FOVJYByJR5Ubya1xZBfGdGSaWn1dZbCgsSMUpfe9aw69kby4qVb9/wV9U17
ybCsPbPtu3GwopqPn3pRv5Be7TW3ysiDRlDUwwY79Apa3MjM7U8paao34U5FiKvGEBj21O5BkbtO
jNVesjGNsheoLKZWhALmL1LlD8OYpCHQCbvLn8fKDl2yMbtSQKwvTVnUcMi3tC+uNALbH8Ohuk2Q
zF9+ydqKLcKAKAo+qwG0MZbVQTs9js0ckPZ43cPPYe19jElBJp01ZsjyWrJ3Zhjr1R5B4d+3tj6J
lU36D7myapXdllj7ksMyvPo1khtdl7u22dijKxH4r9vOuyHYSUbGMet0xHsL5oAl74Kq77e01deW
eBEBvL6ndNK+G9keOs2+HyQJCdAxCbyC7abiyjVeHOkVTNEtuzTsKCkM4zPUxupQ9Sq5GTJqn65a
6SXHMiUURKOUqsgzbj2ehbZ9bMlWu99aWeQlxzIhU1UPEj4Cmc7zPMyVXX8q4MkclW6m60NXe/KH
mHw1B9BJdcow9UaXBKJNyhz/TuKzKBn5DTCSu9Nm1v5hdYlctqmcLWeCtc7qUiq8cYehMjuwStFy
D0EWyALmlUOAc/TQwh8Q3Yb5xGWldrIebkdGb66a9qV6+FR0zGkLYKE44Jk7kzR+hA8KjLVCbRmh
rA5tESHGpMxkOfROVPhkfFa0VXeOYN7RnWkTOG6qwtIdEmjptAxytTVK8Ka95cq1svuWpFZ0sSSv
IX8TpTUrAiLxcHi/Hq6avKVZSp1XdTnBgCvyx/qT3bU1bjf1nc2sz5efv/bVLiYOPtKDYcLrIa6b
h7ogx9lKQwnpIS/ZUk5be8Mivtat03ksdyGYUZVfNIMxQy78g7I6M5gT3W7M01+N+A+KcEtGqIaB
VNIQYkVF30ZjZexqCaWJpEVf8gRQ1AN82MjwzXZhb9LO+xkyS335bXazt2KSwFh/wyVvoyCxclot
uaOFQz24vNsqEqVVfgWSwN5DaKsNS8/ZEtBce8UiJGtiAkQApGfkN1XEDIFqhDj43sYAVgL+ktwo
eTGT3nZsUDr7wHB/J6Ud5N5D57pAgGxJya4MYUlyrJDZN9XkV/FU9KoO+xLNBAdMXrmbhLwO6UmW
+tpkVq0BBwyQkI3WDoWXiP3YNMkuMVt+3YdHlkhx6gIqxWtXxjWpOpjHZnz+IQrXeRWpcJ4GpRDx
DX92dGjZlv/LQfcYqk96ZGJX9AJlSE+n6AwYCfo2oWEPLqCI59uEWcExAg6VG79zZRsuOZ+Kitx2
6KwiVc9Ptm9CJWgMCgZ5jvnH5VCytqLnz+ldFkLMtJnq0ZmiRGszKrTujp42rL0UJd2g1K1cFv6e
ve9eMUNhzLV1OmGu5z8WJGR3UyZVZCJF4YEY6bSDn1eLj7bT8/66UZ1H++6VfQrR2AZegrC/Y8Z+
zPTX3GonXOvqjd22tjCL+CjhgOZlLkbhApT+qClnD82Ys12R2WfYncyvK8H+xcu9GwgUZEE+SRGW
EhB1JmrsTd+8clnI/+cIqqFDZqkmh3Tkk0efjUbCuA2nVQ8u+mPajxtLsXLQ/i10vhvBaNlMAsKb
x0A7x11DX4DQ2UgN1x69yD61W0x5TomK5qm/BRYwynKxkdiu9LqWdht9DzviwWN2BG9JosMkb8a9
ASQ9+MN2dvSbzt4b0MaMgNqt//x1qbz84a691/7/opQ8h4AkRCqjFKpVUw/V2Jo0e7/zIVcFA05D
9V/Nwgd8BgnLxgKtHBxLbw44u2HN586MaQ3OrpgmYHyAvAkKMuGl4OYdWs62gJ4rS7Y06bBVBhQv
Zjbqq+xhSjm8DfyNjt5aMrHk5w2qdqqMYCCwFWXZvhr2wytsRnbOjo9B+svLg+ZePKr7ap8+6MfL
6/VxHCBLjLVWCddmotrYnO2bfGbWHfDbau9nU7NLSWscL7/m42kjS74egbhk16KgGSNPMW9UJupX
o7S3lIrXBrE4AwB2NycD7M+oKkDVnlEKy1PzZmyK+TBa81bF8Rx7/831yD8cM2XoagD4NbbYUaQP
MnuUxst107PYNTbQUx1019D39su3ys6fId+/u/zotV+9iJIsnSogv5gVzW6aQ3PNPzmkr3DrqjZ6
9h9vP7I0tBh5k/R0Bt3ToEUArZAxbwIv+QbYXGBvquysfT+LSFmaLEkMC/JeqS6fiq4GTBYJ9OUZ
Wnn2Em1sT5oNhUKXgrRz0PLfproyEVwyr0qislSOYKn2OVe3gGJAtlJa7MZPibVxvn4cb8kSQQxd
Ar/rRetHbV/Zu2YcSBagsOTsylpW+w5wvTqUxfcUEvdawhP28pStrPkSWTzUaZuVZmVFI3FpSOby
pfBNEvSNuC9H/iJqm14V3MkSWpy5/lCMFgR9Wu9VuX8gBLOT+M6o/J531/FYAM77/5mlqZfkmgH7
XRXDeNDqDGhIUeqHeOUWP5X+rTt8ED2WGvO1g0KLgmB7zIy0PPh1j5qsJeRv5tPBuNUAlt+TFnZg
8EiCkNzRzc3y1Fnw9A0ZNJ7ygHGpeWCjnYuzoZMRMLAq9Czq4Fms3QuonX81K1IF+TyxXTVU2glt
CZoTlAhpcoNWnxtB1LIMhW/2u1En9m+Hm/4NOO0UxSEr9+5tmgjkTjzdmf2QHkjvkts8gyzYXHnZ
oZ+HIRBcsTe/K7wXy5pBsnWnnD7julAclO83buiUcr4zJp7eEtggwIHErYddU4jkCORZGqV9Jn6g
6gQJgwpBqHNKHmaeMg9e7lUHgov5c9WP/KgAuju6pSH3qYeHBySb2amxLPYKv9kU5fPBfILGz3TX
Qwwkaq0SRn1+xcOxMKrA7P02qGSfnIyU1SevtKbAzDwj8Fuq/yA3cY8UaAk4QKRQ6DF6+jKWfI4N
GKgdkUiMu6Ig407NtQlzb4aBO1N9a8CKeK8gMfw8QCohgOCj94kYAGMGQ6cZNE4oOShp8hu3bJHv
5MBXCzgK7ITllKCX+fWhpK4+qkq2b1I79rFQU/HaumBRtBLXQqcE4DnUfQ5mufDsHz11px2q8s2z
pGABz5kYYtHTuINv4370x/JGgVq7F6N2j2DWtjs4z6b7KiftvV8w6wkSL+yHnfYovfeS4ZYiphu3
5hUuoekQs2JWd76y0sPcMI1HMYKqnPOzNbse3RDbPeS2GUDrAzDgqmShAx+4wPGzR4Mb5EYBr31g
Pv+V9i29Qc3UfLac7qWsyv7kmgX5CUBCV4fwux6/EjKP4TScFcVwreSQ702pHSZJyf+0s2jCelbz
TSmhOulBaHkHwCV7LIBwfua9p+7bnvt7r1H6a00t8Sql6O7TyU1vx3z+MzuqBcRaFQ+sYwkmQGV3
HeteXdnk0aDJiAURPFaQRbzPLFcegMhqAluJz4y22b0vMcOw4uU3CZ54kzTOcBQVpzxsxq7cNZ6r
3pJimqLZzs0jbtH2jugUYjPCzQ/u7NNANJ2GzKNojw3R9g/CZ37b5gKcyH7mP43Orm78WcHgL83a
o41sf59bZgIaGACrEvvHDYWhm9uWVnXo2TYGyWUS4otudr5ECTdp0RCYeJcdioENjz46t4F2Un9n
NNYEajLPThBo9cIaISXwYcUO21oSKl81YTkp2B60bsbBNfS9L27jwhVASvU0QB5s15RDuqPKlSfI
x5kDlD79KUTdBRpzFS4EB7yOxZ1h5GGrTHAKUq/ST61nm49lC38J7okmUm0/H7ndOejAFr8Tu3Yi
jxbJLrXR3k9sNz+5lk+8IPPPzvYta8QNlXq8h+9KwcNEWf4XbuY0yAhDXdriCRgOYvS9k2rK+psF
/kUOPb2yeVSa2/WuGwjEHWBEaz14Snj3leOn31zL+Kw4bxliR4u7RoYQsq9V6R+4nLtbLYH0qx28
xOCzvEMNZji4OVpGbo0SRC2n2QkAgdaPOsNXmFWu3pky9eLJl8Pe97N25zdUB3Zfs3urH/t7hRLO
4T/OrmRJTl2JfhERIAbBlqImquf2vCF8bV+QxCBm0Ne/U1711WsVEb10OwIKSZmSMs8gJqu5L5zS
vQwObb9gVfMvmWu7n7F25hcUfGfkU2hk+nE0wzUwtkvlw6MlWo/wi7Ne0HqU34CMtkHtKKZdlY3y
jiylayXZjDKlHNyZggO+QuFPhi5FwVoGSKRrUZ6c2YpQOB8RmxUpyKeuZGpnFXm0t0q1/OjnjiTg
rncQVIwyaDgIFhV75g/Y1ZYMXeKhYuRUyqiOg6Kcd8PQzafIdd1H1bVDspS0emBAaZzWyVfgc0Yo
u4XEq07LCoik7XL7ca5L96kqrCbplBoPiGAs0waxIGkNRRR7Ho4zzuKgXmQ9BJMmSDSdXbuQn8sg
7xPXFuq+lGyAJQJ3Djyqwwdiz9HLUi0TMNzteIhG3NxAN3AeRZEDR9yR/Fe/usOhGdviIUfG2UlP
uQkPIP4tQASL88jO0tm1FY+Zna0HdgUfiSjCGQjHr7LdZZCfeIqAEnmpRVe+2gNQT03NoW/LG3Hf
MlJ9qsWSxZXK5SfBRSDiGavnDBlt+yBmYh+k2z2FfcQS5tnq7K6e/QO18OCUcdolzSqjB8B76zhE
zzOGJMR6HxZrVMUBm8WeQVz/iKpK+1yjZ54upWq+whCm2peuoEegRMPjtIYL/ln0ceGs3rlZWf+p
cQW2LtlkL1O5rv8UgBUeAZqiz+7QrcdyaTnixIbMtu17p9Fqg3MREoZ6c9PfjShzXjwk7++uY82f
ykH+XkrinLkb9L/7aW5heo/y+P3YL8uDF1n9z8mTDGKP+Qg9xnw6gAS93k2rEgWGeHHXGIdtbObC
9gUSOFbRHm5JHYnHyWsTD7rv39Bn5K8QkCt+rlCuSBTSwiPJB/596IMB9CPoSBNbEYyk3X/2JQFJ
wQqADaeOxMaS8e5ugAPkz1Gpq6XG6qBh2RQWnCeuh7EBonqvg+0DPVv5HKrpkhyXHJAumRP1kMlG
/rFHHsXCDymYVOgyi2XqAZUq2Le85+yu8Pn4gryt7pB63cTOlP9SlWt91yLFnUoLOuLuCuxE0rQD
SemEQ1fNIa3o9EOe8NoGew6eId+m2vIPdt2U56ZyptMIHbuL48giWVzlOWhiuSphVtGlvOhrNCzD
GZSKvMsrpPMmPPtrmcWW342/GBkzfCWvn8BA9jYqPoaLni7f2XuDt/ZRj84fAyVk5m6TkBYy2y6k
HjfqVYZ7tk7s6CBYFsCQKUoRhynoruMuw77UNc0+tHzrQ9AMohM8/HANvHYCNMMeO2hADuROVtZd
zseDXxVnyxt8FCbcjbuf6Yu0ygFq5yGS6FVgdYCijqjPNBfQxhPtObOqDUCz4X6pczxyOD5RNko7
HaxVgg7onwq5xZQ1Pfu6GN4UJyGsUlO2cjttm/YrpACRQmS4xfM1PVy7F4WNTapwbKFdEBR1skp/
TUFBrI6375CGp+tWNp5TlV7DYUbiddYPsZJfE9lSeDCFgtaoCmbgfmUZgA9hgfzUedVZSvFg8/6D
M6qVa6CM3dBgrjHqPpTq1mWZ47acv98eF8OP13ko7bQ2oqxw/MNRuD543KlPK1n9r1NHpw0Wv+H6
TrXxqToQWVGtQYhZgYtSEADBswe5OvW9CesXJdWf259iii6takPhCLnWBMINuEzt2m7Z5RDOmsYB
JohbOEnDK3RSiitt6gXl5KR0bneL86uvlrSL9hK8jtvfYFimOiUlyG386N5VqS1xROrHu17QjcqZ
YaZ1Pko1T0w1Vetc8vKrhd2o7557tdXgMcyxLufVsqxTMKNyU+ozvs8UtiludSLJpDjyvutjOaBi
c3uMTO+6fuCbLLRWpSj8AUWofM7qS+uHx9GrkqCrAQyEtRCIhuEWsPv9XhzRPb0iu0e1JloBc1u8
KAkq5u9KEsgYN2c/nlVe78k8A6WZ0S05BdMK04Idp6fai6Dlj60eLe9gcacYSrBf4S2XxZSIjTq8
oY4XaGVakdkMFPAcoqD5ywgt/7m3k0p9q/IqhqLEvhu/O9NGydA0W1r0uyNOc9IpgZyV/7rLl2F4
8qv9jLliWyZfpoWtxb0PrWk691Z1UXZ7rr32nygbk2YMPibRRXRiykqznNur76TKL5fYbsnXcYZ0
9IcWs05K8esGYlAEhTqOM2ZMaHOkLvj+DtsP3vLZivKNJGwYJJ2cUltQK8RtwEnbUf1piPXKhuUq
Xbn1HYbEpTNUyLK0VTADmhJ0bnOuULN9GCYUIm6PkiEqdGpKJ2oHHE+0LFfSxHKuEod/c2e2bywv
uf0G0/hcv+tNUpF1ZPlRDUWVNQqPURX+znhVxIEKNs7LpvHR4jpyW+77IeiMuHZCw6E9FqM83/7p
hgjztWDuHUGcUTk4H+RQXWj/Zfm/pZ0nqkBfZ+OUYMiDOvMBlymUEYiCXkkJoQQWOcNT6GbiUk/r
I83lwXVztbeynG7Mhmm+tZDulzZ0R1xU09qHzPv87+i3ic1+Dihj3B4zw3TrhAcZ1NbsNWisriPq
BihRSPnHb37efrjh1+uUB5dYHkQlSIg7RXvyRfUZ5ZZyZ03tIyoq3v72SwwLSqc9wOsKcg6T56RX
lQNrUZ9LKIVs7LCm0bl+2Ntg8NUQ9n4eptDo/JJb9stswSKDbiApDOtV95+K/LAHj/DKhuTerqw7
aPeRIcRd1T43nQdjYQ622O1BMs2EFtUhNDTXsYcpS9SeImntveofBp1wlP82FqpppLSwzkVutwzM
t0uLxkVEf5DlgdNmY4pNv14L7Fp4DKUpIFhAEfjS1CALOyhGV0BBx1EhtzK36RO0Ddqy24Vk+bJe
uLzaMRL23Kw+QQlx2fgM00rVgrkCm6WvIumkc9acoZH82+LhBojBMEI6zQGlubEGmw95yffuII/z
bWXNHWyKX9FW+/f2EjKsVp3p0LBJ2c1COhgCql0foLMppf9aCfra55BXWWq+hRY0jJNOY0CdmTsR
rYbLuEp0Djr/GyH1xh3SgNwmOoeh46SEalKDh3Nv3ZWLamK78Yb9WkQn2kznbraPAFl+KdT6gzj1
Iy3c73MkngblPQesfh648xo59uvtQf17L3inP6l7StmdDekZ9K1SMYXgidPMR42ez0cfro4PYd3m
j2spr06CjbxYngcPOuKSs52740/YREQv7rSAF6Xc6tWD6ktcW2X/GSQldOnHesS/oV7y6rVAtgzj
Cly0PctHj0zkznXkb9ezZwDWGzLGkR9VjxCuCu7mGvozncxRM8vr8hmGeEvcjBKz3ClyLDnPDhjB
ObbGMbvPcJu5oA7i3JeuP585bjlQ65HOwVGjy3Z2tLRAOaLhA/X3KkXZr/xeStonNVHOqVgcvkfi
VknOsRvI0gnhLVhloIwCRaYy/AdQtOEu6pEZVSTzB7FExddsduhpCpbmMOc2S2oPaZnPw/QwRnRL
b9+0Aq9/f5v35RJJ9+q2EpDq0XXl2fOyjUOKIcu4eqIsowzEIMBZov5oeXecPnvLxmXmL2b3vcWk
5cm5FY5Ven57GVPvKO/A8G372L+jp2qX7+sTeRTn7NFjcfeAq9p99ThuZB/TN2mZM8JNDUgHUl8k
tNrlvpqrqYrHDlKlRITzFu/eNCla+iwqcANhMVdfbLX+A6+bb6UstmTODOc6nS2CxhTsWaHNnnZw
zLwruGfF2eyt+6GJ5j2K1/YOHPYwyct1+HQ78t8bMxqhn/PfJbbaCh2Q2StT18+LuOr552yZf61l
+ef2898brevztXUGaeDSQ9u/TH2ELQAsT4GXbRRQTI/WlhnU7UprLJY8rZZQ3OdwPDlGWbd1njMN
jLaYuhAgEA8Cnqld5AdPfQIl6FBBUPdjw6Itom6gAo4sNTpC4oeN9lq2aVVgGBUd4+5ZwDoEcCRK
OwE0CaTNfFTcbv/o93Z3zKUO55Y8yOs+avOUEieJKPS5svxAV/lUb9VBDIP+Fxv5JuHlU8MUX6o8
DbFL+OTzNKrYEluiLO8dHa6///pdb55OHNrLfJw46tjYr3bwhxAzXEY4uZvZIF6GVWG4wsKeNvKR
aSquX/nmfXUGhrWTTUW60mW6V/m0oCnrfEQg4Po117e+ebqEq2Qw8DDHfubImAbsCSThakebaKPf
Y/r5WugSUYcla12W1jm789r6GPTWBv7cNBNa6C4OW1kxQCR+9qfYr72DD308T/lJT509GTdqLKYP
0EKYUoLuCL4B2VSR13Yt/SH2mLI3tlBTOGgxHLLAKn2iGMDOzr+Bco5lJjroAUIAK/e7aSPoDB+h
a1ko0S+koCsDhxe90O5rSDcO0hHWib5LY/3oCha5w6E+b/ksrWayc4X9PexB9OLNxe9KQJHUn0rR
M9tiyxlmXOcBdg6F2EQ3I1lz90tGsx4Qq/yusOb7LhRhoiK1VY42TItO/YPyISmmCQNGl69FL1Lq
fiIzbHlxpb2dBt/bpK8Dp4V1bpNpdDlh6AmMv6Etc7fYsN2bfP+qrkLichlOVkTL3e23GVKiDuXn
lAuHB8A01Xy89wf40PMluJ9bvmx8jukFWpgXjpu3zmwXaQTl23VNPP9lnYYP/not0EcVXZmpnXVe
6u9rNwJ19xRBOfL20JhCQ4tvdxBSkBG/XDD7YRTjuRz7jZqIaY612JYrcGrz3Fpnh0fAHERukXoC
HPqrGOZhLQb/nhYNe87XwN7Itu8vW6pD8Wt4BU9NyKwzUTNL2gFF1ZCu4JxDBjXperAlbw/a+9ON
9fvfbQNA0RW+kFEOmEKxxs5C2EO9BOrQVKLeeMX78wJZrv++YoU5Tj0GUQEI25VyWw6QdwrIh7Iu
ja7j92bbmzwhqEUblnq8/bSW9ZTkfXgarkdlGAo/3x4k0xdoIV60PR04XwsU8+q4n/ydX2/d6d5f
WVSn7qk6ypbCC1gKxlKiaqTfar6y9A6hXO9FaH8GxvJD8UEjLbK7KMq8zMUG7hb+DrYpv4Ni3dg8
TAOkxTXvYMEE81aWFsJ66iKZBKTbCD1TIGhRXfV0nECiZCmKO+eg+LPUwSEP1zhYvY1xeX8vorrH
y+iCjy4JTh8uDP4G8eg4JB2iV0b+qcKtaTYMkE4rANOyqqWNsW99tEHlT/7RBaTTCsIl6xnPMiQk
EtyVnapjMi7fITX80wvZkwqsi/Crl9txYEgWOr+AwtW+jgQyrJftV+UDrvgI5uzGNPwlJ///CYTq
PIImhMiNUoubzuVqQ0448yA57Nv9pS4c6zdvIPxuFWy5y9asPg925d+1tjvvC7iD/OhDCWVpHy7o
JUTH0DAN7YehUk4yMghV54B6Fs3qgKMMTWdit9YDSHZif3tUDCtUZyUwkGd9nwbZGbNsXxYl6+co
KPI/84hWdNlO7kaqe/+EBgT2f1PdGhVLO0IVGRD38jurwnIHf/lne+2ebMJ/iko9NRCwuCbYjd6w
6cO0hDGXONE2V76AH5xURrFuf3DrgZVFcnvgTMtJyxoegzSiDUOMM3X5j6p0f/ftcpmn/vVjj9cy
R9lP6+p5+PlRvpygzzbvVFGnNKy/3H6+IXXrGDsxOyyAmbl1prw++iuw4oU9/EMdL2WNBMhXTlAg
3horQwLR0XaVhObUDMjvmVlQYh8j6xVg7K3yg2EidJSdJyBsMzhrdlbky7LkcenUcWtvJA3TL9e2
/4grEbXKsaA300GXIhwm/uiucKy+PQum335dvG8OAB1xymWpFHSvg8StloMjnR0Pgo07oyEEdC+o
wct7i9rY+WV7nqZp11cN0BG4pCIMb//+dzUScTjStZKd0euC3MEHlII3B29pyUvOi/ahXVFScUWO
snU1lklpU3ZyMsle50CtO+rJLdijaQS1MA+UzKO1b6xzXxOAyeGmDXgvj0qaOK2zbpxnTS/RYr0p
PbufCOrVEZT9OcS1qpLv6n7L6Na0yLRYp6Moh7Yh2VmChBJAmTgm1gfv3PSvQ/ubJcYmAuj8aGXn
dT0DbgQQ7VYD1PCzdcCaGlwpnevWMQSAnWZRhoJTE2zxbN/lEGNp/R9czaK4zknhpq039k9ZLdxT
3Xf2oZtc6xEAV0hyL561G4B0TqIQdV7Igf3xo9EvEmSbcLeQdbjYVUPOIeX0IkDGKLEyimBjgzEs
Ch2VYoX1XClSZ/D0evHLT8S5c7YC1/To69/fzFnpTarybJmdCSDrfAcbtwhlmNIaIDjBop+3Y9cw
ff71729e0kZzXdEcReHZm7tdGaniV6gK5/Ptpxtyj67JOfTgs9XAKZzXChSk1qoeZTn5sZ+NfyLQ
CG6/xPAJOuyw99qizAlWIDw87kQ+7yWTG5nNMAU66HCQ3tAit2VnZ3mofbm32xVLbUvsyjA6uuI1
jLOtDE4sKCUs4Y5C29NbrrKual+NX24Pjen3a7M72DYOP/319zfNIWsYT/om+mSJbks40XCA0MWt
OcQX6r7JWQq3VdEnduDwZyvseDqBw/EtX0c4RgA7OX5R0E3Z3/4ow7DpaKQhDIGQCzwLvUPrIjv2
XM/dEVyPf4jt/Ln9CsO4/R8aiROo54s+OFetBdCT/dsi9jMcT6r49vMNS9bXijEh3FoWWlCZWn0X
JrJ2znZR841biOGQrSOPorEam6L267TKKD24KCj9CKox2vcgsCSMeGoftMAklbXdyl3B663lbFoL
2v5YsWwphYcbdAXds+oQQOTSEah//0JzfNeXWxuOYW50PfKmRWFkyVGkpu0cq8JNfGix4gi1MXrv
Ck9edxxtbhaAGOS4uNc7Sgck4DKeoXI3N7iU0DIByDxPVhLWSQbU5ovbQfEQlPExiZwuSrxZQJu6
CsLHEFI6Gz/ItNyv0/wmQwuxdO64IMSCceqPHnz/Pg+e4jSu/RXdkUUAzXl7VRqqCDpSFHZd9VjZ
KG1SUA+F+MM6fxfAdsif7ni4ZVpgmD4dJjrBiwdyeQ2OOQ1PuhDaJvCMaupvtz/BEFg6MK4FsJ0M
RVal7hLQ+wFKtEnn9+Xh9tNNkaXdA1jj855ZpE69QtZNTIXTvFhBkO9dZV2hGN2vWUF6i2REfiX9
mm+0hQ3z4l1XxpsVMHSj7fGyD1IoAIJv77Dh6LZT9wIycXAM5IzCkttFH1tuOnbOmQA3bwMnSHFm
SltSnMTYAvMp7opg4xxtmiNtU+Iys0BZ5Ouls1R9P85sjtmgio1GnCFcdPnhkrREUKgDXER1tOl6
nLM/fZfv/Mz5WO7WtYLJNIgmAKH0UnXyMGb0MGfB6+31ZRoZ7QrQo/be1SWg2v1sPxOSPXG+CcQw
jYuW1lC8XmDiAFvjav7MkPNtepxHlLHz37d/uyGudaCcA5rq0pQUBgL+sPPLb9D52k3WxsMNA6ND
5EJXgDvXWdAWYO4zeIiPQThuxLTp0VpMY4BnQSoCuWqr4nHUQo9iKuhGML2rqInNRAfFgaYViaW3
8PRynO9FyeQuL8iPXOK8FAPD01/ylox3Y2FBzQ582GMn+nWjaWGYcR0BJ5rVBp8UrLFlDZbYd6Pv
ES/2gVoOoT2wjS80veQ6rG9yE4QHsmEcgJt3/eof0GK/9qCdRl53cofh6+2VZZoh97+vgFN2x9SV
+eMoMca5I44+nz8WcbrmbyS6eZoDCYN61OaPsFGZ4fkN8YXbv9wUE1o8Q+YeCimwfEtHQR8g2XFx
cJy0J3r82OO1kF7csfOraGCXCu5LEDM4rq6443z6WJ7WoVuzDzQnNHGWNGqs77BvT4gs/r39yw0b
qa7yC+kQwFsLf0bvvAh2NMj/VVNUxCVs7EJIC+/GyG3iarYSq7A2osFwOtX1ZTOYZ4TI2gtUaoJd
4Pnx0D/lZzXSnVLHsBz2t7/s783nnRaALjW7Xgl8a79euRK0C/ZZA0L4lEViJzM1P6KqThP4fhL0
4NzhOZqiFlcX3F/yBULtylnCu3Iel08KKsgxndzqMgWKYmLD8jRl9fJTKlvtVW05536cgiZu7EXs
HRAj0ogJBkGdqsu/5NQvdkFe2aflypDBqgO1zAus/eA6QQKaNz17dTGcWMb8o6RgAvn1L+B0l4Nf
hvmTO5T2L2cqX9qFS2vneCo6uNYsv43FCL/PfpA7u40g5K86Cw72TsfDhDl1fwo8zz00c6mOElYq
F6i3r3cuyM9JLkmf8MrqDrKoxud8GdRTPXZeACSrY+3dYR7uLVu69zBb3bomGoLP1tIGKbpQUsrm
tO3/dOU3aj9GfCvrmZ6tXXWybAzzADI6F+LVAHP1jOHAV7YzyLlTyzZW7HsvCW1USf6b99zBG6Mi
hEaYswj1Y267ooH4iBriaJm2mG3vHS2v79B2v9VugzoMXQKpKEI/w1NPPQpGq9QhebHLmi44ZnlR
vtyODdMHXfeQN3tFQTMXfmW2uizuHyFh1OmDDx9+zNuQ/PUVe/P0rgtpb/PaTQOAtuE93HvHkqHM
mdvrtxndgY2c/t6Gdx0xbcODDStEUq6+BMHsnqMr3dtHqZaPYi+vehO3R+q9Le/6Em3tgq/n1U09
gKk+IGEx9hRV00ZJy/T7taVLGz5mbLXUpWf1a26tp8iZAWWVn4oi3CpvmCZa2/d8FTAK3LK8DLaT
rL2CQNJc/EMy98vt4TE9X9v4Cq/seF4GUVqPzXCq2LLeUYk7uVWP89PtVxhmQAedwrbPKgL4Wac8
9wXMuedfrRdudGQMP19HnU4Aizl+GJE0iCBgChRc+blp0baY7abb+PmmV2hx3eZlmcMKGRoNS1Og
GNe64KqLQzagg3x7gAyZQ4eezplliaiy7TRy8+/ZBLEjnAR/1wUURBv1lS1b0AbTl1z//iase4RZ
X7tdf2kj76lbOi8uXZlCVW1Lyu7d7hWCTYed2kI0hAL3lAYCWmkLdNrgbxdYu3CN9jXUujuYc3bZ
lKq5vCf2lpDwu1eD62u1GFeBYP7aCpJiUh5bd3Y+LwuzUuglVZ9z16fxYNnRHyqW+WuPQ3xrO1sF
QtPa1lIABE8cJojbQhFrTAr6Hc3HjUVherIW+AQKUJkFEZ3LCL5mzBj/FC5bTmzvHeCu46UFve0v
HgnZ0F061d0tK9/P4hLIMe3tcm+vr27z+UMLW4enrr6w8tZnUPztKwalsulTUTEV4zT3r+TVYwUJ
8tsvMmRiHa6qmkwtfcDgMl/nO/i6jeUQy4jDOGCLfGGIHR2i6oVhNK6jAzsxAXQ4tBfL8zhnILpC
VXyjNmV6xfXj3oQnHgxNeJUFKbf48OBc+QRiWb2kluzX7WEyveH69zdvKPKVQdNqhBpbDzHIvt1D
wGLn1FuQMtPjr0v5zePdAmlLRq28SC53geCphAU67KU3LlGmx2tRTuHxWS2lH6R2OO7dEAxL4BW/
uLzZOooawkJXi26nWXkzgzZ8CcaTBKzIodaygw37vrxWraEWd7cQe2O2TUtWi++yF2FN6wXUtLn3
YEKS4c5GWrWD0TyULd3D7Rk3ZBFdN1pZPqmAW2uu6sGfJ5ndiSjfqA6+Px2OjkmVFtwLQugHXIKi
Y7vGW2C7XeO0KPwtZvP7P97R0ahVDsUACXzDZbXGMyC3xz5zNsbF9OO1TT1TQHF6K/J2d9XisxIf
yuCe+n170N/fz53/Q6HaML+wpd1esskZk7rMvsHJ8sUVuIg3wJ/HIqw22gymEbp+3puIs8ulYdjI
oX1cVmcvmw6CDq+3P8I0QtdXvnk0dE8hvSnAAbQnMAAojs5wed3qM5tGSAvlBn1OaIcCHzc3LHby
H+FVYyF8DcGOGDpn43hueom2N1MqCZkH303DwnsamXyYewAWRhpAdhYbXV5CM/P2WL0fyxA//O9Y
ddDRdlTZZimn036GNyfAh6G9UzLgsceXHx97i7Zrj6q1O0ch4Lz1BPJxPPvhboRvX8X5/kNv0HGp
Hm6RtU9GN7X8iT7kFukSvw+zY8F5f4zWgn8okzs6SnWM6rGHoVYEYG34w6/g62tZ95Q5G6nVEBX/
B0y1u05KqFBcCphYSslj6m9cN0xPvi6AN0FRdy4N5GB1FxdmWpfcmxwgMfJu4+nv9ktD29Gxo9bU
d9NCF9ioS/kkfcoOXliGu2KqlnPZQu0VZtFr+yRcyDbBjiXbhX4eHdhQgQk91D2PuduvRy63xAAM
61rHmEKFLXJDr28ulVjRsO/GsLufw2pIHTa6l4rwLVtQ04u0fCCcgkCWH9JN0NSCXszqT78a6gx7
XN6L+4B79fH2An9/h3d0YTmnqVTlqxof5EJDyQH8B04/ZBQxtS5RXT40uKPcfpNppWgpwVPYMCeO
/tM4/7AEOc3lluqYaay0NBANJXT7Wzx5te1khlpXREeURV8Z2xL3M6R+HV2KI1AJ2n3RYpUL3sWd
nTdQTXPcEzy4lo0UYJgJHRYS1nU+eVNeXaT/u68BoSghSgtNzMHNDsK+60I/uT0Rfy+BehUZQaUD
RDwOczkXdsyXOlPsaOWsPObzsv6Brvg+ZxK1VbiJxnUg5bPresVTFoTTsSLhcsrgqHwSiowbP8Ww
JnRgrRodNhdl1l0k5RdohF3w+o3MbRhOet0D3yQmB7wga1yuRw7b/5Yv5Pto0yVemvYbBDcSd6zK
uFrtj538dNVKyCgEPMQaSYW3prNVNztryO5zSz7fnjLTx1zX5ZuPWYrezaDF7KQD1BPingNbQ+Xw
q/eL4VhO4VMNuWT26fa7DNGk42090iyQvS1J2rNz4FV7lv2mYM+1XbC7/QJTMGmpjY1M2LDutVMJ
hd5o6r4U03xxmtH/4PO1U06IMjYNx2ZNaVMfuxqw8+mLNWcfnGotjTmL33ezyOCVJ8nZcq6691NT
xVFeTofb42MKCi2dsTzjvGOdSoNQPXhcnGrRbAyNYW51PG07OOPoi9BJK+FfxCzQjZZnWXzL3I3R
Mb3guoDfLNQiHFBm9If+sqBL22QiiEnenfO5+D5WMEa8PUCGY6yOySwikkOUR/WXjELQ0PnqWBPg
zFBOLv5RYb0xVIZZ0NGZvoAgZNlilXJuf1nJ+Iqr+8ap5r0GJfKvDs2k7gDMV03sNJTyK2usF8+G
gAz2lAdEwa6QzqUbYAFgq3JLhMO5rv13Ur6uBJnBtziy3Zyk1tqeVwEDOJZDDKZF5+6VQd2rETYk
a8jBbifUEFiitpAbpmHUgn2uYDRvl+hS84E8qWF9cTM3ub0M/jYs3vsoLdAzePLJEB4f8H2T7BgC
PJM2fbnw/dAu1R06ZryKVRVx2Iv2YQkAssu7V2dRKxC30IeNqWoiXEw8xzm4vqfy3Ro20Oppl/bX
3E5DhWtpAbsP7jvdE6wQhzaexZTzoxyV2NVDuYWlMCREHXTIhtmH4zW1U6epoXg/sHgtx3gs+ZYE
pOkFWkapbWgDLjO2D7upl8ugqu4rlKMb8Mmt4un2ZBgCX1eZJEFhgYqIeS4wNmH3QK4Ks96z4hsx
87c38s5k6/jBaUE2WWa6pHMDd0hLMvfAeDg8oXrPTl3tNIldZ+MX6JPD4VUJyXdQfO8OPuTUTwv3
o2Ska/XidJ6T2PYACSO3VLgwRjPuRLw+BdJ3vn1sKLSTBywuZTsBmHOZWPSAJfUCF79LvkapIs3H
tgidGGBDoqkKAg5Nz7w/1T4tdjXS7scyn65WCQ4jGPqL9NKWknvUtB4sl51uD40hG+iEgCha6or0
6A9W4Or9IFMgHyhtgy0JMtMi1JINZ+hqiHWpLiW0YUXZHF3HucDd9aSiaeMkZth7dHw4WXgVOqSf
4a11XwEATapjPbwQsCe8Yt7Y3wzhqmOsewUsElqcw2XJvW6fZV7/ROAUs68myH98aCJ0KCtoDW0o
p2K4AAg4nqADTeKpb6ONIpzpA7QIcAs7CKkVTJdoODawTHVHoFghgH/7t5uefp39N2eMpSgL5RJf
XKZwzeGUs0Idg42CPDDYq21UlgzTrANVO+F6JRx9BpxLqThYa7N+8SG+NsZtGEEgGu49RdyCeS03
vsnwPh1f0MgccCgB8bxmGD+VlPxoeNTuhIp+ZE7/FOTTr9tj515T/jtpVEcYqIG4BRQHSFrP4Qtk
39uYc1nufDeb48DPlgR6k3ni8vYhR+UrDqh/FM56xAbVxuXoJ8RaAAVjhTpgB+13DG4yEtLYY9e7
sfTAAKxIPR7KTlinCO1heOjlIzQy7PbKQ0ZV2W+XXS+4+9WCY8jeH6OPtYwd75py3qwKnzahNa88
Sz2f76AA6SQQVr63V/oHPR6yq+rw8+0hNJ2ldBBwg+JL5Kp+unSLWiDGWcAZuFFfWNO+5GNA9oGn
vss5eq4qF1o35D7DkSMWhfPz9vtNy18/9UCtvQ6KECZ2kicDnLpKr9/Py1bj0JCiPe1+U5N66Qhz
h0uWly8u636wYdPr2fRs7Rzi/4+zL1uyFNey/JVr+dT9wC0GgaCt8po1wxl9nsNfsAgPD+ZJgEB8
fS/8Zld5KpxD2bHMjLRwP0cISXtL2nvttSyHGLoGr8NssjVEfalBXmXFoy34fhkiPFhMpUqZd8cc
t76yve8dJDxBCJJYnX964BeO7TJOuNVHRzUF3HIL8Z9gSqenQjWuGRhOYsgUJk50jKriplDKlaDt
0htJXtSMGzupSNodBS4RPtcm+mBDJGozCOWbBu2x4PRrLawnGUXMrR7sy4rSHlFEO+iplxaOp1fa
imNbmHIZJ1wxriS9FXXHxn5JIFczrWVulxqef/7J3ht9KKAolWAHa4xvdSyemrrenh6RBWcskz3W
ogwjk7N5+0o3pm5e9bVzrcWD7kIDMPXDflg5Di3NsGTKUHtOqNBrrCg2b5Clb0U/E/NuavIzHyAZ
s9Iqdt3XcX/UxYSwEa5A4U2kaXDX96eH6mPf+GI/+dhnPk2DnuURoMJhd1R2fCO8cKsGsVcEBgSX
/OFyOlr+5F0MF/VVd5Xvylv9ObuONqvlVEu72Wyqn57Oo7irDGd+OtQWcxcShdkQKGNQbSxwTIHm
7efp11ywERktqQjbMm0LzyHOVdNjmoDd8U83vbCOZZBkF1FrIq0yH/ZyvyJKkHbZmU1LB6W5UL3h
KXo9KepTmHK3omzFNy0lZmQQIXQ4+0K3ctR8axrZDah0AJfHoJPKBXdRcSxAgH5ZJaO1h2wc8yCm
MW10OIOXIeQhD4BX4M+J2k+PgKnoK6+7YLYfvCmfFsNQ1pqtRDU/VDwTbqc7fplOV42RPbUVMvBp
YYYrDmLpMqpLdpU1fQiAGgv3KWmBFYJs2Z0x1jq0fE2ok4VZWdxGRkNeSjP/hVDPpp0srxfTjYH7
A0gKoLqOAeDPfNTLh6nvVBeOQI090OiGbmhp4ePptbWwY8lq7FqTcCD3k+5gd9Nw1ZVpfMOGmHg0
y+OLgvJobxAUorocWOybEFwgK3vxwkzIaKqhh5geUOr9oSts6FVWduA0AopqOVIJBvcmuz8vof1B
qftpyjGaE6UhHpRD5jabmJeRK5rortV8M+I1FZWlt5GcjMhjakDAkB0GWgHAUKVuBJpEl4xlMBqm
6nYkXgFlLz3J/rs7a0KniKexag9cI2qQ2MW3uGjvOqe7Yyjn8ZMJ1U+nV8ZS7EymDtVQEVEZYRwd
w9Dkwoumpo2DAYVzv6pGBzm7sFL2cyIQbgmMqM5uip5o38UY02tQaTfYrawhhsCEmnLARAbI6kH1
RVzXUcH3E0955IL4xfFtuyFvvUWnN1uPstJPM+yoIBM1VggSFpynDKera9XqSa2xg51k1VWbC3PD
UoWvnIwWUJSaDKLrIxuCQxltDp1IE0gW2lMPNusOmAnFDqE+2hJDuUkzDtHPenLopjW6JHPLpmS/
Tk/TwgFBxsG2ilkKiPj0hykP1fuqSAw/o0y5ssF3viv6Varahf1Nm3/+yY6StNZijuvsQTcV5cHi
dYMqGY24yM0pK75oYapkIKwRR1Y/qaA9A/4x/m4WWeYh8Ri+nB6opdaNv7/AaFgFlgK0SSAfam06
vXSuwNNIVtzM0jRI57SCidzJwrCBtlsdbxtEH+4h3AnRMX3M3MIY+bez3kKGVBYMWD4c2ZqDESkM
1SvQmW0jfSVCuzBEMtEnNQHZy3kXHe2Bgpks86nyfrrb/75kf3EK/I3js471IQUp7fH4qrgv4OBw
C/cnapG8wTPdy0v/NXE3jXv5cjz6lxv8c73fb/abS9+/vHy4vgPPubu/c9+22/ft3fv+nbvvXXBx
s93v3e3+Ye/u3y9s1wu2uRtcHQ5BEDzudvjft8O9tztsrw4e2vH9487DZwLv4O2Ol/5m8+Lfzh/z
PP/F93f+yw60UCv726JjmMf4k71QGg3GOMDvIPHbvSamQ27DegCyzQZ/fi9K61pLajtQaA4V3rRo
PKYazcPp0V6aR2mpGyIK46RRKTQP6NaKWi8TycoSWTrVyXhPMUxm3KYW3YvIga44OCJzZafyH5mF
Koup2RHlbkj4TYNrIh4OvuBH1bQCzUr90++24IdU6VxllBPhg+jYQRUq2Y+K0EDzoEAeOg6zt9OP
WBo+KQah4r5VjB2le7VN3Ep/MrM1vu8PRcDfrQDm+fdVoagJ6m0ZYQdiqTX0aLPXzEG0Epr0oNgB
V7CmvfcjiaOdQrLKz3itPvRE5A9VmFi/Rkr5lpaVVnpJCpQhEqdh6kGJWfNHcwoSqNHhtDjshpEY
t6A3yMDup7DvjE8Z8kVTNSVgpmKx7hLKyeCRHnV4uK0m7uC0w3aawJVSURMS3EkL9bJ4HJJrq4OM
hjlBM3HiMeoSsKDCbVUozrtTTaGXpwQ1Z1apZQTisR3E4uMYvQAbQHO0ndJB4SBxhNvbfVh6k06s
FjeAGHBzSgYk9IGVDACtxidSS++v9bBF2kYYIAgpIusK2U7+gPSa4YesC3GjKphnVCjtZnwor63W
4h4Z7Tho26kdXK6o0WMRpohQGJ3hj2Ct8FAqyC4ssI+tGPXXC0OVoV2pw3Ot1VQGeXok41xHzQlq
IbNsjQd5oX0Zu5skY6zHdToL3rLkJkyjzEvKZi0/9vUWpcokshY0YOMBEwhU8N1o303T5NkKSF/F
yoFxIeqpyhBekFNoqc1rcz86zVU/KFsa5XsQ/gAD4XiIFXtKxfyiMm4iZtioPkdtVhGuhDGWhk46
nkQAQkC3EkE2RGbckF230dNpZ/D1gVuV2WWFqg2k0Gt2yGql3aaGI3ZVajXXlHb6FW/U/NCFphOc
ftjSFEmOuzCQGu2qrDjUes6Ookq7yyrq26MaWUjGg3PjPLSaKgeoY2YYZhvz5gjI9XtdVKB+0jMX
lQ0rlrLwIvLdn46QCk8RzEVlnxVUhWH4Vp5caYxeWV2zxte/8BBHOnNBB52CZQWc6jUQpfzH1FK3
7a+qH6fnYqEuC4XAf/fVY5LxqrOa7AA6NxWCEoD1DDutiQviTil2II91HZTZR8voNLcGsYzhpkmk
N67e9WRbJtkqXGlpDUobUtQN3ChbKz+k3K42kO9Jfow9NzTPsEYWRBOHMqTWDdvTL/71DqvKgGYT
hDidQ+En1NI+WF19ocbGrULNlQvZglCTKgOZucjUqaw7uh8rKrAh6PUAXEU8smecmcYLM0r0vWHp
3Z1WjAxslyNkwaOCiL2T0i5DaUk4+EU5Kj6pFONpJCgtisoiWunewqL6DQc977RxSWqQtzcUnK2h
dohjPl3W0GDX3al1whW4wsKkyly90ZhHuWGZ+WGEXkwFMCoukcqYFXvLopmvxTgm1oNYQ9Qt+EcZ
JT2qvDCT3GKHUmQAaWpVu+1pRf/tff/jbfw/0Xt18+8TTPuv/8Tf36pasATRU+mv/3qoCvz7n/N3
/uszf//Gv7bv1dX34r2VP/S376Ddv57rf+++/+0vQdklnbjt35m4e29Rl/bRPno4f/J/+st/vH+0
8iDq9z//eKv6sptbi5Kq/OOvX+1//vmHNssD/Mfn9v/65fwCf/6xq8roH8f5j/9193+D//3bN9+/
tx0a0cg/CQHDATEN26RkjjsO7//+jfFPm6gaQbmtSQELgBECh9HFf/6h6/80TUeFFq5qGdD+mol+
2qr/61eaqaF0y3F0pFfxvT/+fw//Nkf/PWf/AHPWTZWUXfvnH1/ZOVXx+L/7NzWKiyFmHMATEzeE
6QAst4f866fh+Oth/5PGZ/P6dP3hoi1KJGBQrAKSCKtvn+ok2nNHX9kov1rOc9/nd/rcPO0EzeZC
G4ciyw5NJ9Dinu74HEiTT+hzy/MTP7Vsq3Wqg2dCPTYQ/Mz10eVj66ZTtRXjJUIfXsLfTz9o6RWk
vb40tEYPJzyI2Zcau6DQhTzd8NK8Yt18foOq1yeIcxKg6HXFHXWCSXW8yp5WIh1L/Za2xcSwuTIA
sXdsRt+qH2n9/XS3vyYvx8hLu5ySJqFQQeZ6BOHHhoAAz4ngFgtlg6AqREb5dY8LiDmOnjHifqQ3
N5Q1nt050LirL0bHvI60MFBy+2g33WUag8VdPVhWhYrHoV45ZX7ls7E4ZNgNOKntmaEcFOVm+iJC
FMqksT9lvxwCygqTr2zACyMsI280yK93YYUR1spXg6Uu4Iqnh3hhZciKqlGpsBac3uBwA14VvCHW
uCnslX1zwW5kkrhorMbOUtHpojeC2giAnPRS7Y3G1yrTd+GaYiidV/EX9inDbqIOxfJVPqlH03i3
gKBr8sRT2iQQOSRpzLDY5op9MCowL0MirVLNTaT1j1DiCEQ2X0KAgxCqH4Euj4XhFtqaGwWcI40V
+yzJ/NiMNkWkBAkpL1McM2w7i6AXx3aj6oAqPg94rWx0RPYnooA3x/EMnvsxexrFc913m3g0j2F9
WQoAZ/XMM3l8JdTyuofOud1AEETPIRoxXg0jAps2xG3MQ1Xpm7wBg07UBTRj0ExWQZFp7Vu1AgZm
uFL6V+5wSL//rHTV5YkIQAfrhvTnOKU+xe1/ooVrk7t0MlAFwm7PWyeSDywRqIvtKUW1THnfsFeS
XmiVsuKdvkwrzDYk+T3wQzGQccOGcLR2UVrkki5PQLYEIqQ23Y1iLzoU85KbhMRer8ebujQDQ9j+
kMTHGsFU0xCunSsP4L7c2V1/yJzyILCX+UoEVE+/FtmfIzJfrTPJi5ZthDp4MB8eOa9RnviSgWGC
iVfobHkVe5km280IXRmTjwKerx4m+VSY5QiABSQ3DTt8Fqm2ae0bq2VeqBoQyFT2In/XwB5d9OZ1
ZwF1PPOaRBY9Gknnh1HkImbr5b36PNNuuHEVI81dBkwzjzXQW7bB3CyvdzQsPN0hHk8mr9JtL03B
ndG4lHwzsbbAzn2htbpn1r80NIIYi6chQ55mDag4e68sqq0OBFFn2V6k3g/aU1Vdgk/HtcIHO3uv
tNYtumElkrDkAKWdIFTsfgCLrHrUe+qm6ugl4UrLX4IRsPpkDFCl5dNYKBqmFVX8MSJvPbiw1DGI
Gd5TC0bIQGsM+37pqdqrLXYUWGWhEV/vhcdiB3rpzyNN8CMT24t2kYL914q8XrOCEsSfK+th4f1l
GJFVofwKupXiiFPwLiLYzZS305a9sIHJCrxOAvadGnUFRy2+MB0jUIiXGD+LZgfmhJXzwcImI4OF
cJlLE2fAJtMp2LGf+PDdWMsiLI3L/MhPZ7OsLjjoCbEuHAfBkJ0wVzbcpVGR/F2d1yXSW2jXghsJ
+97V2rmaaW938Y6s4WCWxkXye1Zetlxr8ZAhvKmsq7R5s9IVqMXSuEi+qrJQ719FQj3GzC+NXbdW
BviB6PvCLxmSXwIZpU1VDr4FJP+8ImXbEsleS+R+qTqumdp7mnxjLZgk2WOS7lst9NKKPAxd59M6
8hKl9TUCXfgkdAeW7ThPNk5rHhJS+KbONlFobPjUbBXoNUHG0Y2ZtU/6mzYZb1FIowOQ0RbfW1IG
ith3pld39T6JAkfd1NEzidbqqpcGT3I2CqdjIUKKQxFTNkazYY6yclpcaFkmMLRq0bIkQdGpQ+9S
MNEBfnSWFctYozoOc5SkgOOhAExkGLKNyuMgtm7H0HZpvsY0ttT92Vo+WVvTTZOihxlcZbxV9D0j
9+f1Xroa9pBQhcXhAJABhjFFF1P6PIlfAuRlWbEG9V3qu+QpCKk6E5pOE2D+b712DJtzar6wf3zs
K58GBcH5etAL7NQsDgBhaM6hypnblbzDMAIgSkMdaLi23lja4IsyvlbWFFKWhkNyEIZpAnydYDiK
LvE7vjEqxzs9mQteTYY5RZkaApXuTMcqvG9bxSWAJ5ngfTnd+oJjlsE7qkpQ3iBA1WE6OeiuH0b1
JiaJl2LP1oefp5+x8AYy01oijKKnMx2IyXYdeaRZCzrocyraMa0y1VpS5QwMSLDUqvQb2OjaHX9h
QmVsToyQb2cXaLf/DhEYsnY8WmpWMs0aWPGkccAtDexILIJw8k+P8VK7kjmODotGlqO7AEK5g3bf
Wis739LkzQ/8ZI6KXtdmPzccRddcvdVwBzNW4rNLfZYsMu9FAm5ejEVZ7xXux9XdeWMh2aLutKCq
mqfOwb1m2pnn1GTNS03aq6NicqKunvsbb+ld1QfndVfaHnUH95CmQbNZcpkYKNZYOXMtDK+My8oa
HBLBIwSXFN2OxmszvJ/VXxmQBQXTJLQcOKScfh+zyxiI5vMalrZDdRwakoMz7WiPPon8ODtzICSb
y6N4CnNOpiOx7vXpvlu7wC74ThlwEyeDKGmHgUjrWyvrbvu2QCQs8lVmQzt2jWF8aRolA4wgdpCk
FZ4SQ1NNKIcK2mfnjbdkfzWKzfjU1upxioNOQKNm5X6y1GPJ/ooYmnlJZmBB57vK9NK13O1Su5L9
9Uqd9g1BuwKXht7rovNOkTIbmTGBPtnI4C+G4gBd7/C8S8NvVGRDV2hgR3JGEPL7ZrkTyoqdfB04
+Y2AzI7Lym4qjMPkfB/YL9LnW9G3noESPIc9kKgB987NOUtEkxENmcYgBg/OYNyTEUrqH7Tyx+mG
v95WfiMjK5qhphBfmpAeT3DPV7e6wDZgbk63/vVK0Zz5qZ82rawInXymxj+OuuVpOfHi1/MalowR
TO9GXVIMPWeBRXeQ7DyvXckUu9JqynC0cTiltjvp18m5HZZsURi6peEgA99X3xjFvu9XUNJLIyzZ
IgRripTGmL8yPuY9GKCgX3Z6KJZWhrQdMqgZGs7sPaAx4FJcbHv9pozWvOnHufD3C7cm595Vqg+R
PR/AtPS1FfFN7ORe3G8EINSaRgPHfKy0xm2y1ouU0hU0gR7BXa5tBQFDeu1pQt0lSbTyrl9iGCmo
teZY/6eFChoWZNgZetNy6oVF5hKUt47aoe+I68AyOhCa9/Ru5OcAoOYHSnssrxI8oQBrQpjHN01d
Xa9JIC9Mm5xsHzkz4zrHm9B+m2qZW4XXcbqG6ltqXLLnrkXqqp9XG+jtvSbPoG8Bxow1gtCPq9RX
a0Ky6pxaIDBgOqgiGWIpfHT7JtqUkPKNq1coF/uKU7qRrhx00R8hVuEWZurXRuIPBMSANXVNXd9U
WnJVlYqfp5abgUaiE3xlkSyYmi35Buh7tFYxwIRjtUFIaD+Cl/+0qS21LDmHcaJNjsMKvI7wtGpf
0hVvtjRdknMgIL5t+wztJpAmqRqXgFxAjddQcB9VWV9Nl+QhmpQB3Dv7tGHmi03zTSY8dYRc+Myp
p0/bMTV+Oemzyp0g5T9K+kD0rTlgmlAvVjY/84EcOdmI+plMBbCNmQ+tim0NadYUctFObuzr9slU
7k6P8XzI/KKzMmsZU9MW2M9CHGs1crPkth1qFxRvHtHWpFEXZlHm70K6BzzghiqOFQq/0vwXOMVO
d32pYclX5KZZx4laiqOK3B4uJuddrSEd+nenN2lVFokaUTvUbKHcKnUFlFnO67LkKJK8HjWwQwgg
+45gdS/5yiwuDcX8809+2tDMibEe2kodtZBZHDwboPLzuiyZd5ODy4I0lThaSHoyt38+r1nJth1O
FODZTHGcWl8HHjQ4r1nJtBXkfIVmE3EcSt+8OrtZyaQd1CTxrAnHI3+YEv6jztu30/1dcEUy2VZt
AjTNOiRaOdulyrfRToLQWKvsXVgVsnRtn9aJGYO07wjyJuQM2XmHTJlaiwscjcERJI5j4iKA25x1
zdFkMi1wGkWYPjRrXJh3IJM7PcBLYyBZ3KAqSc0IFkQZ35iUvuZKuZak+8ClfOE7ZcIsZhl/WV3Y
Vp7GvznYmlF911Thxpr2yiTcqI1u1ZS5CkO9S0Vc0TlBbL+3AMN3VR1k4b2i1JuqOjr2LRauJ5Dg
0B8y9myBT0F0HPXYwhVV6SZTsx/TMSjTtwH6iCY0pe1wZ/Z33QAKuF3t7EMQHbmINAa5VrsOI55o
DFe1gqJr3WlSUZbOXCfWPCV+ZOrLeYMr+YbOpAWzUYxxJNRrLS9k/ul2v2SfxDHQkrwDdZKkEZE6
giy2OFj0PopBUK+pm2J4CZVbNfmZ5+9Kcd8MzyZ/jXD8Of3cpcUieY94VLuwbHDTtpWgLHdErDDe
LbUruY8sGdSSOKA0yr7zaifO3E1kPi3qjFkUmnOzv8zq0K9xCy4cCWQWLex4msjnWQ3TZwuHuXy6
s6y3cDgvua/JsEOjmADWN9DtKnwyLDchK6Hged//whxlwiuL1KWls2lEart0uRriPwNE0ndm+Y0X
a4fxhamUcYdO3hk4gSMIqPFtxN2wXlnyCxuBjDqEKlHLGZnnsthaquqmpeORaC25tNRryVAzYfeF
laHXFQAc1X6o96cN5oPu4qsxlww1zGtgyroeh7vwQouMW10cooFAm/ZBjR8hg7qdyOCr3NzkVXqT
gFVC0a40R9kkKAxO22Znxmxngg+1ROLSiLKgqXtfreitppi+ouCWMkuzvvf1jiUPqhb7pdZ6AxJA
U8T8PBu906+hfcREv3oPyfJBSc1t3cCtvmjBRgEJ774mPjR0vaH5mYYoi0J8KYoMpIdBFaraQWE2
7jTGfjbueQ4aiR5gdpz2W3bF6wGQtNK3Sb9RrHyXYWOHDJuuTgDzRECpEd8AdKvWywurvBhN4lUV
HHaWBw4EWMhPQwchdfZCa+WeaBzUIsV1lf1Quyfa60E7QoELNRqWYm2MkgUlR10XeauTixg6dTxC
WWt1E8fPebqxSXOp8Ql1UMCHmftShU1MtzxHJzsw6jupy0wN5cqPRl34bPye573H1W85dC1atUMq
XsWdknmKIO5IW88GiVBUPE7mDa10L8zo1sxSt7RDf8iDSX0Mhe1BBTDIVPPKsp9s4yID35kQju9A
xYYOWyUEJXeq3tip5Y1QgmO65lbFL9Uygzh9NbrspjV6z2ja83yuMZvCpyPxRMKoasw5y2KgSs3j
a/SoH+mUL5bKhyl8ahhJZQg0Djhr1/VDZV/YP6sLqJnbiZdMm1rbRdk+rFbMa8EpyOKQiRnFQBTi
JhnmkFAK3TbeWs1qZnLBX8rYDq4pfeWAgv+oKpprse8UxwzxKzcu6vwhr/ZOvw+NW/Bmew59a6P7
qh4OeXuvZJvCHNwGEqXcYp7ZNK5DLnFp2tl5c6/2/S7WEHoA3SCYS93QvmNR9RSzTZ7nHkr2NoWu
eToQ1YoTFHW2BQZtALyuD/SyATht8Il+iNOnhN6W0bajW0jUn7e5yyw0HaFjKBSIvznQQAkVZMFv
T3uPBecqozxAIZawQZmFbR0vETeMP5xud2H2ZTj0FFta0syBFbu9QEkgWEGUcQWruxCil2HMgIc3
piiwVXLUbUbZzybqQFaKOuQ43aAy1BdWcxjsxD/9IgsHChnOHBpQgh1CMR6z8MZsH1h2OdeBdnzl
ZZaan9f3J4O0UUY98Qp7UJigPlVJglq8tk7iWUO6snQWLEWGNrc9V7N+PrGo5ZFArcWx92EL0l8I
dq28w8IakkHNetkpqHLBBo2rmgFuvCE4PfRL7c4//zQ2Wp7kRgbhz2NmbsZ4U6xxgyy1Kx0oBkNH
tRtI7I5Wth9VSLutXAKX5lI6T5R1zbSSReKIgKpPWQn4dAEKDQiRrBLdLq19aatnSs+JPadbh+Yp
b16JcsWywTXUFnmeyFXFDDheO1gsDZN08K+srFfKFCGqsZsVE+wtgGbneR0Zx9qLpipJDK1mG8ws
yTFdyzYurHUZeqqBoV7Ec1Yw6Vpw74l9BaWoptcwOvlBVYh/emF+7GFfbaOS1VpV0vFch3ejxkWp
oE7FuHBo403qzVR1ngAxa+386MSNAiy9newMMrpqe23ywR2ayU3t0u3EJmQaKLAbf1CSLUscb6yn
h7p5LEm3nZLUtcv3rLhUbJAvJmzTMM+27M3p/i9FeWWU62iNpWEzWFbZveSoYmxG7qU97tgFD8r4
R1pkOOboLip4gRGDLtZ1bt1S+wermddgq0sLoI6nzNez5jghrqY4js/TTQd6sja+1bKnQvgFXfPA
C1uJzLA3jorNnA4JR5L5Q+fzrZGeF4SVkYh2rKVKP29SEfvRj72fsjUCjQXbkUnPwg51caA3xAKx
38rqRhm+nZ45bQECrumz8/nkFKdOjfvJwQWXIVmis8qN2F02vBbaNSsRJxPRa4SMQF6/3ppQbzF9
Sg55/QTBJaMRqEiAQB6CHXRSt0RPvEj8GgTWZvqSg84aVQOAqX3ThsqHdEnbbNMI3EdK6g6Ue3pn
BpwS14o0EKijsAR6GqFygULvOL1QQTxdX5qQ9igv1ekyN4+deO/YriYbTflmZffJdKO0bbLJu4cW
gh2uqohLW4vuKLOx0pn2nJEM97sDs76J4TrKUt+0X0F/wCw/4s9l3iReGDvBVLdBMf2i3R3pmNvF
l5M1uDHBBYUA8W56jUF9cDa4sdFexmAdS7oHKh6S+kYfHprhbup7v49u1PJ+Ki+acK8qV1m5i4qL
urkWzX1KjpZxmKCeEU+RT+Nj2kDTfrjOdLA9sceMHGvjZwvieghKJiLcJin37fZn3g2BSui13bTP
AkVPsfUcD9xrlVt0nfQ/T8/80oqarePTvPPIGEAoi4MaCkugFZisKXsvtTv//FO7pLCcohrR7qCj
GOVyWnPFH0b0hY+UMaENikHiKB7RsBpuZjUSpXf8OLyNCsWNzcdc843sJX3+Fm7M6UKh3xTzLcwm
d7L3jv1sJe/mWNzVLL81lZ3Js11M77UUdOe4nVYRCuzOA0ZpH/V8n94/VLuhhigxril14ZoUZAUr
pjqnmb96f2mrbqbEgIYW3n/KTeTa/bjZ8vHRGA9c9Uf49/OWhbRJJ2D/AzVxh/N7g/y5r59Da4og
powrta2yJLSekQLZRUr9nPun+7sUd5YxpVkOyewPgA1HdSpLy8Ch32O+0bGllErm99rdGL0Z9K0R
hzpB1qbt/aE6FKXYMLajI+pl296jBpKTPHS16QcTVwhp5Pbodo2KqiaflFdKe2VYqCAKOkjvqWEO
mpZfupPuyuIdfKH7viyvaha6uXbIRsUL7WkTJdyd6seWXedh0PWXNLo2jSvT3DjmGqnEgqHJoFfH
AtlPEeJO3zR3mXZBEcA4PaRLDUs7QspHENhEWMEaqJnf+mTlkLDUrORwQPxkKMUcgwALDxR9X0JE
rs7r8PzETyYHbsFa6ZUQyZI3JdKuRrqmprZwUviIyH9quOzHSB1aAcSHDe1O3JRj64GPa5TyHzP1
hUV/MMd8aj4uY5B2mFC9zJTGZTE9kgHFVDnYwduu20TGu40EZliOrWcywy0ykPl0auEm4MDpah1b
s/JKy+TdUdTzzi8yaHYCdL1AkYM4Flb303iODfLzvBmSvEo0hBkxtWECct2loa+vHeUW1pQMm41s
HepbDO32OM7Gfvx+Vndl1GyiIF2VZsDH6NYzUw9ngpI1ma6uMgqrUSp0t7Dc0d70q7mPeRy/WEky
VR1X05m0GB3uQsAq6ARO2Ue7AMF8eZFR7kb8Vylwsej8tFE8Et8ikOmlBJWj411pv8WpibJegXpf
/bpKUYWSv9SC3w8oo+zy0McuExao6NO2o625alftWoDe+MukX03VTdRs83zXa9uJ47beXQ/tixGp
+/MmQvIZqZ6DBq7GgJFXyIw3w3muaCa1+OwwWgEaVHCDIsAAcmW+VdsV+1m4LqpSICDmRqp1moE8
PrkeTAFy5VnoKk6R1rFjHC/PsyaZdA5UeqJHMR7ckl76nHablj6cN97SGaNqJ1Ot6WxP465vfXpm
lktG7SpVGE2VjXY19aJ/GdbqHb4e79/440YDOhkT5UC3swcLtb1QZYzII7Qzqvb+nAFRZQ4yo9Jr
S416xAa74rJvEYLtV45zX+8tv/GPmY0AFFZH3y3jW1NOrm5AsdA5awv/jXvMMEtit3Pjkxn0YtOu
Ub4tdVqyR70mUdckOIOa6TfL+ZUjncJoHJw31pJVJmFljoOORdKgGjv0yFqn5+//7hxVR7JKquLc
TCugHroNGXflGun9UrNSdG50RA4GVXSXht8j7YKsiWIvtSvZ4KQw8AXqPXxejkBc0Dfb84ZX2oPt
aUQkSM3g9DRfb11QLZ3VrgzSFRSFnQZNEXHehjf88bxG50vQp6NR0ptMnSw0yi9YsEb4sTCyMp52
cIgz5WD4m3uKsM/pnn7QHX6xvGQwbdiWuANo43gczNpLMxsIk8L6MWg9BM3bQ160XhkeO0vbpLnh
ZSChSQpkP8H6aNs3NciQ3NaqthVuGOmtArBaWV425VNRv+Qk2g1l5Cfm5CfR8AawXNCAJILmoF4I
e8/s2gkKbZCdBOWBmTzayU2KihO2N/mVoSOEcl3pfNvXpkfZc86b/8fZdy1HbnPdvtBhFTOJW8bO
UfmGpdGMwAQGgCBIPv2/2lf++lijKl14bNXIFIUGNnZYYc0stKfLVyBEwkZfrHWVO4C/QiYw1EGN
CSfdC6AGv84gujVCUjuHTYszwXNEDAdlNpBET4fsMk1oqGwhySlqMzWFFIExQeTNcWiExmXUZcVp
Ue220OLZVSsTN0ogZhXYbFmTVq0JaVKbGqkP3nKjyAMpXCfoIHW8aq3vTA6++JjvsVMwOiy8TLUY
FVVR1sJk55ug+kXwu3ch7HXs8slDNVAMO2G+QJcMyhM/AyXo9/ApQuEu3lg4nTCzleZ1Zg9/355f
vfRd8BNdpZdDvYBdMSejb8S2fOHYVH9/+FcrfRcCBeMKxkEU1wx4jGVU2N8MPr566bsQyNnMu9HA
Sudjikw8YCy5ZVF/f+n/VNzzdN29C4S8qPkAASXcM5MWLJYRDQ1BpH3ieRsszRhyOQXCoBFjZiT9
T8196YB7rUSWwq7pbH+rc/LF6t0jlkqfGkMJje+t7r9o7RP7Yc5yD1kq9MIgFGiHrdk9Cf9o/cR7
GOt2L5pnSDGxUiF8Wgl9nH/9/dP4YhHuRWRbWP1ZOSkAuV5nyfzN/rl1Kv4rJN9telt0pJdjPm+9
hUQ2etrLAISM5gL7903U/yLzvHcBd4bM6mHFhLXI3KSBDJLuTFGNbL8QD/X88rO1uTsGBWCl9lRi
wet1v//ZjEL373Z/ZWSuXd0woBB6eITt5yP9Wap8D57XBJStbfTht6U9xMy6dCBX/H0dvggH96D5
Xio+6WAgbwe+hh40RkiA5X8r1PvFDrz3vQa+z5wMifduBEA5Vx0stJ+99l0fzfSWOacTomPpvfXa
cvbhUQrRK/bNqnz13rfV+leKxLJeqKbA7uiXo5gP3XeYHvLfh+fezhrWfVOlZZilZn4WdkCpYSgU
VmDRQAI/1GAYD7ezmH/H//4C3ap7d2eVynaBFjOmwlaeLh2JhvZtQqfN0adU1SK12RhCSjLueI+m
LKYy8lRl0d8/oK9W0PzfFbTcVikBz/ttdcHI5pvI8M/M8z+Czz9i5//6XHgJkBmBv9a28ek2l/FQ
tZD8do4NOupZXUT9zFeN7cQdcqeZtbGua+hUrzsbqJOmSWffB+fkFU+Atmta+fBMOy7tpqLgK49P
pS9hDg0oERCEmTH+UuN7Ja6VWOnLWvZjMnl+yMlvzftOWvI/Fe4R9b27eFEya24shy9by0CvZ2MD
Md52LFaQQNNlswUKx67Wc3UEe4EJIxTGuTAvf/98vgiy93yAMndAeS5RbbJ8L2kRZMtamM812Sr/
Z3NVuGz+7xaYYVI1YB8AEvK0XKoftZf0e04A56Woa8uftjW00JkXj/N3Z940v+C/6feAYVsBcwPH
PmS38DYdJJznfrlqR/UXX3wooAuZtaLjsepI2HjvY04xdN8AQwJNUB7KygvGcZXTnd9N0Cp7Vt6z
726U8YIdG+hMS33YAgvIOA+QWyP6yRA7z1pb+F/kCUriMzScpcXTpZWpBoBf666g77oSEEMb8g3B
P7V7mexs05Fua/APj4xB0VWhaxkQjIbWiv2ndcTa9B407h/aAShK+4AWe+w7fjrpXWoWUIFoi2hs
58vN56rqoCd+UkaD1qMbZU0W6VoWcm2VeSit3A78bz+QVrNvSR9RJWKMnENQ5SNeXhgaE2zpQpgA
hCNVl7zTE0d7aro/nWdgoI2vSKqIF9Z+HZvZtaGbrDa3mSqSyTotyw7A5rCB4TfOqaft23Yz2kaY
Kyscxs9Z25l5EbbGyi5pwm2G1VRB27Zxn/3R1buafPgKAPNplJ8dlsgdZUglrNb0A2ErXZUx79tV
ZVAQqvgUdDq0PWd9PS0inXVIGmp/FJtOM6Ju33z2+qYaxMry39QNeVu0aOEmDmZppfnMui1Rfwp9
LYonsy1DnXVoNObRrB0mf0xF6TyJ7FIBw885uzgM5F8cYIJRNlUJ9BAiVbmRIz9hEh01QwfOopnq
zomUMiisQw/LZw1hKVBzYlCS1FSPHA/GA4hGWsZDOC3hvT+qcg9TodT0rbAD+8GAlZ1fLJHtXdE1
Q8coEJOfZvMQyqIOCeZ0prnlvArG6o/XFwd7gXwW2JzKOsB2IfCFEwKLGVjkvZ5S4I8jxd10yY3A
kyzGRQo0iNCjnsR2XNpXxzwJ8kCnh7HcjfVpnJMJXw63/3a0m5xk2PdQlnzsqgP+bPDn+EBSGS99
gskpJ3FY5VGJvjlTA3rnqTB5YKLOHsfDCBxKjvmde2B825svwwyPbox1p+bTN19F9WGJN99Px+x1
zl4N+Vnj7zwjrSB9V3gsrGttX5dxWe+z5S0zV6UDnDC8W8bTVB+7+mDWa6TToYYFNUgG7jLQmFGm
9ozteREr/UIKPXDBZOm1QwYsBTzjYn0+oo+TUK1f9T6NBHsZywb3C5hSyC74GyvXjeT7rJ4hVDgl
utkkQw9wBUgvuUZWfjOtmH0EIDgctIMz7pU7hMMQKwZKNXv3nYdmbiNP1NHM5cME6TITPQmo5O2R
J8WDcWQULyw2fNFCVj0v7doZpmSkW9ma8KTog8LZ8GYMbGxSGL4FE6LOspBth9G89uqB5ldClt6u
gMbGaquyCqQg6IoAW7JMoW+KqPdTK6uCAscpr+WeFCfHPnr6ifmAZEfAomMcZsgcsgnvHj8b5rSj
tnmZagBQLDvQqqcSLdUFIKcGY12U6H5zrYZiRbgWQTkihjZqo2E0DABuLS+s+82n6uT6zqas2yCz
ytSyLpnPgrriQatBHwSzkQlWva6mApPBpofJiKgHApeOTtix17+6vAKpFdDzjkYDnR5r9FEkrB1K
4wpJ3sCxVcDJo4Rc+u3Y+dSOSD6Fnn+osAKEvRcOMDe9F5YdW2G8H2oQ+ZDgMVvOzgXIv+WPtgFI
Hkzbp3rtgHLujXDq7YCxqiJuPRH3mplPsoCDPFQnKaiOBIgO0+oSoOrjTrzRES2XRrxwffplAMzn
EW0/CcT/Zqlvsplh6zJ4RMhVqdchtYY1R7E0VqAf6N1rC/R7PfWBDnyErJ2og8NI3leJLR7mvgmI
zJJplhFfishrnKSc1wKOsl2d5DQZNHSH3bSZrssIRmoZN3JbixdlH2X/5Jrg7p+15hndU63bOMh1
8B0TYYGlvTX5WWHzwN4NldtNLZYFJdD0lXU0sGNMeaUtxvEmTdwxzXnst8dSoUf1VBZXG+ckbwZM
6TeZSbaYi4UNLEjd6m1quw3iNAHdTLNyNOd0QK+NuNMvo2GmJS690Xq0vMsigLOsIzizBHP/3Gag
eZIKP2mt6L5t2tju4QcIvTPPnB4K663hGwNOL1beRUxDIw7MMgC0ID6rqTfR/Xag3g/Hebtbt865
ox/GIgICgNOkVmW/GupfxrAp8Uot3QAntXbHAcngdnTMICsf1Jxqo4zm7AngIaM1ImKbQdclugfY
VfExgV9H1NkRERVX0r9wP2HTURs30izWw3BBnwe3Zz2rj8U2gpGXsalpab1gF726zbtAGZUbHP05
bzMiupYdtBTKtVmCUL1vGgOCCi3yLr6i7RywNqnnQyvLoG8QuPJIGCejatMGQrC9WJLMKwOD0rhw
TuABrmt6WNC8rsVKaX9cyBcCr6O3OP0Gep48RIcQRZEDcT4Kbl/TzGHHSHALNUsrQtg9Pkjc7+LM
qmSmRxsGNtUuB8PSK1LdSnEPAzYWVkUXFHWkG++6voIrgmM/LvJo2E9GfbJqicnYudeA3QJ3WcKw
wjyOvp8YGD9BAqPETajy54FGvFlhigQ9h0sxPmq49rgPEfWhg/TxwtG3xc8A64M09EgpYNSltuXD
Ox01HEw7UCNfmzKLSmDK4M49EuRi48pr5d6vRcAHFto+UoKlP5o8q7GhDzXDCAIJC+zcIigLh3RY
IzIfvG4rEZ3argsLSsOciFRTTmh6ClkWFFWbMTbBipfdlWg0qcZ9qURKGg3ieDIgRQIK2SlH3yoX
6Mxi4lvkn/q8r8wta/9AJVIzTnW+GeQ1YzJw+tdhyWIqTkWPGDztu+JpKaCGu/DIt+IBHWu7eBXs
uTSTSkFpTiYS1Bq/QgSjuNllmXiQaWmVjgD+ycsVOEpw5imwibxIoHxZEAGmZ0Lgy75ahkPvtFFf
OGktty1hB6NTh4oCogVNoEkrdj3kxAZA7bUCV4s7eSiK/oC0nMLW8dL1fdhlGYwc6zQfu49h6leT
jD380hnhYZv1O6YURHHPyAsRCvwEQBu3fr9ZSBRFEc2DFolWJIb5AOBP0MBCaPF3o/PLNNYsu62r
dRKZGYw4Q2KotgOWwEVxUWipC/tXmG43epc01ceCq40hcVmQzls+2g/YxHDoC3orT1QFl/f5l4Yk
24UQsOSHmb63yKN1iFN4+WrBKje9CHNnOUpHjxvbvh0AkssVFWQ/gONkOb89LpLK82OqgRCWNeth
1gM4R4U99k3ZtavaeJuaDsYxA3KA0NgbgxVkjhnzoUiMwo1HseK8j6YaPELtJoOxqeS+cuW1dD9d
Gz6il4qdkHsOQqS8VfFSbQm80ByjD9tyBX2Y0JVwPFgk4juIKGxfG05kl3nAXGdvt1UkeqSFrbli
3RyIhaVtjYutr1PRgwnmGDgabWgiPA82Vk2aYFTZ6ej8VgQyfzNmDqPXPVvewZoeu/kF6cJq1NUb
fCDw460tNaoQlBQENwXo1sfcpXDfiUt0YRf3MI1eYJjI5CU2IzLyrh9PBatDYZ4bJSLf6XAwhlBD
LiXdCfhshVpgSg3vOWdWsshmNzZOAE8VKDv1Zw6hypwbJ9vBlaNkIPpqa1oNygAvpuW26KMMbQhS
k1CMftjDkHVybTSDYdS7ILHhfigKL/T0dc+RKFZ4AMOicBE5VbJ4EwSlu9Msj33XJF0l9oXXhMzP
V0CQhxqEL3w81AM0o+ygEe0umO/5K6urdiO0vi0s86ItO9IAOmY7rzUCKuzRAgNJ0WJ+DuD4uRmc
tlq2FmrtTHXYgzw0EST30KAxnTq22HSpFpU2OJx+O0J/RQYjkvipyk++Me2XAboblqOHQ/Pb9dqj
WWx5+y6sLHZ9E5eXitxZrDwBgH5+EC3oTT5yNy2A/nQMET2UtaC4tSlUjYPsc8yKKBuepEtWet8k
UC7fWmSD36M2nnMnT/M5IVNsWTD4heLQaKUz8/+UI1RySBNX3hTlNOpuZOmdVEPSzsngHT0LLw5C
X6OAUZfy0Hde7KqLac7pgPZPq8Mqi7gJXGLOvGO7fgAWkgO96qNm7CLTzTEXexxQHVL3ieZt2AMX
j8yxpFns0zYuFg9MVbUe/f7Tgyx4oAaENk+KfdddIdwSuOZZtsUvZuenGZEGBMimT4ulCIFcYAyS
yNOuMUYkd1ACNxC1CzE1awZNmcFqD8TfOqCIQVsnUG4DulYLYLK/yrqL4HtFXUTHl4L8giZfF3TQ
8KyKHFcaip9iAHofURxywJY0DspHi2fhNDT6KTF0WN9xa68gL+AZVoSzlXbLYwOiJMXF66grFBTj
zodKedY+KGd60CHdLesqxLwHnMZUGGlt4wcuWlBN845oKh6Vl8AmAhiBUKos7nMZuOWDAUNtzyTh
PKOUQA2pyiVUOIJT1sRyefIEUgJmh8x1V6Q0cKETLW2Af2QIldUA2X0+nYiF29Uwhqh3sqeFVyFz
8sNik8jU13pVnUj/CYtbeAG3gbCmaAEzeQHMfJrscDDQYfDFwZ4fFuvYqGy7DGZsdjiPzpZk5wX1
eJ4PaUZQANM+Mgc7hMVM2uQenCfGXdfanzYE6SHQ37enwUq85kCNDeSgA2K8msXTmJ/h4huQYYe4
BSA7L/Z9iY5GLwGCTlyo6rv6/KDlZZhlZli19QkTLuQPHdxru9Sdydkq81U2k/VQ0b3NVOJQ8zcs
ygJ3zHfKe5rHHoMqZAyEofuyBAW3EsKKsAErtqkQPFwttUi+0YHCEuOMWhy9BUi2QRfaDCwL4juM
Bh1qCcx3EzfTtpl7gMVaIDzMkdWD9BZY06Di9xYrpdZ+dMG9vcnYt1MAM6PYJHAn9LuwQrQzbeNY
aPleYVqs9MgGC0xDpsMo6ElmpJnwGJjdt8n/JHW+7UUVGMWvoSkeMZA5oiEC3QZj0+S44WrpHXyb
P4ghS4G0Q7Vw8tv22OXncrrcatKQIRkuBvgLqn3dYLbsmXtXzaFvD0jPFtRFW+ryQ5fhGljeoYgY
eo0VmI0WL/5biXaiwilCywhQ3DrHdHyE5SKGw81bW4Oxfmvi5JeBv5fo1Li2jcysjnr6CeMLtLRo
KHDWBDTqZ+sdfuKBiYGvSz4yL7/6I3bwnDrSX7kSpUpv7fLKijoXXjY3Fg2Pc+akjMQcb+apz9Zz
A014K6c7oNkYGvjooSKeUn+Vw93QrceQaEXioutmjzZqe5wJOAIMPujZ0y3wrC0qVhAqcobnzOUI
sp8LAucAtmeZ0QPTxhVF0gpb7EAaFcDHZWgW9efUiRCodPgOnG8dEQP3mLKHa2mu/P6AeRsIMFA1
a/4U/TsR2bbQhxRGkYFpzCd4r8Ve/aktqcOcxMzWtW+lU07CfOGpjl1bWsg/J2flIHtAbWzASjKf
F8Q83Vr3no+6to1KRlesHk8NeWsM2MWhEeU4ViBH5OpUPyx4tQHMVgEXhsJ7YctG955HoHOo9qed
T+hozP7ViSpYuv/mpr8jaAhV3mEWJKmQUzUK9pfLm+m8s2yj0GTnKzU0qbATARqyVu0rZHKjeCmb
dYv+hS1jR99nxRAMQMSq/FcDDeUyd4MOh4kXdrIsnxMSlgXV5QQdbkvsKkPFPXrDJfSUHDCd0FoD
YlsdmdKeOTQtZdUcSsTpvoZvAqvXeQ8yC1kCowQSrTs34xRVhRW0qEuXKWKotAH73tHR38GEdMWQ
wjGXBmR6Y4Pc6tmxK2CC2hxb6kdaL6OBvNvChmBWsS8xtdDxvlR3sfrjerCro+b0yIw/mT+GQzbG
Y4/srxVwMh2jkRaw9MnQqXzMlmxF/NTHeMuFoU/h1VvGn7omC8mC3Kp1ttIHm0ZHE3e41ZHOvs/n
DREhKAEh9wBLd1mo1UCVCBbOgKiTyt51E4I44YGbi7htJ3SZDPAeVMiQFUy9jWYdMKjwWulHbMDe
AOUFJGVkTryFx1jz5NGbKn15pLMX6w6ihksip88i1il8q4zysg/hYbxTPjYKq3Z0PkxmfSn76cQn
OH87CGKllthGkY5thj4AaP0wY60Qqrj35rlV0AP6YmO7mDrSEK3A0xA33OcBlCxDM869TZ4cCLqg
O/EIgm4Imfd9v5DHqlFrWxj7wR73czalAihaHU1tU1uzGor76D3evr20NWTjTexNZVCP2hrXoTnz
HDUm0jE67of513TxB2s7DMOrqYBCMVGFykwl1MzQzW0dUIG1ay7RXeOAohlojji5edK5j+yXL7jg
IcfgjcVKzfxDJ13KzCXqdbD1mL1hhhYPraOlir0tmb11gDSYHbiWVLFZVBTkJ/D+dRrN7esEl1ez
nw9mZkTNuGuhzzG9Wt4UVNmDQ18oJxvZVVvI2r3mCyI3USlf5tApcUDcZ3+E043x2Y/PPaw57NyL
Fw3+OUMW51UXM1MdBa+nwHPzC4oSAAOisUGhTl7ywd/Ae/Z9UkDtuu1+7p21UXGISehaFcBaENMo
jKBQCCkEoqoEBF5hf82xsrXQ63eaoXYWxxrPVzrvfO04lfjIViJneQjr2dKLWxdpPhngUOBDpsJs
3ch2OHxcFj3s+dmBfJvUSookygmX7HDpi+Wzs9OOd3BR0dB9E6gzCB8Shbo/J486v3hle9b6PiaV
uWnEjNZ1nwgo+lALQKjpSpCuip5seGeiNsMO80cCraAucIs3Ja4MjYuMmBt98NDU7Ntg4A5ypqWN
NPtQVmvq29AlsrEBeLsyzbO9HHLA8H2lohb+DLFV9zWQ1BeHgsEyNu/+jdRYySQnJuZfMrl9DZ+Y
xMKYqse/B8wHbl/faKJZu8SwDtaV4QcdGGpD0dzqHggl4cFMGkgRa8hJ2jco9lqHUovV7wYkDGLJ
z54pYVSch5rhfE5ZC2EhqNAI5ofuADqLewKTMaow0am2iqEJw5FKTxa/itZLJ8UDhYFzNukJleg/
kSMtrEgH3kXqfTjM8goXl/eOgHrAm1CytwzT1unT4Q9e9rFIXJOalwxOl/Y2OsGQ+Ri731730Hsb
RkbcuSLmaj/lTSJkEVvy6Ppa4uHbu+UPquN4dLqNFDIVxI6g8wr6BAmQAGwHCQupfc/LlM5vzbzO
nS0zWcCaHXGfel3EnTICuuiRhq5Bqce+DpqmYYaF64GV/y6w9zu0eA2M10yCPLxFw3gGjcIA4MvI
00LjL8VoPnXKqXEcVYrW14X5G61bVR6N1bCeneVdR9rJpwEaU+A+0nWmVlnfr6QGTc9GT/ICXSop
k8xwEh0HYcZiy/z3VDXvhWA4YXWkuQpX7W9/nsJ28p8KCwqTxKuufmmERgUcvQbo2VKae2jBJBT+
vp65GdUW18YaGzwduL7mBuJANX66iFKt6FaL8UDhWuLi/Xus/lxItBgzL5p9+30YRoDkijOhbmCN
uKOdBkJaLRpIy9KsmtFnkafb0bSc4RFkhATtvmma48YqdhBsOcMuZqdEtfPdZZXDUzTT9BUsTVHV
2bu8aM4GMFzDINIMNcHI7KSvxpU9wnQEEwuj3lPrsZqf2/KDlB+leqe4AgzImlS7wXpvFVrtw5E6
B+WeR9RsDWSCKTqRaJhoWh1Xy0cpnsn8XMnPCUyrZj7Y4wo9fCAEdT9BB9XKnditwFDY3ybX3KBg
X54wSzR4gyecqHn20ZUh+lobNpM6V3xPu4Nd7418Xxh7ff6YzJuU9xXbMBq7KpGadoYeaIPQtOhl
WGfgJFdqfsnB6RTeYXSO9e0GfOjz6jK7KEh7Ftf9GGIxfrftB3eSzgKyUeDGneIpI/FUhIhEPsRb
8quLfNdBE77JIe9Jo97qwgWoFGgDbjwbBRhostbGqg+38nImp0o7conuUbPXMuuyWHzn4EqjNqaA
KyiSY+qWCgeMYWT/y8lR64x9Qp8USIud1D8Mja4sCwdK7csyFtrTVDzyKTSNDVoFDQSjKnWTqBFb
00k7i8BPet6g/K/92+e9lZ510IqDGI6ODdUSDHoxR6PoXm5VtWmkb72Wi5mCWLSt2zdzIjtLXmwx
QYa50SFEQ95lK48OTAYjMr47+tOQGwkqrYSSAmaHcLoaYD/6CzH/vFCysjVrf1PGqeXZz5+ZBKZd
PmrFE8OoaLj6XVR2/sbONz5S85Xt/dbU1XltyrXGRSxmOxX6wWBHsPgx1ghF6o9AmtKYZtDqEdbD
DD/2GvFYZT327cGqx3NRHTyRx9BGT2sze3Xzc46IoDvQ9kGOiIEBCj+/CBov5WuUM8y1Q+lfpVav
NQv1j44f1MGU6QEgyViX6Epq147+ZpR9kL6Nl5HsdItuXXPZmR2mzkJYYe8B1gvt1Rp5OCn82EH4
LvrExdwRJigFugDXCiWp3ZSJGuCeM/gy5jkgS7kVmeMjLAEhESwwbt7qw4fJVQLIVGCi9VGjkeEw
PRoM7Tp1v8G86gV6GR3+pikfpWqvvrwauhb/HVrxBfTlXh7MzqngUgEjWItIazC6/0Z27Kvn3oGS
ygmG5tmC5/oi6cm+834kYKTfK4LpRaG3zoznlphhypX+U6zkHfqogXuZ2fkAf80cOtL4iL7Bfn3B
7dOdO2wRZb01DUzDpWS567J4G7UxNlwDdyyGsaadTlUf0tpMGPnjZ9O1zkXQof9KCY8o2O7NL7eq
vnmXrz6TOxghCP5OXd5+x97BaCqqfvhR3wGDxkq5ftXiI9HZYcYoC7PvH+3Nez0ef3HJWDAGspAR
yTIuvsP6fIEKvVfeKSzuV5kJajMum8ZhqeUfULYHWb18g/v5Cptj34BMH++XoqEwGjb+X6HTQRsL
TUHAFO26PpTLkNIOOTbm4qOx9ko9mDTYD1rWGhXjtnCc2Dafs7lGGnpsCGYrI+IwOiNG1h50Ph4H
9g1J48tXuwMj1mO16DkF2Jih6w2nWNDUV5AdoF23q+RvzKDXvVw1wyOAPra776Ce7kLAQus9KDhU
QY0aApUQDAF3GXswnZ8xd/V7pR98HC2aCQQKtSxCzxkmqT/bQrej8K8PoveZFEIHyHXAaHY2/8if
SbLr9l28UC1vPb7gwXaqDQHse372vnfRwlOVYWvEhVqjGeoWytDoZ8+9O/oet6teFRyvO5sRBfDQ
QRvkZ4++O/4wwzObRYKE2AxbvU6K6WeR/l7KJ4eTQEPHed4aH8tz+/vvL2t9ASX8/4R8ClPznNlD
OLYBzALMY3RuQrRon0xLgcF1fSyYhRQwOxPtNrOGJgjHfFHVu85+xQhC03Z2uSmQTXQlHLFMG560
Pnh18LFafjcjFGXVdLhN5wudpKPxomfvY38hpp662kNOR2ChNsbiQnkYh4kZl7//WjeU4n9ATf/5
bf+1zT2zzA0THf9tra4zZEoUH2HDINSr1fXvRYdfMc+mn23Rf+Cu//pZc+Uwt+6xlbzyuPDE85/+
/jt8cTvdq/FYjS0bwy4Q7emuLW+1wt+f+0W0v5c8dG3ZQWYTazNqLQIxDBi1DI0lH+bf32nD/gMR
/6/1v4sGY6lbeu/gDJRmHi7NuWl3uv3Qjm9DTdBlzDBAXo/WTrQ7r35rxBHXets895oGjFsVoIuJ
1nUdtv0HG9+Ids2858J8hbO6O6NhCzMNmKCL29RSg8IORWunrZO2/2NhTgoTbNfscJ0/FtWTU0SA
MQc+RjYlSQ3oLnl9Hg7e3pSpp046+oj6r6I8O8YHWV7RfQ7H/GhMp8W92bCdGCcHjW+n8lC0gB20
PYaMbx36O27PT7SxAIkEgodeoGTo8wX2uu11svWoY09jtukBzSYbKr8hfH8FB/9HIetf28wFH2wo
JeSIbrIcKAYBfMKoBrKa84RGvwvcIwkdasBso406VMI2mu+E5j9SntPvVSDFRFpNgeO1nfo9zVbq
OxT1V5v8LliaLbVzDfiBrfz0H7pv7vSvgtq91uJcaK0/9kDqN+OzA2dRoEDRHgshuGVTkH4F2nGS
JxM1ImN2A11fYC6NiQT1ok6s82qNal8NqVPPaBpisTHV8BxzT9vlRS/EkdgN0Abu2W/yCKKCqYHm
8lS4a7qsGLXCnBW7Gf3kytox2LIU1nek7i/W6l5Ea7Br1SyVgZxgA/EB9TMBGv1eQWsUmGbzHI8t
DpjGFd+JpXzBTbmXz7r5DFSMYcdkDsZyv8GZWLn8h3eheVdNFUJJ3kN2blsskF+IWflNovrVS9+W
/l+HzNAYyNYdnptTFpIRnQ6ASdTPbBPhKv2/T9fh1MF0Cb1y4wPT0Z9VG/eySkIzG1FPoIl4L9mD
++vvd8RXW+0uPapcKrQRMJ2bLIkoI/HDiuv/ODuT5biVLNv+SlnOkYUejrKqHETfMNiTEjWBkRKF
xgE4+u7r3wJ530vdKEl8pknmFcmIQADeHD9n73XOG3W6fa2Cfr4D0+fp8iPIxy82tHOCUtYK37eD
jFjOL7eVjxQdDZKnI5MQzeqP7sc5S8lOWFD61BqO6ku7yl//7E3PDkUJIGY9Fgy26nPprcni/Nnb
zrfphzGcVbHn64o4ERUjZS7/AyzDr+7y2ZQznbDSetPkCGe1Ow8BcBYWS6+2tlb6EXv3Vx9xNvuk
CVZToMQFKU9R4rVzbxJ61Pvyg06dvwh1z6FFrZ5ElmY0rJ9jfzGE3cJP+6MgnTma1/h4/ixMP2cX
Jandu4MEmmtmKMx3fhNu/uy5ns1Js7S7dqwN7PSP4b32hwP7bP91bUXBVqdE4BjBnqQ+dvbfX+0v
VtJzAJEbhFA359NKLHcSkRPxlYry9e/f/BfL0zmGyPTpJpxhdJyztX23H60/uxvnGKJiTBwy49zi
ut6Ms178gyPCL0beOYUIekFpgg4b6QaHKLiBWS/RzN2UY7IO7OmDD/nF7Dlv5Gm6UoRNwoeQFp11
HdQXbFRfVv1nG805G8hyaBUS1uAc3LKOF65trBRywz97oGc7Y+gIQ7aCB+oEgOCAPnwQNf9qoJh/
XwsFKPFsHLlm01n1X7Vk+/vLfWvy9JPzjX42F+2md3zp98NRxw42ggNM0KQN4UUCmFUbvk1hh+IR
S1GNV2MsV9qg497au2gudXPhUs5KFWquK9cUCICxeZTRNiksip7Ztp8e7HycK/3HSJhLxJIzGNQq
ogc/s9didLdqIitrbQ23W5EwW9rQM4L8ZXZHaFJHqvBl4pBFI4cLF1bfMKVHW2+Qat7VSLtjl/o5
INnMe6ZEvzY4ZYWk+lxKLlGab6d02JtNtW5A+4l8pU3uRRqOez/h1+2rQzG1eZiMcBNhSuqy6xqU
f2DfChNlQmZiRX2AXYe64IMoxPHm+/mz+3y2POESNgxi0x5od4PN9jEYHhz0RhoCSiXu1Mj9Cb70
ibY1fWs/+s2mkdVhrF1qGAevGanL97vMO+UB0HL0qTbQ8sGnVF4sOvFtzkpIdag8fESm2s70kcFa
S2QAoX5AKrgNbbw6/Hacrkr5LTGfsT7gcLjPKRzm9m6i9jy0m8FGxzKFkA1XfZmtYnTecf9VYfmC
XrS063qRIhb2hgEL0M42ko2kujEhSkop1DvfaBjt9kerfepSf5uJfutEJElQaI8vynxJaFIy9PsE
XYZx1aQbzUd3Q822NJZVsR/M76Tpl73bPsg6vyq05jhKikodlUr8ybWllhWSsgCNibTAv/aPY41S
ursekcyHGXciufSoyeFNQyMFAC2GuK+1t3VUogGzd2lkL4dRu1UNms9nwxgXLYfNIlIbOcnHgdbf
afyopmGtqqPlbpROrR6UY2tUK49f9tnjRBfk3ulvNMzjpc2LzbhDIavpKwvBeDuaC6ZB4V6CwFoM
xc4tmkVV39A7Y5nH7dqyv6blhTM6q8TNl1ZvfMrrEocimnSuqoutFxeCO12mdrEPcL3v2o0+0dQa
T0oW1bdDWczqL8upb8euWQmcFK2prdBtbIf4Gt20l+XrFDa5pxnLPu72HSr80EuXdJScCjpORNNe
w2BlX9Jbb5UiR/cdSY8MsTS4BIePLlGydCFSrLnAuDbtYGUH1d4I6k3Xu0BO/YOBy9MPBjxV2Try
ml1Lra2Jo3WKWEFWw7Z0vzddsIljf5eXVLwi62seIp3GoBVSoBWZvnZjc5Wnd2NlzXSYpatB9a3S
y9T8FnvXI1YGkqRL0iFIU31a52VL4bX7JnKW42w5nALERJ9Tv7gREzgmKijOQsOPoGknP2lOBYXf
clhn9ueRzrtTfOFBvmt3HISuyZddiam/MPxbI3odQoyaBpKEAmW7o5aDfa/3/cGXWzJK1EWDrYPe
go9eDOGGKp3nu0sfDTqyIL+me8OpN3TkYjkizHLdp9N9KzAElchGdXuR88Ts/FM1fNIZiUijBooE
QRcss0AhlcoWdagtqxH8CB1fJt9bWP0nkMd1HC3lgMUkQ5k6ZZveOujIHNwmQs5G1bJA7ZtiAnhW
0sJRuC8TaxF5Fi0SIfxlmBqri3gcNgCgoA6uE3knM4Fw4LWzxILmNEZ90HJ86eSJho4H3rlLC1SQ
pd86GK4x7kAONyFn1c6XWmWbiGqGSO6z8bbWEZiH/pKHgcbqaGIW9nP09j7jmGRkIz9pWQWUyMKL
Ye7SXtyEjn/XeUfkWxmy5yI+9MDMi2HjVu6pZYH26s9aiidQYhON65VewGlOCK2AbVE2QT2bRnKd
Np8Hh/nZItOh2UhnvQJrXJo6BqzRXhXOc4m6tRkemyHf6rFH7fVGCoiZYoc4yGjkso1oGzn7Hjt5
UNOVwRZmxJ/qFlV88uy79q4oXOSG1c73dLJz3ULh4kwRfmo6kw7Dz5Wb3SjJMB6chUDXr/u70T8F
Hp3aag9YtFp2zYMwUG+isV8pGb3qSXoIo7uM+jpzad4QewcBlPfJ7nOWyHw9NeGngGpXgyw487OT
G34RIVJ4BlyDfq6nNcxiRDRUMEV18Zig9MjpnqPkdO2W+kOGJn7McBYPOety4n/JNFbEaJDVNh3c
ldsMy8oh9+xU6qnq3H2nXyBKjQDFgHfANQx81M03VnxsuhejOsXpydSfRD9sEsWuPFCUrGdabn80
bbb9b2NT7uvC2srkFq3hegzyEyeApc1zoxFMJe+cAhwzNsDGR1/bUDwKsp3h+afKPHXVS0lFPuyX
Ddx6twFhGBbrUeydaliU3kMjvpBbWiVxtyrdRyf7brl3XfJEy7CVjZUkJOho8xcPH8NE0x2z9m6q
5Lqo6ZQS3iXVYxZvmFHbPuDdnDQ+hXK87mkHFmsH2Xto6ViB0eCCVV1SccGIh6pJJjV2YHGoc33Z
Z4gHsjpZt8ltoJpjl+PTQIvjIvMu0W66RCYcplzffwrGW13m6HARsITRfTjdcRkrHdGRLroXqwsu
Kv1Gsx/6eNuQE8ZKNcT9PtUOXkBO2D9JSkgFIvaZlJKN3tdWseN0rwpvXjymm6wdLhoPq5vP/C0/
B76xHyKqrDXKTo3Bmuo6fplg4VCkm7vZavFAKNwTqN067UfwvLf8/nlswpc6x7tF9E0MMMT0R3+8
bGpjFbM21xWm8PK73SfbnNCqQegSVzn9n3Cy4x+g8e86dLVlH+F9i79PZnYrAza34K7KslXmhMR5
5koxPRNF3lHsm7ZDdIXXPW6WVaTtqlahCvfxat75KcrQXG3cBlEVwuDfR7bYAX4ScvG1/Jl+8kP6
QDVRK4uoI9PboVdMMbzDrSlvIrPd1Vq5ilmMcRrvemtbFtOFMJ4q8Q0N7MJM3ZWnukU04b3EiFWg
8hgSBzP2Fc1FFhO2iH7CQKqtS7s9IiuMh5ukSNcFtHlXXrc5ptXEPNazlrAgQKXU19gY4r1imeb3
0rhpYB5MTb8SylrrwbjirPotw4Tqy2kThwCpKBqMN/RK3yiMnPG+xycWN9cOKiZrpP2Q/tBBZfQw
kyTBKY2+IqV1iu7Qu7cJ+1TS5+uQs6RovVMiUaSRzQ+IrDCwUWdQkg6JPdbp+gAkyFhkZYybfFPh
tu+pTleIglgOpurLVB7B/RAJYVf21Cddg3pNKnEm0LbahVOGtw0L14gTYKg3fnnyncuqWjXxjamm
nZ7sR557jZsrCFEVa2pnmeEScRpxwSEotkG6N/t66brRamI5czz0nJgthI042yjWtrjKWZT1sl2Y
jWIVR/KJkch6ttvbPruN8J+RhVVzqjq+KRDKAcvwK38TSwJQsdVcfGqWfhGnl5P2hS0DRWa/soic
iu52TKiThhs9OE1snlV5JyaxCs2tNiz6W68+lcO0COZai34Mpxszv/eMa0dWa/ocL2yK5HF7ar3P
Nb7MdD+wrLmEy47BSJ518aAEJM99ir8IOBMSx399F/SPun4ThS9ddYyTTwHe6pixkDH+LOeyCF/8
Ci8Vb5zcqyqem10Ta7DgClz7lLRorRCE4jrChTN46JbpgbZuMSJWmX4/pDeKurpH0wGEtmuRmXvf
NDbCDW7px72W/pEeGEJWm6JAfm+aF42K9jmnnwCJuEpdlFM8Hn+kXFA+qvpLFtzV8YOR+QdMQrAA
rftgaD9renFMmdLK+zq5w01H20+aLtDhbZXT86wm/9Sqe7thhdAxMkTqEKD+tGJuAG7pWAvvEHgt
a2yinc4mMN6oLKBL2bDogsuRxp0FSrfyOTBuO1MtKowYvge6wH5wYNNmMW5ZXV7YxUOXbtvhcyLH
lWoPkMrmHqGEraiwbBZGwzrlTEWruKHh8IJJhgceHzNdG5jsz0Zy2xJe6Dx9/wF/Fy1Hmv65Co4W
VWHzmnQJ4f7aREjcTCfHvoi7YSuEvwL+0ejHkf0js78kOB0G/9EWrwbd/NxYrcNO3Xp2+JBj1o4h
jIA/aSDAr9oAaXzEDiQ5f4Zgvbf80EjhOYzRNjO+Bs24FgNhAKrwZWXv7Gg79iVO9qNBETN1OfvW
n2SiMERLdHMtpnYIDF39ILT6qCv6xZRRw5nZDXYT4bVq688RbGzXb/FgRVvbB2RAlcjFg9g16Dyz
Zh3iOqjt8t5t/T04/cseV783ompNV5kLOc3AeGf4y57uOsl8FO8JhXD/t+61g/k/Ci5nFw3clEBs
msGnNscyHuJWBiyQTdEGQ1PJGaCfgzk66vnasImQ++bhsBKYJrz6EOsXpnocSKBZ6YhRZFrKgIgc
L4fhittiokXI/Dz9cZt3u7rbz5uQmZbfYzvdJYG1xHK+FBWGCPtuJIWQkW3SsGRNabjC8AGtYh+3
yKDd3TAc6kRceXaGsTY+WRZ83BRRYdmso3CbwFsRdXYbGPa2wQkTVu1lYFsHkGlbO5htU+J2ssXe
a/VjnTIWWY0E/OXeedKw/AQ5i1N9GyLur6ovXRVsvAxt8z2teooxuBhz7y6V/c4QqA7h33ywlf1i
IzsjGOFa4kbglz6OmArxREfVB3n7t8LCT3Z+/yxx3xud29tmORxF2zywkF0G0HkGlxjUAgpBa6iR
2F9kCD7FK6gG4g93ibHsOGnGlRzEXq+nx0h8T/zw0g++//7b/izfOm/bc1bwh227mvwS7bwLLSy1
F5IAaJYn94X6IDNq/Or955//8P62FF1XppTzCt1aNZP+0IeH3KRDUf891u7C1qAovzd6VMbNoWc/
bMfkMvUuyw+77r7VWn521+cc3w9XAJdcuYw/viE5lAl3vTlmeEHKNSqyQ9D7OC5oLqmuBtonxLic
a/apzGSHyS+a4ojMdYCoIEz9D/L88w0/S1lGmMBiSVH8GGlbo3+Y4g9yi+ysvxi4Z0lLz83xbrBX
HTHeL0pa65KJw5O4QxZxx8EZY0h+JPihg0e6zKn45/HXMoVPb6z0qb5T7CZTZK9KDGrsA2sbm/SA
ZyHNOfredMWTFdobx2039mQfoqJbR9qTjTpcWeLKV5/7oluOYbzOssdy8pa9xAlX7Ov6Ihgf86Zc
ATXyccMazVWVJMsMoEhFkrkMri1xEKykrGfLwr3A9VeWn6TeklqDa0MPoQEzGSt7rTADyWnpFU9g
QtIAJ9uh6RAM6SsUIG3mEThikdeaTxGL5IDbaFDZnEVYBlq9mAkDZVsQUTzLiEBRItIFnpE2uEIj
cWrcYa/ZqPlnSsdapBe+vsbAak9YFcvLSO3rMVg6pAdNchCDle0S+FuSI4FqMNIbe7uQCzhu+FPV
+JA0alW10d7zBYCtJ88iZI/3sjwUpNfosBSHz9PwPVfhscDkU0Zop3EwQmcxra3TX/hQqhXtDCiP
XUxTfFnFMTsxMTs7am8kzJVsFQ64v3usjOE22ISOAWTK41Fjex2eEts85eq7pcpdKsZV2s7O/kMR
3cfV9CR7Ah8Xz6BrrDluLouY3QaLXp3fd/JkyhMiUZhOQbLxxxcrM9ajntx6zasffbXNaFX0MOMy
j6RHwjlLLipTXw75TituG69YTVbxva/zXaNNnNeePPuIiByra3ORWdYalgmHeHsJTGnRudn1hJG8
x2tUdcOmVwHJo/QCs9tbY/EwSp8EooIoVbTK/SxJDreztRJ+ojclpJC8Y2ZcRtOpIXKsxvDB0T6N
SXX081cvwlHrZKvBKtcjnoK29y/tyDo0ofUSW2QfEG34+qvWWfiO6aZVO9BqC/qrf0rwbAEVa4uN
D1sjz+zrxNM/qIH8rJAzn/nO9pRSJh1DJuiJODoyhndDGK00gXwkwhk3faRu+MVae47jBtKamwCE
+mMjHzK6Czv1hY+l9fcbxc9KIvNXONso/CnngEIUdVT6LgnpkzeMH50df75uibMtwguN2Car2x+H
+tR2d+wAH7zxzypb8yWfrfyub6k+98iSt6AhumACCAY7jh7Huf7R9vazQsP8EWeruePlaS0nhweL
i6OQDa0DXVJlhwRcSZw8RPp2zAXrTLz0bbH8/ZP41WM+W+fziT4o4/y1qujZ8uaoED8f9v/fv/uv
btpZiUrIKMqmluccOjoNyI+D2WA+hT3Xf/v9B7wpeX6yIZ8Dc5OgQUXrWOyA7jiv1Pu4ii9lYb8Y
IQl6OvLGrKyN8dXrBo626WUWfBYVx5G5AR5mOwhLq7YAGhaOO1lwmtXVi+9m+wavJYW7TdUZ6yRJ
jzmR9AdX/Iun7J/dE90dQz0oBsqMuAvdiJKCqy769E5GT33xORwaCGvh0wSOywb44Ut4Pp4GzqxZ
aD2KrgJbZ40RSSidctJzrn1NYL///trmsfyTm+mfVbrqIDGAygnyiGgO2URGcoO/f+dfZXTO+cMl
Z2CjtRkJTZ5cZ864LbNw7Tf93nTHrcKSphnFolbpCl49hB9IHLl69DEHGSS0w3wnkn6ZuF+MBBWl
sg5UmhZBhB41WSrvJUxYueVdOUNKSGkaBmEGrUB13ME9HKiwBqWlg3ML5K4WzdqKnmTwLJ1ijTdu
V4zyUY3DTiI1TuNri0J+TnfV1v8SBPay9rd5DPZhGl7swb6lWTQZAuuDu/KL6XGOTh6lH4UlJP6j
kSoSIOlygBNMjzequH9p1//z6/Bf4au6fn969b/+m39/VcVYxWHUnP3zX6f4a6Vq9b357/ll/+/P
/v6if10+d5je1fnf/O0lvPNfn7x6bp7/9g88ZXEz3rSv1XiLFz1t3t6ea5z/8v/3l//x+vYu92Px
+j//+KravJnfDXZm/o+/frX/hmdjboH1nz++/1+/vHzOeN0+/6by1zp+/l+veX2uG15uG//UDd+y
TCEAoZrz0ap/nX/jO/80ddvUheXZKOTsWZCeq6qJ/ucfzj9doVsszr7tGbblOCyktWrnX2mG/k8f
8xN9aAzTNz2T5sv/9+L+9oD+/cD+I2+zaxXnDQ4U66zg7Lqm6RgWbyQ8SwhhOmdHvMwy9NwpE/dk
J9ZYQ2LU/KoFlDhWCEWVG7LfK2pRzJvCpqNdG7dWA5SmN5GKZrZbr0dTae7BDLqOonuDHIsksAjp
xGOPHX0taxdrtiYgny7AQun0xYvs4CWa6jpaSbMOX5KAtuuLvq4dDJpqyGakWlaV3l5YPUr7ad0A
0dC+tL7SixePglW1ptGdaS76OJoxA6MgrhtIT0d36dQGuO+FaVGycgUF2OX8/addbLRtej9/D32h
uZBUTRD/Wi7uQhEkj8HctOml6L1cTaeukUZ2DAeVcnQFP63dJb6E55CBoL1p/aQIkrWNSJa/cSw/
pG2WblYQi/K+0zMoUonuKhiURu6CBCsQJ5zAiLTanWO1nA/iYcDcq5f6/BIZu2N2rFI/12nGkiRY
MwMtss2n3kt6dcNl8hO3TGkiKu2S2rAtKyLeyuTln/tGFAJykxfad0ET+U9trUHnlm7RxRWeaM8B
eOe1iYw4Osq+fbUwhiriz9yAdGUVtPXae65l0aGSfUhf61qih2tSvnK4sfBJli9R2UB5sUZbFqeg
Tw257eIpMD61lRN+Ku1UwpvTa7vZNRBxa1yhg1NvAt3RmbZmnpG55R84zkw3ObpeOPb7uAdE9Zhl
Y9pfadOUJK80BNHt02TUOULkylLDVtbcuqdSi3vtrg9st3zJHdsALp2kObBexZM89t4U1ou+LZJs
Q0uTPqA6FJSPUaiibJ92FjAYJQtNbiIpTckhWcVO/tkyWuhZlu4UzqWjl2P7msYFzzoH1yG/WXpV
g4dpbTt55j5H000duc3bg611kippITz7sUW134P+KrO0fqrssHXhTeQjA00S8xNgSlenpp4lxWRe
USjwo11uBj5CgNH3/G0YNxHnsogSbrowmOXZMRVAWumHHNXWSplRGl2HdcrN63KF6hoNCBCaZvD8
q5FEan6UoR90nOA89yLWQSp+0ruZ0Gb6eerv2tS1MBxrsmFCiURr9m7pIMyPRo1v24mEz+t42s1t
IRzshnlN6LHS6Pn3CbI7ROfc7vyNUVgiOumqV+aW7phRsYucvjMueolSYms0E48ZDx3/G8dFNj0i
JWvsb6OOH3uobEee3i86ryeGb+taoF69aOC/oYhO+qNoTWhNfUpRznZxmd0Ehs5T0DlVaHCm6GO6
7ChWcuM6fWpfjbcRGZptnx+nwAvKJ1XJZLgZ8zQO1mAupbbLvX50D/QK6rUvtYzibyoFggNDKLST
2zxMAytatE5MEnjh5pRQj6HW8RZ8lOnsx7IroNnrGpXFqLDAIhaWHBaWEcuBfK05ktUNRisFjC1D
ndp5ryjEIsXxwr1y42R6fP+mciALe9Pa0ipfCujIjH/XaPSDGht9nYVJrX/pQCKbF4bm9P0Wjia3
imME3z0gjZUdE2jYqGFyO7C2fmhzw8RoN/rnoSGzW4U+bDtHd+tjHtimPHpxCjjJUzkrkSjCqN3H
YWtxHrYaRYYztRv/XoVVPlNKO2RRZWh1N8htQNXUmYvduXEcBp5hTB53px5DsBec6QUxwoCGZTu1
LMgbLZgMZmBcMIpaTRYBE7+T24BKpFokrTZxWO/bb1Nhqug2LlUyHdpOx0NbdWZZ73yO+QsAdKW1
7eEVkXZOmZAnw5+08na0wzh6bicrMrb04wsDPtM0nsO4SMlxRbLKh5s04Vvt80ExlrUhYx21e39k
8uAQcYaD3Ttxe8AGE+W8dz/DbnISRTLFSD0aLMTGWGrRI9W5wd1wTsiHy84LEuBPneYB519MdhuG
10nVtd2FI+gJ2IMxMynYpTDrOgSGWZ3PeWLXyCAhSs25oJhsudu4TXk+neYOhNeD6aAr0bzBQjIw
Ihpc9NJiFYi9hv8NUy1mfR+t0Sy3dR3ChWFIuj75mromTx3bGqYM1G/vf16OvQ2t8m1+jRX9XY9G
H6TpHS3XGvf4Pu8aFsBx5wVGDGkOV4x/kxelR27AcprpISlNcgRFWjTt5ThUUr9p0xxcq7SC0rpQ
dcz7sYKgjZCLIGjQB68KP2aWhgJLn7ZCtd6JG7/1w/aJmMnLriZ0BvKk94Kko0FVSJC7suw42EV2
JzysSF7J83mf/J0sOrY+9faO5VQwMN//u26KTrsb2dXZUqWF5HSKFayuWLmyuDDQtEWn9+Uqfdv4
Ul/ICZbmPE3CLmALHlzOJOMG6vA8oQdJ+xwyz7VXNnCOQPrBZf4hlPsrWvoxOppDvR/OKJ4Qrm/Y
REW6a5i64xhnZxVyRLVkOqLTHL3Q/TwiSkvgq5QGFl6hR3AMh6AsniZTcYgGHpM1p9GFF7yOk0jX
DhMSW9V/EMf/74vyCPuE7iEw84TtnzehSjKiDs+o4u37RkEanpufZIJhEyWKuyWcnKlrFFkTfg3y
sc8W5dRM5XeC1BqQAZEG4/GDO/X3Ijp3io7OvmdYxFM+QeV5C5VGG+PEMGS8rThvNF8hLOTVtzLq
53UDc1C4DStG8NJyAlO/DqzOS3YIgq38IstTHfADpGpag9ktF15JGMsfpLHentS/T5vz9ZmOK1yq
/54hTNM4S3sYnQEWjCbzWz3zIVc3Xj7VhAoqh0HmhQ5KA+G7Zn3vjJaDMyiUjYAd7FLfP3rO4LXy
gxtm/j3n7fmm5dE23iD4dizd84TJ0Pshyc+GNRnOGOO/ftvupabPi7feZ9XJNgFDIaOdyvgwDj4p
x6Jq8S+7QWqIfdFQZ4OB07M0TKaWyUtWTEEAalTOsSgDcKouxTBoMrBD6enQqVZT31lAqVGbEolZ
+sFXsd5yRv++ucIVpJGEJ3TDNdmBvPMzRM1HdEMeB3sFwUauJ8NIcgCMaZJctIPM6ic/FRlruoaV
UKLymkOCyinYOofSmRd7q6/mldLKlToNI3CxxzJ3YPJ3oRmzJLuJYKvKPZFxrrCpMY+X5M/nbUBL
rZoYrTAnQMrT23LpeHXh7tM+NGwa6s1Bdf02oFqjZU/WMpf15317tX0CDOrETLPYBqiTht1rEcEr
uyXkRqeqOrvtDlmXlclanxQBU9elDFBdjGy6qu7Z6cMg7Ikw3SxjEgLCZ+QC2dNGvqzT+TWYn55P
pSvAfLUtigL72sip5Xyt7EhvT3petxyzAiutoE4X3BeXPsmkeRkaTf1FCk9TV7ar4uxYuLrd3QZV
ZYsvkiRURbafebi1e8E999HpIuUPM/JJRd678yEkb/lRO6cqj2macOFlZxJneG/LQ+QJVdMJsOfF
gmNJSx9zpRX3ju9CTM4YBJxmmsTQ9sSyEfXVNIg5EZGxoZCM/jShY8e8zIxBGiYrWddjAk1M4ydk
qlms3wcoqnFWAJshzpLT+CJo9m1ozT96u2ogYzx3JTnlUvwZkbQgCs5t89IsPA1uWNpwV98flgV6
jRtdVC5PNHTsmlpN6yG0msbOHHZk2FsPr+xbaCNd0LpPBA1pNtJ/I9OQZqCd5fvKWE+8bdL3/kBC
WLZsi0PiouCIU4zBG2MSPK2/IhDyJozWuq6Icb0ObCgooynW4lerCDjj5NNoQN4UltkHq9Sj7DQA
numneFjmVcLWxe8NyYBq+/pYY1h1t+/rW+Z53EnpBfNjsxJ8oaC4Oo5aDahL/8qKej+/y96OBS59
QLWDzqFTrQuXubflpCfrpzZ2WsYTa2fP/3FgKpgE7RjO/xpNg4+y3w4OY5VMBBBS8EqKOTz80pwG
/mioK5aPPM88e1mlfS32YZjBCFvg786MZoniu8HUoyjI0MI4qhFjR7Um62gRhWniUXmf4zj6J5d8
sKaDWjuNjauyJ6GaxLzBB8KXi94jOS0x579KFdq5p7YtTJ51U+AcejTDMdIPAwc25yRg5GQ0PPUE
e7vejp48DWbAEqEwB/CKMQ1c0a2MxLSnZWWVVnKwyxZ1eKQVYLwz19TKTVYkJtm81myy3RA2kIga
zSvT0/vwF7QTYoL5mTef5+JCC7+ZWWtPt0yYJt26dTN6C1vFhU+PCG2sb3q3AMwBs8MaoQc1aY1o
PAp79aLCDHKZpqouRQJqtopDmhVPXO0oi/lsR/BqV3e+nvW30grj7BTZGiezt+nZYM1XV7JujUep
a7H3EkSgKW/6rDDM24j8P71DQkzNLcinfKYGzm0hj6Vkfi5HS5ssRAne2OH+ngWX3Nx42rW+4EE3
zajEqsjNNt6HzryXooE01RHG1djetJyGFpUakKwR4MGdpq9TQuLXdC0Tgvk8F2ofInaZ5pJQwnKh
QLWe71B3tUobfVhD67/l5A+0DmiByq5shF+s9lbO1UsNwhXEMcMyL99//p6s8BLcsfFSJrER3tWi
7dodekIbbn9SkERZ5pavTZRUK4JRfxoGQncZusVn14Ghdu+/PbH394O6MacmChWIp8oau4hqJNH0
TaqEMUG7ntMvyna4rryzeR4gTdl/56HSDPtocll6LBEWap8kCVR+Sacf1BKTqY9Phu1z0vSbdgoe
fJpKNAujC8MT4O9m5cZxQr7E8BEWvZ/YC9fqOESlbZJurQigLxK1OT6ev+j06AvdV7scxZpx0OMg
7pduXJkNRul561BpJUN4qEEyi+LH7hNLhPD3f83Zt/v5/t/e22IYkQ0xN6IxadLHsymDjWlyQl6H
Re9rh/eFNm0kSNTG6wsqxLbo8TPEWnusq7ptVzJPyU0oadDWSGXCFIvubRtM9VFCj7Ro8YLi9u20
KnR7Tl3ZuZij66TXOWylnUnCRoRex0qn+o7VmDIO7zgpc84ohMp0UUZ2Qfd/KDuz5bhxLEw/ESNA
ggSIW+WmTO2SZcu+YXjlvoA7+fTzpbJjuu2aKMdcdEWHyyVxAYFz/vMvN0HTMWO4Wt6bhFHXPFCd
af7rzF85FL3APx+QYCH9MRYrVr5sW0mbnLL3wkeFE73FwsMvb6RIW+clrEBlMAg8b/c08/yIy0fc
15MTgoHpXmG1u3JumoKd8TQ22C1h0O7VLTHgRdGO0Scndjmiba64Yg9wj5sYRNnZXeRIqD9BHYTD
46UPjlZU53cKp1fZ7wIRsqTLMFU8CcTxPAlYtrlAuuQgtcAL+v3UDCbDp27DrufYiki52l0ezlTm
fCjMYrk4nXusxWnJ0/7DGNUMDTKn4Jj7/yq/zxWYObcDgupbBn7wp0yrrx1HuFldnJZz8UEzGrFB
+GVekuDruy37u4zYFh7AOubhF2UIqS12hgAwXQVNyZmXD3pE6oD5dnerAstj+/cr1L+Pe2ikWD44
TmvwZGUC/0+nAtHWuZJKtqcLvDDjnz0cbRHLAZJo3qhT5gbtUx3LBEd5gEt5XBct2wPYq4vfV0Ys
w6UcKLrhvH3SxLf4L3plvNe5WbPtGdJJdgjD2AfmOU2mQ++IYtnHq9d713Xb4l0uRS+rA3hTtJeZ
EvkBWGbBI7qORXiqMcU0fMser2fE3JzgHSVQcTPaGWq7F12VL5ABFKdGMWe4geZT071mZROxmC2p
0mZbhBWBW004VM9ZTM18KqWvIqwGOqRDGDAZ1tPC0CkHb6pDRkOOjjB3VTPfSRqSAbDzO8U24V8Q
wktBuwSGBXjZP5o+Om+nzLa4PPAQzvVLh1y5ISajg2vSCQpEvHZbYAprD55g2vtxXCt+9qVNt5F7
rsLwNgadS2tWqn2vLEJqPv7cr/jgis7w56lvGvQ8ZTosf2ms/XN3878dg+EheqizGXGHxmMs8nv3
M6/e1Majh/rDj/nU0OY4+U1ZTsmwJyczDp+C1PeevFIXAXyMfCD3Wgk1v4ky0NmdqzTOKvO5c+ox
pnBQGHnWA5wESxIWUQCJkk+Xnxy6VhFANlmArWEw7EFxQOgMeLsnetI+21mNxcd1dM+bWl7jhrz4
qQeTbWmWbUwIz+dLbyGptIZ9blzEI0UVtProi1HeiaGI3TvPOBZfdhNL67zY1EEkUZapV6FUcHia
3XvdK4sau2NnmIO/ffy/t5J8Wp7PgEkbF1FUSJrxH0R2fZ4V1cDXJ2ESp905NnUDdcWm33sPFzgi
G2JXbPO+weFB2njFU/MCUYrUJ/3v3z91Jii/vV1iIvzAlyrQQWDCwBV/SqKrNY6KLNfFTdJFqTwk
gu3ytYj9OXv2sStYT5zT5/QeEn/IkSpyVmKSFEIGV1gX+x9T0bZyixlvnu4IT8daySH5CD0VDO2i
3Vz28xFgTo9Xq65RcTaZIUKrnTADXZdoUNu49fvhW+P5KMIcjnuK/QH1BhmHRXoCc1tf/BrsNxv1
DzIDMFAIivtUmnK3mNriJJ4/z+n6FoxnE2fw6Q2gYQ8BNdhUfXDv1vWnYpVgesohgMXde3myr9GR
gT9uZnb8q+7MBQptf19Y52loKFtyOK0dBQclWrApY/Mk5iy8kwNhMKXB3rdR/ogJ8pKfQNTa7jkT
bjfvMBd6ZjPErw1bUmjTGHUH1RxtKm+qEGXl4xMEpeNajseqUl9UM31EnjXjWIrrK9nSzy4O2U4Q
alb7ymhfKRhYCtmf8AkLSVzV/QxcPbiEeQSp2k7eGj8WUTX234Wug+w+gWrWbS7jHTcOw/6lbOw9
pdpeLSq4rubibtb6USMRjaVzB6HsgY3UwQnGsYemWb4NbX6jZtSUqSH2YzZfu0q1TxYbj0PQ+ulW
ZpN/FQwY+HIOdCiIyRLg1zXUX/2rsBOByp7YjjJ/TMb2he6LDKP6h1wgx8VW01EW8kObIEFzGVaq
KYE2Hp/QoD86EVI8VQwnzyUsbh6z74lEC2nJKywyVE6mhRrX2XuwH5JDyPNecv0Yz8sX5agX/MC6
m4bz8ECQfLhhcCc/5kP3M0SEvyo/3C3xOYypCD6GpvslugLpUDL84EB69eQAIUs6DXEW0y8vWp8U
lRwGg+GTXEvyeMwOilj00qQMz5zlTffw2ZsG8QtUwdMUrN42s3bsd44hGuDQjaD8mwm88Qrw896N
wgP9K92k+AESN94yryGiKMsII+inO7z99qWf3SXkRV1lXbRudU/ARhkQrdlp/TXz3Z9r0TzZXL4E
efS2TDwlUikicqtSV+8mryI+tgw2wgHmhBF5bgkm36bfACw8sE7d1gTZdnLtDhZ6I1MQXzEAI9K2
j25r68xEv+DRqR+KNsKPmbjH9BbRVlcRTAdGvk0j18XLFlh7B26V/YAAif6pjYM+nRiHnQNfIBb3
X3RWZndlvJLVBGLAAfq3Deq3/QkwkDoJVaYLsKNd8MA/NkwWuNsMPamFeTpq/zpzIY+dcHrDyZqY
tiW5tiKWOGNdNk8jHM9+W+kgYhK5Us+7nlCTRXuEdwHcDTUn+tnxq+ENzmUPY3OkuLxWfkYUwQXw
GtcZi3+XkQEkRNOo6R6DJdRuf7mr3y3gznelhWQzJlSUCTf77+9nqkCu2OuQTE/U2Jz2axYgainb
KBNbl/3Yfr7AM+mSzsnzmJ3b+CBu3OhrVqxZjNwiLxyX3EDlGnVdAk0Slq5mqil6C9qb5B2n1Bih
/FxMQfAv1vd4T90uKSf59tJbE7BamecRma69dtd1JYXSGdz4U4P1UvfAZGhE9e07nML/fu//hHdd
AHrCRaknXOnTr/1+7/0a1q47oipY/YqxaZ4Lo3FBXlD7+0GP4oY8DyQNkQ4DHxVi7mJ21I0eItil
1vgB/vvl/ONNqDD0pWBh+aTzmj8pTmQJGYu0y2OAN4j6o5QSJaZT+BTdImBcvU+KPkuOeZk5IwRb
haX7v1/AmbTxv+VVCLDs8Q8koXBMtP9HeVXGnIEojYNjPTvz51Ss+UR14rLpNwRcYuQVO0GEQn3u
O4gt/5f98v8YmQS/3/u5E3FNIL1AnqktlHl//OrQW5HgQF05csry5bqdsh7c7uj7TIcxX/UM5unI
CmiwuaPD16ZM4udIwmi4ytxxdTdxlGEG3ciGnJylw/urHmtvhLTNHyAnr/1HDGc1mdoU6zgwlIjx
wpQYAwQ1mP3dyjmR8aZeSpmeOp/yEWfvtB/cTQmvrb6LkzGZnjMHJFXVGhGDHkXTbhOh+pd4HENO
42Bg0KqZA9wxRB2exsiar33eifTojUuwn1tRSTjEno8BxtChj8mTui03mZiifpfptvygSM0ZN+w+
2E+0y1BixZAE9m6K0rA6hQxRN6zgMwa6Ag0g554j4jOBNOsTJIvxW1iY4ajbpv3y768GqOUfy8Iz
xgUnPrOK6MT+4PqwacVO3BMDiLIWJEwkhkw6i5SFpCtZnsnFc8z4AAAJJZavdH+mkvtgaQyOcA1d
fCsJrY3JAqkTlxCHLJ1RzSjOH2oXt4yCa880ARmVkZzqa6KCHvwCus8pi9s4I6KmhbVR2VnUn+Ds
mPsxqCMHXfPidveB67Ii7WTESPHmtp+CsVIOST6825zwqqJ4XTqhypNXmaG5ld74Gs82/hywIdkr
L6OD+sQ2zXp5Z+be9irBJmssWYJmTUZ3M4qk6/GVL/R4XYE0TVfwWrKXHkd3A0Rj25B0A3EWAQmm
3cDQXGDWt6okcTOEdR/mhgtkMk6k6uQxKcflgV4jalLCimInITQCm34JqHJu4T7CdyLSYuwjAi7d
zC7OMXGrkYMwFMSPDEMpvH18VldFgEaE78awE25aO5M3MFlh661X8n0c6xTV4LLWdbYtHDD8TdIn
fCqDY/vsJfEEq2iaiPgmKMChdsLAHmYhUQTJ99Ars/tqwVn4sTXF6u18cQ69WSmKjiqNiieXmCre
vmx9xuRrGTIBK1z9I1ftGUJb6ADxRgiJhxaihyxxAZGVimlPvWYNU1I9MugtFBK6PZZyLuI7NjXa
xsqq1d4qEuOp7c/0lVgVwDeLKgL7zTdwkkj7XVFvRqb5Jb08dnbF4I4dfNjMuQZJU/1Dp4mgrPSg
pn3dRaQqAJ/Wy5FebXoEzc/GTToqjCixMSBfI+qrgeyGhS3xrp5TZ0vyOnk4wrHLa185MXuLNyzL
XzbZfx46WjKKDVDE+Mpo/8+ZZ5r7jhfl0CFQlCjvXgudTMd+Gor6wU6MiHjkNFtfL+ig5a+og1f7
ZxzyMg/52+f929d9HnEylJHvfEKpz5PO389AkN0EsNfNDhckYYnbhATgqZJ3tGktGmdoPF1DOVtE
WtP0e1Q1ag2YcfwHEngfzFxG7Wvog779+wX+0RaeLzCkvaPu8kgW0tRdv19g5nXTPMEzOhCEViKG
eW+LSy9jZJWQTwQyWzkIGS+jLPWOwdW5Zb2NcBRaTJiIjEQUThzWtjS80Z0rIjDq2ptWYpOtwg5U
LyAipqwN7iWlQmntOJUiAo/0PKZGttewdflsyvVIpKFf/qjjSo5/6X/ffWX/5/SlEXcDo4kpND6L
IvwT6sKroyK7wyGO9n35o3BX2Sl2KfMf/BAvvK12gjRH3BwzY4u7IK1P0BcL3IzyknQgU7ohtOJ8
IBL4nXgDWQtSuUq7oHlqZrd9uXyjMDl4dzoXORNUlN0TKXHT3HyTQ9s2GGd2rLdypIu+k10aw/Nb
q3mGpheIr5fx3oWxp6a4Wh/WcgbjagGsvZe+UJG6KaUYl7+M4d9v/fdHwydjKEsCjj+W6B9r1M5B
3zs5VhNWOk6Js9MsD+vShczWmKtI99pNx9x9IJWZCracIlffdzoZY2ynFuHuL5NcmfmN3vqe1zAa
l6EDFc8ZllDdaseEJzHLqjSbOGOU+9nx/JHQuXG2PPsqXN1tW7j8STXWLJcycpmssGuN8e2iLcFA
rui9Gz8mOoyHGQwQXf79G3g/Yv/7APgGQl/45/LcKEpDVsjv34BPtG9NxGx23SuG889+TGj7bbsK
FH4VLmk5XobKREhWO9l/iTrgvE0kF5LiFzmp4sPcekv21bZDiYsLhECN3MzX51yd1tYfnZjv4UBQ
Z2H/sqYBbf5RU/pIYQ2jW0+CNIk/RS9dPy/9MDjxMeZBFguxqG49ujd6FgVxVv4ZjXnGoiFSgJ5m
4sIiN56j/ZRpCl7zXnjzToCaO1l03sPkyWR+HTMvml7bahi8BydmY//VrK3hR1AsfCMfNG3uQ9OE
L750rT1y4svPOR0lBldVzuLPVznmR086jKN9M1Db5xHg7sucjW1/f0HAat/Hz8WMfvMlVYxGCeNo
8mF7uZZEGRAzeKPwTPkff3ENHFpCC/E3eFNm9u87scYaAfL5slJIIuNzznixQRFPhbsLE0h92zUw
yLknUvX6JyeqY9JM3nsmX+RUmtEcQAkSawIep3UAn1xHSjq/MnB47P/5Z/oyYMaqN5fLyXO1RK+q
j3lwbAm0mpFR5ye6pj1Xi3dTRUwmFjY57ZUk6S/39Xy9xr5F2B0tIqg/qqab82ftzJDYRAUrW+8C
BZ36F9ySczP73iWx4vW0a1dueN+J3nHfxBDi8ZUnktd0eWVr61MOYBxTuncajx4Paszcm5PJsE45
jaMTTR9KO0evtrFc2wWYrqALeg+JdU2LPH2dcRis0llpht4iXO+KUaTFF8KXhP3W+isZWOgwfzZx
patHt48Vqk3hvFFiGXO89EvWb1gsF3jz3M/3NwFpUQRtye7Md/KYPu6WdeI7CJKGRdelvnDuogE2
DJFGacbVXOgf2LrzKiaS/JKbZI3dH30uxvJg5IS8TuGu1CAdOjvNXklNfC+axjE8Agl29lvvsTye
Af3Ncl3KRMNKgx/GrYULQaX7skqW8nrNezF+LB1FqzfyYaAYxOSkgyupYwJzs2qOg71OhzB9iUmG
WfaJgP52Z30LWQGOcZKpNy+bSKLv3htWmRlsAJx8SYnUjfozWRflPce/94m5pzq6VYbDxOp5L0Xo
W8721YeNR/pZHPka5x6oJz0SxhxZY44t1aYtjfwZe05CaqZMdlPjnIslEnjXBh18lTvJTZkuzS0s
gXXTezGvJvehfzdQm/si6IFliSB+TCMPH3w/6OIjZJx4V5g2ug9S/XOljyEwuO13ozs/5+Pkf6sz
Z7ktbBe+rPE80BWY+WQDFeE8TAKYk4bxBjjBh+TTQnpay/XekUmyt50enppumTZCvKfROjWOIeEi
9Z0bpAiqIjxDpmbYQSFSp6LCK6g3g4B0uQ4YWsZF8qXLCKvUKbYjkvnnrlr8lrioNcEyXDX+mzem
4pufzbhICG02As+sfeUQmNpM5xg720vMB2f/kLnAH1ejmKqPg78sx8DaDzlQL9FobVIRTWuzm4HY
2JvaCeR+jLrovkXpgI4uKrdMW30yM2Jv385ZfA4HGL5M/ZCS2LSET5F1sjef/uToA7ucTXHssIkW
xFGDHMTWuvVCep9D/AbleHTonPmUu9m8S9YiwS2tmlAhSyP2VDdEebWMtVazENAsPYkLUYWrHJsw
A/wWKO7keNmw5yzpnpzeS444bJBSWczIkUfvky3r+CFMGm9vJEIpttvb2kkfEdbh7TFW5DdnCwC6
Tv2VUdRa7cWyjpxTNRZkV7BayTgaIlDEVL4K6CabJcF/RpJd9W2d0Bw5k1u8DvX8U0TFDOzrX6dZ
WH1104EIpklHffiC3ijxNksUfMr1GF8HLiZaSNrZbXjOHa5ec0kCaDc9rpkLXgzj/Qqs2kNVhzZt
l8xyPQxL3avdUI5Zu13m0rLtrATZtn4bfcC2EajZy1ezJ8JeHgf+FTxmPCmTgKJzOPv1Tyn729op
oHAJPWZck/YaVEl/CRz8bwJ8T65xh/+JdiPGQyJQm0jb5a5ysKLxHN/5Uud+9kqBD4V8tD2Za1n2
KXMG3cBe8aob/CPwa5mHr2UPhBDLOjxUGTposPPQMhkYqEs0O29FEGoJp40xPoP2SGx12OqnWhlM
HRM6xOdsIEKXXpknX3hmF+uQuLQKMe1Pd5jiH1PqP2W5G/0oMz0/Bg2GiPXgzm/DGFfORqrJ7Go3
mJpPg8jJnllNuDOTGRSec3OGnQ2pV7WcqIN65znKiD+LGNRv0YoO5N/pByz5K3zXBpyo0bI5YuO0
DQL51rHBPkY+cVjw1zmGhZPfA9rYQ6+d9Q21U7BB8CR27ajXV0CW4kaRj8DXjbqbWA6f3twha0NF
CFacxlxrtUKsygJyXLDHYux3VRUF/5JcSvurjHX80BtYKa5r21MZq49+auWjpCIp0NBe+X7V7WIQ
XWxCEeEXGh8lK5cXcMDoM2U7Zj4pKfBL7mIkAIL/GMEgQSixxI/JIh59m7eboRjaYzY1/bHsehdt
SHV+RDGQXbWacVN4eXcYwzrdNsv4suRF8iR79TMcl5n9aDTHIAqWawmD8zoazjnfnGIaJkwxf8k1
eYlwD2+nNPXP4c3uV2Xd1bvqh2ncVHmM34Ea4w9S0ifL4Gz700+l99EGq3sfWzG+ViZrXw0n9XMp
43NKMojLfTISeeljk/69JYb5gF4rhQgPR2rKdX5oXAO+rYAJwqCWmyAdl09zHmD2NA8K17YlCD94
iYr3UQShamU7ocqKsy8m7tdPa0MzJbGDLXbGugErCvjtrfIRUNJHsRX2CRZkq1ND9pvEPqya6WVQ
4V2Ywp2SmFk+mjknhA5DgAOmGtGWxS0fgtngojgmzYFZMB4xa6vH2ywNzMc8ZTRh2s77OGRtshdZ
IL8PjNePEOXqHyRKhjfatnWF3cjc7ltN6nQjhvQe9qaPceQS4ofj9JvCodiXaTL2V+tU9JvYL7+W
rSgR7mcLGRyRcW4dTIau8rGI4JKX2cFLpvIgzMwoZG7G+4E5I6q3xNxVcRJ/8ntspGbBExnghX3O
43dTmmTFHKZcvqCaz0fMynK9y62YsFuQ0DvzstDfp8K7TwfsFapFyCMZuoiCVVsbuHYxJLxyGJIt
DHIi4XU+Zns3K92vQRxT10WO2hWT5xCmF5NXA0906ARoaSEhb2DoyfQuGR5yiSmiXWz9VBTaLDu3
t2l8QHfa7/M5Dl+0Tkh6bEh4imr/EFHNfCLiYRcgC9kVC24UUzivtwxGzKZyAwtfho2dY7J54nTs
rpGTLFtV9vVtTi16NcgYt003L/ccOkSSyGJvSuwx/ISpwhys1NG9S76h6rIDz+negZ76wQVw668i
cIB7p0lhLKPapkEXmNdltpwP5dB/DmAtHQbtd0cPs8BdZRJ5UiUT3TxpPs9sMQcxLes2DRSDeNUH
3ckt5y8wtNUdNcU9dq/xAzxIZw++cWzOThGl1ZTOlJ8b8MLuukcn8JVOBrgL45aI4gxf4alGJSOW
velETtpsiNmZ9fVWkg7w2dZRcc+UFz9STxV39dg596zLc1Bzjw1fr/D3J2Cj54zzUug99dT9As6u
DqFeVhSNcRRc5cE4vy3S/R7EmfikSuej8vIvQz3I62Fm2IWPbtu8DkU2EaM5jgnJuUH1NQcCuKZ2
DZ/8vFYfACDJKcJqbF/Bm7mK9UxHkNTTQ+kT62bnMP0eNXFwMJE7bDHqOaMCS1jsMZqHmd2r6h7G
2XwNCsuoXJacT8lwzwxXkM9eqhuAoO6+CPzkJoTR+2z60d0rPRRYB8+teYHM3C7X2Timd8KP/Ud+
Vn6SGYGIKlX03xOx76hJKCZUcHL6iTBZKyoSIAMzU15ib3xs/dE9LGkZ7bLBTwmTUfa+gci7W6z9
nPqaHdoCnPfEDG0aa8Sjpxbx1NX4KjnQUh/a3B3JCc3JaqcKgntXyVc2m/UOgT478xh/dkHw4baS
huOH9RcV4oeEtUyMJLQpWNGY8Ha0kZ2Nyr03Yp0RBzD5aLzw6wqRHO77JsPMBOEa/lJZQ+2ZhesL
zgjld1e1zueqFNwA6MINHJr0gzQWE6mz+cAmc+kQqpEE2QG92lvULHigAGF/MQRs302BHW9XAqi2
4xRVe935y5llWYJMIJ2bN345iZ2pHFVciTBuiYxm6ovp4l1TNtR+dMqv1ouKu3IuWCv57CBaCEtA
8xyNu4qygHN4Oo3wwn44tmad6vRhCpbmy1whUC1iVb5VXhJQbFM35HZinJ5OzHAl34rG0QtvVaxR
zOjdqCXBe3DFD6Loi7uAXuojQkKYJY6stlTp+pt1wgR6XRTcj0mG9tNJOwxTw+Kz4ydexOeAdUCV
CMNIHBO6NeCC7SyxgW/gEY1o8jRxq15431F1HaoI60c1heFtO4Cj19KL9nnZrjde2LWYw2KwJSCB
3UC4QrxQ+MyNIfTfLKYy26WrvotIymdV+aLbhx4+ikFMdKiBzgWFaQ2TV7cMi1MmHHcbtWuwD1c9
7mKnyVFaYu40rfkbGRIJiGPX3MRsYjB2mqrf9l7PO5SjeS29EYFXejaZ5/PrT4T6ujutBVK2dRbN
44qX+4fc00gKUCNtYGvj71AMiY8j5LA8MOEYb0XSnu0I82b4vOb+ip2j5RDVWbEre6o9qNv9yU9q
mzznQxnssVS327jsPi6pCA8q1d526pMfjY3712Ius69qGM0WQ/Jkg+jH2+hcpUc9lc7Ooe1OrzAB
y65GDfnT1w18lLVQpPugQzglPmzuXZzjMhnkjZlfL/NtBBScfV6qgE/KkVX7bDrt2m/DCJ780DoF
XtFO4+CmDLQm0WjGlT3jTlPG1QNkptGhxSO+up/ekSjB+KZ8nPLVin3DSK3cw+DGZGJIbIwHU6Tr
ejetmTTXOaNatB8NNsjb3k9ltxlokooPA1AOk9J3Lv46zZFzk56VS7gvZFm4R4d9XvFdsrjiAwzP
+tX1ugy9t9M61SsI44KTaOqTSlXNImw+ltPi3HajT09tDeZez62pgVTaNYrnV9AT8ABJ+KE9iGE1
R5IncYFLZZ+oB8cmBue3HNDlqDHo+OHxkHZtN+JsW7dBKm5iOfPQTGW53pil4h08IN/qvi9DfUaL
ctVt88YiIySpugc6ElUBxoSsIupPtaxUfZiSNK5e+rlLwwenG7ga8w4XVeXM/9fxrOgwkmx2Hoau
L+BrzjImmresR8mGbquKYGl3Af/g+O4/mzXEtTBdyvO7fEdhirAbw80MD67hIUPVfmtr6vVf8zt+
tL6Po+cCUe5/EJI5SKjknBbF5O3IsepfEyzAOkAVuMiTCe2oHuRYgyqbPAbHK6yH2GsDU+9Ma+kz
5dyoCdHgS7MK3UIObs7xydAmCNGGDFC9BpaR2RFnJEncjk7T+RV/LZ5W//6KLm+9R5IR9VcNwoLy
rEEFakKfcb4nk4HOpZlYvo7zXGf35BAQo5JS2KwdO//A3/RGBVjkpEtnf5YJwFFDCT13tzPFoHMt
Y4ObPQyXleM+S/hpdSrObA607cGbuwwTCr+icvijv0C/Zw7Cf6FfJuPYAtCHayVk4Booe79Dv63b
1M4Aani88K1FzCl2F5+ZygczNlO86eAsNxsLkz+8HX0AhzvO9O57qq1dr2HQ4yPf8SuaU4Q4Cgoj
NbOAgGzAHUF9CzzwHrDsiMR1yy6UHCbk893fbuI8vv/vTZxnOD7APcwC32CyYP4kmXjIVxmTVsUh
H/qKKhEQgO+bU/ihytIOr4hwCrtT+K4PsO9SVjMqDzMWM0bPbk0w1M2/P1bvd1z6faqEpwAcB06N
M+vwj8eqoyFZJjaXw9JqjaKGlYWGwO9WUkfEQLirXZlyY2gU36Jm8dFyvg9VJLPJ4uDXojYxJL6y
2JPevSRX8I+c6AAHgc0NHrfc9F2WOrs57F19nKu+OdZLJsShalzMLONwluK68WdFBn1Op4sjYVm3
h66Pkn1L//m3IJj3lKv/vgBWkcYuRAtyQkI4TOZPakebuYItua6O9EXwJ4RDCcFQZ13Yzt8RUJoY
Mz5XPl0ER+87KpvCEvSvkxWByY80jeXH7v2LK7iD8A3K++Q32Bu6KNtvaNCYI1mTruKQT4gIYEHA
w95c9vbLyrVAh4v/l8nI7/Y05/sK4QNLXE18vo3gH5xR9ERK0lgdLXMIPATSftRU/lOrTl3L6fUa
jQb8/N8Xzx/jGH5r6AoDEUKg82Wq8Wf6bCyzxA+AOICDWNdfJ2gxDUMj5DGnQLpJRQdTO8dyYFq0
W5L1HPjZ0zWVUzcFxzEp6x5kbskOCYpmusYBpooFvpluaok9JXHvlfs39to/tpEQoj88DrYSiEP/
mC5qVXqM0/MY2fuCoNpUA5oJ3PbtgBFpIpI9hi7l1hY9p1G55sljiidI95e3BYvot43g/OSYfZ9l
rCF6suAfTy7XnLBydsUxyJg43LiMs8w2Wfq+4wMBvHhu0Z+qt66q4HdcuZbJyekyqmrWnlPlMgXK
wJlrROxdDo7fpKPhPffh+3Z83pSdNFqhMpPRjbTzP0B7XVUW7UYVJgZG7PnvZu/nH1ACk41KDMru
z/QXsxNOxLlyAf4ZiXJ8tCbjN4CvKHFkTI9/bWgWeRXWtm8epUFO8HK+ceeQITasv9u6mh55CIP3
yFiljXaX64ybmd8ahz0FhMtomnmDLOf4BbeDoNtI2YhPs68Q1gyIw+ub0kv94XWZARFJtTnPCjg3
OfaYXlfZLyZEwIR4S/plcJI+Ah74oyKPsApnNPzY+rNTEMcCUrrJhqRL7pyOGfZlOhAHSFueG4Um
DY6r8qNH2BPuoUnBS5EqEEpY70U+rmcVYzE7m6BgdIdHGqTq+tCrgC3uUgJ6BCN6D82Arn2X4TvX
HkweJC6GImgCH1lWXov5y3mM0qqUu47jdMVxYWprVIAXeqA7OyZ4i+nJ8jvHWOg24ANBeMv2n82Y
bzkj/p7Awws3mwYp/x2yBl4JHC9Wg1PFTrCbSB9Rb3zzILfSU3zul7FJj4ggeLuUWZcZGOU09Zzz
viWEAwlcu14E6bIHiRbF5jJ5rCZmwifOQn7O5b/1wprq9lK9wOqlevFEwOsr+oCFcnmVUrnslXNE
p4YD8sxyQVoXtW+mNp7Yo420ioijKO7rY15EbnMNtHoefL2PfNwwpbSa5iF2Dnm4Jt4O/luZ/erj
RmSsTe5+e6lurWUQjFsxViNFA6bh22eRFEW6034Sp3eoLKsICreXmcNqSl8fUnjZ+Q1VYjWc8C0Y
uhe3pA/5ANOlmj9PzZoHCBMKuNalxX2yEpgiv0RFNzvHMwfrCARnnhhBBOQiXV40kUPcI42ko68l
/sblGW6Hh3PbtnCq7iRcNvlR5m2uwx0vbEjuEtPJ4Zhjt44IeG0Wm/1SNqVsqtzZm475OqrqDi4d
Tla06JrB4VplfPewIUb9ECcptqgUrCWUKN2YfudVQeGdV8DcXkfw0OwBtxoHn7W0wueZRrNCKIOW
p70GBI7Hl0vlqvTIA1dOdx6J1knO6DYo4GWTfHH+Fi+1G5pVwc6R4OowPq9cEyEogbH/h7HzWq4c
ubL2q/zR99APn8DEtC6Op3fFcjeILgcPJDwSTz8fgNKoeaggJ0KhUKuqyWMSmTv3Xutbkp75Oi6M
cFqyeQO8aT8VXs2jYNle0r5HclyUpy/O6/nAdkyqE5dyCWHky6qPalOiT7SxM2WJ/83rbLzIHr7n
U2m1YruKJC23R6fWVE6lXxSoJD8nVlFnqP8Lcn6CUB+MIyCn+J6xFQ20MmR5PRdUQ+NurEbgWTP+
Jsf6xXPzWGhtkD5qjZFWDPXQJx4rrVT9nTWrAnb4UulWiN7wv9tV0YqjVbdN9IW7uoxHrrSoZTbl
0PZo2qocFDYqUlvt9M43gq2WZlgPZgOxCzfcyRv9NopiN9rLoPLSx6wwx2obspyLCynzkaHfaI7u
JdzrUW7RLTM6rkPSblCyo8eDNOPeZnUi3/XCnascMcEIhl6Gi/jWQxc8Vxp/IyvMBmPdcgNQyYsA
YVZi54CRgYegQ3VH71BqVdAe6PW28aYcmblt8Nm20YHvqWiPpUdTdrfOvd+pNuZS9O9rAT0QJzbm
mFmjjAbqTKWc5XzYGDh9fAAkOJO7Oja9f59ZoXwgxrcl4wVOqbjEpPpXZCIU3WJ5NHtOOTk434Ze
YgrYpj6AryPYL8hkb7+8JZX15cuDWDaLdtnJLD68+eX/7YMbWiMbUs/zL608tvaYX/XiyhtMCPJC
a5r6oOAUsN2bgqsWG8FwW4OuEpvMJRhlr+rA8a9DO/TN6zyu5HiB/yiILppCGJAOaX1b7p5B3EBO
TCFzfuiqUBJDPE3Xk2kN9iFELik+qDRglPj2ezvT6gH+QKDnOXAETKpLA9X/y/fGr6VtknPnW1Ue
yOKBFxdNUMePHZJ6Az846CYkDhEZyFlSG81V72bxhRTsuPE7+vDzEo4XY5m28FwLp9qsDXz5YtzA
6Qiu9scDC46tjM5rbzY7q/HMg9lYxq2WZ3hKKBUsdYoZDBeP4Jm6znznZZjnNZyj6xaqRKR4Jroe
LhQvX0cnvckFqeEchrzQfumBGMkscWR+Zw5hSVqWQlZ1dDuQDHfz6Ic4HTMqi4YRhI/e9qpdoAaB
3iBpXJ3XYqFdiFFyIU2wfIO2aibrtsNH390EpCE1t7VyOvAGwsTCjzI2ctStr2Qlv8G6KuQ79b37
6onjjur7iGotF72Vf04m6RiP5/mYW5f05pmeKn/AnrSCHfyaDtY27LiwnjpLdNEWmWSLWDIw5V+o
sDgR0Md32tOqfLVaUxozBdCuPtr0W7yDrhfaZrXZj8uTkdNz9Xl64ZggOmceCpWR2xaOEMlRyFBG
H6/8qDPUJ5Q/TCZTIH0YQmWauP2T6WnxhwBxjbXJoohPFFYe0sdE9ByCPd0bEoQyElauUx3NCtSS
ANHzAzc0PmQyEGbd7WKQRzOFTb5JxdwZzeP6R9TAtWJGW+jZnVYa0xNSWP9L5XZGu2voWF8q4JS3
hl/A4DZsJgibhi3+e+/hw9zn1cTnEC3cPheml0I36UQkSsVBfe2kc2iGpyo9P5WD46uvAFqmz+89
ueerlKsZHRPEcrpwuG6c39Faq5LNVEvsUaYG1kMsqBVuhLyw1emSLpd1+DZT8Z1qXYYHo+MWdpeU
DabyUKGtODJRKvILB7vgLy3tQwevnR9Me8q8Ut3HSUBjcKNLgoRHaWbNpyzJRwfumGslBxv6vQ9g
3S3EPpHkm2203Gn6TdPZOPMoOVjspZY4wz4ZeB8bBmJ2cId11gqfaEjppKmEgDS3Pp1ac8v9pClP
/VgSaxN5s+WXwTMmG5pHdGs4vWv5DapGri7R2ZOUg2+b1MusTHtY8FPb72tnSuxbPcOtTz8imXk+
q+pqRarEfWXEWAJpBnxoCzbXj10RWbCVgHvd0XtVuFLS1qcF7lHVb1ZB94CEICKCLs5/sLyYjTkL
lw5G0siwyNGmaBtENuJ2jQ3ABoFed+5+1e/SEJ/+YjXBzLXptACp9Nw63/UmKo1vAu1X9zMG7Ehj
JphVZWEz8L9X/t4q7m3qoPqVWANOX7cf3QsRaCASiD6MHkRtd8VxPScMh4kBbnwrnEoiHyK48NBH
5m8W6FwAElJvBgLsR+ZQel5jymQP3xlmpn/uRVgFjGl8szm40AEutKk2k6MXOREuBwMGCch/5o8P
by/cmd/68rQ3HFTYrktryqH8O5d6RpkBwUnaKFLNDo9zsUiZJ27TyHIXcW6wYASGNi/QyDsBDmQ7
HX37a9kWZf6tK5xvtUfNQGTOfKlSAZ/stgtmx2IUqOsEFQM5OGyz1m5UfXodx036lHT5RJpTlBrE
Ubrl7PEuXLR4bBbkBOSdT6SjL2skOxiUt0kV8G00ouG35Iy93COzff2CKAapbmUgnK+Gk/k0zvrQ
iC6xGBiovvA6+7u3P6vXHxVyaagAPn48FOznqPacNxWAftUuscKgu1wllCj51Yg2fUhua7dF26dk
0nF7RKrCRf/tF3DWRaQUM2ZAAcJkZlUwwl71NWupIHc22VUVmvl4oYRffW5CLyqJ1KJ+vkvCjF6g
4Vk2NiS4P4BEsZH1Jyvp8Yz/dtODwCSbUMRk7DS5GBHJMJ5I925mG8FVWUnT2LVGjf9hBUiE2WR0
N6biJrhp6y4NTyxo24Rc4gwfqfWM7JiB8Uv3q1f77Xf86iN3aLaZM6yLXi6M4bOCyHJzPU4Enaq1
sb6WRSMGcQ98WOdpdy6bFsGoiMadfQlZs3snTmTJV3tRbsI1xrHg2FyPHEyF8yv8W7lZgUJuJyuq
rgZV5z9Cgz7BU8xsjMSfaao+r5dZz6vc6uguHnEoPcT0mriU+5txISwOumbTFwqyKrnQR69HuLV8
B+vzRbuZc9RCvASj0ytZNLhN4AyMUuo2Kg1K1os2hjlyAYC0yp41/t0jOnNT3QZ9vw3zRP88SWfA
hiQ1yMIXwTDnGtFiJzmQUmEWxlaExT9xLtmy2ZgG2Lh4y05OR66RXeETuj7iPTMtFVoHA2dKumll
SDgb0xunuLRBS13EQVh5RydVmdvR6RqiYbfCRJqE4I6rUCU8nFEQsHki5cRCEweq8LdBAmvrxpuU
9TMPiNLcW1ZHSF6cTVW5T3zgoADwZzKYHqQwGIOFizHwRsFaLFCVcilxLMl6v6rhvBZfEvQ2GLTW
9riesLeabJqgQHEOTMnGqL2hAyAFYgtweR9NJxJYok+it2siaaaQDpWldKhtmId79Q1vWy2BiZKa
QtpJkX3uCXooDyvFpfa0SNuGQurVlRu2PkFg3pDo8C/aqYse19cZNJKnZ7LcLDmOmiaI0OtVQwTu
mMxAqUYxki1QWI4lcZy1Mpv3Lg0vq0eam+j0gWrxpLBG6RGfPSNhXdkI8szuchWL42Bs3Ac/DMmF
WsXNa09sHSD5Rp7KiwrjwyMMV+sL05l4Zi6gUd7GMIzfs9OccSA9+ArcZpb7DMMYGN5nry7PIWJp
IOyOyFBBZxVuxk4UV4BLLjzhVPHX3yWFqwBHQSG0xWNrl9p00CObDDkRtuk75k/3vFTDbYf32OG+
ZAOE1M/Nn3VFCRU1iSCubB4Or9cbvWxFeB9o0k2fSwQMRHb2g7T1fc8cwYF/WFPgxOSrdiB4rBMe
uJ6WcImvI9isDV4GrnNDvq+Y3q7dY5CSM8SiYuA9Pq8a8RFtNePRtbsTjpqFBmkZiKx6+aXcZxF3
GSeJWNqw66DVVjMVbP1F60mLPJedr8Z9AUd6HcOOFc+TS5A0c8pltjtgKmalm6ol/DaNELStzcW6
HxV9J2ZxtEmd5V9YO2F90xH+6KAOtq6ZrXbJY2kmHsbLhGcb8WZTyZsJOWW8WUegWkCD40R+Cd3L
tRsZaTlzTdWFs7vbiZhfX5GSmQTXEvN/cHAt/PyHzI9wYLx9VLyekjgeAxKOCd3FLPHK+tHB0M1j
V/WoiEiyPelElz2O7iibK+bP5giluktLMo/0/MKI8vGnNtrM4OoWd+iWCNsMHCxyoZkx5JCdmDMl
RkHfDd1hmhgb75RmaaX23uV2Xv4vjhfKetoZpmELm1LofFBmDZHdjHlgI1Kaj+gA5hmXrZhrHDzK
JAkihiZJHT+sN9fUQvcPFCihBlqB73JCm3TQRxpe19Iu2/tEH9vwMdKsJrwqWxVZH0LuzyVKiDLv
9l3gqu4AULSRX+zRqMRzmSdTT/WZWiUG40ELr4ENs4kNYggBQ83z6+PbX9TcSzx7yz4P4HxT8mfj
+dmOgBMf1xV1ziUjKWaAosWkfDOxiQ/Pq+/j7V+3PM7//n3z/uh6hm0YkF9NtknrrGHkTJak5dWb
l94CBeuNMs8v8RRP6MTJiKD7O/ntJSoVPkhaytxRIygKHMl54omLIqvK5xo87Xj0PcRRVzlgAOeC
Bjcn0uSpTOxGx2rr05BNffoA6E6mT1mGsKsIgzh8Z5Hbryg6FFRM1HSdkZoOTODMuJ5IowAlw7ek
oRmvb4tIFOE1noAyPcCv0dmLcsfrvzo2aviHPolmjKIOHE77URUVcL9ZXcC54Nap86CBQBgfVlbl
yrDLMkmHdWtGSay25oji6lToOgcJkxGEsmXpfAlaPjjddDR0lxTx9F962xT7OLOpOfNeRuYlBnkE
s6XQRIqCwvOTQ2OX6rOO6Qyro8kMczfU3X1vYD+6aB1NL3bayCj4hr43nQxHJWxj6/7y9lIw5lbR
v5cC9fPcZGFpAfxhduudixuk5zaT207+lVv5XFbsmBj4axIn6vTCGN0YiHnnPzYG62lncuv4ULXE
ZWyLkRHVdZ/bBRJwxozuO5vAWYjf8rLQKYDvoP/DAe6dfampcmi1WYIgT4246F8NT065hTJLhoUC
bAWOLUu69puJejt8KDiiYKYn0vpgdSPnlx2KjqNIBKlob/hmcvuArZvRlVc5LcOHtz/D180qXqpu
MFfGUqwb2JheFsR9PPazqrK6HkhVTT4iEO8FdM++4BZCXzh1r9e21GorXXesBcdITUWl6C6s/3Xc
Cb0Va/hv+t9S0K1tEOP3hWRGLmnEC6ojbj5Rg1qI0uyWAAlSNHskV8GpQyJIJq4fVtMskA1IxLb9
ugW96pvatmyMy24ptaOq7PoLh1cnrxvLKtFqzxgvis+yVz8HvUqHzTxG/lngDe52k+lNH3ma6uDa
Qhxc7aIFhwcWkJiesgzRbHPxjdsLlU6E9kyjP6f80f6JtqFuDwMWqmHMsFuIKKVqyJvs4GqMQbeW
X7CjmzZh0X3CQ7ixw0jTb4g2B/OxMfWq6a6dAQX1doo9jm5QvVy4Y3Tl7w4g5kX192fBAS9Dix+m
DZsxO+7ZtthJBGP9mKAxAyITP8oKMh2xKoRFPcted6rD6npcC4b1bE+zBkBg0si6uqtbV41f315b
r2QjrCxc144HJY3dgGV2trY0r+8gtCZsJAkGOYloP9jkeaMNez9P6wdRZoXY6hA4f7osDtMkJgj3
4qEE1W9+plC3wl9+k7b5zbp9hMvEXgkajSCGsbtvSyulR9XhnPwX6NmwTQazg+3Nk7he8xPKs7ff
1qvn26E4R1DFD6DqhP9yduK1dd1YGtvocZVBuEKTX1bWbuXNNOW2l7K5LEUam5+NzuMbT5h9NIeV
f8tEzLtLMJiqSxVRbx/VyCmDKCB5n1Bz3vPnlZpQh1Ct49DHHn62KGoMSnoA6eWYl1Oe71tIyjFF
LhD7LxpEi4il6DbIp42pFEfGvH0GI6nXm4fAp+27kb1tXDU4a0lP88BeHZsMr5JIM7M8tAlhIXeE
h8AQxhpEsWOmzrstktf4EFKCuA7RT7fBzsO2OdufeIOjj6B2uOxoEF0PPr3aezlVAlCSNihcRmaf
eUz5IlVAee3BrqCnq0Posj7xGuYTVylpntZoF9KGJKrrPPG/+A6ZYx9Ja7TdZ7Sw9nhgGqrfIWgr
YoTjw9SccCSnxhXzUZIZcG0CWNDRjTRfwPbV3TUqRXLNh6HwUTujBJtZ0wpTGxTkoSIauKqDzL/q
QM59biGc6PtGM3FmYhpN9C3366r/zup3q0vX0/oCCVsBwwhIMBmgXBA3FP1eeEA6EBbPQUkAJT9c
5aRZR3qhfrRSH00cpYHSSHaTKa3SsM4064KhMo1hYm6QvInKYdGtQolmtCiHquUO3uQB/WhEKclf
XiwUzbplT02HGb7qOrKaaFA6dYxyJi6rrc6cPd+5VM3qGBEiwfvMupI8ZVVw6z9pthMX+zSsYMb2
vC4dw3SCbYQNO730Rqm0A6cwS5thWO9fxUJMWKBWZLZGPSNoY+cBrd5VXshYskVv3yD0+Wha0xDe
mujv4i3NTo3gOhJdgMvrmBqvAmars/MBhfYe9ziJZl4IoHKrlQS47/vGqIjMdgBLk8cRq5q8Ei07
9Ynd1KfWl/Qrc1G0JpQ/vRAXyGQgy5Cakx1SgQT3grpDA+2wQGpxFBfTbiL85MHPk7w9xpNrgU8I
2wp0rRurB1XVRXLillgwlFBNRPc90ZKUMLfWt44rut1EWoyxHA0/DS7aYM9qMKZsJ5YqdnC6iVCa
ehjxTQUN88rSHIvsazw5XfyUSIfU7CIvS+8OeUj/zsDKfNWWYxMDnkhvbqYj8LS93KchFWUgnXyG
vmEBPzQrm+rBQSr6QUMECaNd2kN8wkmVaV9ar4ATE6DXG/lOKC/37qBoUiaSyJFdDFCGrFiBDP5G
tSGLEz1QI3dwqdP8HjFveY+Qwusv1h6lNKE9bD0ZOLsgKdwHGyncgYFkmR9Lft0zXmr2ldojTODp
7T387BZBH8ND1bRc0WjACve8+RuENrBGxmWYlXCafijlOFlPdqrDRHV1NcuJlu58vrRCVxa0W1mx
b6CYYMCwb6uBvzRxB2XuhTQEMDQClWy7zsbymkPoMKahTSB6j7UHC0Ga1h8ivOg0vgLQN+8oUpdr
z4vzHwYvBdy81bNPEtb28juUPF05hyoYOSMEijAY0GO28F5Dax9bLJyNG+o5LLgQGF+70UOtMI+r
siyRntU/IkfjDp/Qbgo5IuJaEBW2qJ+dxpiF5riOMV8tkN6QTh/tDIe8x+suYhXsgjZs5IaJA+d7
7dJzO9gt3//GA96HYX6wsmC/asvrItO0C5E2YXr7r6pRT5p9NyuvnkLaqc47bX7uzGelkQtYgm6a
6cD7o8glvO5Fz3dqhGbj4AmOqpV0ZU2ZWcERGJ/2aU0KqJaBRzXYkX0yZZyEtytAWVcdTQ83dTnT
uwELEdBJtOH3RUUVuQOG2d7guJRxteHDC/OtPUYQOOMZg7bVRm/KfouuncAanFMXjEDsGjNsvvVT
Z1v70gm8hzVfqFyu/Su4KGbay8pa6sXRVo56BBPdqD3/E8SDI/Xyy9wC/VeaQdoFLMGVXVJqPrEB
63a7VupIh6EqM0NlA2bMmo/fzEYf8B/NEvbZkhWnnX2o1oiGpd+0jp8RN89s2oR23RcD4WkF/nbk
Z8ihwSiPxrAHo1ChiWF6uISCrFO/wGOyfZXrQePdwnWaa56l+bsejKTCcMkWy69pY4z8FBER9/ME
VyTelrV/HpUCtMp60q7Q+hVgvwJ61ivGOj8sZBdFROGFqLSPPlixdL+OZmGdzMkS1KP5VVc6VfMl
MNsZWiXpEz0kS4rSOu7GW+QDa8A3nhdX62+eJDh/bRfZaqTkr5Z8uTXqal2unebztgRsw+Yyx+tV
pVul2bHOERW2pnHsW0FxPwjm01crxRdqPS/NsPqIlIw0Vu0hG+fULj9jXozyvhiiB3CaeCWJgyEZ
GkVOnqZMROyWrT7jlJEPvVlwbSla7Nh7OSiBbIf55ryYTQnIYMfQw8ApzyR/Mn/lhszUc4aPQewi
EXbuhRvErGQxIfq4qRyPr1NPMbw1u5ESXHySTgATrSRZlMQFTeuJBJQw3GfsQudeW5rlYlCDPOQ1
e4sa0ew3IsyZtK6z1HSZ55HPx9fggRQhb8HouMj2C9U5iNIJAnrez0lxpB9+iTXLar9FdIs/212T
dJi+GM+RcjHRpKlMRfe9wBrFhHBBNblGPKPhV0I2lKKCBT40EeBWb6RAeKxcURM5nsX5sGfoSAuQ
vpGPhjrvQhKKtLYhug4tGgB2jOZMNRpX8cAImcsv4TjIkyUEKLp1tTBjEd5tB57vu85Nvb5rK7qc
x8RUQf805140X2zNm5sw+XL7NbGCtVcTmRHA+NZTotd0Q/tRJIMDAKNO44/ManTCkCQoh42vUY2f
hsBNwm0wMD6+MMDIFJeip5OxC8nhcfbSQ510LGg/JdvfOyQV4Yx5d5osI/41go0nzVCYH0ZiW1hT
S1rVWNQpT0NTRZSg+rJ7iKCeH5B1DZPEOE91h7lHFCXo+xquTUlsf8wZcm8xgRj3pCXNXTSomurD
ULCWHkJQ6eCFHc9S7g5PY/bsknwSPhjD0LsQLogRGL4JHRzHllXi2L/W6w75XmDrvELBN3UzDzcD
9BTsx/NYcZ0uE/eZOXyucztmKVnXD8+GoB5u4yg0RvaGinQ2Bv/gQX2gQywCqsUIodQUaaegr2IF
h8qhNKiVtIJb9COjeBhGsvCITLbp748BpyWGNcsvx69gU0XZEcRLHOqnfNmzRO24Na0OUMbDBtIR
tb2LIXK6tfi51k0iQc59XEvAdAltjLvO8G5IaSu/q8o1yxsdprHDX/fwvgbG2J9Aoc2rdTBrhFPS
xn7ebVPYT9HJ5XFw5rAay3Y20kgbFA1G0ygir7OWnZX63cmPyFw6/VqkNbShse+q8chO4TZHlyqz
uKKplJcnX7VTxsYhosqBhlhGZIOZPc5xYVv1bt1zMiCRbIGOxSJaMzFQpQf6jQNzUO4xDany6HAU
fKXPqnCXZJ0//YhRuRgjKfd2MJ7AULX6xmOPzS7DesqrU01fDaNri3H0mPZkohzhmEDILz29tLdc
If16B29HWdTXczAIMHUE2JtUFnl/bdO8iI8MstkWlRNwwoklbMIwk6S7MO0KKYeKqyRDr51Ax0Rq
Oyr9qBN+FtnkQ2hsIoFVW8WnvuFs3Cu9rL/kWIGjneFguj8lA4vnQIRd3xNoCjxwSzSNw4pPetkT
IEOeyYbL2BwwlCjsv31FOexRrcy7AVQTjknW8XJM8l90M4xyz8wzN7+h1p8fo3mPHx9ge1vlJ+pc
pztOGqpicvdE55iIRxAviQeCAuyguMWzQ9yonkdTeU8IUyUe/fW7CCbAc35qeBx4KP2hPx/AyyCI
38CdT71fQh+GKdtabVapp1UpERlo2LaR6HIwmWArJ4dziZVgHcblvvl73r+UKWsJsY5y1xDLQefK
ixkcWMxtMKm2fwhBAySHvHJS+7Hn2LSPlVfX73D3XjVJcGr4tEcMMdukQFydNUmQdAupDUVx6bvK
OkrDSrNLnfitD41uDNmzsIm4pF03RPvJL+L4RF5maNwC0CD1zJRJXDyuTSoJJN98ZBI53K2wrbcv
AudXH1S7yAFoe9InoVdy3kJ2HT83makzFjcKRsib1R9gJLUf72PTivOtFWWFumvrCtfD/2Wk+noG
YCGF9DGH0Fg3EGaedclqc7A6kQbG5aCRfngxtaksjxVYuYmAhzL9NHpczfHB4ovmFq3yGjoHeoSb
Wg4d1ttyYkROU2auUrlbd9d5TxzGJrKKtDs0SgsvKVa8aS8dzwMCi5//66qKYlzIUdEvZzWMLXo3
DV0zsg4dFqd3nLhC/25fFQvQz0cPSmGqU7rduXT0Psz9yBJUvZIl8PSWcIw9xscG4AXMtq9aFqng
BzdgMX1Ww9A2d02al9r27e/v1UDat8Q8KKQLMGuI+Y0vi3usaAjXNGxbae3R+EPcaVffckgy6U3k
loxOHWtE3TMCueL/6RGYPIeo/Y1vAotx8mu9lbz9mqzzqQ7iWoYKDq1GgwXEsOrla6p9YuKwfrm/
Y8cmHQT1J9utzQM2PdnRlgyd4gZBVRleJUj0vcuoEuNw0+t+J7Ye7oY5DDCbnD3l6wcJsL8IN36F
/eQgQpoud3bVatPHDAcnHnRnTkTTNZk9d1SdxddUIRQyowkIyUApXF7FMQalnwyf6mhuLKHS/E6B
aMmfoadrUKAWYOTbH8F545FH39aR2OhIfG2giGcdhQGZG8Q7VXJ0ECl4m5rjlFwMtPJJAKiMH34I
yA2tC1bHE6MSB5S/xFX1+PaLeCU19l2Ah7MGd7auAZw/exUJLCpll052FUYjYrgsMhm6r2mmblj4
6ZzHbcTUVJIWAVwAydLhQmd0P4clIaScfFI+bLAY34cqd43j2sFdo57S1iB6i8wW5PXbtcummzMf
0GbuBdxI1npwtWad5FHEeWgu3Li33+L59oXAnF0LO6HPCNFjJPpypUV6T4gdNflVWxiRBmHAzh6i
HlPsMdaB2n0OiTsyTiLvLMw4C5Pw7d+/PF5/bzugFsbzQRucjQNh1/lHzPSMabeyR5RmNkoAEQWI
CRx8BgHypbnd3yR5R1HbMXIh6adCzt1Ejn8nJy1KHzCso7EAB8/T2i16i3de3qt1iNSMKaFroK5j
vnruLgiCmusqRLDLPp5DZ/qAZKSrFcyq074on1r4BRf4rpNhx8UAyHTu6Mntmj5Ba4NaIpjs/DIH
ozxeW/iYjL1S8UQ6kF4kQFioYPVLlc4ZLut3/fYbeLWV+GJOgTU8g5xUbiLnEsFRjd6gYYO6skIn
y3aNqYWIkMw56TzPOEkPtcyEdSsHaqALdiQO+I1tD4AhvTJrfqw1d5ilPVlxThZc5mlZO/e/pYAL
IlnDOMc0eDkG6J5n04cgb4m5iDWvrY/4BPncUvbd/EorLeeqIXLO3rb5FCd3eV1p8yRm/mgnwrzR
qTSj+Pb2RzAv4RcrDJEzo10WGpNK7mJnm6mZx/iXvNphzgZz5pteyKzYGyaFC977xTHX9VpuP2CQ
NJrj27/71fLxcQZDTeWTn9vM58unczxRTbXQiMku7eEXDcOsvUObqlMpWCzsZtukI4qZOIztYhdl
/HdDnMwUO+/oFq35Xb74FBBdudzumeH4NCXOW7RWqHMJ1ILmcs399qkPuDOkdgVUOYmamXszyGBH
h69Rl5pUmKshkEr3yul59PYAbseMbw3FPFwgG5ixNeaGdbW6BNa2ZNnFxgxW79v4sAr9DeBt9Jni
tjp2VadQU9cwcIt8MsrDVJIWeHQ6E9jP+litPQ81R/WFi+Jilcsv38j//z7+V/izvF/fcvPP/+af
v6P3BR0QtWf/+M8PZc5//nv+d/7377z8N/55E3+vEXv8at/8W8ef5e1f+c/m/C+9+Mn89t+vbvdX
+9eLf9gXbdyqh+5nrR5/Nl3WLq+C9zH/zf/rH/6/n8tP+aDkzz//+F52pFvz08K4LP74/UcXP/78
w/BZEf+biTD//N9/OL+BP//ggyuL+K9X/8bPv5r2zz9M+x8GHB5qSxpa5J3NA4Dh5/wnBn9iorBC
hsKfQjHlT7gAt9Gffzj2P4gR9egns+1Y/BkPR1PiovzzD9v/Bzo7rkf0VeekahQO/3rnL77Bf3+j
LwKvX5ZLPNHzGcImRwlHcxYB1ctDTBeTUethD9NvktMEjjPR24PechXfdIMbgTcQTQ1eQdrePdsx
NBTAHuPR7Ez4+X/71H6/tr+/lpet4uWlWMw0qDjooDvs5y9fSm9XQwWaRt92GXkxIQS/PWDrR4Up
9p0p8nu/6ezkFiWtLlyD+hankLOvQ5+8yrRO7tzY1Pdvv6kzH9r6rrhiwDlg6MFpOL+Wv4meM2Go
tMmBiYVUTHNhj3PbsOUO0HO2L6K+2ykqyo1rKtqp0zDiz/WDL2+/iP/0fv/+Gs4+2Wnu9bmgrrnI
RvGdZVX+DrUIejGrHd/5aOcf9e+98vfbpSrj1OfgNM6vBLB4gHgjetgiVO6uS2GVxtb1UnRKBZpW
7FP5CIjq7bf38pRaf6fgKsLjAKcam+XLjxi3SmpjXmeIyLcYgQ5D42DCdd2SQaPdEhBoboKIzNS3
f6v5Hx4dHhqfmY9J2CFwupe/VoWV4poXkzRi9gRcGF13HUbdlOybfnCBpOD4tLaACjEBOF7t72yf
bIiLWtWIytSk5+7JCW3H2Oe6W1c7KAegfCeZaE9NO2n3hctk+E7iuIw3SV5p1aNlMzF45wr3n1YG
5ywZu0zkkPWdHfBZWpS9xx19K+zUVETIBemJVMWZikqD8/PbnxhtiNerw0aLgqJg/sSor84+somu
XIGMDVkgCQ4bblyjvwmDqHhAYCzExuoiDtLeJvpiO4SmuEbWTMe7lQ4uNXg9rtiEGgmNWzk2BF0a
USuvDc2m1z6IViDkcAqrPfVEoRQ77AYzMWtqxw+KQhwmrteXzxCOiFadYhpWdDa7PN4mToszSzAu
7E8BM4VfJvM86mjDK+6LKE9Ru85BHs5OxIkiZNEj60twoTdPlK51ufOQE0gc03ER39dkCw0nWXlD
RCY0yuytVqTT16IcZXbIE8ZkN8Ac62grGNA+1cDovnU5BOtDYBWTs2vSIEbYVKHD0skZSUgy0bzv
RqgX8E0rA9Ba41Xeo8Gk7ljT+YIhazQRIdhR1XY7V4vabm+ag5buMCGkn1u98u87Kwes5Ne2fHZM
zpuboe/LBwdvUn5UZVcK2umTePZnmwKI0Axied1UX/iYnFmib3Y/qI+FOnR2CIQZmSLjx0aEDte0
CHblQBZsuu2xr37HOC4+xaAbP+OCHY1NKRPuF047fW/MZFIb7FHWZyctqNyTIfxpKHN46MtasNa4
Xn9laEaWMdP+yds0oWof4E6bVNqldD4SThKUBNu79OXqAiy0nEr9adI02h5eUPZPeKe9xwnrJPq+
3qS/R9ge992GNNuTdBB7bMws77rNAI7c3xB62jIer0WFcskXzOL4UMR3l6S95DgBmvjVEp0W7xJb
S6/toAIlMGSp3+8mpYv+jlmgeUn/fpCbnM3xkTMTla9rxqaYtZq+PX0cafL3R/qotnsZFRDpLxH4
mAEFaj70ydG1vOS5IKqZjkNoN9hAkgEtVVmK+pkUB2HRU/JteaLjaTsXdpe75UH0jQtiw4tqkJrI
2DpUCTDk4Bugq4jN24HakNgUo5lBnXTXrX0Np/0hxLVqArCNaElINjM8TRizxx3xD9l3JrPxuJ/q
pARIEukJj6Tq269yiLsKUKdG5E/bC6C2is4nj4otEhiTrWjhqPWN2vqWikmKb3vmX1M8QUGl0Gn+
yqogNK4rfPHo4tPC3vRTMmTbHl3KbZhHc2xQVDGSqd3QHWD6o5vdFUiFhqPdd9N4QKzRutB7A5ZC
6ymdGE3yg/0CWJHjJM9lxdhj02p9Z+8Komf8I31kT90EAtcSAsBOwbn1LL/fFxIJ0QHCHyq3oAGq
dhFit4lo2YnB7bbKFGP2zeQhs7fkcTS3pV3k3ccGJHF/Z7akPN7p9eBwbeZBISVCRQ2RdmGnP0BZ
sj45eht4BOwo+E/BkGlbcnPqAtZYR8LurvAbWklIOwgmYAn4n3SppHuRVIMA4IDihohiI/Cni3Gs
MRFpImEFuwEJQRaTlqeCa5a96YhaJLNK1tZ9b4Ii3kSpXhUQ7lUDkbfyte7khpmjMAzr7CBsmqVj
fHK4eN8LGQ7fDLQt/WcU+LFoNym8zuorEp16arfl0KWFfhOZfWXOTqbawbttBZU4lfA9e7Htewii
GKEYcEhjgxJJ2HdEFHX/Q92ZbVetZNv2i5RNdfG6KtnGBowNBr+oARtUF6FQ/fW3LzLzHjs2xmfH
22n5shNoIa1QlHOO2cfqHSIsENOKgxOYPusyMWo8nLiG+ffV6IF8jJYtYBekBAYQG3vJfIN9Ul3H
s9sxCKm+R92TFOkY7mdrGe6F64fZRV1YcNsqM5wQhNIYVdTBUj6snrlhKrZ2lLQYw+j7p8kZ07hN
lrK+cUlV2hdyHWR7N3orPJMGKQvWjf50709NdG0QdrthG9qADsPHDsBTumj58cA+gRE5F3g45X4x
Jf26Td1H2TrJnZstE9lcgRhipkBy3MFgbL4mWQUeZoZTs87N+kFipfQxAz9+PZESOkC0nD4lxgqv
Pk2TA/meY2/jPjUbyw0Z6OUtMMGvFKeRQ0Tp0VMB3G0HOfTbbpAgYGQWTSfXnsHwJal9yAYjwIS4
r6t7mU+TufNGy3yzokAQZUh9F/yKbS6+pIWfHlynAvAzZoN3QVFCfjL6KPpcIvrCKDW9nTrXzim9
CIH4RsmN2Q/BsSVWlUdZvevHxrlaavMxmSMf2ObcfwxN9CncDOeL0Cimr95UEFFySVDOe3cCKw+s
tNq52SRPOfTr02B2FxDRHwRUWhadbgm/ylqGJxLb9QWXLQTJKPG+RGBBLubWneJ6YIlaFuwp4fWz
fgTWth6BqX1vovahxKH9om+z4+qg7ZrsrtyXYTJ1p8BbiptiabpdjqzhTSk7xzxAVHx0Z5cK/XaG
iELKLPkG7/qy4aYOaNL+Tq2tV+6N2nrEadPYDysW9IEsynise1hFbTGbmOO1D8ky+w9QC7p7KPU4
JFINcEtgGx7G1OI2E4w/i6zzj0aUvZFSfF/I7B4mUd22jXcZpW0Rg9l/gD/xfo7gHlU1+3F57quy
qgbYm64NWmQdqd/D5HZnwQm/hK5unnIvu5K5dW9XjotA3er2IIsE7ikyuCjcxCOwhToCXyFnnxuo
9kZOAfXuXLLzGYvdoQdwmq6x1djOW8D6bgvqBE9sEhrluENzUuHuKB7dRmR3mLuRqgjNgVrtPllC
G8hk9x5IqH8axJRccma9p1zUejsj2Rt2tmjekSi56vPooiYNuw9l+y2b7bdFlFzZmIfsoFnKy3Bo
sfVNg3e52+I1CNo8szsy60EEdgpBFHxpeLDFgYPudYei/SdnwpD68M041BEKwAwcBlRGdyMK70uf
Fux1b05hwbwPzvYyRo3scmbnZeO8ztaJcmDK7I94nF+iRFzvvNl5NxbBDyxMit0A6vfCk0QZW/Mn
akcCY83wrjPMYT81YUz8Bqa8UX9PQpwC3A36fu+470h4T58X7D9w5stuAZhyphRYJ+/gfhqHnthu
TZ1jdXJk0OP3ERxG3FIYROI4+ou3A3a85zaDx4MxHDnuJZcwmO1DW4XTMW9WCo369IS85TGVU3jn
NNZVGXbUrJtjXGMnsouS8CYhoTgE3VcXGO8uMeSdMRWXoLf3Ms0+D05yv47tup9E/6ZrTfvQZenX
GuHOjoCDtRtE8rauDHi1nTjCe0IIZ3H/wcBwNw7WdymAyYu5DfeBsMw4KzkPO+SjuI4AiIABnh8j
afOPp9RNcEanpoAuz/3PuMcMB0w4fprYNh6omz1Iqsz3ef+tq/FsthO7IWKLVK3rKubk+uia2XjM
/PG4GdFAFQjOgtna3riceEGH5ymI3C2dP4ZLDk91AKYRN70zLQfTn+f93JLe4zwCzZVRHg0cQ6Oh
3A4Dh8PPMBEcGnOz9Zs9ig1cw7Cmt/R1Ee6JJbO4jcZ2i/FkeofNafOQzehQ0Mflgl6rKcfbAVMO
cfOYbfNHMOBiuCt89Ot7yNGFAALjU6KbbBg07Ngr6XqUJt6BA4jfUNombSS+hreNnwn6bTnaDk9E
l90WDG+peE3ck5W47fvS7LF4FEnkXJCTzq5stliucgk4mV3f28ulWVbRhbGcKxi2DcXIrsFaPti5
sM6/odypqr1nUg9wLByn/0k3UgiVDY15AHkb/dWvoTVh6DG6864UKAR3GP/M2UnOQ/AYjYsL47pZ
vemysyML86IURfNomMl9Ydb4aFVZYH8I1xzVgmNYxVtzWGV56KHUfLXmBjoIXBw03IH0JJXMll9m
FDlBSDx2vS1C6kHMYT5sYcLR1va2lnI+Mm/yQKrG/MTd9g4tTxruI6I0FDLOoiKDDL0Wtkba8d9Q
TZFtdpOR/ewSyy4xE3bT5dBJIG1x2gpT7PzRyJHiTO1jilPwcQbH8mkAvWyfitGQD3MU4OeyrHhB
7AO7Pyu0yKJt+y5M/eu8cgaTEpOp54+zpmekT4HE/ZqI+ifkEPknfNAYqJbdBPdWuLB7YUSJkw2u
B1N12MhRPMpOFvTVitlIDq9W7LsVW6JsFci90jHJzqa55wBuEAzVY1CIkNKGBgwcqIl1vKTiTvxI
4G8/1nMz3ZITmx/D1hWX1ditUDRbBItH0p3ew9AnHPOqRmxxKa124DS9Bcu+I79s4mcZ+RSab6P1
bcry6MFNIpahCno8y21ppNsBE2X/o+wMHL17BiZgbaeaP7iBaP/CXA91+hl6Ue2pBlivqWEijOZu
/cR9ZEQ4eowi6TYxNJj2Rw8T9dHEu/MeJEAnd+St3BZ3Ra9LdmiK+vEQjMbMwrWsVcdUbOa/fE4K
/X5rZIYDtz9ZH9wqGG7h3Nd4rvKQD9XMmWBH5MeYYtcbSnZJxEc4e8tx3uVOuH2jlq69JSHe1Xuq
lqpPCdX536fK3PAxcK0zcsTrPMZCKu7rwh642fq4Fx7EEEXFgXqByj6ko6QofWl9DL6HbUsdbEc9
99FvEojm42Ln3xGSB3i0mEnt7vhBsiPuM+Q/saJybken45Ljkl1BPtp52+dww+WJ3SVouEAP09rE
EnXqx4VTe7Czmrr5yxiBt7EQ9+LDBAmtpVC3IdsestLigFQ15l+CtOWGf4+JlRfqUt89znnbbsdl
XTlyUo284vbgret17kzGfOi8xfiCVqVHF78ZXbvvK2KquylcZIli2VgwrC/hN++GgYryHSZiRnnM
5nE5u5iHzomrLdsFss002Dt25X1w6q0IoSIK+yPQVsgIlkQFuNvQ2mKJZML8v8h8s0F+Z/fd5TRO
a3pCG4xJQjH41iUYmdQ6lWDd8VH2QR2gLbKj9YbyXoB+kW8Xn4w2qoNdULjAWTiXWjvDAwJ59LYZ
ablAvFICca/PKfL+fPUx+nL7ETpyzOKoBWQDCmkyPoQZrIadKQEEsnn0QXnyun7+6Bu93+4DMhsG
J+hG3FpbnpZYIxAxvaDoNQCwmjrVLXXFkUthiDSTI0K7KWdg2YSIp3IA3xfMkuUc93HBfWw6bXUE
837u/PABS4R22gctO9QprRIbSYaVvFYCrxRCEn3EIg/L2CCCPfcryPs8puW3QPp+kW4q8OMfNmQ2
lzVRn5qp085HkvRY/xEpLI7cjNu3HdZQpxFN8H3BvfFGpltmnf4cZvtbCJYXoigfvTXxPKrZlLhk
HnmyLMs0O0Ch+HIGFnAeb9Gq4ISDDHUz3//jx5EHJ9x7roEjhqgEuKk+6UGf+vkh8uryYCerdZgI
K1z4ofMzxF/wlWAvSZHnAeaz+SrBN8TBLiSTX7qDJ/F0dG0pFGwMH4YtS+RXzDr68FOdNu3RzTJj
fbSnxqm+wkaoj5s3+P88kk7IhdMw8RNKzD2lbxtYz8QPyRysLN5wSJJ+R5GdGRsN1lz/sF8DCmsp
uGaEODZVtkqSAopquSE7M/dLv24nUTvlwSlGEGqDP1+IpkqPf37eb0LB5x9lm+eMqw8n5vk4xsO8
QiNG5N4OcB8yk2x5w4RnCTbINf7DR4VMGbLqKMcokKNy/fmjHGcOUMdWPCqFcITsLjs1HtcBZ7O8
f9dm/KOc5f8uIfmu+wF2v//xY7j52v1fyEqecysvZyUvm7+UnOT53/87JxkF/6KKjI4nyUixNPr0
/+Yk/fBf/H/qp2HnURdvnv/mPzlJx/uXx2IHz55yJcKO57/6T07S/xcKD/6QgD+bzLk0/J/kJM/V
Mv+TQjJ+8RsQ45nnfMuTmR3ZOUrsagmOg5exUWwbYTwE1cvbJ93w/t8NPU0z/r55REnPmy8CTBXn
BaQbzqmkFWd/M9P7lKrCn39u//ny+9/XZ8Y+b5/qjxLnscQ/os+S222HedxZCVicwyauWds71xHD
ax4DL/0YZXGQSK+IoTf+cZFILLncOxAm2tUPXykjPrfz928Bx/b5j6EU0uyKaMVbz+rcGwtDxPpu
NgvTv17DoVliI9iQb9er6D78ufde+kHKktAReZoAJvrHqYqC5QqnomTcExnP8uOfH3D+zL/7RecH
PxldYb7NgO7wvJxLGcxXCGMTe9+V0s7AGmaFfWON5VjuMf5sVkxoIHiJk0nUvH8lbagkhP9nfCiZ
9i6oqaCW+L+OaTqJPZn9OHCsn13p4M8D2GYm2DCugXHdzqmFosmmcAzyYIqv+yuClpf6+Jyde9IF
VbrWICZnugCkz97p25+BR3Hhn/v3pcaVTGLLTJ3DdfCQaMngs9kC/06msXilXPKl1pW1oQqL3JcO
FRqlk+c/TOQn141B/dQr6dAXmleVdK0xU3qbed6xGoLpkzULTFWTLdBbec46j6f93sPq7DpbeMcB
GNN2NBcDc3O/I9uj+frKamDjRgY9pWA1aF1gc6vvL+5OCKbS4c8f94W1LTj325ORg7/E7BEXC+K6
wkvrA7UKYvzkgAU0rwYji4Jb5HyOf/nnh730MZS1hxIB41yEZMQNcSj/vcxlNnyqcen4qde+stTI
0BzN+RyD3lqrPiKsNiD65KXsX/ka53Z+s9KESmdFmIJWBDOpnzEoxTjN+MDguDevJBRFnrmR5mOc
59/EcdszTtIIYnxE7eECayFcgrbGqpZjlw/zojevVWSwaCcq6pc6jDusVO/BlWTvGsrv7//8LV7q
K2XVoCAqtAiARLFtLPmxksSlQEqvrXgovbBcXumql0aUsnpkIZjGMOjCuMdR7NKoN/NdlFrImv78
I15oXhWCtEm+oj7eKOYPhL3szGJxv/hb272yc73UvLJ8wIRpgxCpdTxVfIGhSuujO0K30Xx7ZfEY
c6dZq7UIY1dOJd9gDRd0BiZCW80HKPO5jAyCpgu9DzBPgIq3vAYT8iLY5lduoi91kDKhA3t1pGUs
FKLKLP8UhFK+X3LUOZrvr0y0YD07LqNzjzuHsvULEJaIVrISCz+9KfZLNfNkdYV6KijA7gPigmnn
Xkr0ROEOx0Si238eoOeR8psVKVBm2ZoW1J/PfGJBvUh/KFJugO9rA/eGKwjsdXlcUnttPuOH5DyO
TTo3r6zkL515AmXiVUuK+xuuvjE5kaq7ygyZUGm7lRHHunCYC3LbzQA0jbJDv6vxLcUa9eC7s9Pe
Tebgj6/8/hcGiBoRWcEmBmjQkrgOjPHg5HOAVyceun/uXaUc5v+f7Pxztz/5ft40LLkgjxI75kZs
bLOSaTh6ybZVFx0lNOu7FCz1TyT5c31B7qnx3mKrZzc3yLLC4nNY2jCk//wqL/xQT5kJTkcUdyjX
LR4S293PDlJytIe53jKqYg7CBozGhCg7NrAT35cOqX4fWyC9d/eVdShsCq9r59yNuyA5m4xu0Y9u
IeOu9/K+sgpVoJksaD9B3BvdHKeDRVl16oTpX1o9r8o8R6v3qSNP3RgpfPjFY2cmFWPUelvALwzn
kxEmcAAs4KFGsVdxC6M0OSRbAXF+la/MkBdWCFUGTAR1BfbTh/EAU9KmBLPvzW9LZ7FaZHYGta7J
EbXs7M3v0u9dvVF2o9dv9vO540ByYAL0fox3az3uOsQoJCFHF4qN3gOUtW9zt1KMfh8cR4HWEqZl
eoDhaBz0WlcWOD+JKEURyxZLKt7jrcG03Mds8ZX186XpfL7LPvnssDUyY+GYTbE2xZA2RU+HZG1t
vUHlKcsWN7Y2tPJ2i23uvDszsx4ayCx631WNXoIKatylSrc4DdbhZlwbk6OFyKxCs31lOmdA/DqH
wGhsJHV0aU9LeUhA7MRan9Vznnd8YRq9CQpoi0HrVycZNel+8tzt9OfWz6vxb7ZjTxnzTQLLdbOM
OQa584NrZ4n4h8LTJh7m4DUg4ktDRxn2zoQWsiiTOXYY/Hg7t8XRcttS7zruKcMe3w7HnTd/BhHg
+Zd4dY2HAiSV3pRVsWPWAOg43IoxTmXlvsmrOrjplkrv1V1l1LNRJ2VpOUMsIOla+96z5T7IFijW
f/64L3S8q2xjXgIoz9gI83SkHa/KIR2uxySp9AamitMhPmpQNFwMp35MZ3nnoGet3nl9iDJU7/WV
E0RpYSeRTjYWrinqlrLzvqzR2rwy8F/qm/OfP1nPvMIo0fAn0xGUMoZvEk6DiOCb6r26MmkdrLxt
ZCETPW986dFV7ZpoSTQ/qzJny27rDUP6/3l11xb2zpsQB+q9ujpbvTAZw8yajtFM0Ng+ty71O0aZ
raU5dfjC0fpSRNl+DFGI+eR29d7dUTapzPVClEkmrbv2D4EzzSnNyU9rdcwvy40nI6YE9xLmSKmP
EbmwuAoiyPilv+jtrypMchkAxVZrOR29IUEybiHBsrpk0Hx3ZYvCidjGGdQcj820NchT8h9jsVma
va7MU/xxhq5FGnAEO+busCX5Ykwo0fR6XZmnZuL18GERtZ1r2g9yyb/Ks9uyXuPKNBUyWgpOk+MR
C1PAxwU14CNCeM3W7edLTOAURpojQjti4mndSNIj7/EaqV5jR/9+5z6nwJ4uYMtI+pkKUfAjFiWQ
gJGA3R2MwQhfs1t9YYX8VZL8ZLzbAuAmVmFTvLpnkxjD6by4m+3hu1bfq2gAcE52j+0KO2siq6uo
kBY1J8Wqd6D8hTp88vJjnwDsWYGzAF58hFFzK13nVu/FlV11kZhirKsB/jEz3rI8fkG6rxm+U+0D
ozyvA6sJhriYs/AAVO+eMqhWbxFQ3SCbUqLIDscxNvKz+qugpMkWpt5gV7UQpG9nDB9D44jL+1/5
aj1ArH6FbfjCQPxlHfjkW+KMiD9rYawxzcpht9ky83erdFK9pddW5imGXCN6VPDS1IqZn11AxflO
Utuvd9JQ2e5AiW2zSlqEtm2/Hdol+Jbl6Nv0BqOynyZhLoIp78fYW/t1X1NcgT/Va5nXFzr+XPn7
dImJ8N/MUSpjS9kP0U0oU+umMpLuQevVLeX0S03L0A99znDMEqzP6/lzEOZ6n1SlDm1uG2GyUI4x
dW3ODrXlF2jL7/XeW9lLEfovc+7QtlHIe3dEoubKV6hJL3W4spO2c4K3r5MO+OYYxt7AXiPfTM07
tnV+6JNpZEFpDeBpI9E2o3f1GnwJ+7XSW1rO8o6nbRsZ5/S+pU9AKN22aXvCMUhvJf+leXvy2i6Y
Q2chpn5st+min+03rqe3g/6KoT5puVvRZFEYOMb4UF6H7YIQPNFLs/4KQj9pOq+GJQMSZxw7Cjwn
3LODT1qDT+U/VFGBGWHJR3Sz8lu/RLfh5uutU6YyH0cBG2Kd/SGmnsu6BxFmx2i85EHvxZVd02kS
/ALzaIilgZTAbsqLKIk+67WtzMiyyiU1I6aBUzSnW8P0KWEAJanXuDInGdhCVCZbMnbD2P5J1zig
wJz0Js4vp/snAyWUUzC4gOuOwsdh+hASCdZ7bWVGZmkmXJGtQzyeK0dmR4LmEv69XuPKjjmTf1/X
JpFHK+twSCG3L5xi0BwpysG2H0ezxH4Jv/rKe++M3ffcxelT78WV7RIp2WqKMJLUozrvPdpeRog4
Om1bqqjLmqkIcxaL0KvtmNdjmBZXwl18rV75m2FdJt2p4jx79sjd/N1mFh8rP9M6YP2NHrVE1HOU
iP7jxVmHYm+6id8ebE5A+StLi0ID/G9aCtL28/0hKFbHR/DtnuowygICCjCAqdfmfz9WRKSf3BbT
9XnXQN/zY2zs74stv8cuy/EuEpmP2beoT7Mj+9Vfy+RwmaVOCRiy5odTlo9urgFdFszw1O2+GvP0
QHrho96YUBaPCcuf3nf4auOYegcxAlCgwiXQOuVYqslnn00BEeeFF1+W92NrXi0UA2p2irJ+FDWs
iSBzJIatzk2FHPKI17z9ynhw+ex/jzpbaDSfHRfGtEe5OU5DbHbVrQtgoaA2Vq/H1dXDMxr8DmsZ
nzmP+7m2+r3lFj/1GleWj5WcgQzrQSJ/8L+kcrnKA+9Oq2lV9kXdNTbANtVoK0bou6oNxKmpCz3d
xi+8z9PzWevhTzEhLopJEm2HZmvfUr2qJ0pADq98zc7GEtea+xjMCEhkOfbGG2My1w96PaNMz9nA
2FGAjYntaf1Lcr5cZPhNr2lleg5si9TTtjIu/fTD0nWXZl3rjUNVeTUlYekXlduD2RHYUEAQORhV
813vvZXJCXktkf1SSnDnHVC29W0dvnYoPv/030xNVWM1G0Srpw5XpqyePMp3A7+4EX637ObCHte9
3vsrkxTwxtKUrXe28nYeq8x9MLpS62gCg+f5YFzQY1Y+ddHM/0leTPJc3zS5esm4v3F2UjvzMJS2
eXHXeqgnqkRdo/uk1SmBcv7OFizmqAaXsXe2iz9uzri6uwa7qFLvCBEo89TN0hQuf8WQXIzbvLbv
c6EXKbBUmE5FLSrXeZpO1uh2MPN3cD20kmQwwp5/0Cpck1pMKzZhSW3HRmgPt1Y651o6ZLgRz1u3
AzyxJmrN48QEC7P2IqbWRk/Ohs/B88Zx7zQG4EBUGE+duTOn4CTmVPPUoiq1BuzJRzeiy1ke30yr
/abyFr05pGq0ojmtRqjrfRxgBLMLtvVN1Od6WT1L1WFFjBJMi8o+ttrpvWOJ694c9N5b1Vb1ObkT
fzZELKm4y63+tiqF1hUTqu/zT5ng1FCmXdHHmKcKGLwp2O61DvXWQ1VvNDiFMIo2EmSVMrHv7fIW
e4mPWsuKKjYyTW6BjWeKOM2xvgQFvE3H0TR8zY5RpmeBfRQOBSvzJlrrfQgV5UOVm5vmF1Wm51R4
foISUMQQeO29Jd237KR6uX1LFRqNuFC03tIyXNoIuznWWoo9z+YbU6kVYaLM6fmoCcraRk7Zd3Hg
Dnd5Km/ncrjT+qyesoWmCW5LVZWKOGgioF6zBZjAfU1GeO7e3xwCfOW9ET2bUbo0jJk0o5y4ISQJ
ANcVetkZS0Wdr+U4hn2ddHFoyFLsp7mrf45RMGtexX3lEGBRqujOkYGherZK+IIUqvNlPb3bi1p4
GQQLTk54g8QjNnh700etD5Rcc11XpVBDhTZQOk0XSxeXbIqz7fJruS6UNesNHOUUsOS9j70YfdNm
RYslcf1xqSy9vVrFZuIHONdGMNLvTdgB6jLlaa7a7ELvzZWlZnImZ+2quYuLxNsezDZJL9wAl3nN
jlHWGof13bNXPmvUJAJrnxFQIXXvrS80H6AcB0hxlm3TTfS8I+fLvg8/ZqLSy3hYqgxKENAPjbHu
YqcvwkcIr1h3lPWk1/WqDGowceHYHK+NGfHRzkeYszNWIzhqfVhVB9UDYRm6ita9aR0BZnRXmMe+
MiR/nSt+s5apIihcGxEi4yUXT355xtHVTcGkDfKlBDwfpSVgoXW+GzFzvXTw8/TjIcNQ5Z4CvEC8
h3Yu+7soAJAJim9oLwoQcv4uqHJSBekiQnPebW4h+o+zsI1xb66iKb+2VH+Lvc/B0saVhEzAMejG
ZTxUFjG8vU8OfbnE1zwsYqBvmXuZAIBa95ZJNOGzgXZ3PVk4mgTA1xbanKt82E6piCBemJW9jafa
hqN/kFPtNI+4vbjJ+8H1jeKbtDwh4nCzI5iMC7/30A2YBxTm5IX7BnvQcu+vGEFdYMSbRtd+CDN0
b4rNvrMx8AFz5feXXS77LTbbKFxPc11N7mHq3dQ7TsHsEmCvssndp1UH38zE6A7Xvj534DbiFIdF
qEilPFXWEJhvNnp73mM0NV3CWarf9s1kugfXnCaoNzjwbneVVbSB3ilEFf70dTpN+Lu0cRmm46c+
xLuyr5tw0Ju5qvRHNPlA7UCE0yuxvJ1nF9fZBqJSa/Sryh+TngMni9fH2nZJfWjNuYgXgXWTZvtK
/MRqcgAfTtHFflp7y9GWsKJ2Ab7F4qD3A5R1eagFsJVsaGOyFz/nzr3yDKknlbccZVHuxrmfxBq0
cWZGiIsGCSURu+XC/qn37sqaPHlic6bR7uJKRBAewTE7JF4hWugl6C1VJVkv7uiXo9PGvoeTNtvj
zsZLS29cukrPO26ycsWpuhg7wh+YKd0lQa43o1yl4ycymEtl897emMQyqq4Sz9ILW7tKn3sTii6s
jLqYwvgF0FgEfgwgq2af2M/P3BDEHb8k2R2nWEqBWhQ//aK/1xotrnLoLigLn5oAx+cRZvdbChvz
C9zca81NVjm1Zn5ujo2Ny1fal+61y82KqpNx+KL17o7SLzNOfpa5pBwQILAD85yLY57nmgcEVY3W
BXNSbClbOBmkHoCe5cO4m81Y792Vnpnhv0kvb1rKcKvqyncmD0o5rBc9BT948udjRha43CVty2Bv
xgBIrmM+cqdd9ULBqhYNSIvYasm5j1DWcpm4yRgH5hDorb62cp7HtWqM8vMaUOR1upezgM841LXe
bFIFaVZvLSOY7DY21sb5kaGF/7HVY62nS8WX9XnHe7bTFFlRdrHnB5NxWUaNtTdxRPwPeuWZW8RT
0MYLVX94HDx/AMWwCey7sIm3ynL6e3w3pxYwJITfwyxb455yuLc4n1TFgVNcGUHG51J3ygzPa/W+
vsokmgMcHpq6b+K8X4xvdTE733uDyac1M1RtHDXKvjkWnG7nVWQhiNEC+EadYY6id9lVxXEggTaC
GOcNOBms5E2dp9StrWIdTL3jiSqP28yxp9rXbmIYPXm5W2Yc/HZFCaxPcwgriweOmvS+zQNWjCKA
644PVC581+p+VSFXDfU6ROPWxF3fyP2SOj+3wdN8cVUgl4oNY8gS8hgn51Nll1e2LV+5FZ2H/28u
Rao+rjYMM52hp8SDO8l9aYASpYjmg16nKAfOIav61JqnJk7GPjyOmZ3uaiCYeuNFlbHJwoVh3lh1
zKH/bTBtbyqRvkKaealXlINJupBn9PsW+h609yur6sMd/iyz3iamCtnm0oe7Xjp1jF1qm+6KMBRX
uDlCqtPrduVwgp1B6/hQweLAa4q9iMIL7JpWvUmkCtr6rgEmHeVNHLnZfC372sU3oJhu//zq5+X+
N8NRVbVFc7lOs8X+Xm2u4GAFBTs6YmvVtkefs3Ojd9hXFW7h6ieh76RtbI7O0O0ybyjOg9+MWr29
WJW51EYuxRTljE3PvhsH80NqJXoLvalMKtAXQ2j2vDtRKu+Q94TyIXQ2ep9XpaA1DEajRLN4tII+
+TCtRnfXZJ5erZWlityqvLFG05bVeZUMb8/c3njIvdc8e16YtaYya3GQw2i8biqS4UQlWgEyG38I
zY6xn58fxhWa8wixFoUAgKk9pZHiy1ZF7aTZvjJpweXg8zH0Vbz1wTdiRzd1kD38eVK91C/KvudO
Jtlq6hcpS22TYifkOP2YHaGX3MRH5XnP5MQRmiw5d3sXJgQcZXhZ+96oNdxhSD5vvbWLEU9hXj5J
sS3zLBvWabno7SH45jxvPfK3YPUk8TdrHqz10OToEfZF0xST1hXXVJll4YTxECfbKrYyfz2EIHDf
t1QbftD5smZ0XkafiEZXPyeOMAvjkFrp0l4V2Cm9xQDeG195e+f367GpCst817EXH/ZzbPijV78T
ltWMF3k5if7ERWy0T17k4hovvGppr42VW8F1B464/gKb0z2Nvr1dBq6xepjGJCP8hNUoy3d14y32
vhYCr+stzZLtW5us+XhqOvbc/egVy3endt03U1cMV2ueTScnAdkbbRA6AEHXubvdZxbVN7flmaJx
3+RhJw9c2NyNv+3n/dk0JH1bdJmxHfjXMr9xbAxZvut1urLMoLoU9rlc+pgmoKunqIyucVlJ9TZY
jGyff9PWKL2W6GgZ24v5w7fFbWSl7/XeXFljuGuuteHPZexsqIAr2720W/ka5uO8//x96zYjZZUZ
R6NON7mUseggiVz2cqvmQ7SiejjMnOHTS7xZq+yL1i9RRXKWiDwf84cyNoBPH91yrk5bV6Uf9VpX
1hxsikfuiE4ZT62bHYxkexgK+7V+emFKqSI5y0zzsezHMvarMb9D8+2+C7N0+boUlvFK/OilRyhH
BDPBPsjucCCVi1P6YNtFL/Ld1BNsv8xn6u1ekQu/8MnD8/OfLD/IEzBs84G+pvlQlqfRWyzUYUZ1
zOsttPfozfWiSqYqokszYidJX9FpjW0gdPMfWIg0N7BQmdAGSBECAU0ZW2TQB2c+DY71ygL90pdQ
JnPgoOXcqBA+QCQOhsuokt6pDSPy52fWu6mlLoBi+/w7eLTt53lgAOIAc0glfnq2BtArvDVVIZ1c
I5Hna1/EQeANJxThIQRzS++yYqqcsiknFOmMVhbnmMGdummtD2GUa93jTFVJZ/qdVVVBlRysKb8y
E8jfra/X56qGbnUwR2gHmt4295hE4lTnttb9EDr888+5gmnLZVQmhzK33wSe8Ub4elE8qLnPm0ZW
eDb3zJNDV8ziqpByiA3PudNaNlUJXeIF2bQ6BoPdwhao63p3t0aVe9JrXZmlZoRtj2caeRzksnuD
6vVBpKseutZUNXSpH6TGZI95XK12dRqjobkwsY2413t1ZX4a60Jir+7zOC8KgV1KeG0EvTzqNa7s
u0thilE6bXQYajdfTrY9fzwbNOqF/TCGfT5isjYaROU20aGZxNuyauOib/U2cVVKt2bLktYpB6lq
wAuoGRtzv+EfoNUtqpJuQp2/UX/IJJI4Z6Ea23c+vGO9xpUZuoEzk9PQ5dRU1eu+SbtW7JK+ifQE
aaYK7orqlZqL0osoA2s3exdWSf+mXcpcr0rTVNFdI/YUTSAcHFfnjczYLSqAV3rmV/TtN8dAVUvn
+psFfirNYms1nOmNmdce5U8ppNF7WEhtnHvRhpOgmDC59YmuzXsxlN4Ev7Pz15MYI1Mct85K7a91
4NnYrYdOHmhF4E1Vhbd52Ywn5f/j7NyW3MaxrP0qE3XPHhAgSCBiui9ISikpz850+nDD8CHNI0gQ
BAiSrzWP8L/Yv1TTM1FWd1V1Z4Rv7HRSEkUA+7D2+uZp18OKP4NTLxwwIgDY3vRQXArxOmnZxgSf
dnWymD0vLPyUg/Zt7WPgV35eh8xTtnWtnXbMK3A8E/uMcdI/A+X+8woBuVT1OD/CIihZp90K+Fna
ktZkSfvG3e9S1MNBvgvYiLu+KdhTeAuCk6neNp1ELgWKSzCGMHqx5wzY2PJYw+Mf0Kepnfr8Td/q
pUKxr2sbi7BK8sVUMc6ctXF9Vp1Rw9/e9gIXX6yxLWiIhXY7N1R6p0QEJIuM3lTeh2ftz08NonDO
NFNuF57N2jwHgEpFyZsk8+RSoKiTOZoKi4vPDmbh3RSN6dCB2/im+3Jp1hZVDvYLrgc8tgGHjrVh
k6LI9PVtF7/YwIf2jDJnhd3NFNBBEQSYyVsi8rZQ5dLxsoR8mEQBs7sBYinwi0151wFr/fK2935e
xL/JuiKvNVi2owX9D62mqN3KXb3yN96YiyirNj4c0Fu3O5ii0odeLe3XmGzJ2yLbSwkecO4KPCjm
diWmZ3LpK3BJKQZN33RjLhU2G8YginpGYJVo+nVS7ElV9G3D3+RSYFMplJQHHbldTQxJF02LXVFA
RvfH7/x30sRLjU0XtiNtByb2cdHx+aECAlrt15h2Zh8ZjVPwj1/m97b5iy+3mFkRhQ0+BKciyMFt
KrN+AZrpbVenPz+XuioSa2NcvSz7OhcQ22RyWL+/7eIXIXTb4PCGntHs9KLXrFZjk0+qeNsuGV1s
wVJHxCrODeBNbt6rCug52Ctvb9smLyWJq2JxvBlvdrYCtjGc2vdb2PC3faWXgsStUtE2oNaz0wJQ
ONWdGYo1mJ5vuuuXisQ+AXMxEYXeBSowwJbrPmV6fZuvFGEXm3ARRZ0Jm1jvajtWQJKpLhPw1X/b
wf1rSfs326QLV5ScTSn2TdNvzxvRy0tD+j8zuv+dpXQpRyyY96GDWHnHTYh5lPPppGn4ZzXC37v6
xUIF0Arl6lXKfRSgdD4H3wALf37bV3qxStsQfGfQPZI9XMgKAFk3yGRttUwf33b5i3UadgMbNmIk
YGqqh8yxWeLqJgZhVrxtrV6akWmw5BDyabmX0xnATU8deeOxfSn+gk3YaFeKS6sIwepZsdC/TRlL
LpVfoEfUgDaOEiQ4GDO1PoyyqBL+bcv0UvnVkK6y2zpEOTzCDr3RDyR+m9chuZR9IQ9BUqNUlMeQ
PzR9cBP19eObHpV/kHzB5KgyrI9yGjsVXkW6w9x15ZV7/7brnxfXbzaAXodj07kh2UdDuMDgPZqi
03lU78/cDhNc559kupeKqzpodSR8Ee+VDqaDLeZZ3U0JKcsd5lST4liqzVe3div+heT612Tyn73o
xfJNVlr0czN2yHEW3y9Z2NUd1bu2xarr9hUI5KB5DwownbRnI872pVlNnxyHTseV2iOxbloF8G07
r8eqWIPiC8BnkN31BNrqNmXNunnQMQGPHW/aOBT6dp4KH8bHJQDWs03N1pXAbxMmayBwDSjBCISG
GF9dyuU4lF+0qZQL06hNanVkWwtD53xFQp+U+TrO3mTtyprlCQZ3fq5T3gJABCNvYHInwG6lC+Io
lSuM69tDqNsYxvwAY+N0TjFX0Dm8wSkZ+veaKkS9Dej0P5RW+GfjxmjOY+jOWepwh9psBly3vtpW
UAANMlo29V8GFG1BjF1MSACb5CIuq099HbXymyodMEQY5NwGo1J4kTXrx7OM7qA3tS5pD0urKfO+
nsI2TzA4Wew2tGwoCJYFuJ+FwJMmszn2K1c5nTdOrkMxxxI8bbcpzFeNwwr0eNlnSazn+LYhrhY5
qZlnWZXEI6IwocQZ8NvX6TKW8dhDv9kMVZlbieQwyVAhWcoB72zsDRB/NE4wNzLXV0WUIGzEXhIr
d8K3NVSg+4JNjVMjDDqVO9XTz6NVce7XbUm+uXpb2V6bgbd3m6EifqlGmiR3zBaM3WxFJRzovBtm
VKK99C6EI8IWJ667xYSGwPela1Cd+6wkmyzdnsBzGdGYIsPWHtaYLf7rKFQ9lNkwoxh8TDCBJJ/D
JYFVIiCzEThnpQjOJpWd63ofYIplg2gL/j6Jm91uxXc5DEfKUUijx7jtRZW2cSv34P/2GRCrXhmk
3mswzefIcp6uiZvanTfYo+7ioXTN87LQsgenAuhFepz5Boz5UFYRhYdttXY5qhCV+CQs64druWwo
01ScgGSaem1RzE/PxEOKCMpaxlgGRh1rHsNWmHgPg5V2ue6pD1HVJhbObxvazHYuMW5J1im20FrG
sIAjnftKuwAzM2ZOIv2UcBWKHFBI3nxF7iM6LBoVDXM+NXyY7lpHyvgZ8qxR7Zs1wZiQHMjATxsP
aHsTVr7dvtd9B15uHplgiO5GLNpq1+tqpUetwmb8UAVKEIrtrS1jniYqkho8ZduGX6OmAIU2LUqp
yivv55mfiAEZ/WPj45VncLUnmEYvPQsljKd53H0rrC/bEkTnVnwFxHPUHzBdvlUZuks4u6CmH9Zb
6FgngV8egujb0Jh5Oyqq1/W53UgYZrrCSvrWRHjMD2VLtzsrSbknoDY398K4JN4RUevq3dhWy/bg
IaOnATrR8A0Q+dknOT5O3vb9jxadm+q6iUe2Xg1D0xVXI0jS5tqNMqGgFIMZ+UnENJLfQ98Wdxgh
D05oI23fMECg0sbzMi9hXxTkS70JfwLhYt4OsDZiHztZRzLXHSYGH5O16vq7sCzq8OiH2q27YKya
5SBXQ+KrJF5a8oHERVu8q0ZZ6kyvNoBjY0PkhFEFFU/zad4mbm4nsllyZDoGrBdYkWK4d1wm1Z5U
7ZDkdmlm7J2eC1PtoZ8Oze0o5/hbB0+APitQX/L31UIMtpJqWPwu5oM1ZU7QrZqv2wb2y/uidBpD
DEEyl8+VmGR0VFrrOLUFeLVfq0o2Oiv7qQV7VvRhQUBGithynDo12dyCMx7kduppmPbd5vUnZiXe
Qc5JGcJsccG7qINyMmmzBFO/68+WPCns9rb2bvQYTNtxoHE/U7L6GPC3sodrKGAP8S3CpfK1wBJO
sqarqMpi5fnwYR0Z5zA4UgqGbClrt60+eotp0+cV9DxgsavRJgv2+037YQD2F8e0T1HxnqdvbWht
+W6uNnkN0obBqdDCska+63Cp87eprTM7LmO0O3e9p4oD5K17ftUBPNvu5hls3jUtQyu2a7+AV9+l
C+BX8kAARCZ7jLNV1XECCC5IN1PXwVPMW0PzKgLxO5/IHMo8WbeteTFkY81htpuXV04NQZGPHhzZ
Gwa+2AMJp6Z+QrGXrkADd52Vexjbl/YkW6QxdyuKKGIftTUOPVsUfIQcO6qWG1WSps2GzYQ2i7RJ
AgwvmKmoPUbotil8Z0kLSLTrI2sf6gVdqsOAvnFzN8CMrx7TeY3A+IH1eTp6I0PwyeVk7/k0Bv0X
Wi+iu4k7NuFB6yvVVd9ZJzY8DgquctNuKEU97/HJlmYHJG40vY/buSpOU1k37IiJ1Li7dYYCC7bD
ntTFOWhOrHjdzqBn8Byrhh+moS5LSJAx7IIHBdTh5gRI86oPulEM0l4KqS/ZTRpgxnQGK5o+9YEU
p1l18kXQFtVBmLjz4jkKqy74Aan901n0eoCVCl33djXJE+Sfy49hGonPwwAHYDY3fftDY8rrRWEM
gx9ibM9hOsuxXQ8AxX9oTdTkMGuu3yGrgUfSRgLgEjuzqSSTC8WjrwiQDHezXuZMTwjWHlqKtuG+
tAHNfVPnFJ6jj3HSz/622+ga5XXdTPxJyVEE+2oIdFYtA0j0kLnjMVC+y4jj2/TZNBRpmWhgpJJZ
5IK3jcXc50MVwesxh8ypuPb4h9ut7Mq8RuyE2gJt2ZI3kVk/tsaUNlMYIFpvYFjIvlTGLGnUxLeV
aslxnqaAXWHOVrPjCAXWQSYietpCBTOYSmLVP5MQazGVNJjxPHQ8oxTnPpFN3efYdabxbguc2M1C
9pkjxY1uAvUejsLzfeKwxee8Uyyvx+HbRqoxXVUBUPw2NTeRX+HF7kFUbw9tbNYIEYddhjUnhjP7
YQxLjI8i0No4zBUt/BDhJNjiOUgHH0TPFDQYmtdeh/03MTPs9wEmpK51A8o7TuRClteS2WX+AX2N
rVOJLuuWk4DO/Fokdlu+J73y+3K2kC6nFfAB92IEcD0bl6DSj1WHzfAzG1SRminQrMpUuzo4qhRl
1A1paxJdnjYaWpNDc2TdlZ9idesVgsEfvU0emN1UmPdNWCrcqgqj6Z0MxuKBal0sewgj+/4dNGu2
eYIJQXxTkbqYr9S4rutdAhcEnZsFjfljBKucOVWOepqyZRyrj643JflcV2y+bxgdH7QxW5V6GMRP
MyrW2xJ/G8J6DJ8scJHBR4ZWWPAhirGTwrbJWo4p2qiL+ZoltZlpVmrwcU9VvZlsHF2C7lTsXJEl
G5/3wrqmuUJysulbD03Mg8Rhm5h09gpSq5LfUan6bAVPe2cKyPKwf7s0aFwB+XHlMmq2ZLfEsj6u
qs4K339S4J2lyVL7o4eOrhn6D1DjrdnKhiijVdTGMDfxgDmYQXY4vjDQJZqCwKTNrXnZRRqR/aQB
KpxleFP3NljzylTkwD30t2uBpmjUx3YXYu436zozpjXjMGAwcf8eUe/nuOX3LgQ2IrRYotF6VmIr
uiD+jD+WtbydmcyGMcTKCENyVbXd3Gdb06DVEJDoKVR+PIKA1po0bDp21UZaZg6DhA8T6cQpaJLe
ZKQc7pBn2PmKdsBnz/jOiBrvdDVWGF8PYVS717LphlumtA9wVsCp4FrGJcubYQSAnod1NN+HPTGw
m0bjXj5HogcZeu4AV3oYacU+iglgoHyKCtSWRB3Y+G7tdZHsiWk8vUdDk/XvJhtv9zzquvBKd8MQ
LOl0Ll/0EXZczERAAymu5lAjN9n6Ul4X2DL1kokoKh9WKKuCDChzNb+bNj9i4L4D9txnMPEsWoDq
w1rftxNqmLh5ZTfu2Iq57W6PWdxwJwrW97khBdVZWFddeBs5feYYx9M5uBaQ7lZlJsXMaa7cSEKH
i2BmvFc22TWigzVXuikMID5rjPKyl3KKhxvTO4T1WVU2QRY2sB7EoyuWGcz7GJsEdfCoOJSx1wgq
k4UgFywtOrnwCTAeFCUWBfZY482QRzdgYWaUx2PerpXrr9oF58knToyf9zRpuxC0MANzvTCqmcjX
pKu+yZmX6cTCbe+EWz72fVFRpDy8aKY7B7UedjyDkL4+sVp79P6L9V6sZyzwZjZ2PQnRkp0AG2lB
+IZQNzcbwOovvpuD8tjGPbfPrivC+V1vXJihkTPSz2tX+DnjSx3kuq3ey8W5dNbB69pizmpAXzY1
S1MdKqthkBJhrh/BHsu2zUqdJkjIR8h+W0C+CT3QlvqrZXBy51XCrlsm5YcOAVW2rM3XEjbb9yFK
Wg9VSOMSEAX7xP18GgacDCfhy/V7qJvwZey5qA60rjBesDXTJm/HgJoH4uGODHN+fgtfU5eKeIUb
iSPbFcKW8aVEyck8zIGGwNwuSeYCSC6KgL8I0U/pOohb9KzgMQAiMDPpRMprbHHzcTWCvsfuXu5a
2sRtqtRiob0BioVyH2SlB58ib7F0cH+cx55R1IfaJeUODwaQYHG5nrZYfBeitI8RjaJTTFo8cKwz
WU3ix44b9T7cuuVexLp5LImeIKRyXduO6UJq6ae0RP627lfQGtdDPNPyJQ4XfbLNKmTe9GOcqc1t
y743DT+tEORG730gkqey8wwYBGr7JDgUKpl9lxZYKwLGD2tFvte2WO17zuN4TedaLQLi5HD2a16f
HS6O3bpsMAISJlw1SNbjOOEpW2o2NHkZz2FwmsMIU9yY2PfkZKqwkHdTsEx2P8O5grxscUfjTK7R
bK9dpHn5GbmYGoH0oAE96FrX0U2zzB3gymU/Y2sNtREvzHWa3I/MMb2DV9Daw2RjiqvjEMyy+xRg
ZQKzxtea17kXfnDpisJ5sZPWJXVmOkTdPi1YwFiXrnx19bdFcDbezMswb18BUvMI8CsrOE7vDguZ
67TBkFqzgy9UQa+M6OrmcQlRzdoNfcTU3ibY+HLk6GVyHM+C0t2YKMruMcjV8GsowlmYh3Lh8hhi
VG/5UeMUVfduskKTbJXlXJ2mcWIkTmE1IxD/bQ3t1kcUexKKug5EyNv1NHUTdqKqTxBDaYWl/9Si
/OI/tbyVx2iARINNyiefwom1wWeF/jIKP8vAAR1FW6XK8HQg8k8LN7fg0xi35LMqjfgQw6XCvghf
EfFxmkZJm5wnY4Bgpeh5MD/FfmuWMg0oTRiinMKoTBaso3fTJpb1R1Q0svtuakxQ7kQDcue7tasW
CQsNPpgHMNV5u+z6GW7KV7IO6PAQY31iDybMnAMEwJsSlL+rHo4Rh4aRyh9YW7VE5dFmFjOkXRzH
JbALAzJqpC/NmK0IUhFYI+6x/rGxCBH9lWzL1rx0UzDM+6EJrDxOk3Qc39gmvclH2i3z51ZyzJPG
VSunz9a347zXJVFBJlsXXtdjWcTZCB2AvVmbJirxlSQ1xlsn9I0yo+cRGdYYw2joxW2RFPCeGIub
oaTjlS8W8W5kdIW/ruXbpu/XrutSAzxuikHE0jEw8UQz7FcvEL4IZCz+0JAl3tF4i4K0kg4Gv9Yj
iE6ts356TEKfVD9m8ITEbmsJqfLYw9NrSMsJYJfDFiv+dQWdsm5SNgSyOIGBHsVRNnVbEyDDWklw
tWx4jK8SysPkZHG8NF/kVlf52sP95H6gk9nVwbg5CHuCIjgiY2M2IyiPY2sUWC0ZXMPYezZbyCpn
X5X6KKvzGYVbZkNYKg9DneEg1OqFozNF9k1V9TbXAa/9bl4wn4NaRoDBzi2pwvpONJ6gDlSv7R3G
G9yxK+q4Tx0v3GkgqN/dSlpaekTQ3X0WTTX4u77108mOSd9VuVjXJeMcuwcqjGXxGW4uyEhKhS21
bkx7ay2RmJCAvY4/domoMr2tgAFhqIkc6sSw7na0bOpuTeGma6f10HyhZhHtbhCteUYthe1UwBCK
4f3E4rhuSWSybon8C4fHzquhMSFpBVeZGk8yop2084naM6DeXTYiYR0ygX79DKajWNC0wOY5ISY1
S9Y5FEIyeDDJJcMg11qmYYUneFxb2mUa+i8oz2GbQ28H2VtUDW2wSXVK/Myrj4ufx+1mi3DivYd7
zUBvVFy7esosm3V9PQiow+AMuCw5iRvsccUc3VOwN/N5SJYGvhwFkNU9IovkMawYajLFhGQ/jcFs
PG1NESxQzY7dlrfopCNUKCxm474VPXg4R9qijpgW8D4Rr4NFbQ3nGbIXMCUXAtnTZrHH3QZCDvYJ
PTdqbjzcDBD8enBa7yIHs6ZMCKP9vUJL9Gu0Ib393JfcVh+qocTIXGu17qAGVNGzohIpDqjFyARa
cFxQCALzERvgrD9UNUofKDRP+3Zya5hio1iKOt1QkOZ5m8RV1V2vPkH1JMWUWfjZTLpn2YD6yny/
6nLzj0SPQfLRF2Pv7t1cy/okKom8Zqdc0dbHuayWsMKmS/mP1iOw/dyupVfzbpMaTt7tMG7v0T5Q
0EvNqDOpJV1wzpvD0kwey5uOL5RVbI9OT3gNiwWcJoLDhj3tfeyS91gPvtvJylbIXETYLzdeuL79
5BVKMikSWRfdhgGN+1fdSNnm7VAY+hzQTc13KxHNfFcMoNA9CtRV6a/VJHenJ8b6H7yfZHJYwrIj
WRTBLvsGp1mJE7tcOPV5ESeL0Bk4XhD/ZlsIwdrTDG8jcorh00SuOcxJuhMipkUDK0iW/lZqVFnT
WDMPL3ZdmVfCWV3d0a3ooQEsSNsfYIof0AdMPSbxkIEwtXl0b/pV7z2DC90eoiatMvREuPvaezUF
gC9uVhyDDnWQj6RTI7KIGOFjHhqpGyQwCGrVnUP1r80wHWEnl8LSJ6TXkK5xhO7cBv0hAO21+trr
Vi74VHFhr3xZC58brnW76xgTY05Bu7FtOhq1VntEUx3SgggmZJBOdmf0GEhsQ95UtVxOhYXyPcOU
Ryl5Dh8FMsGzvVDoRqOROZSneF7YlqEmpqMD9skBvfYR51iKKmrYphj33Jp8VL3r9tHiwvE1qXnb
BYiTwsgy8GjhhfNDt6rDNFaL/padslnhTIyyoDPyKqaarsuxDQUTL86AEnNzfuYWjQ9eR02UNeHC
hnue1N3yIcCnkTgakPENbn/2okaQP4ttju7cOT+5LoKhXXDQQO0Ke6i1KMv7VYUTAjPj4HAwo7GE
YlOSoVPCvU3JpGT/rV6xZUPGtSaKvBo7B+PewT8WwSGWOQoAIOEM5jTJwYl7XjVziWNRNNv3tkIv
4XPT+KHdR2XUB0iGR816cJ5jUz9GCG1wNFCZRHyvsbWPr5WOuBephQX7eueTyInnEIW1GmgZVO8t
3Okj177owA3Bw1CiXfM4y2ac4Aiwio5myTzClRhDb9p0x0qha4WHJNJsbxIEefEOjEY3XmN+r+Q+
29ABGhQ81kxSJznhsRXXXqMPdINIQsQ3rYui6anvmtackpL54Rg4cNg/M0KQo8f9EmMkZ1CBS7uE
+uBmIHDweQzc5OqPwQbmYSYRBfS71Slh7urJYkxFcZLMz1sH9VomyIQWTc26HgYxpgzsNxFPunhm
KBBltAc7oZm3U7ABDW5yBne/7uh1ydYUsUazZWGyWHdYh16yg0GN3F91bbyRl7CynJ/qFn28TBOF
9v0O08DEIMHrUaZH8X5aeLAfDaUuY7FqghRr7jbW07ke1XPYT+xJCGH0uK+DEN2auEeDZk074NtE
uo6L5rmpEh4d7OLkdtDREpAehmzUO5m2rASHDRlY2Nzw0EzTC5/gif6alJFTNwSV7WTf8crJJ+/R
WMm7EjU+zBZCTvZQ930XXxdl17dPXuDGXK9UtNOJOOB6UK2Avhy09HXjD41LVHlaGiPb9whqUUpC
2TBe6xFlBaFQb47gsFaTzGEx6yCDt0a86hxdvETIfQvp7dmAOPkEy1AyhZmUsIFUO4VGzuSOifIG
N9YmjTYPi8FNQ8cTTwKA6TSR6xPDbcdolORVu71H7wPVrRkreS+3LbnhyLqCaxoUKCOmMYH3HD03
4QS9Ik0c66u2SUZ+s3UD5qZDug72k6+dRP2udbDm2FuApNcqDT0KsehQUkimyDiJGRZ3Rk2f1RwJ
+jDANGGi+7NRa4j8beEAxwuzybnJpPK+zVdlzrQ6O8V33BRRf4wwh+sPY68dy8t51f0NneAyky5F
S8JjtGnOboIpDIM9eou2zjtRSgTXepw0ymNM1ezLkoBNf11sZbO8Q1U5siiXV4XZvrOes/KrbgfS
HQnDiOKR1H4dbzHtb+xzByvp6v3Q82i5CaNgWn+sI2/0TT07lew2xwUKIBI96hSNOoeeSA1fu7gY
bXTriJp8ZlfgSI8Gb6HJ3UZpm0HTHqPXHUVnDeUs9hLy1btuBvv8PfFtOd0au4X9KQFMDxEByt4F
ZhSkXcGbn5Ko+YrKSYDyExeBnlAiRAiWTT2ec7VDM6lFtQFb6DmZ8edIRAZmZtkaBKHBMhGjwZiD
5ud7JzVy9TJF5VbeT8ncBbAJqJP6uzufjN8Th2IbZsB5eRwHiSCEYKfrnpgx1LosKlG+N6nrIhgx
eAb6VIJ6KMkZ5QFUMawciztaJdbvsX/CwnDu+np+tc2il5thSxT/gCggjpa0GRt3WlGQXD6IROn5
Hsd1yQ4T4pRUwUVmTEEYKpe8ZyjQ47BF3/EBUbFMTlOFAYE7tDYU5tRBLdiQv48tUnMOGmbE7Rfn
glGkmAeiHjVN3aJqYcbqHdQNYZnPM6jz7xoIEnEgAo0By0U5i0K+JJpIqIl7gjYUylyFGQeb1hjT
i9JBoP3PMrSsjXtFtlyiJoaslNgvSMm2OkhjCwFEk3Jsr3ZLy27AkEYKb3nty/2CqU4Qh/oliqtP
GIxGZTp1HmSc8Uoh16ibzI+w/fYnZMMLD3PDKigw8rcJXS40V/Ea9Wrop25H5Mcmeo7nt8mY6YUs
kndsXiYk6DtWvxPIeWr+xvmTS7ecAYZysqiTZI9TiiBflTO5nbBZ/hk5/nfcnnAc/Kz9QdZNLeRc
iLsDLIKxGmp7rXwwwKZtgrQFNbG5gad+Ikf6sEyoEmUg9QYkQ2kWOccffy1nGeM/kepcWuuUCwpt
dWCS/QBQaZfXGB+4hfJuzBAuoW2Hlps4/vEr/Y4SKbwQUppxWqeIsXiPafoxebLrULhcl3UcYfQa
mRjK4FXQIShc1v5PRox/R6F4aWbVQFyFzZzyfSwAtLDwbNmNKGv9yQf6vatfSLc0YH1TUkkO2YX6
2prwxQtd/InW+veufaGtRJQ8Kl0WfI9eF+J1sx5r4IXeePELeZYNQ9sPLuZ7lLt2UD2ixhqivvHH
X/PvvfOLdV4saGRwWcf7kgQTjtS5QN6Nw/dtV79Y7bTVDNIa3BdkajC2tRIAyW14+uOL/84Teunr
Ext0a/TS4HGpEkm/T32tfEbilQLKI6jSqXaQMh8wTsL1m8h75NLjpxKlT2B4wvcgnfIP0WimuyZE
debXD/SfPxnKTX/7L/z926BXU5eVvfjr354HhT//df6d//s/P//G365eh7sv6nW6/E8//Q6u+/fX
zb/YLz/9ZYfA066P7tWs714n19lfr1++Duf/+a/+8D9ef73K86pf//rLN5RO7flqMK7qf/n7j47f
//pLeHZ2+8/fXv/vPzx/gL/+cvqi/99//+MvvH6ZLH6Xs79IEbHzXLF//fVfKP2LhBiHRCEJOXLc
X/6jByS0+usvEf8LXP1ImAgB+BUyVDzO0+DOP6LkL9G57iohlJU4ETGf+L/v5+F/dtb/+Qrw+f/+
999a/v08VJEIxmPOwfnDH6RlyeX8uqORNVs8uYd5tUMWTKW4GwhYuiwJk3/rWcNLxaHkkuGzJJCK
/cOwbJOgJO3KuXlECfsRDLUPfTK9+83d/lc+zc8vcUnNQJvl3GN00KU14QfXyKOs108byuT/3stE
ScxoBNNAHnEukktx64rqQ+WtaR4YvOHD4D2p1E4HTf5vvwpqyphBo1AjRfGlhdsqqFhC1KMffHvs
+EEOd2z4k/v182YJYUQS4yUgCBIU3BVy6XbaDdIwH5fNQ3/D/z9n57UcN7Jt2y9CBIBMuFeYsiw6
URSlFwRJUfBIePf1Z9R5uVvsE83YtyPUT1KhgEpkLjPmXGRaX+2WnyKM6+c7rCvdolYiIdCcT8dJ
SyFcH3BguKepcWEEw2lcssgaqzNauzsp6u8DlV1d6b5qpujfn94/b80zTeJV1/VM27Q/L+xyqfV5
LM34Tl/KSwHONWhfhX4GBNxf4cv1Bj2JQsVzkYVajvNZs5XbItcTrXXunIKEvKwx5qQ3mx0GE1BO
LTjvlHItXsycqgAFawl4kRu6b6Ye1II3O35tJMXFu2Z27RRBwsX+NnnZrsnSd6sXNslySgbl6U68
wxH9p67nlOAXykkhvhPy2KmJ/EPrOqxLZvNWz/Il6Edk1507t2HSW+4ZRsoZ/HHsgT4tvZwZPW3M
t5MaqqfUy5r9Oi9lElAt/rO0C03TGveDkyMaBglakzx4ubvsunnUg2UWRZho3XfQ0Cn1+6pn7M2U
2S7NPLXNp2KTKHioYO0lclzfdpufzeJZ+wkgmWKGxyeYi3eb8bbg+NFlgUL+sPo6zXMwtiH+ISCz
UC1cp6Q4Mr30ZStJYCd156JkfXQKXaFN7l3QiBFkFrga8YS7td9lu7SXVFb2ybGTLhp7BPlFjetN
Bqbxlnm2eXKxrKWfgnGQVbrOb47SOVjg0cOkmfVoSWhwra6RRIKFdHTdUhw1ika7zl3fq4y8pq+n
n06KiEAW4xB51wZmuabtnsHMLlbV6aNuNi9JWl8Z7MXe5dhaBTNlwHPSJ8CFDI2l3SpI41Rb8qRi
2Vz0XqujwZ7aYHFxlxwSBbBYpd5FlXK7bbOp3g1Wm/sjjHeYdGt7SMvSCmMnL/YL2iN/TrrxoKYC
OzqKuLTThmT0jYLvwFgPcWllUR6Zqg315Jbuw9Iq3PaXQfbBVg/PxqDD0Gh5sesF9Jyp6a2ftO5w
xHLaOxvlKG+MbtZvOnu2/KK0thMWJN7eitNsZ09lE2yL7oZt7Wn5TusbV37ko3XxunqFidBzv9QL
9WhLXbJkRvnh4Coqo/SaPfbV9sK8rvi4uN18Wi0hQat7Jq1P3vaohNee4bLnP8novk0VcwnRW9u7
3vOqQKTNshtro/+JEbF+W8xWEbiJnR6wpikiRhMLOuWLwW/qiLu1Le1j7vQCUM3ufUo3iW8nrQhr
i38G3/DsLQnQX8+up/D02wnDqf548EV+Y0HXVXg/R0gG7PPC63bcjK48FTQqGIewNseasSDod7Af
sAfqn30up+MVLHzEBxh8KJW9eOiov1PZcqn2aRb0ZzzFdI6SJio3rGLA1mB7i54u4GqNwVXT3zHX
M6oF/Oggm/4w6kAKRgI2xkOu9tVcJx/UKjrafyL1LcwVfKcY8VjJ2ld3HdyotvQHZW91aFEIOqbJ
qG41Zl0eC5lOkZuACBae6x1F1q8Xe+GQn+eWH9yuE/6yrYeGgjnbOjvzS8iszK9Ko9sT0cxnDHM6
fzXGfGckHbt1R1deNelONqoKcrsysLlcs1PbSzsc4/UEWlznr5X9fY75DkOWBHGcqRt7danPiqby
C+xJdwk/nu9iLpnXT+5shTDDUbKAMI3tnEWTKH53SfxtEPagsVkq+ctMli50+uk7iDbVzjqm/pUq
lB2Y1N3R6IwPGWVj3yDjO1kFDKw95+mxm8b1UCnm6EABDJdxbbaAwo0K5xKhM03uhPbnUE4PXTO+
U08HIIgH975rmergyk6GjcCGOuttcVm1JT+KgQNLijE/jKUGrFKiPdBjJw3cuptCaDUvhYagz+LO
DvRKN7BvGYOmv2q21Z9poGP/wqbK1B1MEBKBgCFP1/zAvg/NYLdVVJZVszMr5oPrFg1oZreoe2P2
zIhCWnmo7dq+gKtvu7Rtf2954914wIUwPboKwEIwB1aWdZhKxWBPZljCpzeujxQm21mTkVCGqd/N
SR+DzZRbMA8ue2JRFm/LWvWHhWLJg9HO0wf0Y5HCyMjr7J5xepqaNj+z+7VH6kHWmdVln0dm1wSJ
siR9vDzbk+A9qhEtZwO0EqCfgdAxpgOeqM6umOruMM90TnqxAl6mubfHZHiJtFplu1GsOZIL6kiz
xoOk8ur9zKiyRSpPqiNQb3OQ9pL8NBbQK1sVoBzmmN/D5blR1sRtIHCRoUmYjODFUxUsjcwAgc0U
CqdhElmtNc4T5GISlCruD715PfJi9rbAogYclPRlXoy1sEw/c7WZrZ2zwF8HrPaA+3el3tkHfRTF
N0/BfflWuWa7DI78tLWLfjuU94raeX6BxJjfe0bCgvt7Y9jlrdzbbfvYIgHZgQpMnI648CFc+KgV
OMpcExF1eaUg2Awd+mwa2btaSDlsvoMhTz/A71jTNiMXrLjWD1pag6JpFQVzS8vuF0e8YYaU/Dan
WQtFH/d3rpOrN7AnSMLU1rJQM5fm1smFyVZtlftKTP2RCqkRaMacnxdX59GNxAyjyt9HpreJqOsN
YYXQ+8VDCibFs5vzZE89LjN9Tu021PGj2VdmDn3HsNTJr8H7d4p44lYRFkROLcoAygWg2eucPT5Q
+U6v0vckYXKgXFrzlGvyx9wp46JU8qZzE9B1PR2qFdQQFhbYZPQR71/xfaG+QS5AuWYl53WNk0xg
xfbwUDtjir7K0m+NbCjPLiUcpBPW6pKVVx7n39jQOq4GedJSMPN+ceg4xRhFsfD7h6WkAJnEWOhC
+DEJhjYFjDtKjH7U+0AwQTFy1JS9zK6WHytPo0jVpXy0Zf7S1yGhW6kgfWtNi4B6DPqPK5jUlM5h
O4HfT33+J5dx95paxsd8/TNbXcjCGU5TWsRADXQ7bqxkfs1tjBtxz6AH5ZrlYena8oOszyCGcHlj
hf4u8/RVzUJ7nYAEd6PEvkMrdPPpatGLFySmq36Zr8NtU2DmWMfTHJaeSA6TxPfWGdw5yAA4gjlr
+iBzVy3oUaZEgPxl6HY1oUU/rfdjqb8mqEhmP026N0NsH9KqtWMDwzkwt3NZKZA52XmhXhPZ1dQF
sz29idLhnvWZHWRAYxNQGOd41Kb5Fsc7yxfgVuFqTksdao1y9+g57kCAbkVF40mXUSefu+SFRkWU
oQXzNTZKf57kcgd+Zofx2PzRqu2j07ThlIw9hXpDwOngh3MmylC7ioTG5ymasHnzGPaFDsBuO5R9
7G4KpDcAkzm5dsnJvcOWYUMHYuDioth5bnXeJH+5JrvSKvVd1zYqQDY2+qLWdaIo+l57lNHzfqII
G9o6Wpkqj9fdCK1yFMIyAqvQf9VGUR5wOymCkc7nSRRixG2x8k7tYOuclAlPzURmKLLV3ZWLte3l
FrMzMxhol5X2O3Pg6d/plMDcnI1UxbO1ZyxR+h3bislvBLF6gffJEdyrD/QcEN3ePO8m1Zzbziu3
QNWb9pyUq4xGQxrPGU5uvKkuJVuOVkjSHFvV04iNMwHhavPVluUEOwOG0kr3cXVl75tCWy5luaBH
k8N7jZLxZoZyumSlfLUNIq2sgi6+KlkyaIlEHTK3HH2iIhVuDXQzYB1dtXq0DqtWD08skuJmMd32
Jl0bYMeqMR47SfxqqNHikE2PgGkPLDgZ6r3n3iFnKu7LnpDVXtT3Je1YNbCTV4vE7lh34kfjDjIa
zMWI9LL+Q9dmiGwPNQjkVLZ3r3onWPd0DFUl17uyZcqFI/vS15tsitI5Xo+GWtI+KNHwPSNfWnce
g5dT38MEI4AZi8+picyK12yENRETRpxTF9/bJWKHKbGSC/vcemBSOISklWM10cJ6EASqndFkDE9K
aKmy6cfDhWESpd+ARB8LiFiQB72uHV8iInrse2G9V3WRR1WDWWZBE+/pal91l6gWgN5p3CfFWolc
Rl4lLEgg55qKwFH1OgAB2dEJhZi173vewhbg4GTo7m9wKDtq68pCvWem+75N0zCfRLIjRLCimv6w
H0uQTSkzDwbdJLJIqmBTjQCxVM0lz5ABFN0KLtm22W5p17dihcrP82Y9QJR+WJW7Xbye9T6o1Dum
mZXerouFmGeqK9/pCBWFnFCAVPXVIMtMArPpzTDesOr049zcvi1I4u7ieDLAGldvDicaa4cRldi7
2JZhJ/AV37cbwiqrifNDuRrTW1YL+ti6SiKz0MdDW9brvSvS9TmnXXFqNxpCUtty36NzcYFeIyte
JTjAOnkvpd3m32nzQVM5wzKHqaYV+8xOdKgjwtLME49WuqokXJBJ+ltsFY/CaA4dEXhTGEyq4p0l
y1J7YrX0ZLmiwg2BSWKkffELSkU0enTx9pbo57DuYxGIOmsCsAFkJtvY+gOM6K7Rt29kW7Zfd/Th
eHIY+MbEdIc1jqEaMmN+rfvavnYI+7utprWW29fRO+VCzFxiKgXs1gReZqlzjAv+oRS5dZmcNn+0
WTxH+qrJXvacV0Si+S3OqMttu1mSIWjLz8pEC9x4WbpLR3Pde3aH3AeL2WgycJFB8EwUWIwgU1Zp
n2ha92FmE4YiaxZ0XA1m/zTVcea93dva5oZzZlS7jj2S/qB8yBgkfExdRDRlOXdnW1+K3dQbKmQz
M2+cvBsAJpP0VtV291CbpTgZdW1Fq40XlKlsIyz7sj50DT9em5OA+mnGdLPaZr7WRnkL8Et5P5s0
+9CU3lMJInitNMCmAoJsALELSkP+QDVUHlrUgb4Oynk2QZVILL1nUinltxOR0zSkXmT2ExLprTXC
eAIx3WIhI3MjLL8a4h5zE8mSNEd2BVfw6mc8l1pmRqgciZFcYuhhmtrvVDOeaJ0Sh1mcC0m3zZfc
m5rA7S0PxZZlf5fos/dWgkN7hho3kK2aD2CETZAjNtgv8LR+vGlkAKNmfV+GimZptiXkW8bvWBNF
0HievKny8m2Nre444esfiC1e7ui/LHu9mD9GZ/Ru10aDibC866aoFiTzdK7Tq04g1fL6rITjHaBL
5ginxzToV4fROXFOwpRKhGWjI18QKWLNlZnWT9MbYRyLuHrkwSU88qV4Rzp0XRbVLzmJhQ1K3PKS
2De4VBV0BvUhMmFR0FOIxh+VLcJOkXumDeoX5i+hnlYQ3aNLptY2OH1adBGjaSjiIJnG0tfGdOIN
IUFeBk0LpLOB+cAh+/Y0fMQIyQHjRxtRIethqwlr04JEPp7H5OAZQKUj00hPKpmLnZsxdaZFU6WM
/qi3tXngxQiyWR6hiaw7URTVk+ZuTFIamufC6+JI1k3iN/Fm+3hi5zsMqbkDo5woNak5crReHpEK
vDDpW4RooGbI7V5HwVLQZUeoHCBsnS+NlDZHk3nVo2mRnlf9ztXFTG3LMHemPmspuKW57Kd08HBO
rVMeKunwcdaLIVhjjUktRgEeOsRmhI9WjRnBNTJFN+Tn5VyFTozMAkDeusJF7NjK5CtMyLMtM9GO
jhr/iN5CfIAZctiVTh/1xqb7hYtavZhk8ahyYiYHQHmfQmwctXntmdA714dqVMnBboErJul1EYqV
4cIt0IJcZHlhLoVxs8TL8Jrnxs+pQWzpLgOyR1mjWporoF4JeNWmjtzjpEBuHifrgQoV6XmW5j7L
uLrx+rR5Ukmu7lA1/1EGyRJatzGwJxSlw9zld57M6wPf00OIhrqlpjwaTbPqbs2GarzleP191vXF
eZbjm8N/bG9UR0ozK+7IW3CNnNzkNlu3gghIW+WxxcNhB4LmHYqmV2fgMRTDAxRpGvO4YSPyk2NW
zouX6ObrsIk1ApId/a1fadS1wkGGyYuZp43Dbg3pfhMncRI0izX6LbuyL5vpu2sw8rJuc+Tn3WAe
kn6tjg5P6Q7xCO+Bm3dwQK3x0AxuSh+w1wko42w/Q+JGmqHTeYxHbzcNbu/TO+BuWsm4qW0cD3ZS
Trs2c3+20hz2NTWve+zdl8jLWrFbTNYuWFJ6l1vZtFfxYuwT43pOkcvt0L0ZkYK7JbvF/YE45wWr
anUwJ2tFJcBlADLTh0Qa6ig0177Ucu7DWCD/2hbTDuHvSqRxS7JHSZr6cZMVx7gsqDnkbhGOqynD
hF74IZFYOahqhA6dqSPUQ2XsmpUiAyNqu9/QtOk3bFnr0Gah+kZNmTrOrgVi0sM50Dqx21IKGvM+
1ZowaSGzcc9VOCwIf0YCxvy30rwpphI3B8cg6afHTPiW1PUZqM7cJaPxUqQtxYQ8vmJqw+hn88aY
ikJDD52O1KdNr/ZtvYN+0s3l5KRMiIm1jVqDo5ob0wXDx0233iOQLXxL2uqylShlB8cughZt/n2a
uOowJxzqm1Z/bElRHdloxx1404DxzLiecomJQTJAGzNRuNzzQ8aHKbnmhsCzYbNZ6BPLyQ0rBxQy
FfZymhmOdUJ5bT61TEPjgxNQSTfVGQnav1EY1ym7bJqfAMogJG22xN8Qh9D+5mgatcLYj7LIg2ay
6miqKYi0WfdMsJuHK/lTtC557CPmc46J8IzHeUV6ZMjZZ+zIjAsBEZshrwYTLvNFSRsH6nek6yVZ
8I9qM5ebRmhPeIRMUe+APDYJc+bceDSR/juVv7g9ZaitfZcltYJJ651o1lvDr/OtuzfZ1AIPdG3z
TWf9mPtJ/DInc/y2eP3q49CeHAqESGErW+1HTIZwg3qyDjMccEPCaf0qJJS7jlocyNG9XiPTl9qb
i1+er8meU9ru7cNsxNk9NcrUVwa/rRTaekkNnNK1iZETKDmc41I54xNMo2Dv0cfzkuly3zNlexcv
9RQUXYuJmg4PvZjD6gs3a0IPkWkAHsHisMfsPCt8v6cKMxakEt1LVqzy3FHV/Da2NTDl2LtL0JTF
eFGWqYUg8CLQNGU+02GZIJ8IAv1atQmdg9qCwwIijyt1gq/zi6Es7/ED+NFN1wL/vAGrpsw72cy5
u3E86iS1O3e/C+idO4RX7Z2pyF5RCM1Mns2e8y0ezhMWP5hC1jakRcyEdcYo5U7otLOIapNIR46J
+i5lbSK40d0BKbWXgP1dh926DiooS+m39eK9rsZm79t8NqhDlUSFeCWEFkzt2Zi3DZWX0+5zM592
M3l8QFlV93ttLXaCwbY3S26+pyjjS8ob0KnrlILCZ/jYLL6NqcNdhzPLz7FQ2u1oEWQNCxSYDjro
897E94IUcQdWa36zYgOAtHMoj1EzwF8iZYKcCyR8HjJ7vsUStN/hbbL9YJL5djegIUlJCl33RszN
j3aqk9A1uuYJAbgvjfE9bgybVgRnjbCy8tXNdfNoxOl8ZxNv+RjHT4c43bTQ6jPjl+tV+h/Swp9W
Ec+3tNb0X/iX5M+5rUYYXQqrJxuFv09XPX1sKb3tmbmI0j4DfsI/ly3E3RlgpLcsvGfRK2BzYx6r
Jx3ZiC9TVIEwShsuOxjeMAHVQYmQd06HShvo9mOmmhQNVdY9mZoYL+gUi3AxvGFvwoz4sbNV5z5u
rwncOlSI/ydVLmQbW4bwiPLZ2tP0GjvHuiMf/c1OOt7FIjNwvRkeaSymh5IjhBow8Qbj36Q/Kepo
aEnRFyHCCdONUtFcbQMbtcwfxsx60+esPJOD2hCG8XTX6RmJa4tBRtpTaoxTGftNO79ZNIej1KrS
PVK1CcikNLSblWZE6A7NEvYsr/t8ptYw9RbBrrgGKQlqJeyoFOUrbX0zrp31UsNsxEnsd8eOkd07
1bTcoWjTIlTo5skQCGD1UjOCSqOyDWWO8WGFs9XOWD39z1bNRpB6ZvloFmX+rUPecQdAwKtAJIJs
oPeGn4MrItPJovKXZiwbOzLiJM+tkK/MC5rOLI9TTrRsfBuMUh6pQ8/3pe6ylt1ZeCd2sTIonC79
4WVFcxLbOJxnztSgzberRMDVLmodwdyM4YAyC2tG+l8R2VtHAUsjP7NUvQaqMcUZK41+37j5EDT4
25MzFM6+QloZjAnQWuiV8/p9NNzcpJFGEbdzUvRTJrbXgzsYe5UR26lRDCHqFvdDW6dhZ6v4eq6T
p5nX/9WZ0hDMKe5X0EdriuZXLAbjAN/6m1kV24mO4cvibc/oyn7ngqPI0afnJqf66Y+pK8ZgaXHD
IUew1HcXSlupRR/2LHRG1Gg6guFl6JdAp7jw3GqG/J235pqFKHvcm7hIBbEH1S6V2RURQ5Hc9PjV
PazlVtH4ap2Ta/vrPF4y12z2OvOkLny5zW+XXJR7s2qLQHPclLFtyjj0W4wFAPnShA1dngj04cWy
7gd+q70dJ9PPNBf5DaOicE3vaeDURo3+vbLLUNA8vKUmsmG1YU8J+kLakyDAqqKZ52k/esezcXRN
l4OZqG6X0VbeTUZNbzHVt1DGQxq5WpqeqS/XJ8o69dFiKU57WdTjEQa+JR9ysBmZDc2nMMO6pHfy
0BbTcsgpPEeVrIpH0rmEfVhOu8Wz54NlEIPL2ETgKKWzq4Y42alq2mjas4WMGA4wsdula7eq7VDh
Ixq6s0nOgHVBMCUuOvRC4LxVxHY4zWLb0U/5leWTtU+UW0YjZLvwRZuTqHvdn0zzNrSniTSphWNk
EXTXSE/UCUqjcnsF1dJ/Uw7XBz5r7b5NSMyicWTMdoEx7S4thpmco8KFVU+7yxDj/oAxjRlq7lzv
nN6xzg6OU4G0B4YMcbbRBc9+k6Vj+LHlRcR8V4SiXtWFGST/XoxOE+gN3Sl9WF9xeiZBr7DKyq6H
Q+YiGOjqYBjXt9nA2rjrrmrWKfnGkSmf43WtuCO7+METN969tsIGqmvhGAqRUeLA7IXWKaIo1b+X
tlPcC5pSUbWUdlB4Rvm4jp71UgzV8qz11tCG04K+0ktKM+zBin2A6d5vB4rNTmG/WL3CN70m78af
IEX7OZlnJGi4IWQadS7XoU9JKoX2dHCu9lIN+gKd1s+rhqQz3eVKcwA10TyFS7H8YiyVCxGeK4aS
9PZUEeQWAPfEL7drYqCHNA0KjYbd7Ux3Hg7MwBm4+DgdqmROTtLDwNBmkPzLWhqW7uepJMbxnPlu
bJFfoGZIz5go6L+0UhJnWX2sdla9mAFrTYSLMJExkPU84SlmYSRQued1tGAQXEP98BjaTklgXcPV
lkPQxTrjO3T622M656dKb0z6kfZyQCoDfq8JZzfA5kTarIY932bZr3if7Gw0MD+6+oqI67E85Ste
XCWeNU9JlZIj5LD8dkLrEpHVGx5uo9/bdRUUDUYflTdO57Tp611uDFVOga14cBLXmVisxFoMDMNW
Lxs7awidZi2ftLXMwepN9y2NZU7ogMVJ02RqR/o/76vFKL4hZPIOht5mb0uBvxYuXNOeGt1M6lkN
0RY3xVON1c4jWytWd+iXULp4yjALv5j0u9GMK3/WpxlLpS1bH/hCdHBB2E2UHxmmbNQUWJQdvxq6
E4LL1d1bVtPuvFHoEdPGcvy/NbGeqSZu4ZQ6tPZGue4sUd6KvJ7uFq2xgqETvysHwTeGFfHtLOrh
zMTX/IiocqBZpa44jma962NFRbRxdCqJqHWRUUROOm+dj87lIyVbwDdKSwJhYrzooD3d9NpPpzmY
Msv2J9QW5LgLpbxBo2Skkjj/xogJ57Eo5/w39bxxxDl0y+5pPcbByquyB07b0O56+NKxvNPAQ5fi
K9GltyWtP6r1m37EXET8MFTpoR4s+oe6nUzkYKN5n+mCNmZj301ESw8W6V4Lk1MyVmDkNUWvUV9j
Zz0yddEeVVF2kdEdEPiek2y+Ok+tvCRp1ayhLXQ8QRnzSj3VMVrqpq6xPTCXgTe+TSu8x2L1WyL7
pvGiibOtTPtnOuHGuyZlT+BxDfoIU3b0C2jrOdRtjdHxToMxSFJU9xUXiqtiblzboOnYShrMI9o8
wel/jD+yhNc85y8cdCYwl35FtobIaSPo76/eXfRDrq4oVoa+13bn9blphv5gYlFQklBm8b7CnQbl
tqHdFtkIm+WkXaQNvUWjq2+flLJ4GDEDu/dWN5R/JkPGL3Fvbg85ljXPTKKh2JUnGuXKhg5F6Tyi
CQGyIWT978zeQX895BPQgPT6hC2tKxP6n56d1vW0LiGjvjva+Ye5fuHA/Dd9/M9PB3T9z0+fWkwz
0Fql3+moPq4LhQUcEeJUj5T3wGS6L+DGT3geVKDAgQ4NtYPi2UG0+ffVtFlg3hjr1WOlH/Eq0/8r
8v4KHdqmrsPaQu3YguFIf3+8ZS1Sy+iEPE4z0owHUJEvENB/fn/HdPEQk+Bttut9nvySVXllurFh
PYLH4D0WXGV//w4wfiJzuYW/rvCZZcU5R2GoxxXYkVIO6jn+abPJ/ZcXMUEjGfvgGZZlmebnuXRI
P2yBFLF7cLgHe4omKD3jKxTzb40HP4bJojX4RWxaJ671eZTN0uKhpZtz86BbczRQL550SITnin78
v9/NP34U09WvODMwK6MBpfPpBclHtC4TPYZH5mR5OvWl/0rrc72Rvz//8yuCtU8rsEB8bDdcok6M
Kv7iBv7xpITUr6isgJh1mDzz+a2omwEfpTb/Nuvra0e3sjDeK8M5YAD5xa38vbpAsOmQ2pbpSB4W
7PfnCV26dp29toBjtoxcn2mx7obiCwL375u5XoKFZV4ZWRxXDVN8gn/rsYqNdZi8283zl9/dFsZ9
hIP8v//kX13k04u+VaWSseAiEhPVNqSXI7LA+grF/uoq16f5H27JpAMIiavZu0Vcvc23sRmY0DDj
F5MC/16+PDDPhekGwick45XRPy9fITdMcdLsm8oY+Jksc3ubr1Oy/++emOcaprQdIW2dHdj7/Mv3
hdE3ut5u93QcEmSZa7Evsq7eMQEOXMYsiy/W9HXN/j+Fl2uAsDNahW2Sl08a9udxTdmMM17mDMZ9
xcjnauetRXLr6k19aUw3+T46dv02FfMT7idfcvr/K7T6fG1HuhwEnJtXf9q/f7dYQahJWxj3tXMo
NHorOrnk/BqX9+V2X6U9Mf73GboKd0rSbQo1RGCdfMqL7It34TpK5u8vQtnCMT1Ycdw9/3FcGDPm
gFQAqweV/jDEcZtfvJ6E+t7sX2J8CStwpn//lT+h99fH/tcVPx8fdNLzdDbr6sEzuzjoZX7Tebbf
rulvTFboyjWkY/RyTprqz1UzPnxx+eta/ecNw8W77Pmm83lU9iqygd5gUj3kbXeKl/Zl3ABeKEFP
WZYhQY1tf5yAONfGPiHYeNLInr74Cv/XMye2YJ8jDPAQOvz942dFJ4yBTO2Butztog2Xqcypn5rb
H1dtL3ZDv8pLX7FRvajFCi1UKb6tOVSK89dcsw8dlpkuPmdL5QaG2Z3plf9/LArPIPoxBS89Yp+/
v+A4JeDSUDUPOE4+2NtVi+l5/nA14K3h+Wy8JTt7eAdd+mKj+T8XB1mowdlvGjZn8t9X7pveKGRe
Vg8FJGO/Ev3W7NFoMyrre2O9iOmX299oyxfTII3r+fh5UfznZa/b7H9soysJTNo1LIpYLkGtHdrp
bZl/rcmDlXoYgb7EDOAu+zuq2ODXX8VT/zsM+9+u/ulx6ypT0J5V9aAVFAu2fL23MCII0gqo0K7e
JhtWfcAm2J9TOCJKcO9ULz7Kyf5mlU7AYbdrMQnASIgkzDpKnSrIYjSwQ+37nHYaTKt+b2krjPRY
R83MNbqtuidiqEhCSdVwDyUEc3frNP5RFcygVSfBFbJg5wuNGkqOab057tU4XXS36SIjuW0vAGBn
t6Ac784NPHMfVirdMW89FIIFk6RFMJvLYYwbepei/F7GyZNd6/dx0RDA889g8Cjtr6HR1Ce3NaLa
bn8YdoyVNsXTpXY3Sq12QYkM+AS9BFYfOPXFGHNDseF8ovA+s82PqZWvYI9g3/MQdRVK8FWdM1q2
1HbhEZLkqc36Mch784fRJ2fH/SioYpXSe7YlTp/GOO3xZyL9pSeJMZ5BL2K6WZV8WrT5ps7bSNGJ
DCZniJo+efxiI/h8el+3Qs9j5zVsIh2Cw7+XHfvARs3dLh90273/H9LObDluJMmiXwQzBBDYXjOB
XLmlKEokX2BcROz7jq+fA9nMlJSiKa273qqtq4gEYvNw93sueRKYS85YkuNXDmOgbcOJdsGMXj9z
3urxfBSj/xBGMCTJuzW+9pJ3yolur0s75J+LgSqwJmxzuUKQtTzbnvSCrEski/KUVO8GJwHjJMnO
KuKhijcOuUJlemn7rzoA/6neXvgkfx7KZPfRYxnEGubyT79/EgT5cW9CZzipvZIfZwolG13BQChq
5UwNd1Q/YBuOr7PT0hRl1eVtm86vZA/Dwyxgkiipbh66wWlv62qifzOC7oxlh9yoQ9K9//23LnvR
78vWEHjPw+xxdF3K86hosoZOxH3bUNtgAZXNRrVyL9MunBZ/fhBDCAEXjSMLvZg8i71Ch66oxenl
VILtAMHwYtEfbej2Se8TL26bKyrym7+/2Hm4RzzCI21TIBxjEpzLfpWpttJR8MhkHrQ9bVjKUa2U
4fvfn/LT8+X378dQS67AJpkDSaHt96G26fSi9msUp9rZR/17VHy3ZyRnDmBi5w5csRt31zB6qYqv
iuqGa8lrDRfKmPOrerz1Bzr6/N7V7Zc8oXiYf4xkYlIFrK1AgZGi5kOQFuhXACnXo5rcOfEF1eif
w4/GTmjQwvlU3CTOjqooDkpEWVN5mmV79KfkDoJZhPZJuWQv9smhCIBFcG0RHMoGt/vfP9QQFaLW
KEee8pT2j4TM1TtZ/XTXKtb7mI/ZbeTI8RrJ33Sk2YUGpmi8ZN/75yzkJyDrZUFaDnems59gYgsy
wKsrT1H1bRqML3k2k6WvVjSwOOmbVNMLs/7PEInnEX5wCzC4c547xSsQgFUj4eMGuWO+yWFOycnP
qRdYbbgzilF7yJIayOQo6KUCPe3+fW5++ro6+kzHUoWmnZvcKGpHbRGyDYsMCFEH6gqiaf4laqG7
QQrdyyB3O8e8sPn9ue546Z9yzWVFcC/4fZwbNfTpHFk+cpgCyEtdxRr/8wDrt2ecGzFFll8qc9+W
J6ltHdKt7STXpfGNDgl6c6FwOl4uIE13+YU95ZPVwpVb514ndcTW52F3qQv0G77NFxXO194WVKL6
h5kC3d8H7pOLlcHtkbwrOnAUyueXyCqicUPLrfrUCOO28fMHIJy0YaS7IGzu6SB08TL/2rbTvpX1
psAOpAHyPur0+jtZ+QXq34WZtJxXv29yv/+eZab9ElmmQ5lNVMJrAlqY/+xOzBw6OVZKU2+GS16t
f8YTy8MscFOc3HTAnm1JI1naOQLadcL/dK8WdM507R44165F0Pv3D/3Jozj82LWX0ST7epZDiSb2
v4lKF4dffI/zhXNKBB5cQax9BP5kXfiKf64MTiRHalyaQEL8cWnTnVHBgYun6WV+ynt5r+vhhR1H
LFvY2UiRf9B0OtV1ctjnV3IaLiQdknNzsrOPWivWwn9ztI/R5gZYIiwYXZmfZpopYyf8L97u1yef
zRGdJrbAtpcjvil3lVjMQDABuDBgfy5A+nEdWGJsqHzI80MEyx+roofDuLP6vkJ2rJvXCDey4xyl
84WT8c+5QeCmGtwbCVvMP0ZLiXu6sbCBPXWGNROj0LwQ6miFpyEs3LJK5guL/myNUeWRDoNGJK1q
2p/TPgmEKTqc9069sPO1kmfldu5UzUvSqfQwsulQWDT6f1SVIHVE5ZwcomOQe9UWWsHvC9vH/YZu
wM462X7TbXxsTNaYFSXH3hhw6eP7HpJBSS5N0rNzcXkqqRobJgeCWFU/30b1isxJOqrKCRrmsFdr
kWzaFlFUVwhUHk0gbhUrGr5zn0QtTKR8sIMmydZ1nySPs5XQsKyFM0S3bkhPmLIExyxttLs5iDhp
xyI8FLa4MDhnk4FfLJhtDnEeyVbiybPIoVRTrQvaQmHtvCST2yHNqe+S6cK5dukpy53ml21WVsYM
ljNXToNj36tlWdyb4WJkGITKlaoW+ubvu9/ZfkTekNeh9Z4zBtSJlGe7H8x1fWnQqk7dtEpGTBMu
LNZLf3/5/395nQoDIFGpTnWqnluEAeG//Pln50Q5zoWVKfx8OXlWSnfNhQ1NLO//y176x/dZhuuX
3w9wDuLo5FcnZ76zvznixKWaEhHMWuQ/PQ3cBcL5lfw+K1/+3cAsW8UvD8aXYyzKTlYnZDhidMvu
wptdGpizrboss4FapMHAsLHRUXgpO3rp75/tKtM8zYo6MzL5fCPlFzX4dxPLOMNFWU7XWgV9lyfC
JLp0b0rlwnI/O2b+d+Qti5OatIZ9fndsgnZEPqFUJ9u+r4rtKLeiefv7GP+x3f9cfP//iJ/XpV/G
WE36PrWKoD6hy/TipZ2iw0vP/q5oJU2xl0p3F17oZ9jwy9NslE3tNLMUSRM7NGo3e4T3f3+hS484
27xoQXf0aVntKO5zLFzEVTdfeMTn8+qfb3a2YYm4DmBR8AiU5jQDO8p/Na/++fvL83/5Sj4eQ3mC
sPA0JLs687r7f/eFzjYs4OmRwDG9PnEPjDoX08eh/ZdvcLZlDZCSzSi1q1P9VRvZnS4MwPKf/7Ej
2hIBiUaASZ//7x+o5LIJYqOpT2PWbNG8hDE+WcUjTienv3+qT0f6lwed7YB2AzIATG19cqxbBXDa
HFyIQT6drfAnyEmRunF+7v2/DDXNRlOMkVp9UjNsNXtqE9VtZl3//S0uPeRsPtH8NJrgP+qTGQUb
FA73SW8hmM4vJP4/3UocCSdckGwwjbPghKaoXk40EZ3sLaD+wVzf6dMeEvDfX+bTsV8ALdwt6P44
z2lCRVTs3GRqSXGI/aP+Mbeu+fj3Z3w27DQzEP064NlwKfx9fmVahRuG3tcnxbpGYYV24L9YH78+
4Ozko7G7hcfGA5wGDMZzVF1yK//sK5FElSp5HxAC5/evzKgDvuBcnrKXZvCKcYvIuywuRO2fzSsp
KP1pdPeQVjr7TH7a+oiOSX+Y3ZWSPo71TSsuhKLLhzhf6VIDwCbpJKKGdbZX2Q6c4z4jg43g+avm
VFeKat8YxoKWCg5pFM4ruaTU//Ph//WhZ9tLWHZ9FSjk7A3rbaU5r3//658OzS+vdPbVpiDThwy2
0mmyXTPYgx+gka3tLniDf/oUENq0mlB6pAbx+xTOAzsmMg2q0+SF0a0dvknuLNqFk+SzdUJhnTSb
jQk2N6nfH8JdskU8IZgAyaHc6OaFwf90fv3y57Xf//xswxFAosrgBx2NpycOq+6S0fmnEwyjmWUW
c5M/v3nOGZU+TY7c2MBcj3O9tbEigduDLfNWS3aG/l99sv9/3nnM2JS1mU4Jz0sJS7L5fqrE+u/z
6zzD/TNq5A5v6Vyklz3ybM1YLbqwll7MU23tUOCj7aevqAHvgE4VpeiraN2/P/HTcfrlgWfrJQoL
mrxqHthqqz6+hUWSFbu/P+LT6exYlE8MzhcYk79PBcOoKcznPEJBbTdqKCTfK8NaWfu/P+bT2fDL
Y85mHMvegN3NY/wcQ6ZmG9TbStvi1u3Ce4Hjrl3YaT47MkntqAAmGSeaGH5/rSrDggobnPLU5HeJ
/575XmJdAVVJL7VJfLZSf3nQeabaMnu46zYPsj8gdOnyQpLqsxlgqKQloJ+Ce/tZlP8ljFGNLEMe
zI5p6xvbRJyMZcaFGfD5G/zziLNPNcaRA488Y6ECFjPDbX9pM/tsiv3zDtQ3fx8LCZHA7k3KFAFK
PS1LVjJCRyWBmGfywrB/+rmA+nIK0P9J+un3R5ElD3uq9MWpmFEovXH3zQCx/X0qf/o6/zzjvEuy
bxIYTYgJTkj5pPwOkKWSHg7nlx5j/9wiz89owtf/e5vz8pKF3dXkZ3pxUkVWIKVw7Js0zjp3rOjK
bZAa7gcybTc4jUTHuKenHLAdqi9rpP5Y1bGLY3tMPw7/BcBMe1+DQAHM1ywd/6mSRjupt8FKllJZ
oWGXELuwN/+IRG7uisF6AgJDQ2A5/0gUxTrFRmC68VRVhtuFFghI7DaxLOg1Z5dnaXc31EHihUgS
gV0CKCN9ughuQsGmIqxVYHATqlGNIkR+SOtuPQHydNHhl1uECG92W2NARUl0HVTRc4Fea0AzhBVb
1QJtayDfNUj9onkwfzhWxntquCuOKPC2GZ4YEKHA6etNHJ7mcTrkc8b9t1XXNswSBWkROBFICHhK
BIGEZ4PNwjrFP8vcgSjBQlqpJV3r0wiaJZIA+zWoQFpiOitHVLlrGZBaSFY7UKGAVSXa6O9MXBzu
tCJ9w/JBeuh7rCcLnfpWhzS3zauwuw0wgNhRPavW0sezt1cxxm3sTPNMAEyHDGs0jL3M2FPM1vjS
6IvbfImuO++olAPMKvdJjqRQiyq5E8Ivnqw2aLbG0FWepXHpcwp0MXaoW4cc2ag7p6ni1ejTXTrF
Ldev++dGBuY6NzrxYaThtA470tmTOki4jqZGI980dqD0Aqz0ZE3dYF6UI3XpI5az9cTDoSJy5wr/
+VFOQ7XqlBG1VQXkzMF066Fogb8nWe5j8wCp7yodQu1KC7KPSpAKolvE3vddjw/dBHqynmPwqTmc
C6Rp2qqe2ASGyB6fo94BIwYkwVNt3/SmPNLxU0EojLykvo4S2z4sbiQ7w5lQeYRqyoCaAnJe9crs
wElFm/SnYDZRumnQzvpucRJUkXMG7ZR6cT29a8Nx8INVn09fKwtqfR3SNVSGIS5RfulvjdiP17Yz
G7uxm94Riiio620Gxc4r14ThkrphCmKx1LAPtYSIPbvJ231jtqU3lP6tiK765BBhPtqXyMQw9Vih
lNe2aCWCXd4MckcDJWw/aDfoaFIdneUgk7WedB/1oDxXk0HRFouOrW/VWAPKjLanpgzZHifrEbDU
ZK7IsMIMwBuG/G09b5u0tlaq3gg09QHIlihU7vKhsI9aWbQb7BZHzN5QKXVdNB4HaFcbE78fEGNV
cN1Y8ofiqIha7NbA4BUdZp+isJWJ9TyKmCY9GkPWXACHTar4KuZmYtwL3CspGOjRdZ2E/b7xhf/F
D3Bcb8oC6wygqLfOhMzemaHiomkGxJpn0Yuigd6QEhwTrhqYjaaRQHuv2zdRCxY/QjfHRdZ4MyHm
IsNF4ZdU9ivMVHNTIRFc24mGSi3zqRAWZX0ERUHaXw2uB/A3+9y3aThDJk4TQ3hnq/3ohoWdfwsy
01rp/M+NLjvDHSFWbvp4thCIFjP9WZi3NTGmIJEyaJuyWPBNZV66Vaemq8gB1xBpi5Z5RAAIuBOI
ZUZnTiKmAONzEcF7wFAFB+jCC+e6fAsUZPpAAMGqSkuhvaCrpnVrWD9CEgJYDrbNFnV2CF09SNd6
a+erNsbUcU5xPaaNGW/IPijcsFVN1HXtAuTBOToy5t4dgqq7D+gQ2rSLLL8r5+IQ2sTPfQ4Sxixm
fE2qmdbGpPJX/Bv+nZgXk/ewfIq7SF9jxwZcpokkli94QSo6YD04Ni1ASXzbwjBEzO/4vlcXlePB
9dLdGdrgJlOwRaXzTr5m/qiu8QFr11FlYRCHmFpGyfuQNz9KJHw0V8bvvaF818sO7uqov+V+5m8a
iw8gqxKVs129YQNarSzNxxn4p8G0Hsfu3NG5mtGgf09dOEHZDW4KW+eveD7yMyszXcciFJiFqfMq
icD4BajCUX7VSLXtXN+aEGZWQ0X80ONdTNMpALS8nwB2gjhpHvgXWYlpBMhSRnUBgkVNHyKrQSFo
VOm3vqnelGmGGOS/0C6Z3+Pxkh2HRK0O01wEx4DqEJbSAt5cF7HyrYXFgvhUeZMBbrBZjmQZafEA
Hi/QDwPeOBuNwr0LsNk85IH1Q2JDxDsmxVVjOdAIh0ZZUQ5UaQZsRjgU9EUFi59OZJbxVhuk9PqY
DKHKetlAUzG/xJ0Yttw4m2uAiO1NWcr4UGfswUtp74qaIXZ3Y4hapjA+2IxKtzcDi21PyfgnLIlQ
JMSbsnemLfincROSG2OKDx1tIGhCkYgi35b6IrWJ54PWd4M7N412HyWKeDZ1P6jXiB7jbaSgCR1U
J/4m/YYjXiOQfsMTPQpXsP96Aoaab6oOwSkeFyq31iPLdWj2dQr7xYnzdlWVAkyQM8sb5LPYTSG6
MlcaimnIwDK5ol71aDXGk9F13ybEKCvMJqMv8G0TmFdEhEZP/GCak7MCw1Uf004J7owILImDlH/d
NjptbGOC0A33qXRF9i1DdxgJqe/8NGYMpsCoD3kp6UG1DVADBjZvGoNGz6UTbqwkH6ntBcamTdEZ
5gvgK0/ZAyg4+6uU7tq1ZXVAksI8XaVtPh9GS44brdbjfYMI96ZPJC3XgQRI7csfWUXXb4P6+KC2
besNIrUfsXhOQW5yVcPsq1xbGZQazJ5RdJqm9tjAV0Thh8IAfd1sfJ0nGzZCJ2O0coHov2AXnDH1
1fxaSOBqGId/lHBSV2FMaarBOw7cshLdzgVonszokx0dovNtWXQslkZvgiuJydM6LrDimpb+J/h0
gcvB5983bSq3gdHIbatmo5cCsUB62JXfcrxed11W2Wt+qtgoyB+2bY5UGsuatobN3ju38CqYxlPl
vNn4yWEQoggXdqNzB0bb9qQ6oC0cWxZtSiAFsz1Ezl5+0/DGfDGRGSPETKYMDOuckQ1QZ/Z8Lemg
nMhBPYmq8r/6XQCOqKvGbZIL38WwevLMgOZiJ5/ZnH1cwTtDyRZvryn4qoI6+iJDTsKpJZhK7LHH
lKb3sdVSy69ykWEniKm8VmEPAttGY/Soxxsz7u1tZKuxG1c9gn6HHrW4s+/NvAFI5xNLhov78cqa
qx867P3tBJbgxMxmLgjzhyrpAq5yQtumptFZ5RQOVmmfFK9Amo0NzbwqrlG+3ETxnLnlNNe3Ko6B
kCQc3nUVpkV2jCPRfsVw+sVs1IYgqHuHDRhcT6NeX/e1prqJKt5HYxm0kR4Zs9SQyQ4Y6rUAcMD9
TOFuHMnM0ZMrCOPjBmV33t6E9KSulJw91W6jeVPWBl1+aOE3OC2O9/44lWsFiy9+Q/owVCJx6Uz7
sLWYWg6N6wdkeLeQKVwNOVO2eSvV8CvaZiT0I70KFiHYdqgacz2ArFmp49Bt08CJMPWcEjpaTYGj
XjB6Up+xrYv81LMk89RscPrF3zrsjpMhuEvEaXuIorT6YlRZvFPyMnMVPZ/xTmjaFz78tNX6BAnr
ME3ULa2fXQNVwycY0+NisgzSIPG/ApTAdxxZ8jYneQZd1YZRTSQiqNqGNaycXDz0GchRBDOJ65S5
fa3UdrAxcGknRDfbO1h6XAzUagiem5hLyCapp+FUwrmpiVn76slK66txNJ6R3ZVo0+0wn8xDW4J1
v4JcqCrXhloXzwjql+lIoW+V4TEKzMLoPWz18JEMG4PTvSpqcWyy2DZvG9hp1+gPqSub0lplcDz2
RotGXIN6tAaERBAym1AIcml6jl0Wu2SOzJUhlKe0waozxUxsb5c0nyeV4EJjZyF9ox38CjsZCmga
IVG2n9oRJrytnuzpmpi8PovDO1H2MX3yfm3dY+gJ3buW9/1gt/S+08PKZm/fmZG1gPFJLlR1lTVY
IldW+yQMjb4BuhbtQ0kEuNd7JdpU4Gf2cYr+QCG0do0OUDNNx0T9o2qsp7CZVw6mUKtAQiSm4yKD
907wo5qJg6C91PdxaX13TIvFYtcBaMUaOT372SoP/afUxytLJlKDII0LXTIsOyHy8VVpxiH3JxKJ
XPDC66qZ+MNQ+/KvGSC72HVAUhLe2wo/VaQEM2CN2DCNeLqGE2XAb4mN+doW5V1SpU8d0PDdYCK9
XnU6omoldertQL/qvTWqtRsCHvGELrMNTi4cDuC3kT8zMVHNh9+IA+ihgVb8bobB+Gapfo/3S2xs
DVHkILXa8AZiK2rQYDYEtt9W77MviOKxzRCma7mtA0UbrZ02h/pK8UECEnP0ey3qrNvEr1nr+YJh
7c2aHZJox62bCUoX/nK3tPAAWDSap8CyfigpvVcaV5HDOOTKd0ezlW09KcWLM+GmG9GQyrjoJc6t
oG6ULGzxD8GzOup1dOLsC2tDqZQdcAzagOjbXam4UbgVUcCVOcAiUXUba3pSg6uSO762wi0ZeUI5
YU4xDApWAHAf79RmtFeUvTQPtz11bQTxvMoSmKh2Y9Hxo1vzmhSP5saq/sMJwA2VBd4BIg9wRyOE
c2FPvo8jsCkwMFCmnVl31UnCLVX1cZNxwYDI3fcB9qTMSbN0lTkb71uN9EYVtf2uNmiKBPoaXNWN
AWwjM2w4oVF3m2RGt0WN2j1jm2AfzTFWbiBLQnIejGaTYfrxGLLdHEGSJG48JmCkmVvaHaEusBO8
RskMFN29Vg8/+gFvkLDtMYHHKPxKC+9xsvVtqDVciBgXLRFPhLQ9+wwh0DzP8Bt1vbup29LyQsSI
rhZo2Apij7saaoEOPArDhNe0nUdZmGAp6mnOX405eJsibXgItLzY4x+ONYiaTUW0p1UxLW+MSpTg
KcPW/AgTA0PcetRdf4xTD4vTCFtGHxmJwCvGy6amuGla7b0WkfrVqbnrEeVxLQsBziV+zwYwl0B0
ktF8zk2r3S3mqifcuwUZ5hquRKHTNJxjrVsCJPjmqNN3K5qXu+YEGbQpifOUVNlanfTXSUbedsgJ
W1GmwU9LClzfsSzZmFRGV1bdNlBR5hMJjf6oBohnfDsYb2EAN7AR8Q2JMjXcRdIPdnaV119Czbbu
eRV9ZVrMzMhGQtXgLw09yx0lYAaVKGpFRxtwoLbvPIrh8nuHMZw3tan+HIuuvdIXyNSqwoeJ8mXa
uC3b6LGXCJDStoExpvrfNXCq7NBKDi8RVFUL2dTN01rbNQ5zDeLI61wnvQcjC36DrbN3zs6wiR3L
94a6fB37un4g2QTzKpiCDe2KUB0lAztNk/ySW+HDHA+jSwYImJtuF3AokFOThtRX0ux+DJq12Jgn
5S7sasnew5ipUGf3xWQ0X4w+V47gh6wjfPXwxpLpvMkSXNdnqOikcEteQyy3f+UJHHNxm1gjoWqL
nyb3ZlIYgc/KNN44WH44+DmvO9rD1tSOSZmBatoFpuZ75qKbCqLI4uhc7CVMu7uNcsiAVs5Zl4MK
4veZIR46WuUFqvNCG3i1UbqcNakYzUs5VF/pRg8Juppho8kiuyEs7L+POYQ9vfbDFZdH2INMqQ3G
Lfi9JCa3grk0kye8oYNNnvcEGpOReVxnMC5RJyAWZZvGu7YonENgaR9VOSE1LOd5XVYGwEtpf5Sl
WsFjT5PDpEzGNUKq3JXtgDosCPT6S5V1I/f4tAWxWktg2GiON3aP27wC2H9TZo2/0uPslZagkMVa
v4cjhCmgJkI/mDkTv5vF2wLyWKHmKTa275vJqsED5kfiG8W6aAxxm1GD90Drk5mTve52rXOfwIG8
smZo4WQP6oPWjQP4X7u7s9IED2QTlA297P1KV0LlW4rfw6nXRXiqMd29dhLbesTpgCyVRcc+H7e8
Deh520CHMnbSaiYXTLfuAfzXPVNTuHVpcesqQacB0Cua7KltTf8ItbTehaGodr5owjugro2bixmO
LsOy7uJBO+o9QxOYAfu4WhleMUDgy/x43haxox01gCfwPkW50nWsIRxHFNuffkJ10GzmfH5Rws4i
BVuO5r4daPNDiEtTGfHaRjQwWZpSGXa0JAPgs0OGIx1oHIikuR9GubPL6GtlgmcJi6bzUtlyI1PD
eE+Te3XjYJNw0EjWHmcAyZwqtZAftE2VT6bdPvplGh4F2ECMjyGgjVH8HjQjRfeBFLCcKz0nSdUZ
mzFqfGhR5ugigSFdVXEhkFai3mJIwfo24JtMgaN6WaG3OxanvsHwSHpKrpUHpR7ze82Prcdxtl+t
fGS+qOw3gD7bTYGt+GpUcnsvjapgL6nyrzRJ4IAO+56bu9OuRaJET71mtVdRjPm2ESnQ07uxWivz
PLpxmTpA/5XyYY5avFfITmAqYba+f89gCK59aemscaYvVxbIeK820UGKxjSeMHruD/TndLBNR23p
RlWHBw44uaR4tT3yDPU2LElMaJbf76beWnCvCfioDNf1GIdiNyu5ARhk39/RpIcOcMQqewsDeEuY
sWcfZF8Rx9m1dFZTN5rXelP2mzyTkVtUOv7HEP9pnZHwVaWB2y0EI1ftfSyLnMTaQD8A+SKZ4rfg
mMMDPcjYDgRtvbb9acS/p+2N684kNTdrMFCLRjzG9dLsP1Y/tCoZdph+AVgy6FHca0me0d8JbMRT
hzLf6EIPr7W6GMD7WnDUHbwY6kqT37GifaSnWCVoK5+NJGywJqvIAICuaveyQv6qDKOn+X73rmeO
CEjtTlxF4rZsD7YDlS5fCLCt2taPGo0obl9n3J2wndXyx4UBOjT3WiE5I9rc+LDZ/a9ww35Cx1oe
MPbCp4PEE/nMpyijx24M8PoigdCux5rmorRSgNgqgo2YGPgptsDkaRkcPhoZ4/teFDVFAzD3IGCt
jR/n4W4ohbYuaNrb49aUHRqTvnPWnhEiCe3MAthi5xxL/ISfjLmsfawZsL2eZPTQOSG3FH14CsvF
J0COqr7mKJD3NjkDiOtdGrk4Fs3w8bNMAovPdH+lxv6XkWvFjWHPIN5ITlfNQ4S+vNvEbd0+0ImA
kWsTOYDUGuxRqlBXD0CP7f0IO/q7X6uNy/qlMdts/H0wEVVoTvjNp/C/zu0AZyRh2FtfU5Qdlxx/
D7tcuEYcDA92gVXYTG/1WgmadBt3A+k8py8WTrbhVnb5mqn5a1JkYq2jqM690aqV6thzn6y91O/u
Uht8bWdDycfUKebmFGpeBe2NXG/y2gn2x77MUnIOkvKK0lf6K8Tu7IN9qpsX/xvPiZ9JohX+VZ53
8Noh3g8oavs2irY1nfE3s2JO6JhktEUpF61tiFurPKlJd2UCfxBTMd/nBGp4DnPnoMjizU+DJUX5
rf6exUez2oj75QXQgbscHKZ5lLATMQcBryfHbD+r4GZjesOqSvKD/Cl1hV6JrSmAabeUlyDPgfgP
TEF8MeZQZbXY2VoI/OegV1ZTnDwIQXFO1rXYxKltfMHD7nXSlkoIxLFCoojGpwgTJBL0KQYUhZNd
y2ESuxlrmXWjRj8gu+frzDpa/V1Gx5UBEZeMp5aZhO9Z6j/SXuZcaxlFn7U1KeFHKYfua2zazbOA
ROk6U6uLlSNncZPEtaN7WJQXt0RL3ZWtRc+23nwLShUniRQ6cCt6cmGYox7DsagZ4DxaO7Jkrykc
1FsSUOVtV6rDURYgG8kTD6siUuCfK2Sn84gMRZcXAangtt7Eyw0VChs1Ex34r97jmBGE2oC/FuZi
qSDNT9Yo3RqFfORahnQgrNb+PBNORKbCBRdeqzrAn5MDlNu+1HrsVLpoA64PQXeTYeY00Y6Q6eRy
cCzi1JMAc5uRmksVhdYRb5gn9ntta1EWWesYl9zi7RC7PqrTNVZ6cIeblEYQFa3KcgGWQLZ0VrlS
a0uGiLNplWZ98yOzuEfpiV14RUMs5wsTv7oh+DFaY+jh2jfnHqWQx4ptaU0RxuBXamAxbZVIBa78
RlMkl8WoHNV3oTTNsWxVuJA4dK2yDMXMcuowbyP9XcrZpuqhCv0LOO+cOHkuq/WUD886W5WbYlOw
Bo32YivYJ9SaWU2enFISh8HsZ7daYItrKjnFtcF+Qp3IeC24Gx/jwJzgUxuQ5g0HtXojQsxyBBXb
zE+4qqdPahBUO8hBzoEk9GsbdgPZYLw97TivfMaS/lE3bfv2vnJUMrd+UsM4BIIbpQAEDCsIsccK
uts8q1/wztA8WTnICmMObqK6FKP6tuihfVv1RFmm+y4zyEGDbWXXSldn5THTkuxapbZkIbpvR+Dg
fYxjFsOhxDO+boGa3ejYgt+WZPXXLDIiR7VrHwbREKPHyuhFTrmYzWjfWE7UrbWh9zrDiA+z5SQH
U12C75ohoM7KZVoLqk0VJKFbO227qXur3lHCwV+vykOaNMZ0rxSOxvaXqyuHRLvrx8ajyNNvqKTt
g+U3oTdHvrbD98/YOaNGNOe3o72heDl96XWE0q016HtzQZwPTZNdFWMNNbixZxeB0QTcGJLjKKXi
zWhxvabpTZAHjn20Av4L7Eqfi2ZxxkgElQFVCzwaejGRUiyK/zW8aJ100ykUdVi7qm/WYIfVJLiu
MWagWmNpK8rskPwb/44dReKb54uDKdJk17cy2i3kcK46M4X92OG6gF+Rl4xw78EElOthIqUlMYrh
YKUBAYhBTUXSyna9gX1SZIIwGEnqbtqAFHkf4y4B1IabZ1JmBNDtSK0jSNbYtjbHkT6so2pE2suQ
Ya6EIbXYDjVEQ1jOxc6WfXoSRGrbIO5OCba429isMMiRqbhu40WMLfXeBc08H5FFy4NpGuVeKgAg
CtvH3rCO6ucwikovwNhrLYlJ17OTaZwvHAS45STYZ6n9vd5TnrEGLDMwRaGHzW8bz8jnpYlJINcW
RkF9eG5rWMZ4yznJPO8cJzC9vpfhdkgHCs/z97nq6x1WRoVn9bL7gqJ8ongEJyyuunSnA/K+KrW6
PE6iBCKr99WpNGKwxNXUEe7N1GirIL5t6uFeEoLulFEnQ9YqErPRpWYt1RfDqZvrSUKcyK3W3DeT
Nt2XfUfqiQhjbRHV5BARYW9lt3Vo2p7iDO9RYg6PwZCb4WoyJ7aghE2hHIL3rJ/MTWJHPvfoIaHU
rfIf9AsENR/kiatF8NIaer7F7hJftjah1BtU8TqJrf4m13ClCLUZC7Tcr9C2Bc4B5zvnoE54MgVJ
XKLjze6n7n84Oo8lR5EtDD8REdgEtkLI2/LVm4yaMniXeJ7+frrbiZ4ZtQSZ5/y2zqhP4V5e2mze
ArOqNdN+c1NZPZ5Lo8h2ruf1jzlRwwkAcWi2cFPunOUPDpVJea7I4B/neCVS5zWve38L46MOtWgf
PZONzh48kE0hOlKDpb9v3UoGWjJOl3qKKqoCHl0Fll9RZub/abnxrdhOYK2/HcQYe+Fp+fto2dl9
mGe6xFXUhxa38LUELg6zAcLXdKLykPqZcyBsMtmmRfaa2m7OSmrox9YxJ76Ajia3MrNXLgQO7BNe
PzFiNYTMmvemI6P3LJp/yq75JGkkDgzOcvR9LfDZUDML2DZLoEav06PkBLWLq18jiRXZd7N2UzmL
uaIxy1wnnELnMm8JO5tnaHMxvRKRjXrfj3Oi4WPjMgpZkN9vaG+03e0xqF7mykg2sAMXuna9zTI4
/wazi9fOzFXrGTzixF3GJ59fdcvGZlx8UkzvxD9kgT0B0uHP8Teyz70f8ByDMGO3gj7KfHQintrP
LWVq1uz8U0x3OyIaEJn4klz6frJWJbWIm9h3DF4F65+XwvfVjmoIsX5saY3+sdhjcvJL2R9Yb0gq
gCJPVqRsjMjTwAkSvPSBYZc8LnVq3WmQzM5GTXjwEpObssRxExpJTYMs0PsVY1y28Uv2RPxW8coR
9K7mg11gLxEegV3j+whuuuEhi9eAX9S1Ga2zW6QPKS80+0/q7v9fBP59do5A+im5N672w97iwrrU
n/7UE/cx9v0549jepRp/ncgCC6pb+w15QfzIall2C6HlgViKuzcu3bvgo639FIbM0E151OiEXWdd
/Im6hwB5GzX2kLhrI4rHF1m57rWJeUOdDJgpxfm7rzt32bRiQTQ1vFUSbjEdaZAzVJ+sBtyna3Aw
GXhqKEI/Nrq9SeH7rddlt22zpHzxh9ha08BlBphhKGElM7QMZDOKf46pt7vBm62PiNy5V632ooCj
loZV6BOPmJwcYA/xUNCyXIVeDGI4N32zSsXgPerVsicFmfM0DAO5K8BSdLU8srSN7GyJpv1qSqc8
gVDZMP+ufJlBylaiGcnMjUqA2UTCdUKNnemg07+z1mPnIVHmv6WTzUdueMtuilN3Y8UspwomstLs
oCKk0CSAj4n9t6vG91iLXmgppNbnIduZcpBB5UkPgZoY3xTeCshst9w0LYQiCxLMBUmhVycd1X96
1wxvhs7uk7Lv0icw9yGrCtqCCZoga0VyZV2MaBbp3aDPxmgXE2i39t3eCCMfTULheT/+WLUvRm/9
4nxIse137nYyrTQwjEbiMeS6hBYy7imT2aoTsBk0z9D7ZTLx4Mkl2B3uYmdYNdS+htzXkuMQUFBK
onSh0n41UBLxgTjK3CSD++q1wnyy7NrcsXqh2RFZwwFfc7N4jjzJtFnYC4qUlin5nJBYfIQ+LF47
B7FFOXv5yRAHtFIqYqVN32kUcoOaLwdpGeuP7aEzg63Qn6zsHw5igJ277K6MAoHiZdUBn5PMPGdo
AMa3tNgYiIzgFM9N+T0Y6UUuMwnotyQ/kYypm0cAm1UFYJBFP/RXcFWSKZqTx/+g+D0KZV9ROW4c
oXa2eKETiz5DY505z7VxdBxQyWsUH7xkR4R8Au2jE67tezunYcI7UbpDbxRTcsn+Y6+K5MOmK87S
+Hp3S74TxY/v3tm7VonO6tCeHLU1FnYh/dgBgpZ9mKidoZ01MC3qxdx7pb9a2ctSXuNk27rgfM5+
rlqItd9i3OXAUa0WmCi+y+o0gy8luDdvD/65h2nMhw6GBGSOq011fz39K7Hx22prygJUf5qKn55o
KFNewPqNQtGcRwWXj4YlVpuoeonsD605GXW6dyCvhX13G38jeu1UyYfmpgprvnli4ddUFB/1fjO1
PzMAhpMhcWSx0se3GYyqjcJxQG3AZmQxeoFx5+POSA/2fPTidNfY+dqxd3p+L+uXkjdHsWmfvQ60
n3DgocvXtXWC8Qu8zltXw8/jVxPx34KtqUwJfFvo7Akd71qpd53zMqqzQ2ZuR+NIj9i+yIlJZovm
YOj17zSmjRaFqtGyVPrBMD7LiEiSHoB1+uEAWhXGwe1B5ez6oEbuHRo7MvLg9fKtEnsBFEHB7iqR
IyUThxj9EU8M98iaT53Fm8a4abRr259RdcuNfRf/POooCA0JRocv8KyZ9NCd/eJBhX0Csozu3adM
sUV86X7bxss8vRFtsoLraO2z9LY1nBa2fw1pTrdNUdMUTtgZPzmsasGtSs1BsmiUH54reUlsKvdQ
cGVnj3tcUHlnt3qzqdh3qexAEVZUmoLEHezXmG6aPTjvl5mZ2cXzeK8WNqvsPNIe71HfydHeqSlA
9nPzHC0oLLrccwq9EXnRpSBO0myO8UDpbb7L3XI10t0Y18luMGgCI3ES4S7k0sPhNp0tCupsTjz/
dWg4eH1IthxIVa7s4ZV6gjWxlUHDNEj/eQK1PJIWg8B1N0cJ8UTPE7RbcRaUcU2pHTrtR6q947RX
sL2edc6I0fSzOWi7qzO96v5TI7cpssyl/gOp3GrqTV+eTP8VWf+S/42U1kBgVfThkMa304cUjdr2
0YZkOvRVzJ9J85rQAzvoOxlNezHqQUYyaFMRJObTzgF8z7AAl7CfEeHY+kDfOHqf8rk13lprXena
jtl2X5mPCh7qhpJfm/KUHJql4jMBNKzqoVwV4r9J8POlp4Vfq0/2dQSmM8sAYwDLtXZDY7Q2x7cJ
05Pv/9Dnye17c8UPksAgQjT7SKgzKLNdzG1PPGrKcTtDy+8f2kib3sz47M8GEwkHIs8AC9Nay8sw
abW3AVEa7aQrT94z5zbF2S6z/pko3ueSCHIUDlH9rxqwDA4vo7o+bsIJEBF11jrXkAXUKx/reZoz
kRYGcpUXuqt1tkSKb8r5bNM8axEZMcl3h+KfNJYHSbC6K1dd8kO0ddRZoZYeGwoHPYfonOFmUNQ8
KGhxqCNGVs79Zj1Wy1HRvTfTnho768h6K6tPXecbmVh4kAdUgr6JDaQnP9iLiFoAjgsB5TaJZpH3
rzMf4tTpks3dutDkf+1Qr0GZqbY7i3mvFe/9+O3ou7nYGgxNmX8o/a/KuZGPFiTEiWdWxRF9UOyI
pbMt6ZYb6ffLDELR7lyrSbYFYcxHLZjc74Uzd2y+VfbiOqcY0YtTf0b9J8qyEDMegw8smnFZUvTt
u1E7e9OOwL3O43249bT5FR9a9dmA2tQ2+637pbXPEW9Kl2yKYmumb+3w7Zb1dkZ4i/KACeHZJu26
QXVYaj016ClHdrlSxZcd3dy2DuBnYWoIOXxu63dKggoaYAEcSJFHn7fQVkIjoxz+q53bo2jV13aO
eMqnP2iQqv1Bdbujr4DduVjp5k8x0yrrb+fmlDZcnpziHXH4LuJFK90uxUvvoZZdrsK5cbttmKcD
Ih/lXwNc8mcj3hZge9q2jN7S4a7PHwVCEaM7asxYket31AHaGWKNhBNJEMKeImYK6cjrDjldb1t+
/S6g96wKS0vEx8bKbyOpMfzw8Yb5JRDjfRjREfaAhMXF8IEgU5Km3pKRymDn251+WzQoKe3tzkQK
/BI9WuZCHoZgTn81GAiPKrgOxfUY22t0pbOjbUEXqTZ6R2EWCrlcaCvbFjprFXWV8NqhkRHdh/Ip
F/3nbFibNtoX3geEAat0vimc91j+ikvnU9Re7Novb990V1HzD47syquh2HZwczgn92O8F3Sn1JW+
ipfTQ9czzK8Wp2pWcGY8Dgj7p+CekpSHyvjmFuR+UFBZPXmU9tQZP/Inh5hPQSmJyGWWrwUt75wt
dNwF/vIZOc9tf0r9X7pV8uEQTSeaTleiOz/eNLhpXqI9DUateUnqJ2lCyDtuSGkj/7XfKg9npjxw
krH9zwcNg0Xh6lGBigjBT77S7FyjPSANchFhT16AczHN62zsVcsqq+/syd0MXBuWdzA0CIl2Y6cX
AUkyLnekqqjVL7N6mscv1+CJ+cyTf1rsIIZDZk/HWK2d+2aNBCBUqIL04XN0j0t1E9pPBUVYx+Rf
0M37Be6jldOuyvdF86JbiDC/dPco7Cc5vlJ6VkX7xdmo+FgQQL9sfQ+Subj4ILPVeM3Tm43+Nun+
5UnHQ3B0vFfKWiZusSTCxfLqmC9ReuuHkx4d5odkqvtIxYGkzH7xmFfChOApntBVJp588zKZ9xpY
fXB4Hz8W4+r3IYsc2pFv7iNYbwKrKZqUv5Ogkqs8eXSoOzkFK3pO0ObWZ8+3u3ucGWFi0oOW2sgk
NqLBP4NKSnI5648Kw3NBfV9U7Xv3KdXH02D+i3q5zU0frJqeQ3VhoQmEq1h7ytUAhTHpW8KW6Hat
Q8Z0BmbA65KZQOi0tbOVxBeajVYuF7BXPpFkhhb11Zofp116mCjKyNvvBC11UVLiUO4L4zce3FVj
vqccAKaeEqGYBqDPBQP8BK8Yjb/9HK+1ZCaaa76mbUE4KhCuwTXHXx/0LKsOefQBM7rt/RtOC6aC
aLM8ujQZOiY3dGu01OLZFPkmGdunPqIzZLE5aKK1kp+Tg5p/fJX1OZdOoDXQ96BVi/M3tMV6iZ/H
+kvGZLci8kw5EioQTKWtEx0WwLmx+p26mv5km0srKlZSQznN9z7SVu6byBUFh15vvjY5D3SVU2cR
fdsWrFX62wwlfARafhQ1XIpq7faHgbwfeG6OXZo+wJtL/pMl8hZJW7gLfpSq52H4sOut6K70YqDE
4NCWG1X+WLDtyk/gP/8qLxQ9qR5SviKTYRdv9rHbbwbjp8ESLn0qTR8Jxn2h9jUIqI5rZ2U+FL7a
h5ZO+4q2I3QnD1Q/+lOSjvudgdxNowVtnrjL4pfZXCgMVCHY36ntmjScOMFHue6E9WZmzdeii1Wu
t4Ft/TTFX+y4R4d2nIg00iL/GFXCco7wDQoQxnkZKBy91RqXbvyW+K+xaYQ9/WjF8t+EOkS+lPOf
31BaiP/G+Oxpje75qPHOXvYlzpeZDTEX/yL6n9U6XfTd4A6nXryMzUZA5zIDUwq+MiCG2XZ09UP5
bd98Oda9qRjSLIiaY1NtcuPau9tB7B0X/z8FOY4XoqEIOuZDUSbbngbfEXmfqd87dezto4IcF/FP
YTnBBHTcaXsTmrQGxE2NVxd/v2ZsEX+udPYoUiODFPEja+ZDHxAkj20M0KZ/myzKcvpuZeX3yfuh
ofC/hV4du7CDwr5U1gvC1VVSTWA+v5zvtrwo7Wi4+yLd9hkNw3w2yHNnefKdv55OeND/XG2K+H10
JVHznEQYkw4ajw9MAVVHJ8hny/ktoxq16As8SYLgDaUZ2bVp/qdPZ715cdCrlifCSOAveJL1i6iR
fO3UozDJO9Yte49zGoo/S4h1RLGRAqtKXkQPp0SvTN3cpHjNRicY5kvXSEh/RrJ3A9XXTNanC8DO
wscD0Mqzm/Dalc/F8KY1z556GuftQGBM6SHFJ8xNHZycP1DfVPtpsr3Y/rFN9H0FVJLNTD8YEIv8
jS7v65SQkXPEKrhql6fcPRbiI6UfZpm7wBWURdP8F48HncqzhbyhBVueBbBasE7HzHR6+jegQq37
XUS9OTW7ScWKy81dlj8+9To5FFhibClhtZD9NOkF5dO6SamCjepdn7wN1YzBQcFcfyfjl49ZOUZ7
oFkfpflfo4ZtbM1rS99TFIOyi+d48fp7r1FSTky/qJBt5HHYKdJGtGGzUB0mGpwYNpXF2fifjahv
1jNCp/sTPq8DUINcYfF7o2ooWDil0VZnB+mD62veBSNhsGTlKa9myHLcj0A9lEAlc2gO7aElzZzv
w1UsPBmWKlvdLAJce0P7k3YTFpJg3MYOskj/8xTCJHMKNVv/9CPsROCwpd8HAwcs8oqD2827jlwl
/dGzRqsgMvmubbeZqSOUXr4NaV5hLIISKaw9+Fur7cLEeDQIDeumtHfNzMvuzuPeq6KPfqo+YHN2
/jKEntBPVUVrc70EIGErMec3sMzQGqYD+P6nw3Ao/OFASc6dvtX1OM6bpI6blelWZF2L0JP6vvO0
U5FFx9jSNiXU/wom41dpYtMX01M067D4EFWjGSxOu295axKfaKLC+kT/whxBwxU3sVrhDAkIMH6O
LWttKP1cWs2/KfNEaFYE7vq5fzC4bNF8B3pvrRrNChdf8wNnzDD8/c3FvWufhT0wHi/lyvQfm1z+
AS10G5NsY0y4Btz5sJD8gibulvvwQ5a/LZUBRUllltGeywJar4Sh79VukvJmJgM5qoTQ90t76SmG
LLVhncHmSZ3+NYBlStaPHifzg8+8oSs8T4TzlpHzbtbdauDC7DIT7x/qHDM6WlFOO1L6apAUPpnL
a7u0oc+f0ZFH9nMU+FMa2hwcDe2vy7wg06GfK/IRVyxbzTFObVXsrJb3FE0lcVuB8lykWtlno3m7
rBrPypiCyhlfW+o0YTMpfJ/98Q11/06o6YmeqPdx6A92JtfWQn+BQa04maesPI+dFiRxQ6YTAmtY
1LlCy2tf9f6nl87WNzUKTdxjrDuhA7FcsCsK4htQtZMnxt0reHsJgzrGOZN7hiuuE8bN0odQ/L+7
jRYDu12jMQviWO2atqOrrtv2+kRfGTWWMHs0Yu9ds1oLDIFW9nh/+OzcyAibf33qL0fDPbTGsia8
+iIqprXBHJ8HAKTOrTeRBh6ng/pMzrTOAeCBpX712X9KSCEOnCHmLyXyX1Xxe3tFWDtcUchrGxPp
mcX4SO+7A2wg55ASIpQ1CD/GLt1nY772Vb7X9RK/Z7ptpvITNjlfyyVGIVxrG6WgYR7KQ7OcT/AS
gCLjRDmC3EAX22FPEmGcRjrYHTWJkttAsJOaIjlm3kgRWbSVwzSvbUKnWoCIfKqPVcRZ7i2vNtLX
oWMYbjRf0XAJ9TU82tF9kEBdV0fERftspoYJc5/0Y5YR9div98iGelY6WruF9UyH5pqauisVcfkq
xYpQqOi94eGdZ1Lljf5eWi7NBXZRbzQjfba6t2xgw2vxyhsCryBfJ0dGUz87XfaZziK0ka0gjtxN
RUSXISNVXzPPYRFFBlkiPSvWE4SSNPKTggmrO45kxh4ej5T7o+nr64x2so15KYwy8NA6IGPFzI0W
fOGUlwkFh7wJdcOAwXLjqPhQym6VynpdVnDa2ByookQYWQeq4iIi7R3JNbh8HcbK25mAqzRYhOkw
UXLnrszM2rpesTad8sJ8ecD3y5bFQNxpQUQWtmfiaVcC2xDeS7p9gqQEC7PpJIYbQGSQVoGT483q
moOfDqvqsa/FFKcXRruzGXdVX/w5LZ67wlo+jBGqbZjPA1vhAiRbu8iePRqa0Bt7Ha0tJSemwEZU
9hmononfz4xRnfkeatsGZKU6tiyDVGsGhjZuOBn2FuK6uVVrE4WeP+ZvdZ8e+inVA1Sz1yWW9Dja
xVPlIFZEPcFWiIkttcuPFmMauxoci4UyNjX0M5rYc+PxQXPEU9wlULOMZA5vX7zFoRWOKazvwq8I
KIpVaS3lFBAnvrGku+qFh4qARtZc4CajKnxEFu4Cx2e1BV7S4u/saBnFKz/CmaPy4sfRkLMvMqyJ
3M6XsQiE5oBppMVa4FWulc61i0U09tbItYJoeuzqTWCV5Un38B0bnCxVW6JUMld+LH4sTCbBnNlB
bEP86x76aa5SnSbQXGDib9vfigm85vNqC6y9qI+TUKFc9NAC2qsN62wA+zeYN1bR0NL1qsxjaS8v
Vmrt0Hhva7N9puLkDiN8rvlyhklsey2c/Ao8NB13MW32USe2GKfWWMpCSLm73jGqwkF6mAQJJr2T
GvlZjyhFPVg/Q1/YNPBjiBjW2F97LUM5M1zca0++xeo2lvuOiZ0mXFponak/5OpRYY/52XS3/vSf
ze011PzVxMA36rKIVEPBnI/rgX9qELuQdIzCdrQgfre/Z4K3Udx/8exxwOImttEgd273kTvOxsrT
6wg4100xhHCJ1ys6JqrZYu+H3ukCMWVX2672Ro8zrhq2pkifcIODhcLMQtrvdWHuDdv/a0RCTXiG
DScunyvqVh70uqUDwIn+i0S0U19TiyPtW0UoDX56PmRb0FSM0tDiPHLcj1kDg+9alwBH7XNERhhI
8hDzfppghPjvlSackv+e1fK09BjVxg5FZRy9+OV07vIeDyHif6fuylWPgwFxVrUFXYbRSDAMUned
pLAL3A02FkXU1w8uRSNYAHX+NFa0T8+fZprRCzKg5XFcEvGxcptBkvdM0J1+KOMWFkDW5DM4iLoV
3GoYdxNNgojWJMspzcC7h2xzdtsz7fZbov+Pbj/3O9i1H2+yNk6SniYARhwoYR2Jdz0aNr1U9mUc
K5BDj2yLymeloQYYOlkK1wgGOkLcxltHj5WxmFnjcafqbBNCtRfdcQLleCuUZnurTv4qy/v1veWs
6D2pKcS0bWwNdnkYFUEYBIhOZnxwonz3EMIw9q5nD+XZAwMCUhLgMIapgEymZWU5EY3F4O+VxqUN
FNaBT0aP+1DDeZOwqtpqRnfUsX9kMdMcjZypIESjaKIQTcNmMn08IPTNwtpvhhzatcVhXk6q2tsx
SY1ELDSTw9xtg66QobBYQOLdsHXzEo1lj/Y8LW3iEAmgedJmDPtUInuXqhZ0rKQZZ7Ol35H/vdR5
oSjA9h4s0WDeDa+qvQ39xt22SGLMnUPufaet95+udJ+vq4GCMEgWf1ssWCzTOXHiWvJd+GZ2JDAq
347YuNYjHrJQCIRCFl0vO+mWRbNqquwrpRj5WgkUYEiI6ODZDrHX7ZVpQBfYs8bC43z0g90cJxV/
L1nbb3EaJrjIS0FRpsqoNY3l1TMM3J7REvNcW7GJ8g4czyS+Qvfe6lqZHzj8vZtpz0UGBwYRiO/Q
YtGnadkoQRuyQaaHwXQOtU9Ehq1wVtNRj/OSYtwdXpfi3JAQsm0XG79b3dA3LrIubDIXVVOLTG+i
k5urwVrQDpXuCqNaey7MX2odUdmmdGNbnmt+0TaMYGtAHB/VRAzUaSQPbcJeX2T9hDPVN2GesFQ/
IUqL96mykCuZkpYD6sHSFxz76L082nDJnfSBjg3fItnFxK5zT8nl8Ag1icbbWCfutygcskvmvrir
yZOvfIb6ZDi2tB/zrYPUaX6G9N9EEVW77uyS+dD6Cpe3BY9NxkzxTTXpsqHJr1jrOXkeGJO++kkb
I2RRLaDOQPoATsp1mjuo4JmoWk7POb67S1f9ZUvHiptUJUuobQofEbZL8kjQ4eK7Vrmqd2OvPyuP
bmNbGAAtjnEunFxubW+AHieL5J2YG+7bzsNv7JC5cvOT2sV71/mbRY3GB9Sz/9KXEvLDqTK0kPg5
j6pVwyYya/uo+6J/7VoTCtgvlj07JM4eMc33NNOWv7LN8w8dgeS2WaZhV8KW0nAgEt6PVMLoEP3H
ZD5a2o9oEe/7Wv9iRSY0i08ro5HhzO0TlgscBv9/8EtiKjjcsrTBxNzo/I/r8TvTMUs+MqB31mw9
J15jbp0RBQkDTJ1pB9QqOuh0C2LtRAVHlQEqDCCYv2GmRfAZLaWzQTOXnNDFmGvThKOocacylJXd
tKeaFtmH6Hs4wMqh55fphCuxetUrnRl10DipM1wu+ipPbbW1U0zwyBhbG0mI022rB89Tj777n58o
qrWxgQ0rxK34EzNKTfhbJ+u8dibQjIixOom9wKB1GcSWA6gkzvuZ/wUHlAkFXulFfzF7ApZXZOZA
RosImx3owrYdkl9KuRIEziPYUJn5+BYaCLCY2C74jpoi2bzi0xhW69GLQ21yXszcuy0BEHOMwNYD
D03Tfr5q6gJJhyeoT8ZrYqhHthQ9ZKnLeOH69a6usm9LLi9FNmFpOQ+JuHkx6fgYNEnp8KcZqR/S
ml2kKg5zs35OGabGVRdzmBYPT7QjnfKeTZbHtVTW6Oupr93TmfyImjCcV23qwTRpMt44Eqw1kz42
kVbMt84t6n1bDR5CXXCG9WRqn4PPHtszBH9ks1FhuzSH/fhKmkA8bPjoap+0S8MBAPrKWNhX6yJ1
a/qp8+jH8qN/DCnL2ZjK6iMHHbLn1ygnGpDRPCZrQ5JvgN08CjCgcsQVUv4pvcmf9N6Tv90sjAhW
XCZ7V3pXyU34PI62OtoausJCo9yZ5HufE+VxauSLEU5OErSSfDbmWtvDj5qrdtiTJQm1H9ngIYw+
qRPo8egb9FAxdIStysk1wPpa7yy8RQElNwCsczRDkaSNrvDjArSmk4nYEfQqKJco3vCzRnstaWCF
9AFTeZnh8Fs0wzmOxDsge2JdOOXqo1AfGxwk65H4uHNjIyQ2GdIQO8PQDhRSaWLSV1mnMTmLZvnQ
Fvhue9Qsngnn3zzxtHRmEg7EKyGLZXOhxEqC5WvGqlTgXLXV/hsfaSXExrXBQAXzrvM1GEgzbTZj
XOCG1ONG/xqNgvEb2VWXGCPNdjnjHSYKBnWcfpSu6eRZxVJgzEXxw4uvZxv0sbxCfYGvCK4b0XXC
bUSzNqpoSuN7/tqrqmBSjjT3a3FZtHO9j5hsnWwVGaANlifxhPRdXgZ1MpNcpOOxkD5uXLR2TdDG
KkK8IO4R1hHK2Go0E73q5AqAK63oJZVSrYelPtdj96tTuTM8CUYzZAgyvanRyvetwqen8C3ZwOjx
xU/aiSI9zZevkWaOfwUXOnFglvlf6bk/4Fl+WI8FexZjfxb4EvrPj4bD4P7neAKRQdGQb61rpobE
lo4h7vXivWwc847Tof8gIAgX7kMoP3rmv66rUitM8tHgtO5IJYtIPNtDG3R7aJeM7zNVl+ahfkxN
0CqXJSd0u6zY5BF3MV4tbMt269+a3ETJ2BrHPJvahyOpRmOZNKA3QsNtU+cf3pIT2ePVX6ywPeKk
KKt5/ZlPBkUXdQA9QESTl8bZmeACJhE9R+vg2PO1XsSf7JPHlOtM34h8f+oZFdTUuFdfaNNZxhJn
L6UgTeDqzdCFpN3ZXGi1aHlAcF6BV4HwT5OotuZijN4+Vjic5STrA/ktNEPNfnHDVumcit4j3WX0
xxgiFJPzW4EYNiQBABCBJnTtbMYIIL0x0R9BQ/DE+CaCVCe/4FQJkfr3JPIhrW1t4q0ToP0aTIkg
pyWa/M+mQ7dJcIXYOE5yjYC4m94IIvNDduwUIC6yos5znHzzN8udJ+WMT43dgxTWw80atVOpsuZN
SidF+9CADvSDxd2X9vAg7fBTmK0OeWy/jl0MEeYWb7Qvxmc7jvpXZ/JJPtEnUFsLyzpl9fe5rp4w
Wb3kHk4qGxsldzmn6WppmveOSOVLkTID2kIj5SghaCezq/FTN71Cx62Mp3K74BssrnqdvzXRwzI2
u9Ba5agZLvL3FIl/1BRB0y/wBB53hgdQsSqG7i8vi1/dTkuwKZRCwoGNbkio4pVJo34Iaksjm0Hn
QZVbI5F9KDzXRtdvMXSPnU0ZILNp0DRauRVJ/88cCtrd2sw7z130KJv00THYKbFuKgZHnNmWAmK8
yFRrLXPXWxUq/mTwK2M9pYVlQLfaBqWCafunWW4R5hkzTr6gvc4X9zsBmNuUVfJZ1yU2kplFqM61
ZZWS2hL0s4vuEo8nLAYhGGE5x8V3XejFFwFqDz13BkgZ2grmzI1c1PjCrjm5zRki0urd+skwU4Ml
n0NtIX0tfQHdYAHlHkOZ0IoIAiAemt3DjpNtZKwBr6beZOyrtBx5/6WB4FDNkoidCK34G3uI2Ku6
JnGiM5APTtVUhoYY4m2GPZ2sx8VebkY09t85L3cWap72Ps7ivyKD9CVVrtxQmEWWlDs4v4OV91VQ
muN1HNrhzTF8BNCiRSr1yCQuMkpoWBfbF5jcFx3j5DqXmrsqU7PbNDmMPuN3jNdBf7Niylp3aEjs
cLa938HjmmDpcUnFYJFGBOqyxjkLtuDcm4trOwPFNa7f8occtiginiFYZHqOs/a+KKx+THMmo1nW
2PciLqEnilmHL2V6WmUl+a81vgzYKH6TeECKlLSdC5zSvM5i9O4aBa2bIR6KoxS9GTLaNMCetMN5
DjWCK9eO/U0jffWbPVLbUKAwMg6udusJmvpRKX9QW3iINc6FNVpVL2w9oIOpd4GJpVf+J+zFXmuF
3rGY6P2JN60KcpsHjuSscScQKZ0HXzT7xEu8fa4UWLmd4msdO7yeKNshPqbyqkZOmGIAcAO6tB4g
MrYjRVYJ8J6G2PNxfhABNXwQdCOCzO2dS1WazWemt/8j7cx241ayrP0qjb4nEMEIBsnbnJWZkjVY
g31DyLbMeZ759P3l38APW8eQcboOCgcFVEHMZJIRO/Ze61vtsW789K6dkuDaVkPyLFzHx9tr9esx
jeedD85abINeR5hQmvmoHfF9QadmgYVbiZJstDzxrasB//lBh3a/deiRrRNXVQcaJUgWbMFa7vGB
gkjZx7GIzWsvYPzOTjziDujIzLKSx/R/xV2IBPEv4OEjDrTfTrFFp82XwU4O8m3puxcz48IXiZi/
ejRwTmrCzs0svjySX5c+LAJVncim6YyW23RrTCmMndv88+LE0GAMnUptISSzTPKt0g0lElXXqvU7
/dPtHF5H6uh1pIb5HvuWvZ4YV61wlskV43w6rfkx9ucLUMiq1lMam52WwutXi7C7bduz6EYTtVkX
YB9qw0ruvMmXGyEYsPbtXAFMoJPloGzJnW7Liw/8I6jcU0MKzM/RxvHcTj2noy62ll1MAf4jhc50
OwMahxJTU/8D8jn3k7zNhH6DXtaumqhjTkWR61M2pAYG21AEu8kFlzlVtfVQuamzSc2EUSZQBbHz
o228V9NX0ROlhv8y2mzgiYid5oBJcnxucp3sS8w0WP5wF9MQqsvnxcUsViCU2LQAS3f9IM3P2Nzr
Mj0Exhnv6gyU5C4PGRJWfshGYc/NsVZWAipAWLgvKbdhrGUveqxBR5T4JmgzzvEzAcYzJxBckWs0
qtWKaVOzuWBVT2KW88m1l3JLwc15m6bJsbCKL6D30s1ot5+z1noWnAe2STvLM+iq5hH9c3vDQFrh
QwxpYck0OPkY+LAJ1uF3+jcO9Qv2FK8Kmu/1HA87u0+DVU+X4UtZLoIO1kiTZWmcM89XtUtq9ZbV
jYN7oM8PUa4X++TYYdn9mFzLxDhUvRZiXCjXaWXHpwbx1jF2UTzlgxnRMyUwbjocpW42T+smmWk2
seJE8/U0annfBs6orzAzBevas7NkZwd2Mq1xoyDoSNxmyHZJ3AOQyVCegUF1pDrVGrvjDCDpsISB
fNDMTVHet9mOIGjSbPEdnEmxYLSZmBIAgSVJMvRBogKF32ZLZW0W1x1dWkwipc0yV2rlegZeUyoc
BLez99zF9ONTW4XpplDLk1oUYyRoUoqmaRCi/JwRJFVBlR46KV/TiP1prmbmD209L4w/k6p5WdK4
D+G8lggI8ikiML7qgTnRm7n1ZDPQerf1TZTQmApErDbTgEhm6pnIgflatkSTN3sWzcsV/Ee3y7pv
MsrivYOKcmOjOtswNsjXXa/9bb6k2Y/FD5pzWiUBQLkgG826VUwDG9fIT4uuPPzdjbOrusTbZpzf
jnkVdcz/GEu1pqBAiKRzQ5Swf1cLp9/4piPPzqJlNyLXm+PIPk9LtjzC5C0PSznKW6kss/a9pLvF
rl3sKnsBZ9TK6cAcgDaU0cG3bKDooF1JybAosccOi4SjZX2PkxgOV9HFdOJEts+8Uq7rkf46NnIU
W54nSTN2BIpO80NT3ZyTIne+AxWA5ubQ0M+BPy58ZOZ9y1Rb+6h1o7Whatg0E+NUM8n8eqlm5Asq
HdATRmxoTKJilnvGI8UsY/zsIUIX14SPKmEmx45hqSfRWPmV41ftqXMuTxT7wp6uHeE6rch38VTI
W96FywyKxmYe0RQFh0bS4JD7gIT6r27IT90uxXjp6mZbKeLoeXJnccxF33zOe54QdBc5AkuTcvix
mJRmWljoN6MKMCowZA/kCfRZxmJp0XyVUVz/GGeIQXTk+wPWkvRUh3l1UwzTd2FMeEMxkfNcoWn2
m7rGJrUUB99U4+1SFeaECxiCHoPIjekcsDMqLPAPYpEbPFb3qmHqUeI25/TDhM6PaX3FXSg3wG2w
59TQgRH1LSOKZEjKUIpX3VLMqxnMwy5sedkkjfvLVJ3KMg0vDzDL2TzTzOhw2SwvadjrxzaiXhsj
rBnF0Bnoj56/yxydHwQtrBWetxeTRZeQliaG02EEjQvSTzckglWP05SyQVGtMBKCChOXatprKIo/
I4Rkq6wcg4PI8ZE6OSq8AeYHswAONjIeZyrvFEP65Mc75mNq349AWwEklZ8uq9fKxXW5Kth1t0T1
MLMbSshVffN1BnMFwjS4CQzO9mAukk0Ddwr9SvSTNQg4rpxe5gF5cdME6hCN2SPFUrf2hPWQKeq2
VT7q+jk0Yrrx61CclyL+ocnQ5EN6YXhTeqnYTdPI8+1H4y2nRr0jVLd9qauMRrVWyOQqycArit/y
xWNMHHf9U8U+srEJuLwCLWVdhYFu8S1HzIKEBqfnuvkRih9SkmgJ7cv2xrblTJ74xhmWdpKy0KtQ
PS8MnwjwjQx1W62l2XslJ+FRyeEpTIrgxmv75lzGxbDlZISub8zjB+YbuMYb9MExMONotWCLWi1N
/M3P4/I0lE12QpzBR4eoRAMgRChd9p08Z2lFn8XrHCqPEKghyk6dPQAkU4d+KeQd8yAU3m2BGG3A
qoBu5/I7hDKhCFk6WFnDVKuvziiKG5456AtR9AZOg3ZqrMpPbqAQSMSlvfyM405tWkUDtdE0W8YO
a41TWTat5IICHdB04OVqO2HH3g814dph3TBtdUv663ZRr/l1yVHvW+g0oW2fFoHORkElWKHgRBDW
lZguECmtJnBanH67+6ynvrRl/jD1+jbrw2orIHPvoX6KV/ciKS8vzkLeHopG7TRIdB1xbQbrm8zG
Zhe3eqqBv1bNNknkcIREMpIRmLxitw7WeS7Q8toE5BDOIXakSM2naIGcE9qMCCuRfomzFkmwhpjr
9tErwJt8F6KxAH2WTueyKDledD6qJosDwCbSFdW8QE7hGzvfx0vrbsM5a7od2jQm1Is/rZWxODra
iLi8ZmKeOXUnH4vsfPbmArJXoP3osvKntxFd/28kIDzSsJJ3Q7akzUnhlhO3adbBOGeGirqf2Vt7
sLuueZNtF93FxvNugwgpcUNS8ifS4i+0qqAJ2I7SZMA9PJclunVEu9iPsNVEF2V5n9TUlpxrqmNQ
TNEn6WEJLGgowzWBzGVX2ZuImLPSy8bTx3SbQTnkSCAE+qkm9f4QATHZY43F429CAYLEp2NTwUY1
4cJRigJ9b9n4gVpJ7xb1rNloFb5myCqvFiObM+jDcAN9W+LhqOP1yKq8TiffnIaCvGd3Kp7DrFW7
0Mfom87liFco8radnNXnplwwxo2UWNLqsp09jxclJj9rrssvSeghC/YsnueBV0rJ9geHWkari42r
BjrzzgJa8mAPnc+7LS62BJT4vB8wjMZ2wMVB2eNousdZAP0071QH3cNpCfGgqY7ezRd4k8OAcBor
MWgnchdvhU4/K/zyw7Zd4vkFn0e79ltsz3HhD6vAXNjmcqb+azx0Foqm1WbMUkwg3ZgcfTWBRC76
h9Et0oMCH792R4vpMESpg+0O3nnUeARWuqwZztVlyzOUhPbE0LsRZj7lMQeCcZiSz0GV/2A5hnle
mMucqEzu+zmYHpy8L1mjEtycnoti3ET2ywyV7aynOaXaR//jU8IPdM3jx6JOYPcv6DsCd4p2kaC3
r00g0H0sqtyjT6Dc9/y30M1fO2DN3CIZ7xfSFE7VVKcb0nmp+qoG7mw0Nri/hhjBAP1H8RjCpli5
M3pfAV4b580SbtRkpLdKGDlswnqJaTFbqltfAJNyLRS3rFtc+wGfp7xXeYIYRPF3kvgrDQSfo3U+
bLIxoD6YcAPRMAoOCxYDBMCo6qaKRp4VMP5IBua8gkC6hXkc6RhN9DWzDEMEmmYH25qao08I3wYN
BrrqAuLjkcjKjk3W6iZ+GgrccbDT82SBdI+G1tlxk6Ld7PhvlokQhtehf8pUM5wUbxCc8Wo5A0Gw
aOj6WUMREEAQDwN8qzS2h/mUDTXU/bgM95LT2G6eB8yDU3ihgYCfYMac1BC8w3arVVvuEy9xHkZl
soc5DgEtuFVy4VeoldNivAxHBj899Yprc8iPGvvL0LrOpxnk7K5XEgNyoNnFlN5xAgjsNxCiw4Ym
ugHJZ0L5EE5R+yS9FJUmBh9a6S0HAGziDIctZBGi65tjo63ks/aomO1OGdomfb9tCiRnFiyet8BK
0ruyC+F6spu/ejEG1nTgvAhTHFLpiGQg1a0NcneGfO0h/SsGo/aMBiiTGxCTUH8mBoLJdAdZWh4t
43SvQe0wl2Ji2dwOEk4Itpl2LbPqB10G9Tb0ksWdqdzW2AkHaQ+Qw2KlSDrwEjDN0mYV1JyYZR/l
ryZL1bYfp+6l6DliACeh4h697xh9UXZHgdpRUKB68ZyGln079XdR7cansqd5KpGvTWq4WFzUGLEG
yfSLx5SfUzwChm6urds68vJPmWfqO5uuFo3VS2NYahw/ZkGZOc0GpXwak9MAXx9bCG/5zlMcCJnE
9YRcjO4mEvZy4zsUFrgHafowXUHmRGrYmFCwQcDqbVp+yfSG1Lw4eFbn4g6rvypLFJ+HmsABgWDr
NbPHcUGLrdtDyYKx0Qv7mKWn9DzjUEYdK4N1mwCvD2rCtLOMfqZC8XHNARqq7IghB2IVS2Ep36iD
qNic7LInNw1BFA3+JE9CFWg9e7oPPJS44NeiW4nfHGY/KLerXiXevnfH/LAMpt4H9dIB4nDn14bU
iB1ueVYKWIFsA5haGRd0TyROQNXSuWEccHGZUCYcJPOmz1OHkFyMYrmeahJj45xweliwQIIF+/Ao
bevG9vSw4whmH8ami74VlbSuVMBAeCmnb4MjDY9zHv8sYPGhfpzanUzGajfKVOMgjhVoq1Dt5IJ0
l3ExZ0eCAnaawA40qijUolK2ep/NdBuT2N5PoLpXs8KnPYQO058k6LaLal3UpiRqlN1gXppqpFN3
WWZn3H1Xg7KCozfRBF/FU/M1tbT3Vc8NI8XSVOUVSOBmY2yHnwKGQBh+yXt0iGjoii1ziODgJrhv
AkJUtoUoEzgRrnVIozDZxmFvsayGxVbNiJRr2/vZaQs21IUKRrMHik+UwjORUHW6paZlCHeD/0qj
gZFna92HotSnYo69e7vOoy1o9pTZFlpZ3TvyKkgZ5I3G9u5UNxC845kvlBj2mZwA62TADVKtgJta
K1DLGyzDb4zpLmIqspLXsXDBMLUlqR5p2sOFTP3kKnPQcmfg1IwPmplOAOz17MUtLPCMJXtoMeDB
ifxFnqy0qp6dHviMwXq27XmcPilqoWMCDGDdGMQpWZKE1y5zqfPIU8/21I1IIPAGFClRXkMJTjBy
vjEgUrfYz78j/aM9t0zhfhhNt6k56e59joFH0inkybPndsfOW+2zhWUvaQof52c+Qo7S8S5OW/8L
MzlC++ZErAi7RFZqCLQgLrJdxw1tEx7ANSAzsyV7KYTkAO2cGUzyTdktZCQsAdfUijyPSuA/s5gX
TmWJAtMCagksW99R0rmfIQTgk4AeBIUOKiLeluhiT5+jfWTGnLqd2OfEWN/Z3mMNaYwlaUwWvUsC
NzyjeUUVuNAqZR1GZitLvbNF/kz7K9zW9BXX82BbVJ5WfKKRF21ny6Vwyivxc4n8xwbny6PJLF4p
r+ldnAy2e4/LuNn5WUxthekNS71y1wFSJoAWqPuIY/c2zRIW5yifnENoozIJISo0MD5cBrE3jCG9
ZxnCk+Z0MiDf4elYyqXaRMkC4CvCN1iI8B4iyWGZXawqpmZgV0w5tdic0QrDyWhbRbZPczzWFAU4
BlpLwM8CEhy5YlyXohBX9HuhU2RxdRIu69Dav4TxqHF2P1kCcVBHZwgmGD6etHT3rcrqu7zKAAFl
rThD417WsaRN4Ju4PPgMMg6IbiEcSAqZXW6DDJji4qktmJez1EZXCrSii9x/pnqugF2uJq9zNyPR
NVtV1PGzLmYCQmgdot6kk3/0LEc9o3Rydu2lnoB0Ue07mx40HTF9WjCUH5Jm8Hf5hKI2jge4GyMy
4knn5VMau8W95eC85eg8I92iB55m1Wd/nuwdqwRUOOYvhy4V7l0s2noXw2Z+Qt4J0CPzmEehUGDk
WUoMrIxppqwHNQ+UeUfQMC1TsrLbjXeZDZnFVwt81xQhcyFrpB6tT+vZ69gWRmKOqNPG6FqNSQXW
OmoerXyCk8Ws8AZ8NLe4q/I7uO7AOTRkyXap2g1Nxgo+uKALnzbZOciq5XNJ6XV2ovh2hlqxSYr+
jUVlXE0+iYL4/ed9QOAJYBHqWwfRz8pQIhKgQbMZ7Bq9CYI0umy4qmAGnoOc7k1T05vkZiI/npRE
U9yJPcDtl8hjW1gVfQT5GClYkA2V2LhO+hMWaMnjCqgAu2iNTgkpL3gOeTeF4ysWk68tnIurcYnm
p46W+Ya57LBDgUaTouh8aoHIXDNXK/dtMHBEwS8NWoEYndayUYumZYVPGhabT+9iDVzGX6Upo8W8
MuVataYGP8wW1Ey59z0FBnmuvZgJ4kAlK8QSXZc2/eI144T8vvLSfO8Nvt4EM20i30vJFahJ0gC9
ln1C9TeuR9Y2amWkP0PpTWA76Wm2RYw4vAzc82RXCCTS81LftQL2CWx/8cWpeudbbF+IWi4uIcNx
cp2AQr2WweiuTZ/Ou2IJzM4TfvOcjC19BZdjsplTQZcmms5oz+V3VgCsp0nmkk2TksvBqeAaniOb
qR22mHaYRWeFn5+RkubUVCWFBxkv31mGqbUAkuDXEP4+gpF+YtaXbu1Jtd+DqI9+WCVgyiQN4p2s
42EV1hf+ZTqgjUYDB+Na0dYaqv4pFg3DIso1FLlYTt2BztXKDwgqSqo+emQwHFCQZ+n9SNTInQ+m
Hs393EGuGoNd6dTmp9FIb/hX8jTCUTg4SCSu6p6+5Tq1RoMmPssQxsYg9M91WtS0Tur8itVqebRV
ZR1tZvj7rO5ZYihWZE/RhDiGU2Li4sALxCu8mudWhHc9dHdQ5fSZMv+xGh9Ll/6epJnzqZ5c7xSi
PEeosXBM1YONtwypYMpzdJ0Y9+Ig7woEx0spruy8J1OBdu1e2Wn82b7YwoQrozMts/QtV0yiceoP
ULwv7TXZT1u/m7ITB4zydplyvbNIQtsBaCGnwKRPsaXqct0ekpKYF5hxPp1ajwY7ISkbJ4SpfMi9
rULxqK+i/Br/KmCSPmA8UnU2Po/ENicP4M8FkdI9xcMFs+HBOm3GHGUJYk8GAej5JhUva9ttyi0L
SbztSI3gEoRe8BSIzWz11a5oVIPevgyW70GZaX78i66jiOtj2IYJWlcLUru4jIoST985y6KYzE7l
xtedv/cUv5RpIBIIqEdMz8onOszilawj52CS8l7ULIp0fP9XPodZG07zSk4+0Ufp9MUbveoar1P0
vZfRcC0XWnMMZVDp1canmoB1CuKpz29pC8/PQ8lSwAiWoPTMfazrqVk17vRFMgv6EWSBYLLkc9gh
eU2f8k68zJy9Vypf4j3cPu+CbcNIBzOVh6rjaeE9OznRSKZBnVL24EjpeTs0VMNL7ArdqOoUIqxf
xYYSy4e/2gMsLnDPjvYlKaaDAezT0lx37u2QRvVjqWHyrKIwCk/+lOojgr5qY+aZAahQ83Wd5B57
d+fdyIJ2GQF/2T7sfbCtg+sjC2ICz1SQEI7Zb841zedb5hoxkNjiG7qecKs5nt+aqJaHaQAilzBH
RFtk50e6rDhwc7vcDwrEXNA34aepNt/B1BdHWQ7Ye9XoQdsPltXMee2G5CmWZpTlLBcc0+VUBvfG
IJoM3YrmSgHdMWWg+VDUDQMkDju3k4vRIJY0HdQIiahLKu+mGVq2UF9fSjQMIMkkUpqH/HSzwMmU
pjNZIZfzExmS8SH2kFdxZrMvBOji0PM6Ar1lrRo7P95EMZYUp6vae2eGhMmCAgomJI4JPaOFJ0fS
gO3nmN3Uq76Fl+K5qOvhzYPS+D03fbjLfEJQlgwkS2QFw54eZvEghjkkJkZ3zLgg0CYJMh1XiZmu
NfzBAJnJqXNxXQcSj5u0IQxoEohju+lOrYtpwPH1/EQ+lk2TMdBHJDkYxI384gGVSBKX47CyOweG
WxeB8I58xlSivAHjFePOQs1B7N24Id+rR39R0VHLUBRb+KllgNPMyyqiFopgAv4EyqfzM0FuotTH
Cm3+zqjBv6rzpdpbEiFNv1jNgbePgrql394lbrwJ7dw7ZahjN1R2LEld/1KhLDy0SGfua28hq7Un
TDH2MIeZjNIu0KSz0H2yduA/eXvdluJ9Ft5jIMW9mznjJilnfV5c58UeHFDzGXtsVzCxQH7p3fd4
7M5px85XdjwptYNaO7N6FHea0IABHcJ+9jUO2RpRFkNXXhd6qFRglgJpyxDqmiisaDOmCkMOMG4O
OLiz27mdWfnb8iR93AOqrzmgBTZT9aEoDiC2BErwPjkUjlO/Ur1S8yBNBQ+TZj0rohbdFcgtHmFw
QRYCJg6y+TetGwE9MKoPTmLF1zxh6ooUt+XAcab/ZEcC631fFiwZFaZZt6u+EJWEmXiwenclOaai
X7RxnzTIQWjrcUp3lWTpRHY0pQ0WpRQvjYUe/V7xmrEiSr0xC0aWQTc4r+KgfW6apr0TLemPYe2l
+3Ce5Ab0mrNBrvuKGoAZIQjOc8kOtDVdCJG9aoExYNpeo/FxD1kCV0D1Pmv/bH/tJ7c+t4zz8R0x
D2olquawpuE/IhbejHJ8JVRN7HHeezsv1/0bWUbmKP2EUZIvvoPsy3cNFNZ7f/RfI9dD4tYwn2Ca
9gO1r9wyyuG0Sp+dVhLEN68aUYXonoCtwdD6E+Xe0dRrEms4vVUn2LkzJkFNrtdGkwu+d32yusrJ
Lnn3K5UfekuFt7bT5feawyNC8m4adlRO8ZGH6nvdMbSo8pJThBexLwWD2I62QF/aSrFyXavYTPh6
V3ouwBVSzK2nBZ8m+sBy24dshF3A+IkIvwjHXDztJyuy8QXRj6GZM3cEacFE9JHaHROiMDb8FJzH
IzFvvaz4aZOxuAH5lH3r5mq8c9zeeq1H+kS5rTpMifq+psy8YdoGkkoE01dqvy8ozgw9V2wyhKJO
m6anbzQOyBeSpPzBl+Plpje0oj+XHcqE0ZRXRe1xyrQGJ1w3dxEL0CGqYGai/mNewZDVLnC1I8Yh
cYWxho1DLnWSG2eJOVDkeGp1zDHKnfwe534wB1fIAwiB6t0ZjTFtS7FAoulJA0E4hbqpdZvl6PsD
oOPIS5+7AAGlZzOCaFM2CUeM3EMaYeuutCxab00DRb9p0eqMXwikpLOcZi6sEQHjH1fJNJUHZjbW
Ok1xRA5SEZmeFeyfAmOFGAkjWgrMlP5kkAYMnSIXvMWw3swkJzB4POFF+ZSkKSuLKeZd66S0VCPe
tAzIB56uPlp76SwY6TBXi8uemgD9PVYagQ7Ztdqz05maWQTyG6YHmnNHP1fh1hvcn6HfDyGD02m6
nP4t+FZYqfDWOJtynBkr1gEKZli5wOgSM/dHg349pCh0+q4hACtkvVuTmxFx6m7lM2Kk5/pMymSP
FoConxZwOGoG3xmYwDqwGa1L6y/22/TL2HewQ40FCR2wIUq20Dm2VUiDBQ3Hj2i2nJ9JJ5kWawjA
Vla9ebRo90hzqj1BcfPl4+U/MR/ozaAY8kc2LzoICRiDF6KpYC1mpYbvnUfQgMTnGqTmqmwMZvJM
j5vaCOBfmHJPtJTo44/Uc6uWPRhHnJseGiKhgJ2CPos97Cy9b4MNTk1zZrq1PBnyEx74/xJw0EXW
Nu9ja6v7aMbkhz4JgaL4YfUIM2nQ1T9So2JODqnNmbXm3qgLGUEPDKuN8tj8C+WcXIOir8XacsUp
dcB3kLRXKUG1G0Dz3tZmlAdGRLkwQxLnaMs0Jj502qkak3LF1HQcr4fBsp8YbWOa1DZNSuOaow4o
M9kssDtJFW6rfG6uYYs722bJa9ARhAe4TYzjrcEgNyl4QQ5/JGioLqvyggShVY0qLY7XuukB2hgH
ZWcIu8iTA8T4IWOcgAkeK2Yzfk7GoPtiA+8CtUqn6a5WaM5KkojWSxXAYlY8f00M4YVIyiePAfnO
DT75GByo9S7JJWJB9lpbKGsczqNnmoUAiTGNoQO9TFCLXn8NqRle6oJB2TJk4jxGhXOLIv3SAQ6d
e1FV+Ncm38d7jz4QeWRDZ95h1ss8HEcWSnDXkfJkRryUVtB/WfqLgNIGUitifOacJ/tt18VfNJvi
KhtoXNBg13seeJpzetTgaZCwARhP9lDuEE4IQG0XWKtlUYskwmcES91M40X4104LyBECSPPEiVju
B0zj2KTJUjnWUvKuJMTTBTKZDjbbF9pYa7pxaXKLw1SjSyaNLHWru3LC3xsgsmI1ol9m24238rIM
LETl8bPlGG5i3wGP7xT5MxrzJ7czLDhDTvxxTOqw8dPmDYIvAigOwS1oWZNulnyGM0Zm8cqvsczO
EWu5NQEv6/ig66S2nPsFSSoyvbh5JkHG3ntVNj6kkWPYU3jsWpvhKmO0Zd3WidlGZC8dbRuFOzu3
RMCieqasdLW0dmsYcEW5XzrlfS95m9cOQN9VGCCi+jiJ/I/J7crzNE5U7fLPf/9X9Us4PGI4EpZj
IMYg04AXmud/++cdZSvfdhQjIOiv8vc/3+tQc/Ceyzv80Z/DpVqXcv768SX+maXOJRyfml3ZxtHi
XV47PTeXgfVQ3snlPHtPOOdMinkZQ+TH17ncid+T1PkS0vVtbpUShGD//lXiqFmcOfeLuyr5RPtC
V4SPsTD38Zca4+HH17p85o+u5f1+rQazU3zJTrybpy9F+NMHIuszCJd04LP8um1PiMU+vuKf7qKn
XCltX/EvdXlOfnkOdM/2VaOwukPHixOtK2+ojdFdfHyVy+d+9720cF2jeJN9dMzq96v0ktGvE1vF
nVZHh80dgg0H40NmH+rxx8eXkpe/9dG13n2jkMROHniuVY6gGDAD9Msd/lokjW+Ihte9ReOZccf4
w/cfppSGa/uXL/vPV4un0XN95Qtbshpebvkvt5RgrNxHTsirdXSpKovDx1/wD7/Yb3/+3fPoM05u
1JyWd6I6xzUdlr0Vwi6//fgqzp/u4i9f4t2T6Pme9LyRq9T5MYw2i77q9et/dol3L3A35ORMxFzC
tnfy68XWlWw+vsIfbhXbEY+31lIx33t3hWyilYc+orj7lpVfB3yRhU8t9peLSPuftwovmU1/UCIN
htL6+++dhM6sW9xud+mru3rjzBS7t1525LjfW0fd36DkiPynj7/ZHxalX6/piN+viXpE5bCeijsX
vDy62bTyESvpdVY+BP7p42v94VH47Vrv1vIk8O1FEQNz59GFHTGSanAtcn75+Cp//EaMaDSCM+0L
590DVywurViH19b2ny7guHFjDSAJHOQpy7ePL2X/8RvxfhqHZ8Nn9/j97iGMdkfR8Y0oqIlquYP+
tzM/HVJO1p9r/dlRwXboHyPnilw6ZrUMHTRWs09+eU0pEQe0PD5lkPSmK/IqP/5o/1g7XFu44qIw
V9K5/Of3TzZldWdZkW/fO0P70tiPSOZ//mdXuHyCX1an7v9fQZV3hX/7H/71d3eWfq6PHZ3P30j0
R+nGorr8+PMbPt9vy/u7O3T533/5/E1g6GoLruAylSiJJltlzin92zv9x6ugb7PNZQHnXPH7VQaJ
LYlQNnVP6wUlFKgcOwCCNCgS0Mbvlo3SMGzv7Cn7KhkpTk79cNGVhkm2Nx4n/4F0yhXnwP3H3/2f
T4fB2Yn7xWMr9W3/3dKflsEkhagIEvWfjXlMjv/Zn3/3pTXIx3RkXvTQgFjNd/2/3RddbuZlQ1TC
pnCz360jdRpXiH8c2rzLoZ/2yfSXJ+MPd4e/76Hk8V3BS/3u7pBDSYi3JYN7Gu7Fynj/h49vG+Oy
ocD2195lG/jlwUO0KitXtO49cSkN4OO/rLJ/+vRaao0v0BYUmu/enFSrhOyEKQCveZx3zfTvf1vb
udQkjjaale/dJiWr0qkSKwsfDKA/mxfnX7/4SFM820PFpFi81Lu/ryKNTM1yrfsYGiBI+tq6/tcP
568X0O92PMzyci6IaQZCh9JxX5R/KYQv9/f3dcXQOIedIaVrjJDvnh6UdhhEujJ88Hu865hcVrPz
f3hAkSQZQa3ACu9dHoFfnqBKVAmRDAhu2vCHf21jmP/4Fv1z0YKyogzPJgW9Ld4fuhyr66yZwdoD
KxDxssj3FJFC9r9/UH+7yrv3QFpz0zVKxQ8xZCcwYsVfvsUfXoTf/v67LRA8Pj4IoqYfuuaqi6/o
Cn98l/7299/9CnxyiudYxw/zkwvKsP7LGv2HH4HtwvfwxGmfQv3dIho75DyhQsgeymKDKj07cYYj
Yu3j73B5GN89rGwADNKMtpkVvi8527rJkANwEdET3U6Tszgjxmqgwid/uVt/eC14IyCmuK6Q6LXf
LUt5TPAEyrP2IfduOImik9D+p4+/zGVpePdlfrvE5Y7+8lrU5M+zqtftQ4q+dUeMYY7Jfq5JZVvE
rZ/2D23rwEgFBkUbOqef/e8vz/lA0KaQRnvvi0EmxRGGHLthJIeXo1ngTxui7W8q2+0+JRVx4GKJ
EzRBBI62VN3njy//h8fR//Xy7759EYlFaEs2D7t6ekmtl4//+uVpe39vNf9wwPcFHZl3L5MDu2lG
n9s8TPKpWR5qmM4EU8Lj8L1+a4VXH1/tTw+LJlwLzoxNX+b/Hc1/+SU9BFMILbyGoHPkqkxra+dN
VflffrA/PPy+9hz2+EsZZN4//FlX4FQrneYB311Y6HUw3C3EWAD3pg/98Rf604/jOEgePF41X73v
kqE/qGtvnJoHbEz3jQmPo6P+sq/96Z45RjP0pRFn5Pt71hTxtHhJQ6ohLIx7EJD2bSo7QJKJJf6y
xf3pYXBtm6+DJEQK/a4ACxmdiESV3QNK1JIx9As6+MNooCx1qBUz939IO68duZGlWz8RAXpzW7ad
JHaX/A2hkUb03vPpz8ee/+ypyiKKUM9AmJsGGJUuMjJixVrKhwEa29szqCxNoUUYTdz36hDFwMDP
WtCoGE1BHJCoNw8BZcHkN0SRBx/7Xdt96aPW7WmM6Bx48cK71NEPZWO93P4lSxN99kMUIYBoyr4K
SI03pwbyOrN7HnPoU8ovt40s+bJzI8IUQ41Z0wpaNae22U3Sh3h8MCzq53SeyyeEvuu18704u9p8
3hzeKoo+D/rsxEGyYMTFyKBksDdV8xx53spVs2ZB8E9W5nWKjh7dCZCdT+IccpnBWzlmr3Mvuil2
P0Adm5wTl83lMBzLkXvdGOtTLbkAYnKgPKHiOuU3RcvudO8OPrMNgpsrjmRxsc6szuflbPI8q06z
bJzqUzKAcO7uM/2zB9P1BGEsxbg22ZRgQ27vD2XeAFcjNTSLwEAzTE184HtgnaF+DZoTsns7WblP
+2+B5xbeET6+NLjvQrBr0t8gplfGuriMZ3bnv5+N1Q+hii38ELuB/oFa6RcPvenbY1s8YCaZG9my
2ZK2cNKDvKl7qfDqk8b7xXyXQkmqHm6buE7uWqZDJILakSXrKJQK9xl0FbRN4FHQZukoXjpQMzyb
tau2T4pjbZX6d279pfgfpO5TULxPgxXzS5NoywqoUZ3bwBCDIR/2jwnp+OYE26dM+1i5MoNr3xfO
mh2NPd08fB+oJ7AVvV15BC5dAOe/XzhmAEziJKbX89SO5MbpjMh3pe5DmWgpzTadwZNBMgYnaaKe
d3vh1kYmHDU9gGswsRlZjszNhEpemt/ftjDPjXiwWBjePeTdoToXdp8y0sWWwjp8Qr7NMT/bNSEO
Ghu/blu5Hocly7zgLN0g+rbEvBA1SQcpDr0+KQcJjVjaa3a3DVwfotmAYyjyP5e04NAniDOAi3cY
GIBQHFXIz4h732BjTmoBrCNc0+dBnvkCFK2HWA38+tTDRh3vk1mFbeXWuF4NhsE7mqCTrI8j3kuO
P3gdDHH1Kbd39FnIPrfhPo5XYqfF1TizIpyXFMRw1aJzekr1r5H2wUn3tyfq+oJgFI6Gr/lnpoTF
aAeN8LkwuCDKr9QBiV4QZQQ0nTyl9d1YvreVtXBpafnnyMyyFSbPFn0oBZd0Ar1Qn0Zg85IGpyal
7G5lcVaMOEIkpHTaUI+JVZ+C4gMKbA6UxcrL7Zm79jQ8F9kACikt2SbzdLnFvCgqQTZw3iHYkRoo
c7cdBfIIpn2oc1e82vJw/rUl+BZ5sANYiVIilOZoqZSqDpG9cirnn3vpXC6HIziXKJKHiW4jbk9U
MSJE1lqLQpKhblRE76pq7Um6ECVc2DOFFRrCTvVpOm5Ogf/i4S1D6UEu/E2t7BobGe0KBsnHcngY
lJUDtXRsz5bNFMLXyCsH/iOc1JSnLkbVfac7x6Zdmc01K+rl5uiMtgLhiRWivSH65kdPQfXCXXR7
C65sC1MIFUCoh60DWc4pgBp1JkNEmHLFkS75n/Ppmv9+5kgHs6QpZ2Rb2DRZwZmurgxh7fvzEM++
X7VDM3l1yRCGL4NHc4h7e4oWvz9DG1TZJDcgLnee67kMrVpzQndkG+Tvp/rXGwyoukUijMKELBYs
pIi2+r7UyB5FX6BHLj6/4fManpIL0+L1ICxxNchR2/VKfYJfDylFdcWJLU7P2efnv59Nv07Z054G
Pi+r0I/fS216uP37Fw8COF5q6dyWVw9yQMba2CledbKgD8umzxW5J7IN+5Z24duWFh3YnKF3SACo
V+/E1pZLiR49wooe0JTpHxQTlplKRXWpaYGpJ9PdbYMLT7o5YciwwIipRGSCy4wbGKwiU0dwK0EI
V++30djB8H7UrIfYQsN0JnSXNvSw3ra7OKWUN8i9zk+R19Lv2ZpZoDihSCWb18fQIMMioCMsn36z
jfvbdpa8y1waJAlrUMsSd7YPC+wIfxNJy5iXvu7tETW+jwd9xczSFlQtdQaUACy4qplJttECKdea
kwlrCKzV/TEJJ+cNm+PciHq5zwuahRsJsfZTSVKwBSgLvr8uv+XdoahWQo+FBxzB1NmAxCNrlbSG
RBa2MjfwPsI8AOj7MCJ4Kskn2Xoi/YO85pjIUEp6uzBdueCW59MByjVn9K5qhJCPAKijNn0ywB1O
dfuORsVvt3fGkgk4FFTZNnSd0FFw2rAzKLFWp+2JtN7GhYF3ZbWWdvj59+e/n+3wALlzvdb5vqUF
2wSFLql8b7UIcR5vj2Nph4N245FAAGxfJXOT0rLBhOftSVcRxKa9LUUzLGn7w20zi8MxeITMRU+H
B9zlcOSxhnZVgumEd8TGN9Hw3KqolpOju21nISLFD1GXQQBGhflT2HjIkWq+D3PZKdeLrUmX+KTc
9+W9Fb5Xq125FpMubAKoIngfkqhWCeMF74cOIE2yaTOeTP9Xs62yH7cHszBpClAZ1TC5OEgjCYOp
AJZ3RmANOO5d1x+m9L6Z6IxembLXtJsQ9mKGlItKEzLtcYJjgD3NSqRuYs7Q2ND8TxF9uJnxIsXP
uvVe9Q9GHswcmpsisraIPu5o6NzqgG1hQURbE+ztG0at63O2nIjFEkvAuS7nZtmE46lNjyDm4YID
HRx9v21kceXOjIj7MdY7pZejEQeVbj7l0xse34p29n1hTqFiimLDz8YTiPUeMrgU+cKVk7u4O85M
CLuDRoXGoN2GISD6CGvoE3TkIT3D/22i5ok880PRII0TUjLjKajvUDgN6+fb318bheBH9WZQ/MZM
mCg0Eun87d5NzpNj7f+blflXnI2ClmbNisJ4PIXGoxlIW6Ojf8t50NdqL8vbitNKyGCAahdGk6ud
N8pBPsJatFOsrfrnwDHgCfq/3xfGAaZBoc2ObaVMh0G7i5KVp8LCbXDx/TnAPJsnlJtSQAfVePKn
vafQSEUjxeH2UiyaMMCPmKQ+AKULU6TZfpoELdRUaMdoxb5HiFfZ3zaxuApnJoRZosViSOvUH09p
9R655al8+W/fF2YpqJC8C3qGgNwjgnmcu9vfX5oicKyaCdZU40oWvi8P1Aq7Rp1OhonY8M+x6Ggp
XcF3zN8Qnb7BZgLEwC0JkOpypUfa6rIhLOQToFZIo09+BhNKdGdZD2E3rCz50noYc/+BTsjOiARP
pdRFkOZ9I/MseaxlaVt344qXWnqH8EC0gD1RhLQ0VbiJK8hecp83ysnXYbzjlGexIm+MBoIBC3bh
CEFGtf6rDY2HKVoD1C3FHIyLJgV4bowr8AR8zg3MpJFycuoZB25HDwjKJvrBodPMWxno0lTS1E5k
aBAQXGFaU8g3JzKu6qnV5V0LVhGW1Nubb154cWOcWxA2Rj01HWTRWOhh+HwfHYbffvqG/U1N3zIo
jMnsc2E/9GOW0pqvKyc53SHCC/Vd5K88EJfmyeZBSgmOIhVP4svtbXmePkDuM51yqEFSmFihWr89
T4sW2MuUuw3dsMQdJ0VSEUxpPp0aWDaDJtr8uv39JSdA9ckgcUAYxCguRwDHk9bQdDyi5hjtYdz1
ImkvdW+YpnMj8yDP/H1IQ7auNMV4mtDk0Taq+gZPfP59YRmaZJyi0mEQmn+kRRxq+tuTtLRZz78v
bNZkVBGcQKDl5PA8UqAYREakMdAM1Vbc5dJqUyIgV8+jwibPdTlRmoombB934ymOILJWa072nw+F
5By4QUWhrHWVSSHGGixYC3rSUGjf5vI7DemYZDD2QFNWnsdLz3N6gHRdo1MH1It4OtI00KDnKvvT
4NXZTnYGZZPnNK/qmQ1LtJqGW9Tb6i2ae2gm6IXz3NZD+VE10aQayIdDLiUP3YpnW1jKi98kLOVo
yGBhGn5TmYXbJv3VSS+l+t6WV95USzfFhR3hcg0HKS1lpepPGq1+Q/wsR5BThpuhcEv7uZP2ffNJ
h8D+9j697h6xLJVXNklYm6LyVU3ZUMi9VjGqSjHKX6i4JmoFE++OTsBiOFp+spkiGmuzj8hgVFqx
Yn3hrlcpA5KBtHlQ2ZbgSiQn6R3JttqT4vyIkH0BdUePdZY/esZKkWZxEensoDRLXEF4cXlMamib
6HbIutOk/k5gXpgxMQXEzkjI3Z7QhfMIIFKekbBcVjz5Lw1FST3BWteiUlUdUGAOphXHteB9Adhy
PdkgBq/TIpZWSnYOlfSpRUWRkPk4KdW20tbK2UtmDHYD0QPpl6vQAa6WNC/1cjiF6S4NaYV/UbTT
7ZlaMyGcKzSPY7qHMDE4EPggnvtgrWUQ1kwIR0qLINQbJkygJj6Gj7TaKWtbeGm9KcizqUj4atQY
Ltcb8uEcyrB6OMFGI0Njtr09SSuff3UaZ/dgoFpZIWt8vv9s6++beOVZNf+6s5hKl9mmKjc5SQ3q
FyBQL389/dlRmGqO7erIGcFstgkhaJOmb2nz3OovbR3txuHn7REJa/KPSdKcJt1qvCDEA9LT6GyV
gWG7dvaox0ezukfZ8z+Z0ITyZQkQCPES2aYhJvoLBrkTbUHTJvCsldkT3Nf/DWXOvs9ptqvykpGG
esH73UYVvvipGcV9BgfS1tLMv5Vo5lgudPl4e2RCRP+PRZt3hKYTz0P+ebleBUlM1Z46yLUtevSd
DjoOx7NDqMujdCs3jbwHvVHsRt0rV+Z0aaw4HNDeIMfYLsJO8ZLSG9VBD569CSHT7RDsGuNYxfdW
8mcBzesQEVcAS2NadDSKmYqQ0qwWwif9XEXfW+U3jRC3p1A4Ua/fB3Sn4p15kxHYXE7h1DWy1xVV
8KxCIq496safXQD/fJ8HHVXHuQVXvNPQtEJOEOWMZz1/lGaGzpXfL9xk8/ct0vucWhvw/VXRLpJ7
ze9K33K7bjj6nbwZFChZh+dmrWVn0ZBt0A9pcZUZirDXqMlUStn1putR+s+V6B4QAl24kFXu/nhF
iEFmCDwpHM0UZyw0SjKrcmO4bWRuCriSx2llzuafKrg5izKwTeKWtzj0dZdrDgdG3k+Rari60bul
Fn/spepjk+Qr4evC1qK09Frb0ZFUFrfuoMdw6FGQdKP+sdIgy/uzy+B16TkaYNt5eCn8/3IYYamk
WT2EhovkUzwewRbcXogF70LJ4N/va5ffj5AWVKHfMVy53+ff0zre11W0t224kSG8ses/P+kWbYQK
Z90EFC5mXxrVjKlRObqrHz3/LotXfOXrBhVXHV4GMknza5s3xeVwpClPiwLqG1eZUvn94E3ONxvY
KwQ1Zffg57gwq4chxs5i2yXmhiiMLoYj5ETh0W6hQizhpTyWjjk8OT0iX7fnemlL8kAn9iYAdkio
Xf44evxKebIa3fV7+ySV8p3h5/nOkry1nN2C47YQ61V4vunkuUQoXJoAu4eESHfRxEGYN98YSbmt
wm4HQ76l/mGS5nWLAk2ccxuACE1buCamxBmhrUl1V5VcFZoaLUcnTv80qW/YqnRGyFSlgVxeAbxg
xKp1n+Z6V3VOAZxnqvxukj/F+lMuPbbStz9fKwO/xBuJcvsVTqUIYgo/TmK4ht/DvSKn5c4IUY8w
S6T1bptaciHnpoQjbnukjHIksNyIiLJ4cSCKvG1gcTsgo0MRiyv2KmaBFbuz+4pD1yc2MqP2OMsi
yyP0xXC2d51hPQVBZa8cxUWjNM3Y/Pr50hKuEjNNWmTtHfwvcoxe4u9jGtp1+6nJXoLo5+0BLjkx
k5FxvZMDo3Xs8mAZalFnMUVdN1Oz33pQbDML7vNK+azbzY+xzz56peqvrNrSYZ7RLTgZkOFX/QOS
2oxwsbEbc6gwS5g61TvNylY8xtLWMOmendtzAWiKuZHMSzO/Lw3drbP3BWxE5lrReHEUumMb9HgT
4In+uCVPrg2+pbsFgoT5oVQhKzrcXpyF94ZFx9T/TAheL1LCyprALbjQoNDjKtGaiBpE/buz3nfZ
j27yYVT7etukOkf74jUwH15ezCpBgNh6XIRt3aYO14DtaM0H1NGDhzCIzaOulPrOKFAEQlELcs0I
BbwJjYjHym7r91U+qtsgjv4urGJwY38HneUhr3LUFH3POnp1W23kgKZpRLXs5g/xUq9ulKOo0SrN
3XBVaNGpn1ZWP//mgdzqptHuaC8ILBSE3rKpKA8QrIKXugpZdECyfRzgr/0SetAU6jTdBH5zewmW
jr9JtEolggFdpXlUmVy3Vba6O8lfRhWvA+V7V/6lVvBcKd2Kr1k8JhxC5FXnUyJ2mamJ1cLJPumu
PH2ATg6u39uDWfq+RcKKZiFZo11zHuzZi3yWa0NdmiAJErFPVdy/T+Q/zDi+rv65CSFcDYIBxcza
012YNqeN00n0rOEsCWH3fpeu7AAx7/iPNYuEPi+uV6qaywFpmpRAmmlYLlTHJjiKZKdJzWMQZfu+
1b5LifYuTMu9moWfkfBa6b1demNYuE2erYQnrNel7WJKJaWvZMuVDHQg7Uaz99Db40d1pT9A4FWu
XA5LLo4OlLlHAy9DZkuwB4dnAwU89uRZDl479iM0ic7whj0419zocoSDiXadSzMofGpKbdaWa5au
J71Lnv98C4LZhAnCUem3F0ukQ6lZQWKxYvp4hJR/rY1W1fh5osc8/74wS8oEo6Ie8f0kNRJjo1dR
6pbTaH6wI0VHbyD0tGMpyYgdG7L+tfbkiGduihygBYKhRJvvmKg0P1mzyFmsDNoOFdfuq1lV0fMI
phiorxc/ANhx7hC77jaaAztengTe/e1pmn+mOAxnZoQguWXRFjxfRmcnFTGo3Meo7bZOuo0hFauS
5yJINoPtP+iRs3KOlrYybHDzYwYRPYKBS2uaGslV7Y+2W6AC7HweH8PkWdXubg9pYf+CseA5TvKM
+0yEfTpFpSiFmtlumpySrN/AUkxbw8qhXDMijET247ZLEAB01SA96tMR4cND6qyMZMGN2iTjuZHJ
/bOPhcVJzcxW68KxXEfuPo1OvTOS4A8hQrNnO7ch5gE9f1KGarItd8jgMm8Qt4unT7cXZJ4LcY/x
+3lg8WIDcicMA6UB1QmD0nbrfp9SsbpPv0rlpq+3q42wS/vrzJI4mEiK7ACxEJu2VOk58MyTZxR3
/qR9IMn96/ag1kwJjzhL86QgTgvb5QRtksRAIatAaY3s8PjXbUsLu4A7+n/Tp6mXh0bJ1EGCfdR2
R2ih0fJYI/5bHAlPNoIOHm+ymC8ds67USo/z0sLDWiKHI8PJCmH54EsrBabFjXBmaf4lZ85mQMBJ
RlmSjdD8QJ1i0zk/bX2AgWDaaPWvaC3FvThxZ+YEF217AYqdemK7cB9vZrmZVaDCghegj/bfqRO8
ANJ0KYUNvAAq16NJf8mXZO2iWRuEcHj8aIyqvsZE2r9YDZzlK9fwyhAsoQ6A2+msIGCSCufTYHyX
QyqcyVo+WaygvsZPZxNlCacFORy7qsecHFI98EIoPun69DWyq6cuB0hiNyfdLv8uPOmoGeFery30
Vbr97WO0PNA5MU83IvxK84V+tvkSxLcaWx0sFzrm91FpHX3H/1b08krou2ZmXs8zMz5613otjZbb
OO1T7Kg/dcU5AHtaOUqLZkCuINEFGu+KNlFxhkK14aF3Q/9LHn4v/N9JuJJ6XPQLsAoi781Dlyz9
5UiQ6UM1uvNtN5DeGXm5QWVtY0cf1eTj7YURO+n+2RxnhoRTFBdt0+uFZLneCMwbHVrbhku/+wBx
8kYdv/jpcwPhfp1n92P69bbtxWmkNEkKhMINNaPLMZqBErdFGNpu5r0DoR2iarLWKLh4gM9MCBtC
jRXkqhpM1DS7dMegXGEMWf4+OUuyOQ4bWzhaWjJFGfo87ATP+lZE3RcVasTbs7S8QhBizVYM+YoA
xaiDAhFB1XR9+RsI/WEjFdDUoGCUIPxU72NZI0BtntNcuu+m5jBM8efbv2BxLxLVMb45jBC5NBM1
JIY1Istt6YQ3dubXJIdHc3vbyOxKr+KUMyPCTHqFnFmSjpFehcBvJ3fFX42EVHLeWP0LAgntj2zy
e3R5a9R0Im9aCSkXc/Ez5QSdzGADVZFhI6lics1pYbnKYAKnjo8WmnNIfiP1UH2EcgFa6/Fn4Ue/
6A2+N63wOUq6Bzvtnju1e0hb+/ft6Viec7qnQEzNOIr57Jx5sr73J6TSPJOMbpq4vNXsD3JUjy91
4OhHXwWvddve0lMESi6e1/wDqCUcFGkMYxltGGsmZg21R6TUKBTr+t2U3N02tLTOuDPD0OmbgVxU
OPRRnGUJP8J0VSIrVHuKWXW93URZ9zJ1k7wf1fzgK+1dMKy1XC8NEWA5zpTVhcpK2GG+Y4cyLX5c
Dtn3Rv9Z1O/MtjyYzt24huVZ8grnloSgMZq80ixHyXTRJtM8FOx2t+dQWdodDlyIVE1mqLwY1Mte
MqForZiuhTpKsUGNGdD8WJX7KqyLH1NQfua6hw2slMHVBnLygCp78tQbdfHc9l1330TBeFeGWrEd
pdHcl4n5fPsXLrn2sx8ovgXMIJJMtWWVRy16aHLe4QhEF+YbvO+5FWFFg1iJJdBjFIDpd2l2EMm9
YRTc7zh3OAk1MTGb1LrsBRr3fOTZ32vde/DM/KuHXMltM4sbE74M+hcBrcI4f3nWE7u1TMkkOHIQ
iknrYhsU4/vK9H4qWf9Vq4o/5N9+vfK5TP5nT9ieVuMYjYRIiutP8s5L8/de+QYYCIBug+SjbVny
VU2P8kAz97yaYGi2kbdD/6E39+iwq2izrz2hFvfama35sJy5ym6EsNDIcJVFbG/M/Iep0Om8Fqkv
njiSJqpDxpZWamGN9Nj2Uj8kYSYV96gWbYasuisjaaN1yf3t3bA4HBq2mTuyNdSILoeTTig6pkZv
ubk2/CxGKpSTRXercvxPZsRLHUh+NJQVZhR9dEs9vCOXvEcv++NtM4uukM5EEBogAhTxXgmzeKhC
DTwQyqh/Q1z5pCb6Cqhh8ficmRCuyrLJkHAoZxPdRjWQrdlLEqoq22KtpLuwB8jWEOaB/IXm1hFC
ZRPphFaveA0mwSc1Q0Lv1GSfw9MfTxhpM4rTwN0ocokJAcms2mgm2nOBCavaVv1zlwn7rDWLDXAI
r7pJfQTz6JCpcMzDJkPyxlx5Gi1c7xffF3wLgvZ9AQjEdLsiP6D19djV/cuQpUjqmO8ke/phq/E3
VVu7cZeWRiWZRvQCrgV69MtD0wXj0FMVM10zClEuI6OBdvW+1D/dXpyFrcbx11Uo2IhcKDlcmgkV
NGBquvbJB8j35HT0jUn2XBnbgxY0d9pUrOD3li762d9YCq5UA4Ys7u0gllvgtPMNp77o6pci+Ok/
mcm0K2HlfPFkP3hoEiRqJ6eVt1GquGkaHzwkHfeBnsg/2lhO72mEXMtbLvgoyrscZ/LITLgzn/oz
l6sirlWogEZc9C0l79sApbFG8e8Nkz1T9hGNcuDEFuEgAh0L/sR0FQOUuU8X6CQnn6bM+swqPNCg
9OeRqf1KEfhqD2Kjy0EVpZ3DPsyd5ccE9jsb5tgCMTdrO9Knjv5sNa14+gXfyKvXhqiWwhKgQcGf
pOSGw8YaCBOtnVZvspfb87f2eeEiGZrYymSZzxvt1+FBXqOLXPw8NQuYOcGdUPe/nC47yyGzl/h8
aj06+XsKs2/4+WffF85aTyQ71shpu8m9Sj/lWj/okqPSeISAU6fue9VJNZaGFPHeMNw6SZsN76td
ONXfYFTdZ30Hwl/6W7FjYyt1a0Hrkqs6NyycHdT9SMOpI/CPAoG6uN12RrHV1Z+9vdYXs7RCr3zm
hC20L4iRRJz1ugmuxSAI+xzJz87xzxfo7PNiBNGXadarJZ+P0BStQnMj/zlQFZLcOf2O48O1C09F
s1abbmx7zdWtyt7WgEqPxhg3K1aW1gP/Ks/VKl7/YhaqCXwehYWkuWqKqv2hL+9UuMuilfTGohVo
x1WqnvQai2NRbJTPki5X3cLwNoNm3dupimyGVO+oY62559lxCLkUygkg57kJZ5IF4ehEYK1pPm9U
tx41lLDz/oHe5C9lm3+rgIOjRuj4m4p0xu39sHSiZqIe4BOKrIAJuXQIaQwxnx4PGqD24rEEoWkX
6cHXoh9jhwp3G+ZfNYf6SZsgyHfb8tJGB2dHfAnpgUmUfml5CqZ4NGtfc+W2/YiI4WM8pSs38dKN
RxUIomhoNXmoCYODhLhMAjvQ3Ky+k8Zx40m7Nvh2exhLyzajTKmazxSv4qu+C+HB1pwceJPvI86r
9OnP1Cm9jZqZaGI2Q3yX9IG/8xD829+2vDg6rnL2C/feVdU2y2tDK2TOgFIP3ffCrobPdmEmu0Lt
p5WDsGjqFWJFKRqGV+FWSiZzVC2p1F30bd+FdnoXK8GDl681aS9uiX/NiJUVavdDVQQVZtJjmW3j
ta6a5WGwD9AScECiCUdMiaw6H0y+P1XvyvGh9X7Yyqc3LIoD3JwDBQ+l2LhjS4g/57wF3C6vPht6
j86y96ts7f9mRmzgmag+en1latzjWrnL1cA5QJ3vkE8KzJWX2uKk/Tui10z3WdgYmHI7BZmtuUjD
BvD+hGa4scyVDTbPvOj8AMr9/2l7rYadGakpKoTy6AOqDs1S3ZAckO5SK9f3Y93GWxk5s32vrYKu
loZG+pQXu0m5gUK74IJqL5mR6borp3tJvwv8d1G88nRbNAFYBwtc6MChLk0UaGvrQyqDXJ6Sr71X
vteSdG9Ea300a2aEuM5U0Dc1kP10R9o9P8YIQeyMNJW+9ZPS7ld2+Jw1EdcK3UCSa7hUmaTs5ZAQ
60k1LfANlwY/HQlrvTvUUVhvS8tI2k3oR/lTOo3jIc/KfGfXnrktCmnY1l4Xc7BHoM4o8tw1lpTu
B18x2k0vy8mxbod8q+Zy/WCPSonILO3AE8RnD2ZePkdFbpJKrxD2Tg3vzqeRCR1WjT6yvKXdnU6S
0VRw7xXS7BCGIC07NvILsUiycfq+3fbIwv4tpVAwhbn83ZBk6SuPRXUvBWP9VI8DcTBVXf3goQC8
p6KhbGJD1k6G5yPLHAbhTs+65r4y8vAgd95aKnEpzMAnkRQGhXvdnpyjVFjrjaMDWoHRERVUlMk3
Eg9iP14jRVvcJ2emhH0S+IFeOn1guL4Dy9a7iifnGpv10lEmdwiMDCqnmcL9cnvABD5FiYWTzbvm
ac7zFrnn77vc+JB1MEpmhr1SBVq6NTjCFNpkOAfxupcGW7S961bSNReA0w/LGg9Afp5X9vzSlj8z
IUybE/pe1yUagYSCsK9ivNBCfldlw/1tM0uxBFxetm0ic3PdTjzl8QBnmKW5Q59+bpTiYaqmo5nq
oLKDYtf4bbxBkn4l+bM4fex2MpfwlVyprkywa8QQtGuumb6MCLS3K3O38H0IEwEUzixlhEnC8iQj
5PqtWWjuaNIaB3lE5YUroeTCASKOnOusMK5d8wnmg9dK+cAVRZf2T19t5FOrpcU+LSR9r/eKufL4
WBwRFUfABITrV/wufVN3Q9vRZGNp0d5TjV3ZrQSuiwM6szD/grPrsJeSyekTLLSB95IZzl0rBY9V
O22tNlsLihZHg/CXQ3kPoSgxtnOkvJ3mYMm1OijTpb1nKIfb23rB6XAT/M+CGNbFJorJkUqgOkbe
D98E+zn0xRd7wMu9wRA9wKBwib+umiShleurxPM0t2+KvyVPCTY2Go8I0FdrlmYnJtyBYH3/tSQs
UEHj4aSO7DjpK3Ql+mdkMUtr20a7IttP48oJXZw/ti6+bQb+inottpXTRDERHOl181mP4r2NRnw/
2ne3Z+/10SwOStHgt569Nrg24WKHGbZqQrNX3WaQk80op6BNdbTPbbtu3RDen12Wt/LGqSfthWba
9qMhD5BaEaI1G4h5ho1nWqW2GVK/+pWCkQPp4HUH1WiGr4k9mNshqu0nrajqe8So84/0kMdbxfeK
E+sWP6YTvlUPa2M7amVwBy2Pkmy8MU0Pqqdnj15MsW1jFZm1tQLdvEurpvpgSFXy6PgeymDx3dS0
9xWNeLa/s5MdbedHf0h2g4JW93bwvV1m2o+RX+rvuMJJSaZFtZMbvXkJEJbb5pJcPSp2Zzwbte3/
Jmqx94YT1YcqQsOlGu3wkHV5TT+d3G+LnlilNVGOmoUdfo+5FW6cPFI3atFKO2R5h73m2clBS1r9
E3n14sGBvHXXdPIaIe3S4aXiMNcg8d6Amy4dhVTkY9fVEUdLfVCrv/2sWAnM1wwIewIeZa1B+4VX
er/zHsxxxTUsfp5EHlkPAM5XTbqdqRepr+Ya+Mbyd6t1H9p8rQ94IR6hWVOWaVNUELkQw4OpTJXB
KRSVcNW7G+1dIVt3efZprJ4leQ3KttT1gDHYsWDpmTvThOnKEXjv5STlsaQ2ewKhj2hDHszIOVIR
v1Pa7kOk+3v4VvwtiJWPt8/v63NFPL9gYdBAgFp3xg5eboahqWOAU0QpWhlX27rSH5vAPqq4wagv
9lMdGxslLuiQsqVv6oBgfOD4R+L1YZP6dHyv/Jp56139GroBgZTrcEGIoHI1aNtgwh+4ZvxQAX3x
jHJT+H85WrPzvGmnKvEuKN6F8l+37S45Sxr84c0gopnf4JeTIOWpoZTKqLqp/ahO937zUHcr/nhp
056bmG/vs9u56JRiMvpBdeX8U/MuCVcu/7XPC1mKiSu+1BzccNB+1ayvKxjFta/PMejZjzfKQulo
yFNd9bMxNDvT13a3F2DNgBD/a3qbjGODgXS4M5FcIb5c8UlL0ZFOocoBeU0lQER9KXns6BIIZeqG
rbnpw1Q/NqPSbQ1Zkjal3SQrW3lxS/Heg36HFB9twZdTVqbWVGUIWJBGNHbBNHJc5G0X72/Pm2AF
piK6/P+lfBHzLLrZpMSxcLIYzT6SHrnnsn7lhhcm7sqEejkQOeeYy6ghnPzPVbOZ8k3bbrI1lWFh
/a+MCF5omprMqYNqOLXWro8iOiD/vj1Rawbmv5/t4FAJ6s6aSYT04bv0V5L9fsPnKbITPpIYv0Ju
Bk2h26QJ+5OUbZK23kTeWqZ/cQBnFoQBqHrpy3WGhbDYqvfa2kZa/vzcKEbjyEwhczk/6ajq2RTU
/amYyq0cpts1gn/hRv1nhemv+z8DlnDCSzvhIe9BKWZb75NkOyAZ5E/pTho2+drbXrzTXm3RZjUz
kxDQX1EJ5UM0OVMztqekOsFI4nf3WvTJKY6d+tRY2r5Rj35I37yx71OSRtbn23tBeJDP1snec6fC
w6Nc570LX8vySg3Lk5qMdEzSgpO025lbKgi4y6BaXVu7hamFTYRSgg3PAd2Lgu83xwicl+IUJ4Ue
mdq704N3UjVsqjLYxOYaBkt4xLyO7tyYcBWUtub5qWYXJx0y1Dx76NqDVD/7ya84+GRRcjIHbcVz
L83nuUVh5yTwwrVBSMTvZcnXusEBkX5q6vFB081NKY0bdepPt5dw4TRAujtLoEJPAPumEJGFtVM6
g6wUp0zdjL/yla8veNSLrwtnTesklYQNX+8+JMPn0bpX4qOTfbo9BBFM/s9CnY1BcKl172R6pWFl
HO/6ONro4ZfaD3et87tCeNJxNtJA6/hDra/dfGuTJ3gqoxrs1BwwXLTblnr+G3jILqZvvhPPXLlU
12U6oUB+QqmlSTf+Gj3+wp1K4Q8yQO5VvJWIy/KCtGuQIslPhv0tLJ9U+6GK/7q9OEtTRJMe1W6Z
8p8lgmaTprNCLUiKU/IkTTtjWDkxa58Xtq9sRdRCxrQ4yeOm6752pADf8PvpEKDyDOSTQuzlErQ9
nR6SpOWnUX/v1K5XrTFLLbk0SjsOwc2M0RGfRNlYa50B/+MpzPPHIYwOTVSTXi82fm3v1aJfiW+X
TuQs0OJQRwQFLHpQCL2zpgkQt+3sFyn3tikPylY+WSs5wIWdNXcd6IgIQMdIVfRy2pJQKnwoQcpT
+NuvNvXPVRjzgqs0aB95TWwrwLaEMw8t8SQ1U1Ke6JmNN5WkP+R9vI/a9tA7yq6iGBdLf4gxnv3M
hU3huMczbZdnp+WpTP/2JGkX+G/gc76wIExbqlhepvaMqhi9jZ0eYntNaP3/kXZlS27jyPaLGMF9
eSVFSbW7KKnKrhdGu21zAxdwJ7/+HlTPjCWQVwi5I/xWYaYAJBK5nrOibhcSOH3OB7vsUoo1ZHXj
xsm261253oFl1TLfr9+cNRUAJDVA5VBBREGMe8waW7LGIYzowRgPdvuEmn9n7K6L4PMJ/5zIbxl8
u84o9XRIdTyYSJq1TewZ0okANAtNfHr4kvdfUvoFVcfbbQ76zJHaRmedjYFwbmFy2QNCy1LhF9ib
0N4hYL++qhWbdv59vu8zaVUYtBrfJ/aTrm2a8ef176+YgIvvczYz7pNaMSO9OsQtQ/VX7U2WPWKz
/p0U7umP4r4cIkxjHOLca+I7HRBErReKWnNFe8WZgUyVKLrBsJa+b79SrXwMq3R/fSEiEezvZ48w
KC/oP9tVxT6yr0krUCfRcXB3PpHMRkdWqjrMDcD2fYneR5I7i26jaBXcvQ/DsJWpDClWtMuJp1ab
f7dLzO6c7VJXdqpcRMwVQujpOl3UPY54yd6uS1m1Xr+vHt+tXjfVbPY5VpFRr5cfVSlI5G2afklF
PEj86Nw/luVMEnfJS5DwoNSMS+gAUh9JwN0wE+LaSrtRtUT3MTqBlGGm7kI5u8PYrKs6zTtJ5D2V
ysehR06nj61v1xd/XVEUvpc3LZUwTAtscZn7ceG1zWP2DZzx14Xwg9XcwtH0dnmQyAcnMslwo8IO
BQc4P6gyVFG3yZpkcOOKzECWM4IMh+0n8Vy7dmKPbucgexnZ0SQw8OtaC64IVBPZrCinVUpsOnSg
iPfCepuVW0lESrkWP8MW/hbAxXhOVSkzfPjqkGp1YGUtANKknZ1YLm0UX1fTvaQ723407geskrUR
Afh5V1P59fqurx/t75/BadssZ+gIMfCOld2j1aMkV6FO1M4IoG9sQP/P8f5PEk8yWsTaYBo1JM36
2xw/lPKXIt6X0YOQ1nr1+f+9s3xg6Vhh3XU9drZXNxkFt5crTHSuP/9nMrg3JguzoQDOBOKjcnJN
5WSWzzR/TuQnvXqs5d0QfceAq3/9qFYdzzOZ3IujtGYuaRFUcgyLo+EMwCPLPKmL7pqs9AEfehzU
WHALRFvJvUCRarcVckpwOJxHrXnObeQD/ui1/q0W3CNktdRUayZC0hRfqbtXw4zuphL1vcHaXt/A
/8fC/JbFLsPZUzFHEyhtqAHPIH5u1R+5frKstyEEslubuU71d6+enOmDGDs0dgqsm+CemZw9sdBv
TTC0Ux0aZde0W9k5FaGfdYIVrp6XAV47VKMxLMgjRQG8q5qLdsZ5WY2Hoequ8wSvLbMHZ8Wjf27x
mQRuHXZoYK47wutk1HdOt9cxi1odM2lLYz9SHqZG0OO4aobPxHFWUutrpzOtAc+u6U4VUOQExyL6
Pmf+KpJFVWJiw2i2e29Fj4hgs/gUBEhyMnlSsFkxCuimWwPh4id6bKzyMfL+hJEHHcD/O3uNez4J
gNaBtoylGCoGKknkxoKnQqBcPHgPJYremN2Em0q2XXQw5Jexv7t+QwXHwff1Z6Qf47TDhpX15AY9
CqDXv7++BB1JS3SFY9qbM6GVmqfj5MDF0Oo9Gsfczt5FKBtdF7K+iN9C2N/PrIwxlo5GWuZW15h8
+DIYfxIWGL+/z1nMXsmbrijx/cnYGsldrvxJWHD2fc5KNmCFh1uATVKa10y6t+JvarSz8htBuv9j
SX4vg7MkloPyhJ2xbYr81NgVJtw4wUmwTyyNFbDg2EgSYOHUy5MIUbobBooqAYPVHH5lxQ4Nvp5q
fZSIFK4f+qp9R137v6I4zerBoJEMBnIOUbqf9Pe2/9qVKBRYggr3ugL/FsPpVmEp8WDlcKKa6KtZ
epL5kGWCN0S0aZx6qV0BVAkTbsbQPlLbBwWrq2OmoLE90/kji/J7NZymTbTAdPBnosZxCUWlyJOG
PzkXNLAY6DEBMiPf7JAP6HBGRAUDT7NNpAH9+6mkgKoQdJOv3XmGdII6BjiZFsTJI5DTqi4dYXxj
vxt3sujcVx3OcwGcKlvO7JA0xEPY1Y9Z/r0rdwA+xRxl0FpojPrb6smm7AWLWtPpc5mcTlNdU8fE
7quDaWyLwg2zrWr5ef1+/eas6du5FE6lUVgC8kSHlanSO512aQ7uzW2ibGZR/7NoOZxi562Z1g1p
kChwwkPeDveU1luixLqbFZPAq13z1c8XxWm2ZXVGXrZYlFG68NKBfzmPvjpuBvmLrZ6ub6BoXWyD
z94bZYxAetNjXYq6mRIQTe7n8Skb/yCvfr4izhMrOrnRJgINB4W2VW20STxrsr4QTAEB7xLI4Hx6
U6Hy6GQ2XoTONB+NqgoUe9gl8CwB9nkj5u7n64NWlf/K4lOdZRdGo8K8pfouAliDK6XuJCh4rNuE
3yI4h0wqplnNO2RN7HyntM+2/gd+wPkSOJPQRQmZp5RlZUjsyvSvphbhnItWwBmAeWzHLo0hwTpo
s6t8u663oq9zF79DVy2aLeBP5uXObMBp8gem/3x/uPve5VEWoYsK6iTvpe7NzL7U1fckFgw5sK/w
Psa5FO6mG7HZpaopV4eo/JJnb3ISSCK4P9FGcRc8mSwL1IK4euOECVBPVIhfzTieL4G72oB+zHon
xDF3WbahabKJsrcYIAFF9SDlXzAltcX4lGtb3/XxvlefYuenpm1zQxQii5bJxWJlA7xoK8KV7NDE
0UZbuT5cV7jr9gWdp5eGMqqqTotYAKMqr6O+T/LtGL8o6dt1KdeXAV7RSykh3DMwkUCKhkhP22ui
pnPR97lrDwi+gdQVYiSVAlnwjogY7VYVWgOYGHDSPvESL3+/jDZWm1Q1wjzAscmp5tpj/T2sVMHt
XF3GmRhuGWWiqJOp4dVq6i918h4aNyIe/GPhzwRwxiuZ1JTG2KnDUOGtan8CbOoPDvpMAFvh2bs7
2+3Q9iNWkI8bZXY7UQ/GqrpqmI1wwM5gLbobeyVF/9UEH0LJvbTGnPlOkXwyCHxwkRT297NVqJKN
9HrDHkJMAI2KPxjfSrj8xBIVL0WCOCvm9EXSxyG2KwL7QhMd9eLY67o7DW9/cCxwH9DbDLMEQoXL
BU0DkDrmFGZ/lsD3qEN/0bF1XcTqFfmfCPRnXIooM5kk4QybL4ONRnHn8L0W1QdWr8eZCM6K5BZG
IdCpCAfy7zl325/XFyD6Onf5Qkuyx3FCiN9GAbrzMoGhFX2eu3q1VOtULXAEkrUrtL0w1bWqSmeb
w928sNXUOrGgs4W5s7flt1dNVIwSnTD7+9mtiKo+pyarhBvEm9JnFJBL0Wu0vkmWooBNEA2FfHJQ
nloGY4NFoBieAThf1Iy9/qwzQGewcMjgqeGedQoHNCcZRZ4IJI8YZXXN4SExn4dY2SqJg1FucEKV
AYCYZ+M+Cx+rRgM1wiPaLf/ktpz9Du5CakNLSdNX+B3hl6ndms1XtJjcrs+glUC3F5DLgFzF3ZYi
DdvC6IccvUXK3iHFRm8EN2ZNIc4lcDemDOd8dLo+P8zarwj4PPROk0UdMgsZQGVBk6kB5Ajw/KEt
7lLpDBKqQz815SmrpGQfg83gAdke666aTMe7vmEKO/wLt/VTFnDxIBEDZXyRbMwszHaXc3nKG9VL
U0DZj16RN5su33fNY0c0t5Qyr5kqr2yzgEwvCan2SlI86gB/CC3Va5IMDfGi4ZRFMgA/C1gD6N3B
3DX4OrgtqEk3T1LV01PUWK5mtr6UHkv0Eivpz9YWRLQLK8LJ4qwI6WubWvlIT7b9HjuY4NVKL8as
WDKLxmDXDvZ8VezvZ9Zkks2MUpSTT2YU+lOculBVfxCSO69ung3QS8TDjBCLu2gw6bnRlZSe5OKn
PFZerrwkESbwZwnzgdHmugYtzBd2D0SoUFNQISypZKkVpomqTdUpM8s3o00eGBfqvxPB3TlVRSeh
hOLPKWzL75lk77swFORpVlaho4kPQ9CGxhD8uJPRpx7IVXlRndpM9jD6WjSCNawo2YUA9vezo0fB
QVWktKxOahq62XAPq7EdB8c3RG/usriJEevzpXD+VYSiAxiWMxzI/GIo8aPitG46wpOrm81c3qWR
sk1bwLqSeNcBMyirby3V2YzwDbyhQBnDPx5egBql1YMPrTxpc3EXY7GdLEh+r+g367EHpCty+Qwp
7XIvrbxSjKmOq9M4hrs+VTG6NsxuL0loW2gABFU2mUDiino4mGRSAPwENlGk9y8l2pIdxWkIiYWk
4oX+Poq87zUBDAz3cwobg0yc/lk9QKdSwyhPXfsxxdTvHePu+iVaUUAHc9cYiAcfGnrtuU1rs74t
w1AvTwbCXfnVBQ/k23UJzKxwTwkkgH0L4YgJQCfu8QXgdJ+NJUbuEiP3dDpguvjvwmgeWjJ6ymB6
iu2PkyD2Wl/Vb5mcacjGViMAQsFTOSZeqwetfEyUwjNEzE6rcjRGsmAwTjmb/f3s+uZ91dl920Gp
0W01jHPtA44r9ofK6r08FVaRVh4KIOJioEBD67K+AKiMm44QOpHsNA8U5RbiA3DApXJ7q7sEzC34
nLirnzPl/OMvdVkhOaGTnmLjDqilIjL5NaU+/zx3OGoUzx2g/9JTReripTb06t4yhem95V599nkD
LJ/NDyywV+spVyUMGMSndoi3Ulz44KL0a0wbXtfupaMESgXgkwJfHcChwBa41IBaG0sA0oztCSNn
m1TbT9mHFd8bxoPsbAvy/bqw5c7BGGCgETDPrIGdx8FqzLybzQge4DRFXoc270SwmqUJ/WSGlZG2
AJjJglC8B2JBN8xShT4XfWsMbyV5TIGxo80f1vDt5rXArWQsz/+I4q7OCJL0tgab4ik3XSd3qWiE
ZGWvFLRCKoyaDwU33lsGgmmmNWjAPaU5iOxtySRuUxeC/Vref2gNIMlgmm04CPzkNtQqBWBR251a
kChUW7Pej5Fn1wIpK0vBZATzeoEYAK+Gc9wadDMqyTDHpzAc1OcaAL++YSeVIFO9lALscNZ/DWdH
xogul7UwEITNdUjDY1S3xsZBs1VzI72kimGeCxHcU2DLsTQocRcejTjIx0Ozv1WlLj/PGZZQyiYK
sJ3wWH1qLcluHqtC/IgJFaAEoH8KFWPusuuFkfdjS+2j0lV+D4ZE3b95BRcCuEthamnX11FtH5ux
cOcWGbdba7bcCjiPpQacg45owz6OZbNBt45L3AxMXkhJb66vZGl+mT+BYAMk2YoJ9vNLu5hkgwz0
GDs/FdPDVMQZ4EaQ8FZvV9pLMZxGAYi6nMCXmp/UHY1HMAsagnUsbwXa5DAqhAwro1/Vtct1aJMq
z/XgZCcMHLv2vpdFHQgrGwUBLBWJKw5Pjz9yIwwzrZOyk0FeMCiWKh9Jd7h+FksrhQcDfJpgu2eD
Ifx7XjQKOKTtPsNZtBi59Urda2O/crKb7dSlHO7+pUpIJieCnNBw3OqvJBWhoK0cxsVCuMOwM6up
mgkCqhGB8qh7iogJaiEB/OEgSIIRVCwN/jB3GllENSASmMNRq3zEyht7VgRXfHHekGAA/EDR2IsB
ZIJLhcptB4hXZBiPegdksE1k+UO9u37ea4s4E8HfPYRaaWGmEKGgMvfiZIKgeKFOlyswuDuXtqEV
2QM+Hyr33a8wxfRBdV/ePLfBpDAOAwcD64BV4ywVMbLcTCdISe4loBoNmOi/vktry2BxKEqbsFSL
ScBRnpsm0eb+OL325l0fnsLpvYsFRf7lCDCeCpgoBn3NqjR800IB8YAkGlSAHlB/GoyHvKeenrVf
5q71TX3wJCnc6pP+q8R4mCyJXtxllvdTPiiNgJcJrH5+UKGgc5TaNFcPo0PcylA2mrYHzoeHGp43
6PdV/NRPj0kLXJtpFxp4cJK92QadyE4vN5ttA3YbYH/A8uehOAiNEQGmvXqwyshrp37TxGRjYcav
GG91AtiCAYcmq+B1wPwqZyMo5iDkmE7qwXiX+71s3JrG4D7P7t5ZxDcPij6QCp/XhtFHK3/cUsHt
XVcZ6IsGiijke/meNINKjW1TAysYEOENpVtidDwEWaCDeQgfvcKVuS0GC3j5ohL70jZh784ks2Dn
bHHhPGQgWdPVQyPf1/PTED3Yyev1W7e0TRCBQBnLUwGMxi8OA55Axo5V9ZA0bm+Bh3dz/fsrigbw
ddxqBetAkMyZVwClhFEFnx1VDb+le/LQ0L0lyjyu7BN8WSQ3sQSANvHd+nooaXGiFfpBqoe7ROof
E218onTeXl8L+60XmRMHw+mY7QbKN/JLC0akrI7lVpFrHV1i3zr9ztB+tRjBCZ2XRt0SELRP8s1D
5ZAI9xaz0bimmGzijC5t56JwCs04lEns1errSG9+O3AsOjDq0F79yepxqWFzbdUjDWPz0MSvQz+7
5UeNns7KOF7fuRUtg70FjiksngPsMG4dBlh8rJJIxqEHI6XkaYJViD7P3ZNMdSiytvh8I78aSL9k
s6D2sCYAdG2sYd/AZvEFq5o6SS2HoXEw69L9YWWi5ocVBWYpP7AUyKyawp9z5oR9XXTEPGTjqQbV
OpuocyzB27eyCNBfQ4UBKgsUAR7Ry8lnFKqA232Q0UrvgMUw+nHzKYO1CbE3ar3gEuDpjiaQ0Cvj
QK2Drmy7eKMTgSVeWQCSINh90NgxnAXOlhSqPGgxcnmHHMM4qCv6qX/rAsA4iGEhGBEIWXBGmJ1D
yegYzkEDa1fhUXLzY3Xx/YUjGOKhIsgnHGTlof1JSoF9WtpaDcjGyHyyF10DdOblZS6cobFaUwkP
Q5641JmfnbF5tvoPS0QsulTXS0Hs72fvkl7bcW+qEJRGfnkvjb6I02BtJeBhBOmPCazvRRZvVC3Q
v1KCrhOn8JT0m6mfot5VGvnWCInhaUAGQgwAaixggloMbCupXkXHWfeK8CHWDzcrFLPgJo4D4ysL
IktSjSoFqmd0RGYw6/epCIhseSOAmvuZxUEiZElyAoRuSkotiY7SUATAB73PlFJU4xXI4JW2AC5P
1AyQMWGGd5C3jiXS26UEtKYjnrctwA0yt/hSnZw8daTCUexDu0HzdSvSVmb9L5/ty88zZTvTVk1N
ihhJEfswZf6gjp6Wy57WPbea5YWa4kW3h3uQB29EU3T4uwvfuo2SivZq4hyiwt6arbMV2PHl7bv8
Prce05lJU1Qh1gPycroJuyf59vfuUgT/Xk+A3gTdl31Qza0EJij17vq9YP+fPxJgrcKLAjqcuXhP
w3lsotnKpIM6j145we8s93a0H8JnJxRhjq9p17ksLgsyJhmpxwmy7CZAWtgpRO0CKwLQwqKijo/g
EXVHLv4Ord5yKskID/Zb2kcY860EkfGagM9oDb2c8A/4mqAc6T0wOtvw0NyXuuPP2uBfP46VG6Kf
C2A/4OyG1OiqaOqwCQ9Kmu2izrov+62Rb2p1Y6rtPtTs7XV5Kxp8IY+78KY0EmJmWBAx5B9x1u2T
ON9PhPy8LmZt30BXifqzDm4cYDNdLqsbaVEnOZaVklcgfoi4rFY/78BuoQaEYhNfQU+BJ49mgSo8
xM23AgP/xc11P8Qa6C4C2hMA2eFVcYo1JEpDTbsID3WPTqktVW/2asHoowJSHnnhldRXondTZzaO
cdDqTa94RIQYvHbMiJRYwtnE+8fnOfsSjQdRZeoHEhXPmU4eVa3bRdS5terPQrIzMfwFj+ty6BAe
AttnI/8ti6YSmZZwturi81wCwzCAvos3Xj8UgIGkSQZG49SLDDxUItDC1f0CYgCslY0KKY+F1QKh
Ki3T1MBQ4vxdzpynBpNBbZre7EZjv0zkVUHfg4QGX7Xsq7az6JCZB6UHk3q5HYiIonl1IeA0YeRA
iMb5MjywMpIKkE5QrBlkjRUFfqk/iYzI2vUDwOP/hHBvlC7nRB96CNFNx23s1zy5tQDH9OpMABdV
VmlhZ1EEAd0EWhMrdf/AUbgQwMUzclNieoNtE9DLNs6T5dwez+jQIzCesvI0srbsnM7sulySVI9D
Szto5Xw3JJIv5OhcOekLCZyJVfW+CxkJ2yGU3qfGr8l+c92GrwnAbAOsFKABQQTK7RFuaqXKQNM/
ROF4J1mhV47UVXvBg7SiSwbSE5iiQCMjsNs4XVKbBJh7cmgeqvhRf9FFk5lrn0cGFMQQQAFDtYEr
vuUmqBx7EJkdhvTNfpG09+t7tPp59BAij8O6h/l3Ii6Vshg66BHSxdpHMn2//vkVA2gp8Doc1i/k
LNyPSHNyMleSdDA/TKP3FAIiImPySkdUV19OzaJLDBxPCMHBeIgGLm6fSsUCtbvRSQc5mX1w6BXF
g0yfk3EH7lnP0jYyEuJ2KXg+VjQM7ZfowQRIoGWgJnB5SWYVRJ40m53DEL1T0/D1qtqT6OZAELwd
Z0K4pzzS5DmNmJDCeCm35ObeWOATY+PQEsnYbhb6O2myFM9A+D1YWfekd/VTFst+0+dPAJEVhMwr
2oA8OPhadRNZY9tmynhmU9JacoxqJuHBoRutc6Wfk7UDadV1lWP3jXtz0WHBCClZfwVYSC6FZEOd
zUkXOocZU/mW8900g5DcaW+pImq7Xzl9dmcAGQWA/SWpsWwmbY0XDNFBP+1qBGtKjWG5Rt1dX9Dy
igJ22WTopoDuhAvPfsbZroH0FHR84dQeY7Nxg0EW8aisfV9XwA2E/hr0P/KpsVEyjLns8/ZYaD/y
nVH9ffvPN1RkPrEIMNd/tqef/fyujKxxLOzm6Ixf7NhTyn/5fc7Kh9VcanWD70e2Z52qt1t/vQnS
Ubbv+P0I0JhKn/36wZnHeQyd6DTJ4B7bNjf7CSBow9YjhcHaXfm9d/IQfVNWUh/7vWXmvlOLkKSW
h/sZAyAUAFsCskmc8ZDUKUROHXx06ON3Yl8Ob05LXn6fc6BbOTJD3SDgu5Oyp9xNCioQsLxk2HnA
NiAniBS6ytcA7UyJZrtoq2PpVH+13eQ5PZtI0D+un/PSNOHVYFYQ3Zio0/BxcoxZBbnoSXNshm+Z
rnkTOo1DdCXkVFTVWp7I5/tkWoC9A2Upn+l26joejKrFde531HGpCOpR9H3OXCRNLyVai+9r0QZs
PcmP6xsl+jx3IUbD7iwyNO1RQqHZ+JgM0Sz3igC0ReropjBQD1gwe5lDU9HQlttjDkT0+g5krjen
RGwYUgT30CjcCL4gUxa9nsxTQ45p/rX1i/7bzRsEsmJUYxj/HmrW3P7Ppj2ZeVWlx87eNKCRELwG
K/fh4vPc/ieRBDerxOc3xPigd0X3L38+93ySvNFCacD3VcDN/FXZ8fb69qz9fgPc1IADR3MiMtyX
BnWaFHWepSw9ktjXp50S+qMqSHIuU1LojAPJHe6XjHlaPrnSObkdzXKaojHuaCel19ax16YAcAZH
+YRmvEE0vruisuhORTM3rBQISvjgW+9LUs92nB7lQXaL+K7uj9c3bSnAAaQNytOIh1AB5XtThybE
DKxkYIw2ew1dvRXUQJdncvl5Jv7skZuSLEU2CZ+f03FrgE+sVFo3kU3B0YtWwd0M3PimRPaiOFK3
TDezCNKYaf6l43e5Cu5mzABqRLSEzxN9cg39TfKn7is6im82H0jVooyPgAwuPwqul5uFBkMAZSRk
PNZl5VoEXIqCp2hlm1ghEYOiSDsum5lKAlalTh27o+np3StRDzfrEsYlUGcF5TfCFj6wb6RZs/tc
Ho5K8ljmjhdHxe3nzCIWtIXI+KmLPiWUTOppapzpmCT30S52bk49sojl9+e53EqcjlEc9fi8ar53
+dH0r+/PymVAkxesE+iCEeLwz0NdTVQyzFI+ApVfui9lJXeRT7PR6tTWQgBT/qxRKVbRBolGXVAT
I2zhnFedILjLqTYfqXL3hSj760vhb8Tn1xndmo5kLXqcNU5VlWmY04rORzuf7Bcg8leBIpFmZ1K5
l0BjGlLvusDlcrAUxv/KivjoDeLuRmdbM6ZBkiGIv5a2H1FBuL1cz+XnubcjRn9+mtb4vDY5btJ+
VXWMNW9jUYVJtApu2zI5rpXIgJhe9yrbnR2Bhom+z/5+Zm4RcEROk+D7hYNa+/TQEEFUwaswPEv0
B+PuodUZM3p845QSIoTvx6EPFHpUnI0t45K/3nzS5yL4dEukxVJWI4caKKpbU0+ERruyRYwOA0M9
DruG/MQHyNs7mml5H3Tyzi4eHVFdd+37aJZAZYR1I6B19PIIOqlWyjaJ+wBpVODRpe7t24M2kM9J
Qg23QeHutQrAJlsD+0HARhcTTBznf1/ff+aGnT92OGLUjhCs4+EHa7XK6Wib9E1ioEcjMKo7KcSs
qRvad3jrMul4XdDKTmFWkaHdwZtlREyXO4XuY4IbHbZBYrphtFEErofo8+zvZ3chs+zJmSp8fiDv
0vCh3wq98LlPZz+fXZXz709JXwwDvi/L35Q6SIPru7NikdBDgcQv0uxsRprzliUTTKVTVnQB4GE+
aNVsrUFypc7aglxB4HesXOoLUdyzl2u5hopF3gUJ3Sr9D0L8sosEMkTL4dS2NPrSNEcsR4k3YbqR
iO+APDARhDC8f/55Jr83jbcdoB9Jaozjd8FYDyCDl1xgA7mz0Xhp8kuhd20iWtbaZYGjxw4KoxOL
+cHJrJq5i+o0qCIr/FDscbKAMp/pdzEJp4cxpdM9UQYiAnlYNGxjoQwMA51//+DccdspVSmaPCor
Deo601+UejJDvCaFBXiOAYQ1lvNraONuGxKTPlbY+tgtpHZq3NE2h61UdyAIDNO5AENLk29rw4oE
78RnbyBnReCvgkQZQxKscZ57rx1Cc5LGeRbQtqI7CxOpoDlvFfO+KgbNn1Qgwba2DuhEOnZ7amPo
lyhKtAWDzDdGPP+zJzO4tqRKeioQsrspcTK0gub05/VbtqL6Fz+Ts9YKZo9CirmXoJni504vfkpg
+lB76+66mBVbBPIoWG0Tw4xow+HEpGk7OpMKK6G+Wop/M9EWtMECUQ0bxEWHDMjSL03RDPZmc6zV
Omi3Unh0quD2X4/SLMaaMJywrADHqpJTvaF1QMDCSTbG4N3+fVRM4VHg0UTcw5m6fOgtmfZZE+jJ
Q7rv8j/Y/PPPc+YtTBuj1Bp8fjKORv5OBTmBlbNlmC6sLoBuiMXc5ZQnUptIchPU2sZO/cgSpCkF
3+crQbSRiiQO8f0h2+ihOwj8iZUbcP7zLU53ijapygGAMYHeNHekAwmj03rTbN0cMCjwFmULcSdy
0uBZvVTRlNZTW8pGDb77/ZwY7lwHiVF7Tvr9ui59Znk4w4NKkKkDUsTEnCJfNC200KSR0hYBfo3m
2a2teUphZp5TEnUbS4njVQB98gks10PsFPXGJGMP2wRk3B9opa8PVjx+08BM/muekvQFJBrDsaRx
slP6yH6hqTVumxQvihyNueqOtWaJjPvKiaCawebqWZyLMvXlVg1SrsuRXZCg74Y7nUzqnpJk3tSh
9vX6Xq0JwuAlyr/o4tHQ+HYpSM/L3HKShgRNVfRfpsrpH8A+lr3OYEDeXhe18vzj1NFMCY5djPfy
xWDNHkmSV1IRZOO+y+6i6rFPXqdKEMWtXBXW2YF0GZu4AK/o5YKQzQdtZ24VQZU8KvY2E40Or23Y
+fc5S0LBB2naJb6f0lfVeaLps50JrqNoCdzDrtFuxAgsRMjKbnox6831c1j6KxhJQdgAqA24LAbf
A+PknRq3pjYGie6q+jdUFmXVj+Lv84/rcpbLYKMvGOLCfJXGsouXJ9HOSW4ZAI4JynSf+FktsCYr
n0fjFubc0UGnoYjDHUSj0sRu9GYOxu5XvK9vHRkA8wVzWfCQohEbusTp0dgbfSZHTh80YEDQ3oub
mzP/EQC0IPSZIj+z8Ad6gBaaBhmCofmhWj/IzQ8q2uyRhUOACF8JKa3L3a+nGXU5aUKyJAq9bAdU
e4GA5UWAAObyoisMNQON09LByiL0l9IxMMA6H9WBLR/C/NY5XmySDvA6tAqB7RHvKvdkEAxppRZN
jKAFsSfsXyvIhi5tElj9ADmD9BjAUlAQutyluSMxhn9yMzAeG/nNroifOaVvKO/Xr8Kif4StAwEc
bgO2jHk4nJxQD9uYJlZQx4HyN3CcJX1b/+qnH8AC2kelwPNeuRqQxoCGEFEva+5DESOJOUFaFwOx
NCiLPzgWLAZ1axTS8MjyCYg5cuxSHos2IIrpPjlUNF64sgB8H1UPVHHQOcJ7gz2YR+o4btsAjc2e
6oOJSaC8zDhcegisiAalslWMuaNF9vI8gDJkJZhNbgMzHtA6+dImL035YJ+ktyqb/euHv7qYM1mc
jhW5FDtdCFlSiWRW4kn01kZQaBcy4ejgQkMrQkKV0y59lHRzauY2MOTnrtH2dta7o6UAxkTEC7S2
FiSvgZODNmk208jtW01yhDA1Mlt/teYusna3bxXCIxguB4NUSJRffj5CwCpFacYyBG5n+WZzs5+O
pp2z73NHUSoxmrjCtAuK+UFKPWIJQDPW1AruLcZ2EAksE4tVpYF8qs/6INV/ltO3Jv5R1d+J/JGP
vwxFRDm0gF5kx472epSb4ZAAIIdZ6LPsk9FLwwz0wy5wRsctdF9O983rBDTJVn43ieeQu4LcV98p
9arJG8JNmh8wq4v4DSOb189tMYnM/xROL8rScTpV0rpgsirQfD/30seUfKTSc0YY44PRBnP8oibH
62JXniBcYEBVoI0UbiUPTApIdq3Osxhm6GvzgW4E9AxcF7B2ngAlRH0DSsMKTpc7PFayJukAuwss
q/Vpsq+d+q6fa0/V97mTbEv723V5qwsyWF86UBnYDMqlPNmmCWkUpwlCw3ippXAzVtOpvxl+g50W
wgtkIwCbwCzTpZhhTAuqVgi/gCQgVTtJ1N3L/j9vXTHHCc8MHiaSHZxroM+AJ5CisA7k+rGJzc0w
fensR7N6aWm7vX3H0CTnmKyWxloML5dSVHrYRaqKwD6mmj/rperG00BBbGmJoE7ZYXOrAiwhG0pG
qgUOJyfKCI3STMahCwYgRn0tsrHxlfi9DAdto9JIBAq+soesKUxFoQt1fzgNlwsz0SRh5YDxCiSK
nskEqOD3trqPZ0DG3RwxYe+gDp+TIngOOUc6Tq1Y72eWMI180rZebxvu9UNaeTXsz3IzypCIPHhM
h0YJkzyerDYIyxAP0yauRZNOTKP4s0G3DfQACr2kIHdSko6lVAxBG+Vb4N65Vjo+y3267yfnJbPK
J1Oj1JUjWaB+aytD/x56xz4RC/mVEczBRL1qd0FmjftvknkrRgVuKkKoT4xKFeOgPCiHMoy1Ppdj
H2S/pHgri7pZV+wNInGQnCOGQje+zBkCVY4mcHPMfTCGmmt1X0F37EWTcvvxsxAKmU/0mbOZpEtV
rsc27LUKqcnkTfk+/3WrbqGrGKO4eAUw57ZoMWeTm3aFUmfQ99kDfLoH5OEEr/pyly5FcF5JVzZ2
2MDeAxxy8ObS3oMX/Ak8SoLOA5VZ90slZg3SSMXgpBE0892UHR31SSNNEpCwKUH+NfZAhA91z5q7
Z8sp73Tla0SbTaNGvl2b0SMNs+mvKEmL7zZoFrZOZg7uCNiRXdhpfwFFBnggZaFvusKOtg7RRb1W
y8cRmKI4TdYPjQoV735EKhn0aY6SIEnzXaTXnq3sinm66+3xzoTTjh7H60e9UvGARNh4Bg3H0oic
InU9JQ4AO9MgI7Li6Urmluqju2krZ5PK1eBbJBpcVXK0TWqb6DOK/o+0K+tx3Ga2v0iAdomvkrx0
T3eP7Z4t8yL0bJKojdol/vp72LlIbFow4XxAEgRoQGVuxWLVqXOsn21jz4hA8nEz9dmgCA+uT7+g
wBPcgTayv1d+TaMNXdiop6eqe6hDlj/cHu/K533sa9B5ANOJQE4abmXzzNDTgp2a6a1At+uP25+/
3tZwXGefl4IbkN+ztGP4fJ6FMSUhdafIVXmY60sTBSqUwNGk4ooWVMnDYN+Msd+N9atuR3XFIjC8
RQ7d96bijF7P1aUd6RKz55yV2gA7Xvs6MYhB/Lo9WSvfF2cTgFFwPON5Io2DuGWBvFmevfY/XfcD
nlq3P78yTXBeeEz7AO5ed+oO1Jv0ESV35Mr8v1x92dKDlrY73Fp3R5i+6AYG3h9RLeImKaxImtxf
snKIT512qIZtwrcuvftUgCILKWXAmwAhQJPrpbs3a4vMDO+412TesB+1CqazshIXn5e8sV3ZTW0S
fF5rvvo/WK/Inaw8ZeBkBPedB4itOHyXP593DdAK6KQ8Ufp5KVDK1TdN/qGOH/3pOe2toDD0Td/+
IK6qBH8d8YFgAOHLOzuse8XxkXJz4o2X5ycHFNSczV9BrtsH6eS3Qd5bx8rqotubbuUBKZLxSMdD
b3DlAWmajJWQY6cnyGcGS/eBszxMyX5Mncievw7+1taeoQkXWeZjAZL5yvhGCOiEnQjF7WwJzfLb
7R90vbSizwVK6cj4oEFTrtvkJZhoeDzmkDHfdsk+UaWtrj3e5fclJ9GAg5Xo+ZCf+uaYd1XQDU2Q
K7mXVaOQNhDLHZKDlyI/JZmzYc2boRQ3UIzDlp6Jc7m4ibN0+Wnxw7Z+mM2dp4K7rg4CJI3iEYpn
iHyIEwv5o7Jd8tP4i/pbYigSMasjOPu8dIg7PH9JARKxE7JUIzDTYIFUMVRd8diDa1dAMkDPiC2F
SEVah8lxi8TV7PyULY8TYUHvbMvxCf/17H1V5lFehd5wtPm3OVbxW64cZfABiWZpxHHIOInhn2Vm
KsecndZn+ckkT06+zXgZeni86R/R66N4gayaElG1SFCguiaZss0R5Um7wUKxKImjIQ/ieJ/HARvv
rkFb8Ov/GpLChcF0mspmMGQbR589dw/3n31XRAqCThx5LXlPT+3YmH3xfvaHfDspNtzqNLkWlgON
bkhJiL+frUg79WgJd9r8pFkhdNm1F+sNSo2Vq7j71vY1slEouxgouqDCdmnGzeyGFTYuj2WOPBKZ
YwDCitsTtTqSf01cVdFrozRH16WnpNpgtWvz6GfhGG8K5aP6OijBip9Zki5yGi/xlLqEnogR9HRb
jNsForT3Kt6KY3puRXIFLesavxp9egKJ8TQFtaqUvjoKJG6Q4gDkk3jSkuS6P2m6m+anmIcWcuJz
UJUPTq0I4FYXHiA9JH4B2keD0eXCg1u8BuLBwapAa9xNvnjzAxj/bq/8mk8GXaEg9QeoCqYubeC9
M1iLw6oTJNWMbDuqkMNrM3X+fWkMVYsWUW501YmTzw4IgDOUERL0a+REpYr1npaTnrrgUkXqGply
kHDK08XKMs48P6lPtEi7wJvsv4rUh36OGeoMHRxDvXeB3MutdFexPugbO+gsuum8exsMsfnQmApV
b7gcZHnlBG9W2LnvUpTazXjTeltfFQuvbAsEwmBgQZoafbYy0Uuez0PTOGV5Mgv2wuL4Z076h3LO
7n79ALqBdCFyawLDIUf1ZtkBVU47mEl/vjkqPM3Kvrv4uvj7me/MeNuiS7UtT6l5yL2TqiVC9Xlp
W1szwFMtEvknwr+SjVt8vn1q1pYALAEIAxBRgp5b+vUT9N2Spe/oyRkQanzSnE/3dvGKTXRuQRoA
Rxub2TXCgr0p7c309fYAVo7lxeelY5mPVpb1DfClpNl386Yfn12HRm3tBrftrORz0BeEVCbqHEBj
y/nttue+k3eUntz+ic7pQ6WxaILQeQbVrPKElvv/Yg9yKAKHYqFDWbqSuxF6HrOV0VNTpgGIjR+9
/Ks5HzR3E7MHc1Jlj9a2GU46VNGgYIO6h/TypUteOjNPAZel2zgA5OX27K1tM+AghIIVoEdXF0Bi
6GM5jwVu/pJFlf+hq47cfL1tY20n4AITuS8RXMiA2q5jdpuCOuXEvD5kUGmOx08AiYd5rkW3LV2P
RnB+Aqsg+tIFpvTyyI92S/CMwXVm5u3OrD4PpgERkT+3jVyvyKURaQMsbttDthmRDFDhYWF9smtV
5lk1DOnBF8+x1tkzLBTjhJzQR0JCt2Z3x3yXw5ACDLfrKrdKEPNZ7T5lD7z+oKsozlfHAZAQiBre
eV6lSMxYEg5KHiyHp205N4IJdCPEvPv1jXGcGZECsTkhDHUvGJno1yz91caK/Pb6IPAuEkcQSTRp
nji1nUafMU+amYdt2YAwBYCIXhXvrSRwxDj+sSM3AOCdMkCKAWFr/40OgZ1HVbOb+62/nbyw+wo5
alPVAbAC77k0Ka2PY448Aw8DPWVVF9AlRdPPw1g+aciqAiNRG9sC5Nx5f7c7uLQqLZg1T7yfZlgd
BddixJa9VwT2/ZAPJPHQ6AwCTKhJXkmXLW3vJX2tYTqnJJjjFyP9eb8bgHQpweNSQKjlEq5mt/WQ
ZlqBp1kaGPEhThXObM3PoPKESwaIFSBDpdXh8YQEO23Kk8YeY6JFfjXsbg9BeKrLcNaGj0SQZICO
CN5ZsjB7i8kh4F6chj4q7CL06RPrHznNQpLdPxhR5kKeGE9xFLekd3JZopPEZVNySox6Y6UfPO4q
BrMyXRcWpMGQhC9Fr8FC/dJaG+Ztb8+VdIkBZAeZLTQ0oeyIBDH6zi+vFtYRcJ7ytD/a9hgU9gNN
N7x/q+v70hXvZhDPu0CGiC5F2QvgN4DWG52QR5HDbeoGHZ2K+EWapysL0jzNJqtJIyyAVpOCijS/
b6X//j56FN8fSXBokr/UKq+pdWp2x+xLrf2e67fb6yC5478/j7kRrOfI78nVRrMp2pHptD+adG9n
YV2E5XjfTsJnQaCK5xUalVD4vSJ/Gmm/xM7QaAd3R4CvL8FJf3sMV0sgDADDj6eVELyS82wsTiA+
a+fxoXiCWoSpukqupkj6vLRVm6Yql9HB55MiMgZ4du1XopJVVA1BuJazx1U3ZA74Rinc3mAFSFAF
k4pIas0CyqaoIgqVg6tVIFaXaFYykEO9vMX+pkxVYldr03RuQIqy3Jp4pUl6cojbWt+2XVIHIlJ+
YqgIKlIga6YE3uu96mpi8S9nq7I09NOZNTnYxrOh12FjFOG0KHKFaxMGXJ3oUYH+6JVW45IUqZ00
TDtk3oCElzHWH4pKqxSHY20oaE8QbR4gEcTb9HIoY5nnwzQ3ydEf5qNNkg/eZO2M7k6q0/czKOjQ
UFWEsavUQEZYW06ZGR+83D2QcXqhEKYilQoNfuXVcVRgQNBWvMshidGebWNmMk8rLS0+WHO78asp
hJLvC9jNQ06r/f2HXshNI40LEk84xktTRVvYqBGR5FhVlf5agIT4sxMTFZvc2iY4tyJ5X4sbC5rS
0vQICfCfVndfzPO+Knhsi/sbkYMhFxntqVncxmiTI11mf0NGz414Au2A2zO1tigIbXALAh8HlWNp
ixEjW/Lec5IjMf+444+6/4vp3+fqx91W0D0k1LAEEOKKB6JYnIH2fpEewRyE+A1MFmZgO3XUU65w
92Jlz8IsMWsXlsSanW2yIeP5rOs0PXZp/OS15XE0Fxo4Y/+jcrItNaG/wMxf/2F0oJXAix5YvKss
xZRRFyxn2G2LmYQZJKxyZ6cvz5mnUtSU61V/j+7MkrSvGRTEOrP1kmM/52ZkEUB4qeWyTWdDPyTT
zCmAijoNIU/LQ6o77EPNOF4aBXCPQ5G1Kq++snkwXGA2kG9GcC63RhCaV2Wqd8mxJk7YVCeNV4Fl
/2WRP7cneMUPAuYPTI8gQbsm/TV6NMXOTp8cDTdOQisrjZ1JhiSsWKYCi4oze7V/zkxJM9wXvktG
tiRHvowHbVmqsOYFDcw+hrg1DznaVzifIgi6K/KzqxsXIbsQi0NHjvzEKSlbzMnWtEPulEnAM/YH
OcUjdsTHOHW+6Mvw3Y9bFQvF6sTi1Ybcp2B2ld/bc0OrcoKExDGzml05sY1e4p3olfc7GeB8/66w
gg1EbpRitVXajQsKkGJeyhDUZ8ZLvhjNZmggHpaXma+4N9cWERgZEKyBBkZw9l06AdLMEG7S4dQ8
j3aPJZKZWzdZ6pdxeBZ6H82mMhgNjLlWSVqszSeuHKCMCaokiAwuDVcjr8y0MJKjVcU7tNfkQePy
jW0nigldt+MD9SnMAGB2aSf28wlhMzyO6Wyd8aUdfvTj/vaZWzvbCMz/MSH+fuZIEZdBqDpP0mPT
QlA3+dkBz+g85eTTbTMrdyjm618zUmzbgzlZm5mGECfVwDtQ5G9jrmocX50tNFe9rwiwWVJEWPj6
ZI1gcz/2fr/h3nPLnU05qBocVkdyZsW8nLCmKYZhMbAmVt0uh5y36K3wbZXLVY1F2tpdbHA2LtCZ
6BOQuoA7dzPWeCT3hatY//XhCMQ3QkORFrkcjj1Cw8bhYv1ncpx0Z2ekncLlrY0FvMJI6KDuieyR
NJYm9yjv6BQffMSGEMiBFHE6LR+92bxTKuf93hT80kj5YSxX8GLXQ/0F3bJ4BCbpa2m7hyVRkeSu
DgZdrCLr/g4CvJyvdOBOovV1fAAkhkSdvfyarCX5QHq/VIDx104mngNgFwa1B/hIpSMD0iy7Mlka
H7quaELLbB2kD5MQsSgLwZWjoqpfGxgiCSiMggAYF720Su1cjNbQwnm387ZHStZ19yO4DG+7AZUR
sRvPvA23td5aGnFDkCB3X3KQQKtAEWsmBIodosSgMb+SS4K2eu4uRgafGW/ctzjfOr/vH8O5ASl0
WPC2QqdqkhwheW+GZdw1GxQW5sABunrzv5mSDqe3aLkT1xiLDmfpFTvb+a3XD//BBs6li8caxD7l
O6acAFGqGwQkKW7r4oPZHbv/kNgQ8c4/JqQ7ho2WU3LmaoeY6CEdkGFKFAWFtbNybkE6K27SGmYy
YxA83wL3HmbgdKjiKrRUXRhixuW48dyQtPjc59xEi09yBKFhnT+y8YUUj50V2H6QFfgnvL04a94Z
rd8IASGxCHE/aeYqMCWYWBvtUAZ1U0V0VuUE1gwgz463s/BpV0ASM9Za3ixAAJf1L4P9XP7DeYfX
B+RbZJyuIsJpcFA/5A5yAUyLYm6+FP3nGnwft2dJTLq8KChVAzyEVDKeKcIlnHmVASveZ1mFmLpi
5RjEhe7uGs3qg7rXjP08pcuuyEYwIbHJLxUg4dUJtITPRBx6XUt2cr0Aj1GhHewczwajDgBpvz26
NYcGzKLo/IFKxlWwmVPcdOCa1w4MzN1H9CvHjwWtrT1Eg4rtbVNrxwgcjqgnuMAqop/jciJdsL9U
I+PawZmdaNK/2e4I6M9fOL+KFVudNfQo46IRJX+5YaTra+43FNvOSjfeGAFlfHsgqu9L56YbedqW
Sa8dSPLkAVXUfP7fvi/5G4s5iAE8cWymiIw0KFXtnzIg+z2UQRHpnxmSHA2UrkjfCQuZH4IZ1MgC
+kX7aR21n8b7v6MWaXbQ/rHQ4ZAFsbWPX28PcXXbASIpFEeAYnuvrZ4dKi3zwTwSj3DawyYtwpmA
OEex3VZMIN2J5nG4BzQ7yMhikxsz2EJS/7AMZqTxJYy59bFW9WuItZC8w4UV83JTT1U364uteYc6
tb6UpNzWc3LIQAAUJuX0284mxd5etYe4Q1AWwKPKwM9G92LINdT+IXbiLQF+DfQhQYVcVQh6oAez
t//DYcIDGBTBkPkCRYbMc+N4mlWlaesfPDq9LaSM9KX5evdmQEwDziash2iwk4LDBn6893ntHQC7
M9NXa/k4Nooi1Nq04SYSQbVQ4pbjzy6e+EIrSg6uVgOOWxgvWgqE5mCXXx0vHpFwoorI572+KO+M
c5PCi5xt8c60mrjJMnKYhmkn+GoTp96kpf8y8SQw0mSrUX+X0v7LMHYfdT6j4bY4uUv6RM3iwUnb
h4WpXpcyfkCce6HUBhCiAWAENpD0m+aUWyTB+8KaklemZcepzDd0LB/7mEdsin/NCX5cU02RlVq/
bq/yyj0KqgLEzSBlQvAspzVmmIrRC0MO1lD0O9uN+7AHWnFX1RoJIa85fWIp/QHyvVFxZGSgxt+j
FjQciBJ8gOSlUdMiR+tzrJGDUQ32E7hYsv3clfpzBorkpxFwl1095+nT0IJZuJxbtN0ATPZglP3v
2zOw5nbRmIxUEtJK6O12JWcxu17WZy3qfG5mOWGbd3aQcDY95XQx9pmXj9/LBj3FhjGZT8lAp8i3
SjDLT2UBbElrf4o7s46SmlZhzOZmh4b4ZA7SFp3bVZPk327/2tX1Ovux0qkcDGZZUxaTA5pi0zBl
DI2OiLM/98sUh6x3093U6U5E0lq1YGue+3yapJNjNBPSBkMWH/oFNHcpeoKWSFNVvVeikYu1ED/i
7HjO6RSDjQ1GyiLwzE3qb+sRwnaKp8NKqAAr2HTAByBDKidAcg9aTlOakENr2Vsytts5U+VF12fr
HxOWBNSYWDJUCID9w8TzL2WlfTHc/DhNyjh4zQ6wRUiA2Baq4DIqvJp8zXX7lBxGYEI6GqCLeJsM
v29vurX5wiUgyKQQcRM5gU3NwS64AadZUVQBcoLI4HTbwtq6n1uQNpfLO92Mc1io+Z75+8b9Uf60
7oScvnsckNfglAtmOHAdXG4uj1SV0xbEP+i1h84p4DbId2P4xU2I46R16GWb24NanTbAysFSQpDR
kanWYqMq9DozyKGxHqdqS1RaFKtrD7w32GagJXhFPUuJHcd00smhABcUoNPoAdJ4Sx5Sj6oepe9L
LN+bgGj9Y0tykiVSYKw1JnKYbf+3A979pnOfbbI81yUDiMc5Tl325sZmMNX6vnNItIzmYfZMRfi4
uk8EhhAtmr6NpNXlEo5ppy3dsmAnDlbVBuC4d37WeB8FhlvxN25QpggYVAZFCHPmkEAJb3PicGzM
z9wqgtp+y/Sg2d/eKO+x1NXsil47PMqxN2UhvirJ+pxmOTl0gzc9GEPzhTPTCJd4Lp7HvKg3epcv
UQsZuM9uXFgPRcnLyOMFC8fZzg4gG68invkjGELKYYc+rXbbWQO4fqC9HpLesbdTnsZRjSYrULK0
QruMpIpBrAVziGGQg8eLHC1W8kz12tK33IsPuUV3lrt3nL2jN5t2yoNijG5P2NqqnNsSt+TZqhhT
1gyAkgGaU3vs5BtFvB+WJP3lpzWg0WMTK4KVtZMMxgFkGPFIhr6PFKto9WjQzCzjwzxtje8svx9y
gvI8upPA3oseYDkIczRWVHUHFJCff3APRn64PVtrtWU0uIB12EGIBDiA5Pj8bjZGVtrxQcuS5dWt
+/xp8XwKILFnh1abvo08dp+1xfEOvlf5PxZN15Og1I3x6JX0Tnq3dzeMbnfgJJHiQMOUdDX2SQzF
WlEbsNJIB3xdhV5fC5HwogBpjqCCueL3535Ne6dJkd3U6u9NPH2pWLXp6xmk2CaEekr2J4ttxYZc
tYkCNpjRUNaC9NPlhvSgotmzHhty0p7SNhrsr6wpQ23E4/Ot0VNFmWDN8Xu+YHxD5gtxu7SeDKUU
kI3jqFn8wM2fFNkI31SFYqt7/syI5PH12tWyzvHjg96jzzAtA1VhYM2A0LoBryOyhYCPXM5ZRdGV
OWSI9ZaNYT0o9TNVnxd/P/MRgzEwxFw4VOls/fEz7yPKdtHtg7W2DucjEH8/M9FME43LBCYW4yNx
HpNpZw+Ks6sahXTheSRPOWSLURECodFrmyo+rxqB5LSTAR04npfAsen6Y9LF33mlv3i6r8iYqsxI
/jqNq85ZoFl8yKpdbAGuHs5U4aJXTcCjoAwElPdV2pl0lVUlULw/LH7ka/sRAmm2IhZYXYszE9Io
qr5v+66DiRSvLAtQHMUQ1m411K8EGt4Cc5GMIy9zl87zOMKJ6Ls4QYlh2/LvTaGARq9ascCbp+MF
JCKpy01r0RIqAXqDy2AI048leitfS5VO4Orj3j8zIvnDAb5wBPgwPrRV9ZLaYAXMredxnl8Rm/dB
4+MNMfDy98DnKBm6sGDG6fbRXItGzn6AfMnMIlvbt/gBZYXMUtJ8mCvnaaosaL7PEYTn/0Px3vQB
YYIfg9rBFWyD5t2cu6BcOaCPeVh2GrqNVW2zq9sPPcYEhpBiJOLvZ94mJ2Xn1wme/m3qbQtnDBZo
tt6etbVrDDqkyELhehF6BZcmuJkBsYEX4KGoWvd7kkLIEMVjc6t7vfGYDHm/R0qSRmOTq1ivxYaQ
I2DMHO40vM/QPS9ZtgqPlqkPP1eN9BtKe0ebWhGb20OT1xuylGaoeTyoOqrwTKunATTxgm0ZxFIy
8UDXW9zyBg74QL6M+0KzECYgrt7NrqaHyMi329szvGoP1IiWoF1DlU9aRKNHLEYz5Poy61OS/UnJ
S5F8atnn21bWdj+oFFBqQYTgguPxch09hKtFMZn+AdC6jYHQZ6o/TvVndMEgjaUIXhW25EzHiBw/
1aiF3Pfwo0g+T2bAkIlK02Bq/ro9qrUDcDYqeXeaiT654wRLoxkZ4D4J/7fPm5eTBnFnV+uRNjhQ
/21qvln/6fOiVwE3FCJEye9qeYFUaOwiI5QHSR6M0+a//Px/vy+t+dhrFjc1fN+ovsUV5HKpqsK2
dsWCAev/R4B00+UEJYafTBPz/YNbv1juzokh+ftwexCrF8e5DckPtLNn4R0pcjR68lDnRmRm/SOe
TZ+7Wjv5ZPoAweGTkY9uVPfmN72aFR5QzJLsh87tS5ug7SzUdnFzHsaeBYX/ueQ70nrBOL6wJgUd
03Faft0e8vu1fmUSaX8d72ZgjHQpDo7hDbK+KvyDpjfZuGNt7CKdzLPT0Mb2L4Jn50eDjshAsyxO
n3tv4buujSmKMvkQJCz9Ni5TvkefQQO1gJltRkb5xzKN5ygtwFCalCA8qd0WmZppvj+WEAJeBEQ7
UJ+BBM3ljij9AdTTsY1n44SEWvmyqfEfTwXyWzn3qE6Lxg8gP/GKlfaEvlDQKqeGd5igufHNLxQs
8CvbGql/FDxBYgikrAxh5a279GxBSZIl7NXJsrfF0bug08v97YVeGYZJztZZ/P3s/m67uutmTv2D
MzyCpG6IFVfLqiOGlAByN8g5IgNz+f2xIW2TgNYc32+2KIDuJtB68noHlY8os+9UOn5/xZMza9LS
4wkNHMmY+4e8fKT5Q67qvlqdLceFiDWU4UTf8+Vo0tpqjLGo/ENDrIe47T6Plv/z9oKs3cV4eP5j
Qvz9bEE6c2nbxsv8gx2zQC9+IrEV2vGHfv50287KBgOfJzYwUsCgT5fre6gZ1Snok2BH80A77jra
rqUV6PGIVij85+oeQLeCaEaFtIRcDqAWroGWwn2arHtmQ7lFMuRxLNITujofxvnOZtG/NwGUtBGz
uegjlJ/wiaZZRerizpm9hxa8joorczXrDG5RMMcK0SD4mMsVcrRWd7K+Rcg7LPnvBTXhsPZKUgSz
Pmk7oyfmI0eZhQPFjA2I/jNsFTq6btBQYwnAb6kFiVXoiohndT0BOUb3qiNIbaWDXGh1544uytbc
tLdxP29dFrXa6famWd3/BBw5HloW0N0oOT3NS2hHu4IcPH8IXno2KC66le/jBhdIHKSt0IsrhQul
3Y+N3iKY0r9TAItUSvRrFzlalEH5Cb8KSi+5ts/qyuwMTnA1GPNHh6a/LLuE0hKN/Ez7lKJNOvDK
bmN646mprKeaD4oa31pVHfgwdJWjbAXCc1nWyhzzuWG1CwyI6wee9WwVNOz617wU2Opx2zh9mFZe
qHvH2wu34lUu7EoRBDfnhGnQtTzU3vKD1Ms3Zvj72U4gd2dRVQvsqjHUDcD/j1enJz9z0WAx14sH
oEtv9+5DSpc24CmPI9ubvpCZugr38v5wkGIVQAahYAJZU2DuZdaWpDEHb/BKuDI0cX9ynDT5WJiD
cfJKy/iTcdJHOjOXl7mIWUQWn295bZptoCPEeUb5HXM/dkb7wIbMf/Yza4ooSJsfmlQfQqZ1U8Ba
ewgTEEUEfZt7Ydq101PqcOM4220SjGXfhR6JybemwvsXCeoC93RmbG6v4IoTBZAH0ARcpRa61aWL
dMK7CoJutn8YwBmRjh9sDmZl+6jbf5iK/WDFlYCGHypJOOagdZFbmInFk9LtcYtmYzR0DSZqk3v3
Xz+wgUZ4DAmIK/kk1ohJYpCs+Qd/8MKEzNuy+QhpUYU/WZ00RIBw1kCTgI7/0lW3ejxMTYPoxuJt
MKX2Pk7sF/SlbtM80wLD0xTR1KqDEW2HaGJAuuWqsZn7mQ0u7EFUc7XvY2a9uhn7MOflceFmFxRl
ivsPTD+ttsmofSpIpYh91xzouX0pAMqrONczZ8Ld1w+PY5586B1PkedfO93oqRTCjtBGBBfA5ZxO
Sc9bA6fqEHeV+agRs32d68HfNW7uP1jpbCvmdHU3gvdW8NgJOnXJ3lKS2mzMBmVI65l2L9Q+0vLt
9tlanbUzE1LMhZp4XDceTEDbKVjITz1VJHRWDaCxFty2uN2uegEyE8paRopEnKG/OMDn0kQFI1BZ
kBa+YKOtNboJyNS8Nd2NKrpY/TzgUMgRgaGbyNFFOs8zqdIaMwRcs7YMwZ/bK7AWVGE3gXAF9HtI
J8ro/0XT2nryZ0Dgqp2bPA5/vAqv6k3mB+2ymX7Ey4bVEMeJtL9uGxYRhXx3mJB1QuMzPN0VZNv0
udnXDZ7Whf5Sxl9M55M91iDnqIOl/jbxH4Pq+IiFuDIIgkEd0hCirio9rFONQKaqRJxW0XKLMs2T
qZWPdenPgdUuaKzKY2ejAfB2e5hr6wdk5j9Wxd/PXhWkrdKyA/fIYS6NT+UyfBsYCu63bUjOFp3I
qA8Aowt9FREbys62auEPWrMrXgn9bFmvafmNFPB/6O/c3jYkDUYYgkeHvAXsgBfOloIZB8qp3uT0
JWCJZeC4WuB5m/stCDiHoOgB87YjOYTRtjJ3sP3q9SMYW4J5UYn4rI3g/PvSZQ5JS1srWFy92ujW
nPbVdJ+/eZ+h8+9L3gDKshPaE/H7zXmfz9s724HE56GiI/yZDVI+bOTL3dQYjY6sbV28IinZaC1a
DSBkmqnK1yuTdG7lKgtezVVbGqx41UhQ/3S/3r3EF1+XQoPcRt2idKvidfAjIGrvrcv9PUeeoIUX
alCoW1zO0dhMWF+SFa88w8MvWlRvGelavPq+tMSWEfd54aTFq2dv2hEUbGGpooxWmZCWeeYaBCqg
Y/OKFyVJI7RNGyqGAXGQzryhPApZXQoZxLn2IHj4mvve+GuhtnWyRZO207F4A7AG399edcn7/m3P
t8Cwiv/F413yvrPtaBqHaPerM8PhZjRK5l3t/O4cIOOtby1nCp94vYchRYJUBNBw8PZXsI/cjEsa
Q9HitdXeMjwl7F5RK1cZEH8/c+zDkBaWyRpss/boNg/NdLevvRyAFH05zpzUy4yjHvM9rx6U8nrX
e+zy+5KnrRPa8IFggpIyYlY0ovQ0RLfXfGWK4MOFlIVjgQ3NlE5iFTvojAXk4wSqZQi/1eV9dys2
EuIhMDkD6YpOfNTJL5fAS5O6TMrEPZntC9u7hcKXi593eUQuPi+zq3GG52eVa86pbtmLb2u/iUcf
kdqIQCK580eqmK3rE4kgDAltFOrArAj/fjmaAm3lszHEy6mI0h8s3Y5ViP7iu1cEKthCSxrlXMB3
pQu8zFB26pxRP+XsMM8bi9y/Ihffl05502aeWWj4fmqdWA9UuuL7Yg6kJUE/DciZkUhC1GiLHXd2
6BwqSHQKdzxV9dHSk/ZhztqXjji/gUP808zt42D36SNJX29P29XSIJ/ioqkXOw4voSuGntQYtYWn
5nDSewrQJ6i50kD3viTjr/9gB/VZ8GGi/nM1vNYaZs3Xq+GUkSboxggcHQxoCUVK6urkYxQAVpgo
XqK56+pdF8+D15S0hk5ZtQNIOPUii93rvGAC0Ei8/UVC9FpGzjSG1Jib7pRrPg+zIVpSsij2gljr
i70gbCALjIQF3v1IpV/uBTr6hetPdg+FrF3Z77/cXoqVrxtQ3kLCB09fQdp9+XW/Y4xqS7mclkdw
3SfN5n/6vFwm18Zx7AqOz0/+k7EbVDgGxa+Xa+O0ii23HfH5XtsmGwB+/8uvR5ofjUrgc5BLv0WB
XArISpbT+GTU+zF5uP35lQ2Kuf/381KEWJhuPMYePr/kG99/tulzpt2/eQCWBGcMiFXQ0SbnUgBm
XDJaN/op6+KgfFyIqo1rZQyiDxkduwRtJXieXe4fAExNNi2pfqog4APOvWAum3CcVJJaKwsNHC8u
CwBIbBBoSmYcAp0rnGf9VLrAx0S+Cp27Nozz7wv7Zw53HnXC0hnf7/SPZXao6i3PFJEhEZeOdJBN
4HzEOqA4cKVBX1PqZ2ls8ZNrVumzY3AamZ1ZRHE3Jil8LUg1O39n+8M33C3Tr8YEjVxQT3qTB3lu
GqdMy6rQtnNkLerES09N7+cB6TqKToSkCCE2CNBZl2a/8Golc5DbqBZtzYnwaPAm99Hn3rgdU7Pa
gU11Dq2lLr7PrVl8zKqJoXVr4f2LNxPUgDUtAQdDUb/mltn1j6WDrLbXRD0ILZzQ1dFaHnnV0m3j
Tl82dEm0I97K1nYojHTnOHURMX0CEsaC4Mw2TbLkh4kOp2M8O9+1bgR9BCTrAqqPA9+wzoO4J0jG
dGMu9py0nAaWSY0nlkwakuG8Z2Gr2d7X3G+rXZ/Sdt/mtA/btOiOrF74r8S2xg91OkHapuRD6GdG
Gvpap2/5SNoAwrLu19KnSdgWdRf4pTFuaWl3QQ9J55/65Hnbsnbt04xq2hQYiROHy1K7H13CjZ/o
1JtpyIqlOcL360mUuO2yBHHSkU8Tnem28ZIfvR37KmHP1c0oWj2AjMANKZcbIFGFWkAec6iDbLLp
Aam8plSkcVdNEEAhActBBVNO9qdOldpGwznIm3eY/jHfZ6pS20owYULvAn4BJQ68UcVPODtSCfB2
zModDoUANzTaba69OOaxmu+kpIUzwNPnzI74HWd2gBupeZ67/GS0kfuLq8CBK54HBG2o9eogjxDl
z8vPZzWFFIHWQlG+CXkRQRLs9iWg+r4Uqjaz38P1dN4pLzeOY4IxylbcAXL3r5ghdEAAY+voqN1e
gQrmPgVoxqXxaTZ48tblcXwsfe+tgHj1V/DT5mFu1eaCzsO8Df6Psy9bcpvntX0iVZGadSvLbveQ
dMs9pJMbVb58HUnUPA9PfxZ7n/+PTXOb26lc5KKrBJMAQRBYWCgGbd3x0bi+x/T7KClvR5AXjY32
0Vras764L5eXf26IHPbIZ95jAjQgnoJjb9fc7OsxNQ+GmfhltDPTbWT/uizjfItPZfC/H1kIxhc3
bYsxRQeaBt7XpLk6SsDn+dw/JMQAIxUZJ12jNqoKCK6DPWt33abC5Ly/+P1IjePJgSoFkkqnv18z
q7bsY7ipGEGyqx8GpljB+VHFCo4ECEdoNGctprNlHlbrI3cNv2VovAa0oFelPaWCADTTAQdB17fo
E1Cj6JocdE+HzH2e5hsjel2Wd1e/EhUPg0f2BSgFDGBGyHDG/2qPuT5NyPUcKlDTJ+0dwwhD1r5e
1srZs5kLwVhJDAhCah9jwk610mQAorXtbBzW2QhWB7w189fGvKXDK8s+LouSGTAIUTCuEBMCwR8u
PAG6ikw9GSZ6MJqXWXtSUVaLWLzP/QKxC14xwODjcS4kMHJ9TimNRnoY8tn3lt9Zg56Ottok2Z3n
/qt3d6x5mEi80TpnW6Pc2L9iHLjf2O12LQ+0/Dr1X8vml7HeNKq6Ft/E05gJIIr//jLcJKebvHaD
a8QeVp6yp2b1QbbojIpnomxzMSoP6AVkCgBFFPSY2zMr2NTqB0L3ZLlfFfmzz3yGuASExjhg6EFD
qCwsgZCB6AjfYPMG2TiV65c6SEaaF8r2ed5t9CUPGu2L4+4SPQ7GaZfX7o6mH1GKOQrVj6rc6+1e
Uz09zhcNlgs0ICEA4ON8RaY6x15du0PiISSs3fiIrhR3zvlBP/2+4HJrOqYA8uD7S/N7Mpytqfdb
YLHcflQIUi1E1F4TGWY9QZCBMGzUN1mqIuCVLoUHSjAPXiEW9Jfw6SExWKDB3V89sWZ57uv6dmr6
H0CdKhYjEwXsEITxoURwX6fWPiDREKVDZYcTOKvtPgbiFeMhOi/f6Hr8etmnnJ8sVCWPZAlxRxVl
FhqmISvp3w2c5im+r1X5JJlyEPlhEBx4PkC5Lygn86bJjNLIChtn9L2+94kieJItAmxRmNGBA4Rh
yMbphpUJK/IV902YmLNP4OXraNri8FzeKuky0CfBaWXxgBPbrzVtXtYMaM3Qa5MN8TX76hmtQFQg
B4th8RSHEYne02XYzOwiq1+xjCHfdiMJMta9DNqsMC8RPAI/fypHsC9HH10MvCNWmLrRBs3UG6eg
W6N5HtJ9m2/HcdgspPK74t1w367eQuwbR60gTwb0oKAoj6JZno42CZsYWQLfo7vL35cYwsn3BX+T
xP1sNzO+j/YuwwvMbJN+uyxBcjZPJAi27KBPPY17SJjaHXW/pxgT+Iupukokloa3BlJ9oPnHwCDR
AYx4yxB3mAh4fh/z5JH8xS7hRQkjwKnkE0JO7UyL7SYZjJGEntFsmnHLItdnqtrtWQUMBZBjIUJG
MZpqrScR1pCCPFuL/skXkEygv7vZsXTfXcnXxE36WJp4dNoWXT+kmqGWtHl0SvunOzV3bptsL2uf
O/nTS/xUjHBylhaTyaYFi1rHeyO6SbsDSb/oXoJ5TqpUl1QUZg/pGKtjon1dEIVuFhobfUZCO/u9
FN/A0xFM83iTxoeyzhU5KZlRIwz/HBEKxLno2TD0uuuWpCShaZhBSX5GPCzBjUN/Xt4+uRxEG8BU
oN9f7AICdLKsid2TMI9vKFjkK7ZNzGeD/XtZjMwLINP5XzGC6S3mog9635FwiJNNgUZuv7Q0f6Kx
YjkyOXz4EdDfIK4D3ePpOcLJZXbcpDR03H2sB0Biq1ikVRL434+erFYUAc7VJTTsHUw9K/ddFNSL
YhUyZ3O8Cq60Ixll6a1lsUJGZvrOEhSd4tkqXQOHeaL0YiGGF261GJxhM41yGq7mTzN/QBTjjQr7
lS4BsC6emuE87IJDK+Kp8sakpGGdj/64d5HZu2xRKgGCReklAXt939Fwsr4Nu75TNOHofA9Ev4LR
tv9ZwOffj3Rg5nbb6EMDPXflfYP6cT8gHWc407vTjHvbxeT5Fc3jc/+tGJyAaUmAcGhL0mRT29k2
M9F3m5XeJmFoezKQou3SIM9qBahcugl4IoEx7X8ox08NZZnWtLVqj4ZjsnXjAJMr/2KT/3xf9OEx
iDGWKLNpmNIblt42Ko8q/f3AyAALjNT7WY0LVYk8HiMdv99+dfuX18u/XubbOJUbolyesBXfj/bq
5Utbxjq/VG9XsEcu9s0wJdtpUvG/yG5WE2AoD5lhsNOJB0ofOsuIOwJvvbBbxyu2tLRuF9PdTFQb
/GVufoLXUKEb6eqOZAq3kVW4HQaqQCYKZL7m3a7lvW40vtN+XN5FqbM4kqOf2hiL7GLJm5WES/mm
AcNq/YjRO3BZhmotQhA60q6HoUEGXuRfhmn5MlAUxWrUXCLVxDoRbvoZlxzritvk0cEussGJlnEh
IZnToLQeq+zBabap7QXuUm9X0HChmhCU7Xs1v9Xgjmqer18rH4CB8jdK0+C8P5Xfk3I1ksbAflrI
6T6CWp+4/shuLkuRWSSmHyFYQREf/wlSzKqzUJXCKqfkS8Ye2/6LNr50yQubOXmTIgL/bEkUneWx
NMEZs8aI5nmCNPQx3IGdapsu3uNsNhvEMFtK6tvGGvdVWgdu226Iu/6YwSLdN/GeGDQYivV73Lqb
vmkU7lHsufnU9dHvEp34Usd9YnBdOxmmgHkfRnSbOch8DGiv2yeZ5xPKttGkuF5l1nwsVTiZiauD
RabBydTNJagT882etKBOu23MXMXDUSVKOJw9ALF2nuHg9MuunJ7qKaiavZLpQXoZHq9IOJ9TuayN
4eJ5EmnZF0bnHVgR/bqoHmgL1HyMOfYxiJPS5WCV+a7Py6dutu+WJtt1QDqzGLVBDJ9kSRYYce4z
Nrebpoj3ly1e9obmJCUELh9AZMSapwdrSmuvYx43+fyuqvaOre2oeTu0D0sLyo0iekgaxJ5l488o
gV6WLbvHjkXzl8ORT3GzIbVh/iRsu212x7Tt5c9LDzN6xj4zlUDNCAZlo16r4TkAl5X/9hCkF8WA
dnpU9PsfxvwzSVTYEIk8YHxxJfExosAmCDuZZaPXaR7DQzHaZtWO/K7nm8XYWfQlVoEMuWcQPAce
U2CO4tzvaJwR/FSSZ0DLJwV2zl5+t+7qM7v1Szc9uBHBbNyxCADV3M3asru8pZJbDXKxPLxSUdsS
B7VgZmnSRpgoFY7xDRhEwF1qZAqtSYziRIRwNpFMGi1QByPzMZUb2nwDsu56szuRIBzLlIytkxXQ
k2MvvkdAi6VkWVUtQrgtMWlwmjDWDCc/e+66u/RqlCxFgzjAk7BqHCB0vZ+eHD2O47xgOd7UTA/G
Fb1RVXC9ptH8AAAourswxoRbwtHZ7EcrGTI0toVlY/7IpjwAOvCjVCL0ZAYF/jOOOcN/ZwlP1oKk
ucicNdS8O49z/6f+ijHLl9cicfegkPsjRNCGVsILo1C0Yrhd7WtV70epP9OHTMUUqlqMsGd5OYEF
OzOxGHObdBuvwNiX7eWlSJIpSD6DeYQT3fBa4KlaZiSlqx5dm2FMb5f5DiHX+DZZV4MpdDw+Pwsp
vIh9BqZoQUDsjGQNF3rTtjdAqtQqoKEsnvSwDGRPAGVEO72wV4wYHa6jZQmZru8j8BSm2fA4AK0z
MgcTk4A3p/pN0Q2/e6O7d5i5Gdti0xsqlUkOKn4GarfIS1Fkp4T9JN6ouWZjLKG9AZX1xlyrzWWF
SWzvRIBgewk1R0COnQVMSHd6vq3Nf7qc+EWr6DGUrYMT0gCKjLLBGTgl6uJ6RHViCdd+g9KEikVQ
FiV4mASDsBjdZpzv8dTuUFzrMSxEWxDKjOgqY/vGKNDEf58Z2g7Dxf2FfgWlqd9aT8T5dXkHpaYC
sncoCQo673QD76PeZWtmhHbega9Np3et5fS+1aMHYWmzV2K525jat7mFiKpz/u3W+evqTW+ZqWJs
lCkTregALaA+fj5OcYj0DPkTYoSdvevdX06dAMm0M54uL1hyxlE84S12IHc7H6Y4AkS5Nhk1QpY/
FH0btBgT0c2/y8rboKh1WZZ0RQ6q8OitAxWvCF7X80I3lsEwQ3d6XKOf9vCYUwDVmArBIJMDwClg
GSj6S1IWrW4meY72a5d1W9O66yrfGHz0lSiOm+wcHMkR8bndoufOiF6ucHK/OmnjD1l4ecNUAoSb
F7UAwFcMCCDZHcargwnh8vdFllf++IJl4c7llSVAPYSgOJ2SacXMcDOs9JzcdNaA4Td0SH0UJIsH
I0bKKlq7Bs3D1U+9m6iPV2y96VDq9b1kVGHeJDcaPAqFRzFwRSM7fHrsCysyqkSbrLDqHxp935QP
tFe8NuUicP3zmio6LvmGHwUaQ9/HKArXVmh39c/cjB9cr9q3nqW4OKV6A6z3P2KE+2bCoMS1JxCD
fvMtdadg/ovUKu/G/a8EfgSOFoIhmX1q25UV5uxl3s7682XDkLwuwD7D50yj7nj+TkvpmqRlTc3Q
7gMrujdTxEs7lt2D7UaJdpDq5EiWYINLN+PWwn0ZloPu5/rGrQG5VWWvpBo5EiLY1jC0C+s+hfSb
D3I9UBzHCOyKFgaS8CMlLMFmqD2OaQKHA10blfagO8vtZY1IfdqRCGEBzqSTUmtSnNSkcu/R5ttt
bM0b/K7Uar82y3l3vTwH1QcbaGtcxCLDGOA0nT2QEvJ6M3C7wjfAspGVQ6CkU5SpBil86vG6KgbT
CE7OWepZ8+raDLVmX7P9/vI6pF9HQRgeCz7lDL6ZGXZeFDSGC8197WehopySGS9uzv9+XjiHZTXY
S8rVMppbK9v07YNrKjrMJM9vxK1/RAjG5cZFNI0FVhCXN4DuVyWKFftS27r/1JU/24rni2pBgp1p
VlHEdQtpRu0iGf91ohS4q5vLSuEfETIKwOhgpAIm4wLYJbJbgS7Q7EsDXBFp9jxqmV+gSzm2/tGN
txrkYHADl8XJzg5HBqChDZEHSqinzrJibuuRGraMXhV0A7zZmIqVTszHIPXLgviHztf1R5CweZGn
W3mjQ9CCtsC7js2PQ+JpfpbkbwUSK4HbGKpYR2rfGPvm4uDwf4awNq+b6mzOzHCen9xkmw6KmE3+
fXCCojSMHh4RVFFlM2J0azVDK7mpc99TUVDK7M0FfBbXMbdxsQCEOn7j5nWth8a0G8odqiPZlezF
n0HOsQjhjObJNOXoRtLDBNMN1mDW76pkk6nIbGQbhfmrFPQKIDo6m6oyrLHbYiC8HmZ90/opNVZM
UWhUmC2Zhbl4cbm8GsdhwKfqJilm+cxdqocuNbbpat96uRcYi4bnatLuDKf5ixAXuTcTHZOgN0LL
4am8KYo1G+Nk9dAqNsm3UfXUk51MsIkBswMgAFCCwsnU29ZbF5rpobPE0ZtTzMa2rdoi9S2MYtt4
1mT9xXWAbAMfYmlh/I2YaZpWrQLtUaejrP7g1F8t1XGUmjPHomFQJlp0RSaWFp1QZV8QPcxpETTJ
U5R8UKby0dJdg9fEI4oAFyjmZVpn0LVysrFrteWT1Q6MiOzM7NHoFOGyTBCyr8jWgzwajQbc5o+i
zG60QciVQvvDSPNNZmWv+gSiJJ0C+mRkVEWDIjPuY3F8c4/E9RhFwYqBi7O+J+5rXuwwurIcXw3v
/bKflmkJz1CMXQBQFFGhEHJQPAIyw9NQ0x7enelHtO7aVDHNWr51f0Top2tpdLSirCNEOO1t6m3r
9dbsbml6c3khstjgeCGCO6Bl57Kiwo4B77zOu/g+qf3JuUkj3/gdRcFfCINRe8hcAWAnHta61vTe
0HBYi6ZfbomdW8+MdA4eCAW9tcBA1PhNM9kBUqyM+FE0O4ofIN1T8HUgckBtFtwvwp66bhYlbqGH
NB6+NG32z9xFKBUhgeiPSk4eqY0cCeM/5sgY4wbI2UXL4fnabftvyfaVKnaU3Ri8jxs3P/LRaGo8
lVBY+Vp53LeO1iFNv9pXjmz+vPeOvy+sIM/0oioI00Nk2PxO/7ct98tfQK0Qtv9Zg+DAi4WtHSab
6mEXrfNmttZvsHzdT6vx22Xjk6vjjyAhtBoHUKJSG+cJeKAbZIx9U8PQWdUcGJVKhOuuSWY21yak
wL+nfts5+6h0/8apGiDcRQIMrLsiJL4YF6Me0a4CwwriL5wy/susItWQ7taRDGG3nKitNQ0cmwDt
/EgwqJ3uh/H3XygExCnApvF/YnUO5HhxRitslZ7fldH3ykx9MqmGKEnXcSRE8KI15krS3oiwDuuR
tJ7P5q2Z2n8R4/AhZf9ZieBE2dCkhWFBiK5hNuqdfn12AKypaJFBMhdJLdCnnp5zNPqObJ4sJHIr
JK1/TkQVdJxbLWhTCTBgnPcPuWv+9yNXtRIdCAMNOdz5HnMd/bJnV+8QXC5QWhYB+hQUKsKxiOgy
t5gxj0cAI1t3zjbJqnjknrt2lJbRpAWiF1DBgAntdAnNPK9tPyMRadRL/BBP9BV9+YCB5dXBa1XN
5OdxBlKeqNRjdgOyNSBTORUWR1NmZ0Nhhk0frNn3doUjAU34D7C2XD4jMsXgJEMGgJxI1gkevmvB
aJG2vRlGXwC2iMrbv/k88KEeaJTx8hDWMfd6N1oMbzOS3Y9g7++e/+L7vAKIjBa0L7L+teUYWVqK
9qBu2eTjTa8r0tvnpxv7guoiajy8h1WcSZU4+ewyD4MAGwcFsX1qA46pePpLNABSRPRpoaiMESXi
+8Wq0B/coDM5pMVMX+rUm35oM5hGL2/U57Pr9OGPvB+aGXmdFI2slnBAvBK9L32/YOb27AGFCvZa
YvycZwwBiN4ay/Tdubhp07tuflxAOLbW/+aD4gDJFgqMJq8XoaPnbNwcyGfq2DI1Eu4ik9xUqa6I
NCUHlB59X6zJrdUaD0QH3nmhyy7uuu1cJr4OptQoujrjgOwlwPsYPwc0OrILp6fTqtdWq0rcXWa3
bL8Ozby9rCzJTukYpoHr1+CT5CzhTqFmyap0QoVPc7+P4aDCDko/j0MPk0ad/wwvC5qNgppA0oQu
YMbTm3l9xIXq8Z/vnxWd4rx07NY1gBr8vVQPAAv63qxQtmwNuFB0jsngWTNBBa1Vpug4mowww5lM
f3Sm6gV7fvJRakQlHMBz+BUc/1Mdk342+r5mY6jlOxA8V6mfxsG1aoYI5ONtisZ/DIDgl8DRpRgn
EYabmqDOyNlrlHAeb0UAdH4iIAA7BJIsIFcwjvtUgDNY6JtztDE08mqHS2rTVEGn7XJXcR5Ucvjf
jxZSA0JPsxlyYoTxrRYYIGKKrH2h7HCTKgX9GMAnINd31vjdU70A358+op+lDNqe/BoHxzfsK/mr
8Szh+/ZHDDe+o/XoyFYuFsOcyLI3d0ab3eZ19Y9r5D8v61+2beD/QPEc/ROYkyKYGC3x9l/rYQgZ
Cx0jBe6q8Jm1BF17PbIcT0EERwjn4a7O6EDQe9jbvWP0oWXflNbT6O3tuPfd7GWKfy7s/fKyZEoC
kAWvRT6G4gx70Vl9huSg1ofNuk+cMM/2Rqe4SqQikC/niQVwXogwFTQi6vnQZEOYMNOvyYEX6d16
+xfrcMCr4XjgUAET/akVdENaZeBw60Mklsw5MKlvuQoPIFsHRkSCzR9WgP5T4VImiTYmmgl7zuuX
HqWykjyaKg4tmZW5QBVxxgSDU7KdLoO1A80x13aCN87unNr86lXWrh7boLZcRbR3HrUignQs/OP5
grNcaZo5NVIz+Ry664BBCLdTugXPb2BML6xVJbNlW3csS3yytF4/AfI5h+b06rpvbQVKi/TlsgXI
t44bGRK/5+xabZLpc9Rg6+L5B013M7ur142rSpirpPC/H3kbi8YlZT2kmNp8Q+Pxs9PH0b+STgGk
4W7rNASEemBn4MpDLfiMqWCKBy9pjW4OkfX3V+Sl8kVxK0uVciRBUIo1117GvHYOW+PXXN1FDJB9
Fa5Agr0ygdAxQI6PqByEhsJ+lVHfuvlSzmHEvlXaW4FpKZm9NTE/ZYqZH1flRtPvWv2hHRrF8uSi
OaYBb3FE7GKpyY3dhI2OPgHwVL+PjnHHSvqc1c3j6hpbY7U3S2Pco++e+Dbg7avdfr9skP/LDwDf
ISgD0REnpoVrNJePkw5bcdtDqf+m4xi0xa7RbsnwzWXbod739ME0rs4HYcfR4vcfqYInLJd+6Qob
UhcLMy8REjXBkv4TWwr3ITsIx2KEmK5h+WCxxZ7Cxn23y+91tasBKrqa/BuX+7EU8XJfKishXApo
UP2kTv1E0fQn84IeOv05mBPQLjGsa4sVpLTLBCNpWb0hcxfEa36jee42JfF3jMD5dtko+KESjzWQ
Np83yCff+Kn/MOChliRawcAGJjm9uaVF5Q/zLZ30QEdzCuasX5YncyPoUYNH5OSloOY6lecVBgNp
SzyH9TuLXk0VmxO/j86Wc/R5wQryNNLdscLnSf1UDkngxKD21H0Uk0AY5xfeGBBNAfA9NzzeQoWn
FmfIOX9vYVZ4isRtXIVm9epNum+ybRobmzp9u3bneCLEQn8CqDlQ4hNMDxyH5QCOpDKsfBuU8J6S
Fv7c9PBxVMFQxEVMcUYwAm7XcmbrUobJzqNb+7e3oBK2zRVu8NzLcymfTb8EOS4xouDTsdZ0hJQM
/LG+gQmCqnr4uYmdSBCf8lU25pbLJVB3x8kErc3VisCbDkS4YGlE5C0qIumMbqjRHo348VBsjFiR
NZKqATcs5jWDqgq49NMTshbWOiXGhM87i19gonI2fte0gHpBhdfR5aXIlMGn1XKIOgAWYgJvnnJQ
zSRZif6QZwfviHILBM5lEecOxkLYiG54wOxQWBM5ZNvRcrJknKqQpFlAh7tufbfQOYB+pW1a7jRS
7S7Lk23fkTwxf8DsYa7nvKvCRh99moO830qfzcKjPqmLfVwWqpBCtodo6kcajnsBMEGc6qvH1DOr
NEkZMpJ+02eGAIltltxTrEtm1Tz3xbGjn1OqT8WYrHSLIXVw/MGccQteBoWepMvASwLxN2qgYBU+
/b42LoVbTFoZuroLGIzzQUswjM7RpOoYkiQTkUcE/Byz4nDzYNdOJRmzDheQsApXXO739a3W3Jbr
4hMbXNza3rZvu+JlHSh+ROXr82Nebq+3kGP5YpxppsNQrpBvZ/XP1qQPRcR6H6CHXdyWT2bpKdoJ
ZDuLmjJw7qjHUyq2suksYm63xGBwzTel0yLIWvaNiqVPZh7HQoRNXYds6NIZQkoSaI0fHS7vmeTz
fMYtgGsU/gIZ7VOddYsxoARdtKHlp6hRqfyQ9PP4uM7TWeSskJB4ebtG5VIDxRj73fitUoS+0u/z
3isUEQAu+mTfPXoltVoEStYW34/qt+KGsNfLuyPRMBKiuP4NPlwP3USnuxNF1ImHgtWhNyQ7m7Tb
zH4cVY5NtobP+YpIxuGSFhGr+VR3DdJkdcjin/2Y+r1qcq1KAP/70SaRsbNGRE91qNvfGvO3R58v
75IkUOI3GqD4/7MAYZdYNyaYmzPV4VJE/mjdzFHgWfekfr8sRnIBACgIfBKa7ZB5FdFD1VSMFeiy
qrAgLVrTWrPxQakcorD4LRrddy3uFWdDqn0XqEiCLsLzyeLoBKny3qVVaI0VeiBnFHkwdPZe89pM
4aNlGkKtFSkrEIujw0rwXEtVNxiSqjchJ5N/Kae/+Dz4RoBT5EzUKPScGoAXZXnh2jglcU3ru3kp
5kM1JNf3pKIEeiSFm8mRmZXJMoIVGWZWEe0um0zMpFMhQyT7BEQ9iiCIYvmsUMEZYrgfTcZY70Py
Y+7u5vLqVAiqBkefF9SwNnAwSYrPD3aQPK3k5rIBS389aiAgzeAISLHcbZsGEjoNPh//MIfvhqbq
FJfYK+5whGJoFgTGTnSGrHa1JlnyISSAJRNU6/MqcFTILdkiOKE5h6Dxtmqh4O2kRBubqRhCEIRv
sm2UqnhbJN4ElVtk8ZFZ4FlpQQlVlRbJYEV9uNj3c32XzvcL8OmqKVCyvQLiBnlcikGOqBucGqvX
d03MNOzVAtLjuPzo9A8dgO7rFX4kRBwZPALKUtkj9qqz3pvNUCouP8ka0HmAJzeAu/xcc1UdHbgZ
XUftQGgXatEN0zftqniwqL7P/370fVoTt6gsfL/uMZDxZTI2a61wsRKfjkc95lgBGweiY1ENeoL4
fXazPuyg4ZYugam/d+VhLg/x8O1qZfCBGi5wp7olYWTtWjrMZd2G79QL80WxV+fHAjADG886DzPk
ULoRHndD51m9nhIzBJi520e9ItSUfB7hGXKoaA00ONJEUMWqW3VSzgY8eOy34Jywt9fuDjLZnAsO
s8XwyhJrJwPRnBlVJkBL4o+7Mfn3+q/zdhyAV1BfRnn59OfnY9NTykYrXL7k3deoVgQgkt3hCCV0
nOKpizeUYKimkTtTA3Bx6OX6zijXN/AoKWpL517JBuwNJopIEEleMX3HSqtLzZICL9j6ibVpvSBq
99agSDmdnzjeOoyaL5CJAJiIbY1LmvSkGCYaun28ze0tc8iutK8ndoEUXKCcugruSSRobcxmdiOt
0QFfmfzKudUwBXMJianIeMq2DNQLcOIYMYPIVng/V7HtLF686mFFyz2x8BJc4/wrcqzo7Havb1FH
ZhWDcgCCh0MHEOPUwlw3TnIt6rTQ8cv2WxK9XTZgiWLQ6oHx7HjVGhxRfvp59Ju6DW1qN0zH/nXI
IggxwGeqvV4WIzHkEzG6ICa3zKVwGjcs9Mqnqz/OCp1IBNiojyAH+DlCW0zSDXaP2YEUB9Fsf+kv
eqb4/XyXT7O0nK0eEBieRcNbhm/j0Y0RGUy3y0q3wiL/Ffe7+p1UD7O+I+sunX9fvVXQN+fDQOc6
OFoFUegj7NKsAQlwsyXxHZv2138e9BHwuWiO5D1fpytZLSNZR6LZYan7DPUTVbZUpojj7wsG5aaE
LYSmTkif2yjz3VjVlCw5fQhrkLwCegx4GEPYH7DseKVTxTQsQU81gc4jS5jf1MVGU9GJSpYC2BZi
WjCHI08uEmGxTCu6pW5ICMb48SlaFGUm1eeFnRr1hqVaBnrPzHciEPpvrlb0ya8XjlxtpC0pZnw+
tQKWbNLr+TDRJYRYFi16HD4ioqYbNlgri9kaFsNhsJ/M7MfMrndOuLp5Dx0OHfytoOpFqzGpo2oB
Nmau36GVylnuzFmhBv4R4WgjykT8gQscACgxUktMkq12zsBZqcd+NodzZ/jO+HJZGVIhIDrB/QeY
CIoip6euNtxBY21Ewrp4xFSKCFMCLRXgUC4DuGmoxeBgvVMZA+uQIrQACLT1uzgDQ8b6OOmq8TSS
08fzFAipUArBwRAWgnFYEYsyUBuR8nelP0TJbaQBa/V6ebskR+NECv8VR+6WLA7mNTQJqPGsj4o8
ZdHu8vcl7hxzNChmyGB+FU/yn34/yRlg4TmIgi12MNmb1t16xa2xrH5vNX6p6jySrQacxEiAcHjj
WRl9ijPPyQbQNUWjtXUm79syqIxYUilHIy3vAgKVEueOFQLRaER5tylaEupk+aed9O1QWAlQD/U+
RxE7sZq9O5tbu7K3OvrSWtxmiiehxPrQvgBkHwDjiCdFrECDASVE49RErfZqLV+M5DYfby9rTbaP
qCYg3Y8WMa67U631aVRrYCZdQXvlPBhj/zXyRsVbSmbefHgGH+MIKaLHoRG14zbnIpp/9AIE/F7p
T+Cc/AuYko2FoJiI5Agib9Hr9NCCVTcTnD+pVr8uHdMnyxzYqZFu6np+u7xzMuWgNM+fKcgLgBPk
dOfctMQro7Fxk1XpxhqRQEmfozQJLks5f/NyPqc/UoQbx61SzWoxECAsNOtLUQ1+Xw6Q9lNL+xub
KFzE+ZI+Q2/gPTFDCG0D3FiOXETftnGbzskasqFGpZxuqFlsde398pKkUjAOCYBVzAQ8Q6tHiY0i
Vg7+JhppMShW1qd1KsEcW8WKW0jCuon1/JF0VgMm6VKjTw+SqO4XxXPkfPOK31b60oHqgQzo5Ev+
D2mKc3tHg4cB+DNcOid44us/2sUh04iZg6sO9I8gy9mC4xPUqquq/izbRd61wF0t3hjiIz/S7Rld
bzNOVYohdsuCh/6Tx35dVtW5d8BSjoQI3sEamq5uiwX0awO5W9vpwTI6hYFL18EvVyR0+EADwcmC
oWBY7c5aQse7KdZHbXkcVMOLJKtALYCg74ZTl5xNVVwz9Fd1rKsOj25r+niIKNy07Pt4WCArBaQ3
HKmwS6CoBNLYS6qDFZW+SzP/+s4kFJUxSAqJTuQfMdj31KL01mIFXsElhi8FS7lLXq/W8vHnxSxt
FjXwpg4+n+iv8bqzk5e/+D7amoH44beACFJO5zalzKXFYe0nX0dNt1KAx2UKADT5s3ML6TRH3J+4
yNslLopD5nfRe1Vd/Q4GwAPkfR5yj0jYiUXxlZS1486kOYD0YoPOcIwlDi7v0HnsBAkYwuoiZYS3
tngLl+ZMe1rR5mANm4T4lXfPqE+Kh5IBAKtITp1vFmQB98dLO9Q5u7eMMZ3qivQtEM8P9XLfrO3V
xwH9AqA5Ry0M04jwv2CtCaB+yWo1h2TJggLTEBMVdvv8UuQSgLcCYwdYWUWDGnqtXEmxNoeg8756
XjAMG9un89+sAyeaz75C6kBEKBTESbt48uoDqFODaPU2uDQuq12mCqRp/yuBm8XRTTG7Oao8MyTk
Q7mZUhJMKrjp+V2EnUJrCyeIQwyp819wJMErHCurQAtzaLK7ogIkbd8Nd72K3kSyDpQVkCJEvhkp
NcJ/xZGUeAGWdcUxP3R9vaMYX2apHhcyCegHgo8FNAWKF1ysk7Bk9mK3ORjpa1k9dVdHwSA1wXRD
kL8gGD7z4FpUrTRP0+KwRE8Y6Fpe76DwfdQgwTWFLkkIOd2gGn1AjpdH+aFPmiCyDL/X9pdNSaJo
DO9EXgV9IFwTwqGjFmhSlt7OD4O5q7UvdnsHxspcRZQikcKxKxbOHceJecI6IpvmuTuN5QF0P+3H
R+b9UjkPqQQQyyA9AbIAeMPTnbKHGqOo6xmaMO5q92eSvqC7H82Giu2SOFye/+AYxE/aSeFcZMhC
z1aPK0+zsgc2WYE2mUHTe7uZoP3ab7r3y+qR2O+JPGHj8qSJRlCPl4cxWba22W+JqgWAf+E05QIE
Hw46MmvIQqLf9HTjRsLWOZud8hA1OzdKfNP1G/Pm+lUY6DLD2wpBCIA6pzKMZshNF4X6g/5jmjbX
JyhQjgY2x6GACnLXfvr1uKJJWUa0OgzLD13/wJzny79etkPA/XhwhuAuRkbn9Ps0d5whd/Xy4Dwb
ve+192ke/oUEOFrkUREwgcHoVELOpnXuzAaBFHqK3DTdeFblr0xVKZadEe7P/78YQ9ioJkOXVmtB
TFVszfJJY89oLKKby2uRWSyQAVA0UAJIawtCwJReu0WflYfG+yieB1WHl/TzKL7hBQiPgjvwdKva
fHSAoCAwVw/xzpRvc5Yr9C15/sGg0MePg8GTAmJejeiN5naMlgeXaD4d9pYbBXH9wRjbFtriJ6gt
TTXxa+WQRpml8d5beBgZ/5KbJ2XbrVZxqNcPw3ulzZu+/L6sHkkIhNsEoSJACcBQil3xZpIOcTEh
prYLb0Mr44cTZzerVf7rNrrvxSrSItmK+LnkBH1Ai4hu2ezxfOq6qDiM6JI1QMmnNRgL6ClsTioF
bWafU/Qw/FdIqVQsGTFKHVKa8cF1bsY50FV917KzA5p/NJADAwi7EETMcf7/OPvS3khxcN1fhGQw
61eWqkpSWTpVSTr5YnXSaTDGYMBg4NffhznSvZ1KbpdyRhpppGhwYby8y7NYZdDiBhvkFXAjGW9l
3Jub3pyDvnzxgVCFQgUA7l8IKdyTi8w4bg0s5Vzcazn9HGs7RRgYExgb+nrMJhM8fXs9oEgJWCkC
GNQETo1/olbTuRd1dR/JHwTrrXxQDo1n/EvY8d9DfbF1gXCGSTjOBojmn6JAxSQRfo8eQo3gyY9H
5/tXJYgo0BYDVwgxxukiYPPCOo3Pcl8d+ZAM+ZlT4Ys1BmYhMlGoTaILcrpxarewGGmb5l47acVS
L0jnc4ryXwgOo9SJ9Qvg4XpZnoZ7ebPg43eI60v/NQ8SOZXbUMtEjBtNttW884PHqH9t6hvmnEta
vljfH4Ze//5XKN75Qb8ElKn7yTLX2jdpMNF9I9kF9GXO7Nb/z2sGUMxDjRrR+UnMSZqiamEhrO4p
RNLy8iZ0rt3xulTPcogyP/zlR0cKqx3m62Q4t4+/COBQTSZYgLg8CI7Aj+8JOmpud36o7pX7W3dX
Ed2DSZIF85a1u9ws5171izWPoATVawDj0Ws6LS13bTSpfDLI1JY79FESFcJMdlZJLmRSee9+vnPb
rAdVw4E2mWrvIpo10fO/991/sJGTEA+lYNwqaz+Afi6VqTYQrmO6+3Gxbm2GrYEmW8oKvnFyeqTS
2Qw9/YnuHsizMpaUZKPVb3LkNHLWEpXjOrU5ZAc72vz690/7dNghy1/p2uvXAKX61Bcml+FYLNhW
cGy/hdZuPNubrsvcYkvybxfbMAAuvmjVGFqBYOuX+muB00kZeKoP6kClTLYqPyd3/tWrIE1bO3Eo
TX8SPPBna3aKUOP5dtw4czrVXdq/9e2vonn996R9WlPrVBGknLCHBhY2OLkhKlFqOtVud/CTZcpk
sfn2491VpAW11QBB+2n0M3HaVqor+gP3YDUytYndnRNt+LQJkdTCKBZfHhfP2iH9+C282pntpfPH
g0f/iPrApy3ptsa6Zx70mdwzN9wX0wUBTbwPAjo0fU/hTs5gmY76TXeoYXZOLu27b08XQGfUhcRs
AFzbaa+tl4KNblV0h47+yTNa//n+49FgA/IM3bwI1e6PU7V2OELhO90BZPY3fS5w+mpu/n76uqj/
2hRqkP4QcNodWvkr8emZ+uenKxNVl7+ffhKru6XORzfEb38p53vrxQyP358b1MBwprlQxPnU/7Z6
U41IOdtDVT/ruk8G2z2zFz4v1JXmjVsf5WeU0k+P7wZyO5bN8XGL6HqaEP77e+P+psHVvOys/tv5
GaI93PxAzSEXRzHpZFtYLu7esCm7gylQlpQaXl8bL3hg5zinn786xgHAEHARGEh9cvoBIihqxnzo
DjbPGp6dc4879/j1738tqomQqq8rPH7o91w9VN8WKFunyYeWAGRF4IRyWvRWblQWOcPziQ7Tqclv
21Ymti0TEtaJoOHx36vs8yoGtAlBCor4GBS1pY+vU0W9DvJlMgegP2PbvOcB7PDO6KF+MWWraChS
mAiJEpDKH8cwSy4QHpfTwQQm9Zoudb59CKKRjqQCU4bno3b8cYCc9VXh88FgIcd9cV1Y338+mucQ
6wQ+aJXDPXkBTF07hzBkOehNHymgCr+NNHNAjALuCLsdftifeDmLFNXsBIV3iMSLVx44vF7I5hzz
44tPjb2HjY7aAnhkp8EhCAEzQijuHvp7CEnD8lZmxbf1FPEif49xUh8ZdaCx2jAG5w501h/h3nMm
U/ni0FqJK+ihrD2/T6mq2wwDiL8YQRWppDe4WDZV/U7mC3hhCXIOCPLFnCFrBC0LZb1Vx2/9+1+7
nQxjA/AOdQ7hQnaCpFBws3S+/fceRHtmXUEfglhAlgEAXEknEPT7pKjZdsPCDPPpgY/Bo1MM9TWI
zvVu4m6ZA7Pn3IOG2dyyElZ1DgvotnNmaMYaUN7iyrLQJ7GZP9lJGfntdvJktW+1fnUikcchdGzj
ybXyLtOFV74tdsEfiopZMnYZdeu4Lp2Qx66hb74LOhBwV/SiFfVqnx1NZVp2lsrMUFvbqPOn+2Ia
pntrjvxfLlJh+N5UgbXRtrLBlsn/qLbYDEEJSS8O6EfbWnC6onaXjHmAkl802Recla+lJYqN0n4X
R66oNtQu2ncx2cN+gmjiVR1qFGk7h78UNcgZcTHPDlaqxolY5e5m6UACT9rCe+mk9tBGC/jPrtW+
iKEzcIDhymNl+iZdgkU8ySho0oHb48arIrpRsp6S0WbLjsPXMA4HW2SKWbjstHiAvEq+72eLZHSw
Xhe4A3fxqBeniIM8lH+seSriAU4fmSuUf6Nm+4EZIh46SCPvbNXBu8QbgirJq8W30wLkJ5oNcbn6
Cgod/TTo+PVZCDPAra2GX6Idn+yonmK7mZ2rMMKkx3VE8qTTanouVRN0cdB4C8iqUj7MqkFi5VgR
u5gp7RPplO5dwI3bxGFXyyqtaxr+cAfHoINSyCTP9bjEM0xBrwLazG+cjO/wdeg3repf6gWVvbig
Vm7HLinQdanG8NGo6nHqwydnWeYiBr2NwEBdYHGVq/i3NecpWepQxXLMoXLoR1PTJYNl1b/9EJil
Kmd5MvasvueoMu3cqDsCh//i2ROMK8rCSU0/Zbwn79o2Xcwaf7qN+sXotA8Hr7nurWbYmq7+Uxk3
YBsQHSB/0I/e0edjOyRMgSWf2ppCYjYfwz5MwmnmB2BJfta+rnGjWP6Eoo65Fx1/sdvgx1xq1cdW
Wf80tnqbitaKW1G4SS2gSmK83CTM5UHMVRFueuV3F5E1+NDU56rOKlUWMiXg4V1pOOG0saIttDhy
qmLC2Zj5fsm3Tbnk8ehpldogSv+BC4O6EEI+VPOUx6QRblY3+dPQW/TRr53mYp77362v+zH2VV5f
qmq2kkF7L0NOlyC1AtqHO8kX+3ekfAvSirNTPhEtoCvXQrxKmsFAOFI0iGc4fMpz5Lfoaj0ClUT0
1oJKyXA5F2JwbxkBzmLpuyVuPd2kE6MimcbIT4OK//HLtk6Dvhx01oReFXt6aKpNOI0LFpDnxI4h
+3KmpI7d2W3bi36W8LcfPDvxS9Mmdd5CQa1qIJ5vQ3qMgEaToBSmUzKLH04BiRTtTq+Q02238F3J
E8NcLyka6plN33eem/Rz+JsuVi/3RnTXAlr/16uRoYMF0T04Uu7n0vpRBY2ytsuoagmzKQJzesaP
bKqe7bDEcdM6ZPJSGQ1Nf9mFvNx7Ywem3lCL0Y4tGzrdsiwLFosgb68VJSBciUiYh5rA8v5Ce1a+
M57KDzMEJCywpQaFGMurY2HldBsuLL9otax5VlrBwLZYnLeiI1vNOI8HR/wMCCj/uP+61De+SfpA
NQktuhxOj4KVN3DNdW+7iYnUjOPYZrNnrua8neKRkx0FWIivsjjV6Nvjrp6m8M3BbbmZCkbeWLcZ
qs0IIHtGmMHyB2H9dipdhwHC5OcQ9iXhTccdyVPReN1T2NH5iL7pK6SxyZXU411d4avUtZx/tl5T
4GjhfZEAqWn32WKqKakAjtrnXlhtKo9MvwbdsS0dQ/lArOlhqctnsIvURei03t6pfLoPW6wObGEr
Gb2RxYCs6bi0CE9R4GVgutfzZgGKbG8JZtVX1B/HKa7k8goppdLa2rDeYYdIS+h0GD3HbTXm8y9X
u04qzGTSAWd9XBWun6Kn6qaD37ZAa2lvIUnlN1FsjBvFNKzexpaapLJGHK01yDAXnSeUfo/0wqIY
wFMPduB9CSdyS8KrWrfGiM1ULyzWDgxqueMbXNgTFPNgjcpYj68wPzdzFaa+BE9cOYu8ypdu35tC
x3qsgFe0q9coRL2qUMWtDhYn7ceOZp4HVwJigI7zzOjGvausZ1wbf2aXc5LophnS0IGdfbyMiPTi
eiBKbWnOuL0NcPuJdIErndjOcy2xZou8iYUdlXaCqNnD+g0I3QchanVUsykFqmZXBlayVGAB23UN
hUz8MkIlFlZl6LaxqJPxwgkTPoTlNZ2EjKuh2iqPxczGh9Ejfg/u5+EAqDa5c7q8TkBfxh5lS7jU
GSRWq42aiZN5XDCsVtYf/GmC9CNT7Q8GYEGCAuMcQ6Z+jCmU0fdAkebbalqKONTmz4wZTHDNqiRE
I+/OhwTCdi1MYmdSk1HXwCCOO8w8txXk3eDifQcYD8tqq9TPOPzMcyXmOcW53Fw2YdHfhzCrxtkQ
wJKcBUbcONW8/ORF1dBra7DNCwSbnXjpOrgy1naTFNpmz10n3+ze9zY+9wBpFdxJSGfmxCwlufR7
TEcUDL9dqu+JsR8d5bbAxVjhIVQl3YRD4XcJn4AFoGitoC7js51Nuz5lqmgSyG3yxIWnz34ufEif
+XV/gVN4DZbCJhO8C464wNobQ8Vw6QmojggH22NwmqBMJLKtrRHusIWNo7mKIoYorJhCB/GpXuCe
XLfXYGG7z3Qsn7QTFo9Gl03sTWF7VeUObJXLEpy1HtGSClpsmImI4C5c2khl1jjROC9p/bvXJIB7
eYNbvO8rieiqXeuss5f4TtFMUMZpu1UpdOgTyx+FvoU+UvHWdIzGuDeeusj5oV3J9xDKjNCSbaNF
bG3YVnTJ0nR7woN74RuBhWxXse91z3mo71TZNjsrkjxxRLFFrBZ6E9RCpw2O3G3XD+OF8C03ta0J
JplzrRMAtdu4I6MzbngDJbfOXlbsFq5rOss+cWpw6QdP3uQLzTPmFl02WfaI/6NPo/xX1wcyGaPK
zlgIkW49mpT7NOVKwb8pChc0DaY/dLZfjTIbyEzUwNajryCirVuGacu83zmtSbwIBooCCI5x0HEw
YEqJyhwv4qg0eBFf6QTZ3XKtRn6A7fQ7qKHVZlICDrFO/0RFy5PK8Z+X2eOXQnu3hjrQzgrVH9nU
4U2Zk+E3uDtkz0M2HJeQMZx9NQQPLFM+1LluMsnIvMuVb6JsditSXsPOoI0tGeVXBNMO1VjQtMPA
NFHqdIOnY7jIIfQqhRdkhkQZCXG3efXQIHaz4PrS49L8qWZcfDFpaXFwIak7JxZvITuds/o54M0v
aNP+MrnPErkUPaK2EqYq5sjmZrpvO42gr8BBsye9HlVaCb8iSVka+L6HuJF+T+ESbiHPPf5C7NCl
qNt4sXQ5ujKl7tqsyK0281g1Z5Fwyivw/btbRxpy12ufb1pfefgGvhBJmfcyihWf2YPQCghH5vRV
sNdD0Dhx7o7LkuaB5Wwsh/xhhR5vK6d+6HxfZjh3kS8Q3u7sGnavgB4BPzVaMv/F+1ojQO38LszA
zyq2DQ6mxADG8OJaXXOFnAGaZotVTGZfu7J1jpZUbrMrVOjWGx+BLeTMWbkRVStSwYsjWoS/G4EQ
r/HKhHrDjDNwQDIRLX+iaNQ4wz2cOgF+vcDXz6QIxRMAauF+UU6ZTSVw4TP29UH7C8L3ptUv3PH0
0XKt27YbgfqKAjjl5vOQ1H0r3aypJOT36sI+osse6q09l7xksHYbc+vKmWVdwChghL0fIlO0JvTQ
togXl3qTGwK60GD5zyM+0DOrIi+/hjetHwcA5O0Inxr3Qo32DXqvI3QaR9ok0h3Irio9OmRF2KHC
k8/oxgDQ7t60Pg/B1qrenNJDLAspwhs74gZan6a4HHMAjuJ8ksODy0R/gaqLQdvZc7Buax8y52GX
m0vX5YCjqEoUT5Ofh7EVVJgHAJUgLaYasDJs2mSgQ/3yvUUQ4PMR/7pTeKd0r+K+K1rARheeiLw8
EnvmSdnVB0n0Q4MWwaUbqSX18kXHcwTDQ1ZIedsQWScTOqFPtV/fLapAVEaGIIFbIbZz0RQXNm6O
LbdVuIXEhYO9TMMUYO36EvKOpLsH18eJQ5e19XVuilbeQMPjXvvkBU5K/bBnuXbDH4wQiC8tZKhi
1lZv0huOhFYPDs5TrFd3fCqIpx7Cqrdh8u3My5Nyh+kGx+0+lLmfAk8nsOqj8GXky5MbvtZFjdtQ
WWSX+571UtYliSsErGXc5SEKCkXv1UHKIJPz5Of4+W7TBK/jMoTx4NIf0K/2snlWj0058KQusTFk
2L/3Y5hjmzVPrpmQ/S/IBYupbeKgtTx4tlZ10lNwgIYpIkdEwQ9F6PIniLgHvyBqVlwunt3iLu2D
Kq4m1txEZeeDK+tpeVmBmZJVgBzsB4hRkY295Oy+CeuoTuHTUKvd4g73fe0Ls+dilemsfCR1RQRO
22DYuz3O70IPV2MLq/jel7/mYDnYBVRgsyagC9kgWnulrHZj2QJfitICCl9xuwy4Av0QqKAwqCF8
F0IKq8wa3eCLQ4DeuYh0E4BN5LYXXkNekQW8utFQJk09y9iT5BXWzZDEwlkULxyTgV6WRF95KjBn
LdOPC1A1yRzaDFuoGv+07mLFlRfkydwFS4V6Q5HvdT0Ol4paA42FUXu25PAhG6EYf5VPwrsXuf80
KdAKbD7fTZUfpMjskekZXuJgiY4dYU+W4lYceJW7XXilknmh1W4xYbFpSjbgl/H2h2/qESm8WskX
rOxeQMrXKV8QbCM9Zcmkl2gveZ4nxICLKJZqPFpmqX4J2Iv9BBeyHncoBnW3JdDXsYObZ0xM4B4W
KGk9tFBu2AWm42XiFETsIbXmPSiRc+xwv9NA8MG6KUbkSJ8VSM4XizOZIWWNFbSbupH+dhzajadq
8oR82KQSqK2bEeqhWS+bHkwEav+qGj3MuzEHgRuJFBCP+XpSkCGKI03apA+jZaum8CdmnsElu0LO
FiJknRdybCrX7ARH8h+Mu8K2NxHX0SXpAgMLCMaHG61F5+6jZliywePOJe/hOIu+dZe6Rj+iPkp3
vuU8RwVSqqmJHooRL0aFF/uFt2clORimEYGL/C3o1TOCsyBbChpdmM69VRHa/lMgzEHlhdZZ15Eq
6YjpqsQipE5bynjahUht9MxeA0h6JZ5VQcPQrXaycnZO6+8aa5ZdgrC5hRvykrX9tIv8ake7nyHd
ab+P7dl7d6a82/Stsq9oUQClibrru4fCx68i0EjEa5IPqV9BVHeu6lvknY9On4tMjKNE7NmXGxMF
fSyGvtq7BnXUuSXPs8XVlZRBIFPD1C/bWswW5yrfdcXi3zDXNT8EU1FaDq6XkqA8Sr28lXnjbQUP
a5C+HKfaV62ukrFQMKWMoCN+HKPpUbWaQFSsg6dbW/ExFdgWidB2dNFWlkxLqDY1McPF8sZN7T3j
QjbNbinLN1Tjg6sKMJ9rnvttOplpjAnOmKslVM6ttqWLWo20SDy6DJq9ofUzcsyduyz2tqtdkzWl
5nvjQFaYgZYW86H+ExbWe+c1sJcOy0MgIHamEDSnoHm/MlZDbpUB+cQWHlzkHhw1LyeImT26C+pd
duTAsLQwIOSPeReGiZfb+tbtygVyCZ5CHBBZBeqmMogHe1Q72pfqgdf56mQdPI2RM6ZjFdr3xlD1
zocWfioMByfOw2X5qXAdbDVFdruZkAP+6HwHiaPvK/XWUwH51L6972ztQJQYAsaJLgujkTzVx1r4
0yVuWbTu5qia9mPFg800qtcZqFqZuEM5o8bWsSeo6CzQfOxklndWdFPULUlFDlJLCaJlEHdMTigR
Ri+oAJRJrmX/tACLdoufpGakQj4E7q0FCReShTDznZYTeKmwYGPYbBIylFDad8LHue/4e4SS5x00
pp4GXEW7EcDVhIXGHpNusmi2MP/JRs2uwmGc+BC2h85gId6GztF4hbKvYuWOJU+NsuZ7QXvxHqxI
Bs4MTsEopy8aeeeVtYTtbzasn524d/jxfTp1bEaUjQpZ6kTDmAHN1B5ZhJzWHqN7ZyxYMrpNEDu0
wW6spYkrl7vJhFNnU3bNhLqmcvCfyqPvoSuDJwDvyiE2Dl8TC0u4WEZ0mnC+IhGmypQ73luAsAHC
DLyCQk3qcqH+tHWJnO/AHQyvXQP/sFl69XY9Je51Z6IlLUkdwireGlFYWACFzCk0km2gS/yktak4
0339qrUAuRV7bWKA3nKKTVPKtVluZnoIxqclyEa6a8z3+1aQcgECAaIewDq4J90YEYSIKqSgaLyl
drlDmerfjYsvGntgzUMjAZAu/HOK6PJQraJFX9ODtLLeS+z8DMDoi+evnWLAQUBugKnmSV9PCsIi
0UfhQXuvOD+xAP/9+7/4BH8//xS/6feBQYkNz6/UiOrQzq0vctTa/j3ImZegJ5gsu8vnsKgxiM33
uEOsM82jrx4P4ASU9IEOBBtu/ftfHSoHBR44qvgB0M6X7/k544HPT4f2H8DnwLPApBVCWR+fHs4R
tSgf6AFoMusilLt/z82K7/jY9vr4+JO5Qe7mOn2BxxO1j4KLcbkw8zYQ56AH597iZB+gKon+hqXp
oV7elunIX//9Fucef9JDd1SvcvSE6UHpHWra9MwX/nKS0IUEGxQdT987+QZQP6t9jqPvUJNNKOJZ
xe57c06I9at3AJ59FW9GfvhJ0IgpuxAKJYeDnHAtzk0MR8/vz9Iq37FqgQKafSr1ysu+lhx6wAcX
ZUjuZrL5LoUPzL2/B1h7rH/tBL9sllJBROww0DE2YcrIObz3V5ME4D8cOCgIzBjr4whWO1JUmBz3
8IiaWeyzc1yMr54PkZPVyWuF5p/CsE0UCk7V4B8M7kGE64GxznyEdQ5ONtwKw8DPB2rzs4/rIFz0
S10dHEZzs+QptCjMtruP6u/viA/DnGCjLFmKPAoxjEK7IM2rM/fCFzsC/XLigdEDqPInd5e2Qa2j
KJoA0bF3LabUk1sXreEOFZh/r9nPFwQExAB4BJwbFGbwJj5+cO3bdJQqQmLhLnw/e/UB3QjvVkFs
/sxIX7wSqHDgXq0SDRBlOhkpL9CcdkRIDrb9PjkiMRNSQXSbUcD9/kiAlQEODTCLB0TWyTYxHPIc
WHzzQc8OcoHWdOMVMAXOizAcFcgiZN/GEEJVGCoagAhj2UGd/+Mkoqs2A+Sm3UPRZ/2Y6XMi4/8x
e04WNSCpDiC0IFKv+JmPA3Q0QIrSIAyxI1TocsurEsmrEODjrr9e5JJPkDlQMOVGWycH6NM2F0it
glgvdnu12KG4QLeR39uAEcQ5kuctKkzBDULWeU/lTKzt7PvDrY2G7A2dXmC8BgUzfydsT28qkpus
7kBq4kQFdcy8sr8lS5Bnk0es174S9n1ZIvT897r8YrWAfQueEIzTAb0+1aaP4EtB/KWjhxBnaVQd
ZwcYj2WLGt6/x/kMZl9pvhgK3T3EAFg3H6d2EqCODdylh9HjMTV3A7QpUNKaexSn0OrOp/0wbB15
gRwQReYzh9VnqhKgaVikPi4m8EVwuH8cna5Fpzok7GDf9oEHqeIcE/ym3IeIN4mlEhtJT3RGHuPz
GYylChAO+DYY2Dnlw7HBb8JgUuxQ5PmWWdbmx7+n9Ivng2MOHsTqTAatvZMZDWZiKp8pfmwbc1Pb
8pLaZxQQz42wLp6/7sFG6qiH1iU/Dmio6szyv6srgElZ+cwrlAw6neHJVxEe3KEGKvixLBElJGcZ
iV/+fojf+1hxgMWdcuyiQQ2kgkDgwXaAgpFbqP3+Lz7BXwOcHEg9m1w1txhAoRp5JM6ZA/bz70fC
AiQ2YLXg438SbSSjZrRBaewAIqJQUFn+dpyD5+MLQD94TR1PaQXCzi3dGGYdZHBV21sTntl2ny89
4E7/23arMC5EfD6uH8fSMMSwPXEMl4s6Opb+pp4vv/sFPg5xEh/UU+sR4F/E0bNSkLHkOY2bLz7B
f4xZsPIQ037aZDlUnIVXw4bPJRfyssm/vQMi2wciFHBWcL4+XTijKSojF6s81m8FcMzj9xcQOPfA
N+KAwNkXnMyOaKUj2zkSR1qgxhE3T9+f/L8ff5JVO2Pn62DE42V9FQ7XXXDm56/r4+N1vEoG/N+f
f+rn7KKFKEYXz7eHRAVAJjgxSvNomic8PCec+MVaReUEMG9AJ1dNsJOtPJW+X1SRrI+B/9AMYzzB
6O0czenzZbtK7v6/MdbF9td52soeIjMIz45WpgyPx8xey5bZtz/Kh0FOroXQryGEwDBIQ2EhV14t
9bfvNbwFNLlALQb9DqHmyVu0Hpv6sq6PJBAbWMRfsmrY/i/e4a8hTj6G6ZlfM1bVx8d+vp7Kb19r
0YrnR5Rne7h8To8lUY3dlKO7e5DiVQN25ZyJdb44M8BlAwo7wkSBcX/ymasG6J+pYf5hIim/ADTm
25Pz4fEnH1hY4N4C2O8fRj5tIIrWiPnMvvvyBSAdC1kWxC2I7z9+4crh/jIuBhPUAdsYwNzHnBlh
/Y0nOxugIdxrACujnHian5ast0FnC4OD6TaAt/liw8bNv6fpi80GkxPk2Cj7/berP75EAyyP06C5
eYDIb+KWN411pfIuqb7t5wB5TFQs4WcKFcuVpvlxHIUEgUMqMzzkpbpil/JslPTFKfhhgJNDvHCK
opvRqT+IP0AVFdHG40lQgXh6ZtOdBslgVkAjEzpeqA+tyc8po220XdYrmBEfdYB4zAHAwLm0hscA
JIVhuFiiOQXYCx2JYvfvL/UfX+Cv1bBSRpBDIjmANhiy1tPqb605tXM20eM8AVcC7JFw4xzgh4do
memWw2obvYvmkWvPvDPpDO+m8aOrWhn2R0a+vKwZeQQqo9lIB1g+iy4OOrkj4GjUQmqh2x56HXNV
hPeFbuHpNjjFLRSLDczuYT2QyMuRJuCTmDaXECt4sMIa2ATVZxHvoi0QEGprDxTQOkAOL3oAVWB1
IiZA02Ukqj1ApsW9ibwjOKIk/ffEnCzh/5kXioIpCJMgVJ+KdudONMoiGOmRe1c/t029Fz//PcDJ
Rv+fAVwIr8K944vwo+p7HREy0CMZ8xTA+m50zrzCuRFOLosettOOW+AVYLJhbdn/4gUc6PmiXIf4
ddWc/7j5ihpltKa38XjX2vKy2J2Jz+gXnwDsPFAwXVAiyScSKTUcdbSwpUd4mkEIlQlxkwe2erB1
k98RD7JPlrfAxqdhJYAXQDsCVOpdoxuNdtZogn4T0MG7VI7w772uDncDTE/efGOu2VzJHXFMiOKM
VaZtaamLaOntbelZ1m7RsgJEnRTZEvZqM2ogqkbQDACsK6Zk5iDAJej097ESA/ndQpU5Hhj4E8s8
0SvAks5ptX7xGXE8YBJslBOxVE7vnBKM0cKf3CN1/kS/cvr473V4ch2s6xAfkNguuFGQ9D+9DpRm
YSRDRo+oKcYuMAfTdAks+L8H+U92/uSYWbk3IPJAqwudspOXkEugJxHl7jGYg7Sptqz/GW1HVG/c
FwDxAP6mTSreV4y7n8r5t2//8IOXEYVyazwTQtlrIenTT4GcFKQrAkSEp5mXE/UMmpKNe3SG5rpr
q8y4xZ0N6+Ixh1lTsdxQBpgT9BloY2dO05zZlV+s6lWd7v8Of7IrASsahpJj+LEHiFLEYOtY6ip3
lzMJ4Kf3ROl5JU468KBbtZNO1SeXfog8ht17g1rhrQVtE1/hMDdKbGjVlpkpxW0b8p+Tldm9uCMu
P/OiztrS+HuioVX7P/IgKBmiUnl6QAhDkaOjtnbrDIu+boYIQGmLAC7YqKNsSXUNE6jmoiiFu5bz
nAusHQ2UJpg4AhVtj+yGsMqTfIz+LLqEKLnMFdCCE/QXutHsAG8/F3v9d6if/mIXzdb163yh80y6
UUyQ1C1ue215GZ/s9p5305yOcG3ejKgf3szKruFAXwdxWfjoTlCzUQC8EjX+5vUgzkzh6VqJYLIA
YU/MHVIj+5MMOC1J9X84O6/dyJUsi34RAXrzSjKtHCVVqUr1QpSl955fP4uFmblKKpEJFRq4jUZ3
ZyiCYc/Ze506zdLocQjk/FAOSXtnSJHmpB1q5DnSr+WPzrZHbocWCcK+I09bYtNldVDEj2HoYgar
9UcFsbpyuLwZrDe0v71608pqBcRyOc1FRysSVpkZXNU1/+J6S1s3sHrC1H06NnlEA7WPx8H4LPVP
db+53In3y4tvwwNjIXSwaZLsOT3+OPnCGvNX8BgN000SFfeqoOwMAT1v2XUPoyJvJc13/cj3DAmr
QW5+vvwHnOskyUR4Qtze2MlWnWxbM0JkJAaPadi5QaTsGuOhnK5cUs5NiLeNLJ/yzavZwOSnSJkU
PMpTjpuFitATaT/hUfgg8J4OMJqoA8Cra6y8tTm30wYLeawVPqJv/RFGxS9dx/Rk9VfOoeW+frLA
l2YoLYeqiLIyKFBP+yPl41BEuRI+xhAR7S7sYUYioIuk5zIdSEIpfyrp2j54rk2VWkJckeCmEYk/
bZPPU1DMLw4fLf2Hpe3j6FMWHdXasiursQfjWvW5c/MC+y6VAyj/whGwmpdNgQ0tGKrwcUBIW3+K
6xeuJZen3rkFDBSB1CkFVHCbr55diTRUBP/M4BG/kyk95/HHck3LZDB4ADNcFvAd3nenI5ZL4TxZ
CFa9Ct+stBzUH4sS/G2AyO5SpB5RCpqL0wbSPO8EuVEtLxs24ta4tjecGR94VSQb4fHxiteWGfFm
1UhmaUxSoFle2t/f9to//PFASRB0UAVLfsfgHkUll8TCsDzq5hXalyG7skbOrHkT6hBobA4Arvar
+RrrQqxM4RA8Nprtxz8V3ZEtRM4fCx4vn+CkldXOElhjlA9Bz/aV5ju8Et+NOvlYrOl/m4BVQfiV
VLy4Omd60ecJhzTyUZ+mHZrQmxrv4+WVcH6s/mtiNVZZABV2HmkikI+K4Jp4JfNdey2bdWZJL4Bb
ZBegw+ADLTfaN/PJUvqy6qHHeGmt2ZMCBvNQPV/uyJkpS7aD3ZfHACtCXy05yfTbuYZQ47Wto9Z7
hIeXf//MQFEQDvER4TPi4WsJUiZGZjK1Iiuu+C0KA8ruY9nLzvBBVCjfnFkFElGCdMNAmaulN6am
FmCUs7z5Z5s8pC9d/+HVRwMaVRE4evkm63JCWC/zWgtM08uD2+hQ6R+es0sIaNHXIAYlILOaUJLQ
kPNLZdPjQTndafGVq9e7mQS2hXTW35wzOa31lXzUBNNPo0r2uuJG/S0PN5K5ufyh300kWoDeAWQI
PtNCQjidq7Uw+rUwNaoHn8lVG/TX88cyZwrziE8MZ0NiOi3E09MW8MGZYR1Lqsczvc8OmXllqr5/
BfCFWWYKqjbyu1xLThvQ+qBvcr+cvTDtXJzIXPV3vF5tITrm2PMS8z6angfxNdA2tb/3qytT4P3N
cmkfbCgxci4qMGlP2+8hBtSY+mZP0p7UWnZDX4OidTNjqCAm9lDXLi+i4MrMOPPdCEThaqVcCnra
9at4kASirDD7PB1jqXCTtFc2mDMzj19F7sOkPqNi7dJYULOunDwRrFt3pzZHIfzotYGlw6HIm54C
FbzrV9/NzwdL8VVx9FL5l6REOBh/X57bayHFMvVoQSM6v6x8MrenX0YOUIMH1TAyuWs7agcUKg4P
mKF9EGYP9MarFusbbczsqQn2l9s+O34LjZDiUzpqkdWsJ8VeiEVUjp7SWS/9lH9NJv1Zqa+FPc9N
A5lLF7R+Xu8cBac9zCYUhKD1J6+T5X4zFGGxT5P0mmp6+ZWTazjjyNRGGcBUQNi8GsfIyoSmj4XJ
MxVMPi17kfibOnCOJmbYOJ8uj9zZLr1pbHW06QGOlbwMWM4NroHMRZB8bcd4F+lY+kMmfzl6yNus
+wN9jvUsaExu69lMMSvp6a6rXktpsGs5dLIpsLNmK14rqXZ2GLl8AJRmUr4L3fU4ZhNCe5MXdg2V
UHv904gcJdELx9e6XZOKV3amsyNJdITKZwvaai1vS8RKG8rOmjwDt1oSZrez0vxLE3/rBiBMIU64
+ljlrEqBXiqTNzTlH7H2j0Zm7i7Ph+Un3k2+N02spji3jzhIa3nykva7lEt2lj+MeUrNqyuz4uxo
vWlndRURo8Q0C592cjgaVokzUr0S4jvXwoL0XzZsk5qvq56EbIYxDi1aaBVnDNTMHo3uGrV+CeOv
hossxSKTYF8F6bjaeMSpAiOSyYNXN5izuX4SMa1GjLt5bDWNnYdhhTm1SG+suFO8NEyGK9+LtPC7
zc9Yngs8BZGycIVciw/7Up4UDPqzJ8xttG38ZALZkBkBPg+pxmeV1DhgWNmgAO7nJK9cIU5Tt9Cs
1kkwVcAS7XpnLJvRbnV/3pQ9VAQzwKU05+AAsBNloZ2WTbXvEZPZqZJ3z0Gn4KHp0nofZbK5CYZG
vVenQXpUxk5xW3A7d8Vo9vtUCl6Ushm+ZKoy/kq0zNprQSS8JJP6SzCAf6PUiJ/0MMk2zViprsHd
wpG0gR3BzH+UnYRPRhHnMnO7ossjKgpm/n62ymwrYDs/VNGo7wO17u2202e31YfsxoqmaVOJWvHZ
aKDLqFWsbrqwFh7Ih4quIoNLGfoJJ0pYlnfdXFi7mSDxtkk74+j32N0grJRgFKC5wKkTwfiJw2aO
KzO0SbZF6EgFyQkT3Xwya2p2D2IdPVjUY7VVNfhTmCK+Oa1OH1KqDDhwrXXHF4XIDpKCtCXe3LtM
AZ1DcSrLHeHGuBWuuE1Xt99jBXO2qmUSDr1JcjnJC7sIM//WCHTxPpNz8anJ1NuAgGOJd3DKR/zD
fraJrES3wY4HBz1oJ4x6yR1xb2kb6AbBttj8pWnZ7EZxHdnQxoAc6RYV2QWr2nRDLGysrkm+5nhy
3aBLUmfUcpF4GaljW9VHQ7pto+hpAU+DLBn9xzi2fihFMuz9VBXSexFjVWYLaheCNQlfranmcAeW
+1WaI3MAGaIGnVPX8+tUx1rj5JKZPQimMLjA2+Uf1LBqVHdg7X6LzEB8ldu22cD6FGJHmAzjszzJ
+Q/fyKRPuKOLW0oe53YlW79rMW+/zAqcDobmmYkxbfys/Z0Jo/A8F1zSxhncU9ErkXxoQUYtFuta
d1UtMm3molzsiX7+6fNY/5xNDEsIosvNzCkALaP3To9rax+3KTVRxdgsbQtD6oslNM2PqIx6RxRC
on21PHz3G5DbpNIE1yeiFDixEQKSGVPjTqmGZ0MYw5s66uf8oVS7YIc7GmDV2EBnCiwKKuvB7PLX
TseobNWN1HLAh8tMmTSAXuMweVj6+/2URD8TZYq/5YHZPYTKXNo5I/I5JquhH3yc9lscffrz5PMB
bLAYwaMB+ONekPLgU1qV32SjzL40pfya+DrP4wF0ca/OOo5dCMFYgL/Owqht+VLjAwNsfVGmVnaQ
lUkuFuPWRRxcbFFrmW6RiK9YxjQNLlODYivqSofnGP+oyVcHaWu9qLjrWSRZ7oqB0myMUWy+BSzP
0rGMLLhTq7ajo2ZqtyY+1emHEf/ouQAAdLB75XeQajN+2yRxpSHr+NIl/0MNh7reGPFOyuLGMQer
d2fdL1ytteJtC2vCyfE2Orygpa3S19VBKSwVa2FofG5UICl9BLYrDaYANIGiOhMTzx5mH5tfMIpO
6VPxFnNvcqy7QcChq2POxiaPMyGCC68mSvWl6VXhB07B3p5VjIGZUfaOHKXCjR5Gw25OzczJ8HtC
3+pFJ6JelyM3HZrRKlKbZyOFZSb7kbmjUFXh1J0x/um5l97UvJ9/dEWUHkBtaPiKCzh2cgIydMJM
tWf3ER3Kjw5uKvbSCzCUpnCmom1u4XAlPzSBa48d8ZJ3lLieF2xdf1TiStuVg2Bs4txofgrthMVx
NEvJFXogD8E0mPtSC6l2UsSAe8HqwN+ok09y1ka7OiLL2Ot9eNMjv3gc/a5kLxcw/2KOc2KpE++7
JNa2kPiaJ6yp02OcNp3btSYDmM+625lJ4fVCqx8FybT2bSfMG4AgyVfADdk+niYJryMUqjYVga9G
RXGU46Rj3ohxb4eSmd60maqCZZpqcqzBd6hMuRP71mMgSL6LBewX0jFoR0Pe2GqafiG9kNlFIKB7
BzPu9sA7tlSnZ+uw8vk+GVocoybkmKSqOB1gMNw1FYwFnuS9Lacj0qEWPl6t+vkG4Bd1DUAUxEcL
KI+dqPj++7jttlGbdHezjC1cLMx6oyD121RpOznqJBRuqE3qPghEaevngbUZyfg7VSB13ziC080U
xtFmHnmGG0KJ0TMS4k2ZMKf7QtUPNQRnZ9RVxB1CmsA1kKw7vZISaOpNuGks9U9q6fNzbQb1UxmX
2a5RaJb7i0aNF/BlVpCML3mbGm41ANwxIVbewxeBJ9XF4iGx/HZXCk25CY1uPFptNGzSrNe3NbZg
6ASidqgTcXSEOtEPKpKR54568o7QSJA2xKByjbJrnSYx5I0R9ro7ZyT4hQktiIMxNubkagI3aMHk
wZ1Rb9PJFPY4O4S95hsgCEJoAVZB0axsYNOYhKQ+gtOTNsDZkqcmtoKdgnn8qS7S8pDVc/e5qkfF
lSZTfawhTmw4zVII5n37PekWVJ85VbYlob2PtXaAOGR1f7o8/FmXcu7FOHxt2QryjQa01k6oMXpI
ZV9xwQJWN+XCWVAmCxs5k5mlHbXP6qhGP2O9i92+xqQvR+zGvgwrMp67X4WmNDYqo9iWJabbmBTS
DUvXd4hZy9uF0rczcKTbU2vOe+QM4Gt8M3Djv3fMrJptZU7VQ5sL/T3vSF09koacBjuM4bEojf6c
xEF5HEEQwH0Qmbv6HFKMoCg2CML1Yxko/bbKNMM2ezm7w9AbOHpTgs8rtAxZEVet0CD/roxA2fwg
f01ycbZ9dVahgixYQXxp28FUO0iVqWlPud4Aqe9KDHWatSlHsCZ5pf805/5nbYzGa99TG8DXIra+
ThZ3dV8A7NCR1k1R6e/bulRv4ikMoBeG0Q4OVPGSzILvyFrX7pI0V5ysAZ5TBVHsiuiBtppY1Lsc
Acltzy2Sge8Le+wAbNRFb23QFjx2QWhptmTIEIeAjewiv0ANVeiQq6bl0InbvnbjBURJTEl9KiON
/TqCYYADHt++2kewGpvGAIfTsu6o7r7PcVd6M3SFfdF0zX02I5YQ6la/r3puBmMcBA9Fk4j3dV6E
LqIpYRtLwrArBlLXE+oWw87YhFwiauU2Tlq/dbvO6J4nOfidaoWTKtpDtTCOpC4cvuhm1E9OMQv1
N8WYGk+quuSXWrbJV2vWg40W47EexPBnIiWwgISBv9afFfgcluI0PfdamRoo+0LrrS1wOnGDShAy
SN8Yrjab46btotHxMxD6fakG21jQW3uuBnVvSSANU0Fi0hE1wFNevE6FJbFxWNmDqc6xq+QhIjF1
xtOtl6Y9EsLbBGohbEYomrHD5VzUjmo+zf22HiifkPejb6th8CWY1dAO2raGJlGG2kYlye2Fatzf
ash30mNsxWXJpRYdEyn2zo3VWjlqtdXcW4Hxa6iTwS4L5rsKVmwLOpXL6RCYe98aOHkyTsIopVDy
FPftAf1Oh/FPCrdGUOSvigwqiURa+8lohfTYNMXs6UIQ6XbSzE1xUwezJpIc9isnbpqZazfSjIdm
ZE8I5Xl0OoJynCrINdIpgfiYaonXIOij/mAOW8kv021IOP82H3vzM5Avv3RinuhHzpcktltfHECS
Sn70O+3zzlMFI3tO4djdZEAcXLUA/WC3oV46FZe8HVeFpTb3xKagRbjlZ7A7sywN+5Ta2vvCGhpX
TYxvhG7aY6KrJFEHP3sZKz2+7UMQE0m2BCqnPvocxt20xc8Mt3U2FVupKvGTKZeRJwcCqCAtCnkR
Vd0u6ydhAxOo+tSnFeGfGU6MVXJJzy2AQAE5j2PYQrorgvKL0NQNb049u40qPX/uSv+LJAjSI57a
6kFL6/HZ0KvgINYx8wOow6HS4j/8n2I3HJQOTSULUgunfmfhRzrw4Kq8qqysvVBLJrIYdfA3YRL0
XjoVgi0MRrxR5DYFmcUjIwuD4bPiQynWa018sFjNn1pRLzZh6GduHg+hG4lZbxdj1d9QHz7fTno/
PUVq1j6pCXQghbiGnQ9ds60T3zFj8wAZ7iXxVcHtYnQxgTxA2sry/l4eeS017IGOqObNFuaHul0c
cY7SiMMu1HrJBY/y209qkC96Xx0LKpDeFzJUiRTg2qiLoKHmoUfBZLa3UHnb72mO5x7qh3IHkwk2
gkHFnmSoqG9TjMkxhHQKkCIs3WQWd6Ek2KaVw0Sa5fk4kGjetH5cHUFZBVtF82s7mIP2iZSU7GBs
A2vX1tmNYvrWFuZqAElwMG8lPMhuGVvWttcjzvS6aD6pUv4rjlrzQVQgwPFC484ygHSNBCU9TEFk
fpdrKUNI4Xeu3Nbtg57l6o2UW+3R6MTfulGwK3e1dIxHZbQbHP82geB0O2uol0MyfI6Vt6qt1QVF
6DogS35o6hthHKUdHEDQTakZ/1HljpyTEkD10pP4GBVdtk1AcjnkobmTDCA82LfBINScBpHWAJYQ
KWigWKhxcUfWABA1QMNghW2M1qZLjAfSihWmB5x12s24ECf9oQxtLQrK17aKp404+D6Enj5zZjGd
j5Y8Jd8Rmelbs5bG27kGwxgn6WdVERhLLXkZKLm7LTr/Z0ch5+daiUuvTX2EuaMse4Vs9DZ30WDT
U5F9xy0cwJAkyS4RkgEOWKHYEt/n0EUQ+2S9Eo5dEEGXJnYi3lO6wXe6FmBvKuX3oTRIBx9Y9iaw
JuFBbQlL6LFa3JD5KO56NR4eswimKNCbZxSRqJJLMbOefUuFWSIKnwUrAsqRpEVkV7EVesR9QPqE
412hWAWhLv+PlSfdjaFp41Huq/ygck45EUQ3OxSSuXNEec5fchmAYMHgCDTficZBh6bhJnGc2VUe
l04eiaY9NHXg+JFW3iiVJO76XDSdqjT7bRb6iVMp2gtBMnMPqyn/k/SQjOcJgFCvhOkm0YKed1hd
PcBBgW0rW7NmF6U0P+lo4w56J8UO111xB5XnT50m1r6XQcqNgc6lLGqUm0qejW0mSLdhOWSOGZSi
Vyn9MoTGdGgtwXIjJfmeZUm0S3l5ATpJOyIKEHtBkC5MZ7B4SJBq7YiWZvxcjPq49WeR5+QYZ18T
Qai/+GOkH+ERQ6mLxdqedLxmApcoG6hn4JpVRYCrzyTAIv583wvGaIeFVjxVEbo5nq3+DXFGeZOV
o7DHEw6qaYDGYLNTh1sxqAGNpWkLuSyzNjlBdzvoqt8mfByQ47MMB7IE1AexxjbGWtjMZVk+clue
bQElnF2JzKjA0ihtXI/SndmN6W2Y1dHL5YjsuzjmEt7DXEwKeykpto4r1+MAWw4UpNdJB12+nYuP
RmL5fWpjLBUSJC4FyhLifJM/z5ug0ZFqzV7b3Y/xIZSv5LbO/f1vfv9dPTTUv6YU8fvWQ4rh+4OG
DXLa/It8J/WmMGy888yMhskZN/qzB1CAWOGRqgJTXH40lrxqZBWtbrRMG/SeRpKQ2Jl9zQV8boje
9mH1CSzEis3Y8vMGQcfisQpePz6FrCWxiK2VGhhrkfRkVBMMb7JwWfPNa5TvH/51SjIR/KZ4zoK9
WHr3ZgL59dAKda+LnlDL32RiQ8TAPprVNqy/SkKSe0xWWjltArfMkJRNqXm+mD2QeiSfMyl/Lnfj
TBidNtDCkNfjAbJWBJO5shRUqponWQ9S49U5YYpPl5vQ19mCpRvKUjtJW2SJaz5IpxYqevVC8zrO
yEY2nrW0J0qffjNy+Rr4Z5mSJ5mJpS1EUDQI8YTmTodsItRYzWWucUCO+yTrj7PfPUJG+QSL7ac4
dQQkP6rFZyHSpK6CKVjgIfqqSbEUIKqqleYVuAfTYxj8ujx875It/D6yDNY48jRkMqtZkMoJ9xmw
X56c/5rbXRZNNtFbMHlc4CRCQOGVVf/Od7R0CCEFSi+axaq9alArLSvNwRB4eW9Im0r2NVIk9VHz
9R3JXyDJYNKm/NOoCJshB2x4ubtndgUkbDzZGVR0R2uxCCHdVqB+ju4hDeL9doz1Dxr2lr3zpIVV
prnnTA+HWNa9ALVcxpQ0/mHCLyZijhd9KbG12tgKLsuUDW6ZEXhUyLIMKjkc0MZBJ3x0sBbtjsJw
ITmmQrGxLL03m9Akce8fDHJsTW454WQLBHEvf45zypelihTe0oWUYq2nXzzLtdhWtezNJM0C3me5
l9eDbZTHuQQpCbROaLOvoq/uGivfhV3qqOPvy3/DkrM8WdRIn6iOqlF4DcWesfYCZwK1JoB7onPg
HWrosW1SEEOGDadIjdMn11wSZ5ujFYlypgvYZDU/4oao0kLJ9Cj4tlGKr2PX2ClR1Kb7ohZXJI/v
FvfSNZRjJmZwpFfr0TUo8WZIcPC8cRRfZC3Y1jrVUzRSBez1UwyTPgeNnf6UZvPKhz3bssWGryxX
iHea4EFVytqXpMHrMJwMnUEZEupB5AdfuZX6R1DUjg8N+vKHfLc701uKCCxqIorhvPMShD1FknrJ
HDysoNSmmLJ7PSspJVG5hdnq9sSM2mSyfA2Mc65ZSGfYW8mJL9PodJWoTdMJVm2NnsZChIUaQrSN
BZnHheTyH4vyykd9t4XRzUWVw6aN6vDdgZdSRIVwosJ8xcGYEZS5JqhbZuB6QSDxXwh6aBtJbJ52
SEmpbEEBI5L8vGxMK6SIBCG79sNb8dIPMh2L0UxWYQedNsMSIOstN6M3q4Y7ztqDlNSHyzPi7FCB
n1kU49zT1vqscBKILtf96CVl0T1OJjE8LoXB8+VWzk0AwBZkl2RU90ilTjuSWX6taUIxekxJklB7
DSRnlR7LjoK72n7sXy839+7Cw7i9bW75c97sym039VPkV6MnhWTSx9+m/Im6Sts5/nm5nWX819PA
oI4EjS2ax/VlpxNLKwy0fPSILzxpfnmDX5caQ+qL0Ui2vNRj7437DEH1la3j/Q1h6aCKYR8BCPUp
1wuqACKNfTeevKhAH+ALPMcBx2tQoIZflfW54IIQKD/Uayahc9MeGwDnHV6A9yJIQbC0tokk9Ijz
Z3jgBHb+lMKvy2N67rz761OXkFky5ddyWF2MyCBR2N4LxAeNHVhuIkdIHzpfBxYPCHh+1PO9It6F
8h9hOHzcCMVWzK7MPyl8Sx+XBfNm7qhDUadKJMpelVNghchbEF31d7+fNidNrM43s62W4OEse2bW
2GO2E+THy2N45gA9aWB1K6lVJe20kD5IMUF7ZRt2h4GaQnH82sk/Ljd1Zv9Y9L46p+fimJZWW5Q4
46WOycl4hv5T979fEyVe+fm/dsY3XwN76mxOecrPg1qO7Rmw7eW//8yUNkTuGOqy/3GXW921o14l
ixBJhAlqdMPV1EmfK8Qax2SQtI+fSsAEeA4j5OXJ93dRv+lLnWRz1RUDEmLpT0sRjPwaeUFa/tjV
fnTSwqozU9Hks1SIM4YBiypFr6pyOwvRNixe1PAXZU7IiVR7EwGTeuWhfGZ/P2lYPl00sZYowah1
s1fHwTOi5U2ofPEHr5Ub6vrtu/SKIPHc/kd7mCOYeejN1z6/UsgVJG/N7JVy8ENPxB+lXG5IVxBg
DgM7ivMdZVZ+zn51q/RIGi5PmTNz0iCdg6wUn5Jirl8XnVVqZtah8JTx4pR2cuXwuvLz1qJrfTNN
+jyJplDm53kb2kW1ac0///D3ox7kVYHelyfFaQNBE1EoYOgmLwuEl26kmBN1+K6VzT5zNGJ//P9G
1gDgthdj0RoqZLA+DSCTfsoT+BWC9WsMCWqL4it1QKBqmNeoHecWNFUeidbA7OWCppz2rq4JEUt+
zCprvlKiSieCa7qXB/DM9YKyHP81sXzBN19IbXR97Jts9iLDVb/X0iar9412ZY6fnQag1NiZCMBy
jT1tpJEyWWlALHoKxTomJ782Tuc78d/vr5asTz3GUgswVAzgFKxdIG2Hdi9fi82c/xr/tbL6Gk1r
TpRVoBWl2lBkJfqqXOvH2Rb+3pBRxMLOWM3mQp/apA3/KofF3k3N8FsqN/dSrW0uf/Qr7axZwWYY
NupMJTVP46E4yu19QLbS1sLmimHifDs8CpHUAupZX8h9atlEaofYn/KNlLMYGw/tweWunJ1alE//
vyZW12MrqKnhl9IEKHx7Ke6hxbvLLZydXNxLTZU39cLFOp28Aontool15NzcT3NIa2OnU4PhOMj1
P/SFjXgJKGlUHpGXv+TNWkxwXE+ToBIiJ0iGuurKz5/7Gm9/fvVwSXkVWxnKRdT8hiv/7hFeqv+w
m3ChZrPC2MlxtvwJb3owUcoymuJC9MKKAlxOcEBioF97+J/75EsAmHCVymVt/WAwemGOi4ZsiDkj
PxFbimCZ2uePf3Tcr/g6CboRz1iNlZn6fhRIgehRcWtjxfU+9qk/YUkbM95ebulcbzj5eSYQ5LN4
f50OGQJJIhzCROKiNvudlMoZ5YMM8QqU5FwrKgwolYgXU3l9NRQNQdOFiNvU0GzRs8yby504t0b4
FpKGX5sM25q+omekwP1Zm70JqLYcVE5qGJuu2OvtlXvnuTn8FySzwCVN8gmnoyU3uaaGgz96JG7t
PvmeI+PIr/HmrzSy3h6RmDYK8g8aKQKnrL5QdcI2r8VDzjbCu2zxegGSXc8wHgPU8jK1kS9SO5nw
h7bsqn2+/F3OfnYueFg4yCa8M3XJBARjfICjZ6IDPTZzKe/8oPtzuZEzLzSDr/H/jaxmsF8ZFKLX
eUlnPATS6jUntVwqr3wZq/iXpsiSLagfwnvraTyofWbNBsruGJiYLYv1jYVCpy+oy4cUvUbmerlr
Z8cPBByBMWStFE84nW5lWqt1Uqn4rrTSNiVensqVTfnsyvmvBWN1Q04IMzZY/SfPMnaxQP3Pu0X4
de0CJp2dbQQPJTYB7trK6pj0+7wsW5WBy8Op4WZxN+gUVk2bL0Gdtjd+VykO1Q86QtOZ+ZUyxxN6
8AW5SvnZXUdx4SLsKTSTXWNBnntrgYRbss4Ef+A9nI4vZdOlROgwGJVZ/SOTojut7EJHMNrIaUl6
2FYm9rsqzz7+0DfeNruasVNQDmgpwsmrgR+iPdtc9QT+5UCun6/aYuJk3pC4WT+QDSvqrBA/BT3z
B0KqyJHyiWJjXLb1G3GSmhuhj6x7xM2LOhMVxJgL2SbOEqz3VlVSmK6oHKFT49fLM/rcRFg8uORO
l0DB2tKlzX4R5iojHg834deucsGQ/UMLcCNAoBhwa9Z+Luqx9mYEs8aTEBkm1Ef3hc9Fc02zcG7d
wDGk0AU0fBEn9enMqUxEwr3FHp2OkpvPCAbrQ9MiqTeuBFWuNbSaK4GZ520f05A/kZ4XC4pkVw9j
NoKrsdQvl4fu3HIAYMBVmZgKcqnVZjBEwcx+jTkxF4Q7eZg2hSXs1Ag5g0RiKh3iL6IYfbvc5rn+
Ld8Jkyzi83dx+aCirpJZY31L/YdCfTRT0R6wAFwN8y5vsPWCeNPO+lAVrSmW64lbW0IB4QKvSYPu
yBqpTpq8GOmNUhBhYcHHxz4VD2V7jVV4bmjfNr+6xWdT5ftIpWYPbWIzOfX8hdrgEkXCZVs09peH
9NypwXnIYHK245xdzc0oGatI72QeijVkk5KSv7wcoysHx9kOkeqjFgRyDlQppwvAjCOjsAK+G2+v
fqcIwnyrVIHv+EpL+ChJ8bCoQ/LcZOE1JsnZlrm4cNUDvGauL/lKipGK0iQEyJp9DVGtJjExy58i
Sd1auicZV66uZ64X3PQJwJjk25ZnxWlHqd8+WJ2PskcTHnncZ9O2rG8YV/3DaA9I2jAQSe6R3SEc
tlp9aoswDhqD6CFod+b6Fwr3Nnz58NTAxM20AFSA+1hdVuObB1IjSlMyoTf1ivmTP2+14fAPv4+7
frnq85JcAwTKIsikfqwkr7GckXrq16jvZ6Y2v/3f76/+fpHiKXmnpJInW7GTSKNdfVgntnwFHQQC
EVGKS67vxSLxjyydFNETw8SW3dn6YKWthbFgQp+DuwH8c8nKnH6C0gQOmwFk9cy7KVZsAVPL5W+w
/MBqp2OqLj/N2Y+mbjmC33zjVuzTxld72VPTxHA7quf4FGcVhu5GGbV9rbWJsxSSw+52jZh6Zi+H
qoR2aEnhkRNfda3LEzEXFhEc5V+HwdFfBGvT50+Xu3e+EdRDVFwjpbUO6iiJL8XGGIpeOkPP6hPr
SBU/3wmt+bOuZLt/aIwiQSqpOnVZm6djqQ4WREf0Q17X6E9wLZ8Xs5hN5aCHybzGcTizr5Fl/6+t
5b9/892EBvOiPCa8+ftvafpNqh/1yJWjz/AwMkhqlzt25h5GuSAC1jCPFgDw6oxQjNw0agM9Yb9Q
i2UZUCkP2jC8ckqcW6/k/tAsgqNT4Kmd9knGAWD4M8mFXGkdy8JA/PHQLkEFisqhN1n2s9Vkp0Y0
dudSJ36MIly7icfuykCd78F/Dax2HEWf0S20yuyp1VYfju3vj38HHnbsNAyRAY3sdIDGejCo5ErO
LH6dxKOpeH7zL58A5qDEHCbHvQ5+W8YQzrFFPsnMfpW5rVGy9HIX3h+QoGIU5hERdv59vedLsp/G
AIuMBy1CEB4cA+trhFtXCUd3jL3Lbb3/GrSlQWxEaUTEar0eqaNcahQ21h8K6RjdRP6HZ9Ppz6+W
YDRAU5hzfj6/NQvHunZnOpOPR4TFrr/I6Ui2rf98q5z0VOpb7QETR1jDCZgfuoCK1NVB0g6lLLp6
+0ta7LHCjYRnUBo/XR6+96v+tP1V/yywwNijqA0mWJ8r7Kt1dOwy6cp8ONsImqElr4dAaq3k6K0h
r+aETkrRU9XhvMvsxHi83JG/WrLTQ27hs+DAQfDFTWOtNStm1BwxV+AHYvPVtu4zfYAQomjPYRfF
XxhlnI1F9pT/D2lntuO2Ea3rJyLAebilpp7cUtvu2M4NYccJ53nm05+P3nufSCVChBwEDgI44FJV
rVq1xv83Ou09dxKomdIiDFwpUbzNBJHmkwb/0POgWtUr7ZNUH2GmDr+0UmsfGn1on/Uw8E9N1qaP
vDLpwfCr+FBo9NDJIy0NzAKrzQOuSA1ufTYOTwO+44NPosGtabh4HLsm+d6Vof9G5WmgWcBWvsTT
IH3xRwM8xjEoTh3sLB/aClZvz0xoSfen2M0ixoetFATpPm6V7MDD0zHENBWvEQPfNKzq2vsQOZ+a
vPkn7CXVlQI5YS5qCptpTx4seKzG0f+Wj/b0XI12+2ibJRxUSVea/ww0q/2dqKO0vX0SS6c9v8S/
kBphXBDefCtjpkZODU67PCZMBTKnezfcJK2LZyLE0E2rvSoLCkQ4+zZmKGZ/ewVL9ot8hA3clUOL
vehQ5Dk7OUA1fJTlHp7eh6n8u0gbV/eefGbNbstasl/nsoQLOJSNnvgVssbOPviAQpl38jphf2nc
ZgYEK8mzy8jr5YOi5H6mlbz8R6XbFztjDabr2vuaUdTn5M0v2FwRc9LyC9KFvmIfleFTSwhUGnMb
0YO+lsVZ2CgQuuasJ1QtM27j5TLqKPRLSensYyj/2T1n9tfb57C0DNbBdCmeMk2cgl8HQq9UBL5j
HhXQZN8GewKhwSilz1Oi9a9GJycriLKqyu+9tFc6mNMz5h0NqvSLCtfEa1u/m5Iqow2rLN/6YnxU
bCZgd1UYT6DU2DCwK9k3Wy7iXT/F9avVgJUDEU7geg0gaHJIuqC2a+dTjomyd7aZlPux0jM237Y2
GiQA3w06Bt/mqfZNLuXt3S/HbNEB4aLVYa6yCL/fT5Smk9IpPTIPLhudS4nCre4urugmuWG6h2fw
4qtybYCvrTO2Fx0tGcI2OvFqcwAwYMVgXWvWLIVcDP7QgruSVUGuRq0VHaXuWXGCTT/dbxKRgMc4
Uw/AcCM+gFDyjYMuZ/FRS2XXsJjplqEBH/65rcJL64DPgEBIIdAmnry8IUM+GhTv8uQ4hpv8bVxD
dZ4PVFBYLsi/n5/Fn0UjkdL0QW/wec/4NoU7qXkBJ+GtbA5Rc1DuZN3lXkAmSj6CaUkyVlcnTzXF
GuUB7VKz5IPFCC8wb/fuFgi5FvlmyrYaFUjBLALkaUV2k9fHQt3W0iHPH25/f7ZHl9v1iwyX6w0v
KqN+wv0IdTkIHQ1aTUWtow+dbAefZakLnuAhrF50r+sfNUm23CHo16aErvVgljyX601I3q4QDQO9
UOsEHppj87NL3Oj99rrWvi7YYXmMAV6IqvoIDcjGbB6738iHUAph7oMCIUSK/PtS0eC5AaMAk3cc
mEof3Uhb80eXloDJ4lTIFrJTwkXRfEXPFJ2jH6tXyXuRtdUTmKNY4fBVk1QoYyszA7aYcVEg/Yl9
21ePDbJ2ftYbG68CcGcjJ6nlPPhTG34mzss3TGnqm0Iiytg4TVcSdXtjqGIbDOl77jnVppG9asPN
fkdjFDcBqVUGgc5s9xJ11Le4U+1tkAf2vnQSiZH/MdlScQAjSFM/+X1jvNqeIT1EQUbnHkjw0/sA
ha7pKrnqP9QMnhTbtoc3Rs6j6blXy/49bXjDezPsaS2pJUva1JU8brOqsFYiq+sHF3edeXnStTJ5
ALFekkVj6XcNw9WG1o3bBhflVaUMdOCiZC/BQAHwbk8LgdQbCa3JcpB8uFSryQmlqSTXelSTLWC4
IDtIu7uvBn3j9JMRfejgEwqKG+Py+/5E/2cRaG/K2HycpGwldl/oQuUnzkl2hZztAsT3ZDZe2Rja
Ef+XCoysD3/laWYc+ihrN3Mk+WxAiPwARiHwYHocbA2v97bU9cuVXzIvRlDxGdCcxCjLovFFsG9e
PdZa5WnaUTf2U/E0Tvsx3N+/n4xoMoVK/vuaGQ6SAkdPalM7EuqA80L17vb3F9BtKQnSgQLuPu/M
lQ9WJv1YFYrVHQPPA6hC88p3LWmCxHXyIv6oxYH6eSrMv8bRy/ddCrBCUHTNK4gcqeTmjtc9rvye
+c0R9nTOx5AGILxBjwQFkhtLYtZA6o+RHrfbAj7ZXWZ3VCwrkBcJ5biJSkNlPFKy9MQsGaMJDZj1
vodzuLI31zGQQdvUTN5gLU3OQopmJYVvKMcxxwgFbuW029wHxWqry/dfG0TNnLnzpMdVuqimo76e
aD88gn6XmG9AyK5s68JTTMc+NBuk1ajpi/moKG0Ahswq5VjJcfokM866N9quewNkTNl1ZqKNblun
IZNpQy4/MJdsPkWjTUEw91UyL6PxwrB+sweCW6M+PlY7UNz8z75phfuibEAXu/17F27WhRbMlvPM
0TJiP1VLOR6OU/UoOXtfe9HWRqwWXkAOFgI+Db8a/0q4vNFYByMoP8NxzF7nsUOp+3F7DQvW/VyA
WLqKyZEoOLzD0fjkeKSSH6xp4/QrLtbKKizBhVONVuqHGCGAOUQVyHe/cRBnu2SplwdhjtwuNc6G
oy3/mYYnMzhk+cfb+zRvtHjj53OAZX42QqIrEkBC4ChArhyrZOx15mhT0FHpf89+lqbj/2XWoe9W
hTNtBitXJ9jKxjVn6FrbZohZXmHmT2dAZ0EVtKkPgrDRIPDpGU10QNZSZhZ52jLu3s0LQWIDyjhN
kxF7anuUlK1SbMdkP6zRIF0bLR5uSArmIH7uwxCCeENPB7234+aI29jF9OFt6L9u9Le2WVnLwjN8
KUnwghmhavJJC5ujo/6hTDsjeK6HdzXbG8HBjuttaR7C5ilJ0xW51xp/KVY4LGk027Q2EBtpxvSY
BqbxNKbQZd5WygUpFOuII6ltM+QpllBkJQj1DhS0o0ef4RR9Sf3tbQHX1sG8ECBYuNSvhqkCa/I4
xlK5AcWi24Rdlr5LadzvYw/AvNvyrm/ZnHwGF4iLxuiCWPGwbUmJY3DOjt67966AajMe4o2ebbTs
UPUrfu3C5qm0AJMQYYR1pom8NBrhUOFnWrF6zJuXqDwEzv17R7ICOH58QLwX0Y0FAD3NLb1Qj339
EoHJaG2Uej/+uL1hi4uAG4FtozJxxY2gEqiaWRqox0Dd4oiDBfzfvq8Km1QVfV2bc3w0fkr1L7rx
/fb3FwwBm/Tv7xd8/aZToizVJeXYJ6F86qum/qDQzgzytdxBVN0HavgKp1C5klNYsKWkLNS5fxDS
gqtGcCkHiyrDszuO8kMZPafq1lqrd62IEB/W2pfz2jA95RgDkAG8lApd1MrhrIkQntURGtXMSRGh
Dc/xn10EruiKDi9I+MVXgVMPFAcZvsvjt5NMgi88m46xDFp0lsSPmVoBCmxU77f1YFEQvF3U2KgJ
X2V1YzWRnCgep6NdFWCSqc+dDwJoNJr3u8u0yZE4JjdNwodbc7mi1iCY9qqaFYXDzp7eaxoQ1DD7
oIOPBn/j7VVd+7M4yqAFU60nNXoVegVeUPcz6NjJBNPU1/4xvLeh+Wq2jyGQcdZqi831Jl6IE6st
XQv3a1oirp3+NJPHPO8Y+75b5y5lCDo3AX2eGKqU02j4Icke9P4TQ463d+3apl2KEGzOMBhkQQIv
P0nGY2+PIOr9+G8CBB2ITKVsVIVK3thFh7rZg+m78jBfv5sYflIm1EDomr5SZ0D1AKxL8/BkDb0M
qngAVLHWu35h7T09ud/ZuJQm+Dh64w018NvhKTT7nWVHr4GxmutbUGX4ZUjJzDmEORl3eW+6tgtD
P7SC05iCknHq6jcQ81uqSPXb6N9tDBiun5PJmmnDWiKyHLUZSBklnL8n6KkBWnmqCt+11kzbgpYx
lUXOFweHHKbYHKh3QVvrVReeGu3xk+E93Faxhat48XVBh2V4a+tI4evUS95oOHpVcumVZqe19PvS
sTBbNjOSGDQfiq9MFo41sC1KCMbDYYie/eQxyiI3ligib6u1fso1YcLdD8pOa61aJsDSv9GJIE8S
aN6ApvryRjf+9uq1FqTlTfx3ccImFuC65pLJ4mJgsD14ZZkj2IT+SpfosiIQjND/RpuNqG0pAPc+
ZafwlJhV/F5EZfVkSQzA31aIJSkQ1zoM7MgwJIoZo7Ag06wbXsjg5Kd22DjW1//2fcFTnzSvSbMw
jE6pKr+p6bcmUf+4LWHpNM5XIMRscq4N9D6yAj99lKOHQj6E+YpLfu0NMss+IxHhdGBrRHfD6sJy
SDsOvGo+N9kztOqA3KquGRYu6Dnu7fUsn8i/wua/P8ve2IZE4iNEm2Wz3465vRn/ui1g6bqcr2be
0DMBNHZZvR+q4cmTPg3G1o8G13EyNy2iLYEb8LIrleqlBTF2SGkcR4rREUGe6o1KRtgenLyn8Rtg
m7dXs/Z1QcFUuLDCOOmCkybp7mtRrjmzS2d//usF9WqmFJRsh18ftjNEGfTmf8by984/3p8sopxx
tk3zsZ0dy6RnqV3Mgo699Je9l5KVkGZto4SXMpIyK4xgZaFxEnDxjbm7fQ5L15CkM0U3evevHVgr
zwyINJLgNIFbrtGin9WWO2lrs8tLx0HsT3rGZEKPnv3LXepHn7IYXaWnyD44zpMif9SUHowW2Jyi
n7dXtHBPyPWC6obmMs8quhZ5NPSBp43+KSsMN/D6PSwoT/JQvytF9kBj6mMaV/cDnoAoiK1hdoXp
2asEvuJlclk6jn+S/K30w65pE3u4vaoFNaAtiQXRczM7GcJjGad2I4UkT06K4b+n2qPC2MPdEuZh
LB4uiuKUMIUbqWlSL8ET45+88Ml/coYVY3ytaDOmF7Prs65R2BcupDqEtmTqUnsqFNOV/KHc2Hb3
2VfTFbM1/8zLzCpyaEBlQgMI3CsWLz2lAZBmvu6Ux7b2ynhUt6XyUrrekFuHSu36FXm/8pfXAqkn
MQcMVoItuBXGJHdyNYCnHtKv4EHzFzCc3fwVWi9Ncaz8gY6JaQPBwb2nRQAI8tuMqwQ+g9j2mLQ8
oLrRd6fMmh6qPDsGQbpiGhaSnbMMCAWJPGgMFzFNbHW0wjEcQIrPOtcHwRziGqV4yEHAT7Jm04IB
F/rQE4SWq6drIJC/krbivhLsGrCn/BoVFzSeTpGm1ElRn4AL+DCEwTau7K1iZvuwi55MuMZdB8zn
UtN2Ywb9hl+R7TVTaafHYK8Uxd9FqPO/y9uy7FYszJIqA40KfO1cXrpqtJDqMc0no2wA09KkTWpE
xnMQ2HR8epWzuX3MS9pMeYxOEqanrlsWIltLalqI61OkbXPmUNppnwCPOn69LebaujBMgwljlpn6
MtXyS/Mc2G0Cp41an1JzeGQW9qMiJSt+8dKm0Qw1owoz0gSuhCDC6irZDNKGMHynALLe1THdPSsq
u7SOcyHCOuzAqshhJc3JgbZE/bAGuXidT54L35wDLUpceLFrW5IbhYKi2p48wyY5+veQBO4Ufs91
61DKb0pyguPnbj/pUqTgXqQMHYyFrLQnrVAYulQ+p1r7G6bkfFWCh9HAZgF5FauSpw/gc2X3o4lc
LEFkxC68VvfMiO/72d+p9leh/s7vJ+vKbaRNlH67S80CTASGeznuTh08dVESb7P7+45ZwZkE4RAA
yAGHoYq6U5w8TB8Ve3v/7YPadM4e427Din25gCSRjdJkGO8UVW/OxsvvxhEDNGDuOGUI3J4hsS8/
r9SVpQel1pI2DB9SpnuaqiXA717SxHsPtOh7rGgrK1p8FPGEaIaap9uuWv9DXzeDOnWQGR+c4WsS
vILa4Ma+zoy5vwubb3FZPejV4f6NZD4LX5ZUDv8IG9mbVqAAkdWejOQYfB/Gt//2+dn6nLn6wWgo
UetMXH+6rSC0qu8uI8wTgTy3FJ/xXMSO7WbmZ9Mm7rpa/RHOdJ3G4BbjSm/t4tGcSxH8FdvWWmVU
2CTPHpPviaTrj6nnG5/LspJe80kBSAx6SDecgm+hUwdHVRvTld+wZKaZTKTuTVxOW5NgcfTMLKYG
qtJTrIOZvjektdaPpcfmTIAjPDZ2Z+WWn+jtKTe3kbpV7cNv6dq5COGpkSw/lIeBW6U34U6tpW3x
9/3adi5AOCdyiWEA5Ed7aqwfxg9P+53PqyoYtcQ8BnHZpTJX0HBIkzFglR8UFcfCXksjL7kus3Ok
KfNkDmBMlwIsIw4VyRm5jME3SBt3qR0fTPVRq1ZwAxaViQkBmnnntiXRSzV70IDKFuspe6/hk1z8
hvVkkuL/Pi8OLmrQovyP9ZTt9Kntk0OtOkczZv6nGF99g1Jpu+b0La+IjiWDORRSsYL2glNP0xLE
UCfnIYR5r53WnIp56wXXmu5UBh6AWwDwVsweylPuVQnMRKfYkjd99xZVj21ZPsqtB0/w/W1N5Ph/
VeIIx1iOoAd1AT1p59Xlycn1XV90BxlAvKxYS/gsbBpxN53DuJcKL6lwH+UyUNuxGUuqVY9W9Nku
77dZF98XrmNpV61XtHy/g7VCob96WInwlwwz4RwEDxDDsFNiB0Ed+EM/dEUJwOzHBPgqutK2A2xG
Cayn0ocySLZ9+W3M0u1tO6POr6KoDTCJ4M4CyjPHepcX1YvtUUucCky8jvZGNXNNMEVKL9oFw5fK
e578g+J97cw/PcD+Zf+hh4BLiT7Z3ftEf6BCDj2ZOfz0f4ZkeEz7yi3KD3q3kpxYMOhUcP7/bxQN
em3nXWO2TX0q6l0hbXProYl3t/dhTYSgQEGipcUMQXlqky+U2rQycmv5/b/JEJTIYlAnqDSWYWRv
ZCRTrXG7bMUdnp3R6+M0KEorJNroFbk8TgmA/a4to/oEjWP/OqaydIzaUHNzg2H8jqLbduik9xEm
zN9R4Lk55f8kC4qkFg7gbk1Yn6wUsin9QS9eoSrbBYnqRvrJavZxcZqCr7e3dOnez11fdPESVl6l
qaERrDLFQKjOiFTFtOzP299feMZmwhBaJkF5Myi/X25n3+H0QaZWnCDJ3YTln7VmuoO078L/KGdW
zzPnkoEBu/cVrTjp+l42AfR/CZ2DEq5kq5aUnDwlgClMOeKfC0peQGyXlmVfnKp20xSPybTz1lAR
l/SPBJxizYPgAKYIOi4xClzVHo9LArKXoXy082MMNVn1R5A/hmvKvnT658IEj9+L5ESebITpo1so
m3htiHLppTz/vnD6+hjGPgBaxUkp3pz021g++PXPGqJr3VjJjyzpGV1dQPWQ6ZkDtcvzdyp6uzxH
rk9a8N0KwUegIM7Im1b9dVufl3YMr5vJunlY4Uqf1QIktX6o65PXSK7bxmv4Sgvfp/KJggEbRXX/
Fx7ZmR7HqaxPuQOKfvdVVZ7D/PHun0+anadgDvZNXcy2xihen5mQRMDPZv5p6V9+4/O/al6MrDOO
JDgr0DbKFnyO4OSHX8owgrzjdwTgqDKHRLcqCffLYx54fm1lgti+g+9cAgGzXnOEfqHDCw+ABocX
KSqmD2GCE8ywrSTmkNYmGfDWUfahXn0qvfqLFpSvQ2dtrLBz67Z6AasY6tnwWc7snyOZa3sgNs+n
hyh2NmpiPoVp9bPQzRPz5m+/scf//j6RRC4AOIU+Q6076STLZfho11oll1SQtpLZtcXGkZS/3GO4
Ac1hKMbuZEEIPAO/NfHKKc5qIG4xNZL/IfJzrvKlUZmnfVtJHZwNUNmORvnJbtOHsmxcC7rM7VgP
29t7tmAd6JdhklsBXIM2UCEkqFXmIZ0u7E9eBehv3U4/eru0NmEVPw51/89tYUv796t4AhHwjMkt
KJCvFkHcmpRqLLcaX5x8xdItvEGsgw/TvUBCQ3xRYZctIr22IXouoLnd99JWX0tpLm2Xqsom1QNa
3LlolxqgaUVjp0rSneCqP1pB+tZGoEJMycchX6uSLIoyQRgEtkUlKyxc6KiW7Nqc0u4U6dHXcgq3
TZR8tgf7oWm1FQdr8Vx4t2kyhYgFb/1yVT51B7D/pu5UQz2/K/jX7XNfikA02suIAeY5JPJ2lwIc
eDpglut7EKZh8ZXb/sMglx8UzX8gupoeCUj2nRK/GpF2GJP0N8wCcATM6hm0hPF2XAqP86SnnaOF
zkZ9M42P0eb24pa0jkIfpXpiUABUBcvOcKRcpf3Yn2qpAkX0u6wfvWilxrl0QLjcDHxjxefZ9csl
dFWdjWTRupPfmNsfEvWq22tY0rXz7wuuVTGRPXaYJiZBGD3CVXvKmvh7H3efHZpBbotaXApTQsSh
jMkxWXG5lLxoEzD9oh6wu+9d/KAGh9vfXzwOKk1zSZhZQvGRCj1lkEEx4Ia2L2r1rIXHtv4NhZqL
Wf8rQnxnpKCqnDFGROZEsKOn7hrZ2NJx0I0PvN08d4JOCXs0Soo0NACyG97eTl9H9bVvH+SVS7+0
UUAzzxims0d1deljsx0GyJdOrfqmlm91eIBS5fZZLJ01Vh5w4ZnGjOaCy3Uo1VjmcECPJyl8lzbt
8On255fqyIRP2OO5+HdNPTdotQzkRSmfJqtMv/b0mG8T3fIPPkzdrjzTnlPYGp+aKTa3PQDB2zSr
yrdqcJSV+7OwUB3+TEJFZsDp0RRsQFZoI8hV4GEqI1lup3HTand7rfORC47BhQTBiEGq19vmgISy
2gOn7UufPOUlxsVp3TR+6eWVBSnz927JE1QwAEnUAtQP9Da/3jTjFznV9hbT37EHi8Ie4hZmyD/6
zbifCbRLbRcG9cY3PZA7Dn43HLLklMtrLUUL14IoBv/ZphuCKV5hly07y/VQLngR1fwltfKHxvxa
esDUDskft3d76Tzx0ukf5u1VQY64VFz0SjZS3SNFXkEDn+70cA30beH2sRSFdBx8ONfEJ4GjMQ1r
4av4ElTc6odEepWrfOUUF5YBEvJ8M4hoZs64y2X0Wo2zVFPAHKLviZt3X+/epYvPCzoZDZkVWUnY
0Tjob+pDDlDU/QJwtsA8mF3uq+auaugGI8yd5gSebbRXxv/4+VnfziJKKxq1sCz4vA8XqHzsjDVa
naX9P//9wv4nhRlaReI1p3Cy3fHbFK1VwBe0iE4WahP0hvOYigcs66SoehA/GCXdDDZoPs/NsJKe
XhQBhSf1NOafiFwvN2kctLwfY4K+qggPGXZ16nf5b9SMaMfBP5yZD2Z2VkFIGFqhEfrDqTQ24ESs
gRwsncP55wX3yQcSa5wcqT8p/jbPNr9zzWgOAbBq7tK6Qi5KOquVezXGwWwK5umL7Yq/sXQEM+uo
go+JqRAzOFaQT3SCQqQAw0zju3W6me7HsqBmSlbNAh10zuAIp9wFgxdbv2j8DMXdUQu53+szCZwt
6nVzckUEoexsX287sxlO6rBp4UYPVrR04bliGJiKL5yYAGVYswacXWVCQjMaEk7Y8z9MJL8Lrdpo
4Qc7f44YNo2HlYL6wkt0IU7YLvLF01B7cKaF0+aH/L3u3ML8nR0DIh23ghrX1Yhp0lWdDJZ9DzX3
fkoPwftt07rgTzD5y21jiNUhLhLe96bLAATIIN00yik5QC4vHeLArv9WpwJ6ecWG61kaU//Zn3Jz
N8VlcHdEQ5qNeAbpM/SeGKvHjqR5w5yr6cO/wbsdjPv7wC8FCEeUtk1jgIdOMuhtVJ+D4fH2/l2b
FD5vU+oke8/jJLJ+Z4qC9xkTxlg9tU39i7rGPzj/vksH7FKAECe1XWr0HsjgJ72CUmFXRcdBPfzO
Gkw89LkB+Con2YdBaTdw8pzi8tWXjmswaEsrIE1PnAQsHI2zglGXdKPp0y7vTqkevgwdaCu461B7
2/fTlpFTmFVZZ4INMyOY96qiA92o6vaUyvnOSsODzJ9hXEvILBw5XDbwFBNYYmpE9nBnrMMM9Ljm
1BxNRjBVeS25tCZAcBeaSJUzPdEQ0IPPaXtuoK2YyV9BnaBV+AkkuA0G/uhhFkR0fhNUrYOICGr6
0XgrjM9J/Y/Rf03HB1lvXb8pXSjaNkWduO1YbUev2iX399XhsdAvppBNnvuRtEtjTQIqk2bu4qNU
9q5tlxvTWOmtWFA9IloQ1s1f9k10WiAkr4e2bayjWmguHXa7LFc/Gkm2vfsCkdZiuAG/hcFjcSFy
3zp6kZTWEXTSjZJCCjU0dz8DM3gkoG90VvEIiA20umfXgedE9jE1CzdPtU0ir1TuFrQO15qsEmIY
/jWE26OFTi9LSujMGBfz3Fd3v6W/+L5gyCwp9wyni5yjPm6aZFt/uf8Mzn++oEyhbHX92PD5vtgM
abYJ7bU+k8UNAjSSAQYas7H2l+pa+k1fJAD2HKs03aQpDbprw95rEoS3qqrGvC9VJATZ2/QHYfbt
Lbp2jnhjATilW4byGWGCsAC1qDPbC/h8FX0YdSl2y9DpXFMy/wrt9qFypEcA7H5Dcc+FCrvGEAHA
AlXsHIcS/GBJ3mRroz9Ll/xcgrBrTaxWo2MgYUr2frQJ68fwfreVGsw8R6wSlJDiFe7GEERxXVPC
P0LX4BoykwF3Jxo4F4wxqKcKBHm2EII6Wo531HrWEZam4XOzxuR+7adefl4w94XRT4ba8fkMTCYa
iwJjX5SPsX3/WTP9ChTKjDrk4FdeKljoa1rS66l3lHNACl6N7PttBV64HxffFxQ4nzIa1cnuHSdt
45R77f74kIiGEQJSPSR2rvpj9WziJZoq72gNHyM3jd5u//wFRb34vLA9kU8WI+v4PMhVbeva03aN
6n1pg84XIGxQ0hmJPrVIYPip3SX3zwSxP7gN5BpQVgZCL8+3I1MWZVbj8c7J7qMer/HSLKgp5VS8
xHmmFvQ84ZrZoSR72VBJ2L+scjMf0qI8O9WN5lIdWikSLsqih2B+TalFik1pihkmwMP1uLvOj7r9
ZmifOvWbtNYOs3QgPNr/J0VMaKgQ7PR1ipTJTrdm51COvj8AYeRtvnTYdiIRwb4ODEaFWtt7x62Z
thu7WeNSXV7Bv98XrOtYBIYc2J0HMlTg+s/a9BsPBDTuBFAwc83qJUSgNFtKcccY1DGTvtvB93B7
/6U7+7wtRB96rddeH2O6leE5MX74xg9VWvGml7aIqgZ5SSYSaIkQtghM3KLWusIDlT7fK5P8wc+V
z7dXMRtowV+fQaTJ+fB00y08/4SzvIaaWKWaBY5zLGPG/ibL36SmsjNy52Cp/p7eynRzW+DS9eAZ
IqdIsxB/hFOBFt7wO4U1KZK+qfvYtbUYWKtTGay4nYsr+1eQWBua0iFpuwFBUvhR7d+CvN5qTQFA
r3OUvDUDv7wqx/gF2cOIqLAq1ZTyUVdQZq3ZmbvuIZmeR+vn7Z1b1AZ6Bf9XhqhwNGD6hm/NF8b7
5rU7f7of2X/uaiBnQvUUuyXG0yW8poCk4iVOSURKyC1ooL29hIUzAZoDf2fOw14PPLWeFslSkptH
zX6PyocSVNIg+BpJoWvkK6IWdgtRcNLMMKwzU8mlYudtbPtV1pnH9oOtfjLab7dXsnDglGfZKvre
TFAIxatZ2pIf/WKM0ZRtmP6VZvmT3Z+cbo3M65eeCjcUvpX5fVdoUEXi5UJUmHsSu+jN49Dlo5tN
0XMcZE+taW6DePgx9L38yL6+q0a/7c1sd/8yGQsnSWjPdHxib7qfJaMaNoF17IbsKdAfglcn3/up
c7+hg+qP/Pbs310noBmD0Ks2R0yrHPxdu8aRuriH598XlMHoB1I4Hvw+lZrt4uFg1I899GjjU14W
rp8Wbtc+eGvYR7MKiAd3LnS+DGemdarNPPIqFiUdTecP+tT6P24fzsJtutg1wWsi4TZInYaAoR03
ckxfLNmvoAhd+if578+3pS1cKHDh6cvTMd6M8gs+VGRWXqCYXCgpPJrSn2W4llBdWg7oMzMdDlj2
VwzYWTbYORPZEgiVplt474bfu4Yx7JUk28dxub+9nKXTOZcmqEQceXZD1CodfVWBtNcHoMKPnwEN
Xtm2JTm4nDOPAlbvKneYZoEnJ0CaH4tqemyL+iUEqiJO1sr3S5sHmg4DvjN5iibiH5WO1k9+xXLU
EDoeJs+P5Fl6KGCa8P5YjHZycmh4JAT8oj2SzD5Oal0CAEsvSedtYmfFtC7sGFCUgF4B6UAztj7/
/dm9aZ3ECnM9dY5+sjUcOH93yni4ffgLunwhQjh8KytVIywyUkZvgQkS+YpuLXweQK0Zw4NC1DWS
kjyVkt7mtn0EcvWxyotdmgYrCcjZoRCMC/VAKmn4bnTDi6cw4dsOXUDE5OjSxtHfC/MtN/eaw4Tn
n179Wq9OXi2t6Vzg/PdnpxLm0wC9NwKbr7WfbHgDVvRq4dgdpvnmCSiQ4q7qwD6ZhEJuMoBWADmS
HpzYlbRPdx87rf2gHlK/s2mkE7y0ro/6rNc0gEKeJovGkofbn1+4g2Bo4kjjcYBvITZUElamk98o
/mmoMm3TNrZbBsND0f2UNFjrWmP6fFve0pHMZYJ5fhDoE7EsUSpDPdCTFJx6+xmGLvXxNz4PnMo8
zDdDFAsGn6pzOOhtFZws6++hiVxn5ecvHTjf/f/fF7IWdTgW9ugVwQl0+nFjjsU29LrdqHRr9IFr
ggQPKs9AoClTFkLlsUk2abKpu5WoZgGYnwlB0niwrjJvf1XuVCfTDq0amKB88Pe1VbxAQ/7QDto2
tdWXJLMSl3rblmnD0oVH8hQoDqneERiQ22f2K9Uq2oWz3yFGPZHvt9rUef5Jt6T6WGuxke8KTX1z
HA98/sSId1Q1imd9wAm3G+Nr4pvN8wRsuFtUo/pTLteA25cM1fkPErSonFnhrJyN4fHaM+voNsln
+AJ8/6TOcHnMEvTTSuS3MEcwj2tSk1cg1qMrab6oZ7Yqx5vMLJOL4XDy4Of8Sf+SaynlpwG4EFcv
uvpg9XmxUezSh4/NKVw1DyEsbtvOLat02Mp1UW5Dvw23RMz6NorC5JnKVbV39LunwJgnoFANCBNV
HtCrBZvk93qYTgxQnbxofE9S/RNsCivP0ZX+X4oQ47qIWNxoTeySEbw42R+SuUnCv27r3ZXpE0QI
pxx6ZRX1ueyDZAFUXf2zDdqtBfxO+DXUrRUdX1yOTSWJSWB6HsWnz2Kc0pOb2j/lCvOc2ZM6/tN4
//zGes5kCK9dQdefoeWtf2oGaZuO4Mf2P/KqcOvuedDWurhmb+PqzpKBmVvH7esqXxNFIKUAan/K
7f7NSPqPsCEefSPeOk6xkpy82jt7vhn/ihLWpXS+GUtNFJxKS8Ph/R7QdOnFK8Zw6V2a60C0fdBx
RV/q5fWzxkn2+3ryjnWmbozkIc/WfIU1CfOOnl1wyRsMDzYZ79i1p27cRfYft49/7fuCAWmqOAoS
k+/Lf6fR1uhWHIW1zwuB2yibAFZXfD7zKMls9GIlnF5SqPMDEGyKWUeynNqKd+zN5zoZoQP1NnH0
luhr0EhX1x51AieFhD19ydSx5oWenUPmRUWq2p53NLwPkvPYK9HWbhVouQHiX4MwWpSFRjG7RCof
HO5LWaE2yNQ4dIlFBR+cgFmw4q1oRphvlJ16P9fTPMZOyWxuBYZVQNjBokxkh9dSOgLKtyuidFfo
3pcgl372fnm4rWuLh0VADcq/A5iFmOQNu7LN4F6j9lGHG81/Uetxp/ovCYPP/02QcGl6A+BibUKQ
mjyFDMsnzWNuNPB0rDy/SzbGoauZ+Qiaaq8SBYXe9LrTUTiYpOCxSKMPMMY+1KO/UvZfaM6nt/lM
jqAQfUuU6jntXFRzPgdx+L0PmZhrVWenpdMHKVQ3OURhea3tG1k+NFr69fZ+Likk52bBXMjpXeE2
+IaUZFSzCMHizs2K3pWK2O2l94T0b/bptqxfyV3xjTgXJiw2N4cmV0fTO/oZVGqJrvt4c9bPIrLb
J83rwkNZNOZGK0N5I2kKo4kZAH4PTjWbLzTK/X+cfVdz47jW7S9CFSNIvpIUFWxLtnvc6YXVySSY
ATABv/5b9Ln3HJtSSdVTM/PUPdpE3mHttayxh6A9YFQbT1ntb5Z7X4hZ3/kphVOm5X1KrToMVGXd
uyZAFNDJKpK+Im44GuBJaNFEFhG4iqGr+yCu4UJC+aXJnmlZpvtOiuCuVg2Nghp8e/B0gqgpZboT
RjrA73XSY94U4IdSZnAXZPWPrpzFnQaALgaZTrGdZsePyrmc9rxx2qOio9ykTW9Ffk3TB1FWr/PA
koENQx26Uy0io6DjkfSyi0SpvBC8JmmoGtnvrQGFMLQPOGoO6+qu0MEY5YGyozZFZTqjRbZpnaze
lSP7qkifx9DYxAdT/RPesghrpsgpBRduorUThKOc8q2ja7Rn2/P06jJ/iq8v69kWWtwmdBFRVEMQ
kr41Sby7P+2xsRohK7hNAf8F5oN+wwf15BHzQXMRsWa48fyfPTwre6trjRpzqs2SZY8eyzeOn0ds
+jeO4NIMDk8W2P212IfVFYR2OUHKk35RgRH19Z0LULTunkGmdX3yLl2cAXwM8KYhyXLGnsahOVQU
xIcTMIaOfkqi0fp+3cLZTbZMF9JpSEqAoOcM12Kn2NNDjz3hk8dp/A5qxnq4cbAvrsg7E6sXlPgA
mUhTk1NVRa0Ou/JvXY3VEFa+mKNQvGUufh/Uy3ft4/X5ufjxKA8srZdLILTaTn0BqTE7SMnJYPkQ
6sp7IL64MUHm2TKv9uxyht6dEZ1KC3XQAhHtDKUpKIQ3Cap+6cEfHFSpsgmVXR+KpChQd1FbFypp
DEtsofhZRK7ZsV9G15uxzepg4+qyVCHhwa1mpov7ZGk7ReCPiVgnYiz0qPge2NMfobwWZ9b3qbYS
bqQ33u9LViCiA26KhcDxjK4Vqmc+mKjgAPkm2Wbz3gUrle3d8EZuGbFXs52x3FnWFVi0LALJ6k/J
5h/GnO+v75xbZtbbno26M/iSFfdfVPnY6mN9C79w2UQASYNFReOMTXlEqAPKCJQTxm4sIkWGnTmP
RQgR9hvrcukUQJzTQFZ86S1ZO3CODfiN5wBcQrez+7kxb1xCl/a/SZFaQo+jCabI1f7vJgJmmgE3
6qiCox2Yu4zZB6by2Jic6F+sCkCauPSgWn6W2sedDhqhlOI8m99o/jv1dvlfkynjNINt2IDYM5Jk
Zx1jOerkfW4JnOZym7LYsTZZt/kXo0Au2kRbGlrr1iQKnJvODK4icpJdke8VpLu2dJzTbSP5rUh3
CdQ+eGXwP0HfifsGjwSSSKvTUvmQoOtbdOqbg/pUBrUbDm32VTfsE1Iuf4RGlDL75i1+uotWkfgF
xnkB7q6Dkwb9qhCm681TN+SbzNgWzRy6/HORbri+0+DavT6fF5wUSFP5KGaAVAG7Y7UBXT/NyNgG
xiltX7MGzAosDSe0hdreHQfd4nVjy5NxNqMQIlsQz8uRWj0pqaGgGFc0UItqpvTOsxETKTZWiTDB
auWQApTJnrtxaspCp/BuybxduDNQgV6iS8zreVUfrLhiKrPCPI1mHxnWVyGe05zcGOJ5NRq7BjED
3D4kfM6pjLKiywMmTfPkW0+5tsJhOlitEWZjUnhxlm7gBATlz+vz+rbrVxMLLBRamJbSB0Vb9seL
vU8RoVQVd09OW/INxBnBZW6TfMN4b+xqQ9rxUJsvpa7FGHpCy+3Y902kdS//+MKfY8pa8xh0uQiD
zhvC0qD91hK5+Dbasv/UCKFDm6vyYeLoIMMrZT1bXDeJmcEzMFSNjcpn9iQU/TYrXu9mb7YiwxjG
BLFFHXkgPanitmLthgojT4gu543k6J8MwR6SRTOuklOqCf00CIhFc7O7BYS6sPTAODhIwoKmArXa
FZwr7+fOZ+hSO/Ve/TCYdmKW1ZHqPLmxDmf7G33NADmAPMQD5cY63dtVeMH7noINX30hUZm+XP/5
86vhw8+vU72VmTuuzvHzih34fEhd9FQnY7ex2a+G3cgync8YukKdpbUKdVqwlayOqoT07FCNdQW6
rPQx87IHqvLNUN16Xs/fP5hZoPFoVQMmaU1sNBRtBmxuXz3abhbS5mfTOxAQdxM86Nfn7py3HfKH
7y0tk/vO06RGUafuNMASzcA8NxnhQKx9OonIVSxyrCIu0bUSyGlne3ozBf0xt+wvNJ8jW3W7vqpj
MlnxNBV/m1B5+y4wRoE5alHTWh3d3DKANEwnkHR7vxznezD8cW9Rtp7f8cvQ/2diWYR3Q29sU/Gu
UNVjrX708lMWoLElScvnrLqVur1lafWaZHaq20nAUt49VBUSuIk3hyqNJLmRH7q4Pd8NabWaVeaw
HPrw1aMLhrWg3vfziwxuJSUvb06sDOiqloLyygGQGnXxqpHVo0G7QzqPuMiykHn71rvViX3+MC4r
9D9La4+ZGnh3W1hC3suIAqlFVDBtH6y0YElqCwhCtRaAtF3VRoYabhU4L80mQBkIPfBgAUa9OuwU
Tm6gAl48zpD2rYw2Rl/MNitfrh/BS4N8uxsRuCzP8GqnVw2YOh3hQ8DNodWiEDT9EwhjDLXwq1D0
Dj1l9TBuTZqxe0ob94b/e2FvQnUVARYokeBerVezTlFUoE5dPkpEjkiZ0XudFnuUgqCNSb80Dtlc
H+55oRIJTHQwQkl80Rc4q+CndsCQosrmI4NuN8Sn72j+hXhmUkjg7CKS1huZf+WBCD3+OjlTxIxD
J3759ic4UCH2CvIF7GT6tyh0zl8R9MzBrUUNAf9ClvjjbQAfkORZlioojn4Zy25D+VeFdHTq/dHS
OXTB8/VpOJ/2t0Lt0r0NlxYssh/NzRw1KeIY6tix56n+yetv1SIPZZaxYf64bup8g30wtdZyQPuB
aKnS6gjpgDBgSVBsoGAd+t4Lan1cxfMtmNl5cIhTAw4cHwGViXhkdd2ZFbHyws0R39pJMca32tIv
/jxSDgB9Iel2FoB0lbKVcit9FABLtearnX66PmHnWfYAA4C3uvD7Q5F4HWxUrctRJSHqOMwnpy9D
z9oT9UX4x7JPpIPW2z/V9KTcv25L/Gh2jWPotNO6XVnoYzuD7+Y5R7v49YGd39zA0iLMAH7qTZpo
tTAjc6schZ3iVPYicvgdY2nk2FsiPl+3A25qbN+PnvdHS6uHiFI15KwsCmSWhQptE1BGdzJ+2oDr
vdS4IMISLfBfhe8V+7rqnH3p0C4e4Jt/b1Itfnoe56Fw8XnGjHpGDwnVxx7LnsBp/5xNrnsErEBH
mpV0UxbMe8nS7Hc5eO4QMe2mv3RgqCh3Z5n4FR++2sz7pxhaCx24tNlqi6QwI8dskxUBO4nWsl7Z
lI1yRy1R31mjrl/8Cq9ZN9Ag8dExfs/qbn7mdS1Q8CD9U+6Tz7lXBk+zRepNULXGtlJzlYVZU+bH
KaNia8yFW4ZCOja6p7vOj0bmj3voqIDUkSK+ArF/l4eVlWXhiNBla48l3ZcDcfZF5thJJ9Phrs7n
bl+YrggzPuqDQ6ds77R47AqQOW8JNkxYwUvdSMMxk7HiVpz1Vgr2UyjsACRV7y3kQk9ZL2Vk2SwL
gMcy/K9TU6MpqACPFCoL7vhzQirxYOjEF8NrGogfkPGB7gPZaajYAJVYP+fAwd6hzfwpJ72zbWY+
7Avazpu8rZ2wzxlUexC2RCOqYJEnUveUjp04Dmhu++ZajPxuvWlO2FyMn5yAkDsdcB0pu/e+c1oM
EWF9fXKFQv6SqgIrbGoVmZBN/S4G0wfCzxDH0mW/NSpfidSVEaGqyJK643JjBbmXaOa20FRMp0M6
9lPs2nW6m/Kg200AuGwsa5pQLwVFhmmWxd6qCopfmcZIzNZPABabO6S8daxdP4/h5vYRaeLBi14M
BoJaMpfPBoKjF90K/7m02uIhV00WtqgF3DVehqA5rfwtS0X9OJpoie7MrPvCIfa+VdhBEerp7dYD
FHah5WMRUOVDCOFBOH8WCjmDocsIOKk+NN3KO1RuY/8wlE1ezR6+YlDUOl6aKPeiLofN2BrNlg0G
JntCC0HhT8Vm8A2y8VXbJyifjLHlymFP09Y8ELRnb6GpAMmnFBTxRJk84jIdI6sorC11ODyn2neT
68f+3F9COyf6D+CwLw2L647FEmi/3hxpfprZkpaWh8DunjX0qa+buXSLISljeiiMg+1u3W5vDm7h
jaWbn4DejyiOpKQvXE3g0LnxRl8y9P66XL3RTko6TwAWcULiJrGCr5xtg2yO0+DX9QG9YTDXtyWi
cMBzF2DrGfrXE2DpKZuZnWY7pz+46xV1yGZXHlKbDjjTY7OBKo+/8UC/tsPDSDFWK4g7usiVmmUQ
znVJYjl+B9dB5PYBeZhFUUfW8K2DgEzDvX4zMKbDCaXHx7w2Joje4QRYlCWyn6xIIsMbceRWTw3i
6K3fq3lTTBT6PEMtYy6q9qFPe/vZp4xDBlCnyZg6PAZzGshakKaNwWyAypcUO+aOKiLIUsXjME4x
DQa6Lepu+Dn0QLTXNPilmk7iOkO11tMsiNogtR8UKG9DEfiJ5Q7y2VBgQwJlI+eRDY6kT9yGkI8U
db6VhsoT6c9u4gjXRgRqDNsROwBuDRE5QI7Y4TP6VjYDULVH6AoirSNZ/9oz0wmNYpy2qTS6XV5W
xYZXkp1qc+iiRub8aWqUccOzvuCn4Dj8b5+u3kBecpC9mE5+GoIvheZhNafx9Y1zyQIErpYGBeqB
aGjlsyoedLT1B7jDkPomaCPNb9ETX/CKwdGMTD8KtUtz58pjCHTQAljDGHANuKXAAlCjp10QEtq+
EVNaRVCHuD6mSxYXQSCwmiJZeEaaVCvESkx2ON2V793BufTutWvojdnw4Jh3FFg7o5L5J91bt7hV
Lk0niAZxqfyn3WM1WJO1KP6PZn7CCwSu41wlpFF/reaxMEJBoRXN70uCec0bYKVZV7ZKQ6lnisHU
U7obDbiCCovhX2yO94aW0b5Lb6SsIBovGwyNQCaxsKlvxBWX3GTkx7FO4IcCMcg6cm1yU7W5JPmJ
2/qYq/ylGqZxlxfTq2bTE9AH0ZhbDzwz7mU+/en4fCNyXtbj7NpEOypaqEBTc0bjIWtfjjXH5qxs
7wFohyYkqfVZefwQNNU2y9On61vz4oDfP3Cr81bOvG4aw8MG6bz2nrJ+vudI4G0md7A2GhzwhwyR
74iCCFRnbEid3Q06JwcIu6S3NEzf+FBXg0cqFbtoqfagSLVKG3io6zlDwdKjp1vwEOS0DrYSpH8v
rlVDe7bNs5j2stqNhatAQe3xe1FXEpIuk3wcQR/xDXST5gMYOlJw0agi0rTLXloIhMTBiN0vzGxO
0tQIdiL1dQLH5RW9cvyBB5XcZ33WiThrzCopXT4+N5WmT3nXp5EJ6N39hGLXJwssMkige3NMIHrP
Qh2U8zeFHfmUqtF76vw6e02F3/6TGfDw/36hFrHthQAC5NVIa3zc+5UaS8NPtX20TK62xWRbUGF1
jWdQjNX7gKf+llZZfpdj0GC5wBnPQd6RWNrMXq9/yYUrZWnwWMItwDbO5HRMiLVM2aDsY1cBgFa3
h1sJ3EsGIFtuLUV4YJrXhLMWb8oSek3esbk33VNT3WA5ufXzq12GZvuZSZvQYz8eqmrXzDfeyAsu
49Ir9N/PX1ywd5dUC15909P4fKReGzSNBK/ylsLFpYQTAMB4vvBS4jQGqzEAkeOYqmb02HkVmFYp
I54EWcvQ8IjRyeMbL7PbpyVZpbac9W1sENkdSDryUIrs2Tez0MT6JiV0yp4KCIdvRmOefviCeiwa
eOB8BabyVmPgxYl/99GriUnpCG1EUOwePe+53Avxd+uKWjQ4ObBngMRyDKQ4V3PiN042A65qHody
jttC3iMK+3J966+WdjEBnBJKmljcRal4dQaV3ZoqULV39HNrCIOe5J8NCDzD6xyHG6ZWk7WYgv6W
BZ8BXJHgGlmZQj8amXAHjYgTs6AOq9wZfjKC6PivR4RbZYF4BeYFQdHR6oIaDvF4HDgA/y0Wf/wC
CcMbR2JZ2XcX+9tggBGwcZ3iRJ/1hDGOyNFt1HRMZ3tT2S9QE99Q476HhO714Vw05ALBBJKcN2mx
j2fPFH06GbqfjqY5NPuuU2STC1rupJ9/M3Ek4uvmLuyHpWb2X3Mr74q3Xq8tCnMcVW2EQfGss43j
/r5uZZV4+s/sISoGPhtFOjgmHwdlDY03oKgwHceJhw6jW18dHWcKi+KHrLENHfHQtGVy3eiloYGg
B3pDgIWhfr/y9NG2oeZGzDA6i3C2HqngIbP/Dnj2NjKgekAT+QYTeOvGendV4pj1tqTddHSg4Kw/
AyJ2Yz9cGsV7A6tTRBUfHOzx6Wh8zmcADxIHwmnXJ2qZ/fXefm9iOcjvxpB6laoqDRPZzgAnEPkd
6RTZlJ/XrVza2B7KU/CrgKqAHPVHK43R+2k7wIoeQxJs57CnCf1Xs7UE7GCSRxF9Td+TeaDDm/Jy
POYySJCQDhX8T4f+uT6UNW7ibdVxqyE3gDvBxy33cSy09wUvzXo8NhIHM2H2FI7IbuWhV92V7nYO
PqtbhBWXbtP3Jle7mZGu7uysHY/qwW43062O0Vs/v1qdCV4rt3xMnMyeen0qbyW5z7cxdPlAqrRk
oaCLYSy7490e4xMadkk9TLilWdQYR+F8dzS/cUmfXzMmtBsQxUFMAH37a2pcv3AhuVC06lgI0j0i
DzdHShiiChFcToe8b8mXEnj1Z5vW/M4hHdId1zfGf4T+1mcJImeAHcMzceBifhynQbLM7QnpjxmV
uG8Cr5ZJiYhMh2Drm37ibCC97DjIbxTQJLSKXNtxUAKqMKFmEzVat0AoB/M/TV+7O2YyP55ta/qc
2p4ZDZ0lo8EiJILvXnzKfadJeFo2O8/O7Tp0/KrdIzPvJiYDl5RiGoTuvUU2je8Nsa7Nn6wJ5L4y
NY0biwTR6MyfR9zNMSgDuhisHyTqC+HtWqKaXVlzMySZG0DMunlJ8bPxOBlm2Ga5tdDmigHCV+kc
zoWUW6QzWUK7BlHLkPd3Hvy1hHl1eezxoH5SwyCO3hSMscfVPy3wVEdmGvKusUWo/D0oeKoknzMe
gv2R7LoOjW7z1P0iFZDvg8XlZw/ql/smm/tY+AaPC6P095YvDnmO1FuYs3Y6IJz5gwvef8pHH1wD
dNQPnl/zPe696SsDtx3iv5F6CcRsusOYdXOsHNmiF7YQZYIj/qoqt4Jqr0HiybKrBA1jfcxdKT+1
zJiTuR+LY9WK8anrstJNkNrTeyXAsdK0lb2xZ1ofgkBlXWgLk/2jHA1o2EDmaK7oL4tyuteU1xuF
lN6hTk20L4BRnuOene2wxN95yCtlwP+1VBmWSDJibqtqT4gqniV0ROLJM8eN3XaTi57G9I9Pq3wz
iZPJnY3P6tBG2KSY1aEQX1fxbEztI9Bp5h+LNiDjmA3kv0Pk8VmYau6EUlJvr4NB3WeWxZOqQYG7
I4GIAhI4UUPmlqMQ0mR3AR1+s9q2n4LC6/bSAxe3bZLiaOq22mvAXeO6D+pt0AthhqqUdihTg0ST
JaunoOzG3WzNHUWPs5s6ifJTEIKYbj3c4SrQsdmnSINyOlPwr/pqRs5Q/xpRfUVOhJtlmE9l76DI
1znJoFurWPhEutC1clSOJsqjztPlVkFLcWdzOkCPK2AvuB/5tiiRI4Vjmh0BKJvRMivYA/fcZsPJ
aMRW3dRPppvq35DgMUIfCIKnjnxT8ksfMcvSW7/yze0s8vzFt7tHItp75pfRWKf1AwPxHNJ5EBF1
4/Zzk0v7uyiy8lOGSstWBxmajMx6OgzmAHaaqfPvkZVv8xBJPKyMm89GKFqP3jHVdxsna/mXtu31
Czr0Va3lTtGAy9Cte3PDMoWtk3rzEzg/HdSv0m9Czb9SaXeLJE4aFWani7AptH8kfhaAc8W1w0Bn
Zsw5jn1jG9UeJZrpgLyIsmMxNCqSzaC3CA/8reBDaoaWjAtrU4mYFqP1xR9nM8YbXVfhrE2UCkTA
UKSAHKVGliC1k8korYd8VNkho+R3B6KebSGbP5mFSUXjSLDBJ6SvbkO6ZCbZiP4j6CNaqgJsEpgB
tvDFdpNFd21leLuq64J4dHErWxahWGVGN6QxrX98C9DYic4/aDrw36bIrENWeiwOzMZ5IHkg7ghV
zUbbDr9P22ncdHIK7oFGoSFAIRKNRSDyUhYpY5+ZXlQ7Hdqh0NqT3UiIXnovA0DgweeEygAAYR/v
+c5vLTMf6uHY4brJlyqpvPGWnL+YEMWx4VWCrQWehrX8+bsXU1AfcAyXDce8eLEyGlfj97r6ev29
ujiKBRMAVU4U1dcwE/TDK7SulcNRhsjrov2T3HiRLw4CkHGArCkq92t24n5KZQ1KmvFYW6gD7ssg
6ZvtvxjDOxMrz2JAwA9JeXM89vIwqt0tcsDzESxQAyBw8I+1RBIfl6Eb8dgUgg7HoG8PXS8fqHxu
9F+PAR3kSNXCECCZ6Kn4aGRuCDObfp6PXX8AiAqpvetztPz/H70S/D70Ks1FFHnRkf74+yZkLYbB
aeajM6bxSF8HFG5zfUidcYNW3BtozIvGIKIBcpM32ZfVYPzcIczI6vmIM7uv1UNgVJEyWGj0bmjI
7fWRne9gMP+AAAjxHQhy0YT/cWTdMHcBQhfIiP/o7J3v35i4C54+uEDhTgJ1sjh0a61MS9tNVQoy
H1Gkf7StoQ+l30XgknweMycLCxG8OGX5iYzZobenl+uDu7D3kMOCSB1FVX7pY/s4uHkU0JKwh+E4
mNbnqjP+6bzijy3TG4O8MIfvzayhug4Vmgz5NByn2ns1lPiikS2/PpLlEK42IHK+eFvwH7JP69aR
0uRjX7h8OGb6e2/7CYpk8ahkPBEn/heWUM1B7glFuGBNDpZJXxLT74Zjaas7jwOxPbo8ygVSG9Us
b7wCb4mL9bjwAlAAjyDSdJaxS4O047Y3y2PXThD2c/kUGTUXT5OZeXfBZM2bgYJbpDzVHB0/wm+y
Q0HdDhAQUX5StQBcw2JB2HVUb9qBOmE6jv3++oxcOI8LXPK/37iszbuHBFKy4C0bR3kUlbEpc1uH
1dQcNOhuHLP5oupbXS+X1pq+IctBTI+mlNWuBdzAH4EckceMW21oZWRn8XEzT/Shr+iN1V6zzCCg
NE0PbL1AS0LX86wxUgxuY/C2k0fT+qOnP4x89eyXUT2a4m5o4FIejJLsXbDbCP57tm/kay/N7Hvj
y8F6N7MCoViQDxwkV41E4duafnBveplLtCjrhu7sMf1zfSnX5D7/b7i4iNDm7OJVXdW65lL7lbCl
PFZGIxcMgbnjNnNjFIvQNDwPxV1X2cUJQSLAv8LNogAeVOgKc4jw9rib659z6X56U9FE0L3Uolc3
fc+ruhpz3R/FtEhedAQq1dUftDzd8CIu7aj3dla5j5ktYHQD4IEGSppDEZOKREWVR33zlzIH/5lf
5KfgqizV03Xx1M+qDiQSoj8OOcl+KuTgwxIMHL+vz9tqPCg64YOBsf3/HTCrE5n1tpFLp3dPhWnH
0kzyFogZMMgEN+ZttT6LHeBIoRuIJhL0aa7XpxqcoJ2F6Z9cf9eady36VW91kVwYygcTq6Xp0Htd
Vy1MEDO0wVw4H3K1J38/X7heQbgBF3Lh4lu5L4XuynJio3/yy0+OuSt41JZo/rmVo1qlj/4zXe/M
rI5zz3M9GBXMVG4dg1zAtP/kE4C4J2Thw5p/gwr79X2wPs5nFpcFfHeBVLhAWtn2/imtcGX0fuQV
oDxO2aYP2jAF6FElNigdLPPnXOMlufEwXNoeJriL0AXpLXXZ1fGduZd1Fqn8E2fuHbDPdymT/0z+
LXrqtQ/1Nkrcz8ADgB/uHBGQC+WUHoEISskBCZw3KeI0kqNTkLQhzX9Y5aFxkNf4Fy10y7PwX7Mr
1xAZGuR2JuGfvPafUWyLPApuSTtdnMF3JlYbk0FLig2aQ7Ika3/Zqvw5zmwz17d4pi4dsvcjWW1M
VLdaDykc/2TPX9pqxxduCWM72Zvr2/HSaIB6B0gXNI6A26webg8JJNkpyzsB4RB28HDZP5V/q1x3
aSyLu44WkgAQpvVZNtCo5+UzqGKd0d40KohsDQRw/UOyG6NxLlqC5itSQEBi0PX2dlt7aAojg+CE
rPtkLhDgdlqPL3YdQBCIMvHVcxhJUtNQYT+zKTHKJj8IYCf2StZ5FmIA0P8kxD5MrOFIQHZAh9pe
sencvDwUomoOgN7lyHQ4VqQtW31zAcCNKO+MEKDSKR5mSZOC+24B8pJpQai6hXjuR03/FFXL72a3
8hOweJWJ7BxQYXiFC1AIgM1lTsdIBSzYFq03I99WsL0KCnQfyoEdewVCdOhEtCGQ0+ShEMMtkeRL
OwG1GkD54VFZIDf7eC8VRiFdKOaCTQliM+TPOEDU6q+bogzk4P5nYrWncyJHrzYWFs/gwTafq/65
9W8EostPvHPO3+4dFJ4RuePwICG/ut+cgoF6k7P0xGb+vSBFge4Ktrt+Zi6RQjgI3A2EaMtcrT0y
xMESvl4A7g9fm6FTh7m5i0rgbSFRWeyQPjzIyt23rNimJsSmVLCnBMBPL/1SVc72+sdcHDBQgW+8
DNDpXh3gCWm/0QZc7gR+ZGhLFtUXKW/xy1/aGoscvGNQMBqiKPFxa5Be8MxpLJDZu4sIeMcTFCjn
UBPzhvOyeA7r1UNO5L/Hd+VZOFoQTQguCj69OGLryHtB7XCQh04/TXVyfeYu3hVomsPFh/YScCV9
HFVbIjxB9zA9jQXQ2fWubn/gkKEo83zdzqUVgje2qH/gVJ3xc6AsKopContMAx2fm9/RDnAj0r5k
YdEzWKhfoeG2Jier3aEo1JD5pzwSQx4GN5vwL20AZFwA2kGIjchrNVV1OoDErc3hNYDAsoyLcmfc
yrpcWo33JpY/f+cW2agdEGcxIc2nMgs9I0qL++zr3y8FkqvYw9DVPifLcKsCVZrCABO7+0zSx2Lz
9z+/pAsBecC/Z773ZDE8s6PE9rXh5ZRQHVQ3Vnq5vtYHZCnbI2cIpZoz1qFR9F6BPEh68v0x6sbx
N1y8fSv9ENVAFoquv3FGbtlbHch+rI1BOmBTI9VwtAV6TrJhl1lgzUqDQ9v3NxoK1qH92/X9fnyr
20ykQWYTodJT2ncCOrCmCfSq98dpSbOVSgQJE5UIUzMDNswTryNpvqWSZzvtKffU2vktYKtlXdqX
7zvzV9G3B9BW9kYnGYw2u0ObMk0sn1Xbakq/WN2sEwMEXQUR9sNsE55oZaf7fkDTu05dmqBeJDa+
y2WsTaDYhq5EyOS4v2xwkKFRiWeHRqNQ26fgPyMWOi7Rzedsclab0CYMRtQEBYGtjgbf3Kn1Hqsm
qONctiAwg8O1rTyDbTo1CLSnoqjDLSajiptoX6xAitYE43hXsZntgz6YkQ7xwZnupS2NQZIp0Aal
3KTp2ubQZ3aQOEyrZOZzFdpIsIRkhs6ShALhtkRtOMwKNJ4beeGFAErpF1958GzGqUTVjLm7wjTT
iBpgQ5tkbzw7HjhvNMiQoM4deh16K400s/a2q19q/K2jHAOUczytt7J2vnm0+ilLB7/CAa3IquLe
MeotrhtvO8zaOEjNu8M0zVVk86kJ5w4lvF5n4z1TBYGCa6WiCgK8oT9k6tngcM66KhOR6Io0ph6w
Z0hi0E2TgxR2sPL2xW1yEQ9ma8QDbastpB+ciLT2HEEaoD9CdohuHTLQpacn27lzO8fIqgQhHbt/
gtKfzFDjidwgyK6taOoHGoF/FqVW2YHjJ2PZg1d2LOZs1uEMQGxY2foPV57G1QzA4tRaHBIDokfD
LfxLUFsOx7FpjY0zqypWdl5trNoZ7+SErqeaDiM+Mv2Ogof1khajeQgEiuoQYjT1Zw4u83LTEBtE
9VX6EvRlg8YAN0jqYHitx3EOAcqoX7OB/LAm0TzoCv5tHzTseVCkQPF0miIkPryodXojAml5+dUP
ktw8TOmnufGDR4Ji1baxTCjAVroFBXFvx1nGQb8e6KGP20G792XD6oc6N3Q0Dl0QKtn1sdXU3Utu
efwRmStsRmylZj/j1ITGhHpoWjN4sSaI1j0iLPDfjeg5NpgBgmpRfnOq/hW9PvXRHwY7Ai2R9erw
zE+c/yPtvJoj15Es/IsYQW9ey6hkultVaqv7wph29AS9+/X7se/udhXEKIY0MRH9ojvMApAAEpkn
z8mC4ADMuH+XIX60Uww9uRlMUezSJh+BVzj1Y1rCE67oAQDWsu7uI7L4YgO9YL6361bZOZyXD7XV
2/dQZjHQIYt2qZr+6iuf5pU+jE5KHAFUqevgc12oer0xRgUO2SDo1DtHJOMhK4B3GIEW3mux4t2C
A7O2zhSGd5T33YOoNRCcGvXJsqhMKE9rn5RgH95FRl0cuul31+rbEL8FHG7vDKQ133A5wDVlgbMC
A/eCEkPtO6e3hfAfhS3m9vUW2Gwe3vAf/xZ+886uup/X77uls5H/96yxbJgkaqRgewhaowqqGl22
waMiD824GOpbUfmcCqSBrxtbCnI4bmb+VTbsC7IDMRrUXz04KMHTQ+1XrJETL36fHjaLggV1BLnw
0laxnscRtLWZ2e71SjvVY74WqC3EUbPOJq8rMnNwUElxlJMnbuXVkf2YpAcVvfl4r/SvT/BcmJDi
KPhcEwXCEJSHxI2b63MufpO/mkKYjBlNf4CK8TLi9Xkuz4K1lEtEM8IoPlLGsO+rNcqRhaVggUG+
2cTmBq58+Xmgj+CVEys+Zu7WpnXt9Z4EEBT8sEsZmgqOfvl5hb7WInOn+BhlgAccOIXGT6/2VTqK
mBedKgxjkOYn05TQDkctOtbBlnY499VSysz/+fclPxq0oqkp/kRH52tsAr1Y8aGFqA8hF0qgOCpZ
cRnQVgQVOMtIRMcCKFjkfUHpKZ6GbePQxdf8eMNUndmSporLzsq9qY6Ow81oflTVp+ufXxwKmSfd
snm9vKDHG1zFdW1y+scudU7QzfKvGYkbAvRdXtz8d7Ykt41yA1Aw8cvRQHFlOwTxtwkkwSaDcGmr
J7m1gV7k63WTCweKQ8KfDOv8LH/BmaeoY2A0Iz35YY4uuA8AUNxH/vN1I0vbcX5ywEvCsYVTXO4X
36G9sxu8+Gh6HyxA/WuUzfO8SI8al44B3sazZtqL5kndi4yYSD8++pWzGQiwGvWH5vd733s9meGF
IWnjuzT+uykgqqOh/XTdb7lC7bX6ZImVCvGCz12YkTJpWV5peZSrnC/TPwLC4KJ2NhnFMis41fp/
rq/NggNc2JK2j+IWYZJoenxsi6PhH7riGPWHN5hA6eAP8/lMrH25/GYYNiYNF/Exib415j4eaYJY
ceNFD4DEEKoKFQS3XMC3xszOQ6dglyZwimzCLA4/hUYcPpX1zGlgFOpKJnLBpV3VtrmKYTIFOS65
tDM5fqVPdXyszD3d2Ob+DVN29nnp0ai2SheqfhUfe91HtSP+ELvqnW6oK8nO5Wn7OwrJn/2wo2k8
aOJjPW1c/58iugnhzfJXkiZrViR3jkYCW8+HfGlS7oExKOYnUeMCK6m/RUc+mzLJkenOdorGY0Ui
OsOKEnJo8x14/uvrslR8Y90Jkll1Dk1VWndRw2QOtig+joWW8ljI3Z96RDEKAfTxfSuoZhruLkF6
NDOzuede3ZkcfLssSMTKeJc98O8vkVzEq4QSiJBf4vg7Y9wr6spQ174v+UYThrBTOxxCOvt1N1a7
6zO5eMY5sC6r5DWpN0vL1feJosc9yzXUpyx5r7dPfnI0orsmWMsJLw7kzNLsOGexJurVGhmAjttH
+YUUyvRq9e2ZBOvs+7P7n32/yhQb7To2kVehzuybZrJNzLXQYM5bvbjiZlIxe366UG27NDJ2CuKm
Haudpbz0h22ofJ9afz/LVdTgZtvsZ/1qGbh5XFyqYGSQz+JmvTRZ6OHcggedWNptDOuUm8frHrC0
LjO+c8Y0AMST3zKZmMJ8SrzkaB7K9nFKVnA2S6cODKUI2XmwD1DJkX4+VBDeEOjQDlr/McW2v/H0
G9v/dH0MC33kSH4TNsG2StXhRWUyTXpfL0eszHKC1cchBhj9kAZIMO0U0A09rQYjHRL0+lw3vDh5
cA5gE8Dvi5qAPf+YpJ+wi/jBp75aCeCXPu/M4N5ZcOcldYOf5jZtcLAPwgo+xDdR9P3VP39mkZ2Z
+DhKHdm3RvpdJteIoqPfPpnPZbmCkVj4+Refl3YLPOl5Dx9UBEvjJjajXTisUTIs3DbnFuQKnsjy
RutTZCRt37yvK/Xj0FMqBDO2csov2jGg9dThE0Q4Rjpc6Cop6tzMoqNaV7va/dWQtXwD1TjYor82
5qP67ADL4s7Jp5TXWkPPo9nl9FUXVCNXUvOLa0L1m4HQx6/KoNiisqOeGD060mxA9fuTKm6v+9TC
hudVOweAFkUL4LeXwwic0AxS34iOljXBQ/w7acobU3mooGd6vSF2HuhNgIocMdJ8xVZTilazomMW
PIbGb6X93Qzg4Gkc/O/sSHGzXjmAESYGZGjf8/ReRD8quqGaNX3BpYWZ+ap5mPEAfPFYV9sqyEy6
N4g1RxiRwo3I1lJvS0sDqhMo9EzJ+KK+OGlppdrJGB5RLYUFF+IeN84/w9N4C/PZyqwt7ZhzW8al
G+hjGSUVryWuLd3beGXgU0BXfCi1/Gl/fYGWokGoJmc+HTKYdCrOv+Vs5yhpHDRW2CEmS9TnkSqF
T/UXWOJ7PRc7Kwx/67W6Hzi+IZ/09p2v/kpMf+Ulsjjes98gnRB5Q8V7dBlvB2HXtsrdfR3lNF8Z
a9nhRT85MyS5/VRPMc24Kkeea78j1Fa3Ru2ucYouGiEZMReKwSTI/f9w0WbN1JjhkT6gegu47fqK
rX1+/vvZgjn2OMAMauOI7k4jr/aGaw32HEAdaJqipSr5HuTYkV8HSHV2itdvVCt6pw3Ix1wfw+Jm
OjMijaHNq1Lr+zY8quXRMP4T2sZB17Otpn+8bmfRsSgFzLXuuewj2RHhmFn1bMdz7sbmQPFhQ0vf
ym6dPyLFtWTViP80OOtB3klGnMj18qZMuHuM34CfAnUlClwaBO/iWTKXt/qLVoy+9SA0i10WPN+L
dOeJfbp2CiwO4cyEtOhhnk1pk2LCK/dBsHN2r18GkHW0JnNOzD3Kly4bG65eBCOp8sKmz96iZ7LZ
Z2Llib7wvICM668R6aoRatrCEkcakNeYVR/V6F5R3inFbZL+py2/N91KfLa8Kn/NSbF5k5R1EAeY
E+onH45KRztYxkpuY3lZ/t+GnHTMBe22KsAZ+N3vEuegrCzLyozJ0UamTLkrOpZlsCi1K8PtGA23
pdru3bR9X5vZU9XTgxqMKwfYvBAv9svfhZKRVEWJHkg9JJhV/gmMdhP7R08/xnl/GGo6x9X/bqF0
ybe9fqQVJWMSg1E5CGUKkZ/VfWLqdiU6XPEIfV7Ns4O5b/2B+xNDtvjphyfb9Tf5cHt9Jy0dnGdO
LjdHOoGu0XMckrML9lF0WxbvvXJTruGQFv2OYGrG8JgvRTjiIIpsZ6BgoGTRwU/iXfMG3Sq65P5a
kG58TTGojwNTPTqi2PTPSB295VA+MyAdOfZYJa6r4GRN8pjfdsEbLhbiTVos/8TqlrTWlZOTcrQV
Ak7ThBzzVI5fc//1KXTm6K+N2d/O/ClIs6wZXD86ajCR592vyfpUtzfqxNv893WvmifjxY48sySt
huHUsBiLgLxjv2+miqZ4C+x9t40BMtThWlPmsnf9HZe0NF7cwGVfM3eKc2trmyFaOV8W98jZaKSL
gP4IK9UUKOwH7V3sf3fjLyJxN13y4/qk/QEDv5w1F/l0sgDkT/TL9YnceITQkP0+0LW+abpOvK8M
sE3V4BRbHeHFPYqMsA7AlQvRnddsO1s1/tFbs900ivimq70BfAg8pF7G1on2/O4OXdpfQ8CzLBKo
kzte4xzAtjp7raOT3lViuPNC0LZxUvbBxo0qdzfZVQIHvWvsaw8hTBfZnE1n1tONjZLGrdCtfiUa
WVq9mc2OzmnT4hEsHad5ocRWNpJSMyuYizdJtfIWWFq98+9LOyt1VcM3rFkBwPsIeEkNf6vqDztZ
2Vtro5D2Fu1BbtCEeXLs68fxndWsDGLpijsfhLShgjaJMwqgDKJ51yvRpox/pQIAWfvAm7GgR+26
K67NmbSjlLHoHL3B3NBuoQEQ/pMFedzarbBmRdpX8M+Mmt8kydEy601cP4emu5kJpZMv10eztjZS
ZGU7bVhFNaNxi9/VlMMd/nzdwJ+IXN65Z8vzp3Hn7GSlcxJwkkiTY+J4t033kHgPin+n+J9F9DOG
PKfLn5rqh+HdtdoNxB+01x+u/4KVqfyTkj37AZoTTU0Kpd7RL7bjsAvC22BCqOnu9VaAQiOKwvMB
6iFpq5Zt65bONFD+yLxjH4oHEembUpm2cWL+5w2mbIvEGIl2G923y7MwKAN4ojsvOk4ZHRw00zTv
IntqD2ab90cX4saVM34x1jqzJw0ttSKUyFLsWW2/8ZUNXVUhPerXB7XkiIB7HJ36AYkRGQ2ViMaM
VTSpji69nlSvlX5j5muF/0UjpBNJ+CGh6srNGkNKkhqcT3Q0y++xn4NT+n59FItTdWZA2rYonwo7
rnTulACKI5duNM/+aIXB/rqZ5XGQhIWXYK5hSysSpWmFwjQBV0xDESDIfMWZ174///1sy1QRehSj
z22bfClBHK5Jcy9+nmvchut5FoSRMq916DRRVWcURZOvZnPggfqG6Tn7vrRBBqrtSaNQ3U+mbdCd
GMd/931p+vWhhow6pEDt9jsv268lnZYOLJyT9oqZL/oFy/1kwTaKSDoFwumnbo3bIQdpjyDPpK7M
06K3kuognWKy72S+NK82goIUAg8DzaaxG5Bsom2tvt9dn66l8YAih2EGqg6AiNIdA31G7ydZDzjN
cWeoTYYs92Tt2lUaQ21pQJCUAVAx6BpBZ/rSb424KHSUm6JjFXaH0M8/KTWKip0Cqb6vgY8WZbxN
wm6Xh4c+nXatN27KzHkPxdhBlObBCb9dH/mSo5saHdLIKUP6LT/6gwB4Vu5SSh772+emv/3vvi65
uZGXVdf5XDnNN2PcGWvCjUuTef7jJS83R6WogmQEvBTe5PVuzOG1fr4+giXPoKKP5BIIWwj1pPWa
3DHr+5JXl5eYm+KT89Bm2wHVmOtW5kNXjkDQ8ZpJmOkGfdHDkgh1aBqH/eQHyaa1PjQIvSZIhDwV
ngfSfA1zu7joZ+akO6Cyq2GknT8+atFnUnBa83R9OPOkvBiODX+PYQOCflEH90LbTiLfDY6Tajwa
bT/uQp9aUm309wVigR7ArMBvnxFhWPG3pZcrjIMcTGxisryzw5zdCr2iKrGnxSQuVTD//bAzhH4z
6M6trjcfq97bXx/nmrnZec7MTXo2uEWOuZAmuQIdmcRWdoBftzyJHhGvfMMpBWsxPWeGSdOLnGVI
uiLyuykKKWvFzwhP0I2aANtUNhbkhddHtrSzQNMiiTkzPsE6cDmySKl6q+nq8JjYO7jkpvhAt8B/
ZUKOutUCEbbGobJQ5M+a+FIHPwbv53UT5oIfziAGjy5AGlPlw7ZJrMzyAsrAY/mQ1N9C78v17y/N
0swjRag2Z35kLbEhCrPAtaLkmJdkSMzhwdSeCnet1XRpFGfPE1U6RPEy8uTu/NDyv+fBt2Ht9bH4
fZd7nA5xh04rCRUTpo6OTKYAq2QdTKD+d9cnaWmTeGefl0KprPaqUqdX5EgzaWzdJL+qZO9rhyh8
vm7n5TDArqmzEjsofHS/JZcNRy/Nugk8EYH6xiRx/EryJhrx4IgAdGvBdwfPlpzqIA8xOKGL7ikE
AWhQfaubfaXeD+naO+OlV2nqzASPITBYL64cMcaUPx2AMEXx3I1PFZKS1kpCYsmEOfedz0AoUrrz
XJ4dXCa4wl6tuuiYo5wi4H9do/RYWoxzA/MPODPQm2NuiBwDIms2YL2b1aL4ggVeYQgn008A/aC8
GrHmds0UZtnxYSw+V/2n6860MEGgISlEAfcn9JQly0l5916pKKx1WpOeyzfdLDSbrxWgX977OJQK
NQdvPQQz5EqYHZT2hFhUCsj3lPl7usBOaXQauP0RqDKbVz8KLq1J176S25VVuVhLbq0P0RptzMKC
IFHJxqNcTKyuzufA2ZIPupcNZRDBFRq7m+HJbfqVIGnNgPTzaa2kl6vBgBvvgA4N7f76mr8M9WaN
zb8DkA4QCF8ddYJc9ZgX3wbrvs+2zXAfWx9fbwXtL5S06MxC9VvaGVE8NKUn4vJIPrO47Yy7KrhN
ipU4aGmqiOU5DPmHG0pai6LSfM2LnOJo/Si9L6b++foYFnYHP//v56WVaPtIFYNmF8ci7bai3mbt
DkGT7RuM2FzdLjguUNDSteQ4yhQVZlwcnfa+CqFApo0/GlcSv4sjceBxUOdqNGHVpdMKJ4qUUOji
6EAse5tEafdsRnH72exh5rs+nqU1cSkNoPSh0rIncysgCWhZcZQUR5E8HHXl1dVGUDtnX5cGktlT
alsJX2+s+wqCYEMtNvDeXh/C0g4Bsge+EYYPSIykHZJoKaqKBUsigoEut7txPApaZ6eVRVmYKXAT
zBGnL/01rrTyljL6DoTh4miqpyI/Jq9fiIvPSwGJwsWr1Cmf99kfxXHtmFpwKYAZJCzgVICLT36D
2BV9guVgCBAztAGXgL8tirQ7b9LWGA0XLVmzTBcdh5iSnr8W8uiWEU/iiM9Bl21stC7a9rBJXV/1
eVUvX3PafKb/v5l5uc4Odp/sdOcbmEmKL2UFITNanTo6muqDohwNpdn244/rFhcHBpGpSictWQmZ
vKOs87wJJpOlH7LNYOxG8ahkK+fwopOd2ZAmr+k4w7LZRlT9DIxp17i/rg9iYbPMT2xwUyqQ4xcC
ZK4C6XjaT8FRL95N05OStyhkilu1X2NIXhrJuSFp6ztZ7CoUJIOjuY0SmuiHtcB3YTksFAWA69oQ
hRBDXDpA56QFRDij8ujqz6pz0xh35hrMbGGyUPIDX0YeiuNFPhxHuxsoWXXKo+59NONxo9vfG6dE
SXJ/fVEW5urCjjRXEEGgklNjB7najUifyzXWz5evHSJqAxD4rCUz889czlUeRCMIsyAAw1KyU9xt
AfFkXWtb8JOQ4r8euHtpTjqRKUkgfFD4ME4mXyvrveejT37I18hkF6jr5ncCifAZpAGbjuQBjahN
tdTD4NjASN9XWxA0N5rZEtZ/HpxvDt0BSf7JL4aVk2dxtcDW/qFuBKcp7dEEQBU5oyI4wiiRPSP7
8gZnOPv8bP7sYJv0NvNKLwmIvmtI72eSjLvrFubVlo5O5u3vAOaddWahttTE86oqONIdlu5scVCi
r2oI58ne3163tLhHLdpp6N4jUSmj94likjilCvaYZuqTBh/rnTv09Z2Wv6Hygi+cWdIvx2Q4AvKK
CktuBSvjNi1WIpnFReegsSAjgllJfhMZg6u1Vk+XRvVDHQ5RsXv9RPFkJKsFF/usW3P588e+EqGJ
LDcwje65acQ+MbwHPP/1MQxX8l8z0jnQZL3ZTN3cG6Doz11kov7xlt0B+Evllvyj8iKZ8B2rRtCg
iY6BeBir2+FwfaKWTrJZVw7GVEhHmavLiapbIxbCsMJj7qC3pOi7KvZ2sbgXYXSnGSu38ZL7nhmT
u2dMVRReLhwQwFOyDwPrK+Iwm643f10f05JvkafTocIjWH6pi9TXmkgdzHTN/a9YXdnty19nviDO
BQomt3+5QWHAdwLSe7TRO36vvL5DB63bmcH2f78vXV760OS8u4Crm82T51QHeP22UBmtnIpLS3Fu
RdogeWC5pakyCkt8ulHCr7azYmDJsVCuRheYZPYsI3fpWJEawcIt2BqODgcMmvaWnz0hUXIXe4i8
Ucdfsbe0LFCPWWRySKsRKV3a63OvMByffUK4toHR2Fv5/tJ4LOgaQHtDYvIiy6xmampGdGUfh+be
7t67GkQ2aPjsop/XnXdpYTgU50B8vlRkaIDVTqmJDhB23Cze2G14qyvFe9dKVq6SxflCuVYjJ0WO
Qp3/fnZpKfCmVUPJfBXvks7dRK29MmHLBiBrg5uIo8uRPEx4XUav8QBaowr3rr1HLHZlCEvhJAmK
uTlnfkTI6IMJMJ4zugNnV6Xs4t7ftOap7cMdxEQrY1m2RKxHTybBsQwUCGrNrZEkJ97TtoaTbbpN
AovTYL9pQH/N6JdrMplpErgOZoIePBKAihLYvEByyh2+XPeyeffJIQuU3xR+aGx7WdovYNrTh6mZ
A9hNY9xa/Y2pvYPAw2558W/9auW2X2g3nWXq/tqTbjHhi7GBpSo4jgTKOdVvo7qBDCjfRDcIItU7
pDK34g0Zhguj0hGk2mUYh8Bcj0a6LdKdsiaAtrRVUSeemSFcmwyvdORo8DYamuiZRO991I27vHwI
3TUV1jUj0nXQqaMdp5AdHKfyU+dUW+HfOYgjX3eHpb1KGhHkNx3hdLdKM4UYzNAnDo9LYT833dNo
3l7//uIgPIcePXIMCItKjt0i/SM8pQmPrRE9tsN4NyPEuqL4dd3MQl8bKQy0Vk2LmjSQJGmylFEv
XfgTsVMo9SZo/Pug9G8MJTlOFvJ46Ex1ubkVXbuxNOiN/X5np6/nwrz8DdK5Z+uRFQurDI+Kd+Oq
D2MXrCzW0k10PkhpL4WmFXmVMTdr9Q+xeFYQxnNQuUuQs0RP7PqMLjkGYGceG/g3IaL0JERwxil6
3yFMb26n5M65u/75Jb+gr1Ln4kaV6QVOZr5tXXJbwTHXslM/2O8VvT/VNKJcN7M4Cl4C0J+qZLnk
dsdyIixHYHZuFB5RKIwV57deWdHaS3PpUIVkmbcZqY2X+XgLvXI444ilK5OQTWiHvLjz0nATwI8c
Wv3OEh9bay3OWrqazo1K3qA0etbojRYeZ93DJg/BFD2Xob8N1TVfWFosMl3zADkm/lWDPIsY6szP
Ie4ALdC74n2oUDLzECCOvPbH61frzI4nJYbplZ5ao6N/L+jNXYBQW7jGeLd4HaEETE+3rmkslrRH
LU0ZfL2ewuOg2g/FVHz0M/cxb5WN2gVHiNE+wa0KAM0+Jkm7U+I1PfDFmSTzTfDCpgIJdHnPq243
+mriz2sWfqD2eOz84OCjwLeyexftwIAxQ5sosMjHIaRPA8C6PjwaxUiZ6/fQ/HKKtcTkghG8Gq43
gCQzKYY0GBEHnalXKR0ruvLYW8rdVPcHJRlWjooFP8eMjbYP4R50z9KSBbBiZobOnEWDQzF7gCbH
3gbKKWh/Xne/xfFA8DBzVJhzaf5ycboi7CPRwFygV/Fd0BmHRrO2em2vVFkWziSCbjAA8C46Dm2q
l2YyzYTKDirBo+LeBuFhrTS/OIq/n7elTaQjn9zoI8+vQoGJdmw2rvOj07XXO9j5IGT6qhzQXBAl
8FXUVk1k4m0UEmBjvhYDLWUmYVyBYNoywbW/0LlSKjhWB7Kux7j96inpTdn529QsdjF6jR3M7Fry
UdNnse3TdV9YuGov7OqXixQIr7eshkWyaFIMRQgn7Wdf3KFcuxnCtetjySMMBgfhHJ7+4oU5dsOk
lF2vPFLu+SfN8m0drWmsLY0H1BxME/xLk7q0idrG7nXbnJRHrflWtdVepRHG+w5YFZWhlZahhf3q
0Oo3v5hJkDnyfi2dSgA4LQOYWIjy3QdL8/dTS/fi9IYS8nyIooGNwALqeNKgzMAkFy9IZWRjvU8m
7bYFTOOVa/pPf/LQ0pvpwo500+Z20xYiMICyjcp7X7G2ZZXdDGp9iMoneDUPhpZuTb/dIhJ1Q9np
dtbOG8Sa6Pd8Llz7FdK50cSln0MQzO3YGBuzEdsM+epoeEimr57fbxJUi+vp6fo2kA6TPwkPA9iE
CYEr21CGD1eKOnmeHxUnpf6mIEzsiKcG0fTrRiT3f2FE2muI0LpxADnyyWv2JVJqa90ja983Lvdy
qExVD4yvONlGvLO6p6Ray3gsThOaf3MVBVilHFVEWdZlQAXFKYM86ZmLNvl+fYqWDZDQ/COIxs66
HIJjFOkI+k2c2s5+Z43FvduId/jDx+tmZkc+c7F/VwKk0v+ZmWfyLNBLOm77JBnECUXfTdcdJlvf
DkO7GYMPpvb8Wkjfv+Y4k0AT0UMCAcWlOchDbQEzrTj1UbPlqtzo9VsGdGZBmjdfWGpZ12gfa7l7
603eVrMf64Dd6RxNN0YC49v1CVxcJ/KQ1LbB/nDeXo6oDqw4UO1CnCY9vnX06ffYl7P+9Svpav93
5v7akV5nKL2IAp1JcXJ0Gg1TvbP3Wj2W23xojU3nNMpTNvXZSi5neXBcT39U4+wXCcouQWfSxjv6
PtuUh5Y3drsSG62ZkE7aqBTkVhpMeJGyse+DT3Hxpr3qwXVCKdp92e1uDXZnNJUiTrH1RJu1V36I
Xlkk/nd1zkxIyYgimzKlLcLiJMS0TaxT1Kgb2/4ZJj+1eHfd4aR7/Y8pUNw8oKlIEyHPE3q2Y3Pf
1sy08vMTee+tLtL3fiZ29CCgdDyZX7XMWhO2WlqhuXhnagjfkgKTPM/IFdLho5OfdIGAdxjtY6S/
62StA2nNjHQ0DBzZWugwLkX/GYt+Y5Q/LP2fN8zd2VCkwyGbxFhC+4wNbdjUeoGmwClCsqJRg729
dpNKUdG/C3VmTDpalWDKBGRf8ByxNmb1xRq7XaeLvV+sbKGl244nH5Q+PPs015XCBFXPwPqogTjp
ufWgGME7IwxXTCwtDukAyIv5Hxy50sQ5gT2CoMUHEvT7jPFxUr60a7ylS8M4tyHNV6X1im90Vn7K
hl1RbYJXPmD+rMf596WNY422mYca31einLip3qEcsqnXwPFLqz7TiZPnAsLFO+Zye3a0mpa2PWQn
bdAPivlYNcXOyH4IfX/dlRdnC3lYomAbEkz5GKj9KIJhLMlOvvIUWXf+tLn+/cVxQElJCmhuJXOl
SNvI+tqLajs7qdOhSYtNG6Ktkh5+XreyFH7YdEcBjJ+ptOSXgxkOAWQKQpygqtmGxW07/WOU9x3t
cmSod2a9Fnj+wRrI8Q5ubFMI+fPql5ZHGE5aVXYqTgPvyQdHsWiWRtdmpw6acoipk97aXffZR3p3
X9AHuQ8MO953fatuKiHajVba43Y0jGqjR4oAYuKJe5I52u76tCxtNzJVaJGBvKZqJx25Tmf3/YiK
CTv6S6IXm8n+pr+SzebPdji3IZ23dluoiqYq+UnVT0qJWJTYKGuMsIvLezYOabYnb8yDjH6dU+0V
947ePznG9Fnoxn0ZFzuqyTzj4zXmh7W5k46RTNO7tIex61R9y5wPVUa30woSZNEC+hy8kZAI4N17
ucUBVE2OBuT7NIlsW3Z3Yfc9h7T3DS5wZkQaxoB2gzOOvjh1ebFFeJ76YLWp409vsEJ0R5M4RdUX
+F9HgY8v62wWSDyE/XSYdGer8aS5bmUpZCH4MsBNUVVVnXlCz0KWGClxWgYdYrxO7Kboky8OmVdt
xvJTmP68bmqeFnl/n5uSArEYuJtmt8R6w/Cl7z4YK59fWnqOdmro6CLSzS9tGie3UifxDXFqgvRd
4Oo3Wh/cKaF7fMMoQGcyVVRtOX8vJ8zxy6iwu4m9aRbxRqgKmcM1gObSooD9JDNOcEd3pXTAF8A5
NGVKxInTCxlRL7xRw4NRbHttf30wC3NGTznrPiuZz6fu5WAqEeS+YjjJKWl+UIErtZvEWVkWKVEy
n2Xg5AiAyFDyDpPfKXRfKDSRKcnJLn73/m1je1tPCbZ9fhcV4U7zHsu1NoOF6/HCovRsSRIegwlO
gJ8Nm8R4XwbhJptscJTjyuZZmj50SmyyocDCXpw2YYQ8XQQF9alRgE7HN1VUbrI1RdHF4ZCM9OYY
X2UDXa7RrOUx0bmZnvTgm5UVh8S+jetmR8X7Dc7A2wWUEO0GFCvm/Xt2FLRVmXeixRlM5atjT2h5
fWvKlSh/ccZA0QHLNyz6DaTzOdDtIphC1gZloEnZGeGj2v+67tNL8zU/+G0HQAVMSZIJW5QUXCoz
JW1ibV0w2iqyWGpCmDR+X7G0cKKBcSLFZJGupaIuRfdKjKwu+dv05JlRfSzt9p+S6pzYkjkGNORn
ytHPUYJNoxvlFAfmjZJaN4IAaOuHhXLbTFr2DWRbsveaqd7M0n68T6f8W+aP0W0/6cnv1AjLG2/S
vfeJTTa164Lx4E5KtbcKq945it7cwnswnPy6yOlA6YdDopjxDkfqTlUa9+/JY0e7Su31nyJtlAe7
0OhYmGrD+6EWrTkAlHbbndG2+m6ayv43pCvVlipV/6ua1OhzkFnxj0AI71b4kXZviUzZuW3aHegj
+hx3ebcRwRTcRjDYH1SQnjeNrUK1pYQTr99ObDTfTG7TJMp/tUYe7RU7LqnC2skNUCXlcH0xFs5M
NiHkFTOvNv210lqkepbXXqInp3H8FHfbJkDgbq00sOha7HWAJh4POtm16thM0ihs2O/lQVU2HwYF
SZ2VcSz6FAMgT0YdD5aIy10optQxyhQbWVHvP6h5tbLLX44B4BTzqwMJg+lD1lay7VLJzZpd7o8C
Wjtt31Tp1z7U3mX6Wk385VDAR/yhTZ0rKei3XA7FEkMXdUWCqYPf3ilraTcZZsLVwvfBytCWSgr0
xU4XQpvKVGuZqhZFvzqsicTKydhWoruZ+uY+EMPDUKn/jKhbp8l00A3xTY2Tu+uOtzSh3NEGcDQH
NTK5+IaAd6VmDo5nqt5piOJbtSOpYIn61rXa7XVbL4P2ecR/bUkxDmKQ8LNFRnJqp+pGaM3Onu6S
qbkpqie3ct/Ha1fC4gqSXZoLLrTey5d331aOyWOEGe78myLQ3nW6/Wp/Z0hksPBKk+YdGdqiJZXX
uBYtuQnkX3rwq87W2jYWBwHbB5Vkun51+cXWhUoeNb0Rn6YbD7G4cSX/srT+NB0AfgSCxstjvvLO
rs0ADUlhdUN8ysL2MU29vRajIBM58afKdVaCz0VbFPNo1ILBhC18aaunlT3xSj8++dbUP0wdD+DK
qYdd5wz5LvTK4nTd3+bvXYbs6NSRxOA1BSXLC2hnAkDC8/oY39YPibtXOlJxN9dNLK3O3Lw+l5UJ
ouRaqN2WNnrzAhND4NwEwJT3re73K9nyl7cDAyHOhBgcrnUe7pcTJ1LNTKI2T05pru/V7ItVfndh
faP2FNhrlAKLtoBHOMCcOJksyVbdVHZDtTohp511n2zymluL1za1NMP3D+roOU96Z8ZvWaozq9LR
4BF4aH7GUjXhcDtHEFvbaLUtCi1rKMVFpwBObhKLojEop7eCdEySOg6SkyWe8wE6wv5Jt1egYgs2
cDc6RkzWCxeUgrh+cI2RPuToFPGOmzrI8fWduVYZWHC9CyPz3893rov+eozOxyn7j+mWu5jEx3Xf
XhwFoDqWBX6DF29FdYQYGxXU+FT05a5p1K/FmL7Xg3Yl6bE0jpn7DxIFctovuPLowWvrKNUZxxe9
/qxEH6+PYvHzdLyi5DKr+djSNe7qXUNQzed9Jdnat3qyhulfush5fbLSoAYokcgxyTBm9aSrQ3RC
nG98l+rKR5oyshuEJajul4TvECJ/rxTLem93yNvmosnvXZEiI9DF9Mi9YbgQdM0d6jy+5SdKroyl
2w9gWAZd2XVD9z7s/c/XTSxc4yCnKEnOacSXdSLaorRyVHC81Phi2yEqwOYhrN+V9Pxoob4rXtnw
MwdK2OP65v6DOFbWFQgLO+1yWldPsV89ZVb1wSujW8DM364Pa+F2mhvIiXOodCxUo/xhbJvCiE6V
X90GnfpPCEram4ZT1JrP100t7Sy4FuYWnbmzTI7EXTQqLBG50ckpd44KEuJD/0pdk38n7cyEdDqU
cxyuFixS12sCinaDDAK0l2/xtjMr80DPzqBqqAI1KB0OuuRWNz5YayRdi5v37Pvzmp19P2u6StSI
qZ4mJ9sZ6kCjUbASlCyZYNVNDmqa8KFnujRRW0bn8+7l+Mn3WbVbu9gWrlMNkCgZ3f8h7buWW8eB
bb+IVczhlVS0HCR7e6cX1o5gABhBMHz9XfScMyNBuGLZZz/MPLhKTaRGo3v1WnBu13hXYrXwr7aP
PBvfme7B9F8C9HUOB896fyQyd7DgpYIo4TrhiiRpxgeeJycxaRsRBGvLogt8+KqpwisVlW4M5TqX
49Q5D+Yn5Cn5VAZh+vP2oVj6dWmtaQDZZdDHJ4DuRGVx3y5lC2W87tuROP/8eanONlNTtSN12vnz
jXpVsiDK0WsNZmxIYwxPbqKNIesGiOTxB2IPr1W1lBdVXRSAPoHREeQhM7xf2mrw+ZSPXU1OJDef
HHGs+M9C6z6bFMzLPKVRBlYtKGutLSPbuMR4yY0PnNfzL5CJUgZHj2u7wBe0rn3Uy/hVpMHCg1Lh
24Dwnwkr4Uln2qXLWSauXfd9Y5KTHtwP2gNrTmPw/mARJmbZlBmOD/GUSxOJ70Is3XLJKXU2Lbub
rDstXt/ejOq1AhUCggbwE7ky05mbOnkHsjty0lhQfDM9Ua+G0RA7zefaPdCXZGs7yBGVXqxFfYC0
VFLbATCyRNvnVrOU9lBOKq5BVH/nF4D8COyr0mz0wUlO3DhS9tWp/5By4SEow2Pn4wHA8sz5jJcm
4mLpeJRMF4iMi/QEf/sbRctfCbGjnP/hdbcxXHaA9M6rlZtdmPB4qTVOcfZnWh1kQ9BJhmtRss39
JMut3E9OEBmOhi8gLlxIPSgn8MyAFAVqzTjZoIpJTtV0b+RQkUNZcgGrqhwDNNG9mYXourTS6X1s
6G2FQHOq1z03QlZ/ur0p1RZQPZlF3mBJelb4OVq4W02kJ4I+xSi3Bh28FGwJlbNkZf77mZvkmW0V
VQ8rmTAhiFeHXb0EP1VEkKBKBkgZiUKUzOX3bFD5JZqSWYokd90OoGpC1J9NojlME7hM0fA5PgU6
MVeWB5j+7Tmc3Y+UE8Al7749/fBml4tTtT1lQW8jWNfq7g5ytnfUnz6ZvXglo72wIZR77syUtOfi
AXjXooUpgOjiEL0o1aNZTn3k69nS9lauGep5QLaj7ObJTndySkvLCkT9XrctXnK+e/+kgVAZhFTg
uEa0IuUE4jQnVdBN6Wm0trQcHn3r3qBdVLfuQhCjWp1zQ+bl3rP0yQbiG4Ya+hp39kFrn3kx7Gmw
BNdQTZiBvgkkkqFiiHTApSHwDPOsKLXkFNNtY+7GhYSN8ueRPEGOAZJ/SARc/vxIaM6mCj/fBo/9
a1x/4AJEcRUYDqSlkc2XdhbKRpWRjVVy6tAutvImAm4V4vT3bjMttUcrL0IDUgAWUreAaMm5jGqs
2qwazOQ0tuBvigtgA4c8bx7RJj+AOywzwiRNtoObrpCiEisnq0hU5VAjsSA/tpAqUJ0oJKYQVKDa
PwNYLqc1LzKBDgCfnNzBPxg0DamIVwndfmC3o6kZbV1zBkcO0xJWFckkiuSkl/yXn5XbcQr+5DVK
Xrz9yIB8ED6hyQa0SXJPYYk70en9LDkZeSDWfT1WT51TF3d93XcLjk/lc+csL+53OF4kxS/nbtQ6
UY9grjklbjc8tRQwGadGS4o7zu1x5kNDantlNfW48GhQbiCws5lzsIbuClMKCAMtdWs9GxIAo4pj
lQQr2jghp2M4VtWKoxBIPUEjrw2CKDb5qkdtIB6t90N1QXdjQ2sXOTNgE2SKkiwpfbToUYYnd4Wy
Ovopv9VLb26V9zqzITOTVHHjxaYPG0O3LXsROm4VuuPe6rOFaEblXgAR0WeIng9mBOkhYfpdb+SF
iSJxvvPsyFsiPFMOBDyjswoWpkxunswyfWzQMc5OFMzzbf0VRUMwf382+QduSHCsuB4qNPAxjuTH
iJlro4hHdrKSKYxRfAV8WgN+5/3nGc8E+LBZWfOa+84iBQlywU7NuJnMKPX3HLDZJaJ01ZydW5nX
7CxsyoayKSyrRwcyKN9Bnrqiw48MHBKF9vsDw0G2ArBc9DGivfDSkNDtomBEp6fMWqGVnwdhXP4Y
+bAwaypfO8siz0hBgLhk7G8MDELj1i09dUbXhUHDHkuLf++cfOHdobIDGx5SJCZCQblIl6WDFQxe
B0zF1OI9ZZE6tIJyO7H29fa8KR3RuSVptwGwIJrAGOjJsOpNMeRhpvvQWArCnDp76NatXKJvpsl/
mVwH/F7pq10aL7e/QXVw5wQjjhYKhlfcdaTNWkOjEz15Pv+uO+6xTJbAznKH2ds7DiUH6L8BFAVk
nHRJGpUzFGNasBO61z7Z9bTKp3TV1xheDiF4EOI6FCpMXj/cWwDi5ENwx8psP7Tm6vZYlQuL6B5F
UTQJXGc7MrCRB2nDTqVZQwxOq1dT5yeQIftARQflXRTSZ+gcYhQplssZeke7Dt6qhzTkp8JJyUZU
HegtKgqJhNuDUi7gTKsESwgN5Fs0nxrCXY7JNdpt8MjpB+JGFPr+/Xlpi7LYi51uwA0ioGHSEz/s
vtz+/vmWl58/KFQjla6jWo3zfek8mqxzRWESdiLV9Nur7gI30lhxZ03OugdJ+W1jyh0wCwMgs2Bf
YwuMgPDBCAA29PwntJaEaBSlnrOwIrJMyj/7HQSwBiIb8HTJffBtlwa0Zm1x4rYO4u1yenJif+un
2cYmYmOn+boKR/DorWxzZU7aQ5kYT3GZ7Nqu5wv38nzvyrPrwDHPoDrEqTKj45C4Vd9xhg4aitYZ
QGR4lFhTtTH8wl95nmBRQWpQ1RTBq2d4Sx5btbYoo5nQtwH48qpex+IY+ixGXZx8ynfBaHyrId8U
jngsrIfa+9sldEmvWrXAM8HfG5oUYB/pmZPpvcjjWXB71O5nwE+QfrXNH7c3kepeBTMqWLDx+JiB
apc7tnInwsWAObX8rZmvjWRjBltLfCBrOWdkQcSJ7DkuoksrHgm0hNY2O6GAuK052/a68TjRdMEn
qoJwBykupIfmcNgzL82ksYFAPwjYiRnfAjeJYvJHb0WYeF87l4WdMS4cDpW7OrcnLZBtiSwB0Qjc
FY2o89c0l/acysBcENARIaC4Ku+AUuD0104+Rwn7lByc9xdn5pZspCMBTgFnmhToMuYLPGb8HFF7
H7ro0a/qpcZv5Qj+MyGnxJFrn8CXBYRvkXC2H4eaPoK9tF/wDMrsKmI1tNahAACYlfT8gq8ZG70B
zspJmfdtjId0p6UaixwbyjZDHudbwRJjX3MaA4KT2puiG+kSlkh1XpE2R+kWqWR4SukjiKg7yl2B
WAtMWQDdfM2nYVfQYWGwqilFPAdKK6DMUZCSdp03JakxsbkDLo6jEfmAfikrsWRh/vtZsD2Stkho
BguIfn0acmdz2+mofz9A0xsoi3xQGF7+vhO3fgLyUnqa/Ae66oaFd4/qnkBBe+5TRo3+SvSIWqXI
Wkizn4R972dQvfCcSADpgpsp0e6DDKpAxsKIVG703KTk4AgCfSjDAuzLCQv9cohYswedVmiJ3e2p
U8af55akTTbZHFA7xvE4Tb1d0eS7wnbXHcs2XQqlBLcsQuqRO78dQ5B5fSkKd1X42qcuzhYSD8o1
RACMMBpXIiKDyzX0iCdI2eNhYQ/ta0D7OyDRF8aqMoFWCpSHEHbin2TCqTW3rBggnGj9Sj75MYsP
vieWaPZUlwaYAOagDc30VzxDogRmZvSn/DS4wyohr3aG7OtD6dxzR4Se9nx7/VRRBMI15KIgO+eB
+/Zy2og+kXZgQLRZbsHCSgQ7RoN9ktMHkluHgIql57mqLotkxn8WpcMWaC3q5xnQbWPWPoiKJVGh
N3ejmNCVwLoDlEI2mnDDsQEJmu/ZdejxJVE/5UKefcLsOM/8icnGaUonlp/aZiaRT9jCI1f9+4iD
DdQ9IEEjBTGOsPw4MGrcY+TZpL+m97IIvgXB6FP514AUWDgcEpFZg1VL2RgDvlvsO53+suwlVgeV
G0HXIQA5YMWFdoH01qIDqkPgXc1PBD1+oTN1zwYbIyunP+zUWd3eiarbagbigF8UR/gqM+AXideh
jTA/IXX04I32p9RmK88qft82o9zwZ2bm43e29vkA3T63xdQ5bhwmxIyIjuY7oq1zMEuypef50qCk
iMbQoR3j2BhU5YKTjINIPKnD1P1+e0y3rUDk6nJMHTwsoyX2syYOPtnozVPpvR/jiP32v6sDGodL
E2jF+R8TXrMz+23721zKqCn93pkFaU9XDWu4N3sianX3Q2J8Y4A5NsxBX1n85JH+pTWX2vjV2xv9
C4AW4IEsI5TdhFZ+Fgz5qQmwMNu83CRu2H4ANI4qGsDcgNiCFVOOj1Bn6TW/Bi490L5Cq7r8cnvx
lYNA9wVyhGBMcuWViVunC8qkyk+iMpG3jcWe6M5u6NB80yxp6y7ZktZoKLjP3LGFY7Mic9jZfdg7
63qJg1V5RM9GJN1JdeIDesowIi8OsrBOhhVv7Hsx+fscV64Yp6V3k3JYSKwD+wEIC8rEl5ubgf9z
1Bs0eiXijs7NLGPUeBpSuh+5F8B3hw03y3rJ3XHEKrlr1oye/GFvpDsa3d4JSjeAzpK5cXGm3pyv
pTPX5uUuWkwSPJ+a4IeuPVvVL5F9vm1COVMguENV2AZZuow3jauq7WiKEXAWTc4ejNyC7dByf9uK
8v4Eoxl6FaGHhQrg5UBAmEUFmdeDM/KHlfq61Jxft00oBwJtRiQR0bWKNMqlCS1OgzT3MnrKx6h0
IjKFLkqbS+9lhU9D5hfUB7OoL2rD0kCA3491DbHuyejqPUZrhiPnTVj3znM7+A9eoX2Gpt9StVvx
3riwOo/9bB+UAJ65HgHmHZilRzTD3cF5RLbTvbTF9NcctB9a1W3KZKltQbH9IMoAQKKLqAf5G2mw
ReX0gkKN8uT7h6bKw5YcXEDdbq+b0sj8jAJ4FyVbmfiJAOvsMB8P69raTtOjFjym6fa2CcXuw6t9
xsBj9+G9Jrmfine0qBoXFxGN2kiM79/cFz8vnVK/KKrcjPHzUwp2rLvae7+TAV0t5n8GNgO2KTkz
LpKRFjbw0xzNZWNULAQCqtk5/3kpfuqqVmsHFz9P2JpmEHlZIiBVnEwb+X30xgMthFSytI3QDB+b
QQZwC97peLoS8OskuzHF66Be4hNQmgKWf05luQiqpZVO2VBBgBT4E89Owrogq9b8qw8kHMALeXtP
qRwBgDQ4Fwhtr3ka4zxr9CLpUkA40ChP3Z3Owe80BqhMVtrazNJt1refb9tUHRWcbAwNtafr6tNE
LYEcOhBqZkaPQ2Ae+rZ57aG2fNuMakOAuRiuGobcqyvBMMvKhzIeQNv1iUyP1vuPC5qj0a6MDKrp
IO146cygamxWRWcOJ7PZ+N/SpaKF6jl68fvSRcD8vvZqDbh/zdnnjrOp7MfBjNrGDw12J4JPpPk6
sTSylpSTFEEO2mCQRQfEE2loOV/BoD2BXjWrR7ciDZ3+F7UOTNv3xa4i+9sLpNh7KDEh4zNnImei
n8sZ9JiwCp2QHjQjJ607jFkeVtN3sznW4xe9rBfWS7HrYA0gF3hoRFNyfcZiNB2FZokTC5IHLXOP
beG8plysbw9KseuwpwE7xtt0JoSQlm2oncnRBBdw0iIck8/BB/qULgxIviEIuDnWokNrehl25cae
VrcHoJini9+fB3h2Sbdom0YyGL/vs59EWw362iO/b5tQLPyFifkTzkxksc+IN/XzED7pfbqqKIer
eXR1uvaLQ1XoC0NSbOkLe1LcwWOe9I47CDx0vHA0kflDpI4v2OT82PgLxub5kYpvwPGhTRYxB/qe
5NQEKMR7Cso/ccqaF2driE/vn7vzn5cOTdfpdsw8/PxIQ5ZvMw5t+sfWiSCiVr+f+hEQYtRnESHO
TcXyM5QEDmv9uhQnq380OFvV02diLhU+FHedP+PoENSAfO8KTGeyWc24MbtTDN32ElRAthN2fhyO
fv/++Ana8GgVmxUaryu0mp9npl6R7pQkYPG1f00L95pq5c9+X175qtAE2m9pd+LH1ljl5cLGUh3M
85+XVr63KpYTjs+3ABPJDtNw19YLIZpiLdC6A2wcdMBQJZJpE9p20LlHKD+BpwJ3C7V25fTIlvBp
Co4yH2ZQdvAB68FVL7mwMafMMJjJT74t0Pg6hHH9tYh/xubnnr7mTfg52SHR6h2TP5ofJe4G/TEO
2b3rHM3S6OcEyDJaAwAYBuV16Bt4bgvBoEfiZ9HQ8YeuMbdO2R9d/nLboLQ7/jEIWljcPci8osHh
0un1RVbzovITUMtbq7xqV+1Sgn7BgjwktMha4AENoGmQPqAeEbr8z+0hSH77nyHAkyKR58+n6Grd
rKpHIESORvFE69WYrImxCvJPdb/tP6D3Dk3A/2zNgz27I6o+0LPM0skxnjnqDh59sYcF1Kt0LfzP
cJCuRngITQG5pI/O1CRPAgdqNP0BrU40f9Crnf3kLUVUctH1ypAUEwi7ITFUo6EMkolQB4xt1I9Z
cErpfaGLO+Z1ke9kURa/zx9dmZWWS+sMYsezyqoVnKYqqtjP29thaf6kJaKpVdrAnJNjk649c9e4
UVtEoJ9doihR2pmP66xsj9KC5PhqrdG6kjBMH7IHO3+MP1eD/ZoKm4cgEbT3mUaWsFwqkyBDsSF9
gvL0VXDf64VfeQP0MwKnII/+GJBVAsr0AwVNcZSJKdgEfV7+vT2fkoN/Wy904gKTAfFCQHckD9G0
ttnWCQRkAu2pqZqfKHz8jMlCzVdpBFgZMGIDpHOFvGqNFgqsA2S59PYnD7QwG4DZX6L4UXkipI/R
RgXUBNjkpJ3nFAN32xHqKnHWhoNThUvyLcr1gZ6OiWck4DLy06HwPTQgtTQ5lqE3HNLgYIN5oPyy
cB0qhzEzhIAJEXhd+cnglQgnyqyAtIn+LWvuknrpiapyqNjS/2vgKmLoA7ufdAb1I/d36q0JQwkL
LA2hSaNhqYylHMwc+gBkggteTsJ2OW2DjhMI+mh32tr3Fx5zqn2F7mXcKygsAv4obV5esrIral97
ql2LAlNvaYATVfddHy/VY6Qg5e2YnFmS4e3llFiclBAQbts0mtqTYBz8kaAMfyfq582QO8PawYMI
jgH5PPJRj10x4grySZmHRBv9QzIZxen2qVftgTMr8q0NfEoAVAJOvefTb6aFxGjn7AA0fSG5v0O+
MQry37ctqpbKBVAKXZz63EQtnc7a5DVg9biOPL5lCQ9Ra7TsBcSUapHAIoYmB3D6oENg/oaz69ud
yhxvccgvmx048PRHZkDOwWtDf6mdWmXoHy4u8DkCdCgNRmi0B+YdhmKnuotLgtqprW0Hrq8IWMDC
2zOnOEMIF2alJWwKUDJKoyKBKwgFmvhYGqjPYkBG9H8zMI/2bNqCdAKYQvfTY+/oERlWpfiAG8AQ
QKUC7iMUemSXM1Uk1kpip8cmK0JNL8KFzaVYD+D0LWTGfLwgrtpsiDNx7guBKUK6N+Q4oiUoVz0i
/jTtj9uTpYqr0MuDWwwVGTRJyT6HTVnexS5kTGMR3/tN+Qf6AVHi2Gur63eETEfRZHdBZa95KZbI
tmd/dvbMn53DuW3ZC7l0SG1SwvYEDJs13LNmiHr9wLV+XTjf6gaZuX7BU6h2H+48aDOCmnUWgLvc
HHTmBiUUym91SsJy3A76UkOPwjMAZYa9AVoAzKl8mNqiD4YgbtLjCCQYgp7Q7p0VDZbkWpVmDORM
ZwUkNOlLAwEH3JDqaAc4oq/ozgC/ku/Hu8ReatNTzRcStBD8A24XuGzJDO4ot9RcIz1a3q4lK7Bb
395/Cs+Nuw4EN2+6V1fPIVaLqsWuhB5jDgBlvY3FzmSRcP2wLKuQOd6Cc1AEPUhfooMNfm7Gvkho
CovVrd4WVg61nDKas6VuV0aFufMSsmu89e3BKQ/XzAmITj1QsqH4fLnbSh43oNKpc/AzEBBnV1EC
2pZEGHBLPcjByzDonnjwhzlLz7I3FgH5aKGSO2stoRyN/1xahiaal7RmkR8hde8dUO6lYdI09oFT
UNGi+4KtXKvyoYZZllEMebMt6KHyUDj9eOe7zF8ZbnEfp03WhDzxsudqNEGF37kBlHj8P4kHqZkO
rdfrCvHrQsCo2tioDqH+jHcKXq/SlxfoiHP8tspx6+WfSnuElLqNa6JcKt/K4MY373NmSA4a0EJT
jTzH4tRuMIA/Od23dXrv4QVbPrWV2EGQ7b7pi9VQuiuDlBvNofvWJJvbe0R1wEAzAE0+cONc88G5
YPAQleaw49jzbZ9ou+QD+qOA0v1nQXo5e0PVTZ0HCxTUlPqhs7e3R6BasLmRFwwA+IdX0eVWQ5+p
RXHc2LFj011DP/loNCTmr9tGlNOE5wMay1CGduXCYWWYOQPwjh0dYYY14Bvp79sGVI4IWbR/DUhR
Q1oDDFflMAAR7E1Hu3U/9n2E0/IXXfp3PZg1w5Fpyeq2VbmR7W0TIhIy3Fk2A5U2yR8NoytqwJTo
MW7KyMqCCKQrYZr/cSA/wb27LF4H4sl16carf6egOLhtXrV059alrAAIdAvHiT16TKv7uAnWzCIb
v11ohFIeNFBcuMBJoGv46s6188w3aEYYcigoiXbFziPVPk5qFsbU3PfIC+Sz8K7t302m+FKM5sEf
soeyI39uj1YVVqHDHo8QgHQAnZdGyy0t6VheYKPW6JqzgwYdqoRX69T1wIQCAM/C0VbM7iy64SGU
AzrsKqzWCmbxNigLqMwWkeN6Ueo9L9YyFIOCe0fGA6hi/F+XTnegF2wYB1ygbQa980FPQu4aa6dD
ZOpq74MHzJv1wpZ0nU354KAzyc+PBtuAISc3Fy5nxRnEMAyQis6aIlfd+lbn8tQZEnrMrOfUcCCC
c8/p35o+dOy75y0FaoYi/Dw3J8cCcdc0SCrCnG+eDO3Q1HuDI1dOHxy9C/PhIR03gf2j8pFrHF84
eR6HYVUYP4f+h4j/Fu5GC/7e3qAKJ3fxQdIGtTprEj6nKOiDNvhkLDVGLUzvmy86exjZ1uTTRsvp
MdC1KJhO3H/W65Mon0n8merfb49F7uX7Z7P8t5gymswrjFa4QQpraRWN09eGHKrxu679qfxDG/NQ
iw+0bMOYm1GZPVG+hzpkWNgL8b7qDJ5tKbnDujYQvuBqp0etfemqkJJwCj7fHqnyBMKfgGAK97fj
zdN+Nq2j51bT1GLVcqdbO2Bsc3S6ywPzCQW73W1T6tH8Z0qKjbogR12BwZRODyxrozHdc/7ttg1F
hIxkAzogQPAAWIEMa4OCfQVKQ3jrymdI2H4Pen8FKsyoJQuGVLsdcTh+EAUsvGSk3Z4PHi40H1cf
zTYVOP7Xt8ehWpbzn5ccY2IDjGdaGEed7VKKDs6H1obm8fuDHzCj4Z038wUgvykFP9gUAbe4mYMN
Y6XTfd/s6ndq8LwdpHMT0v6iQTtB/AgmytReUfJQzrE8W8oIKlfjDRaHa8QDXfDlLtZrd7R7w8OD
AYzR94R+4OpAMD/DY/EYQurn8uc1P+uyNB8RbFddODzmztL3q47G/GYAIz5ekVdoTLtrM6fWezwb
CFvlRI+ouLfdBW+iCtcQIwKXgmc3KpBySk6HbhDUijBLVeXfd0a6L3Xx4EMfqmo8CA/TyKy1LRSp
jDCri5fGLSIziBeaoVQbG/V89A+BywGIM+kWru2+rCC1SI9J0embvokdNOtabIfm+XHL0RP+8v6D
BNp8YDKxgCDGnWf+zL8JOyjsBnQrxxQzOiIzsxXJVxSqblsxVLfTuZl52GdmAjwtwB7BGIaV37G+
CH3CHmmerAvbOyS2H+pJviqQHkq86c6qzL0ogrWwxQ+HZ9+4SR87MI5Ulvvg1v6nhW+bXZH0mg5A
8T/zvKL/7CrbO6fITH2M6RFZ319uzTki19QKQfaf3pFcF6HI7Tys9THdFkZ277b1tiKjWNh9yoU/
+4r5CJ/NkKHHk1ll+Ao6ktD7POkQ0NDasLVfPzRcbG+wC9hYdemwJrieK6t26NEaswdNK7Y6NbZW
gks7K6ot7ZNHd7CfG298ylnx6o5LgYp6oP/alzlraDICuUlgPxherOGZWKHeROYHMmhzYW0moJrP
kuy605LVNbfzAqOsI4s/Fq4e6unm9lyq3NK5Ecl5tzZIAnSaFkfh/Cz4ThO/JnPBtaou7JlrG3Vi
9Ihc1VnrFjzuhLjsaKLMr9f34HOOdHfYafSubpZY3WRI5dttdG5Nuie4aAe7BoXz0Uu+o7QTij6J
kCQPhdWsApDhkQad3ezOth/EsJS8U7mIc9uS56tqu9IhDsKg+u6EzH4RQQKdmjR0cfja7BW1ufD2
6qkSeHP35L9zKx05DzkAPWl8doyNfDOA1KbSX4yhWHcd2jys1VivDXsK+y75wLYB1B4IH0Dg0FQs
hRWgSiYenThyNoMb+dbdSH8Y3RJ/omrjIOGPPYPMDYJRaXB95bXVSOBx66l5mZzgwArjjuuQIYDe
4j6NFzEcKjd6blC6SVoKzZ/emh/gzQYCVfkUTdaq9bcpQKtIPponYKd5u7CGqhOIDDPKdChwILaR
NuzoaK0x+iQ9epRFJv0Bfsp8Sc9znin5fpjDgbmkCgY4uchtuVPXW1OZHrkW5dv3yni+nTmQgIAg
cO5mQWr/0vEH1Cat6Q6oB01oY6we6nZ3e5+r5giVj1khB1IeUL28NEBdDuGnNE3hpZ5FuQdV43tb
uN/G8OZpwfwB/TCZ1pKXfMh8K0+PZnFg4ouXLmSZVL4BwdB8X0GJ2pWh5CBhMMtEYAgFSXal76yq
TjshCbRy6XS0GrGG+vLz7Vmz5q0jL/u5TWlrZVR4Zp2y2Sbf0CKPIAW2JaW+6tp8nYP2hyCT3jG6
Ir63KetkE8/UiqhrQI0hav3iWNMJHGbeZpZtZzy5Z1W2L5xqhdFEaCj9DZmndQpRTx5X4PapIXnF
92UbHKzY29doxdfZO5HL/yzTTGPgItWjQ1rqcif4aMAjQ8DToy32Xbn2IMK41GeoOiw4iujFQx0O
zkeKLhAlZ46fVumRdCtkkTR3fXtZlFfUmQG5PGuWKGGLFFvNdfzQsfYgwAsdTjeudqLeum0hkver
oZBj85dmT7kJ/xuanGG0gCoH6WqWHjttzac6bLxPZDhW7TEueUSL1e2BLkzk2/Y8iwdZ3LsmMWl6
BLf+C0/GFUifl55VyjTO+WRKd647AHQZMBRM0dW0K1o3FKB8hAZcmKb23mX2vi6mr4BYvNpmvcmY
f6JOFyKCjpLB2Fi9+/n/NmbJU4kcNSl/rt966b3DQWKaLvUNKX3h2RrOfz+b1XKIhe6hK+RotH04
xruJP1vv7Bj655Sd2ZBOmcu11ARPXnrMShHF9ifQZ4aE7sdcbPLylxEsvK2WNooUTbQ5dyovxoFA
h4jFCN6mC8k+VbkRDCtvhKToSkJl/XLSSFZkyRRgWQhax0XzNc4+IWGhx4+DcSrEo+88a7OwYP4q
qi+M1iEt13YbR7bFwfu6LelXo/zJh02xpMJrzDN55aLPPkxyNunoMVKP+LDcfRQlBAnR/UWaoz7u
zXZcVdYUDuWxM39O1W+9+CHqTRL/zdp9Ib7d3rf/n3P0vzOE1tTLGUqIUxgphdejkxGBbORxAIQw
TI1i4yD2mbgetta0Inaz0ga+nXgb2fjcMc92RqzfIYj5ffuDlBODPp6ZfRwIAvn1I8Z2yqpxSI7t
2IUW3w8F2UFbfdU6C+kK5Xk6MyRtjanv7MkY+uRom+Ndgdp3WzSHblzq9VK5XuAxDSi4gUv1qrNw
yLQ4SSju/9FxoE58at0+qhwSulkW9inZ0kWie+XeOjcpneJpTEgzNfD2tBVR2m0C//uAXDcPTnmq
R4M+IS2QrIb265BuzAa5IW1Yu/1jWyKkD6zw9noqnyoQzoW6HDIVgL9KfssINItWDXxKMX0Zq+2A
7nrW77oK6hRpKKofNv865AsINZVjObcpzYBrJtQQs2NxgnRXhcmU7G6PSrmqZ4OSPFdRtrExQafk
6PTVGmT9UVGBbE2DcCh0Z+2Xjmxv21M9iRBCosMWWlmzqv3lKeVtlw3eiF3UVOlW1MOqjx0UgfoH
F4SHY24uDE89f/+akyMVyxRZZ6NBFIoyUQXcvFgYjurseTM/PnpeQIAtFweLXENeUofTMYEhdsTW
EV2YFpvbc6Y+B2dWpBABe9nuOmAnjpVAhWV8tt1DgbYqXq6H5qUQz3b2FJv3mWWEXvWpKpE8a58H
vmFsf/tDlJvl7Dvm2T67uStw9Gkxx3eI6Z59DrJItKFurRv/3vWWxrw0s9Jpazvd7LMMtpLkB7jF
hPMb/jNNv+ZjFQbZ59o58nHrZt/9eivQRe2kWWhrC08eZaALWjasMBLqAPZLEz/xYtLKDKfDggg4
f9XHNsr4LsucEGxuURCnIRQuQtc9ZUvnUlXTR+IAqHQDoBXripHLn6opJZOdHBnt6zW3Df+Zi/F7
5lQMnL/mH9et6VpPjHjjuDwDGDv7m45m89Klxc8+a5cSNddLDxYGfM+MGwJdjUzy5mtZ37JidkTO
GFrpsz/5W1DkhSU/Gdlne1gK4GbHdhlWXNqTlj/LQdTflpj52jwV8aek18I+2HTtkrrGtYOAncCG
3h2KMpDalF7+SSx4WkG8FhmvCMI0IEO9fWSut/Hl70svWE3n2Rjo+P3Oj0j/fHSqJb6K65UBmSv8
D2pKATB38gjATeyxlifwqHazrol+TFJ/peF9nDb5hjb5qhNL7/K3ou7l6lzalEaF+7EJKm9O+ejO
I2Bua5GbawoBY18fNxoXKzAoPLWs/TFk8U4v0xUusVXF03thLTEnLw1fOqKuL8yin99o9uiFhpdG
qbvPvSZ0U7ru/Z1efXnvgl4OXfKBhibQQWniAtNb3Mhju3H95O/o0R+3zSwNS9r/vkh6PevmF0Wz
KyzoAHSfK467Ja5BuYUyK7zAbYPzxXtrSaVIwylqPrIcN2VKipe4Ln6zYdgncRkWI+/Bs2BHXSHW
KJvtPmAXJRDIOqMaAr2myzvF16yecg/zyZPuwaAtus2qb+j1XTOaH8Botk/zaQXRg4UOo2v/gmX0
XRNSnciS4ABdmi09oG6NIk6OkNndpVO5r4HY5EBKVc4S6fK1C7g0NS/12a1ZJkYZ2wkOi0XHtTC0
Z2PqViJbos1TjygA/SVaukHlKO0YNvDUrnWYyQsetunBBJCGrZsljNe1w5xH858ZaZ8UY2dWWgAz
Zsx/QIL+LyR9F0Bzyq14ZkJeG4vErAcv6nEg/kNiJfdm1dFQG8Hg2OpoS6XNlymHEt2YpAuHQDW4
mXsbwvKz0oJMwkPcIhd9O2ZHp8mjIU3Q87twH6gs4LqZSR6AWLuCrPVVlxn/j7Qv641bV7r9RQQ0
UuKrpB7sdiw7cRw7L0Syk2gWRc3ir79L2fec060WWki+h2xkI4CqORWLVavW6i3AvZ3yrn38U0n5
33mP888vvBOrSYq0ET5Piq9T8o1vQbpWfz5UZkGsCQw+hBov93I7EPx8hYYCGSWPSVTjbv6bygyQ
Hv81sRgCuhpBYacD3m+5QWL7Re/H6cYirG2wcxOLoxJR0Sad3SGebvmJcRaAqsDjqLYWU+dDPvon
rtGQRLV/29WtnVAoa8yVfhstBUuCZhGpqIZaDjJ9CfKlqt2ZZvfKhvZhSKuNEV6bQhUDARt6ZwAo
vGItKXmb2chVpk/YgkC9Jl8lYsSGO89CuDS4PayVKHkumeABNEvogg1oMZ0kKRRL9RRd6mBMUqDK
B/WQmlKPiEMzfNH0CscIWTia7FISb5zY1YGaM9PrTBR+RczgdK0yLF7FTzEd0D0MFLuvDZV5QOxc
6x6tnGrL4rU7x2gB1QDDEuCgoG2+PALjALR8ZSDdIgfy2ZGjhxoCUnAbSZ3VcaH5FXzhAC5fqd7y
QXGZKhI/lRMTfmfXO+ia3+dQiTKmLYLo6+OAEZ3ZWpw4Solido27EJRu96lNTllhBP3E9lXNg6Qo
dlorn+ui/+MrGGZx9847hmnoYr6cSJXRitZQensSnRXU5Yhu5WjwWNLeZ3Lc6pVeWzUQ3UCUC0B6
EPUuVk3xsQLRq477vvrBJmB4cdIdshHLXHtH1D+RGELPEC6Qq84ko+a6jBuk/OxJjUg3SpRd5Va8
v2YErPsA9KH1A3twMRLH6KbBahEwCfcT+mw8u9h6E63N1bmFRcAyDHbGHRP3r2qkX4LjyET0l3Bz
d9tvrJuZodt0Zvdc4iAjg6MZpkNNV/F7Se5K6o2bTPJz9HgZ1eIi/w0P/9fGfMzOYi8jsSOtbhHV
TiL1RhY09WtRTwFND7wD/abxzNvHCcL2uvVye3DzHN0yvFilTuV6rkw8S1Kz3lXQnYy19xjtxpXK
UGDuQXuxtS+2pnOxaqTVo7q3YbFK7JeuqA+yz4N02iRjW8lGXc7p7E7O5jR2GqD8JxgqioOMXrS0
9Jk46savOP5e51kg89NgvaI/1bPM+4Li8dD1vtndOfGn23O85iPPFneJYhJOHUMCHYUkR6tjTwMt
pFF291md76HCeXfb1sZ6ssUzJZGRy4CsQP2FPerTAwovTMs8jmw0Ve/OVvPz6pV6PrTFAztp+sgS
Np5/ioVZ8lMzarSTYcNW/3Qk8iAsiCzj3Nnxj77Vv7lpehHiJeBGNIxhnlUZaOILkPJJ9XNgT72L
G52/m+oDBRMnHfL/mztYgmV0NIplMcGQWbsr+udKvxu759uLOB+6G4dymcGXyX8OJaKi18wy7qI6
Pqax7o0dhAscshGbrHvq/zo4tnA+io0mt1zMZK//GofGm/q32+NZu7jPd8nCybgxsVNWw4NCsd6L
CSQ/WlcP+qQFCUl8aoj72Fnt09D9BUp3dgF4ByIhiPEtm/PHWqSkyBGdmC6In/XYU3pxaPreH0rh
Q8MnM+7zKAnaYp+aJ3f4Y0ocWAc/BJi4EEtDpe7SASldb+wRTHlos3gceUB55ovpEyUvE2DBt2d4
dcdYc+EV6pbXivRllFZ9X+GlMNBTZfitCER0iGlgb1WXVv3L/wwtfZnlJNqYzpgNDhoh/bUSvTfD
T4vowbB+OeLj7WGt1LLmKfzvuJbuTNpFmtklds7EPuUlUI2F8CwgTat7zfzROB+K9Dj8IW8X3qaX
Nhc+LRJgexDImj2B3Pkg3QdD2l7TfrDZRly5euzOxrZwYJMZa7FZonKABqfBfZXjj9uTt7VUs/2z
+89K8TaWBsZRj/WuqwzPlM7O6VkwgVSoNkQQ10Ab3La5ermfjWn+9zOb0cTAfOsANWTTYzzsgW4q
zOC2ic09sXBXpbQ6LSkwb7ZSYekmQVTaz42Z3DvgASvwlqw07QBwwlEfpw3bq44MhF3MRmsamOQX
jqxEk7SWZThmpGx8p3yIgNgqn7L4E0/7vcu/i2nDhazOJwqrEO1Acf6KVX4oUFkFriwBa4q+FwX7
NhRpgDzdz9tzOm+FqwvnrGqy2PIQTrZ6t4SnytPKH9i3ytmoUG0ZWOz1She9ohEuzZYUX8aBegWN
vv/5GPC2n6+xmXNhiftr4gKPkclBJJvQnUAaX2s2Vn9tMc4tLGapg9xunE0ufB+YMRgKJZZZHVDW
vD2ONVeO1lgoSqGXc0alXx4h1VVO2pYErhx8Ikbd7abhnUSNpyzTz5qNcHFtXc6NLTa0wNswNRoY
Q6v/vk5C4na728NZtYDHJtp9kR+4AqW3soJAkUsRXKTMKzqg/La0ZrYsLJalSvK2kKOdPL0w9Tl1
Xm///nm6l0cDGABQ0KJ4zkCkcLkc3OmrOAIm9qnxBDlOg4+C6rjV57DmqiHKC5Jg5MHQIb04Hsrq
aT1O4MZKip9VgSOYJH4FpogMFcUygiD3BlxjdY+BgxTIM7CCgI/rclBMRkPiDLAH0S0kvb5WuuWn
7pvQrcNE329P4OryIAmLpBfCMOQdLm0JAKIhXopkg9TfWuB9ftz+/Or6oJUbSV5oGoPK/fLzkpsk
zzN8nkKkgrRjoCzH73jiy2HD0toigZkBkaThrOi/S1StjU7DvWP0YIiF/nNKPpTiVNXDXOp6jOMt
Fvy1mYPgK1rGtZlBeknd0U1uLyXHW06UQe/lmn975ozVAc1k26CWsiAKvUCiMZFzDpnY7CmdOg0t
DDlqo5FCNtK0UUEbBxVUCdjsUOD7ogPU/rUvwX0Q21zucgXK/yLqlT/YrX4YmnTYERC8eej1rcBv
Mg1hQqvBUxH6bCGS9MMSk0AzHsTBSYY0RkPYiIKkqQU56dz3vuJqY4evzt3MLo9W9RnAPPvys0Ck
StsOYjZJ9kTi+GhopcBLEA0it2dw7UKY6Xz/Y2ThqsWYE6lyTCA8g8xSz0XCbjD/wkWfG1m46Mmp
E7BRwAjxSnc/bvWtrk4UAmxA5fB4uEpMmyXrxiquM5B20OZek3bljYqkG/f/2im1oI0JBVXQv12B
8q2ptiIAC9H1qaX3Wk68oi93aFPyVGX9zaKALgstUKiNgcXpcuUdt4kGO7bTJ82qpuNIc3FIJHc8
zamS4+31Z/PVsrwcAPyDHKLDZoL3hfMxc4dmObHQgdmiCchWOAHF6JghxKBGv4/dwfVcsxyBv+Pd
rlEcCbyxcd8w1e/a1Ja+1lsiaMB9dOeA7hh7p1eeZlcmsnCsfsRtVAemRkC409bDW56I7JTU9XSP
Turai1C9+4dPWs9BLFVbIajG37V+ik9s7IsAD2tr5+YJuiWtzv3gohDgq9h1ngrc9z6dxBvYKsaP
0CtQB9vs3pAA+DZpU/ZRj9BpmQJmdJpcmu1aNP+AfAnB9ZR91yYZHVqVzpQ4QHiVk0KCxRg/9XGd
HnuzMx5Gx+ZeqyW2p3LrcZARPQ4C8sDtIHIPfTeJ1/b5u8amrzFoVnzU8NU+zl6L8cVVzwLoQXCd
HEB4Nu2zuvPR5aK8mKdDMAC9pHlZA1lVSHWIyPa5sLwegmaHihUg027QaWkK8PfnFpJOwsyF3xit
e+8CBuZL1EH2aSXk3zgA1GABqkPn9zXjTSdy1UGEPn1SYNkwaqjlWF9Ev+HK1i7rcyOzGz9zZaLL
jSaP4hSQas2HuuWrkbOdKib0wEIFrN+i0VwBKINwA9c1Ht7o0wY31qU9MNabtM3b9Ck12t4rEz48
sZiIO0EZPwlsal+Pp3HnEIOd9E6LPzUStQy/0sbhA7ph6d6UaX4/4ol2aKPc3Ci6LzwJkhs6OnvA
/GzN6MwrqBtjJfDKNVfhWINUe6jsnVMWD6xK/+mKLXq/hX+/sjX7zrOZB2OLaXIWo8ZaqdA1m0Nf
jx+p2mJdXDeDnjFwwwODvezqIlVUmwlknUADPRmeqtEhMrqlJ+vh221/tTJ3EFNA0IcYBt54mZAC
+k1XE59IaBoPqvqS1Y9m+61J/5TLaJ63ObhE4QePZEiqL+5FU4JNC+K4JNSE8dExR09lasfUqbSR
vSlqcP7qZVDXo/0QE94cewmWJbdHWvD2cBfxzb8/AwgTE11/mNUlry0ZJ2HlRUFC1emeFu0isesT
juTwJ8AnUPHa3za3sozoyUYhFFoVYMtYQoYzmxLQAmDUSX6fuvcG/9y1GyPaMLGECTOZENviHQkr
7ZFkbwY9NH/Ywfj/J+2/o1h2LuVd0dlWPZAwz/dDuc/+sNn66vvzlXp2ptxE4MzWmKU+E16KRl3W
5p4xvN5ei7Wlh1IN5FDQsYtOycWjw9JEQQri8rA1/4nd3NfZ09DegduHTQp8AlvQqUUQ9XtQQL/O
dU4gjq6qtuh5AcEIM3g4qPeE6Ti6/UawvqxmXZlYeOWJIL1rpDBRoUT5QAvzNRvK+wGk+yHJq+LY
TCOImFpR1+h0U4CLRRnKBdM3E9zHpHJ8zs2PIgE9v3K7Krg922vbUsfYoecNhAMAcpdrWptpZUWc
8zBXJ+E8qLHwHLaFZ5g/chZr/Z4A+HuQEMyMjVcPcZTLrKmZNDecolDdvfCTWW8kZCFwddvGMrvd
x2BWacCBGRqjq4dTPmV+2WuTDwJ9KFS54FuBmNQ/Veqwfe+aw5ugUuya0XTuekqrAN3V73ECpeeu
MWOvAbom0Btd8zXklMFpydKgL+z+XsDGvZEW1RFNgt1dVPbE77MetcHWcPoD0Rpx0Asc8ajPQEDl
ah31LEQAd3bC00CaNSTFir5G852uH9u8kr5hJZrH7eSr04Pza+z6MkDDDw0aqXk5CnJB07kksBLL
MyJf6p7g2seBUjxYeoFG/RGKpYr5hZbXj1kaESiWCcdra7ya0n4wHs3EoiD50huv0k2QcXZjDSyQ
XjwYgzMcNfCPHlLQgz4kLSt80THygZTJG8gBGscT7li8NT04hL0xyQV4a/QJuL+pJgepqnbXm6m9
a7O4ekoj3Tyaie18KaLYPAC+gL76DjALMJsk96Wg+Qe9I+09Acjb04pkOjUOmjHiGMTBeg9F8qmz
00NCnNc4QdjBB4fvJsMp7y3VpOBhsutDV2jVjsWyeYy1Wg+QNKbIqjZ5OCWMAzpg576UJeazoG1Q
EtzEPOvROEDNcj/YpbZvHYIMg4tu23GMhgfRxtZ9YtLKjzo9O44Gr3Zj1hl3Kka42naC3RX5aCDj
bsUQTQdt2FiDsSBGa8lDNdUdFqgbHkCkBt0za6AHTWndi0ugJExTh4e1k/L9wKcibBwnQe/AkHh5
VUkPK6kHlkbcvWXzR5O3+a7h0PqoSzdDdKZpn28f8EUIOp+9ObdiAZUCZh0EEJcHPKdMNolb03AE
0i3mLnj6pgNx+EPPh8LLMzxHbhtc8SgwiEMOTnrcpEvOe11vo7FVLQ1TvGByol4son0Ymf3rL8xA
OQUPUhQtwH1wOS6tmlI8sjgNDUsSj+jGW2eYLfr27er4F5ZAb4veenBqQTHr0tKgyawRk0HDBtLw
Djf3SFXvB7k1b6tOEvEHEG64/q6o/HMrTvqWUzdEG4HvxFnkD3oBVPv4mnbGl9tDWrtj0YgAtTv0
9aC2ukhMJK5dIaKMeMjG0vXgsk8WVD+IMUZ+6YoDOJ4CPf9DGuJ/bwG8tDCFSPpdhbBVnuDBlbc8
NL66eIHubg9p1f+ffX2xSrXJlCAg6w2pQJdemgZ292ccLf/+fghAQSMFHZdI7l3uA6SAc6bskYd6
kd9HZnzIZRqUzH7iMYJjktCNfbc2IgCXIA8IPgowyC8yFK4zpKovOyySKn52VbxDm+JfDMmeAWUo
TwEfv4y1JkKNrjcHHuKp6LeW9uCA4N/Rf0i73cWQ7ry9RCueAZRb4ElFUYyhArfYdSMveVoInYW6
oQKiWjCIQW1GTRs7YcvMItxKU6icQq2ehcoJE2CTyHCH+G/Dy6241YuxLFJVbWEObjfBiF6EYrgr
Kg/c59UQGFvMq2tH9WzS3EWmF2BuNfYuDJndYXCeB/GRovtbxCbyb7/+tNH39x4/t7bwqgpd7XUC
MqLQ7Nlnk6SHlk4n/qcMFf+aQXIcXGFQQgak9/IoNZDWMpx8ZOGkQBz5hEIz2RLLWXOnyF2g8opy
HDCui5HEQ1dZrjIwkoj7vca9Sty7IvUN/ePtXT2v9DK4hUgN+qOAPqBXXIvcln2JRiUWEuOhHX4l
COdQ0K5B+psg5tR2Wb8Fw9uyOA/97B1mALbb8RgWWSP3FaTinOp5tL92DDpA4hgbVTDoW0zbq9vw
bJSLs0sHxMz1BJvSKnzw7yKKe6Us87qq2De59IdxCzK8uoAgo0YWC0V7ACwvRznR1NKiOOYoR+yV
ngWRjQw9f0+Tf26v36od0G4hEWxjsyxpD6a+jbKCMBYaDQ1GZXuy+hqxZs/bjUT6mj+fbw/sRqCa
AFS5HBDaujJiapyFVa15hrtLui1pzyWw7ve5QqUTbc+4jVDqWl5RtpWDJmekYW2ZIdAWh8KlUCUb
sUwQtE6nHbDSuVc2sfRkEh9Yav64PZkrvhddBwg3QdTEEOYvTh3JhsjWk4KG+uQ0qBREIOhXSAK7
UHDdcPMrHhimkOpER5eDuHaxI7Os0YDszWhIyRc1HqMBD5aMHhPje7epzbg2LKA40IBggLj8qlIJ
bq+mEm5MQ9Y1YaMZvWeakbXv0XN1uD2BurlyurGCKCkjMkPX93INTdZlSMIPdli7XDxPBKpoxsh1
D60wfu0+2oDAVeNH0ud+LNGNiZYHQlEP9Ehd/Sy0XnxJsgy9skZb68eSNaYHJFad+rVuPcssGk6I
9sa9VlRZkOdN50f5UCkPQVvr28CDBvhVP6dMRz5YJN1rnuvVLpvi8m6QXXWXxDn1GlbTA2Rz2EMs
0bxn2X3jQz0B3AwJKeVjRJiJzq2488uomHyaOBnydso+cKONQ5DoZIBFtNHOQOkKQZroIfeketRh
bftjUXMKMpqaerVm9UEFPRuPAlSP5HynPkTp8L0s8AvcxInuB6AW/AZ31cfO0PgRSgbZPeo9jl/p
4JMZopodKqmZH8B25z44BXtTJh8Oo8BlE9mpe3LLOj7EERd+IdV4ivKsRVQaDcaXNDoqa58OniZ0
ebKRnklwXrtyl5ikx+PUde6rTE+PVODJn2rldNIrpYWTY03PRT2wFygNGKcmsrUdmZVlUiPTvLgb
zbuqikBlUXKMKKtNdR+XEstQNWD5GzBXTsbYS1a3SP9MeXPIS17tXVmUPpAM+h3+pjwz6yK/q5Iu
yM22RFnFhCiFwwE0cBvpORFQmmkrJx+icEaQo/ITOFyh4wh1VF8XUEnVlex/daNDDiVPqK+ZiXtf
xJX9oZe2BbLBfAAxZAYOQGk6D7IG5QW3UnJE05r+msVo08BzAfITSe/qn8u85htOcuWeAa8YcFpA
N6Awtyz+DrZbWUVD7ZDHalfmn0n3sx9BppWhz2H4XjXlRhy3hKTNLvPC4OIyNWPbIsS17bCvw7p4
H83vJX9M4qNtPiPhiW5A5ffTRiFkzZ2cD3LhuhBPRW5HYLNQx6gPQMZkb3E8rlw26APDsUMqf260
WJhI0s6hSDA4iEraoMcLmW/1f60NAgqeDr6DhBRW6/I6yyLDVCMdnbA3f+jo3ADfkjfRLVKAZR/4
7/VBhXtmgUalDqRml2ZGA+QaDujuwqy0yZ73lTjWFYr1kEL8PnadheY60/ySWzT1J4CYfHvQ6iCH
qNNeZU4VYATNc1q07kbz1OroqTXXYhzwvS9hP/aQGfnIMb+gJwN/sC/hptvIv30ZrBoBVy1oIUDv
iFj5cuxVZuflmM1jl84vFwqWD4BqpzszE8lfWLJQaQH3DuJxSC9eWiJdTtKo6e0wkr/6KIigpix/
3h7M2o48N7EIDSqIW5sjgwn7oXFzLxm3MDfzhlsE4uD5xAigtDYjjxc7ZUg52LhobodaLt7pwBUK
zeOEBgrt1a4bROVpFGwMac1bzegyhDxIDECU4nLaImSTs1gpN4RqrgziQQ37rpdfNNR9fS1xfjST
KAJuFM7OlYPpuzIFpUqZdl4PpkOw2FvRI+1Ao406R+orMBHvo6nRPuAypqh6GeOunzK2L4pMuwP7
tuk5skaaPqUCOUw2+iIp9DtRWSkE0Bk9RbShB5aM0W7ErfSaqLjaUUK6vRUdtaK1lRchzRt0pcD/
4y2EvGg2PrfpWNwhmzoiKzlCMqxFrnRmTwus2CW4Bnpcxs1Ye25tbjnfjemzF7uOjoY55Vx3Qwfy
WunAvwy9DBIQ4nmQ3T3UU+/rJdpfbi/a6qECoh9M/0gfXjW3CVPQdogsGO2nh6kSr1TSlyhlW0S3
a/sdqqn/tTMP/uyVxiJNjqWy3XDAex10RJ6l2MbltfJ0YecmFtvPYLmblMiCQuoIyIJTY8M3WJ9i
xGP/pykzFuvktFME+nAMJZKvHUUvy/R5Eyrx+82/PL5ng1k+HaSlTzmCTzeswJkG6ZyXHBxRhtU8
dk3yIyvpJ4xWgvbOOmZm8iFNNc8WbTDZ1UYEsr4/cC8ArWAChbJwI6SBeE1DGzecqeBJpfsQaQhA
Vra7PaergYfN5icM8r2QajAv9wc0UkoAkAY31DIe8FLe58L2et06WpP5XtvWD9C6QHZ8uHNUcnfb
9toQERUgOkD6F1ntxb5ptdLsqzyf19Mnmm9hb24kRdYtUNBZQz0HiKNFcGDUQhWCVW5Iy0dtKDCH
H8tmg7Bw7YAh9gCHAoIQkH0tbGi81XoEt05YQ+uy37fRxiwt0TS/Q49zA4sTbBNW1W47IYsoH1Py
XkBEphmPtvOgZY8u33XIwQ3sOHS919kfuurDmLVetwVdXd0n579isViyICQZFYapFY9o4PHS2PWJ
tcvENwocexn/1DnI/H/d3iEbc7uUtMpGo9Zr3AKhU4hwyOlrk7sbTmV9YGBEQviGB+8VAk8WsdUb
ceqE6ZiFUk4ntwJkwRJgu6v5m53k3/Du/tTW/J/UcH/cHt/vLb70NnPpCNqcc259ecpjR+ONrQvE
x50pNb918sx3gPK7czurO1JZJT51o/Jznkw8bGI8WjtQde0oyJZ8g0eQDK3IP2ihxApkfR8k0CA6
6r2BphI1DkEOyspdxYxv01RDeK5hbNcxmnqx1LTXntoAtKQk36MjYfTqCoqtnlk4Wx0v5uohRIkH
/OOA8jhLD1O6DVBLseOERgZH2f2iDSkfehDOHh2jQk9KWmR+J2jsSyUQu7e1u68KA9111sSwn0nx
7CBlBWncrn8eJMgVvFw55F3LEnsH+i8C7RpeMA8lBH6MEB7BkVDtfhx5fdCRbgDcnhIfiAZ5j1e6
9cCKBI9TQFmfOActcUWk+SBtVFJzOslXVm+4h98XxnKJQYgOqchZYuMK1BO1rZ11EHsOWYmEhGTf
60l/U7b1WrTio9NmKFDyZ81tQ4Rb0I6qAUszH5muIjCdKeRBzLdCy+5aM+09acmH2P0FburRI+bW
SVg7bA56B/AOBaMGmIIubwJK2y61bWTDybTXrKfJfb692VffUECPoZaEhxLKSYurRqv0qjVizERZ
IA/kD7lngfN38jPrk2UG8l0TewBX28TXjJ1qN15Ka6M7Nz7/+1kcBAc61ZXZsjAVSn5nEiTOMnW3
mqfXrKAKjFXBpQ2GkMUQ0QbVgMaTwVcrsTMh4kTN4+1ZXD9N/7OwGEfSWuVk63jxaV0SFFkToD3V
QyPZbSur42BAQEOmZE6jLry9HcdEd9FmErqVfDEKca8cY8PEuuP9n43lY68adKMuO9sJRUfA90GR
Eabqp1uBtn/M+tDS0904EvC8ljtQJL3fHuBazAq49X8GuGwLtVqLFSkcZThCETQy3xz6LJCeLKON
HMuWnUW2XUmgJfUcg5Qu4Nye0z4KGRju/vZo1t6cMwgB+Q+8A42rmnATEzQSlG7YvQoFFBEq99Iz
7TJINwKq9X3xP0PzcM9OUVrZtO+Gwg2V5ZtYpy2lra3vL3xQXNMGTd34/ls3iRlEtPFUWfs+QP3Q
WUelGVCUxfnkrnJ0qLW6oV7zzitY+9iS7C8idwdpYhSz0VJ0haDQrTE2I/CKhGUTaMXH6K0t/2IV
kI9BTQp4OU1bphgI+sli2psOoCCAz4u+8Gaivr+ZKlRvoBiPGxKKkJdLDVxRg4BJh5G+PCqz3bMt
OqXVxUC3Grp0AMW+6iEzsjgxCujShxUkcc3mG4/cjTGsnYs5Jp+xR3N6ZOHGNKkl6LiNWRhpR2Z8
x1tkl2b3Vq2OWbThztb88pmp397u7GTEk0ky1PBQS44+6E7pgZe0NT/dPuarE4YaJBpF5lfBsl4t
mSbcUmQsdLTpCQXlp6l1Ni7pVROOBfEOB/DuK3QMayioBezeDdFajlqOB2rWjTXZsmBc7qssVU5e
R3hwVoXfJN5fYKjBcYjKI1oFASVd3lwx5FOygiMXhmTVCJX75GhsMdut7io0NqDDVoNKyNLb8kof
dFpwmEAvkp/loAcuh1wL9EJofl13xsExMv0v7n2MCU5+Lu4DIXw5bb3dRqWZIy+RTVBKsk+iP43u
r9v7a35JLkPV8xhp3uNne7iwXAEsJQI0O7a8ToFltHti6ljmj3pKPbbFarMaAbg26LFxOvEGWr5+
BjysJHoU8DznhkS8D8Tv7IiC2HbaoM5Aa+bmTXMqmWoOuiHdO0TC9cvtMa8t5vlvWNxoSNU2btJ3
bmi3PQBbKkaUzXBVQxo6g4qQLYPb9tb8BGiFsTVn8TcwaV/OcS80h5EKSQ9LNrsylSA65UEdbfbg
zMmwq7VE9RZ1JQZc0bJ1odWQz+857IxR+RjZE/e0WpxaZubQ14qfOuF8E2L82nLbt5piY1LXzrh7
ZnxxxrUWnCqCJQARKvdDWqd3bJMEdKmf+DstgrwOdg36Ti3oZV5OZCYtUma1Q0Nbe2KlCMCtNYzP
hgozgbprsTO6YccN5usUHWf6Vk1k3hbL6cWD3UBidW6wXU4vc9sGiVVYB4x6b6ril8PqvbJ5AEmK
p9s7ZvWYnNtazGZGwassegY4BWjKUIjW0BVlvRilemnbNIbClkBFt9s7owaxB0Rlt82vrSVaudD+
8nusyzgA0Bfo6qaEhvF4aj6b7ca9ufX5xeA0ntcqjfF5Cxxyexv/uf3zr88buPfgXhiqbsBHLWsj
qFQgoz8OeGVUP8p28MfiaJOft21cjwE28NxzjPlKuEoB1pON9ByA82HmpfadYW24/uu9dvn52W2f
uWU6GSLKGD5vxuS9NNrHSIoHAoifpNXdX4wEj0usN6j9kJS9NJWayjBkNNFQAcWV5rG3xfd17W4x
FjARIzoGWgbvr0sDpBnAxmN1gMsUB8CqPKm+jnj099XJdLdc7eqynNlazJsUKkn7CBBwo4xmkH4A
ruXb03V9YV6OZhFfxk3djjHFaNLmOXaCEipCDXJWqAvT7udmrn5tPEjSgwkBKRT0JC0WR+UOFKjH
lIZ9qj9Izg5qeLk9nn+1Yy79mjH3EOLIQIQO9YCFV40IcoGtNUVPVGjS2WdoPj4WYCUOWtzWjT/a
nX0Xma7aFcZQvwxOHwcpINx3VYMmvZ5F6mkk0r7TJERey7KK95GbWV/SJB0/iRI6BvBgwxe0ktgf
Ec1kx17n+bEyIf6oFPonpNakAbrVYxCpIpe2yzRd7jIUfj41ZYM15LF14GPMH2QrofXj5P0xL408
cKH2HppN7O7Kxkn3Zp+BOUDL4vssz+rYd8Yuu0+d/r2u6S8H1k+NnmtPLQVvfGFkbAeU+buSWnuo
87QHq1FWPRBozexHnlmnTkjwMYPYFbmpXkwhdBSj0C6azFfAVvoSxCV7O06/j1MD1DJIsP2oMqFH
Jjl5ZFM5PGQsySAd0fYA6GQVyD81K1DJIAJqKfHJTK3cg7Kn8MXYcc9I4njHeGruJ6RHP/IuLvy4
z5xXTqjY87QtoO1hk4MAevVUyZT6QOYad9Kx3ioUc4Ceci1vEip6Rm6590kERJXeAAPq1npxIlL7
Hg16HJQNQYWuUz/ZFoHT2gm3gEGdH9gGeCEWZ8JpaWJB/jl64j30TkBtjiZPtP5Yn92pgaRtv3F/
rPl3ACBwQwEzgHTOYsO2TqPbg25HEBGN9wUp97yJTrmzBTxdNWMjzgDsDn+W933UajTWQED0ZI16
54kyfsDih0P354AZJCfQO42eV4wIddtL/9inICFyBBrhhCv+sey28Fqdb+Sk1vwIIApzhzaCUMBa
L23UrVFoHWtIaEwobZqpV+d/mgIB9hJ0I2BPAC8I9sJiFLRvgMmZdGRXmHyayunoVOMuaeKNnO7V
osxm0HYzzxVma1lARMGvcfkQtY8dLY+dM32qUT4fXL6lGHB1Ac92gPrBGwWsX8h+XU4Y6frBYVPX
PkoGz9QJcSK82JeGnBBUOxvNEPPsX3hgGIPmFF4IgJSiR2WxoVmasUIhkfzooBt9tMmHeiifolEv
fO66GYQfjL1Wuj8MQfwt579mGURFloFnCbTJF/si0zniGIM1jxb7pJFjDbaTpC4DTrJgKoOYfKmH
6NDTjfD26g6dx4vSrAEoMnqOlv6iy2TuRK7WPBZ6FVRW23sRtKf8kkBxK7cZvHwRH0a+9fi8OgSz
2bkbDeSOeHItAV0ZS9UAb9g89lPtxRn9hGDl+8aEru1P4KVA74BOIzjD+TecBW6IDsw4N0xMqOrR
vj6Uasd1G6JFLTGR7G7dIGIO9yOzyl/6Mi92kwXAC+lrHUwbFSDghg68YVm190WndRvLvbKpUXBE
2s2EbDXKUotITI+tsZ2S7P+Rdl7NbWPZFv5FqEIOryCYJFE0JVu29YJyu23knPHr7wc/zBVBFFGe
6WrPPHQZhyfts8Paa1XPKSSnvKy24j0I8kOrfb2/CgsLrU/CE+Smp0TfPH6otKFwg5ZxWvFrn/yS
yjX4zm18NHG2fRhhFkIM4cQeFCfVM5RAOZxBRjYhmxLbql5LCRaV7s0wRWhGxpUVvHnpZuPObmqS
tHqS6IwL7qVQvY1ZwdB5qKKX0H27v4ZLIxHwTuJI2B/a8q4PkuamQKgbmk616AeasH7/3Ka/qu5Z
HF/uD7S0WR8GmhM6NbKrot3RVM+l/OQGT2sS5mufn70Lllj5oeoyjz5MbNVqt6a1luFfPA0fpzA7
DUGVJ4kiMEaVP9OUy2lw4ZjC0avfRpmKSBdvQE3jXa0s3cJl5yHiOlFVovY3VyWRNVdoNNOvUAlK
hm2TqfV24s588hQUd+/v0tJQuObkN0Em3/ZoIuMUW5mE7bKs6Mnw1QMecan9bZscp/vjILN1TJNO
TmF5q57dGsRe8rUyfgSrXbpLB/vjILMrpBuVJbZmSze1efSo+Ij6QZW/aMpn1XLur9naSNPR/GCL
CzRV6jxmOqPvBKDzhU2lbbzqFP51oXm2bjNnoVVGQcZV5D1zh0fR016MSPnn/lyWTPfHVZv++4e5
9LGWQFrHqukmfePpP4EibeSSftkV33rpuoJq0qenGcqXObRJrgvDL2KuUhQO2oNH5snpBQrb92ez
tDNgb6D1osMUeYSZUUgiHDY9GKpnL06sl7Ycgk0ZidlewB46Zj12T2qgxCu3dWkJPw46O91+F/o0
gnKFpPgp7H77ymdPfBLSL389NfxTXEcLILCMl3O9UaUfmZ7pJc1zQERGbrLoD6CCzaMJm7XTmkN9
gb9EW7EOt5lRZFemwiNxPMB7ZR7DtyI3aZA4HqNw0asf5Egfy6Dboh6+gY9pX+ito/kn1w9Prts7
5Xi8P+kF64SMn6SBuKMtHlt4PWnYG1J3DOvyuQKpC8SVBOWbvMZpt3BoGIR/eRVV4CQzw4GWp1gk
RVI++5L1EHj+JsnLp6YX7TZ+yNtVF2M6gzOnnLQLzr9ItyiZvtlwatDVSeSF5XOZhBctdumcC0vw
btEPjTjcyaIosL1W/TKRapRAmfqkCHf3l3XhMsKtN7GBA6GB6Gl2ltrYd8shsYrnPA7freJ70DVr
Jd8FV/zjEHMgtKVo0IxURvFM9So361M4gJQqXuUxtHO9fgGtc39K8nTLbpYV4Cmd7JBIQr95fVSi
Zhg0Ty+LZ1nypAdDFnTPzt26e4zLujn6+FabaFTHrVcF9HgiR3dyRTFy8rQdbSGs4l8NPcmKY7W+
+NB6jba1+j449Cphc9Fa0kttIZyFyBLIi7IFp4szkEZrzOlL5x292OkgQhIPxcX1JJQY1jhPVYvn
IM0BQ/Zf2qZ6FXqc0PurtWCysCB8n2CCfpr5GWx6TS4htCgoxqmwyJyS5nNTX/Q1ZMzSOUP3AGcd
5DGR6Oxxaa0ycA2PPXEvtXYy45XwdmkWoN0nJ3ZqwJ9f3CFtOs5TwWoJ2654bNsfULxo3fb+Wi3s
CXqiIDwMEv+kh+Z7klq5OCQxj3CsPVRABMcGJeyoXxlm4cIQ2k04DPxyzNBsmDg1orSIPfG57ftf
ua9+d2vr37oxn+AMc+3BcnMb5ox+xcDfjjplncmuEasbhJezBzMwamvo80F81tCecsZmNJ1CFmzd
owNDhrBjcKE7lCgT31/T24MxDQvtBLm9CZM+g9/H/dgVQhqLzznMMV9aab/y+ds9u/7+bFqEx3gh
Od9HciW2kWrKN4Pv1k7Tx89eRgd7ou7hhPspB9k34sEfZTnucmH4JEljuhHiynVGSdv1g/k8NgLV
ahlKd/VT6CqH0OwveWtxV+TqFNN56IhK8wX1rM+9521kL99nZrulwvwapTk9kq24sbx+6xbdppb7
jdLobyXafyS0AjvJ6jc6Qw9RB48NBOFKlDwAvd3z/q+k6f70M1xbRzgxJv00uDew9zeZoFQ3Qz3q
WPDcj85jZDYPXVbJp7SX2oPnQyEQuGrQ2mUvZ2cQIz8FoS5fB2pFOvWHvaufxvfOb/LYEQIzOlmu
njp6bv4s87JyurpZY7y4PSB/fuZUNgA8csN1IKgUlaHL00+D+a00v621OUHQcfNc6CJmCeNHHgF3
dOZZGAUtwENWaafU1JNNEZhbLRy+Vc24UaRui4BxYEuF54AR3umpstPV5EGDGNGpi/RI+u4fvXZx
fUr3IhjmsVfDQ5qWRz7lZIi5ilG2ge4U53Oo0b+ACRwqpMYZelIIpemdxbqOHqyAznwtVn/Jg/lI
e61hj3L5qcm9pyS2LkVWeo99Vp4aP/M2bVBs9azaIsq9DxWAz55S5BvIRyqnbOjpzA2EoNKpGTg3
v6YhiG66n579Pu3sSKq2ghQ/ypP7FCgFCH9f5QUECHEsggHkWqfKdmvG3ba3AsWh19qRDeG3mYeb
XpV29ONQFsg2fi3QjdtCugyHd2BHQ1DvXF8OCtv14++9qT+1af010CynS82jmhdnTapOGrQ1iuK/
1LV/7F3xqNbWowttUxBWDxAkfDUs7eir+qERVCSQGmesRifq4p2ky6ekrw5hVnw23PI4at7T6Me7
jOTvWH/PMsnpKm3bGsIJ5V5scmdttS7/lHp0mAzGZ0l3X2K/bQ+dVYpONOpPXil6dlB0P9RU/JrB
QiYLwrOeyNuiszZBHT+nUecfE6F1lNbst7LPKaDs5gfaP4i9P4heTfu3FUInNEK/Rjezv8skL7At
IXgeFWrnkHC/BD23uFb/EVLN2KmobjtkXyF56NJ3xTPKhyII93rjOhUZOT3PNpYyOCC61b3mJUfV
SASnQsBkQ5sauVLT/REGfvkQl5bkGIVoG6oB7wAdnHak4hg2Xv7eA3Dc6a62knS/fVnJNaLMDj0A
iXd1ziARuL5oNJXUnyCS21T9c4VQeJm/mp6/8urdGurrgWZeWyZDY1HTdXuibzgTfolQ6v598uHj
EPRhX/tUjda1AlFtfwrQWQw/w7RZ1H+d37geYvbc5GnMIzotV5RsR4qJwru45uv8YcW5tuC6BPgA
VADZX4N6xPU0gizOXbgAtJNeGmlB30K5p4P/Na2KreQrGyuwNhPRgjOKtGxaUiDv5HwE+iQKP+Vq
2E5lRDfyky2urT22LUBvUCBY+mMrRC+Cnn6DR88J3LQ7jn0cYzI8/ymso3Ez9HWxzStV30Zj8aXP
4BTXBdgXXPomivzSCeJZMruXZFQuwpBC4q8+BV0XnXoZMKmRDy+6lW7bRt3LWLQmV7+5UfxuJf7X
2Es0G+JBCPPKUtvoVv8jDdt3TaqfZDE/DbDKBW1+MuL86HXjJvItBZ6EYTfUwTtFHN5lTXsK8lzf
DR7o3liGrQZZqqhSP4uDhnEuNmqrbMSy3Kl+S+4JwQe/lR5dVT4E4fgqxYpmd6H1RK709b4DchtS
slkUIwFwTAo+84S4H5tUWoJWP4EEIwwxitzOmwFah+AlE+lc1/W/dqgYEAoWGaEO6gPz6CdJM6mr
olY7qYL1LmXZV79duam3/UXAzD4M8SdZ+iFTBPo1rquevjDRqsRnFnECQsAtMQhZ+ofoAUdCUxxJ
3LnWZhwc6AfkoxiE4rZMfkNjuU+RCxOQf+t/FYVT8wqcsqbKHnKl0J8TsewdV3dSZWi3GfQVDtKZ
41sUStVThMT2ioN46/aSVAAzQiXB4on5E0x+mAtscFnSRqN0ssY0Tm3fN92HIe3r1y6yCnqKAxdD
5A/1KaXfeXf/bNx6HpMEKqU/UDH4NvNqkVgWdMFbmXyKcPg/UZKMdlC5dt/vj6LfxsO8BDqsoiTC
TEOdk8mYqEM0RuN2Jx8phCd4OosvRlInx6YuFAg+w2HfEst+gbFCmERZ9X9iw2geJL+RL6knKg9I
V5YPmlCZb3Emak9lUEc7k7SnamuGb+2rvggghrSa4HVI434bedo/WSl7r4Dt82gj55X3iZ7t9oVM
iLbVYk+GUBSyoDc5V8SflYuuiNrWPPYYp0+SNirbGFWN766ogQ7PDOuL6cq8CoOQko4suidjrNwn
tcrbx8L0gxMdhIVDKr4+DBJCUm3j1lu9kILHpurRDJAj41PVusNn19W7L7BZcczwtH9JclXt6P31
NoGmua5d+LqQIMSoe5vQbUuUenplD6pojQlxMs7XxpvtnljvJr4d0pIzbzMK1Y443GxPSlV/K2V/
CwyE3nnFSTHdiVbsxs59CVbVqRaOuU58RWgMfeUtf4BZGYIZyEF3yurq1AS/s+CLXx9j39/Upuhk
2o+VM7cwS9D3EvGFRUJtPks96wtLiJX21I0XsoSw5z+m6ldJ+Pf+MEuzmvp84fcDWn6DxB/oMzR7
w21PsNVsXE9N7GRIvhl99FOMVAjDrORtbFR3xcIuuERkGLhMpJXJB8wBxoR7Zgs/3oCnsm2ac5sc
UelT1zyJBeNA5kc0DBR+Jz3cyV/6YJgKoy1yz0yHU1hchvQsr0xiwd2iexAddZgyDUzDLPfYtUFU
FyKOSmJBlVpEqgAu2/sq6igy39+kpeXCKTJwIE1pwp9cTwQhp8ToPaU/Sf2rKe+4Ub3x2K3hDNZG
mYzgh+XiyEt5NxkKQwlsoYr2sfK9nmo/2pf701lcuA/TmS2cUKC1lYkMJGa/icFQ2hHFr//bENPR
+DCXXjZ7LZIZIrI2Xn+q1I3QrSTMbt0SZI+mDABFGKro83R6HamuVCfTclXY7shp/B8FMMPSToKV
B3ZhYzSS6RMOA4bsm9aJXOppLs6k9hRpRvtvkIjjPqLd9hyEiryVKMD/Pa4G8DaTI9fIqwfa/3r1
4iwr1SbX2xMiP07VRgeVaaV+uXF7ayVntrCKGomr6d9JANyc5v5ho0SNbuIEZ+HUVjrkyk0w7lN4
kP9NfKt/VWr6OIy+G9YS6guWAYjJlOwEbcILMpug4vZRUwhxe4IQv9iWgwiniTEIK/u2cM41uIeh
j59AOzcCaZpSNugL5e1JghvxU9HDOS5Akr0dGiV17p/3P0iD2aNI2Zlq3VRekm4xQqLkmeYQtSd/
bMPnNlEzm4Y64dzoRfXJz0flZzTU4wmlQO+5HEfhR+hHAYhFvdsNUIh9r0czeHBxSbY51FqbtC4s
R4ib8MVqLTIameSSh0NvWEnH0dYTTYYark7ibUwjgN3HfnKU+9pC9jgrdn0bm05Xjt4T3kyzyS0Y
wvEKuoPfVz/rXG1tsZ6IsAFwboc+2/ciFDPIzqCOpqTo4uCEQBXVb0sfOZTOjAJcrN6zSw8pklDz
dmqvUcCKDesYKFNFYfRlRy4E7djA2Qa/thp/lRPll9TX2i+rH/VNldf1tlal5kGWOncb+HWxD+FW
O4vw5yZ2Q8Hs1+h6wik2a5jgFSnMzY1eVh3sN26Xrhz5pWPBkaCjW0f58SYdlyeePMIK153UWnRP
XZZV75Gblk9Sna0xiS24SlQlpud9aru68VvH0s0VQKrdqRIaGK90jTYlt3XPhRANW8UQlK1bZ/GT
IcfuLwID/7+Y6aTSNfWV0wA7rylEVSSIil52J1MafpZNorA5yJ974NfvH/8FK3KVYpnd50aKfUUr
eIp913ZR6/Ics70M4blNd/cHWjDFOkxaFFAtrNUNq5kfd4olhO14qn3QK8gVaO+eBOA4WWuPuBkI
2nJCKbpeKW6qRL3XdtGqYWwquiI8q9YTsrhu/S0FKmOsBTZ85cpqTOTo4IGh2QDTiv24HkWCgN6I
dC04t+23Hmw21Pm2axoA3NYYxJbmAwzHomVVRUNlHlOHUa5Sh3GDc6gpD2zXXm0zu4mzh1g3D/f3
6Ma4MylEWjCHU/sq/389qabVxk4v9PA8JI/GLh9X3v2b68vnp5ZuvDF5ITswyLnsQgjrn0tAzYUR
fR7Ie+rVuIKh/VM2nO8NN1elqAjX0A1uqbdE8kQ9yp2WkjhKvlNTEtWvQXRym5dA34f1a47+GIUf
O+xfMnnN57y5UtM0CaPYKiqbxryqadZZlNQi8P2iM6YM+WveC+8NhZXQzR/GMFwJdxZX9cNwM4cN
YG0e+1oVnCNZ28QpWgfaN3/c//3J+Din2XEX1b5LtKENzmlX2YbyYFUr92lhFpw6mILxCJXbpibP
B9+hdsyiCNSNlUAOBZ1IdvzrWTAI1FOARA0ixNn5FiLDbxRi0bMUf3f1tzVMxcLGg1+DOAl7rUMJ
Mvs8504seNlDlIhIBkABrzymntr+sHJdd8LYwCUwO3fFf1lcOFqb6dvF37wJ1WAu8MZOwjzQUreR
zWIzWEffj1feowUjZIjAag2mxbrNmwV0rRDy3hvZf0RcGvWSIp5QDbz3Kzt0E1QTtTPKBODlz01W
Sk18OUbtJDrXfxCNZo+8SO5ajtjRbYFdtztIRzcqrA0rB/yW4XkaeRKpgoiYlNX8xRWKAuxrG8Zn
pfC3kqDuqZLv0O987+Xq2Gb5r1LTTgiSOWqRPsnN7/sn83YXibYnwiSq0Ag5zOGw4qDEJgre2Vm8
VP0mrm3vr8E2wJc+jDCvdaeymKi5zgiUjbWXGkmXH30kQ3b8X0zkT8IPE0/e3rp+QsrQcxUfmt5z
3+/Sf/vml75GunP7SGkYVl4noh6ofebmtW2suBjLND+roVVtwk4tHTHv8u39eSycB4aB2QfAF7CR
mxBE6eUwgqorh/QyfnZF2enJl2XWmxJ+SUP1yRxp6pZ02gioNNbJyqW+mSNAFfAq/EP8swAp6XRz
LEJpPFdVax2rUKh2VooU6f05Tntx9U7ORpl+xYcIUggzT0rMSTDe3QcDCIsxdJLB3BbJMYv36ljb
PJ73h7yxIwxJIgakDHlvlGxmx6MYvUpL5FSEI7J3n1JionPSI+Akg2N1LKUML/fHu11I8pwG0TEZ
6KkxQrmeYuhCvjpoNP8ZCAy5NhCeFf/5dkIMQF/p9GqRypqXWJoW2Si/JMscujV8tRB+m94mNzI7
+nsLBWgV3j9jwpViKea5LIus8NArtfdJDqWDFfZ72gYfczN3sKhgx0REU7tLqas/ojpBdFJccatu
TNRs+FmSq/GaJujhQP2kD+b3UZPfNL/ed+1abvAW7c44H3q55gUeqUlU2o/R82v1XKdzxmrtLIkO
Xm19kYvmQt3RaarhqPd0JQp/XXGeBp9KMqQ+FfHGuEDlYWqBkbvn3oh3Yfwjh58uHn6E48rVWzo2
k0CHhR4fscoc0BrUvdKIyUg8mQ6UCr9YYmw3xouafvv7888YE12CTJ/fvMKUD3Cg61Xknt0YduNT
tKZyt3C/6LidNIfoI0Tfcjo0H0wINyJoYTJwz03yYtpp8nL/599aYegI8Nh4ExVAQzeZ4kAYLRM6
deFMD6bMiaCQmgq09fAAeKdGicA9VYlJkayuDsjTSei/9uYBJuPAuf9LFicqw0kNhQzO3RzS3Y1j
1aQyaaG2coyTtgaAm+uO097BRGlTkwya/kitzQxVppad0qOseh5qyIXlQEe/RbPajZYCVQ1jKf42
dGnq0MBg7glK803ZuuE+D0SN1ljX/7emN3jXoya+Maoi3ORSE++VfPxulh7KZNCI77QoGsB6Cd42
zpvfgaU9Bq32q4ka9TRWcuO0YZDALDh0KxZywW4wM8prikS6l4f7+oioBVTDoYjspGDEcEYrWy82
LoiP/23s+mcBTXK2QBPINMxeFprL5dGoOSmK6doZrM/FygC34LXrEeZY4s6j2SIWfOHsgkZMowJ5
OjgdMwX96FHbmHVK1U+wSzpyKOnuVaP51Grm4wCTqaenR11rNoJf7k0UgSWzAvsXHCTUeu8f08XF
xv0i1Q1W/ibhLWlFgWSgyTHNT7rpAA2yi7UeipswZ1oHWgxJe7CxIHOuNzQutW7IRUk4D82LK6JV
EDuyWEC6re2SYcUA3MQDjAU+Hb+YuIMyziyk0iMVicEg9j4FObta/BRM3fGjfRPsB0He6PXx/vIt
3XLGm5L35O5voLxhkxYVSXfh3A/PYXgo/r3/+cUjNLURg0mnSgCQ5nrp4OXJqlZGSLbrNYmWW13c
+JqCF5ujlR2OEP0ntSVfRoj7nlzDrHHCjBjSePcb5BMewFjF3SaKEr/qbuz+7GNUHvOErHBnCPVO
KVrjkay893r/Vy+dKcoLU0syUKyb2KToGl3uYhalNr94lKgVEr3Abrb3R1l4EWlf/c8o8/hEG4Qo
ygMNfWRERptN+N50j2G40pm7OAhqtNRPJ9LOeZBXm1qh92mKkahACMIMkTh1QEjulokEkzzIoPuT
WroqQIAx6lRppl776/0eY6+DvCATzgIctTlMTJ31O46e64IgWly5KstjQRw09VTiv8yuCvDGxKoy
5iZM/AqNZ0tJ42Tk8HNJmBCT9v2pLd1MFMD+M9z03z+8/LGaybkWM7Ux1GxP2lsomBrWWy1fglJG
dHPFsC0ORxuiJkHgeatKqRD3h1U+dfin+8LHgtqRZe9h4bXFbOWpX1hIrM7UvU3YMLHsXM9MA49S
IgqOT+N3B8EL3ltX2XdCsC2rYJ/H49+2pMn88//DzQ9+2QUJAvKoH6LCjHRfk3y7v1ELNu3q+7Mz
GBsVDMg63x8z/CQ7CVcOgjStx3UYOc2AUH8Kk+EknOzHh5Ng1KJSSZOc4lCp/8qGAwhu3GstzskW
M+1HNn09FJH1rZhYr3JYvItJa2tSjLNhvPVd91Tk+cEVg5W7vnBi+FlTQhG/g8TOtC4ffpY+9DIJ
FTyq0d21Qm3HxYPQNnbk+4feSzYot64sxOK5+TDgbB2kIWwjurvcs0lXjxZZD2nKvC08q2FwRkFa
uRG3ae5p2clyQ22siXx4dk4RHnLTCMTOeWi1AcLc5qSM6U6s3vX4NbOLjTJ0e8VtD/mo7iOZffdy
fcVoL64xFTLkBuFXvKkGD0Ltm6owhTFoyKvCc9Pv23yn12fL+hqnK+/Q4jlDdxBuA1K4N7FZmYMk
QXmGeymmjhprW1N68vp/M1j2XexAYm5cfSVMUxf3FMsNqQgFBQz59SGSWlMcmqx0z77+kiGskuug
QWskIlUJ5tuL0X8zEf1VfZu/C/zLsluElHL6PSsp2wgpzV5/NCWJ8cZTZIiO5XV2KanPoanvs/5Q
l+UGxCqNu7Lduwehkzeh+mgUj4E48FbAV1mfsxhNQHdvas8h5CZe9xwEPzT3oEVHXf4hWF8H7TgW
Rx9y9Pt2Q1raXI4XJpciCgswO8+V3xFstIF79vr3qt0mwzmljG34oy2NP/UhtRvpIOvtJ0F7TrsQ
jTifDMSwla0eRSnYCcQQ6NVaiUpe2pHpJ8mo9U6tEzNz5qrxoEsJWqe6B7a3dvrmq4XHj9wyMtXK
dhhR6paoXT1m+bsi8ybRW6AW3wXkpjRt3KrhP14FIhf1k7G/tBBWqCll7gnO+9sNn6xMddxiLaeh
LNlgRcOH5dRSN5xTeNYuKkZhqFlQXTZ2GuZbnyNTeL/TbnRk6UHo3lK1JuD7WuenDFGbSNm21Odl
f6+Iu0QNd6UoUtdJbdd9lIR4jyb5aHzO232rnqvsUllvnXoY+/e2jo96+m9SIMgdmIfcP66cCfnW
1hPog4yhgCuTg53ZHNMc09qvXBVuSclu/Wehekiix6G8QPmPF/tWF7/U4Ag5WbQK5VpYQxV7Th/A
xIN6gzyvyqErkQVQodb8hCZEfrk/tek0z14xUq745bpJhE+N+vqmq8CWaSwqtHOoqyer9/eaTnqL
HOj9YRZnMeX4IZIy6LFTrocxKlJ8eVFqZ1MOQR8/1VLxP44w/YIP717vNWNbVQ1qTerF0yo7VL7+
/RSA5kD8zzwAKMxWqlL1tAcgop0nZL1tVPF/MYGpE5qNICC4yY0pNM1ZFUndc1LZ9SH5+V/8+g9f
ny1PWVaW0tR8HRr4VH42qzUezQWzSUKYbBuR65TWmS2P1QxK66WFTqFFPal9gwqH+SXs88+h7DqD
4R16rUpWfIGlw0veA6CIjjjdTfbI6OROakMObxtWvIiVUb5mLXJVaauu6TPfDMXFp8Y25ap49m8Q
laFOBiQomvgCOLtM3/R2N67pga8NMRmhDydY1jOhbfMivvjp0B4bWYFrrvHjcyaba1SgN68JsyF3
OSUXkBi+AfGOXpaGHowQF7Gjy66r92IYGralZ8DE0XBtvHR///jdRKDTgJOKGvkZeNfmzrLUFZri
Wnl0iYKvvg7Q/UfJBQrWklVL86LtY8Iv0YgF48X1EnogpZKmsaKLPsDiWvvJLjcrdGC6n8RsB602
ft+f1tKWoeNKxwee2S3vcTEqnedaenSpBr22RT/6XHnqOZfVvy1CsHyQn5M74QGixX72+sfAeSVr
HKNLjERyWeFt/izqr/fncnOBZ2PMjl/oBb4aumJ0ITz8V1W9r6OiP8BWCh8mrbpe9gzAXluxectj
0gtvcCbgj5+9qyNFjyHr1Yh3NLAr/1XvcqdW3qmCqO2jWa0xGi5ul/Kf4eZCFQIy7rBxKdGlQ5Mw
ITAU22Lj/TeHYgJgsSVT6XnuPNPR5dFVWMaXWI42aW9ctMG6jN1aznPpSoEYkYDKTb1O8zioMwdX
UsI8v0SV4b+o3qh9DQufvpLPgYvJvX84FgcDWwZD8oTymb/fg5Z6MbkB9IPL0slU6lJZcJxQ7LSI
rJyJpaGQwKQaQPcEpYeZqxCruRI0SZVfmgpr1L0NGaqp40/ihPtTWjp7sAkjTolNn5jmr21FomVN
pChCdqHvX9oJkehthFHbmaH0ry6Hr7isT2Kt1isLOb2zV/4Wt2zCcQL0mKrBfzTCPhh5H7IL0QgZ
tZafJOHJWon+1z4/Le6Hz+dR0KRB4eUXICOhA/n6/TVbukAff/1szfQwqwT4CrOL+Z4VBG1tv9FX
TN3aDKZt+zCDUCtRkJlmMCJEXe2U/3GBZhanC9UyKRM+34gH4VmS9/cXaPrr8+21DHITiNQB5Jkn
7kUYWVsoffJLLYz7LHnoOySwvoXZS4rQm7wvhrUBF24LDx5S4gC58d6taTk/LFdT9krahGV6ScUC
gv3aE56MqBxsWtwExxtCeeUELI4HzgvmGka7sTp9OWZu0fSMZ+3CV2qfv9I16Zg/EP7ZIvLW4Zvo
EybupvqhDVKgC62fXuDkC+G77UNh03GnNhALm0b+qfSFbZh1YOOtL3UibOG3PMfRoPkbiHu74pOs
UTLMAymEmU5uPmcjctyN6UcIcbVe/soNlUZ7MGPlyDg9reBWY+dtIj7lihY4eaGL2zwNSlvnrxzd
VO1svWqCR88P3U1fdtGnqoDeRs6FMIV+rASZLnpFWNmAydntbAN/hxOTNNVHJKdJn7R2HPcxMbhn
HXxRHJ8I6IQjbNmuwzaFZ+iyUmmndEhvSyA3bGoRYJLlInnvzEY6i4X0bmbu9zwQhmqH9jC84UEk
bjvBQNnUMCuoihJDTRGkNX9LSuu+KYIo21bv6RKEO8VnPYfKMEbW9SJKvhU7oY56qDv65RHchblV
hVLc0tXh/rDogEF8EPHSjRAF8iZWU+0hiel71ysY4yQk3J6TflCcLos6GJQSg+XpypUjtmABoBSn
7jLlMam4zS0AGJlYIb7i3WyefiWVtJJ5XjjCcPtBPUHxHmGfuWKUVptpEmlqcvHoeQjGdyk6Bd1D
ywLetwULxpIsJTaAyjmOwDwiCruxKd06SC/0p9vw+yH+CIRjpdSysFj4AEQkPJUEXcrMa/MlROjF
vEwuiX90X421foClz2vswlS6m9Cjs8c4G7Sxkmh8uRjely5yQUYp2/urtDgCMcHUrLSQ37DyXAwE
P00vQbHRmjd9rZS68v15+TpPgiFxW76vWltrS/7xf/r52swz96zI1cSBzxuPCnF76Nz//PSgzkzh
1FYFG/YEtroxhdUQe3DP5fFl1JtNlTdHRUHf9YLFO4rCGhpjaak+Dja7eGYHHWFkZfFlkB5NzIn8
en8ySxdvAqORJqCxmVzH9VulRkmPBiaTqb1tFlV2E2Z2IjlrLd4L947WN7jV8MFF4OizLWn9ehK/
TLgSo0dvUHpGavjg9vL7/dksDwNAB84o85ZTET+RDiI1SC6+0lwoNMAzIh9ybdjdH2bBoyCrMgXq
HIJbWnQPpphEEb3yMgidLVsIEXbhVpVo2zrrIQzEbWe7a3QXCwdh2iJcfXK2E2zxeqNCNeXMSVl5
8T8JSbotszWmyKUByLGDNWOTAG/PTkJihKVpZFlxUQCa0tO+VjNZuDawqtJrq04CcdSFrycQZJYS
RbWcXzTZSV5e+jf4DcKV5NPCaZ4UvOARhJoB+NxsDoVKE1EYu/nFiofXNt8OQQiNvGDaY/T3JpKR
QMVyqvnfeURkpJJahD2z6enbb/hzuX/ElnYD4ZuJjgkcNs/J9WoNFVuUiiFHDAD94PTD2lItDkAn
qgySAq3J+XaLAhYeSYPyQjGocGL+/P0EeM+JFzFfvOuzCcRSZhldUrJAhnxoan+3CtBf2uyPI8ye
2dooJKijWqISL7Y9QwYE7W2F9p/MXHEalpYKSgxr6nsi2TNH7vrBOJRDrxYX70fhH6w1IPLi53Hf
qccAy8Atud5qQ2g9cdD14lJlb0OxkY21NrS1AWa3IuyiHB1rBlCTvSTu3RWun4XPU3MlXURbxtSh
OPNH1KZIVJ2mjEsVlL+VCudeTteKnyzB7MklAJj4Y4insB+zw2TG+QhUqcsvCp2oBmi3lR1eOEpX
358dpUoSG7+O+X7nV8dI6L6Qw4FEKjiQ5Vt5OxZW62qo2WopfUWOyGcomPHFzpa+3L92Cy/g1een
4T/EnlkzylkpcCmM8oDdc6lOrdE/Ls6A3iIaVCZ6pfl+C0GZ+GgxZhdVzyi1A+sRrGGNhXtxR1As
mDSTIbWYZyEToxEy3c3YEbXYjlX1XqnqrqmTrZsnK72Ai/OZxDo4WVQT50knqTd8EL1mfgmjp/HQ
RCuhzeKOfPj87PbpYuHLja7z+So6GuK2krZdGR3vb/vaHGbeAYqJbU8uPL+kyc6Md93h/0j7sh1J
dWDbL0JiHl4hx5qa7K7q6QX1tDEGDGY2X3+W+95zdqYTJcraUj+0VBKRYYfD4RjW+k+f/wvFdWZV
eA2MvKBefXJZlFehtta8sbTbf6GhZIgjm9QurdbEzHpOKpgUZ0P2MrXmHy1LsrjLUwDkWQBPua2O
XHLVncgWYB0FELTeqRZctWKYgCpbncaCGc9z55HIzIcAqCm9Fxm4rAAMlvnfCysz13rVFqwBhKly
qgwEYIiylI1qy5zRcuLsJOwSw1WHpgDY5N01ONkbjqODsT40QaFH7XI5gfRdSBBEdsqbP2X9PRlf
kvrL3Ut4IULRw88NjO67EFFnP1wrOxbB3gfK1RSAuyrd9eTuUqZUyUR0isZ720Pwc6kSKWefmRoe
7oNWhB0IksGrGGrlsGmGDzX5pdH7DxSQynAl4+KXLbiKfsIWmuWiMnESTojBhY0n3hFvo7iPyW2M
IGMESX0SaYk/uhbh1clJdqn2Z/TuvzMvvq+sGK3tvGNTBTedW6E5/cnnzW0TWPA5MGMjwHQ74HPQ
xnq5JX1HzarXNXryrKjBKq2FLUtHRSY0MTKCtC2ii8vvI51moG1ppifAvyTDUdO2/G6+d1jVuQgl
rmhSoNQDjJaexpFv/X48GT3/kHFvf3ulljRBKOzIhI2EcVDcW4ZhR91DaUM+sgN4525f2isvnzUR
ypEnfWBOARlRjRzmeu9XbYtGO5ps89bSV/Z9TZRyNHhSUGfiIj9h32JvJC/udJyHj7eXbOFGQGsV
Ovr/lpyA83+5+Xzwg7kZkFZp2ZZah9kNdSDX/LwtZMmCz4Uo+1JPeA6ngZmfhBv8njVMESfGuLL3
SzKAUIM5XpkJRJB/qYg5zQZzDFqcTAeQFlE5rHz/aqEQtKDeiFwjFgmVaGXjy9S2shqjxHFmMPTz
ffT955J9z/PX20u1JkbZ9ETwebIExAxIOjvmR8t7Ae9fCEzM8LYgueYXd7PUB9APAN0BTNvV8EzV
mcwjWW3GtNY2QLXZV+jtq30g1VQzB3792izj1f5IeSgLA/IbxFyoOl7uT55W6OCrJzOezGgEqKud
rxXUVyT8ncQ4C57KRvOAkqabsTN8mro3Z63refn7IBbDEDJMQW0Xw4Mp4w6zzLhk6EF0speW0pUQ
+W8J9GpXsESwYwfHWs2bJ93UdqBIMmKRuc4rEKTSLXJF+luB2sumqt38s6S8xPSzXb8OmkiPrDZF
RE0g+5ZlZgAFKGveGNeD5xSwJG/3mwwCOVwUaJGX0AOXW9jMg5WOdDZiYuX7LCj9jW72z2bSTCGt
y8cOWYIVI11aclTdMUomkSTRJ3cpUQOvpeAuh9E4D3zX9YfbCi1+HrOf6KHC/YRQ8fLzfomxUK0h
VuwyL2y9nyQ3V66LpVOGuAO/HwOmyJQpF1/pBZ2deYkZa1NMq+/AnYrqtkMv8UM/jiuylrQ5l2Ve
agN0mrZ29RTakChh7aHACO3t9boe1MUhPhehOFlAy06CeZoZNz4GlzS0Jzxr3Eywdo65DQah75yO
sUNFRR22bgmAYKtaKy0tqYkBWhkRIUcLoKZLNbXcTPPUy5y4BjjYJl1DAVhywIizEJSiOQJBi2Jy
zQhoFcomJ+btk05OoElsm0OGgdPbS7moBUjjJToOOitV4JAcvW4eTS0nLqzIRfe0vrJVV8EDdupv
ihbBEKL4KwIM3tKcA6g8LusXr3ub57BbQ9pbVAGHx5TXCIaClNPDu5qi67SACPuT+TSsDW4tagA3
g9QsQroryECR1sALTEon7shPDp4C1+02xhrIzeJue56E4MCsG/qML43J5mDxcFPsdlWE00fA7jO6
3dze6UURwPUCHoFsNjbk38+upTZpCEKHxIndZOuVPMwA0FfSX0P947YcaZjq1YFm8/+TI13RmRyv
blJA13lOTOgb5olJu53rbU7HKAMurVF3Gx8DYrdFLm7RmUhl9QAZaVUV3GocjLvMDt15lw672yKW
V88HJDya/3ArKscRF242TcEAK9BriaLvbQFce5hH+k2z7y79yDMDDt7/L0stl7o9x7gFEU6MF9GB
oAdnZK+3tVlaMDnCIAsOyEmop940EEFU1owFm9PQroB+Hufo/lsRIr2wagmoBWCxIAopPWVb2skD
cbU/27ExMvdDx7wxnMiEsXFTm/saPDX9L6Tz2WFOAF5RCsx3ZiN9yJ3n0bITsDQUdhK5vHRe0gAE
7WgcSYAICth3HgKxiSK8Ki2glDjWFvRAmDUE69k2H6wGBTkjtWOEIe4voXvkOJNhFqEQebYTk+t+
rXXMaKdlIMDvjGf+YHHzYz1QcKWadSMZL5OXAFFh3YMPLt1r3b7w9P4PETUF61j223Sa9DNhBts6
w8Siqraq0C9E8YhAKg/HuRp3eAUMYYAL96AntPh5e12X/B3AlJHsAU8OKqzK5WcVvdcBYdqNaffg
Bw/92pzAknGgwgXcUkTJYFtTvk8HY5yYDV+UCH/TtNoW+RJA/bbRO9Q4EyPVPPMTKBhZXebABnUe
9fYGw1u3v7+mhvz72fdBJZKnzMT3HVwKw4tjnnr7HZcbpv5x96Or376qcgvNC1hTe1bc5PS7ltGv
3LL7cOqslTefPCiXBwkvY9mJhUAcCANqcdDQpm4sitLGJZ16x6AH4S0R/U7MZRIWnT89ZtPYb5p6
dLa313DJ1DD/jlgeSBuSx/5yDU0d7C1z7dmxa+9q/ml1yG3Jq55/37z8vleNU257iR0T8YR/Wnpg
5i64G0AD/vRcimLQxJ5tq5NalG7EPvbemp+72h35eXhstBvL1g1FiUnXp1l3oAQmdib3tWNvZG2w
ZsmWkTNEPz3eZMhkK7Zc0j4YuTnZsZhTZN7MCX37VIB4iaxY2uKGoDaJWUe0HiDLd7khWo1Xt5NC
ENi27I9W4WS7YUzojzlN01fezGsQuIsGBlxV1AGQ8MMw6aW8qnXB3yIaHNLk1Xm2xm/vsN+zzyv2
azkdCFEnfN4wQuPRXENgWvz1uNzwCMDeoDx2+evtWQSVY1dOPKJs0RzoWkZ0+fvgwUVZHcilat3C
dFmNkVR4YvEA8BRg6f55x/Kg9fp/vy/ln7nI1hRM1zp83wm94jmo7q2EyXN39nnFmABEaY6NvEiG
L74IHX1fTCvmKr9w6RglGggck41YSRIMXCqAG79N5hlHr/aPtbG3auBz1PWKkKVdOBei7DJNQKuI
yRk4QfbIo3xa6R5c1MEETphsVLwu3tTMS4jv1k5s+R/M6qk1I2Fv799n+cJDS5YrAz7lGOhtzdpp
9B08l48IlKr3aIDUBQbx4ZpwIV7uAsih2lwAMSvGcLTI3rLqZb67LQ6mhFlvhKrohsUkpqKB5wEC
1LAR8xh0GHZ25zfbcWzWgHyWvB/ucV/iPEg4JOWiQMoJbV6IiWItnZsQs9XP00D2eto/EZ9sbu/J
oizUmpDLRbvMVYuDNQmbWgDEjbXBbyJUEMuHzEia/VwMHZrMLGKdbgu8tjOZXsfDD7ynaCX1FeUK
ByBVQP5x4lmXQ+tbz6VbpIBuC7k+K5dCFI8yFyXgAgCjGYPQtSyj1N/9t+9LJc88lp/VpZXI7+v/
DM2nvP10+/PXoF+ghUCXnxy7R8B19cxz3IJjASkujAwsVrodgaUxTBpPC3nbPZWjtcctrKMFdw4i
Y2A/tdlc0fDaLiAZVubLfmVMmSkuDYhEWk9H1471pj5aNqqfIit3DSs/Jby72y8AB0hHnz/G2SSy
pSJrzHKroHNnxV17xMz2Wty1ZHGyuxtZLESQV5NlBibNgapa2fFkjZHP/A3woXYBmChvb9p1wgFa
/CtGnSgDtULe+nONIFIrOm/PnaSMrdFgnyfCzDjNwOIZiqLLjnNVi388NpG32z9gyeiBlAkYDDhx
nFTFObUlwLVoqVlxgkw0myJQJq04izUJSog5YBIDOW88NMirkE1Kx/+mgOIaku5/FaBAfJtqQDnP
K35BWtLlRY09OlsixS9UtUE9fXYtVF1IVPAdKBmn6mD/8Ia1TPfiUiFOBhgbxpHxcLn0ELUAGAQD
lULsBD/9IzFWOo4XKiPQBFk6RDZoD7zqxh9KJOp4gGxjYr723WeOHIq9H5BGcYHsUgoRCX8Os8kD
wHcdDsaud0n4Apyid+yYBBrHXYVpeDWBUwJYlDcE6aj5F7Px3vh4/+eRTkUuEoBumP9QFjENeFYm
PXPiSY81+sVYGwJd2iSUr9DfYViIe9SAJB9bj7aIJ+IRlaOwXQPbXngvo2kEM8iOL8NmX/FrFQad
weU1J3GGDFJh/ZwP2vfA0cPCnkFlvVbBXHBzFtqCgS4vlwyz95cWpzXMwZQpD+KUJ5s62TO/3o3J
GtHPwpJhqeT4MUIsRLuKFF3UtubPjh9b4cBRGB3vr2dgGB05erhr2cCrghZxjLHUfaWhZZ9//iX4
622LWlgkzPzKOxU9yBj0VILoLgM4c84EO1kJEnlgufseDCsiFlboQoQShlZlSVPgA7KTs9NwAzQr
Q5ELLgxPcLz0ZeEVD1ZlAwCyWNaoS5cnPxuOJPEi24iz4oTKQaTPK0HAmizF3xcTuuEqfShPGtmC
xxIMbdoPjzx31jvinQulFM9vjKOtGV1XnvrqF45U2GIqzeIgCk0fXL88pAUw1wc0e04YrQMedHW/
GwNWPQ6NTGaiYUI5qJhjE1qZtuVJgmKEXr+yZUvh3MX3FasDK3FZ1R0ms3S+c5I3039y+LNTHdAw
F4KPt7a3TvZspyvv3gVDBNyOnC2WsKN4MFw6BLxX/cl1MPxCxod66/GVzy8ahyR3QD+jzDvIo3YW
A4PZ1OpNysoT1Z4HgLUm7JX22UF3wbWb3ttUhgZ1F3kZoG2gtHY19tBUBtjYQFN6KqdI7/XQIf1K
9LbgGHCLIsWI8BNVThWWu2mAbJ1NPg4SmUKje26QRdPsb3d7H0Bs4BEvs9rgAVTMvNCbAcxvFmA9
hogaUZ5t5rUrbUmPcxHSKM52BfiRjaClU5z6AdOd4xswLxqUOm7rsfA4uNBD2fqc66zkJfRIio3j
Y3hr42A8e62Av2Rg56rIX3GmCvfLKU+EXZxGoGFW+e92ClAa+SWZm/2VjVk8oeeyFA+gi4DXWgZZ
QJ0/pJYO2l1jw1NwSQ31H9KLXef3P8yUb9JAxJKIa2VF13RVPIRXg7PMpi7m7dosypHBazoMie5T
fgD01Ts2Dx1mYDaUDk9NkxQZL4g5YvMmuw1966XxotHYOe6KmCXvgwGi/xWjxm4lCisGKgQwRIIB
ZMrDzlzpDlo0daBhggYBISi6Si7tIzMB80m4iTWbvndWjjHun6a+4uQWLf1MhmKDVhl0eZcYxYmR
TeZFFKW7Hq3aKxfEgiYgBgV0pAwcpDKXmlgtr9KhLIoTCFIjz6OgNn8NyN3pMYTQZ0IUz4CrQte7
KS/Qw/GSZ78n86Ea4tumtdAQcylD2RKGJDdasRCO1N3e9Z70IESc1Ro7kkVe8Oh731q6snRLJxdq
gYgK83AACFB5WZoCtG85xyRpj4qr03+tkocufRQziLWaJ9f71gHcQd/oa3zp8vJUXpIXYpXQiBYa
9RI5wNp2RTjDwlFynSITmIX9tjN3CdDtbq/tgiXiKYHIVT5fcYMoNgKm4txA0ic/mcUGPiIZ93SO
MNV/W8rCk+VCimIknV9nbSKAYoSSjimOnn1sxx9NUG8yqgF65edtaYt2j/Ix8O1R4L1qBwM8RsMr
quUnZv5j6G9G9TJWK5HDmghln9hYGYVTQUTV7PrsFy23+vTrthaLpnCmhbIz6DZsAYyAg4Unx8Fg
3236OQAQRD38dtiXgj6wZMUpremkbNIk/IHWFXp79crb1vWPtj0yzHTd1mpRCEYe0Acoq33quL9m
DINI/Ane1XkEO8qAdCPz3qPImQxFkbJo27zrZ3jXImJ12FUbpkf3q4GnKl4XoA6RUEyXrpUZmKhB
s0d+mshHEIzX+afx/p4c5OiRnAD6L2oDVxzz3ShMDqTp/BRoUZ8dTX6ohg/JtNZdJBdD9TjomUQy
BGlShMNyw87CIUBJDeilGQCQNUR8OJT6x3es1Nn3lasuD2rHyXv5/enLQL5p1R+/W7kflmzqXAUl
ysrMcnRGihZ+19vQ/qXMNubdoxVgZD0XoQRSbtt1RVViIGFut2lghFZ+7LI1X7ygB6o/aLYAjx9u
TbVcbLnCKNG1wk/Mb3eG0De1/8jNtSLGkhRU4gD0Bth/NC8qL/3S7d00cVp+MroHbhxsfhRk5QAu
XCoI0P5WYzBVDu7XS5satKQ2jLptYLrDxrIPeVdsm+w3EfvbtrUoR7IlBOjDgibKxhPM8U0VA0iq
HTRhJ4LQz/oNS0XYal9vS1paNInSj+IcZjgxaHepEUrtJU16vcFIX76p6Y/MccOOrcHZLgU6mEL9
V4yycHxipk+6EQoZ9YZQinbMKpy0IUqtLeDCDiXxw5FboeBf/pt+issUjTbOQpubU4EIZ3RfStsM
2VoifnERMe8MnEbcyijZXi6ix53UrTB9fmqG6WHIxv08vSXN/fEo3tko1yLnAsAqVYjddTWmV7rm
VH3WdWRdTgm6QW8v1oLLlIRyKGrjjCK8UMwOrURWMHkw7zEXx8ApNsLiK/HFmgjF3yBasvosgAij
NH/ZAOM20eN3W4uF3UAhOEB3BK4wtM0rtjZnZl/6NQEPPS0OTVu+mILvMEG04gv+pqOVC+ZCjmJa
RWGiqxEvqlMBBK0HjMr8bgbP21hVaT3lXmYc0b9kRuiW87bCGQE4DX6O5872/liD7px4qjuAWx6H
tznFrC7VWBr63Kbb0fX+aDXtQysQzqbR6+HRnsvi2NjpH9ojqTfb2qvLuR21FlC02sn/nA0DfKpn
f5p1au017gWHOtCS1xnM789+SorPNih1IrcFvfToiG6TCJDOWj1nkceTJDQaPUOCpQ8iFszVgbis
2XHCxqgFevJBlHzesQEMRggMUgB419YGRYYqHIKMvFY0b49zaYKXZDTsz4FddFut5N4r+h1bPGr0
/svAAWufuG6/TUkT4K+B/oFoNX/0jTqJWt9IvwR66m5sW4x5aPfWgPEQ+d8U9NLbKtuS6sH3u/zB
g98PGxL0H5rKZg95wXvQnxR1OHkUSa7J1Pa97rRbq9H6SDAzC9MC3NpGb68BrS04aJxAjKHL04LE
uHLXGLybqpqT6uRV34b8QztPIceraS1UXhOjeOepztwaePCVvJ3LMiT5M8G4zhrqz988mmrJeMYg
VkKnosRJvfRfgqSpBiupTiXYYw6JnY8RRydDxDijoWNN2n52Mm1jcoYm4IFnoW9OZThlrvHQuU13
oh2oiayuz55KDtT0nujz4+SCCG0euPWxKy0aAbLNjjKho9/R6puNmXZFVPnt9AZc6GDPsnEOTc6x
k7z+UXfZn6FndD9OAO3RdHCupBxDeU3g8A1Y7PWoFqgGo0rkhwW4ASMDT6bQMMeTnXQiZKzxw7Yc
yMrTWa7C1SohjIFTkZiBaid+1Qvfp6MObL3xO+2PtsG3PX+ySbXDFNBKGP7XSd0SpmyJH5TAtG4s
YG+J7632mDh1lGuf2SQN/q0KPuhOtWvtfwbd22XVV5rubvvQJcNDRPB/uipuejIru9ATiB/RY2Yd
8Cor8s08rlwGi1IAUIEJe5T7rpppxgKAiMXos9NcYAgtMup93oeOt72ty9J9ACQjNM0j7YHwUFlK
N9FSc+oddmrLrYlOBr6r7oaSkwZxJkJZrnmufLv3XQbA37d8+BZ4K3f/0kL5sDgD2JFA21DvfkBK
tSj0AbcfcI32tLfARLBv6ApAzJJ9o/CKbi00++AVq/i0gBSpjpQ/sAL8D8P8mJgpXM3nIn2dhjXk
A7keqnXjAYiuHQn/ddUtYwOhm9nASzt5MkddpZtJf03Hh1b8qoDf7ny/bQB/f/mVOIADoBaCBO4V
FByfs3zGAC7gBJNuCIGUbKKewJzmgN9Wh8WEOQbi9MiAMQZKPMtvN0D0G/flOLlhomnFIdB8IyRU
y3b+WJIH1+qLXe74RYTe6wIkbTXSV6Pn1h8578Sb4c7pltLAe2kdzj7qwJF0KM+3dtv9dETRv5ZF
5r0y16UbhMXTcTKQKs2clvGQV3616dNg/NVktIuATJrshZu06E4fqrCpZ/ZammO79la+ti/5FkfE
h6wmWqHVyfdubH1PWIKccnBe8H2ZvWRgnbC+rOzD1a5fSlFOyTQSwM43FqT4kVMeQNJ8+/vXB/3y
+0oY3oINsko9TN2183GIaXmc1jB1VtZJBVjpKzOx2xEajPqDD77FPBzGP3Xy9W49ZEgBDHbAo0mv
cnkd8y4H2M6UpqcOpDxThM7YqVu5y67DcFPiQ+Mmw2mXYxCXIsTQZXZNei0mCP8C7zfXp91tJRaW
CgV3DN3i8xakKFG4bgMPHSwxSTyN1kbkjwH95I2Hsl97s1y7EmhyJkeJwg2wsw+stJO40L7jAQOQ
o5MZVBs3yBBLfDerlYW7dpKX4qQNnmWVTD+dzCCFON36WtI4IXtRfsvtJ2qJlRDg2poxeokHH7BD
kSq7mlJJOC9nkSd67LgHzFh57KXrVw7MtRVIEbgY5bT49bXipsSqRosZMTMjL7W3HaH721awIkFt
65r9ggKDUUrIvgVuNK5dvEuLhOcwJqrQ5Xs9VG90TaYxNmHgPXV3fe58rEtx0Ko19IbrXfcxzAsy
mb/TqriwLne9po4OCoHOiCuXHZKy22tN/dtI+HYU7gfe9itnZ1ErwBWiEQr92VdzI3M9iVK00KrU
hgcHRFk+00Nd/3V7b65PjuxdR78qsB4BSaAOjTgW91yTuDpAoadHysePIAEpcAfOv8YEOex5/uST
tUDmeiHl2PW/b3Pl+Lgpo3PA8Gbm9A/DJQliSN3gUT0eCbir7tUPsoCG7CEBjPtanf1MPeDFcQqU
SRPN+a44ce2LhUbJwrKONHgy6EqMdm3qBhq8AL4Nc8RktvqIqgMbBEo20Koo+Kapkb3Qjm9va7Qs
Ap3umJ6QtA/K6pVz4bqpl9enkc8DRmaptusY9TfvkAIUHKAqSdoCNV6mTVZlGNqsTs2Rpk9Yqv/2
efXqaUlaTxmA8Bvnx1PAft7++vW1g134G+tjAlIm/i9PKskMrdd7UCCkbeegBF2VIe9YE1aJ9oQ6
/spSLZmzqwOjGi3EMmZWNsRGmgaYa4CfSiuKquYhb9Kw05GZo5GGy/u2asvCABSG3si/BN2XqtkZ
s1pwYwA8jh+L4s1BAj0NAKPAm7D1yxVhSxlbHNN/pUlbPLvoNAQgvuZC2siziCRzmGqbzv/mA17T
/cTLb6nehkP547aK1y4J0CCgCEYOX26eOrgIwMW270aJWcjing7Hpi/DxNaibjpk0750157Zcn/U
h8FZGkd9V4nE9GZDJHgaImLXxNOEcAX14ttKrQhR78AubbpemyCEtPqjndLjqBnPPJnXBrevuYLl
K1QH8DBG53B3qO6hzkHiA7w3dgJyZbrxy4zsa5ENUZW54AGcEjG+GHnlb3mvfwPzZBnZiXvSCS02
ozX4oQGa2yPAY8imZP4nVAfzjQVA+41Wzt3jkPZvXlGt9fEY5sIOnP9meZ7PzMwwy9YxSjzO0Qex
Z732JejIY8KNLwEeW401REwyMtjTAWgrTzSpIiBnHm/vj7Rk1QjOf4I8d2c/QQRJ3mYUy6bP3zTt
wUrWQPHWBCgezxmQNyVSx/6z44U8vztQxLaf5WqUSBsDZGVXI8F7qjjbOPNzXX7sIecdi3QmRHEH
DfUxiqFDCC0j4UZkbVRi6ZCcK6F40qyqq7aQSth+ROeNKCNzDUr5+mqAQwHyCwapcEGDXeBynyWA
YGdqPT/hPR1Z7rNgb23wltjVyn5cbzfeNYDscQChgAecGlfpZkcGDc/3U+VHGF0Ww8r3r5fq8vvK
kcFgd0cmhu8Dqmz2d8G0DdjddzREoMEX9z/Kj5aj7PbkUJZrQZKdSOdt2i4Iyf3Dh8jGwdeDxhhZ
mSu6sdKtdWJzlp24/4gORbCO5GuAsUvrdC5COXYgCsnR6Ftmp6GPzCrKnW16f/P9pRZKxkF4TO8s
Ai3cdgfQ27Le3HvqLr6v5huqDFn4yi2yk138k6IAEKQrvm9ljVTE5skTbhOkUEBkX9z6nwHssvra
aM+aDHkFnPlXn9cYIy8go+eRLvaF9WCveY+/ufdLHy4XCkdOoo9KmMtLGYIKUmtcI6jHDHhRoPM9
P3D3mbJjn7yVKMN11tEMvvfkT+/+1oI/LDuQfpc37e72hi3r+u/vUM5mYA1twoyEnGZz05s7jJ+C
7vB+ER6S/wCRk6SqanlTA22BqDuanfxxY7n7IfnUrL3al7Q4F6Ecf68ZBi/PSYYbJdLTY98d0J91
Wwu5EOqGnYtQNiwhdtsAOy07Zd5Xo9xq7ODxyL0fNRAZwbO1UrYDt4GRYlIBa5Vs2/HA9ffsxV9w
Ukm3dNWIChwUQdMc+cBKP3IK6qM9YKNvL9TSbYLHJAoX/0+EshcgJuqGtjBh2V2Ieq3PDu/4voe6
AjL+PsJ95VZsNSPnXeYShPWhpkftWnSyuNFn31d+fyCnkwaC7/fBS1qGlL34GWZj37MRZ1IUc2Ko
R2cNxqNPTrEz6WMOj++fbi/UmiLy72dubBQodTalh4346juR70cBWhXHFSHywrg6Fmd6KLHo6GOG
s2NYrZGwHe/0MK+10Hd+9Pa2907I1RTVx9tqLdrXmUTllgS3hEEwkUdOk9gl3hbwJP/t+8oVOVjA
EnQn+X0r8q3YzVe62ld+v9pbBqzpwM88fL8B1+GfYm0Cdu3zSj7B6qjXNBQbgp5l/tX9+Z8Wx1Gu
RjPvLB++lpy67sHhu2Ht5XFts8g4ATtdpkYl6KhyuAkZgoaOhR7rZU3ArlL+EEj2W3w8NFa+9v68
XioIQy3B+0tAd+UMraITqWh6PWbT56T8VgLy5vZqXV9LlwLkDzg7gVVm+PWcQYAv9qM7bDIt0rt8
8x4hqHwD1Q/td666JT4tZ7cL9FjYbMPnLpq1j3a7ImR5qf4VouwLyDMbh1bEiIP22M0fcMZvK7Hy
fbU9hTJX6+cEtYPWHUK28eq1HqtFAS6GmJHpBIaSmtNw3AG0s9iQOLc/ZdmvAq+22xos7jVKkihL
SBAotZ0adGfcaoEbGZMsc0M/Ie4eXEh8Uw3W/ZM3MCtZ+AYUISjW1eInH8faGDRshu22IFgHvNwa
A/biap1JUHwsGkrNdOY+Mu16/YnQ6pNjFGslXGNRyF8ub+BdYjZTsSlLH8dc6zysmAsiRJui+EX0
J87bN41YoWcAjD9t2j+AZ65DQrLD4FYHtLOGLSYVXH4/DiogiGWuH1M6EqRC8Ztm1g96Pw1m7FgR
/6wZcWvEaCO7bSRLKmOkH3VSH3XGK0g9XQhv6BPHiKlFyoM/OeWG194a4/eiFIDl2QAYwSPDUqbq
82BMB73VMTaMObP0FdXGd5xW9Cv/nwBlrfw6GQZUaozYo0/Z9Pies3r+ecWjNbaTgtYUuMtzEo5k
U315xyac/XrF7lCJcIZKx+c17zDUx0pf+f7SHYb6LmhskCpwQHt26fX7emJ52WNqu7ajju/b4ENg
PJn3vxRgr2dSlEVKOJoSTWbBI3OKhsFs88/tVVpIdGLcykSdEk82NHarqWaiOaCNtzI9zsovjvGJ
ufmeAGzVfDGz6klOzzpdshmKKarmD8N4d5AkZ71AIQ9oe/TwqpnhqpvrhnB/jn2fbbKUbVYeETIs
vQxb8X04HRsABBiBUdMIaGCtapBcz3E+VUkWYgKxiRwt7z9PqM3uBlNnR8cSw0otfsky4K4NWR8H
OYc6mcnQsdr2BuKBkQVp2FfF/Oy0aO2pOqd/QCdTv9IgtSQPXWo6Cj0SNlK1xEzkxGrSFreq4e7L
zj+07Fi4O7pGr73kcM7lKLYIEHowbAsu9Uq+znlzaCrx+bY5Lm0YcLkkayhgMK/yJTxP3DkwxAyw
0GrvEPrs6EkZ2sP0XJjOo64X9z8DJXbVvwLl2p7FbgUxKPF1CGTtV2d4qFy+qcXrAILg24otrR06
cx1o5eAO1FVvZGoJHwFZGJvomERDsz5Xm3dIQFkZc+8SJsCSv+BME2sW4Ef2BZ5iGcBw6z0x7k/w
IrBB9QttORIzTZ3ByuosS51Z2vVYR4kV164R0vznbTUWAqxzIeqtBmSlxqMEQqrRmEK0B2xrsHmB
M2INGWtZEF4fcA0Is9QaKXWnJC/lsyDoDq32O+kem/H1ti4Lm46bGekwdGQHAZAdL7ckBz5a5mm5
BSjxr2nwp3jHMwr9JT6yMNLH4Sa+/H5ldHOjaeYMDP7npv068H1OHKAGfbytxsJKIVzCxAIoQuR1
p9juwLlRCU2b46wN8+4DEI+duwfKgLYYyC5vQN/IwOlSkbZJHYE2uTm2pnqbleNzNyVb3uRf71cE
yF645NDHhg55JWKqjcb2hY+7btae9bmNvJlGTX13vwVQW3HCUc6BOsDAv9SlmthsdTPutKR60cVL
8ecdOkiya4lJJfHBLj/vakGeEp/imNdkpzUDkPCDN0Ber9ycS3suR3ldbAysS21SEaOHSns/wrQG
cy+0YZfX3deMrLHbLYUfrq2jqUNCVgZohb5Ux2v8vHFZCv8bBEmYmJqIrCI7oiV1B+6hDvTL5MBS
4+jW8xNrql+NGUiW4fTT7VVduHfwM2CBWFG8HNUre3KJQP8xneNimHZjQV40p/zcU/eLlRBkuMSK
IS5Mu/voYMHZRXoTLS0qUg3Y9vQEyIxzjDlKczcDz+x33wQDGBkCfUP4NGxFgObzydWKr00PapQq
sUd0i3jle3wIGsgwIAa3DoBVZQPSxm90Tf6SFIApjQCwOXjY0jKPvDXmg4XWDSgNBoq/gIQYg1JO
hnAwlARihTk23ap/Jmn+JdemtEL+pyf7wgWeQQHWtAe9sduoS1xQq2veO568OPh4UqNnHZjnqi9z
k6L2yt6Y46klW8uvT521xpy2EI5diFAuYjZSxlrLmmOkBEJ3erYDbdOkeUTTtTaRhfsFMMGgswOx
LBCW1WwHmYMpAWXxHAdWlE5hsTZ0vfR9BEcYjsXBuIYiy0fwLnizEPEYDemLp6/EyfL6U6JziYkJ
YgJMDwAES7lXAoo38mBmIjaKGi3v37NC33LjU5mm0ZR+NIbT7TO+tC8S1Bfr9NezKZ7TnD0SsKQR
8aPpfdlFWvrl/u/LKWI4EJQtjL9Qf2cBWM9tpMjzTsTdIe02LnmZzZeM7G4LWdgSHCITNwxI5GUC
9dJf4hE3eXwQThyAzOqVNm/v+TzOprzqEYepa2SnvavlnROz8jtzjhm6lW8LWNhz/P5/Bci/ny0S
WsW0pmAQAFewb8wGWgybwH81nWE7pTwazHRzW+LiioH6F9AUPhot1MQpyf1R6BkQFhuAn6X7cuW6
X7gokUEDdCOIqhHa68qKdePwP6Rda3OcSLL9RUTwfnzl0d2SWhKS7ZHlL4Ql2zwKqoCCAurX34Pv
xribJpqQZzd2NsKOIbteWVmZJ89pKW87J2bQ8cA5eaLFXwzg1MJiyoiohc0t7sRU/iDAqefGFohm
awyLWkifpzrHIJy4TyJNi9Q25BtnY90CWmvArID/LtkAjcSwGADFTpzxW6RmGTnqSXB9nVeONxbi
j4n5J5zsLAXyYBNH5g1pfkixKrM3NMk3+uW6lbXddGpl/hUnVqzS1WUrMZBcPTjlXt8qGM7bZeET
QUcAzWINaF1UVxffnzVR0VJTOrGVfbfRXjruoZBqvrby4xAOALkBpEaiYkZaL9OyGu2hdEaZE8vy
lSs/vfrjSYmz788TeTJRddNrNvytAxZbEQzQLQbeKDF/1NNGr976hP0Zx2LZOz7qaDPGOAYN5CaH
JAtNskve0KB5feFXtxfuDg0EC9qlhrjuWcqEhI8dK9ZbqaA7+JGYQfE3u+vEiH4+aU3S69R0E1Cf
d+5LVukHJ+m/Xx/HPB+XG+zPOBaXbjHpam4MUOjBM+y1EWSXUjEBhDkerttZOyi4DcGjgu5dQF8W
dkaWli7W3I0VBvaEME02vOLKOLx5HYCkR+r7QkOvkV6ujZMAhbu3t6qb/oeTfnwEKE2iRWguUoI7
fXHV6iYHdbphW3Ff3vL3PN/YUGsD0JE2dvE/CKYt4ew21AwpFxZuwhpdf0UTZO3R+DiJqQcLuPng
SzxEPYsx2AOeeOZY6DEfg8nwPfFhnBbSz6Bss4E1xytm+XqQtpUyO0d6Ggy8aHdOIqaTfZrZHz7k
MINQF8B/8KXjJj8/Fy6aEFmrQaBvGtF6puxs56nSjh3Z6+qX69v28pifW1q4rayzVcJaWFLGT15z
WwHLqAFvVH68Pezczrw7Tt2jXSgVKz091uwhMI3Hvin9ugO1OQ3b9th9vEEQzbNoFUKYDeaWi54T
1wNLQ0kcPXacFLsg8630Xjiar8uNXNHlsT8ztEyxsKkuXXU2lLh6NPbfWmBFrq/QpcNHZ6BpoCt7
zrFfHMsBLBBQNwJRdl01oTRJ4evF8FZ3ZJcL8qbL4et1eysjmvsafvfQwJstt7jSpInotXGEVrHz
o7ThapwtfdRVE7j10WIAsNPFwxhqkiYvShNamtZztjOzjTW59DRwYR4En/DwmV/gi73W1bzWsxSf
d15If2yz+02t7dUBnFhYRC2W01djlRhjnBDi992naSu4WzMAjfPZz+P/4M/Oj4uauU5u6HSKi3wK
6s72RWp83JWhYvPHxCIIrlLXHoFUn2IDkWMnwwH5wXLYCFJXEj9IPYDT30Z+UMWKL9YiZZOhix67
SfAbIwmo4dNmb6f7VAlwHK0p6u3Q3ipyrMwe6msqMrcIKG3ESuezl4q2Im3XIdWtQzmB9+ir+Pjk
wQIS6Sh7I8WzPCSJOXGtNxgwNumbm1G0uIaC7K8fxJX8EXjfkLx1EU0g/+kuoqOyhFZHL1Crqet7
MNbvCPrPVQpp7/Im7e9TdluK6qZmHw5kYRX1DqTvAQu/0EdGohfEczqS7BxC8pkU70NjRio1v0H0
5cNpcJgCVgkROSpEyIafr5OeW5Wm9gxJV+9Axc9Be1Cyf65P4tpWODWxOKkFqQE/7xvkWzslJMN0
D+q+jb2wagI1LmQpQHGJRNv5KBql0hqi5MhtFiL1BesedHXYsDGf9/MoFjNlmSB+B6IEzP+LwwoO
IEOOHMNQBm8H+u3HqnEDuxLfSpDmg+dV+Dn/uIoBbKJ4gLQIEN0XR5coBZ75FKtjdKlvIUP54/rS
rLhpbCYkjgxE53hKLHwcs10BWp1kill+rzbEH9G7J/IPV9wRLQP3gjeshu7tpSMdktElPEVKr5RK
WLQyqLYeSivLf2ZhsTQTl0ohNFjAiriv/RZFx/yvL1Z+llkH7njWxkMO7Hx31UBV662ldHFmNbes
gj5roTGfdtNDU+gPbtrYPtFMHzreG4metXGhQQe5UID5bTzOzw03Y9ayrKc9QigQUGVJMHwcmwQc
BB4U4A2Y6WGXqSQjsSezn7I+ViDZZPHjpOzHAXRb0fV9tnYHwQ6o2gAvA/fdMgfOVAWgCAV2DPQ3
92yncvteVQ5tB5J+edC6LCSU7lNXoodng/JkXp2L1UPchot2Fg5bvkdQr5JKapAeffdfFDDflf3t
1APZVn4cHIW5PDG0uCsmA4RmnlP2MVRiimAmMiubrdLJ2o5AOyj+g4j0EjqD8lDuFHU5xFX5ohBA
2TbO6tpkgYoNrHoIedDxtHCkpd6PaU1Q4msqd9fBl2q9fWOkbijLjQhxJaYGFwaKQEjzQ7Z7Wf5K
wfk2VBUV8cCfZTpEpP6eKiheJOkur1+vb781N4dHCFr78fq91F4zzco2aYfdp2fOAXqNLKgK9kNR
1Y1wYeWKQOnij53FDpBcaENvFn2c/7JTft++G9+6gd037xsh3douQKIOHOkQ9UbwvnDbHSuq0qjH
LiYi7Hxzq7d+bbrQ8YbuWdx2UCVc1KwHkleCct7H/VTGI1pGkqZ9dtwtVo+1UQDVgW02U1Mjb3Pu
3WwAFfQBVKWxJFn4M9W24MtrbhtJTahDYzOjwLrYyybLS23Ikx6ifjErfpniBQG81h9rtCwU3xy6
u77J1o4OtjLq5EhvouF+MRxXMVoK+sM+Tnjh0+y1rd8ricLxVrrg94eWDu3U0DyvJ+94b0BtW+ez
oerB4EVo0vEICcmDYddfGqP31bR7NAnbVWjkDczyRwE+QSzyxh5cKaN7eNohr46H6txJuricuFq7
slNxOVEdiiRddz/kFFVcNWgtG2D0Luyq6kVVyZEL6vmAjR5y1/j8F3MOX4ViCEKYi4d5PWhey3oc
OL03/ao8uOLJccDjvsUD8fuSuJhzb8YlALqFfOxiLwkb4oNKAg9iDQ40Sugdm8bP9SDQJAS9bXWy
w6oww5y+uF36NkLQmlmVg1QHDVrVfQdRaqiz8aF3UdLUyL42yken0iKubjXcrh1d4H7AlGJC6Qcv
iPO90dMUJfccE1LaB9YcCRolXfJxYBkUSKDiNBefEDgsoTPI4noWQJtTbKr3VNtr368v6opfQNoI
ZRuAyqCWuYwXWaanvVnrY5wz7tcv1vRxkDEejHBvuEQB0bSdeRJPDpAcMj2xKH4/I3nQIB8GyOT1
Iay4HtOYa74zj/Bl3zP0/NJabYYReh9G4ICRYmqeuundsD5n6lsy3bnNp+sGV+fsxODsnE6GlNbM
I26CN36jHBWu+2719W8MIKkLD4d1X3o31DihfZSqY2yZUeuF419sXLxCgWpGpAsEk7MYQGO21jR6
tohTx/MfXP1Lpm0E0ysBByxg56K3Hu9qdXE0Ur1zmdOoIjba4qsivV0nu9z3AIwkjEMjysoO16ds
5UI4Nfg7t3CyJqaZky5vNRE7JYTbxh3YQoM6/6R2H3/Cn9lZ+KaREYe3JewQ17tXJ/e2zfrPmdfu
/ttwFsFNqw06pYPECoGOttcf7PYzFa/jFkXl2k4G8SoQUWB2BkJocTh1G+yOPUcEKnJfWseEb1wZ
Kx4SPTQ2yvIzfBH0QecnhcmhAFttP8bmJHyuA8IC6Ad/vT5Xa4MAjG1WJEUcBT3WcyO2Of3vOFJQ
m3DyzLa0KdYMIKWHfDTiG9A6LUbhZXWrlkM7xH2G8JJviahvfX4RYLau0RdM8iFuxlA6AdmKMNfO
4unPX5xFNQfOTg74vmvuhs5P6F7Tbus6GrZKzhuGllJCEFi2tQI8hbHBw7b0S/fJm4LSQgZ045W5
bgi9Nx4et5clAup2luJmbIhtS/iemQepPfnEeVZl6Y/9xvZa28POrKQ4s3h6F2+ngSn483zE6stX
yFK46hHasdd38LwCi4AH74t/TSwnDl0L0MxyxRBLnu/B4zp24EQLWnZX1kfbzsFQH103uOYtTw0u
vFhLTY0TCYO2+F6Vd0N+ZM1ruXUJrM8cAJeguwBJ/RJspEyOCaysOsQK6KImtC+Z2SxOs6W/sHp+
Zs2Q/5lZnB/UuJMSWGBsOxZKbu49ZSsbubo+6PNAPgrsJBeaPhWA92ObwgE0rTrcESGae68byiDR
W3rnjJB0rHpVHBw+eYeMTNbG3bY2jwj+kZoEOvuSX8maCPL7I7oqWfJJU2+NMRRbjZtbJhYRAWez
YIoHExp7nUgaat4nD60S13fd2kL9RjMC0Khf4sztsaF2xXUUESAwFfbqRii7Vj+YJQGhDzgzGF7Q
OrvJMCW17EH6CISe1fi8+4f2x6l8n6zCZ/Z306W+k2+Bq+bttTy8qPVC3hcVy0s8eGOaY+8aoxb3
2iu02aNaG3a1fufRMGm1YKbPvT6La0sFRTgVqvP450WekhnZZJe6VOMOdL0Bbr/yYbRN8ShrRdlY
sN8qHBdjQ4oF1zcQos6yfwskDagKjSj7uGLacf6Yq08oL+yQyg6sNuw0GYAYzjcG7rdIZivqzlFv
beUgh4hWiW9qb/Vw7Oi72qNbidw0jYiuz4W2djLRdIP5APXYXFY5v/vd2ptoa6A1Spr7pHMClmiP
Rm8HeKaDweto5nv01iISBp3yd8u8Ic0TnEVgjghDjCchbhAAhXW5lSLXZ7MX82bD5SFJCY7x5aON
OzQhboluIGQNzOro5a4PfTNVGZ4q9qbQ4gmaBA2UDCrnOEI+lb3JrAKUWPi1bPeJ4d32fe0rbRq5
xePQF08u14KUDxtB+vryYvpm2AVaZZfZWk5oIqiG5W2Kfzw38yf5oHbPsoHgNh7TtYvUXRJ546/K
2pn0WBm3NY2zMcPjn4a61kZtaQeWM4KuO/FRFXiyi6fr67uy1+cWi7kOMJMP/u49Ponqk9YdxqRC
r4XgfHqemJ4eU2o0kU2nLQTFyjFGfgVtRnMovMI+mQrFajmWrFZ4fSS8mnZjIaZbaxI8gF48/+yS
vn5uFU+5uT7IVcu/+cjRdIVoZt7jJ4O0dGJpBWo68eCCvMdWQ2164NMDbdPdAF5h2W6c6gs3jLw8
so0AV6EvAF5rnvQTe5DaKkAgWXVx7t7p092v66O5CC3wdSjuzfseFSgcrfOvT1IxB5VoqN8wC7oe
Pcl84IH7wJJJfgD5+pYcysUWWdhb3lxDo/DBG7p4AC3DCKpNn6pAQCAbuDFtF0HnbGiuTCH7BZTC
ksZtBoaSbhj7WGuEHXA7de9QTTR8V8m/6AJSTJjvLVzU6mTO1FJooUHFaFmTYl7ZV4ZtdrE2Hrmp
+UpxJ9kX/uEHzjy0EzPzDj3ZEYhgOqGPMGNQK1RN4mfj6/VdsbJKKBridM1pIGyOxR7ntlFCwUq2
sSOzf3rZlM+0llpgeIn29bqllSlDC5gOJDKenEjXz8t4Mha3soGtzCksJfZ3UMA8QvblJhnKSJT9
Fg3byqhMtFAB3YfwCKD3xahoLjUnbawG/X9PrIcez43qfL4+nA0Ty7wG+lcdiFLDhKbc8jT1G+1h
2OovXrWho0Bk4+DO+abzKatQT83yJqljnjsDcjOVQBBTlg9VIp2NQ7SyOnAJYEZGbRKNzMt9AGXe
yetY3aJ4HEn3xpIHLg5j+XZ90laOKsAJ6JaeoegInBd7oEpqJATtoo09UVmVzzptPPRKo0NwCI8c
1mXlwe5lvgEkufDj1lw5Ro85RudiNhdWNaKWiqrrDLiIKoAMtu+wWLV39ZCEunKXfrjvYTaHChgA
U2gURE7+fNUs7AuzGxIWj9K4M/lrWW0lJi6rDr8v3Zm2EqV4JJoX0VUyVX1upFitUtyi76VO7mrn
0dHggB5NFKy6ryR/TJqbakvmeeWGQoc4gk5sEBziZdpI9uUwKTprY2j5kJtCcWQAebytN8/lewFE
IfBJKMjPrZwI085nsHGqcRxsyeK07z6Xmv4idC0QRhomEJ0BXoiEWV+HWmNNgZepG2/+y0OnA+0G
sh9k3Sy8jxe+Q0tAdTeqQxWnhQiJmoIkRfU/zrSPdu4TK0v3YRoVg+CXrGKPql8GJBITuSVJNf/Q
s1h3YWKxDzPLBl/YoFWxXf2a2HOPUj8Ic/Zmf9+n3+osdj4McVoYXOT7strQQRCtVzGUojzN8RVt
C7x7uf8wa/Af2BboWVaXDlF6dcPdDhbYr/au3HATWx9f/Pyic6lLJnyc6HeTFork+brzu3Sx5z9+
cWghnzSCVxjrobi3zefJPlTFwawP142s7l4bGTgX3e+AOi4ihtT2lNTiRhUXzm3aHqfszrY20BEr
8zQnptG8os6QcHce58lFzqlHiV1kVayCHc4XRXR9BOufR0EcWCmApZaQ87Zgpm0opIpHLWx1x5fZ
Vl7q8haCX3H+WJh/wckAKl0IQCarKi51ezeWcC1VdqgLZ6/ZyXGaqo11XxsQUNOo5gE/jwh/4c2y
vLcZR/0u7hg0LQ0SEC24PmWXxXA4SeTB54c2ZC8uQmA1Ye5QjCNGRJK70cu/prI6JlYPDl31TunA
l26Xe1PrbzNNiTQ5BmPD7nO723gVrly0Zz9jMbGGQ7nHiFrF0hIkyPPxEbDbiLNu70CFBT0LP/NW
vm6MfeVYwSh6ZREkgYvlgosBxKGuwkUVW8KJR688ZDw/QkZq14L3cZJVBLrt+zGbfA0q3AaXARkL
FOELKA6qgdqSqEHDt3/9R62cQg0hAPSqLSD/L+6Qvve4LXW1jLWpBTIlhkxTWNZbFdwVBw8rsyKs
pc3czIuN1TlMGSbHKYHpOk4u9Lkes+I5o3ZQt8TvhueW/HN9WKsG8cQCM9XcyL3EkqB/SZGVKKq4
pY+O4H427RoUKvPsvjUdn9cqUiPk4w4N5NkGUsgmuB0u2o0UhUlRdHAHRnPoy2jSUjTKb+RbVpfr
j41l70TK8JrrbIwrQz7SzWAh/5bLLfmRFSuzfA+gs2iimDNQ527HlUhj25VD45S+jM0Lqb4Q/cv1
BVpxNWcmFgcwl6ZDtMGCVoJ6+Kl7++tf3xrA/PcnfrPDYUrUFgPI9KMNpLRpfVeKfsOXrRznsyEs
bhcm9EIzGhjptJdOrfZGRUBSNgXpFk/olqHF6Wnath1xx9HY6v3MCFPgMMlNtSmnPa/qIgo7G8/i
QjZz25CEwowt+4CQH05Z+bWV+Um2Q/0gcso3p0EylJqBOzR7ape+Xe3pkASSPXq9EpSIftWjWknf
Vo6NLMOCveK1FgzC8T2PHCYyRK7e+CO4TumNXu30vPsMDYud9CKIzfme/hPMKz4lLyWfIC9HkaML
G0cLU8huF1CEcK0fqviHQG2WFM+T+jYiU9MxHZCQL152r2pbt+/KHsVRQ6pmxiAAGrLYRbkY9aSs
aD2DNGydRdwqNlzGuoVZmUlHEgDvlfN9yqyJ1rZF6ljXxmBw0WS5heRdOQkYwx8Li1AxRcP8xJy8
jpn2WST7fHyxlOj6YdsaxMJb9J2APHdb1rHmvun6saXh9e+vbP+zIcz2Tw6z6Fq1Vgm+P6j35QDQ
8c0kd2m3cZpXIoIzK4vFVm2rH00dS+EY9h0ydX6a7BEL+Xa9U5Qh8vq366NanTVgDUASakDYcUnM
MekGXm1pXeMNfCwcv9uCwG19f7G1uknt0HXLsHmtr2b5xshGrLi6KjNF5swJg+fnwvsZZS/HptUx
XyCaZf1zrv9TNig2bIH5t+wsnJ85IF7MEw124BByp983/V3iPsgtCdHV9bdBmoFzjkhoWQZSCk5A
uGPXMbF9VH+4PFDNr4sXhQVyq2149VCe2FrsaK3KDS9lmLtkcnd1JcNekBvB3Y/HdjN55r9DWmxp
KuvKzXUMSUn2bm35Iw27Yotlem0smK/5xfD/nXfnp3OmVlS56dWxS9tQeBD+7DoIvH6Y9ACpKoBW
wXM7l31Bk3duRhR14pokb2IskU/6Rzd7Mr3bdnICcytfurbj5uIyAJOo5FzQXTp2YpDEKpt4co3U
1w1yQwE6KIR3A5nZj79DgKCDiiHUS+f6zWJ348+zOm8ohoUm4jocqghE8wbotOWjm29w6ax5BLRF
4vFlgdv2gtdosotGmClpYrf7ouK+tYzddZc2/9hFAIEh/DGw2NYyK3RFJkUD4iQldMWdVrya6s5q
ftbG/r9ZWuxsCL8zNVExbdYnMoRojk/ZLulv5Pj5L+xAyXDuip4JjhZOtEnEVKVT1sSpgSJ1N6iH
vExCSAGiWIz6vMw27K1uPQd9V8hwI/ZexgOKnZUqExhXZrxT9V1TGfJ5b1r6fn1YF74ODHrgM0S8
ARg4yAWW09eh0cNq6jKWmnt04OdUJNGT8tOQ9PusVO4KY4sTW/v9MjnbHLCJ9wRSsmhuRbV9ESWU
bj/JGuOL9QK8qlprawHjhnlgtlPtG5HakVLSNMj6hN4kkwOJ9allL26ViLuhGCDl1UvvFnT/+c6s
UhkKhKsBJaABM7yy2Oly6gDdFvhbTwT2SJ3Q5OULSYcu8jJbAbOWK/wiV4xQNQr9k6idNOKSd+Dn
bodImENz6zZ4ZjuJovv9OGnQLha2L7uMHlGQVCI9z/uHrqic1xJJ+qhg1uPUdXqQYaPXZMchpoyE
n9+Wn9h41Aby3DLn5iWLZGbfuBAIKZ+VG6UcnmxFv8mFXkZG5siolgKIb02tfQfdNUGvW1WQq3Xp
S5y8kGT4vV6hQiVPd8AJ2vJntR5/FqLt/aTiTVDUk+rrOhJDWQXwNQj5jH0BAc5AyOGLoShdqDQG
sO4er3dcyB4jS/Ug71oraFBe2etF+plQae9yRbogn+VuWPfJEKha+tPpyjFsJlpGCuuoX1eGAoxS
lvhdnrQ7ReS5r4/4C6tXipBnEzg8jNbw6xqifqMNcD9TvZ/Qb6N+U03mDrSNCcT+zOxmKBBTtWli
hgYxIE2Q9L2P1o9pXw9lu1PNKfMzPdcDKC/kgSpEtlea3IKQqCwPNbjhfcPCCAsbkT+xyzKk+Mlf
waqa3fYVQKht7/W73DCUR3SZ4IWcuBJtDXmR+Upuj3vudW2kjra483hW44jZhl8U0jwUU8sjFLcA
Lmdlkce8Md6n0VJfARXsIJFSDEE20NofkenYegZceM6ZLR6+E001OCGACJ7fbhKUc4nQBN6rvD1a
Y+PrmfdUi1du2UdAsP2CKU+1bdw5xUPt7EtZ7buke56avarKUEdlEhGFX9kFdkByXwHvXfAhaPB2
o9mArQRk7kTCAdzqxFZ9d0TL5Y9BU/3BHAMJN0Nva5FGvVsiEX6fkod0sODoSt9MPqcA3CTNo55Z
vsn3OURPa9N61ka+MQUXnm+egRl766JxElnhxQxYJjFTRww0HltcHc/MCoFX5h+GwS2sLKKIko52
20+Y595JwBFQ++CJCLmyEdpfhETnVpYVk5rKwa4UjIU0AVqMRfNPYm7c5RvT9bt/8+RNZHTWYDsS
JppfmusTdlT6UHc37vMtI/r5rnQdwqxyGmlcJmAU22n5Y9kGtvofZ2txMciK8swbehorQHgUgcl8
ZZNSYWtFFuveeFUPpmj0lRWtakbEVGiA+672i9o1ItfmwkcGYASWSq2QdFWAYOjgkhn6wyI01n1v
SPWuZe5Xb3SKjRj9MiGOexEh0yz1hCv/olAJ5lyUiUabxM7U3LjdnQ7ITnqEQEUAoS+V0R1vv1rt
l6E41s4nzSs3EooXQSH2qmoAlwxcuoOy8yIARTaejoKjlJQ4cW/kvoDgwvVgY8vC4mT3ZIQEq0D9
sDRCNJN3H660LUawWFtclIlJkfCLVVRBpVR8jW1Em2vn4GSOfouXnhy20WVd2RkoFqT6bebhxsoy
P1eNkBldeH2u1vbpqaVFvMknQ4xGjtXIFAmeJDsyLYa82lZD2PqA5m5ROF0HxZjzg12obmMJG6W3
nu8a8ZRahyLxAcS7PphVKyBSNVFBXSGWUpGpJkqKpD+aoH2dfW/HZ6b+6Leop1f3l43iOzqsZ36p
hZeCkOGApLuHYParUgRi/Jvt6wEHAniAPdNinM+VmaScS6fGXKWfZgUwfet8rK356d2/WAzVHLTW
Szrc/d5+cKMJQUi7sYGN3/Qti+gbAQYeMsgGzO2784842cJ04gL3HqExWm/1O1cB2rIgienbuTru
2AgUrjPHclAw/uJ6w0OR+8m0b1/NnIWlZd/kAzsCbG2D40p1+p81aJ99Lyt9bt+CwHy3k6V8AC/V
N44OLUhvenpyQL1nCHXk7QI5KlVY82oM0UOeBGXuIKdcDQBSW8V3s7AV35FKHg1pC3g/GMwRalYW
EjBlHrgeCvQAyad5+VVOmQxpof8ANUUVJG4LbZ30kacdRDjZO2jO1V01KYicDYT2af1JVxse9Jkp
gq71EEYP+ovLpndTr8yDRxzwN5dZiZKfKF94Qat7A/Q0h6Lt9iQuYiD5D52XHlGcTE1EJES98eSd
IOmzUkp37wxQoqGtVoYqrotIpunXRtWk39Wj61fvHssQz98a5d7RbybTCzxjV2RNID3fncz3ntB6
V2WW6at8GKPRmGhgUeonSZSmNwMFCFtxCssfcuYDXRKyRgls/b3wggJvGwC6qS9Ho/DzEaQFDWca
UlUlGomdzvhVK237mMreDRPFML8qrfK9MswkqBxiRiZX0WeQymLvGdWPgnNE5GmiR11rIHo3ZQqy
tFGDtrJoAypqZZdI9g4qItAJpMyLmrzgt3xqynC0m8aHOgve3q6dgWFHze8r9AdFA4P0lKe1epAI
3nzuyrZ47F3u7OVojiFRRHbMReuGWke+ps3AQ0cp30SpVkjplwwMBkkW6KLodzIR5VdwjmsR7bTq
gXFs275uvpViSnw6gUFVa7rpaAxoaKsS9jaz7Qb95LzSMuWYRgCPrcbTo8IAjNvp+mynl9YnLB7u
VYDgbgcUOoLGca0DOCCeJovToKxLMMqbTA2ENbFPCXHS/Ui8LwjbCR6dYCFICl3z056aoTsM/Fai
Wz1Wu8Td4flj3lFzSF+NwXKijko8naim4U1qeTJUAYL63tupE01i3uQ9Me8cdDKAlqh0fYOqRdSn
E7stOHVueAV4uS64HSiNa/i8AZ93P0zmMSkq10/GdsTzCNFJjmePzweCOEXpUx+eVkR50VDLb9tG
/Epruwp4WmiRJ73qeycdPSLAekUaVwffdXa5ttuJYRC+RiTgZfqYPSpYzCgnbRa6ioLHQu5mAZGs
AJJJcXZccXBmNZP7pWPPAVQFIjKIWh1KIIKCzpwIwHGk+QrAYeN7mvSCXu34HgKq7Z3GxzayC9cq
/Xzq9bDtsiFgrCU7zIXqU1sCXZmNXVBYJaznZX+T6ToPVCUf0Y+VpFGXMuNm9FoaKKLWgsmokmBK
DdMnokhDJxVf6FjXQS6Mf5zS+ol3q7GvVAMdG3Bm7Wi/kE7X9iPTnCB38l+OmUIxSwx9MFgYkdJP
j7StlcBU0jzy2sp8yKA75Zs0HcI0RaMO2CQLMN96mg9VL3c/McUNRcua+5KVxk3rQX0QFQQcSm2s
Il0kWoSMEup1SZnfUkZxXPDC99s0ldFUzR2ZDY4xJY3wIT2XopSWfx8Uy/MJcdhtihH7RGmnnau2
9IAylLip0DyGAJIGhemloSpkFiojQAFkaKGYDvLcqK05dIx06LqA52arJjxfQxc3yMkDbXHN0qkE
IqLAY4DXP4yuC0A5ESXyLYUfZR8GxZ4/oNTFnet0Kbypg9dN2h/1XvUn5Cymrch7LW44fXEursRM
MRO4HBjh1otTfuLO6/XwZ+v7c3h0cuWqnZYjH4Xvg9Lex/n3tpKTWwYWgYOdVTzRB6xIhuyR9Os+
vD6A1cDEnpkUwS+DrN0isAa9uJ7QTKPxkAVwp8roM/VvTMyqS+hwmbETiyFUZu3Wjof3eJo8yOqp
Nl5b/S8eOFDq/tfE4vkxduqkoN0Os5SH0I1MtY34cHWWEN8C1wSOn4usesVk1uNA0ri2Uf5Pat/0
OjxBthgKVhcb7Ct4oqFciOaS893UNbg0HKWg6LjIonq8MeCBry+3vhavo1L8r4nFCed9itJBn9MY
JQ875K093bjcNP1WB6Y0G5CHQ6DyBeFJAe7Dergn9lgdrAmXuF60GSKbwvWlln1zCPhDpIWsfMMz
NajLFDFgDmHrqRnzCGlgO3IGtPGPbjKFzmD2vuciNZVoDtlYm61JW6QWRjMzc1gHnQxgRgN/7PkG
wHB18SEYAMQPyvfqEoHrCFKOBHwRYOX83uH+s9mNqpcbC7M+in+NLNNJolElxw0LrJpGNGArNAhb
I6q9vvrrRgCYmpFpOIiLk0jbHlkIllEUooT/qIJd7Pr3V68P98/3F8ewSJKuqNEtFiMZmdL96O6S
cOhvtb9xuidmFj5LNZKB9SmG0VdvSXG0vF/Xh3GJZ5+vpj8GllxLlLChmbgC6G3C7vIqCYkpI2kU
z1WjhdZYRk6i35JEdQJdjlFmo/xgsuj6j1jfdf/O5bIq5Rh91yd1goxK82hnBVBmXwb0KFw3sroh
QASI3gDUw8Haee5wkhRdY5NNATpKUFRB3tew2g0Tq+M4MbG4Ic2S6HDNLY1V1BLGETUN5xY+7j9a
WexsKIWJrhYYiDc0QUurQOTePh13/226FvtbTycr0TM0N1oynNvti43zueqcT+ZqsbE92XY8AfM/
pAteiIdg2bz12GeSbZyfDTNLfCF1K3h2B8OAgtTDyHRfpoVv6m+j8VEI+3yO/oxniY9HGVlpBhPj
aY0Eq5EDMKa8X1+Sje21VKjOE/Qp8RpjabX6/zi7kua4cTT7Vzrqjh7uJCam+8AlV2VqtyxfELIt
E1xAECBBEvz187KmZ8pWO6ypOtqSEkli+5a3FFODIpeuIPuUXP2VYSLwduCpdwljftwoAsMIbx46
8N5P61qmrfcAOfBfj/HzafljjMtm/S6WjJp59NmqupvJi9J6PBESZ2Vri2B+L8z/+bb/Y6Q3274a
o7K3HE/D1ufaIU/jihbarx/mvSEuD/vdw0AwSFtiMIS06wwcbn83ynj36zEu2+HfshX6x2O82Y6d
a2kLT2T0R0T8WOobP56LJXhGM3eqgozWPPPndwToLx/5qyHf7FDS9Y2aoSl3g2DxKKjJQ1QMnD7J
KRGPLAJgTbps/+vH/PkSB9kYaHKo9L+9CaxZe28ocatGrDAe1M23f9pL7vd9+scI3pvJctZqsC5O
z0EUy1euN+PyF042GEYGUN8CRePfdOdZB3+vxsNJ0LhbJtvUq860K0qIvvz6Xf1sDwFkmUDkC2Jl
/0bV6uGFTKMuwZOg628gOjvCYFzaq756h5b1s/X9/UBv1p4KyGjCPsJV4FzpeMg6+6dVRTEp34/w
ZqktNkIBVmIEGh4Wi8r9XzjSvvv8tw0Pph1oR3n4/DH+4nhPvjrq6Z0N+rPd8v0Qb/IZD+wiEMhj
nDNyMwn03xS9GnBxGvKMIn+mzNdfz/5PJwXQfIBrLmy5t1SgFT33KQa25GaankITobDzZwWFLnPi
oTxNoY4KhcM3YQadRgJnPiFvOhcmfOF24i98anJDP3fyvdjspy8PmCRQg8AId6M3V848u0lTh8jM
vfhYD3lYpeSl3PovnvdXlvJ3A13e6ndHtV/VPcwHMVCiUwSay1r8elZ++iCwxbr0P2Db8RaIBFQB
ymoyEjfwN8iZX6IGe9N1n9E6yMi8+/PK5pc5AlcTnFRgFQFZ/PFxgLlqXNnRC+0v7cvHuH1nkf0s
yfn+89/cbI2I/Ip1l8AciAuSIdYEuadR133zznv72bn//UBvFltgZjhghngQWdlUlncO6VLJ38EY
vDfIZfK+m3yvSiiB8DA4NFY/TtNwbm2Yue9aBv/sqkbRAXrpoHODrPtmUpgnHVf5AigDW28awIPk
V7BNQdeRKacoYYddYZv3zCJ+ehl8N+ibmeJgdmvv0g+L6A23Irdl3sNXJYTs2K9X+E9fYuIFECGF
Wta/qcxqSic2XVb46J7DAbXSbWXe2aQ/fRbYD8C7h0Li4W0LH6ILcuwdsDU7QBgYvdJqTCtxnSQP
v36Uy2Z/G+CAIPJ/47xZDzSqEXJKsANRJn9q3lN++/mnw+MIbGpszbdkC6e0DHKrBp+u3KslsA8k
se/kHD+dCwhq/O8QbyZ9ruLVVXxEIeWjx+9D4O6jd6bivRHe7Etnsipce4zQlLcivJnMVfKnGWCX
MwzxGIDQcNEAm/DHXQlnmSqQBCTCiX526g/ztK3Gp78y0X8McZmq7zZ+OwvJiAte+eyivfvST+9U
zX624yEHEMBuBuA1pE0/fj7hThslJYJzOzr7aJghGkTRNPxgw29yfuTqHJq/kj5/P+Sbt4YOPhlr
SK3dVKW6msYmj+CWtyTuQS/vGbT9bA0gmgXUFfsRsrVvgrMSlttTHK8IztC+terFH3y0l/I/P0Vg
U0ILAtwaHJxvBkn8wUaDxCtMmLx1+mhfJhDH+wtjAJQEvDikwoK3EU1UGtO0TLU3DYSRt++ixX+2
4aGpBw0y+CWAZHV5j9+tslHA13VEE+MmpA+hufbe2ew/+/hL6Qr6Dxfj27ehxSQScKc77JOhTcWS
Nu/BNt77/DeHCVn6tm5LnIZhu4EoHGCuf+7tQygegscoKNAYLhaQEfjx9SCKdAcezeOJA9MQJ5/l
xItfj/D23ng7wps94dfLnLhQpT81887pzxF91FdNuP31IL/ra31/a2AUJFsI7TAJUHV627hYCLXU
n6vxpGb32uvLjWXlg+t327Z5EeV9wuubll5aAO6BkA+h/wyYMk8N3KXf+SKXF/b2i4DIhz6NCxQP
+M4/vtC2AlBiiRNzYoreCoe+jB0z6HEDBWOaegtzuf0SBJA6KLexcj77HLJT4RqZd0o5bw+/y/uA
IAk0yaE2B5OyN289GahCZxNfwy2nDQRTttMQ8Hy08+PSA1ETNAAoJrDBTv01eU/v5feq2o/vAAK3
AYVGtxtQ6FC+ybpKuCOF0IrVpxVcmy1My8QhHrqTXmEWEFdsSyLyoS9lcurtcGB1+En702tQ6q/u
Yh6nEo3eirJ7J6kEfNiFc2buqDca8LiC2fkO+kxeDg3/DgjzNdcV2fNwhRAUEEbxevDpesZ1lsUD
y1v4yQLK0G1NBKMctsAUwdKjWqUErCF+TXzAnie3zk1F6ywpq83ah9sKRIGpQQ9vUOXGqYHI8XBV
OOZeeDHPCPippWveMyV4u80v8jGXiOfis0r/XXWKGrb6ydrq0/BBlAe//J+i0X98Wf6zfJU3//Pu
h3/+F/79RfZWVyUf3/zzn59eO111/3X5m//7nR//4p+n6ouWg/w2vv2tH/4IH/yvgfOX8eWHfwAl
U4321rxqe/c6mHb8fQB8xctv/n9/+LfX3z/lwfav//jtizTdePm0spLdb//60f7rP367CDL9x/cf
/6+fnV8E/iytXluptRmql7d/9PoyjP/4zff+DgwfJJDw0iEaRBPMyPx6+Ynn//3CVsGEgEDyOyXn
t791EkiRf/wWRvgRGrBQ+UOCD4UBnHWDNL//yP07TNyhy4fKz+UUwn38v1/uh+n5Y7r+1iHKlFU3
DhgTFkI/nCM4waCTBLY1XDFxAePyfRMGA6BZ4tDwwtxlHjBVlW7pxl0UYPlmjXfl0KMLGsXbMDFQ
BTEEClVteT3NCgh9AGHbowIAbtuh/oC+XgSph5WDQB0C+WIJMGYLsD+9p3Mww2hqBue2K43diUS2
9zFx46KdA2ypSR+ASQYnoiYmHRwdFwsIjGk7GJKHthwOIONt7TSW33o5mbwzgZMHNQ/3kasyHA8b
cGbWjR2BIUqTsV+BfHaBVYlDcbvA3GU3if65D4bbktU8n8zQ5IBBXnft+iFs5iDXjDtXaHTVu9Iv
h40Tj5tu1s+VG6sb1dTDnupyTsu4gx7kPBwRY3xqQ9xkMnGKUsbfDAXsLZwc+TWsXb1LfHXfcsAP
LaUnr53w9bl9jvHIfeC+jLIZ8oEmx9llHwEPmnMSTOLsSYj1dQ43x6UxfgvtZs43SdCZrZzRiUm1
jwycci/KJg1tSjdhCnGmkF9tQKINKEV6BwRevE2m9crtCc8FESazsSsLxFzBQcMQPAWWxj5Azc8e
SqCn90IQk6TRTPckMmiHdfEEVo7sF4Ahu+VRNcFX2lT6OMaD3FCto8Pas37HVvoSkvUawLMp84PG
20wdgTjnitIA77RTkAVCnnM4gzm/Sr8YXX2z+FNzIrH81EufosTnt3RvlRxzPtRxtrCY7qrV7P0W
dxgjZoKJWgU0XtOEKUQi+kyN1RFi9p8oV6ToSZXLYNEpQFkepkTkK+HkwZb1eFPD+POT67RrhtAY
kiSzYkcI0vV12jKQR2wybZ0xeqndIA9MlVqXXJWtmwetypsGMIfF+JuwH65mXmbKja6g2XgoO/EU
ETh89M+tkjqdghXNF/dxGTp0k0BLUQKMSguikCiD3QRh5mvRwbURMc+6Y75QhRO23XW3VMZPpdFg
wKAlS7HjguHDuOAOS2ksnUNbzerICZsewAvaM+yUbTMGXYa3ftRa1zkSPgC3VJ3WxttOesbbA3Ys
UUGyG7oquR780v9SEyw94ns14HJmKALH9JvAmWs35QqsMumR8cp1Fv8whCoAsk2ruACMrCyEs+Ri
nDOf9E1aIZwKssGHHVvN/Oi2HYc5wLqIvs6NPVMxFqYetrJCoatriQvgpDflTlg7OdBdUdFGq3gM
JHzKhCz1x7Ev6xvR9yqFQqw9AOVXAVHJdTb7Ztk2K9JA1LAnBziLEdL4IXRkBs/cA4jqAYRA5FDQ
of7osWHIhnrcjbU5tAlQsK60bBso4H8zlUxtOpk2PBjmSuD84CPWzvOWl5BnbWFKk3HImRz8+CWO
VHyEYjXszCs4cHhWLycc8SOWEkosmzjou9wA+pfSaCW3lTeYdASGE/okXgfO1MIKXUWPEfb0OgA6
D3zLljaC7cspLhqEQinQtneRRGWpZjFIZnAryRf4sWxs4uCorBfwIQZSF3DMoAdwPyFPE5VueJY9
I3cexznA65DdyJ6fYw+7PoRNS1JF5Fxz+q2HdbXoywpt3+ZTqCP/tAIjbnEwnJwYPKch5pdxp/CK
JKzyM3ju6tRZAKMMJmOuJxHJqzqEHDRf4JczKXGux4nklA7qzIFnfHTjKckIKrJwyB7jdCH9fNA0
7gul/X7rA1Z8tYJ7sXVwc/Tp2gRNMYnRxKkJYLTLW8Byax+86cnGA9QvpEQwpKd207LhZYAfDDyX
ioa71yguP1sLXOS6PjQ48UsdH5beKWrI6Lh0KgIT4zICMY5GWT3aTCw8yaYIjkbR8DmKA8AEYnzt
6oqVGmN753ZJbkpaHULUj9VksBnlrWggP60sbOV6F0e4mcLUH82zqMj1OD3NAcomLc3a2t4GRo9f
pAUwoE0IxJHxbJA0gh2ITN15AY6yg/td02TWBF+dut/X7uepTk7Wg3h7yMcVKFZV8duY+841ldK/
6tcWeM9WWpn5nhlzu4g5o4ts9xYn7kNfJl8lLGTz0QkfWb/MW+B7J53ClWxKu9lbtjZU0xEsuhJc
7RmAUYd/w+JKdjSsGy8H37U6E+IAnLnMdcqAV11SbB7yFIBbnteNZtcwhQxSFCayeVjCVPjKPdpu
PHmcgSToDnO5a8emOnnKwh4XTjtiy+3MgWFSyV0vk/KFRI37IQLpHkdcHY/bQIvKAdg9rk6L7zYH
2jF1gp69+3Gs/d0yWv8zj9EeKoc6+qwbn6eD4Vg08Iy67fyFxMUweuEOtw3O48bBxdNrYneqa9XD
3HX0bGOnvx6GGgcFb9BnAGik2zawPcZyu/xf5CHu0QCeVjTagxkpSihN8OgG7YOPHhnsXkB+JMVR
cOComz9LMwS5RDt+ZznHvmy1udW6X+F8BPTcSNYv67rELQ4ljdo2N+KKu0P1acZhv5F+ci+Z5YDm
j59ZV47p2vEBQs+NTb1pdVGi6NUmllQXJIrEZxA76QkL65MMnQsbAVIxiIZCZ69APQRkN0zuuDDx
GQ7YgPsOa7SbnOrMEv4smDful3597kKxaxfwOUsNlKjWqE/PtnEeoDDm7EfAJHbGdt2mCxf5JCCB
mgGpTDHpXJ3IPIHt1FYr269mTq4W7tCC9LjE+liTTWXnEXrbvCz6blyvSin0dl7hWmui/rqmqLWM
TQmguDEzekm0xLYDRbUOe70bYdr9hMpX2gDNKwDyLWP7Uk1MPne00htAHpcDG6O+zZPBNrCJBJq3
9odyZ2jYFp6f3DZjzDd6EM3WhAPQfpSue6/tqq1BUe6DcL0pg39Xl06zSArA6Vk+qF5sqW7zyjkg
WkO2UhKFJYi60xyEJzICPQsq82MM1lLshfdKik+KT/dt44DJFG/Gcbpph7JYeMRuSpdVe0wiFAkC
pKauK5yCO/ZhXZvwySxhJmxlt7SV9ZdEwatMhKY7DB2fbuSQXEdARmM20WrJRDV+rlc2n9fBBadv
dty2CHsgmFte3ox6ap5iEoSPEJh0r6NeVCBC+wvCXwc06qqUDy3e4hWFEVBehY5KJeQuoZRhNey8
Z6/JQjptOpcTwLjZ8rVhiXNUCdn4K1SOoc86pzUTX0p/SUdoK6ch7TdxM5819XK6sDSCqbpXwXUr
wSIN+/4uXtZ90NiPEhyMyPjAtiMTHyBTX3XBwauTj9WyPM1hv9Whc57jEKHcUm6daPKxMxHpgtnB
QQ6gW8vltBOMf6ijsLCrgsGtMrezWRGpieEQVvTgQtEIXgOAwE3o2a+ruUv6qGhQShpmUqiL3H0M
TrVzbIC7TvFl9CdBkk9GMmhQ9Jj5RD5OifiWWG/DajAwOuzWbk7Ofg+a8jqQUzctWz+BXSc4EFyW
xdrJ+5pUuClcqK6tbiqZd1fOpXid5hYUkyVeDsqY8KpvjHMhrdfHgXB5Hmbb44QPIMAEbOtUtwiV
SthQ85gPJ1KiY8ud6BpOU88Erq7ZIjwvQ/UFs4WzDl+pAg+8DJ66SsNMwcUptkJuH3exPKAVtxWr
Avg/hNXsokBnafdxXxWdA/xow4cyb2rbnuIx8XcT/DNu+q6qd13cN9Cr5RtTzmcyh9BZjy6HY+mM
t2MYnMtlqdJ6Xrwt+AkNFlI3b1vXL++EmJ2X2ep2szY1LWrHvPqcqKJbYvAoeGlyVxsPN0M8X9uG
2oKCTJHRNfSvBegAfmJul3aEFHBfuy9x1fYbBE/8tYYtYorzpv7crcN56SYcYDH2DvrMTld3j9Tt
N3NQ51HHt27Hs1biSwmUP0Lon2Vx0y9nEauvUQeQku/r8Qy/kz71naoBO2AShQ6jV+4CiWUnSYEn
CTez8uOTlW0CrHGvwmPoMf9QdfKVmSHOV2u9E/XLx8HTRxS3ZFaZ4XNd2/EgTOsXLqoU28ptTt5Y
ly+0TnoOYYuhXjMZaJYxVIOL1kbiBZCT4RhOutpMyVo0fjUXCDu9DJhXfr0M8WaOBbhbuPfEzupg
N4TydOEk31urb6MEGgZxp25lyO95yT/G7XiK9IgGVVl9Dnmj0hJEi5nQHanlAfcb6PmOqQ4aV/Ap
gdzLHudRdeR+2aXJMEbg0DhRutQtHKYQtVHVrdtgcnH+1Yn/xCCQlosABh2d8sdnHbi5jyL/6sPA
eKIx8vCxkMpmvA8/CAHVBmQ+u2AGdSXkEJjXdKdxAW3bELt6psGUmkQeQed5nJQihyWxt15bfY4C
1hWOSJptNPUvk3RTZsLXJGxeRtCBsn7x44eq8SB5EiKEHsCf8hn1QfeRuNkqsVw5EcSFVNPeEByU
DCDR1Bv9nUteJkFSQaZNOAfRrvL6wyLIDTz72pdxgQoF9CHbfRLMiGQhkoE3F0YoTU7NrppD/wFy
iyx1Q51sIn88anDwyjRWY6Z618ki3/tiKr33YyWOUH2tz8HaLgWNG5PVnUFW7el70OHKImQDTWXc
f0pmRuHMmES7hnYtMhza4ipxcbhSGFsDzATkQQwAYn+qbDzleJ6DX6kPBgaemSaT3qFGISGqiTzu
uJYRMirE910+rYHKXGzPlMLRLUkTRyBQFsEj2g/tYzy4A+Ivj+zHoR2egjburkgcqlwPkI8bY4Hd
bazq8wDWmUUwcRcc3BZJaeuGgNgIj99U/e/i5qAsznDQScewm66gOzm9Ugv9WvSa6jRyKnslwugR
sn39zvdaoISlqx8aEnmFWqvuVUMs/zAFttvES9Dk1mMiE77gOWVG5FBiZjh0/It/Sdd8VG1Nn3tf
mBc0uOEnXoWvNfgqexh3jCjqxGpDaqSGTkLLDRdQn564I3dDIMw2XnDtyJn3ByexEK9p/aZYxbp+
bnhPtopESxZa6H6nrCX9HaZmyoeW9lnJKp7Bv3KZMmMUAfVuiu8DU6u0jgJ+O9fSvxv9uNK5JoDn
j9OCNMos8LUkVmfwaYGl86R6kFJIciU7UMEcOsbHhUC4sLVgazaJQRkEGi2pWgZEIFKuOeF9WXTA
A2/A/Kr2SUWchylxqxNrPYbCSdycaq/KrQDhLWEgCdasBHVMEzF9VBOmYVyo3QeOdPbWCe+rVm37
KPkGgFyyScqox9aZcbJ2SzAfTeddexoU0XCal6AY47rGG7QjMma1zp+DWPVgVYbgTrkO38Xare8M
Xz+Cnn0qZ6POTtsnhS/htKvKeNnOUG7/qphmc+rWuP6jMBA6hWtJh8x+Gdr7pV0+9w1ZMypUed8O
fgu9wZi6OS3ZswsJcZjSMFQOPKTVl3QeX50TUYhOWhT6BhRdFjbHZxtIP/ea8hmwCYZwO568HAnO
CcS5MS1DmM2mUtbeM4O49a6MxgkHVI/XFlTPgejRsGcwmgTtEPC3Vh0Rb6J0FqzVy9i395zZZzLr
K8qYizLRJHI1eUMKx7ID6XzQC4fYRyg6uQFyqnI9WJGABxbXzlPSEJ+mweJC2kOTYNmruS1pCk01
MAnrssrdwS3zxaJoMU5OsoukaZ984/JdVwkXb8xdjxpr+8hGXl03ZbDcQUjFf4IxzbVWfVDilGM4
l9W6XI5pJ8rHsqsKEvYMVqDMu5qddcIiXO05jJsQOV3Hb6VU4uCsPtx9SuJvwKjHlRjSOsB+GF9R
m2H56i7rISDc2zFDdF6T+RjVPtk6ynOvrYjPCcJQ1SUb329AS1oW9tB38ptEmJYzgzghq+dmTTXl
4VavHuiVtiQpCoUzYrWB7LWLnPf3EnMaDb7KPFJ2cBVkfWEplH/CZUidWcJIrQurGd2MZL4CrHDD
dMQyrXhW+3hmJ0a83bRBpqgPYDHpl/vWZeXVsDBvYwgr96vXwsgJechzVA8FNATWne64PorZIowK
whvIA54bHrcPfQhQIoRaUDnp52QfheiQZ0vsn1ik/KMXMNyey+AcxtEup6qt7LW0CCSRhHpbD4CD
vPZKljaBhknBOtp0lvEmZDEmWEwvQMV9ZRa1OF4hwu2cVDjqGYxhsutphN20CAeaBi5KEgMbom09
GcgVNW2U+gH/tHhh5rEH4lY5Ww/lLPMpvHBAl3p1b4NF7hc1rBvZgPjcKUq3YE9IRHrqllYjKszj
tYq6k7P21zNFJGydsgjUiIgIVRaqoLUEMSBTRMJ8wJJG7sjDWzERWAxS5yMSswOdEYTHYY7TZtrK
pJLfUL5AOZjcdyIuEbeq8iuLMBEJaI8dD8A8WrWXzjjBn6DbfRin4M4Jez+Fb8w3zhH4oXDefRC8
j9MACmIAArhTqvzls9vVbMMg3NSxcoIvEZufIu0159FTTpvV7RCnkyjzyOXPPSopcx/cETR+fXGQ
8FRxCF4kbek35ckNaiMZaVYvg2sVIPR8OKLHq5HW99M5Gt0oR1tcHHytszUJrxKuZUprKKgqY+/t
6o4FKKEfAx1yqPp331w9bCQ02bdojbVXrfVSTuZkO6P4vKvqTh2XviPF1PODja052UHMO99Ai7wy
MD5uaPwcRzP76qG2ObP10UU9/KGM2upygfrucRbDZ6TmbtrWqBMMTYyrxIIcrOBZIBH+wpMamOkb
zeiFv1pVHNrUJOzs1WCcRqNcW/dfkAYTmfrxWF071YojR1vXH04QoZTQndLWgDLcxKjBNcZVhe0n
Lj5HSdcMmYSzO9q90vgeOL1lAni7XeNLCXoqF7B5qxVmViHkASA0C/EA2L70X6ORBmdZw0bswJK6
NgVLquTZnfyhB4felV9AE6ZJrjxdfR7rbjkAIz1nE3E5BFaNh5y+6UagTSAjEKzLp7GENhTWypMT
S+OmSDL4Ae7gd6FcU4RJ/ApHBsps4EleOUhN7rtYlfD/8p1tQ6ALEIUjPZflIO7nruHHVVQgABIa
8oJw5kCcfzKoEAcrEp2mdjdG2viGukjzEqfkR6cfa1yGdbSHRXkOkZoEVO4quDUrOcJ1C+4HIfQP
kvWwOpSmvR9vbfx1DLCVFleiFmZfTVWLpx4WuldjwA74KH3wTRdv+lEDlmA7taXWQwNnJTRbNY4z
yvsks33Jt5Af+DTT8HZ0p3oPtUhZlHYu7ygECEJ0qdKQ4BQi3do8MgaFENaP8Yah0+Uh/sLhOtfb
NRyKJu4Ougnaw9Qg0XPBsDQKUizoptrCZW29XTw0NVqB2nYNsnwe1urOVRFKbvzWXRz6BdjC5WWw
pD5XK66/tIYoO3o1tYQAMHacN49rkk7o1t8KY29EWOPU8C+hShOd7Qj5tkDO2MSzbGdEct7WhyL2
HtT3R2Q3j1ijXgalhlT6zjOMpIs4KR9Msu51R28hj+V/Q80LiDkCEEzuKGwg3jVtYYjAqmChfkjs
Eu+h3PW1nC0qRvDnA5fQr3cyqPBUzPHSJe7P9RK+BisuY0WMf63Rz4HjZ4QSqIPSM1sdxAQWC9ok
4foJ9faucJfOYmk3JpcIRiDwRro8Mhw9msYNd0bLXEbDkvFgjTJTSbiGjXs2MDSGKHJmnPZ+WgE4
DWKLcj+4i59cW8nNXskkuhkFeO2CCbOJprJ8Rvm7yRJwxTfBEkcfKZERThiHfQO+BzT/QZCPdUvF
3QqLXTd346q7a5RpP6KP1uUrglmkx91pWKpva68z1ZIvbi9DSBb0cwpFsM2EYKtsenfvtPUn1OfN
tpfd1wTrHBd86tUkXVW0b70K3ZOmk2rHJBLqcVV0iyLAAwXrFCVvBEGySr7iImyLqodihbsWbcK6
U+2H9ogS/FJoZ9D3QdR4p8tkjnHJ4SEICYARZlAONN6w8NYgnQGYSeaWQcKXtOAto38Nlb/1WtR9
t+2HAaITU1RBtGPaDxHEAaRovkxB/AjVwMPM17QlDfqaUCpoeYM6X5u0GyX0hwTdoaLBe0fsXKsN
fKfQalXkJg6k8LA3AnHtLWJCzl3tQjHYtAx8m67wn/uE8Px2rKb2XCmxfoiBh0K9vGZ5MIfyrhMN
RWjSBJdCel0EHudXczzyO2VrnbloU906nm+uBrBkcjnRnZKSbsCacCGl4hDUfta+fRgQNuZCMVh9
C9jLJSOt78ekHjZYhmZM/douGWCqdiNiAeSb8SCEOEfNsYzUmCPM/YK709uqesZtr9HITJMetRAq
2XZU1T3YWtHRh4cfiXRz1fNJpXPPEd22w4dyvdTivD4fIvXquePebVfc/KLqHzVPTqMz+HkiEc2E
Y+71JJdMg0voQQ8j8gsNbREgbtyzVzrySxeaMDWx32aluQj7xUgMAW2Ve8sopHeiKjwyi+u/hyIi
VCDvGL74oRxoZptLM2sYWg+CLGxArtkFR9qClTyJOkPF5mlUHTavE+M288eTXEhwUJGad720kFEY
uwfkiEMWzN4DTCgq6J5fgPyDLJIKzYKSDmEWI7VKjUXbisOFIdALLjyfodIrTIF8qeO4cBgSJrJ8
iQygbWnXjew2kmxJe9I5W40KcBORrxDrEHi0WqKzWY/QHlRoendaraiqewH6w2o5BQp93MjOH0Zj
XkfoG0GLDAn7APwt0oiPSQnWB7IQp/Baf7jhF5sMzQ+UzQVYgsU0uGhno4CcSeU9KC6gyVsflYpo
hZB+Xm+hABOdEQLIYvW0n9VOn/NmvlKDW0G/Ascr00OdjqLce4lheRxhlTUjuhMaCpkT8Yf9OLXI
1MwtnaLmAGQVVF3UuVRRdapgxoLOqGggGalQAplngUZwHDwCdVntypnU8HvqSB7rGoVc0mjUSDs/
OYwLKswUydLy39SdyXbcSJJFf6V/AHUAx7yNQEwcQVKctMHRQGEGHPPw9X1DlV2lRDEYp7jrTeqI
YiIQDri5u9l71+LpNaeAAc/EOjBCt85gaGvbAV7cq/oaOpa7co81QIOSzX5oAmOnRUn3c0paztZj
2N6n7izZwUJxAdM5kj8VQbsxC0RIq0FLxlU8219NsoNQSXrS1621bQoDOrJxSZpbX0cxexGnrI0H
p4wSqtej3KOxtlZDWBSXTtQlN1WsteyXmnQ9K2pCQvzIUK3IBNPPNNzLXPOrwq0vO+ixXoQr2HPj
bOYhNqrj2YXRfje1FApRYr0Ox3BHQ1EIIHZH+cKi8JgXIj8YZVZv0AWGl4FdX9BMU9kVEdnK1Hlt
ZDtzVxELbdJv2jSgE2hMpE0nRb8eIKnkc7QPo/pnI2xGZFq3Y7VL2uzethC89Zdk29aRQNhQMcVj
6r6aJb1Avmg8oJgG6G6SXZtOJtZSe8lgtq6c6kExSanEE++n0nBaIxfcWjN5+GQ7CFKtldi1eLes
XrtpR2fYln1froU7PDNdLwa1fZidDv2FFAfStWTX+o069d6RIZIwj4oq3UjR7sZBPU5/qsJZtCna
dNqmuU5aAblZI4nUcwfvKBcH6SIxU7TvdqKtaX25ShxKhaHK+9kwKTVzU2lkT2fuPGqrHZgeDpn9
unD0A4cDkg0K3WVsm0J0TqafcmGQ7TS2nYe5NNAo5l3LO5OX8WNpj4BalDbeZBlYILKmfs/ReZdi
+7+J2mAjBgkzyqRWRI6JMVTVx3lQdlE5grRQ4natdQ7hynCiW9FVpSddxMCIaiYPpoK6twISUyk5
xmttEF9tMP0rpdTSA3PDSK/iMK98HUHDuo2T4NBW0NrKkhVNbZrvo2VSo1XL27mIhadQImUdNx5b
hzKKjKPshdUCtUBRzmvONe4uqtNXFGZ0dKigXmWqnD27Ud+cwphuY1sCWBmbjqNkPHl03wnJX9vW
85x3TOCMKh+J9WpSd1YpV3VicyDXX3UOLGVZ7FxRgysl3DmkI3Q6wneVTYEdZktKWNyY4KkCu/IM
y2I4nPgnp5hNXZU7W5/cfRg3F5q0Acen4+yFcdfPHEITQd4ySFc6SbIXd9IOMPEoUQ90lOjEynRq
d62J8WDUKTquY1xM3qbK3UZGSrMJKyLUxjNgU/0apSUJKWOTN030gArF3IlKFDM77P6a1jFbUyXN
X4p7W1O0u4YzHmcd5z7NnBfFSId1NpKiDTp2GRrFGxxXJQcg1+dJKLeSY8OrrsHPWrVB7ew6o0Bx
YzSxuMFowF2QzpJq59mIuOQvnUMeBcV8dPZ9rzZrZZpoJZyoa7iUlAFohFQey8GP1MUvm5BqvtBY
1hJ96jZR5oRXrpI9uEOQX3aBWa1Ny+Hk1EFjS4L4iB8DN6ZnlyHn/TIJ1iq+BmuMb+24up+V+Ekq
/W5swh3IND827HsR5/pqJgMIXbeJvZBO3aGoKF61vbXREjen3hbN8KyqPFupPK8VKF71FyDBBFqU
YtfPWhnlsHLBMa9xciePdADuEixvUZhsKUt37k3ukAKfK/1GpexHxtq+K5twHUzNNpcd6RmNVc9V
oc4OiTmXIIYtN1lFqDkdyFhlZKwQZtLxo2dGerOoZusLruHCK6MmOtR9qD6O8ZgkHqd+0/X4cKaz
WQbOvZmlzHQVwrDZzuVd6qDaZDdpbwtXP2a0VOJSr4E3juwABV7grKZ69lCwigNH1MzrKyPf2Mcs
p4biAAg1GyL0Znh3QFKDT7u1S+DLyHHgvymqVyKHTaV1DLF6u24MER5gDtfXEQLGjR27E1ml5DmP
p8jLrPa5Tx1OCDpipbLOw7spY2l2KEEkdrFB3PWmNpU3DyJeGbhfNnpTkfGfdX1lub2EU5ooa0Hv
ol2umV/Y7fsqYWhsh7uEF24dBfWFzMobdRS3kFsfj9nQbYOe7YAa2cXvrGZbVadU4HYtBa8ydh+n
EdquPSo3dQqQmqGMvI66HuX0+h6ZGcXNeTOSeweIHG6NECZ9Gq5n61go7mf4l5p+rynThiSpjegm
AyWNeEE1y4dSCWZqxra7sRUzWAkdjjRwnGPD7570WV41yo1sWsjOEZ1jViEvixeV0/dcGRNP2pML
vLgL13pEni1pcWwAsvSKak43YYN3b7DpEsh+0rq0O7Vj9SmUKy1ndmfi95Tqw600KrEtiwR2mjs+
FBOHuVatdrEzjiA61AoyIG2hekHaXtKH7gE0vsuUwk+faR0YcD2WXjbrYjvF4wX7kupSylLZ1WnZ
XjEiNkDcLH8Nu0is7Vk6V0XMjq+Sw4u09GGfGKpcK0FTemo4IBGc63lH6c65iZvqraeysCpkCHZ8
jGNf6RtiGvF5QzV+07jBj7zo2NNFoVeg39orvTts8/64czXYlZGuCa5cdfhKGbbZI9Zk+bTBhCt6
73pFoYb7YbZI1M9D6HdkZ73E1Uwv7Si+BKWh3iCmA+Ir5PilYddywWc9xnpsejNCVBqeSHWgLlQF
Pk2Y642ZEB9qAVrRgnXzhZ3+uJ5IJGMI0V2/juL6rioBRU+gXXiqgfE9rNXhkmaV87Urx3BeW10G
T80JzINhSbZGbpftEq3rEALkyZ2emeKS49BwLYXr6KsRtQtYx8luPceqagBv03SXN2n7c8ixVK+H
JHC+mL3w2UbOjle0PQTEMW6pmKohhZKXKarHFsBvpWReNmWqp1AipnZBQdRTuHuQbTTOAlRe/Cql
iKqvtJWYaF2EzveX6CuToHZk1EXupMOhNA3EuVE0apeN3pTsj2RzjR4Zynw7HTUgGS+ps4pLPaQT
YznfSVGQpHEMi81YOYZutA6rSDarwrWAA+kg5KkMzLnqHEM06tS62khd2lvmc41TeP4hzandmXPU
r+rcRsFhxOzajChp9qYVet3s+KLItpHNeSWGh3/XWVrjIW1VL42aYtnGiIteP6QgRV1Ok6hDFLJ9
npuOl4EuvkiaQd9GA9shUKBXA0077rRedNsk676VlXFrKJxwEoOScU6fpos8zZX9CAJsnZeCvR4Y
PNIRXNkipdiWs3attfEhVBDtB47m4yeZ9n1ZbvTCvi0cEvF2/xKxpw3cbqO747Zp+0uVpwOk8Fvp
hs8Jy7gaRY1HNuAqsNzDSNc0VZDlY2+4kcloAdLqFRCBrI7NCg1WeFGFXb+2RzPmkDMpl3MTVl7S
RsaOXZCzsbJBvwwTk888skuoIPVfRTNtJd0i5tU82FstGtlph2yBXAqCF/0YmvdVRDUU+2ygfWvs
pEPlAIz9aaZn7PVQBMm3Nk04H02ta3nASrJNravdumVzC6oyroMrLZPtCxuwO92p6A+NKsTZK2HT
71JOLitaLyesbF3yBuIv3ZDuvi91Y+QIPN3CcXwrTXoISOUAvfhKTcotL+lNBTurGWrkfMaVUtYP
QWF+h+bLEl0YnBvBmRrbyAmU7Zgo8tESx15ciLNv0iRu1qJKa6S6ebJLcnMje1rQr9DNWzSGd8bM
+ZbVNmUCvdXrdT0X+rdaqfPXkY7KqyiMDZ1ic29wyMsOOozMjRDF6JeFdtsNdTd4LvnIK2sgEb3i
cB++RvPxLc1K6ykd8HqkY5EdyJqU7EF19sOsifbQ3uaRKh7zNGNjH8VIf6ouurQj16DUoAVb+hSI
V5Ku9yqVoQs7Y3pwQFB+wuxW0LTHpfuYS16TFO/phZBOsh/Nwl0HuT6/RLEg7UEB+Q05RXlt5FPy
JUY3S5FCUQ6FAAErpPatN8UP6bL7pa13cgvW7rXLOuOa48r0jMcu2COhru8mpEC7Bk3Ld4szwqGT
VXWrqtKgL7wlLoWVJFcNg3tLVKaSUWcZ+WyeZFoXw8FO0vQ7oFlUwcg03BHzitGR9NOnursqxBzd
5Mp07O5Se5MVJpu61tx92brqczLa34+MoktglOC9MlTdIwN+k5iTC1HKuMvbEIdWWmX617BoRs+O
y+iB+bqmZgpsNbbUA+roqzQffhXmcJhbkLiT2kOQNPtk2medrPuNaYxvoNs6L86mgiTTtC2DrvbM
bvqp2H27aWJZ3rkd/qwybWNWLC27s7GzqlSvtS1cDpf8dTVZD0nJhQcUCGtalYB+s9NnhJvm19ZI
0wnML70gWqf7aRPg0HiYtJJD0pqsSPmTpGpmTeLjEeJGDmxcNT35XoYKZYXBcC6sqHlrsjho9ySg
8m2pdPYDJzCx0SysUmXC6MSx/Jr0FBwHhQYREZ2pPJlPj6Wiz0gfY3ON4fQgFKe8IR9kXJJjIxwf
5/6UzK92hDyTUrLbkGkpHmwtZSloUPjvm8H6GnWue5Ufix7OWBSPeWYZwI/mfD33PNQiRYdi2yHx
O+7fSkunxYbIn0ilkhOeC1VsdYjxyAMnZCR60MZeQQfK7dCoqO7zKLP3bWmSfhn1ptigHcv3et+b
VNc1alX2bL9y9qB+3FoHTe8u20qgupKB0e0tkMmXWloZO7tV0kPMQZbsByCZKTeSdad1/bZyk0va
bjpYIlqH/ISEYT/Yu6Zw7PVQio2gFN/X4xFPl0QOYJ9WQ3diKztmxUxRag6+iIxtR+G4Lc4LhJZs
GbL9PDvJeqCP605l0/UNVSDaSEEC2CbRzt5Pm64qBFQbs45YCUPtuQdys9OFi753INNI7FbDr+RN
2BxZtfqQU85fh0rorhvLau6zxr1wdb0Ecz9el3b0I55lt6Y8mVxRHuWAlw76JkE+IfFWcubR7dra
O3E/0zMln9f9mP7AC/IkY87CXUgDlqHqDo3pjvtWMbrNOJvatmymL9AnpqcxUm6RY5OYtt3HLhYF
HTXU196dWbrYH9By5SgnrtwDwLObIjMeXFdrEDg1hccq2Kx7vD2k281Hi43ErigCddNX5b1gqb4b
mrTZ5dBEN1qkJntdsUp6bKCNoqVtNjyKQt6hPzDpQOM26GiPNdmJjKyaTO4q1NMbqgqbocqML9Xv
F6QozHsdGccK7g4M+IjdmoCvSFKGbOOqdRxlPU/N4Km1ulZUjrBxbXlup9srTJj0KWF3sme/Teix
ZucJg5XBelaR0iuVal8NsbN2rbRAfRjjJVEUc2/WiXmFa63YOCFeAzS40JJXdq0XPxDU2Ps4NV7D
vOHYVKbX8HjVm66DQRhVUKX7TEy7nPVn66pYLUqTXQ06EWq8bUfMQZQ76lXqhTNuqa7nnGs1KiAR
TfqDqPTbxkF2r4d0WVkr7dg9ISQf9nUvxyu2XzU1NuXH3EfH/JCmr3mxb2VTsd+ZaDIn3ON+K8zH
nTvrw5XVJH/RAv5yyP3N+/Uv293Smncr34qHtn57a6+/yf8H3jsAEx+Z79Zl/fbtf36+Zf9zg2/u
7U8D3u//858OPJrX/oPWzNh1LXZbuqtipvunAw/kwNFn59ClQnUNW1j8y18OPEP/B/hL+9gmSxwp
yEef718OPN3+h2UzzVxMt5Zq89//xoH3d0OmIjBzG9CMxcJ2h1A2lgPtLO9dm6RZFYbaLnJm9b9y
jf/76gtwAz3fUDsGlXJXJOZr3jaob7J5+8dY//U+/ekdPHXnDNqfRnew8vj49WO5gr2Hm0MEa0zb
/OTFF65mREQtGdE+uCuovUkgoociLPszTvFTd378+R8Wfb1vMjMOuPNmcMTKdsSlAozojNH9eIf/
9iT/e8gXRmjXnA3ZKll4byga9LJBKb9lhep6YU+G93Mjv/DQD3yCMs98BBF3vCyHdMvuMjhDszg1
OAsvtSM5VoWJE9zNGWezwDCexlbF9Povb+w7r8ypsVH/PvBN0CfzFMcuWzAWk7ROVVKQCP+cSD3z
3hynzTujry0AEi2aqbmwDOcutOVMW1Up97XZaFTp4vZ2PLaGKLTuu6La6RkgwInh0hbzN3N0fWyz
3LlLuu5mDjMOqAGbhI/H69TFF9OXDtYF66Zl36mh9VXJerrH1ebzx9f+PSTvDdVi/uKIkp3ddP1d
U2kbUbFas21wgoNon5z5saxn8j7rJL1Nq2SjAPXXsQl1P4LggC2W/5bujwCDy8c3s4A1/2vWaIv5
XpVagyKg6e86/KyDHLZzeKnk90NybYWpZ+rfx6MRTaE+JA6982JDmi+YsllVXQTqVe4iBPnnHxXW
Ln4n1zic9qQgjnm88heC5TN3qh2H571hWwQP1amDfIz6/k5XooOuf5+cam0xIvp4WRdb7ShmpmG2
QjOIGZ0sJSlhtCs7G9dobC5SWmedGbHjZH/vPhZxBmFDotRiyu/UHFHwgPqRkXPydqdZjBA7SXEY
nJdA3gXhVisRqKtXJTQEBCUJAq3ACMhKtXt+OU23Ad1f2NR8fGe/sWPv3dnxjv8Ir/lkp3GnyPiu
olX9CtHrYRjVF9yp6xRRFcoDdT3U5DEiKR80JUNE1fTFXWAmT4hQrhq1+hVL9yqW+QsCxHsxKddk
Sl7I9D8qDSQA9MqTNl4MDfqXaLp0NOXa7mqEQxH120B/tIb6e5qr3hBYiOC18WuF3SBCRuBG0WWn
TOs4CPa1k1zgOES2Nj6wL7hQ0aF1nX2p4JSKFPXiOGKxFnhTNN3QY2aH+eYuUZqvcVFdF1JTyXpV
e3x6uyjO7mLL7VaV4mxRF3lTlj0NyrCFoI3JASJnO1Q06RgxyMgLW5S7pq8unay/0bXiPsNuEcLr
wk4Y+FNlfTIKLmI4diqszm1a+aJngYNUMVJ176Jdl4n8WqUqfBvNOqmn7hyU+FSgWgZ2jiW2OSV8
h1puyR5tkyr/3GK9RAIllA0MNxfSNwZeiLm1VkLK149f1RO3vezOh8IldSypV35VCfJEVnDjOPH9
x9c+sdapi9jdKw3CHJKXvqY6TbPiMBDdJce+MQmChf+OafSvsHnc0v451fRCn+j4MTX+NJA1RauW
qOkZ9tepsVlEZLtuNLepIB8oSL9Wc1bed4lreJ8bnOOH/hEiFHNEEwRjwe9dByaimdLerElRHraq
+OR7s4iPI5ALWVkgB1plIutPmwfIn+dQ36cGZxHiOhC9RR/OtY9a1Vy5ZljvhzqNPrenUBfTd3TG
hI6iWYN9LHu1US5YVvj28cCfuvHFRM3daIqBS9Q+1uqZuuXsA7CVZ9ak9y8Oj+fvT9V2lIzWM4Sd
LNCgEXPnOFj+u/4j//eqG8teosjki5IeFJWfju4Pmmhh6onVM3uhUze+mKuZqKcEm0/r542zK2qK
/Si98zPB+NTF/2OOTmRXHS4u3GArGzGvh6CZvM88T8NdzNLAHOsuJUHva1Ud7Wl+Z3pJUJ9r1XB8
cP+5koMW/fsDzfs8NYe4aX23MzqsWTBts/QBFMolYrhfg0ELoDbrfTMpwjOQzlODtZi1pNCmWU2P
gyXTX7xPa51i4ZmNyalrLyatW9oknI229kUtifYutfUSMtbHD4JT//tjtZi0rYgBOklF+n1rF9+K
3FReZ3sm0d8HzmauRnWb8pqts6ISNw6s8GBVTQF8ClO7Z8tQ3Ra9GWxnlO6P42zpN5QL0GzL1PYU
S0M9mE3DFYLzn6nV0N6uR2z/8X2fGpRFQKDFoD2Oitr60nHewhFRQ9e3Z679/mGMJqB/f31wlgW1
2+Y8TDtV9rlZA4fQ7SfV6DcWPZGvujzqNplUm8OnvouzOIvN7ZC7hVK1/pipK61WadzVAub43MUX
McLGrEI3EYWldsIto9RI+hqH2Pzx1Y/z9Z2Z5iyChKYr1Zx1U+ubDg19SCzm+DTxvzSdpn1qQaen
5N+fRpeYjeFYae1HZPdX7WgZG/qdzZ+L/Ue81Z8relDpso1Hp/HtFidHaDY/rSk8d9jRjpPoveFZ
hAVnpMgU47XGYeAaB7Uttct2iH/YNM9c6RUgh2TsUQc7UYpPRJCKT/Rqk0W2+8lvtwgdpZ0RZa26
9ue8uS8lEsjiXAuWExPQWcQNTDZGXedt65e28UOqUEWa/ufHL9XvXqHvDdticg/BqHeYSGofvWh3
0Khz4TCgxmi1CmKcsA57j3q0gSHdfraiyPCGih53KcHqQmkpcdHXHiHcHKR0NnK7BzsvFNAWTrAd
IIJzukFioAQ4SSVmWpz3ab2bhUVvYam6uywyv1R9kHvaPFSeQul90ysz7A4nAr6CGQm9UouTM0O4
7o6DvqU73rw21Kq6cyZTAgQAEdBaHXQT16D8bKF/zsXsvKRUpzj5BdFWpyr1UE5j+xKkw3ShgXfy
BqosGwA7P7qpSdbqYCfelDYAagaNMqltqbvBcl/sPh83g3Awp5GXx6Lffx9jpVpXefzJ1cZeTAiA
B9k0jWWFa2HEcDvh21Pa/EykO7Ew24v5YGF1MbAnSH8M43w9xS7CHbV4s62jN9ehVyQtoAPcPwkn
j7mMwjMb0xNRyl4E9L6OjCZULekTyrGiBAVNrfGXHkbRn/mEE7PBXoRwgT4+pSuE9LG2Xik5TcBL
UZ/rbXYMpu9MB3sRwlMxlEGvGhJvg9OtI7fGPeXaGCgjZTpo9FM783ROfYlFMB/nNJeqrTV+I6vb
rg6+qkX55eMpfeoJLIL4GKe5M1VD5Q9Rrr86tZ7fFypCw8ZKVe/jjzh194tYB9kjLex4kr4KDW+Q
088kdZ4/vvSpu1/EulpOIhlC9kh1FovLtpPgHzpLvTY5HH9uIbUXIQ+/XWpjq7Z8EavulWyUfk+J
FSv25IyfypAfyYt/W+o6CvhTPQnEqFKD3WBMj4k7nGlVcWLwrcX7P9tWFfeSayswitDB19ey+Vxm
H9rk3+87nYYutKh++UlG/1ak02eG/NQ9L153O3WUyTRSy8/69pC7w7cQEd3HL8ypSy9edzGOyOXw
X/toTpW1HYQpDBSE+p+7+vFT/8hC1K4yB5Pjmj4uYdVzSwr5kxad6Z9z6tYXIZoOvujustzyTYVO
s3XW3gQTZtKP7/z4yN6JZMvm4PVYtfhepeVX8LBuhoBCSujWMawl6svUxocVNF7F+/jDTszaJV1X
1R3avfS66TtjNa7dpIRo5NTKjdWPxfbjjzg1WItZq7huKmBem/4AEHCwqidFuG+furS5mK1hPEyo
OyYecqWkq1BttO1oatWZsTlx40tqqmO1UYqxnBufAkTkTvEAwuNzy4i5nK+Rq1Z6bNV+gWxC02BH
RNJ4+XhUfve8eecNOpJl/3z3LbifUUI/GX9MrooWMQxgq2zciuJLEAHektcj4lmVzsL5m9C/Z/qz
asyXunWw0eoe/1ZdxHNKO+szce93vey9+1nMdCMayymlcw7k92Fljbj6sBdpVQo8VRxU1IjWwehu
7So5pP1NUdRrdF74Io3dWJFsPhYxMOSfmV2nHurx53/EhSFJytnCRuazOcCibuqo4pLukxdfxAVc
UrHkKFn6gWNe2ygDB6Gci8QnymiGKf5+51GQWoMaO7nvdO3wA9t1d8Al+43kfLyVM8wwgRLsMMby
ewRd1NDkkyxU536cZn0tTfQxOWAbejXDMOot6lZlDx9Bl2K4hcIR4nXg99DB2fuylK9xo/Yw6MVX
ig3XelVlnxyhxS4BxwG3EtSFr4A6FKiZoajjn/n4xT++3++9Z4tIAynXqlSNriLVmF2XU4sigoPd
0ef0TYTD52ausYg5AxWkuB+GzLfD8VvXhd+t4enj2z/xahr/sT9oSr06tskIRneTu4mfBBCpPr72
b2T8O2NjLAJO3EZzheky8ztqlodonLUHqZfJtYC9sZJZHB7cnM6Da9epcDyEynhT6Ai55w7NbTPI
bDugsaSHPNDHKC77K0cv1C3iW+gfnATRQmhfTDGCdmuHt7HW28obyuEI2uPUgoh49/HXODVEi8gW
ZnPQdkXP4CMIrEUEkf+TybJlb4d4Rlic1WHqM4t2ll08mW12JiCfuutFzLEdk5MrGE4/dYo3V7ov
MIc/Nx6LgKMOo2arXZn4YY1lwGisehMpzScHexFwTLtGwI0T0c87eK5aSLfYCbf6mTfyqLJ6b7b+
/vkfkVgvQO4AzeHy9raf6Lxs07Z+viu6AyX33ERDglNULb/px6U9fnNtbZcbLif7w7FskmqzF2Wm
1wJ81q0nx4i2Jj0zMDAgj4zWpfbAPF3P0ZcUWaEjnxE2sEemp4Z4CPpq05Cd5JNa52XgpyYw8N8f
q4X2+nNPZhGLBlURiWZkGdw/9XtaElpVPP6fura+CEFUozVgEmXq131JrZxeBbH43DPXFzEodtPQ
UtIi9YMqvCpFcyu7z8VNfRGA9HBIonTOj3GTlA/m/E04Zo+fG5BFWMgIMNFk0rHKtA6B4VefXM/1
xcalzLNCG6wxhT+GTd9FVnaQXW1vP3fXi7CQBmmBWbXj6mV1HQbdC3m5589dehEXAFagAa6N3FcB
oEImSOVOyZDQfu7qi8AQmQA7xl6k/uzC/GjK9MYIhPvJiy92CLIUlmJVXeJPWfisIbBfN2P3yVOh
vpiVwTw4+gD4y59kkW6BSju6XX7ucR57Svy5s0wNFf0bu1ofO2qz6QeHHZcbiP2nxnypJZ3JOoUW
REbfqIznPCm+F5Kj/sfX1n6nIN7ZHYjF5AxCsNedVcS+KiD52cMV0960noi1ZuXASKnpznZoYLER
o8e53UTts0UuVuCYnsLZm+jV4ObKXYjUXe/0XQ0DfGh+6ukXrpCRGMY0dyW4ChA5onW3J/e7wvhy
0LWjZdxLdV7S8rnk9GkR2/VUXbVtvapnnwAuC3NfdodehctA5wh7WEk12fGTmddCGdQD6weq/kNh
fR1LXJ11e80/itRggwDdwJm+O8FP1XnUINEZxi2H3SsWA1rV/KzHg21FHtFf4WE5pbWuEkz83aHE
+K/h0OLTAaM+mGG1GvkisbxP8kPK91GiN+hkPN8fTWf+/hwuqZELVgIkask1v+aA4uU+TG1EuUUK
N//nMNLaSa31XQvwl48H7bLO+xu+WxK8db3cMiCsZr0qL4LM8LoYRCj2V1AbF626dYOQv26Pa9wE
zzbvs9tS6y7JGDwHGPdY5YR5SIfwquNYo+XxJhTWM/cQkl8Js3wvtJca4ybehNfYyC/hCW5yeLGW
GuHH1lYN2HDryqaAFEGltMigdg1YE1XDmSBQvXX74xCCP1pzKOvUbYeKnztv29cEAoQ6TJeF2nhZ
hHxQeqk8HL+j6F6c1LomCbBSZ9WrPplU+H1I+mPzEA2Ue+nNm/gNSMCVFphfw8Y6Mx2OL/17k2ER
9cOo6XNVcoyw2+GL3YqBChQwVr3kUcZ11K7jqTfPfNYx1r/3WYs1AGSHVfdoQvw0Cq96s3w0Quvy
41l96tKLNaBKK5hhkLV9EE3GwSkD6HEjXUo/d/XFGiC70bXC41GXis0LPpnrtM3P5GC14x2+NyiL
JaCiaG2agx77Be9+NEY02RgumGA4Mze8/8cdT5PeDbx6fbSPZu1Ga58+/lanHv1ifQDMXmRjEiS+
o2e/qHkpfuA28ktuOekvHMfujQMf5cwu7tTXXOqZ6ynAXzxbsU+D6eoSqJl5VzQwsoogJv0BlOe6
cJIY7m+FySjAa8uc1MDp642DQU3rDrEdameWlxNffCl1hvWXZXVGR1P8nPIaP0R20zZO9hLTlJao
OYW0AgE18fEon3gzl90/IXwa1jwldJseh28V5Ip8Cr99fOnjPvWdV+e3svePuHDkVeZY8RJfC4Gs
5K4drty0B0vR6vEBrhrsZjcDZaKJ8nNHsKW62R61KXBGAMmiSHoIHinVxuyThcbfner++Dp0jhK5
SbHUTwdY/IX8lqviTBPoUw9hER7gszeKY3QZ3Y+mJ83qv5LvPPMynbr0IjZMnZK2iSESv7XVpwCY
RFXTeejjB3zq2ovYUCZN3aqllvlurz4HqbvNQHN+fGlxIu5oi9mvBQ6AEteI/doWOV3KVSz6Zm5A
HZjsTQQuGM5h4VBdxpcmaGs13dmGDQPENfPEi7pY25VlJIAsKTl4m6rfDGMZb+LQrTySCtoefoax
MvrQ2qZ8CW8QWpF6UVAFZ77AqSP1Uk9bN1M/aNKNfOjJ9HJItwWRJKFWDoIJWNQd+5kJQQV/qE0O
Vol6AlutwXo2QX8kpn/cUdHvZsWq3sy+SL/I/CIZFb5RuuNnHKpbi84uNqbg8jmqjc1x69A7AUQj
A7rE1zy97xowwQY1+cYAovtT7V767sy6cOLRLxW9Vm7Do0j4dmx86eagnZtkghab74eNpaC3dmk4
QnaUvo6ajB6mWHZbkqfzo2EN0G9imh3RDLrepBr8Mg0e8a5Q4O9SZnb0nebAn0BuHbDDqaHvm20g
1sgs8qdUROQrlAbmcNFoIGowyN8MdUzSu7QscEVJv4N6Siszd+hvxtJMr0DRQrGWZrsveoH5W1qt
toWvm14ObdGs6zAXF2ot2Yk0SdFvITUInpChPDqle68CjzBH7TZqazbRI/AzWPHmqp2nbG1nsl7Z
kZyTdVDQ8KYoeulBANGv4Jno7OQheqtdrj8adGvbTqJIN3qmxL+Ubki+Oe5gvfVl/78cnddy3LgW
AL+IVQxgeh1yokY5WX5haWWbOQAkwPD1t+c+7pbXK82QwIndw99iqMbHDVb1rqzjeh9v/BCMcPs7
yV4vTPuSveNbuCuXsKO4HAFpQjRwZW87P7ChzoZ+ZUVp73nPCNbZIYe3CREP/xHelhNUhAXyjRXK
pHOrK8tE+bGW8ruMFMiT+UbZF+1f4bn5B6yRr7gfmk/ZCv9OuGN2nGGNQEdildhuKwY/Om82j53d
TMeZRc3TGuggbRhQSTanDC9iZHmZ2Qoi1RkJBOisj6ZUQDGtoUotHLIf5ERhR3l6CL6FdMRjNaln
rutksgpxWqXI9/zdHXieCebXqh3+AF3puR+hkQw9aBR2rx+zeiwfy8F4JOGTtQN8+ntehna/1hwj
axtveOtWF/A5JimYreOrBVfneRvEPwaHxDFy8+6Rv5ZJD2W964aB6jpfmBI0ueajMuV6Xjc43HST
A+u/akIU4nV6SPOxnE6eA2w93zx9KNvQTce8MKe87pxzJRy+nUWhQnOnNT/bXRMeA69dvmzg/Gks
RXyGQWsfp5gZrGb12puqLd7bKvCfrEh3/xVd7jnJyEDQocfzc8kQbe+Y7yYqC9f1rYHsUOwAPVLf
RwUHQxM29LhTnK2MjwFF0VPMBNI4kbVoJ9TBDsHf3CQ+ir9rzB36rCaR/52CrN8bOPP/iRwtEXlh
1v9XG10dYstXe6A39hEnSJSusSUflhK4EuvTYBv80cNSY2XTd9V44bmbYcGPa7MmVWFD0Xa1Gf/Z
AmWX19v1JWLf7rtUkUnESnapTb3SK7bgIkpcJQb0AWIAC9jQhAoh8gfcAkYv0wmGwACStdffUIL8
yzCHXQ52aFh4IyZxmcP+bJQh4YWfyyQbhhf3ly+9JHaLs1JImNolmE+yDDdWZeIYtFLRXTp2g79Q
F3n38Luidues6K40LyahZ5OfV2udnjHCxQCP2vxoz9Eo9xV0nw/HdN7Vh4CDsM0IOmbNGqKcazww
E1GLXwsEyIEBk/FOaco1FE5L56Eo4jo7GacLVrLqpb7bPH+DyudVzjnSbvcYSbuO92ijmR31/fYD
vkZ1bNmoeZ9GI0a2t2QP27CI8DM4LfrZHs4gireeBaqtcMnNpGq31zXmxVnkvP0Z/Y2NlagZVsDr
/mIDdajAJtB1bmHBB5HF9eOKfnz2YO9o5sCXCdtdmN3+Il9/aCxsT8Rx8z+sUhweEBYWps2AjT5H
2xjsjeu2MFiBfKbgg2aL7kQHowdoXQInldXBTA8P0m0x2EwQfv1Bs10lwhG9YO52l6p0N3oW/DZd
AX9Xjd6AGixi22ctvGu7jdOdHB0LYIaiiIkbctpvqM3TIFzyfdzNGrE1iIqlCsAiTUy11WaOsfHc
yHC5YiqjDvu/1TRt3yOzcTt/3bJdO8OukDfUEXanrbsOswueZt4YKut44JfdXFvhqRq1m4ZWPsPi
iPskK/Fu7DIDSCV16aX9FyHsOY5u7r7YRbCuoHSQXrJbwC7dMIF68KEdhblp9ovrqb32tdgjkMCb
4hRbgoCM+HWcwScWgASjMi7gsVTjFDwAFHUTmErTb5ie+hMl0HzNGcU9yVAvwx44cv1qZJw9FxM8
zdtkro2aqIlSDQwNQwgw/HUnOnvZtRU9m8GSPnNlDZicMnC+vdWf/lvbkOJF58iHKZIZoXreXsSy
dGcPjNGOIClMJHDGHS7DYQeNMEDYVI5ATIKe8GalL99lbn4plMEjBglmb8dt925J1Z0KNIMPw+q0
/6oCPYW9LI8R9M19UI7eI78V5Mx2mf9mGcwmw5BzMg2x+a+tRHTYVoNnbXKs86wH70u3mKAgD6Ee
8MCQs1ce7PLK/u2U1Y/dho9F1YqkGh3vuenRnYIlhnnn6PlQNtnr7HIBtKIxCAe6LTXo3dIguslw
wkWnKIy+4RhDqGr5gSJ3QaTX0cOICmtLWeBs7xmTmx5hpI+7sHX0SbHT/tZ4rsWJuEDYLgofwg8R
nayh07cNg5mQHv1Eh2FiEavu1pZ/n3vfQ1cllm4TBN4toEU9PBPF/NhdYEMKhBbKhWTdsy+vzi0z
sWkD/otQdWHCxT3EEqtdocpjq26/Rz7lB1U4zjHKzfBl21F3jMQUPijUloe4HuyXOWicPe26GrZV
5jHLa9fesZx1x/9f1TyXnT28dQNADaAXDuTQWlvlCZSmC5ZWG/sMghp587Kqg9Y38xWWwMPqRV/K
6J9eW/kRYGO2R07E5UXEvvcws6UN0iMe+aW9dHV8YwauLHu47jJh0tL4SwCK4dVx/Rihaf7XxMOa
wCBs0F6qzpRJia2mZV+yVG/BGg0cUa1ICycG8DQE9XGMezRi3N3nQYzwcbuRL/22kVk6Frpox4RR
Mszsig4qj8+mkd6VibUXUTbRTpS+3G3CynYea8vMN8i/t3j2gfVcvcNMC0gUShYYy0iQP/RuPqHT
uvFmbXCRpY9N2vIycR4AgCdhz5vc6qrbtdwfF2BXUEG6wLprrPhXASr33JXCurbD/J7bBqg/M75n
A5LiC2Yh7jbEAmo14ame+o9w8HKEP46mYFozFaI233oXVmV9U/cEKwcY8qL8sHnCoVYdfBWnVbEe
Cj/SXyAq6Q4Lp3soYZGfol5m7wHUpevGpZnetjrjbn3lCJnTyVrMu9zs4icq6/qMrwJBnMyBUkec
1bynQNHCaOGVGOPy6IFagY8FDpjVeki+1uK51242/UF2eH8WD25tE6spiT3nFRcZ4WHMRuwwhsG1
R7JwN1QBLtq48y4VEUm3m1QXwUtXy9+4bVwgMyPKMz4yUAFYLXCrORwLu0E0M+YeOyZzgmaY6Nlv
HuTojtdALsS8uWP00xYt0VuPTFTvcrf0fiBiOUDLVX5nUEYQKbpvlTEfZgRrOTPsn65bbqer5bYv
Vd0TXzAlsq9mL35UmdJ/baidF5yW/4IYM6Y3lO77hrfF7Fho709z7jqnItgG5vmr8L7pkSHLzKbe
3utivWaSRCLpmkLebmoJntmsO07IjA8GOLs9SxtkURd2X+gDNpMEdV2ntgDqFZQ1W9RVHB10OT6s
Mg/vtrUvf4ugr46sNgfQNtsGcFOxnha0bVTuyWr0WOB3y9w7zV7JYZkCO82y7m/jh6hp+IxSPrDi
YfVc3nyHOG9wjWLW1FkPEFu2RAZezNpDDQrbCZqT4wGfN6IQ9GpnDcBWbz/4plckDlEFtc8q4xLD
3MThiXFFoSe2BYpXsZSQGhFuYMT41cLDvFadQ0xI6MJCbv3TS7MdhrWXe+Q2MMJozDC/BUqVffLO
JqbAp3eH+7e9QXiHfX7b6O3DddlbZf1XgBh/Rmq27kGPVYcFc8K006PVvsXg0ll8aKmn83P/0UNr
zmUGNq9yq/CwqCEAgyfas2xCKDkIBgHMxAy3T/PwJYPe+z2UfgQTaLORIxBJQnxdTmzUjakFRuvY
4p+5zqWTnypQ4PcaV8JJAQtMHAikO8MkfFIFUEq18cS76qfh6uMjTEYGAHbxxCOVs0aBv5bjzQYu
TwpQFPu+55KpbhqlyvT5w/+t01GZQSszQ3gOvKH7iGZc2k0U2FebH2HfjCgA1pI4OFhVkQBHUw9O
kU/krXTMpBinPQaVIu0U6kBigPq1WvkJqJeHZxZnipLvzoo/x8kie11M99WOk/D2UZ9HH3IKp2q3
rA6b3b493WM42h4bQo6kGULxb6OaALOvUB2ouSUb38xqQ7W2l+BPntXOybl5yquQ+ZRoCQsGEorl
UPrBLxCYWGMxNe1EbP0TeA8OYGC8g7tkgjM1DnUq2ZV+i3NuvaLJ27tc6OBu7W0ETX1c3c2N12G5
qYFf5e2tNTQFF7tzGGYZOve/fqk+VceilyJPIKmpnMd5w+ay8wWKXb8c/zFY8O3XvunxVEOBllv8
Z86Kct86BSJClxt7xIq7n4aBDwq27gP578bwO4uUtZL+Ya05oSI9ro9Gc7qtw9KDjczXFxKo+GV1
cSAWVbHstTUD6bL5gth1CHAyw9RW7uYeVBaydyGi/r67ZSK+q2Mw9Z19tuwo2HtWqS59BEo8dlb/
tYlI5DmFSO1WywAb5ul7Gca+2GesNTDng+LYKgPvtfMktmYSTTvxVM+emttaScQo3mFyHHEwGY+V
G3vyo1oWpjU4yJGFlf/yHAO1wRS1K+bISdlNag5O7HZH3G34cEzgANBlH7hzFzD1kMofDNaTkSN5
+Ff0Wfmrqcv8josyfO/lVJ8tH1B/PUv4usAEjlueZah6FTkjbO1z4UbrA5DILPGaTRy92F8fkOEs
x8U224nYQAKbZPgRhNiaDBoYPQtG8zOdWT78vrBOo3G3P6v0gtSyaay1A8a4cqXpY7r2p21K6zlo
DD5y1Qfv0dZmp4Gg+05S891FGynE0mbrLlo2og4vKg+iYjOKFVn/rR2a/H5rRPZsVKeg+7H10BKe
ENtjNbqHowaK1p2yg2Cq6ZzLTbEE6Jv3tanyozPB/zXCqD3E/18o9limG7FT2gqnew/b4zRxQcGi
LzV+Aa4uvHbhQzDTV9VIpu5HW3cozPyZNZt41YSWuTmtDoMGXStGnouuOzqKQhWcuvKX2/IxdaEf
PlHzEBAN9O+sFGz0DUH7NQT+eOhU+6KMeHTNGh+XtcAEC+H7YWQJbxf2s/sUFPIJrSKcO99axMVG
7DGiM7NDWqehVRwmGX0EfegkW1j+ijSkdbuaUnva/pJ3/WqK7KseG+ygLe4RhUm0DNEjaqQP6y4A
rpw0wfLbznr/HLH8va/lWiaw0KNk4p7DCr/l6UT55jCWQw2BbDGsApnyumIxO0QWrzL+MrnnZf9e
XRSbVCp83qn4bxaGLgWyZt47E9mr9sbyQnnruWb2jgrJ1u3LOsSDBuZu2TVERXtdALBodOO/AZl1
L33HaSW6+bQuUr8422Id0C4ONlloxCDlsRbrE0lReCLdBgN6gxLppv+sivxRtIYnWY0zOVmwfE6j
Hf6pRypfvHPDDeldDneYSNyXQpRsVXq6/VAqF0/ZpOxd6MllZwZV7WE3M9teO8GFconzUPqkxb0d
Zkwcxb9GvT14hbjLBN37KGv6tF7c/FD3wXqXFXWZzsBZ3luKDPc2oemfSgMOBW9YnQy8WJy0433d
V+98ZmXaiOFPMzmSIhJ41LmFF77208c6Ra8EZE8QBEiWHfe7jJs3MI/VmRHeMGmtuTNYaSKS24yr
ZpmpPazeA7kKJolc3recL9lcdfsND8AZF2Tv7ED4Vfe6tMarxSYPVQaInlhN1t/h4t2CDOUkU1Wu
MFNVKnv/UI7xNdaVwNVihZfKZJr/BjDcptfgQPhk73MUCfsq1sWHExepXaEealxvP03Br8D334Xw
lw+Px/VUOr26Bm0RvFHgLw9WV0zHYALmrtoMjL7wsbXpI9rg9o/ONfYJBVyQx9DuL0WA0GvuJvuE
WS9ISAbASeI9BD7ZMXSy8/Fwotfxni3vZkGMkP4hmT1aYFHA0I9wBsjiQcuW+YGy1ZDa8EZPrRqg
kShEJiLqhgQnZgELX0xpYFkhOGGxJo5c2k+QsMEFbQRvbeGnVIerhw2Q7C4MK5IGO7/YA9haNRYn
Lp4Z71izXnVVW8+gyqt3r+JT55uO7+BMyr2OJ6IACyp35JAp+j6vF2zedOzIIIkGfvAgUs/uxZgQ
4T9ybgWp5PK8R2YD772/hk7pXIdcMlLRGbUjA7ceM2/9NmsNm3cgSPFD26AzbJsj3HpDBLD9BLfa
EzN+ryHa7wTLVLgLI+Vh8a5KIBvqx1Hyl1XchhHRapuFAT+aHFBylfO8NLhCvQwqQe59bNjL03WI
d9INr3JmRcgd9VUpVSWKxwTrinsde4GCNzbIoIzz43G1yWVIyPcqAkZjkRvo34YaikcM6izZs/Bj
UvWtXU92q8rPIKRqjW23eBxIKM7z2t9wq7afTGEUJEEcs3+G3izc3AtOpPvOdY7S848Otc7Qke+F
dKOnqMP90Lt2dJHxlCeWS563WGR8rmW4liGF1kGgDzac4RI/w74okLSHNU+z7c/jM2Ol1Y8Dl1EM
9jtPBFegVWJu8ifAiq59mifYWJBqiPVOgWmum51/j152kRDXZRtUu9Za7srtGU95GtrLsSxKSVNi
ZsbDt/I08gN1wIt8ki5I0dCKYeN3t7gPyZ336pVdnJqVk35tX8yWXaA81icIuQNVCE0VpN720ovv
Ji64aYoOKxPBebeZ/cYzvyta9VgN3lVZnXsJW3jeEDEg6tw52fI8jnz7ncjYEah9kbRwwU/GzE85
A1C7vip1ikewe6rruD/My2ZeozygDl5uv/LOHQ6l9a2G6nvzqOYLGAdJ4NMOkfXMtugalocIKud/
frtd+tWYU1FkCEUqHpWCME1itWuGD60rTN6IjKfwvRFdKjFzQajqvsJa/s1HeMELl0XWNc5tF/Na
ctFbYencW13+QmMlgfb57Cq7PbuuatPJpYW2yTVnEKj4WCz9rzLeyQuYeR1i8N5CvVAuqI9VMEdp
hIF+ly/mSk53bdCQpN3mnBamX3GHZUUSjnF9Xyy29RAW/PjOvO1FZd9J5pc5elq0Rl0Rv2544Jke
4jNz6DosGbSObRJNIsGFAzR6haHboejKgEWhTogVlaS5QM1X58zEum1A5bG78Zn19ClRvu9FkcE0
GPHKSfsU2tsvdqns/ewQJhHj6dOSo34wN39Vuy73w8DIrrP8p8R0IpDEp0UivzXVT6Bic0Hqrql+
qRPQ2mM3lF+VLK/k53f+evOOTcXwljnenQz/+L772du44ew8VcsjoUFa39wZQVyXd1U1MQtMQZ68
ZrZnsO3dWH52QfczzhwXsVMflFciBEMVK5bIXKKJSp+bS+++dfsXKrj+jkH1N+SxFHrn7TJO6C4i
i+VnC9Vd4obzV+lyukhvuq8HmqD+9CTW/jL2+RcVT2in8Xfc9RTAUNMwLC93ymmvtiSlVqXjnAvl
Tsns3deZylNTstJiNJ5YiyH7XDnqdjZVZ6nZ0Ii3zza2x52YhyMuxYcOmlWi6aAloRgkz5krLtuW
H/L8FZTJnWM9OTN57RL95ri/z7y/89jA3t0coj29TfdL2FBzbZa/uYg1ZheOiFVY/2rsmY4byDOb
KWdSnu7MfFdFg0U3/83gkq0LbOkII4HvVZSvtzzEtNCvDX3sxkdjX3l6R5r+PlgxBeYw8nKOzHCJ
mWAL1e/Rnf+MFg0pepvec+Ga9+z2qgZx09M6CJ1T7wyCYMUyzPMMMWVZk5V/a9bWLakfVkWK3koi
CNL9+o2q/l8LOP4JZvKdDAo3berh2V5If11Y93XJcmZh2/7eM8EXBfEATZfzD9vwS8DQoNOBhAOY
PiUUNeXew912lNl/pVnIeHSPPEsBuO/qz9WBLSua9r6Lr0yN24ltzL4eeWcxHGCkXv0Xi8aWaYa/
mvjPdiGbhZkjiWQ7JuMwg+56eLYWg+rWFEJh94O7BhVDn5NcbXPRsJjT3hk+IrPqJLTLO0z1d+HM
H2Wn15yqxn69XWeuXO60rbrHJVheWJDZF950DIX+DGOUhl04xX/gex7tgAsvIxGiE/6Ttw5Gz3n9
W9WYX1ufMnSEwlqNrKmtANCs5ilS+YstSbmHG98+A6lfBdnBRH21X7Pq1A5WBsSnK+790q2Q4kwf
86jCZA26ezqbDccQzRHPgDPJCKipzvzXN4zAae7WjV6FzhUmAaf6otRFbSwoanh4tNe0luloYQDp
cSUFAZbmbWpfraV+s32Pz2d88IDhl9kAgJs24Cint2is/H3RIRmhJfpbOvF/TVn/duPxPzqL296K
3AGt3NKlXDBBgn79VW/utbL/OEgEKJP61UkwS33Vc92AwJ6A83axeF8I1vfeWFwcmHhpF9HKqCxP
vqzS99MB91ZbTqRORYl/xaUunlU0iyxHNn/KBfzx0NifA2bX1MKkmci1bRMf0ScnAhdU6HYDGmcS
p5xcjVxyVZ9kgS8Z7KhjPXgMdqJi4lRaxQnuvUpK5KeJLZz6FGjz4ffW+GBnZbbfIocBVL+bDuVS
4+NFpPZRmIrCsCjG1yikFIekZr6n3xfsrSUKXkNtwueh11+yQIU0tJED5qDot6eln7J7Uhvx2gI9
fuMm8F7CvCdIC5fn7OYd9pH7UQ7XhChBEf5CdSyPYTt2fNac5Zk9ey9y6Ob9/0PVWNa5l7Lfo68D
V+DVKTtmCMe1f/PWXux9v3rpka0lFhjaHVkJ5kVHx88zFOc7V3acJPCndqUov1lg7Y4tQXISIPnY
VQ7NK+YO3COdhZWGs5+fNtm+rbJES+V45rlR8LNRUtWoX6D0FT3F77yBsmCN94bQ4C4YwhJhbR6c
ELfUae1oTLjTsJy2uT9sDk/vWlTWPlBe/osTO6cLO/6eN4ibu36ikRKzsJv6PqxxO8gluPJBnK3F
dfelbtcE/MJd07pY2is3fsA/7VIJzDSrJizMvRWO6K6uu6EVZxODiGx9dnVI77+2WbPznAo2o19x
UWaQ8prKe2QcYXkuJNT42tj/vInvC02z9yY8ZPU+HOk9+JkNDaL1KRd6A/PUKLIJWvMzsp4wEB6l
FQ7OIeH18CSvIDou6gsWusKMwtLCZjMPEMKYcPSbk3a1PDmGmgHVxcBHNBxtd0vBh2hWX53zbOZJ
DjG8u6ngik/HUZRvmG3XS+9bOGRmf36aEa/tGzGHyZg1HYEUUqZZw8OE5B0/u/P8RnXB3ima54Lz
PNOnzZTxw7JhfnKnqT1kS8MUwTyroynl9hy54LMJ3KBjDV6Z3S/TUp0xPnnfshRbumWxey0xQqvd
JOhk4cLhUvCL4jiVpCI1nbUjvV6P72xoBdKqDI2HhwpJzkH7JxsFQCDTOgSITI+4zIWjL/1vlll9
DmLfPU9y3M6zq8UViPTmgwOs2p+Z1+qRPzwIyOD29hGYCWZTM/X3azDaLyGGpd+idr3LMndkp0U2
fIpo9v6jSRYw+ZK1h4r+XcJQF3cFFVORltta3FP5zJMlz92HLlLxzvfslgpyQDEVk09zRU6B4l13
xX4oQ5bm6nE8K91QzltNdKT37H2q1naeDF/K2Z266U4R3bzVRPIvsazUn9y4a8i+fIkOs7WnW7ON
KXyHwZZyYmDGmaWVbpYunhaKZv+EVbRHZ6PcmixZP5vEZBhCqwY7JeIt7FFDJZFyTBPSxLLnmGGo
ujpUmmGEnaP78LKZunpYhnD7423dxDuiYHiaQX8rW5Jf9F18qlebk7Eu+2OeZ+IvT72+mly0B6YW
o5fNTGMSeTzwdJlafMYV071fOc7Qe6Wi7lCbjRTfQZagd/RlBctZ/bQUSIMLfoa5CMZ0HUt1nVGr
PU1d7lzDMbfStgz7fSWmQ2VXtOwohkZHye/JRI4XMvUml+hbi6ClbEzhutT6BhloNwcDHNLK30Gw
YG+Nun79mzVMhNZ0dBOU6vm3scL5bKOdegslvkTAMmJOXXdc6Ndw8NKGpsZHNSCwDQ9ATBmwj+S/
iifXqbrxoQr5MhmGE9G3T6/1maZo9+2Wwfyvjw316yqjwOZG/tOkQg56ueT/lkDUL+XUhmmoPdp+
WYZEvODVa1RPJwflxKEVhLk51/21ESN7N+t81wSeOqN8YGBiqQP5ufVcPnHzX5GH+Xir3DQny5Vz
Mkuw+3MsslMd1vuZ2fZ9tiCjKoTFtkA/R+y3R8UDfbGPeuDmjGvBU2Jnr01cDe+bWnOWM6hq9Cjp
2uBH5DOlJYu/PZ+X5hK7nMNVPamDiwX42vmTnbgz7aCwYXgno9r9bVtx/uADDtrlcnGodpcqofcb
PmpPQDeR6sualFSI4baSg7HY0BK3jWGzjWJLVZmCIawyfJ4dArV8zjGLDrROnnom8g56dIvXcRyY
Digt5gRi/jQZG+f9bWb7MC7tdvAMPxMK0/48sKqaFpHv7q1akq+HvXfXRVnxXdV0Iu2i+cz7ztoh
rbStBB6YX6bS6eTvMA/6z5kPZh/6yD1KVothqjH9sxomanal1dVHWYzfc61y+qHqdxmFy5G16fGp
lvOYEIe7Jxdo5UMjAu8jrKfxJMq1pRXnUZ9aBsL90V9JcpRzsHvUn6FBmphhi0jabWBQLS9oijtE
tLJff7v+GhxXe84OtHIi8uco3IfVim6scmoG8Wkab/G8HGLkBEdrjqf7casDtu5pEOUZ9GVn9jB/
0b35M2SM1s2NjBPNzA92ddZZtjgqEIIsVLvsvL7PQ9wfu8nDIuF6giez7Pw0GOMPv4x4Hbikm6/C
U+qxX6KfYLLV1Z1zToaxs7le3Oadg9/sC6zyenqz4T+9inWgXqB675xprDyiCOs7tFkB0hla51Nn
rIRqz7+2DVoYVFN7nedKEuNW4DjneXqdGc2kue7PH/6SVXQ5bZoc0MHZRa6p1nhdP97j/VpTBxv0
Dyij+hA0EPhcoFSPvlBfvAMh8vB1SUnb2tPSjvZXHWXmshYzPeWQsaVxQthXKYshznp4ISYbknV2
Wz4/vByzj9PGDaMwZTjNISgMGNQaWobkA0283guS63zk16+Y5lQCfXY+b8wCBR7vhsKmUuCcmiJF
0jYM8QPz/tVhCgmpLVrcSRY0f4poiI4mpnJVFDbmFRtFBjfyeBdwF/W022b3zvRzdR0W4b6ULmrG
pV+yo2dlv7Jsco9LUVvXpdDudyYV/yin9VqHxj8XbGgfhV0W51r1Cu21yV/qheLAzsy+he4Z54Uw
nvmZ2mrtyWzFa7ygoAS5vTFaU5TDMcw2evnK/ESeZn6YlP8pb6p1oL0cOVc/D6tk9WlLSc8RF8Gc
z5C2o1bfNWJhvkJNMtHE8U+tne6uGUXwBKKTmfza+qXztblOkt6kK9x2LzOqTjfXz8Vmb+9I6W99
QHKl07ztumTapu2Xlxc0C2blXh3MZzB+K/co51YdZuWJMzRON525IL7KucOoSpCgekP9pEhEyaiF
ZesXqunUwkdPoE1V8jFbnHpfuoGLiyicQhx/vUqmtuBMdNxHukB/cpp2e2FKcxgKyRBwe6Ybns7R
WuzENnaXYYN9VMy2eTPNKveWWcu3cmNeLMxd/RNRqKLytqmLXAd/H66ofqhs0IYgkOh32JM++E/H
i8/FewLq/IPYjfo+afExyMrmewOJ9z6LejpwMGRXpU1x1zH5CWvCi/fBxsbD6tTTt8NwxW9LjFHA
mzNmiGvtD81vdeTTFS9ZjqMrDiL8XIPSJSbHTabZMqb5Yknsxi0GHwNlzJ3c9ZUdyRV8nPDScG26
Z4VmMl3wSTI+KqPqMcdEd4KERgCuHH1hemF52XzUsdjVptS4aDNHOlOf5MukmYXwCL2a0a5TGr3D
YaCje4q1O10rx6yPpNHvodfimR9p3uycXMtr7szvw0Zyi1RTJsaLvk2JhE+BwmYUhuoy3ceafiQD
kSwavoDP+e1X/U+U5RX1AFTPpKTMEs7BMP9D80f/p271yqHaTSkJa8eBT6IBqM/+zw0z79j2fnUW
Qzyw1UbfEBlknnsyKUf3ZkZq+de4da3T6uf1KfKC8MEqut/WvDL+uYGnOyGt7q8INBmOilhyDDFM
0V4eOpqw/rNXB+WTk/W0uUJchOu4LW8l4rwE82rHth1t86Kt52NdWb+bBZ8R41gYbwb6J0jypvYI
MDG/a1BwpnRGvdTLORzgjSKzZnT5fbX8/qjE8D/Ozmy5bSzbtr9yot5Rgb45ces8sANJtZYsuXlB
yLaMvtnY6L/+DjjzVtgoUbyHEfVQ6XSCJIDdrTXnmNmhAJm57ooJD/dkfbHQr1zFeWd8tlw0KaR3
RTtvCJ7tbPgWw+0j+Sc3t6gi8AGWvFJ1YAQPZeruVeu2n1Bd2ORYKeTB3Qq3Lh6s2mahJCgYBYs2
xQqWwWgCT4/gPaSBQSaYcjdlVUw53/hWMSGvWd1/Jq69ayw/FB9UQza3elPKWxtj4tTa4TZwECa6
YeTdqNn4TWpasdGqjoqvTFzWrrZgtaV4l+UO55wiN9zvngDCtmocJFXRZNrb0VDlbohJ7xkpVmwb
C/2n9BDiYbL63MkyW3MEgLejBo6yQe9rP9pMgXe6TKN7gQziSxKX0099LIuPuooaw2la7QF1R8pE
1BYU3RVnpYRd8slSyER2kPxN7JGVcYPeHoGmou+DVqmOiscxcFtYevahyQYERRRuBb0/IoW/eTrW
WDQ71bZCibXX6MMi0Y7hZJdmiDI409ZIYFk++tL0R2yp9LmU6j6iPncYPD3ej2XA6xxp8hok+IuL
Onfd5uFwyLJeH+h3BfTeST18bFHf+Si+WLH6LNh6CBI/CpUULLb2474KSBnVKLhfR7EartFOUPbp
OOXYNFVWv/i0gUJtQqub7KCpGjvlJqDcRugwxcR0Ury7fmA73oeJ53tI7n4IOq0cyifkTnqXbmUX
F8/CNksaItRckeimNPotm9DtUCTY0cOC139lERyMYYZzxk06SiIgsFzGKG9sxgk5oX5j158bThY/
JSX929ZM4mQT2p370ylc5GrE0qN4qdIjEcePA1PnNfmtlILiuHjsc50EqZbwK27h+M1Dn3okdC2m
xU05sbMw5QRJlzx1CKkoUHX9VVNXCCMCr7R3eg1mSyMiiJ+EDlgZvfpGol+lNJ8gPwgz58FRcyQm
SqevEiIKV2xaVL/SxWeKkZFPNZWLhgjJCcb8AVkk/+aRI3nLmTx4Ir908j0xlcdySgeWtphDSsW7
WscEu3FC0teakddHry3iTctB6XmKJ0IcZEdMmaOB1Izs8GiXqTx2dY8lwEnQdgy61flumoe3RVB4
L4SZk9hny2Dr5EO9j1I2NmVXDkRY0PE4Tn2n7zFudOxjbbY2Hke2aERTOaThRNqo6YovNVmi24Fp
kRC2eLh2YuyKbI7saG+xkyA2gW6nocUojyKreW10ZYjXpizLz5Sv84dBIgMpYyW4EkCQto5B73fS
wvixKdr+emgRV4IWxTmTc0Yxms6jJ5bZxFpHj5EqAl8tyKBMc+0Lwpo2Waesi65RB3t0s6Vf9IF2
aAjhPgZmaCSrMrTNRyN0BSlcTDpTW6drwZCi1mN5jHo6XFFgU9lXBoL4AAl/Yrwnt4GJGJVDc/7c
EKlN+kBvj9RzXBltiSfr73QRhF9D/v06cbs5upJ1tKwCYB5j3B613E22ElDwtvLCagOBMlxnFlWO
ED4bXCumX+r3jxYC9w0UTfqKYSy+SYIzOBok/T5Evr0mjLi96rQJD3vcp4fCc+Uunrzhp2MFjAeP
xdRnJaqIddZSmq09mRqKJFoXA9AUbjHlMEXLOKN0E46fpIsBnnrx90klr7YzUFqqhJVFa+jtyt60
xddIF7QxERxtEfLobECzsMcpQgoHdVOMHo4YfvTWVK1CBiwK4i7aJH0c+YJReKsmE56jVm0+00LO
tmWKL3Ti8HpQR9c+ZuRcoiwIiq+EzX/pNJXCZ8R0YjpYO4Jy/KIo5YRBxrRQiEtlXaHvfUjxMWCk
zxjOo+VYKWoSImvssGU4mML9y3H6vwpI+1jm/G+ZjPZ9+O9/R6r9j/9a3r7kr3L5l+bP+fffInjt
78/dvDQvf/zDtqAqNX4gsGR8eJVt1vzP/+G/DF/L+W/+//7L/3r9dZWPY/X6r38gaC6a+WphXBZ/
hKDNqMd/5zPN1//7v5t/wL/+cfOSvcgY8+xfFzv8+Nc/mLb4xxfZ8H8175+6oxmmg9vF9VwTq91f
sWme90/bVG10Fo7NDkabedt/x6Y5/zQczdJUlVA1w9O02c/8d2ya+k+Xnpzmebaqazr/MZCy//fT
7/+y5/4VV8et+Puff08f099y+tkeUd/Y9H6zvRYdpZ8pDYyD0pQsecWIiihQyAwCoc487dH/JVZW
Vz6BIeFsUYeMWqsS6WEKXaQAk1IeDaepr8mhcA9ZL6xknWNvYpvQNPpNUGnuS9XK/sDRakq2gZsT
0qJxTqMDF5MP3DvRsPntrr/1U94yJM8/Zf7z334KUC3PMs0WCUY2SotQT7d6lY5GtyvArDNsLV03
4rUd25xqUkNa1yF6Dx2FqBalG85v1WsZxy6KBpgoSLuGZC4hNeSZFmwWboLc0r/0iuveesNIO9DR
MlJrjMJeG0jgXyjOxnIzdLn4MvY04VtHVT61nWteswl2zsAw54eytFzPv3C2lP/2CzmQS3WyEmpJ
kZfRH3Cn5rvOxAomItExpRll9smaJjyHaOKpluRBhbr0/ds7Ixne+mz7z88mVLcRvVtOBwSVyr1n
qtoX4cngczcIoZz5jPlab33GAgcRKNVg2bKfeLmM4btjjMW3uFbUR7qD0ZWHQekchkWfPcxvfdI8
HH67k0VCCSDpTOMQc/d+OkbkPiARV5+aWncl+zOHjVvSGvnGVnvlQ4Yo4C5lD8+hsaZY4XpCfdK6
1v3Wdzj9XEoWEds200P0UtHd4rA7d/JLV/uhKXF/TYGeJPL3n8OpAbswk5dkYrO4dY0/xZaPhe1o
auoFGIv59dL/vCltzdmeLJPGH9lJh1Gxp1Vz5s099a0XXnIKZYXZ923jB7q401TSnNvwwhuysJJ7
kTAwtwq+tUw3+ShwGjJJ/3sev//rdfh9cjzxpZceb8ccUXbbXBl94I6Yq9VY1NvLLr2cq+zMNM28
bHxdUbc6CrZMbTeXXXoxSaT6oE+O25MUnxKWMSZbNxn/Wtv/Wjj/FzdkMQfkRR7naP8lW+pZd5C8
1hi8LvvWi6GP3ryZihIBYOl69L7ns4c4Y2afL/HGWFfnx/v7WB9610yM+bXmcAGSZ3Jo6+uZ/DiI
Ivx52ddfjErEs6oW5HxGQ+0uQq8uvBfD6/MLn+liZGYkodu9x5uIfBQ7wzBXkoVWXvhYF4OTjXBG
rzxt/Iqj6uT2W3oE/mX3ZTE4ZWbmsquqxpdojMMQj+RkisdLru14i60Lha5aAyGDfEOXj5SKNglt
ossuvRie9KpwQBVx4xuDsyk5tktUBe9feh6G//k2Ot5ieE5K3FGQIWAwJWzhU5Djtgjq1HvOum46
OiGN/tAD+vn+h709gzneYsDWlJVp8jCqKNNixg83MQXOyy69GLC42DBMhSG3CGlO0Zu+RuLKZZde
DNiOAapXXi39KMWsMasnqwuvbPw5FeC6MYnVk9Kn5/jcqN1n29bPRC7Nt/St57oYomNkBo7bVNKn
WGXtDJPzVcMB7YCxSuDsI7nnspuzGKyJTjUcwhRz8Ahrwg4sPJSOMlz4VBfjNSro8ZseT1UX0Uc7
eO0L5f6i7/0fKUZe6E4jMiNf6PW4CoLhU45S66I9gLOMLKqKOMsFJnA/03HCJZWfmZegI22PRtOf
r0xEDy7S0OT4taXC5qtMb0PMfHjZ/XYXA1RrwXJQ55H+LORJq8HHVXrhPVkM0AHnk2ll84syWwZt
uzzWyHEuvPhiiEaIE8eybBhIHvppG51w2F60C0Xb+OcNh50R9l3XSt/S8mcAGd+qIL3wbi/GqJCW
jjtgkL6OBzZ13XWt95fNLMv8IdGWJThyHmSq4GDSv7i4IS4bOIshCTi9iCLJnOUWxsFWXfAaD2eu
PC9nb8xZyyAa0oSMAYCp9DvDMTalG7AxYp+77tFTflBHw7uWmI2gKnSCXlcaJeadJkWyxzsNsEmO
XYoVSwutzxg43S8ROo0VUQ24CDzNIYgpR0SdxpXzEpHZ8ADFxt5TFEyeVFQna4+IILSuYjNoXneY
jEbZhBhJdiDFMr/tRLSvohijdqxq+Y9aR+IiU8rpve6MGxKMaVcblukipi7tgyaT9jXOLLdYQenA
dZBUuvNxsAtkEV6mPiijXTYr1VWaB71pEyLHSru/aIfjLKN2VBAmSK1ZrPCTr9FvbWR9jo44D6a3
Hs9i6pG5ltcGug6qku5DUKoPaqBfNhKcxbxjTL1Ce5vXFXFXqmcbm3bFmZfqxJdeTDt2FqINVLny
RHN2ZcXtt8hRL7zXi1lHq8rcTp1M+klaePjIkeN6Qft42RdfzDtOUwyTVDncGGVwVRLKWOrBZWu2
s5h3pqoNJG103pG2H1CtuAkqyjTcXvbFFzuCaCrcoo0YxThgtglus0kGF74mi7lHsip51P14mK2x
thVtrYfDZdPaMv4nQiKblpku/TZ0t8Ngb/rs3OL0iyL3xsBZxv8oHZ1IvMnSH7wxegmIBFzRlYMu
gfYRt0mJErmZ3O5WQ3R2zBNOU4YanEvZOzFql/lAg6wTKAkJ83Wk9Vcq9NutMhrZZaujvRi4iawK
E88Bb6nqbayBZKkLB669GLisuREeQ40HguCsnMCrhcaFz3oxbmO04laR8xppqF+xe2erOO4vvCGL
YRvkMDuylDVdM5W7OFb9XJaXTWX2YthimKghlJYS/3R9n5U4D+qLor7ZVi7TgHKJ/syav/YAykeE
pO69XjQb2Ish6zraNNGO535geMJgtJrOloBPvNnLDKCKrnUgWy4tkxsRQjQU8swUNr+9bwzYZf6P
Bpeu58VuDkbgdNsGNtXGGmW+ixxjuKuMLLzsPLzMArJV5LmR4Im6EbKCNOg+uAk92Pfv/K866Vu/
YjE2daWo2kyEjM1psmE3DtOW2kpAfS/O0ZE1+VqvRvWIRd05Dt2ApNJCC4ahU/0Jlta+bLGxFuO4
Ggxw30b+a0DcRADnVkF89jeeegWWI9moqr5UWcmmjMyjnLxbLTpzgNbnYfXW7VuM5DBtodZprGOQ
RXLwZlmS3ZZDpK8VO0V/SfcMp49dCfQcc+eoR/uAj5S8UizJjwIszJcxtoujqDz69jg57x0C1djL
citEOIi1amQlDLFQvy4Vq7/KHdw27z/5E3flV3PttwrjVCiYqtuu9lEmqsjJtGBjedLZXHb1xX2p
kcinad0K31bYYYIpseAxv3/p+Z1445b/ehS/fXGtBx02Vq7wVaV0H81BNseosDEKhN252LMT94Y2
5R/V1xGVoHBynqpgm8lWf9Ve/DIuNj5ZmWQtjTDGW+NuR+8rbYDLHqi1mETHOEobm875bKTB+z8i
g8JpcaYefeKOLGONtFDhNjgpR0Vp36hT8UiM5oWH/mWwkWmqYC+wZ/o1bAtaUoVvS/vH+y/Lqe+9
OI5kodATc2Q0sQQcuwCVS46687I7bi7mThN6qrCGqjvUoiwxvIBAium9nZkT38xFY7ldRg4JVDf4
Od32IDxwfG6WjlhElS9ICL2d1Nv4qA3U0AJgKVctZqS72LBKtFqeum71Yryiv4RbN4ndPUx+7aoz
ICsU+OX2Y4Io+bLbO9/238Yi5+TehV3cHsaqNnxUwyn2QILE37/6/JDeGOnmYhIJ6j5ACjfpuF6d
ATGTlR8SpanuGmgRGyXUyxlZ0+hn1vNTn7YY9Dmx83JMVExnnmxve4+wA2+IzZtRc+VNNPM10F87
w+37v+3Ui7mYB0aE0kqNMcI3ndI96m3nbdqAJ/T+1U/MkeZiLghouNqdpRkHUJeVL9RGPYSdWm/G
Luq/vf8RJ37AMmUoUmuEiJ37CwiHyjJPf8Rdcdlss4wZsnq7zZSIY60VjT/DuPoclOlFTV1wgX++
sUrVeVVccIRTsp2rvurjhbdjMRdYHpbHHOuQjzj6KzvA9NaNK/fC+7HYHqFkH4pRtoZfMHKbpuhR
l47nTp6nHuT857+P4by3aNBxOsvL6irwQpRjrn/ZO7IYwMlUoJm0IoQ6RQObQqXo/4g2+7JGnWMs
RqwHwctuxonXBDddz6FqI2Zu7Pvf/RdE/43Zx1iMUGJbg0pREwPRuJccHJvDtuu2mDgApBxTfLjU
HZv4e8Ku+FEIO/aL2lWuvKJCCdj3ylb2TnBkqQQg8f43OvWgFoPakGoR9l5m4HlEKmRjq0bw0Bze
v/iJGWMZTwQ4nJVDTyRcgrImbjTs2g9OO6lEp8XncrhOzLDLkCIjzMtugNhzKHQ1QzIosod5f/tg
GmOPYwKRt0nk9+P7P+jE3VpmFlnaWBhgUwx/rMOnZOr9oEnPXHoe02+8Gct0mWKw8M32tu4zwj2/
sgELgau6Reg+482ZyS/7BYtRb+iTVeN/0f3MMH+SNIBKt7hsFvwlMfptzAc60HfRRLVPvGZ5UAcx
QetwzsVoGfP4fusGLd5UjAgZBqtJ+OVg2NZ10tnKU15m2cysRY9EVkL97OFQvefIF18rHa7gVYKR
EY2padzXk5NBQ8qm8aYbRvlTQ12/G4Owvm2jXL1jDS521A7JUGI3lERetMvdKljTmhbrDEh8uGvN
ItpN9miAMHLGmwIk8s7Mh/ITLrpoTVyP/klNNXXneKktLhudS1FiZeWKGLF5+gLQiK97KQAt/TKl
ibOUCRa1FU9RNAgfuUmC6TVGjBw459r7v7R4bzyvpUYPyHXkgnMs0UxL+5iiCMU6K3Dd1RkZmmPG
hOBFWjGtrHDCj+ROgf4BM+y0lYWQV0EZQiLW2VoW18hB8cNEhgZUYCqKXWIX6mVKHttZribo9gcD
p7KvqE537UWzdlGO05m16u0J0F7Wu02gjT0s3d4XmqL5LbTobVbo5a7swN9cNKCX6TNTD80gmWLh
Cz5qKzOjx+FQXRJ9wnFhmTQDb6/qoybSZ/V4/BApXgsKJj1XhToxdy+jZiJXg9mZh7pPHPuwm2Rl
3EeSqdwWgfcBPaXzZGDp/PT+jXr7WaBA/nNLYlIH9yCjT4eMl+pTB/z/CqvcQFwh8/n7H3GijbjU
DaplHFVxpk0HGGfmVdM75nMOcfKjVM3sUPUDh3O4k+tIA+///ieeuoOL/YST5HrXQL8/yHoCrgtx
Ci5APlTGdtakHse8nD5Ct8Zy9/7n/drsvzWqF7Nw0kL4azt7OliwR5EvwOZauWREH0TfeWQh2D0O
ngw0emzQAmw7TD5VC3OwQqtAliqoNpzI5Tb2QG2VfVZwM5LXXsATX2Vxl29VPGFfsH5rq5KU4NvO
qUS/U00pr4c4Gp7NoLcBQpLIt5Z5Vt97dRDeNSV62DrIXOCpSnozNmExh1fMppkRiLfdKOraG0Ng
ZnH8tWmBcBh9a93MQIIz5aNTx+qlQpLogUA1ES4dMMnJaj2RafqzVkADrMw8Ur4yisJDUWsE8MSt
TpxIGt/YWNweATumzwouwfuIetPKDoAN9wMxh7E5J+gFaRT9bFpCZs88vrfX0GWcDRkhHK9sjtZ4
NocjzU/QnFp4Zrd3YgezDLSJVDoDLmJgGIzheGMMrnETGmbztTILSr8gYi7bwqiLUxEQcYC4wdAe
+qGGFi2CgTBI81wl8MQWT11skKwmKWU7ZBCXNXOsV4ExxRli5zG5bI5YijB7PdW9spUEPmoKoFGC
VdTbpqrTD9E4DeusNEqiD72RkpI+nttGvC2Xd9TF1Ff1jSHCom0PkCrTb4YWFdVKLwFDDlCjNjC3
MUbLXk3XisCEOxZVWF34wul/TroB8tKgZLWGBul9HQSpjAScnLm2Nk9yb8xF6mLy8/Kc2L4wag+R
JPNh7alJd9UEIvtuVm2+C3MwwptW9YKN6tJ5T3Pbupmaqn+BD4jI4rIRtZgP4TP0phurpEBE0eeO
KWpDW6859wvn2/SfvxCC45+3zwvczgiJAz30wqCwa6RXiRPW+qZyiWVd1dLM9piN66ugS+oNva4C
BCkA2Ay/PrZzgdXt/V95YjOHJv7PL8KON4raTAOolDfKFv8B5P1aQDaO0JKAvRTpviiTaqvSI78e
rChYdfCadkCUdB97QLbJIXWuQoWvSdO/wZtPhnbmjOGZ5ufbizs7lT+/H7jZAKxfX/ihW4er0GjS
TaHAMO91Ik3P3IN5tLz1MBbzTiObSh+LuMPhz17fxebfbLLC4iZYBYzDyezco4FJ71syupDd+y7h
iIHnedqWMuKhtJ3xWGNCHM45IE4MAKhCf/5q+HRQIaCvHzpYjK+17UXP+KjAQ7X10G/MEOAKlaNN
mjE6YPxWEKn6nFg8JYjVcw6St/c8tjfPo7+d+gqZUo2po/FQN5+1Xu7SYFyb1bhxnW964/hEiJ1p
Wb691bG9xSQmu0AOo2Fqe6zAvjq17S6rUvWgYUxdlxPoc6eMwzOT9KnXaTFthZMT2cBWtD1Ej2Yn
3Kk/ZpPC6t023ZnX6e3V0vYWk9c05dTfzFrdD7qprcNAm1aN7j4D1ZNHOqTB9v23dn4Mb720i/lp
cqi8NBMwQlgta5Jf1lV4bv49cemlkNXJ6sFWOi7dkYHiaYeB9IqLvvRSxeq27VhPvZn54OXrg5CE
HHdAyM5c/cSLtBSyohQWOSlmmY/xp+pXKbhIspLr2rylID/uw4wMBTJfqx/v/5hfB4w3HsFS2hqZ
dWXkich8us+2L2Hd/wiGvn62bXYuQ5IGPiBO4gUJYshW/E0IS4OR+HZpyU0X5XEAMhhI7Pvf5sSb
7S6mjMms3RDILmATctGcZmKWyDZDcK7fcUJxZLvzy/LbdEDGSQ61TGa+qhrKDngK227DrTtvNeRh
Ha+rAZgL1IngXuEUn+4qAiV+RsLqz3WPThg57aVsNhsRUVAw7f2sLzcFdINVO4JqIjDCDsatZ99l
YbatRXFn9OMBkeSW1hVAswmhRQBgJ/xJOXRdJ8pVo24dEXJgx/4ZyBvHhPiZ2EdLpGcq8KdexMUs
Y1h2mNlamfmdZsFdtjTCHJLYKuhrA6WayHa/de3wbHP+1HKxlObGqtGl1VRnvmdmLmFlVqt+13uj
/K6Ar+QEidkAFq5nfbc80Gtar2kBQU/JII9aJ+sz0/ivWulbw2ExI+G6jvJEBRwwkgWmryw3TI5Z
ViSboLMSUvfgydkpWXDo7TYT/OvCmfzeo/scFSLck6hUFZsmI4tLIe51K6D9rew2hnRsklq8K4zK
eHIsb3bAcRRNhxaijPAq8UwaUEBwiEotUB20V6tsBrF5f1CdWAOdxVxe8z67QxBR5gllfpfklbMz
WoGuV07TdN0RtnVUzSAnUKDvz7T6ToxjZ3EXFWggVWMrGFom4lYEmGoCW3CmXoVFLB7e/1mnPmOx
+6zKsFTKamx9YXI0cdjwbZMyMTfaKJv9+x9xYhVcioaFopt23aitb4su3kSW3h4mK0uvnSFSbxW3
is9MwvP088ZL58xD8LdpKeuA9IGybv00tF6a0Qy/xINwny77EYuNYTo1cMVr8BTgOeJj2BSTAJpR
tqRJNdm9CZTizEM/9SsWkzexH9KI6L76niN3tgtyP0227/+GU5ee//y3G+QVeT0BaMn9mJSXlNDO
7Fzc/IlHvNS3MgsXQwpSzc/g2BJgmVk3sVWGxNIMlrJPcySBZ9a2U4vPUu4qtTAIZYsluIa8o4Om
n4k8RTxcQdev4A/D7W2Lck+P4uhWn6JJXFaSsJdS18DytMBz6hy1wqAe4rGQ+8KS02XPZil1Dcxe
Cuo1BY9d3E4ie0nU8eWix77UuhaKFdt2QYhhH0qDFXNQj21Sn3sgJ14qe/FShaIq7dJTOBxbWrWu
s9hE3Bx9ev+rzy/9G0PaXpwHygTaSRxx5IvDzrmZzFhdh9K0HkVqaF/f/wj710v61ocslmhHgX4V
2Jx7Ey2nPzIZCeSeMiZcbE57O0SeFj4HWZpu1d4sbiutSq7g2QtyizBqbLS+6T9BjmhX8ROpcA5F
SUO5K9M2XpVBVH5VXZBqDpmBOvB7GJNGrLi7GcD/mkzRdJsHPbtqp41f1Gr0iFdVjXQlNW96xWxB
y4sIAQfUOMfwYmViryfvMGuVjbCU7kcyJmTCGlb3KY2M4YMeKgplVD0BXJ0Q5FMHY7IOSyFWkRIZ
ftjq6WMrHZYSmU17SeVOik+E/KjkafXRnTvULbXeAgZ72ljxXpgCShZly+m2mEyNF/JjN41qttJy
nda0Cj/sU+y1hAySJJZetbUCd7CHT6xyyAmVfUT595ajQ0GItZ0+ZWUZ3CpTNjwWKogvsmQh17Xq
CLsd4W64UvtOfYSGmm9cNI1PtKwjnwzjZFpXdd/ewI4ks0jX7Z4YHjO5y6MwubGgYOwDKQPo2tID
a8+52KUhCfMCtIfUr6baAskOE9vYez1pSJzMnY1XpPE+JPhqJNRDjq8Z4KZjnGdmuSZaFFClmsRz
8heplfYHS3j5qh+anL7LVIj7bBzN70GrJVc5cX6EuuJ3uBl6MKrrVHTRk2XkGbQaGN0FvXDdZl1V
dbiWmTIHcES5V61dYj9WiRTeZ8XJ7Ks2MaN1MbREA1hWD6hUhyO7krnTbD2LtMy2j8o99aZ04wqj
/5hoIi12g0WmmpZjkrJiGh6gm6tCXJl1ZlS+12dDRyOxqoi5LAIQT4HWJOnGatsYtjDgwf5j22iQ
qBTXZB6Q2oBw2jXVcm1Ecvw4dwkfdIqFzlUvW400en7Ia1B17kseNuxaCwfCKwfD7jZz1IhPBTAC
RLEjl9NCZJIQ9sFxF3ghkVUwnGptLZxU0zZQreOvWRpmGekxWUWUqmLduNpk7ovRrj5Og1SJ3AWs
pA3gKiu3U6EIltLeoadHI0tmSWP6PafGF00PJJkiydjA/ah7e1NOBPKustqxiSSfCvJSoIiaK1lL
sE0dAwNwdJVbZEMIueaYr101BHmQ9qhXoTVAOK6hgWKWWpfVwFGhrih/beLBc52flQ7KnmJEBUYY
kHq0j6Yx3YCGbvdVYwSkcocFGYKKFnY0n7uBkAjRAnEcM7VYy6QHRWi7w23SZjEEPxFtqrT1drk9
9MemNUb3YNLGdjeZUAgfcDuwbASSuaR7W6pz45nCWFWeLcm7VmS4JkpxNhp5XbYfLC+7aqNhqnak
2Em4f3Uaf4/VJqhviT8tu7shUbpvcThMhe8ksmi2JA5/z3DsHjNh6/ENQSVFTbqMJtRn2Xg/IaFG
+YagkQI4ThcM0YbAaPtuKMdkD4ZQfxXQbu5q007uLF0n+diyczKsSMkiyFtXRlJL2ljQm8RO/pw0
aX1HTUx84OvXP7rQhTSp0Ld/7Mnp/WiNGUQP250zjhjl24bXIJ+D5LRDmdjZ3GoSR6sdagE9yxAr
xzS58kQAhsfrNUTXoQLCRxej9pEevntXViTuhCBDHzqTMw+lydT5gM6yXodxqJPf6qXRpixt786C
coftQ1Rk4A71MdPABjtxK9jEOeIGv3S2AaXdPca1Fq0JrVc/UM10tjEFMBJxlAJOVqeQ6jbyDAi1
zPYYEMSdpwzRqyoyZee6tf2amZbzHeEIe60wyr9ppcMcoMZEA2HaLdZdZHDo1PLuTkB13QU2cMMN
cS8sAE5KkhuwtG5bKFV9rLWy2PLQhyuvr9IPqtkD04PwuqtnJB16elMjsTivb8FxrRzomEgbnbS6
7tGW2FmxrdPk4Cacv7CtF8a2mCYVYG7aQfg03e4HXON605bEfPTA8jd9GKgbAX58BvMmIQlibklK
qrRsCJJDdyfVut3rZVU8lomhswNm+m9W0WCStZuU+bCu8NX4qt1kBlPBlH5yCQn5CH2fNofnlAT+
lW5kQSaMiqeoagr6hsyIqxj6LTlceKRWCLKTLQNq3ECVqbeTnOLbYRgEiRhx6DxZvVP/7DpqGrR6
0YsqE9G1jQ06U7diVjpU9cqjKTIOGlCOnRe9lUaxAgGYHsq0mCA2Kt4NUSrGddlU8TPhUyRk1B2Y
TKKAyye1DqqjS1gJIVn6BC9+anNzWJelLuYYUeRHzJZZTGYh4OR7SycqmjicROnXVqQM92bU06ea
rCFb4d/Md06Ymuui1+VtTerJjVrzjaOB9RPSn1ncTGnFqp5YMr8vJwMTRaB594OmdIcIUlS1Ui03
YRtAwJjiVYACKSasTPxWw6ruKkC1BSHqvmIn7lckLMhGHKv+PrpmegOsYPgch0l7VNo0fPGCwPA9
L9E+CtKnt70V9i5ewgRDgyMa4KJJr7+qtRMeCbHTXwlCLfcmm4uHprdjWMvC3HgZScCZ0xn+YDtV
syPssXiij1YDj22MfZAqYmeWmusT5OVe1R4FeteR7FMg8a8bdnAUGTKV+Kis7G9LUQj3g+dNVrcx
S5N3g4wPL9uDZ0xhVqVur/ywUdFtBi8cGj+ZxV8r06rdTcyG7MMQeumT4QbVCzmE9lUYdc0jnP3x
iSlVb1jsSPTYVJ6XixXzItMvmR/3UfmaWobY5x2rT6dK8iAaPblOGqPZGEqYEAHihfY1OPzewL4S
DI92GtUG4EEm9wxk3DEWWf9hnFO0dVL2gm0RDu5rq6XGtlXtwD32SZ9fFSQddKTVeaAp6xgEJGuS
acx4Q11+aEC3pvTvbfUuTdTymwKt7nMjhfPQSKfcacT1kVOn4BIuFKJwA8zyqz4e6dmhf6yfTSBf
RLux76oIgxjGr+CYaEwA9XPIZ7GK7iuhEoQYOxFhJUWaCIK3wSOKNTApi52AKcApj02wLbvW8uvK
G7FC1+IK4Pe4j4nOvhsomxa70DQVfwKu2K96etqgouEr+61jp0e77p7b0jU2c8uUmKnBKUGzO4mx
ipvC+qZqCPKwF5bmjwY4pwGcVVraijgM0sY0joOx1rs3pI1GT7mJr6pV9eJJEEvd7mozVKpdKqBK
hQEEz7gdgQOICF8zOVMV0eiyQsSxqtwKz7WUgMbWgxmX+iZqg8Q9DjbpQj9attw79ldUmkpQule9
reTWCphBMkJHBQT5f8k7r+W4kTVbv8q8AHYgEwmTt+UNWUVXlMgbhERJ8N7j6ecr7R1zmlRHM2Zu
T0RfdatFEEjzm/WvbxGrGbtxo9Dbht0FLtKK42zbGpZeOkqJDESdIOZM4yi8dXU9bmN6LyzQOIQ2
qK3ePqDiy99APlNHc0rje2SNRrgK0pBw1gBSfov3k7Ey8B7vlwSeUbSwIL8sM3xPVlAY0madoltr
FpGfks0wFVcN3G5249DgDvs1A7/IM9swFZdgVvaPoMSZTbcetJ0grIY7Rzj6EleThP81FsQ2I/H6
XCiTOW9KrAc1cZbD5EIXOaL8c1OXSmjbO4BFDGF9Mae2gwbgEPsNrXlb8WW9hdmGGvu3xErLJb1O
JkRzBEywfJPE3QRyQmRnAdDc6WwQZ6DQybabvU3gNcnPtB6q7TCN/on4k51Ux93aTqafWP+N+gEV
tqN2VtnU1q4MGufb5HdltwREK+S2jRV4h7o0cGOc51jw+swoOcVRieu+Rad6YEtC89uEOaP1Bfn3
To/MkYXQ0JCZRGXTL0gGr5jaMhTGaexaTEoDnG5zGyur9UT8NKw1EBgkfYw4t5uma49XJGm9ZfBu
frNtZ642/5xFCsu+5qR/l0Z+KBB6Y4sF5tXFdKoMfrFpLtJjTgv3FNVRt4mEC/oZC+mDLUPvtRvi
xsJ0v+v39CNgA4cRiQ9Wv0fXnQFXYvFfAnC8jvcLu6NRkIZZsahiQZwwuWNPtjEFMas1mdx6I2Yj
veWFDOZOGj7u9pYf0AhMWtHfMKUHqs1N04zGg4WjgvTxstigko/voqQovyfg3291OShjYRQFgULY
KDhrhS8RG1nt3D3JIoco4Y9BskoNvJkLboDXshl1hwxtHvZ5UmXIJD311c+Uec/G627yhtxgEXno
gFoxDmzCXno33egkM56I1IqWNqcoRnIT1qiHcJgNDnecSKmWUw9OYiu9R0WgL2ntDE8GJ8zT4Pjh
zjXceVhXnkIT6uKxEuPFb7O4XPBjmazDW7r+1wi0zEBEDnPIO06uf7agov+1cgBWXdmQ4686tfUv
7B4Hf8Fwn3MjwdKCPGOw4lgMonllSkZOy0gXCqS8nAAySQ6fAFRdudAaPMDamov+mxXPcpcWkfkC
mi39qm1k1fXgynBTRkl+gQcmXmUPAamIIARatl+dFQddtOoT5qCuJ8MAiSisogXKpkNdeXYADm+O
azpW7fAMWUrft7Y1PZMnP/sDw8qYwCYJDtU47ldea10yr1OnuJnS1RxZE58wLdKGmBze+iKsS/9p
mBw7WHqcx7djGpu0QmwfoBvBWE2wO6h9FWgrXUoEHOmimEtKstBfjl4hxkcTFMhqZKDtNiVHaRah
LWKMlyty/VWhrGuJozdHzLjhJZmbQff5EZ0YXRaCghe7DeMvk5eBfzB9x30FadBay4lyyA8qAwXZ
cETFbk9FHzlMplPj2TVaIGx8NBfZLqhbUj7lqfgoVZ9sYadjhtF1pn8xWvyR97j3dRgfF7CIp0or
Ai2MQ0iXC1PAqsdEG6AfA21f8ZdO76soEccixf0YwmLTLEZtV2eDUZ1j5wlydxk1boalcadeK1c4
CdIZF7d9NzCCU9gaCd8+Hv2jDapy7xu2urPUCOq3TvoBRR7mnmeUPPVjmxpiVws54i1vuWdMu6IL
UmGv40Ip2GClIab9EBvuplFudF9HxIYrgNDZC+5s6cl1MPRMiP0oXDTed3cASGbGcFHAI6evbm51
0EzMHjCxxukbi9V61ToR+Lwa+RvOUTQIIItgC+8vMvxwg5UwgvLeQ4r4xkyPf6QbjdF17efNjSZ6
PvRTlRGalumubtxpSSMc83Nf+092BcVsibWyhks8Wfsk8gSgyDITT2OnunMrovmZI7VeuDiBfsV5
wP3K7dw8Q/LA8P/aVLjDDdmHPRgM8mToGPpkGYKKBXY3Y97varUzyObkuuPa1cy/5uH3zOyqzSTs
asNJLmD3ZEoCboW++csKmv4ZoaFtrapKeM+jQsW0bEqmjpWr+u92nNo4+9JxhyYTT3ihu9X0ZQSm
GqCyokRjhEp/0XM1/vQqQYLfE7TBnArEqZWt/AHVu1mAX2F8PHW8HloILUaLC5tU3x19fYE2Zr/p
rk2P+LbAy8PoKn8qZKIuhdWlxExjfXLLTj+qsh94kiHS3+3GLlawiKJDPbfuhgk/QuDYU1S76jz1
f9pmUs24lA3tpkBWnu77mDt1Xdq5Ghe0JJ0HhjEJFfDDG3+NoeHsStF05AoAYyrq4LdGUqeXeIwA
KsqpjZ4V5fZ4zTE4wTeeJohyiUVxxI9T5u5bK6rIKYyuMRZVIUduQbMcWxK/zGQ8PKHJtkH07t3G
mCtH25LUq1n3VAouNaCOXRxeY5CktqzlFeVL7udPv8kiUXwjAzH/bCtlPydNZVPoybF91sC1HmFu
ccKFs5iAkABhvYSZEdw2VTvfjsq/gsXGdNr3VoanKE2UiclTYo8Vr6g8U7CJYL44NoxUJ4Zb7PSA
kNcYoVhPWTpywQ0ZaLtFYbeZwE26gMWgabXyN6EDu5VOP2+iIvQPzCjl390OVA2++GZ95DCEqQH/
yxIr/KOD7ZTkBYiuJrB2Xm60j3mVFMUCmYa3Gxw9zkjSC+suUWreIKtR5zx3s31aNtSniiI0IWFM
tfhaSIQwC6xPqGclelpMzKJdKUv+DnRTtbdCSz70ZZLc5BHcgoYgYZ9kU06TJ4xu5mlwdhMssI2T
JynicTOBS6DMY92Z5bnuTbEL27JMKGYq91ta0ftmD6TTmirAhOqgRU3behXJ/TinM/FDUXDceOjQ
o46YIYg0yC0lveVgKOgKQ041pMrnR+Fk5WUUM5dmYnv+YnKi8DV2OomJfsdC7joZFGfMoykvhF1m
MlnuiGjTWJUX7XFLyU9cakw4CuIbCnC0Z+O1HY4Q730YfN8c3WaHyvTUAVOl7uB2DEONag7SJXV0
62vu8RcUGJKTxhDJruzKtdWSjzZmG2wSiKMza1gF/ZydYNDOFHhdeYnwL6FAWkr4LyxFva9Ym18z
WxNlFDS9T0CYDLXoiyrZJOhsf6Z+7TxcIWZrcxbzfRNKd09SFrGcxTTyjex52iMJHa/i6h6BRjIA
qQ89ZvxI26pTXYp83Q2QUiujET/6aojuYsMbDhOUiwzgY9Cf4aSPLzUlY+z5Ufe4aLA2swVcAuRU
N3FSMfA4mjNuT7VH/s548d7MUtz3Q8vctbgsk+ya7bqtWpsIt2daz7KHTQe5cItvgv7S8UyPdeE1
j1rm/sKVpvya03zZ4fxSgVfg3PCS+psXJ94lBciAJ3VawsvEodtfxmZoPjR1ZZ4KPYtlWHr1gRub
W63RkuCjShX4UlXK4dtsC+OujsopWqeM+KwLHcB48R0A0OEY6ZfeRdKynM1AeYS4yl87FAGzldsP
FbwgJ267p6mvO9IP35zdNWRkdw+0cJpWRmmH8GvMNlALF9EjIWOhqnjr2aMAyJ13476rc4nVUVYI
6wCTpP5WuMooH93RjbZhV2dv2e9Pnw154KzGtEq55/Jw7BehEiQp/dQbj11gwoWj91ioizYsq1uP
HX3ntZUq0i2zjXaN3XZrD3TnYxFS/RJzWM0LU+noJvF0DseUpsbCGRLhEX/Y1BJmtGELavHFi1WI
fuPL3rglEhCPY+7Zy4kS27rxqnFNeNatPGoBt5kbmjdTGaklyaH+2rkB6Gwebxdl1K3dOh5BuRcO
JYIoe2PS2oWHlGcPaVd559RrK8h6GRhZ8sSGeK0uL1OXNHdJlLdfXEm9x8AUYptJp/7iafvRII7f
SGil+xI8erEAmJYe1Fj136qKONqt4lMIFPNVthw5VKsAjIs+fO3GgtZONUwbY+6nr7VDd1uVVBkX
Aafm2Y28WS7axqPF0vVyr2oZXGjQ6Itoy3zTMCW1ZcqMCTC3nNQtXQO0TA42sDjz07i5T+xa/Qha
VUGGgYeyMNpw5vbGHXmdyTi6zANjfPEYFD8pvHNXjVNnF2uro1EQ1Z19dvLruqgpghgLZ4rg/rT4
i5xzOh+3jagje120uryf6tbzqP4Z1cENpUkFB+UJh2AgxsNsSHkgre5OjAeGN7pBHYNGaYTGamqj
xhhlSO5EZHoPtAn8Y8Y8E1lTILyHAkTtXtm4wKciCb/koxxf5tlv1o0115TnRLfpY2llS4zjxgtD
nA1g6jx8Loy6OnSGAPebOcj8y0YdMko8P/h3zYo6SHYHAFzfOmDdVqoOqxWO9PGPILB9iiNOvHID
j2n7Lgj2Iet221oJsyR0WBMYhqV9sPouPFZmpgnzfBhn6RjNt2XGAbIMJzhwLgVp4DEIIait8knW
JX21bD1ijMCs/2zNS6OnMNGYZfYt8kPzUNbtuMtr7dzkUylu4jpiZgOGzd7DG/sxgmJEsyakicB9
WScvZRmAiFCJXwJ5dhj8o90A9dQioLin14Y9Z+5GOMjWg1qUWdyQyNBI2FBKcL/ZtdGtwai6dyPa
P41uK4nRBpUVmEaS2fxH1Bgu/SCOdejp+ctAp3RnoL5dMS47XSkfFV4jk5tCVhri3hBM/Un9Sv3F
ASY3l6u2H+nJ+yOdmnioCsRgjTltKY0kX4D6hTy3V9WrwXViLGIzd2skifUVOz0WBRRxhC8sYbFh
LUZI1jLKIAr1ZrokfB6fq+DaQwyD2QChaBI8qWFq7j3e3hksOaArY5q2g+rCbyTd8aWzwuQrcKHo
Tdg+RxOF8mGVh7QYKXKP+a2KZcXiSed+pSffvnVkHq/nPJI45bb+49SPzAaXhN2LgArktp1gXKtp
YoMheFhxIUU7nRjOL5Zgvs/mHPkUqI2tZD0cA8qi68HyKmM5JLlcKn+anioNCauB71NwMdMzWAID
qbeEoa9knf3VsWcOiRxd8zBL2NAmCJNF4BUTwZ4RLxuKkbcZoJpV1MKY2oUiS6BdOcI71e0gqkWR
deKWlCvdzm2mNygcxQGrmul1apR+deXYspOgPGFJXYWlAEkwjS+WnjXoYX65c+RiIkTilK+tyBpO
9SCZxrQame4T7gtvnQVZe+8FBCGmgEASBrZ+iJmT3A/K4q4AhnALcjY8Yp9Z3w5jMx7o1GWXyh7J
LRJGC+nxgt8R1xsDq6JFHYZiaY4hHvbwRTnDK7r9cp62chrgEXqp+Rxw7dLUtwWzBjjz6EUrKOcv
aC0Mr5rqy48ExwzMF8uYFqCbBztvEuOVM21Xi9wgKOu8WGwoxcNcDXPw1ZkJeYrr6cB8cbiD5Drd
6TQvCRT7JNpOnW8dY/JHpGwpKVIG5/Zg15xldOSDPXwm+85AAyfhms/la54k5j2EaHHA9FjsU1O0
ENtteYaeXP9I8yvDrymnHmmC06pda9XOc9Jl7YsSQn4f6riBmBUwSOu105c8poV77ISOxCabGjNY
oHbqbzncqZwoxcUco0oY+R4vo8RgYdv4tuB78LT1xkYx/7OfGhzmuihH0gfBb5Fq++rdnerhKct0
tmryUec7A79NyjxZ/zCHLghDSnP1KgR5t08c2zu2SSf2tSqMtY/194Eu1PBiuT60c4M53NaMR+oE
yoDHjFzRxwzuDVYCzfNa6HpNO6xYOaX0f422r9d4TEQ/i9mjiKxio6DK1nubvkiEhCDZd5vJ6tWb
svp8Z7Vpd6vyPiC2LgvrtYjheOa0We/EAGV7jWoY5C6Fmp3pSuMm7PrxRFZQ4tylqHaHtW7P6CdB
Z3iTUcHCs0tW+eQZuzoynG0nguHGhO6VLgaRW8s5KpIzc29Bt448x2JZQVApKaXTIAYCVxTlYjTb
HuZkVNMay0qr+MLxx/gyV9g+c9K5XvolJQwMBYtHpBdiZc+yBOYQGaTMlQcLsjWdi0bF5ywCPCSp
aE20Iyae/tHXKnuwqceeqqw018k82/eWjmP6DmlwIACMDrTkwjVfL7kwCEBpUtjyYVJJwwJIs+mB
w6/ZE4dqypMi+TF3bQmeEKp5R++RWac5FQ8G40YPiV1EP4IcqnLF5AJUxmvV2x5nG1ITJrcFJcqN
pyYPEOPs/8Cp4nvg1u26Mnvi3gwYvE8YsYY361NdvzKxRNptTQaLacHR36+jPtmwqqkAxlmzikQJ
SzukggnHJJ8I5fLgmVlc7S1Hr6WX78fDE8bJ4x3utcwfw+2EMt2l5g4bLrmSHrYeBpsI1Qbd+23i
Du1KJ1l6qg0nuIldL3kYsSilCu+omL7h2B/7sBWPEa7gPqxGZS8rQf0+ir3oKcqy4ZSaEIY7u6Qe
D9JMPzhypGaTB/M6HJPM29UmBVz4MSUHJ4baP4Xjufte5ECtjBlTpuOkEx8ClWpmJs/LZpUnlL1W
Q0L9RYgJJxsMuNodh11okraZGT6evtHfZrmDi20zOAF02kq6F4du4QVpiX8iL5D9sgqNL77RDhvL
z40dxT5ATX5oWYt+ruJDTDmSi6PQ4/Ooh+RLiDBhX5Sivk3xr7gRtWufPMCG5TKVbboOnMA3FvTY
kRWC+o6A6DpR8sqh6jQPsvOzaDU4sd6akst4hV9ubn3P66BepRAJN26OOW47y4aCWI+V0zJLy8Fc
1W3x3YurXoEzZ5Dctmb/yRnQR51bgwkN0Q9R82RhDqA3IeFbvGQCLM63fTnZ/D/Ckk7wyM8AdkXd
fwUNIe+RNfDbrVpPB9y4c/RFcgoHG0Ll9k0gyDkLw6HqUrA9cX1wBxBp9KfT8LnFOO8WF80YbpTR
L3OGHxdMrAKo5XIF8mVX+xHJ5tGhS8aXFrZFi18Nt0ZtA9lz4aSvK+loYIR+4idHgtUxGZZYZrh+
sL9+sNSAcY8gky4ZGTQ5DY4ECfzLBXMwwW1lu37+IKyouPhVmYYrtw5BbDPpwQxOWMR1Cvg0rH4Q
a3UmEUY91XvZUSigX5lQYu5dn+TVylyLP14PBEFT6EzGciam78ABMcol48y/DPkELbByHXvYOuaY
D4egSoICyt+QGa8F9ZldLWlpcw/3P9DxKPclj+kOLEJdwp/vssiOufGCrl3ynpQC9Bu4b9VkeuYa
k9yE8oIsUlCOEq37XIfdlWpey/NMW4gqShKa08IpA7VulaqPo50436Td0BTKDS+XC2uGZuGjKLpP
Jt95arIChUmIqMmyxbhyh246ZB5TxkpftR8F1cOlxxFGtK8aO+TTIbknscQiLA1MsTU9J6XJFMY5
VEzb7zdmHDCnwBweOpt8eOGDeZu6q61Ddh04qtBefx+mlqE2i5LZyXcHsNeEu6O5zlRfvVA9bX9S
581fosCxH23TquH3oas60tJBG5c0nNqlYc9wLQMCdETidnpKo3H8ValR7wqKMtTGMb34HpkQSReN
DMJt3UjzlgGoZtVQpONS9gK9jVnYrxrbS4il2lCr2C+7V+bWknOIpOuRpRyemjQxX2RfeIvCGsdb
6dvTWVijA2NgmOoVYCpykWpyHmFCGktuDudX2gbzRsVFxd1bmE9zMXcb9v+4tJxY3ijC25+qvVaW
XM/MvpTe1LGo6FrzaqmuukHuHSB79W9GEtGMbsKWLjMlArdN6Cj7RVnsEM1U33pkOEcD5OFReeEv
elD+zYT9g1jQ5gy+MqSjQtQssZcu2ygBiGDGrv2ttO9UsjNy7AMkjDdF87QGhOtk/BKiPFIj0Ida
esyDZv1A8BJ6RYxKyA6CI/Mf84/BCye6kIJZFUrqjw3krpsMHfoPuzOyF0WrEXfuqKxB8aKFXwg6
NMeaJbIhiI7WvWHoezagfijK1D9XnWqWHQHeZpxAiab1RPkac+5Uo/kIyL4xZnCfdFzGd6VR5N8G
I6UCOgNm5bxti/uU/EQtB4bMrH/r6/9/htBZqIn/B170B4RuWdQ/v/3Xj5/pfz129TsU3fX/+w+K
zjL/paWJwFzAcv4rik5I9S/H5Msok9lgD5PM/0HRWd6/HAGISNtYwVPPvxpu/AdFZ1n/kow1mZpW
gxJARvT/hkT3wUsAv38eTfN0yrU0ozDmhxEPm7IhKaURUE9sprsQ5dCytxHVXWuvJ7+bC/IE8Jw1
rT5UUrAlF0bZprvMmNobp+E68FWKMTxZz3BbhjAiATizEhGqh1tDmu1nI2Xi+kD/r7v9+4E9UyrI
frbpuOZH+wta7Y6r2zq4i+Rs3FsU25ajTJjTpDq0dLrsa4UY7Enl5NtLI3AKxmUc45MB4PezVNdn
EOhleGP8w+eTH15aW4FOwhc6vTNiR5392ZXfsl5Ue4XrPvuP7bxSmBR9okEX70Xo1x/LB5Ka4BLF
7vUd8Gr+Mj4RRmNTBbIp8C/JkUVi/ZG/2JkjT5MsIuz4Zvdmpj7yFCUZchWzL4Rc6BJt5yJ0/STa
UHfy7mU7+GQCSZCvpVuLT4ZG3g8n/X5EbQpPuqaj4P/pD1L2zLeaidmp9A6WYX4zcDVxPzdUYRw6
iNXOpLe5H9rRPll9iEjtL5vv7t+L4K/ksN/f/v3akAhiXelAYfNc9cf0rlnHlqub/C6M6lNsluGT
ShLwuqYQt0ZcRQcHRaK9oAlHxKxEvW8qSyMti+JDMoVi9c+P88fnsti40jOFcuiEmn8MikDB0r0T
W2clrfYC7q3aTiql1JHVo2t9Mrbx26Xp3e/OT+N8QSzLP5786Llp2O0osfBSZ0JQA8tv1CnPQILD
I3ft+EZzAipJ4xEeIzaDv04tmMZl099UpXnxAGUjpQhofCKqyVeh05BtiaBO95OJw/JMOrUzpxB9
8T+/ot/GQR+emoNRCUtfs4s/JjlnW9uDLRvBrYbSC/ku5KfaCaqbYhx5pFw79ERw6GyPbhx1T4hw
f+iSZd11wvqFOnA4yIKwU2dc1U5jpE89bj+XTx7yvaCGRW1ZHI2e4nTEHYGnfb/vqL4L9g8P2VRm
j+rYisUpdxHBq2tGGKSl3k+apnWKAP00i254QuC/wjasWdp9RJdV0dv95JneDzr9+5mUrRCZ2q7H
K7z+97+cBfzMWRmVkOdmtu1j04iWJhotSj8q3MeYLOI4+QX0bImWzEWT8dq3GEegHPa2HtaAjwbS
75u4aFsUrd7wpsLw//Taft9vlpIuT3o9K/7yiPZootDNU8FBNYhTVc7pHeHWF2TESF6bZlxmMY1/
l1D6aGrzoazL4a2fHW8vyrk9G0H4yQTsb6en94vNdJXp2C7bUVqQYd8/0By7urQBr95BkeeK60tr
eJtBa51MPV7tzw3G9ijYNJdCQyqlumYN1PXL6Sr1zoNbSplZuGLntBfz85Pzz4vN4qCwtEUi6v3N
VrCN2I6QkHlndiTlomtvxEOd8SJEj0OjV+uF12m5s2bVHtM4Ng6FKJJPjqzfV8j7V+SRljgQcK+n
KCfJ+1cUxi2C80aGd2NZMyJrd+VFwJveD4bh3jeoyaDt6da7D5KQ+J8YNqHW3pP/cycXdxNFTbxm
49SlOhSkzzjmPEKnHhd03mg7IW6xib1bG5VqM7wxeOTe00Mul0orZzMl41M1dih1LbpuS+7BbufH
1XEwWQ+rTmQQlwfKOc/MWKZyMYlZXkxzbi/VPM1HWrjtIkAZ9BDOunjxcWEKKcJnHIVlTIlqTiK5
q4toOusgH97+eTe+t7y5bkaiN0Ixl0YS6+qj3U7WO0mtxja+U9Hg3NiMnO/QMPdfQyUFFYWkP4VF
KDbzVGaIDJr8k7nWv/vxtk1Ach0/slANvv9ogU5nC95ndNcYoXEwK5GsRDjZR1ZpvcNBvqc+QhWF
Ypf7ViaWvPvn3/63hfb7RYNYx9HEqxbXnfXRSYFJDd0XQ5DeoUK4ZoVktTiDcTfSs5yHN+Gp8uX3
oh4nU5xqN8x/idoL50Vepeg+C+7P+5JDf1v4nj0wd12G9aLsGoG6amajTnLiMyo/HJm/bopqb0Qj
spnKjJgpi/hPAhljh+aQPYPWV9ePvjFOX+auoRHjdamHIMTW4bSK6PRSvs5ycYqLq+R0iMZgWOQz
naUl/RZx6mrfHJc5zOoLMy7ihHn48JbQGDyGVZB9Dc2+urR6RtLBPMox/B1oOUxC3BeyKV/QhPL3
//Pb/buP60nekSORMHgfY5reZn5gqO3kziDk7hacay4YACvYM28gdsKfp++56SGBs6YQ9EmgPllc
f3PRmFJ6lrA1i5v75v3iymRGYmD7zTlAif0yIZNjR11PqKjryheVN/YnwbW4njHvlxP1MY/FaElS
HH7l9z+xdQVtHJgBZ/INNjH0ZYZk8jJZRqKRy8LIKVVF0byMMFNcdLTUViOjkgbzdMt/fvV/c2FY
xNxKeTayDpOY//2T+NXoIQr3xnNohsFNS815U3YVM2J+gPl9bZvRLUwbfw1BIbnB3DiiSRlpZ9UX
7jpl9mmBrLj/6kXBJ9CGP6JsYHLCsTWZh8kn+WhHm2F4UZKEmGfXGaItw2r1gRiT9llSOC+ioPyv
NMNQAWHAJ6vhzxyEH42S3SP/YFpOfrTeQAtMU0616uw1pXsp+x7NZgvAc1HH7JReVuKkmt69o8za
IqRP1WI2bIpvBtN8S4ps5WrKh2E3Qr/ZeYHbfmY69+d2YclwEAnLcWC1fzQErcxGhyhB1Nm0hvbS
tZbLlEpHgUqE9U1oR+3ZnZMQgTkLnkmZ1Pn+yZqRf67e67uxXKF4DFL792vGdNLEmShPnn2Gkr/g
VFItI69pVuIKc8ImJ9q6lYhug9oI0b3EU/DcBz7zCzknDT2T2vzsSv/keT7c6J2HD00yhOqcZc7X
IMR7X8e/Pvmd/y7TobjBmzcF6dfHRYEfX4zjiyfPbj0xU+DNbbeBOVngRuhHNxQcaWAkrrHJzaJ8
GZPS3jFeVu3dPme6OTTSbknQ3f4o8qhZC93pTxbtn9tFmwDqJYEym9n5aMoZDAU1CpUWdwEeNDcq
UXSMkLvT6ESij/Feamrw7W6uvEM20of857fz5wFKbmN6ti3JATVuI+8XBKNo1ZySfd7Vg3M1oAyd
9uKlnnlym05Sn7QoovzzT5R/JCxK2eQsHlo1LQnnri/kL5F3mEiZosuO7+0orZddiDcx3uiFtfEK
hvl+H6PUJ5gf6Wjapm5bL9PKbu/qvDPQ0mTly5zrbH1txm+SRrfIEOghhe5c3Lbade+J/cbj4JNs
BKhwf1cRErKwp3/+LX67BP31HiC9cV3KK44tiEb/iEVdfIJLu5u6c9BE5Y2uZXWE9FxvVKMep5Yp
qjIQyU2RMYyHpmZO3rqkutRi5pZi9ocyKpHm3mHkcdVEBkpRRk3CVT84dwN8itsizr/GSU0Q0Itk
fjXHrtiONdFGgHDhyQut4SdgxenudwTARGix1040PzA8Z/7QqV9tMtOpxlUy2uNrNkv5Jencfp/Q
JT/m2P3uTI/OCLAXa4cw2wDuDlWHmVIHk7ohp07s6jMy+IIRHQSy7WR7a9pJJeN5kc62xUDR2tNT
9M31RlUvcDJuFR7UtOmjMeYnxOZw57kxdd25fDY45Rgko2/XM2L9iGh5gQjgLNUcb3p/1oucea5v
mT0TwgcqWzvZbKNBbQVOJbUZOiv0NadStsmvEB+FC7lcsQ/woUtuA+agLzIvzWPsZ9yAXTy/eaEU
L1Hmu3sy5mqjfYI1rOlk9Mkq/rhvFBm3KygiWczqCK0+HKSoKfMpFrXJhKpNIDZ2JAv2NXJTdrbW
fTx+EsT/UdRjx3BzUFxDsSHlx9JV4Ayen2gGjBhFsY8qj8qXHgUwLz80EwbZ8He3AnLtf17lf5P2
8WM9JWwyU/rZH4t6uhNdWhu5PAe5Dr5LRMLUXvt0yeXWrA05D/fACGwmGkv3HmP1Yv/voPP/8BQe
unHNwyB3/2jRoZNhDIwxFufEkyXDo5ZHj8FwQgiHIlikXfHdrGb/m5WPahlf/33egaP9Xz8EBW1U
7epaFNfiYx7jdnXnWqOcz2Q64bEoOG/E7Km3JFLi5PpDcVOO6Qkzalq6tk2uDtvxk2f4HTr99dC5
RlYAr0l+CSG4LD4En+4gypabwDyPBDoWujWTsP5a1wnya1mNdjJRBV4cziaf5vCkwt8qzKr4WXRR
OK/Qa5YvfpCQBjVD3V4Sq2v2Rq8kIsjSPtrXcDmIcK6vhdNcsnwo9mU64YRgT0EabdCkIKAu2ohj
CTtR8u5rnZaJo0/TCl7rxw3Gr8qvyRcXLD0qXB82WJr3NFi74T8lpLSYCN3cEqHrbLv3yGbFsca6
hVmK6lvcuekDp4h3r+hLHDuDm6sIbIWRj5xuEM0+BpGj1qNhVItCZ//N2pklx61sWXYqZfmPZwAc
gANmmfkRiD5IBkmRFKkfmERS6BtHD8wmx1ITq4VQVtkVr0qqa1Y/9z11jAgE4H78nL3XHjeZzagx
bKzhHYuPuClb+7nGu3iCFjAg3MvlbYy57IlGTY/ftpT+j5bMOApxVvPgTuveI+ULzaHqd3NkWTwK
43Q/0VFaQwrHC53MDjrDpXuDD4aOtlYK+8SKmd70Zr9Rzqyd+jZBC4kyFitAa29SfSieGWNyfnKj
YjMZZXkoPaC4tjWG3PgG91bq5G+t4Rn3l/Oqxld1cGRsHL1qUphequ47c09zU82I+/LeDK8j2pI7
zMnzthm18kkyrPuGKgJhfrScVgS/pkI2l42lKrEby7gQWDqlusZwNe6oEblVqALdu34oyoPLXOEO
qnZ0yqtpC247OFqh/KzHGjrTyNqFeshwVqvQ9ZX4rq8uG3U/tyyLRgUZVJXJsZZg/G06WAhRo20q
W7nYqsdNPZtqZwY95h6IpYdiOXYnHeSVlaem9wLX7k2c0GvKUTCuUZ4MJ0Xm4GGMLe2zWwzvxZx6
N1AYkmqlTUF0qAPX9CORf83TzoPelmjbrmXijeoMmIvXaVd5gPJhVSAaQ21s3xIA2qOQmq/iVPPA
pnZGebCXxmOuRH+Puo/THtOoJ2lk6oSOHpFgHcml5bT8JcK2iis6A/an2kiPQdHlm1pC6V9ZQxye
6tHLfrQynWokxG7pMsGkZOMoeIKjRNmHnE38Ng0JrRQ2LlPEX3K8o4OFecBbitU4MsvDpUel4Kqh
bl6+NKG4kOjajG9JmlrXnP7kroARuiL3CFkA35zaT3AF56E5tVVYfhGoNbLekCe+09a37SLw6X86
VC12vsII0yA8CcKdjbLpoZpHZLPKtq+QLmO/S7PRB9MMfsFUDfJHK09Pl90oROCbryo10zPRCvFA
OVtdG1MKyMxytWOF526DJMC6ic1FTEjv6dtQqvK28OjdhTjCQYkgKOkLY94is6iQyy+p87KUctV6
vbaM0sESFN5937vzVeGpcY+CNl3H2qhvA+5kbFPhwkSxIuPF6906xnKikBfl5A6v265LfMvSo0cp
Fi/2FONINpwO31hVW58bFaOEGbSDVlnBQU899wT5NNhayrH8aMifjEaaLKXB1zzM0vt2lPLr0EXP
QRMaG7ew8l1YZPIWuT1x83Ux7C+rYsRj9sg2tKVtyxuLi249IBDzeRi/zizOiI1YS5um/yJqtJcr
srf71xp/04G1vzwkaNGB1EZ9LdDtiq+DPTSPTEW40ZZ+zo/W4agybkId380hn8roa4r46KQl6eTz
OWkO99LdGQon+BxQsE0EtlwFgbJ2DmXXo8ryYgMSftqOOXB65DHNbTJE03ay2vCs5W146GVR3fTQ
ZU6awahzhfkHQ71rzWy60pqnjYGQdRvWrvrsgqK6CSon4pAI9AYukz1uZDvdB6anjoPuVC9VpFgI
25E2qF9xX6N1dhjA4eMoD02dqJdICT7z5WR2uXrZ5Di3c1cfo2TOXwMVlzWmoyjZ5RmQF5168xol
OfJTy7Sfhd0Mb3k4ltejFrtnJy+1T2anpmMzmASJj4046LIZDoY1F/gr2mYzx3m1LbEkr8IJQ28e
JJXft7XynSRrH6WLeLFAgJz4c8S58LKUTaPZPlaVh1yV9B5zH+UNI8ukkAyIRvvIlmM+OTmruifK
BzPWr+eRXZaoohrAA+7NlUk0wqor0yusrfMxn1S5S9WUXjVuyt0cTrzaNBnVk6V1C+ZgbgY+JyZ+
rNn1lTN6z3lrVe9VG9D7lxWBrtBo9JfSie/BaEw7bYDjk0T9yQ1FuHcIU9rW2exet8IVB3R8AH5w
ZGKXxJKVucis4qr9NJlDsvZq196YRo43I8pvHWdITn3X2nfuUm16HSpTkAN01JokXDBmWiF3Jsvt
kPefTOxxJXX8hqJ0fsdINV9jxyx/tDiSpThKYs0CgJRIP+ar2mU9YrpChGBBwADghMPUvHI0LCEc
ubN1l3qE0OslwCeVhOxtWvTsutUViZcJeuGQHOUBKxsOTv0hZ067c1s1vRbUfWtOgqFcJ3MdehCb
2uZRS5bRc+cp5GqB8WYhzvxslZWGwxCA3EkE6F09TdEKwBV5ND2rQwUmwflOCJSmAMwpstFNjvlq
VXtWemOMHbgoDN2HjtbsToHhXw/58F466IgMT7jHlBb4RijOBIh14k9mqjvHcupY2Mw+2IKuCu4z
bcRoL9vynJE+tjGsQNk8VTz1Ocv/I2fC7DxCRGE4PRn9F8PJmodLa+ZS7imnjO+USPP3ORCM84ui
9iFQEy+mOYCebCtYubBDbwyAoRg/krFegRCRZwmcZoVeH+uUN0xP2aRpx7kqmk1hm/VNydK8Y+pV
HqReWL7Qlct/S6cjumYsob6KhiMmD/jnoAvSFVMa77q/7JAqmQ8Nc5JDJURR0/GErLXCmM9TPnce
u1k5E98oquGc9MuzbFK0haoU991yWC88ne4gxhbOsH0Ippsr1bkuLTl8BqXgMXO9TxMuzROiPW1H
GWQ86pqDp36wZ24726WdGUvUH33i3hUh8I3NuFSlQ+g4X/Rs1Pj4aeTejabBM+NluvlSUVZwiKhr
9m5VwihfdIisPHo/8zvDoBg4LnVkMffVCzQR/mgMZgTKMU7l+6Thd2dc06dQTs1z2ITcgZ6LMMpz
ZuvIiTE6xonhvHqo+m9qL+24XI1LLEarNae4KU0ISXOjvlmW4uUyZkG0eObhoUVi8xBWrnZ2y9jZ
KjGPPTC0uTiUqJjNlanJrlr3wuT9GCRYWKi+OJRvCHDRuptkyeCM43S8R5t5TgOhZr/veTkk+rL/
REO7edM7rX9u6cxflRzj3bWjmHi5+jjj91tEAJkpzbeiCbRnnaq3XOlKNHeiq9R7WZtMvpooyg6J
VTGuNdEUrqK+aQHShGZ8IIduGxf2fFXzdl5Yeep21cOrOUTCLa/V7NYrqEz6F/j0cE+KPBpOIxOy
xq2s+zmrbqfEfoT25j3iF3IPrKPQRLqBN2/o2JvCgqdskethyVmZFBobVHHEQltBU/jUK6HmO7mB
hLAEZUUOAigHWd0jYU4P9ImnjWpqe5Vpjv0SyWq4MlLX2kYCITXyeec0l9HRShBA6mYcP7sy+op+
g8otCuitT7JEMW4qdx2iO/dTUE07QCQTiripl5vEEvXriE1zxMrtzNO6RaD8DYu5av0IRs9NYQ8C
WC9BzG/ce4F3gGDaJddllLq175TTuJe5CJ8Lp7JvgCZV3wuvcoathsL5s0LOn3zOJn3ZAei0RJio
RP3s9lGjXaXD3EOzScxcgYpFhBrFvVxXRoNHaxwnvGeZ6wdaSRSADM+5K47TkHdH0x0Wfb6RgOnJ
1HUS6O9QejkOJUmc3WWFy+bNPpB+ZUUUoA6BvOW+E7OYbZzONq8gFoAYGypPfm16anmAvk3UHFNs
vU9ZiIl6DfRwPPdN43W3QQ+UBcci/t50Z9mm/mRMWcHPgwbyiOiMCgjxcrwbJI0/OEryrp/SwFc9
2vYFPCHvZl0UwOqWYdeP+iFzVIPrp3GCc4W1/3yZi116QkoLAH70XXlQDudYcxqponMUxIlv5j2P
jpmXPDqXv5boRjzh8G0JaQsTzkAiMhAiXWoPLF/xDs18vLv81Sag3sqWGVtId85d4xDot5j9Fh2K
aG9JY3PXtZ4bN2yaTDuclgNDHquXOKmHV9Zz8AvLUY5tmFcMllNzmFcUBbArPutlC1BscPDm+AV4
mRd4JVm9Ih7V+Y4jCmXupZbMiuVAUIRdchIAHU6O04EaIe8aalkel2CdOfCG+YBsh5k3o+vYZa2z
JoNzuhcTW7HqRpeP3i3SkDa1WHbGysFyNOSV126oUVK5ppV3ZwVZc9Ys2T7C4rC2jhfyGEaB+eNt
lFXDDwSZcFklLa7asMxSZ2TlCKG91D3O+Wxs9bSKb9QMO2dFrwLZjKFFi8CCTx6F+N4iV6lt483j
fsqj713v4vJV43RgO7hFx6v5vVFj2oKPuWd1kI/hUFMoxB2bFB8RJ6oV7jWG7EeNtKWrLKK20tws
/NSUuXnNM0sukuf1o59YrXFftl37yNfO9aPaTDf1GIWbNp3DYBWa+V1uBfPsi1ng9Iu07dDZ6ho/
YnajCo3/E2ZfL50QY7A5jDd6vzL1NFh7M6cI10jDN09z5+vJVehavVCPvhUxWb2rJogDGrfLxZEQ
Xg5kpPe3SIXEadREts2mOGYoxyaVDXbzaIwGoymZOvucHZ3TSQb2S7fte3gS+8tXOyc6In4r1YNs
U1ic7Yemzb+RguJ+6gvoIPGQf9ayiONqj8/AHxI4TZaROA9EdxoHzn8m6Aed5kc6hgRxZNENDAO4
ZlQImGMX8TnrIPdHGMSYRFJODTneSI7b3MFJSlMvXKTycooTVrllo/ixowJ3THzFpA/UCh2LaJTj
gWHDdBxBxUVa/E0Kyz4nam7h2DQWeRigO/2hN7uroQlw/DKzucPqWL96VoDHNALHwNLABbOUp703
EgGOnw2oB1bhiBhjsNLqJpyCdqM5cwTWKYnFqx2b+t4lrHylecu0BLLN+M2AZkBfS6dMxDeWkV6R
xH6AT35vgVk7uIBFgT2O6Xmu0YsDfYi/XBo0IeYtnPlT5ajNrOT09EOoIR2YQUGfiUd4R5+tbMLD
myo7/aI1qbtuWsHw/iJpyEK3eMvGILi93O6gY4K7ktoipNzl6U6zFP97a4i7dswe0kXepDsYfdam
AXByhUiEVSSkW6IGjdVIxDThlKPh59TAW17/WI4MLOA2dk5aXFXTytXQxuABsMQ9OkvfeKcTAumP
QalvWyMFTkZRdhdbEwW8rQ3gTBlNoGKbOXbna9G2uNDqsLT5F4piR09p87WRttzpgZl/wbrR+9S1
0fmyullMb/dgWIE/xu5NT1id2F66hJcjEp0OzPKxzIzbQFT2Y72Uk5fjHfsRzULEOxxKmdPfuXgO
q9UCYrmC7OHeDUw+HwEDsKTU2IIeIVqdkrbUF1M9qoqO6ePR0vAU6QzHbkbTatfjmPJbszqqUsE3
qR2QQ7HSb3W9jrZlpqUvdozXIx6tTe3Y9g3NMe2+QHPhXzp9FcFfr61RACTmXsuvB7uqXzKrhoGB
tMjP6m68v3S2vcBuT04+cKgBugAF0oKnWDTn4qLHWFpbl4Ykuqzyc2ZF49FpwpKDGB4S8ELhRiuX
FlHTl8192iTFTcYc/673+nDHTKe/6ZhO70ABsrBWSPmFKbOTvmx8wJ+6m8hL1GoGcfMdZZ9OWwTi
sF6P1tYWOmVjj2VmDSsZak+u57fgNct93k4REjXhvcp5omeDtrQvZPdtgh5zIKjnxhCzAeKsxV7r
6QFVkeFusTnIO5nY3HQgJnh/7gSKhjFedENAJjqKseEWaUOA4o2V8i21bRZvbBapCS9yK3CFe1n3
ZlhJaB27KeHTdGMyvHY2o5z0InO67PMSTLWgYbw0AqTSudccmfE9NAaLtBcTkQcPds0GfGcH4XBT
sYzv6CBJGhj6dH+5n1AQG9sS7is6rL44ig6bbkEf9tAVlbt3lV0dVJAnB08Nm6oI9CtD76MHQh++
TnEXXVHUUJjZSXqlt/M+tXrzW1NZlL7L7NetpHXQA8/cenUeXRucEFZGNk4PqemND4GlpzeeR3Hg
FMLd2UmLd73vzW1puTcY4IjOLDXzjXsqfumR8p0ud/0fhhB/n2UjVSQn0HZZapDEf+iKqzbBdFy2
KFJlmz3QQH9zsWQdm6Eg7Mqwi2Nd6i727Tq/j6P+c9/3KGVNDddj7BXB+w/VoEIbssNjE9z+/t39
fZLNgMjV8QQsY2z5cUwDjbajlk/ns8496+Pwf04vo03Liszcx12anICERsVar0i3/EOYxt/l1QJ1
l25R1DguChDxYZIdZHbhDFJZ5z6MIefAfaxeLqsynSp9Y8Spuobz8TQUGchA8KaYe6syek/J7GPK
nMfb31+Mv88vcC649J4kmaF/V0bhTh36LtDccyWpyTCqMrvQl2OjLukMptBE/qQH+ru2Q3qu4Zie
LjxPN+UHPRAld59UeaidJ6xEm4y+Ip7UWPfeDBN/7FSV1r1Wgr5ml/Kuoxgwrm7y5iActfXRiR3v
6fdX4HIz/jyt4g0xOXRRAOMXucTT/GXQDzSOuqCdtfNs0SeTQeS91hBmtmBkh23bNN+zvvd2oXCn
A1S/mXIovJtat/ruWUO5iFt1YIgOmJYCfNdmbOrgpBcRVW8cu48WD/y+GzCj/v5d/0Kq7nIX6aSj
MtcHtPXhEdN7z8xa1xTntujSzdxU7V5TEb2jtAD+OwRf0Fq2t2GRBNPKcvJ+AxReu5JJkPldiSy4
IKZpxn4M3DSEx3xb6229H+DSnS57hptn7t0f3rL1NxUNbxkdmO4xlfa8j5q00kqLKKL0P8tUZldS
b8S2j6x0F2Nr2NJUtk/tQIXthpP9Mo41CWXh8GK4Bifj5bBDX8ndptMU/emRXO64n28A3he7hiFx
w/DuPjySGFUqh/OwdR6iJnkqSxnsEivuHhuZYjnOQvMuH5N1Uo8jR3vHO0pGPWpF1rR2bXSzc3SX
YkigUgOo6jSvIADAwQVgm/9w/f6u6XN1Tp8O7xGBqvwoV18EfQPYQRPu7DLlufTB4imtXmJK/RXv
rKcZySFO1NlXEHHpelhYCJeS8ffv5O+LhsuFWp4VbkEhP8qzqLvYdHSGnpehrh718xsOWk5XZLzf
BMvU6Pev93c9Gq+H+MdDGIVd6GMc0mAqbEp9Zp5FGYBSaIpXRjLFrqwSC0GQa5+GjCzioQY5etHW
/P7VfyHXc3VG6dwdpu6hov7wqMUKhA9h0AKyrtHeDK1DV3ty3JvOy2hkt/2RKUN65eZW7I8gMvzU
VgpqOZEDZZFrr2NZPbhDHt5hWPnTlfnFN2HgXuBLWBSFzkfRdF1Gpa0PjXOOM5R6F1HSRdvC0Jgu
uAiax99fi198E6w5EmHHsl8g8fhZFAXgRSNJPbXPHnvnnghLfLpGXH7KQUGyewiN2VJnAZ1ywV5A
T1/9/uU/JLNdROIs0rZOaaF7KMY/fBUawbxAE137nGp2d0AVH+4LNyteVTDB7knstTEtskXGvE/9
7BbXYG8fGk91fpJCZgvrvv+DV+tXNwdviEarA7PXNJxl0fvL7iFwLFaicpwzfTsge0kZIhyCur6t
8JzQzHDkd8tiphDVPCDBpO074Ek7I4owLY8mAEijjeJvGF6H13FeJA+/v2K/+MK4SlxqhJwsGh83
t8oSoPqEdM+WkS59b8Ach6bLOTEvg9rUSMfXS8F8Wa/GcWY88fs38AttDpsrCmTbQABMS/SDGAS+
MVCuCBQUqQjTfRNOFu1+yBETsHOgf+0JKsy8NcQY7HFSZ7vUoXX7h/vmF3u8i9aCFcQyLbjwH200
zIRKZ2ZRv/Xs7oiMtWAmB5S8nwNGoto8P7sjNHVV0/phIGmNWzO+S520O4kyChP8wanaNGbztQtx
C49dEb8laI7OjkZLRQXzsIpTSZvw95fuF/sSFdmiL+FxQUfz4dbK7IHTZIUjolnWOLpW8q7D3Xiy
Kmc5mSyjv87+39v0/28D8nX8WpdN+b399+Unv5IuVhOC0P7nv//0q917efM1f28+/qWf/k3zn5c/
Dt/LxRz80y82RUuswF33Xk/37w2Q48vP/++/+f/6h//j/fJTHqbq/T/+7bXEd7D8tBDc4c92Y67/
/92mfPo6f03ipv2f//X3f/XDpOzKf6F3xvbDeix5uJfSf3hv2v/4N8v5FxIhE02U4yLBRJD3f0zK
tv0vim+0zlQgzvJ08Cb+26Rs6f+yHU4JtIUZVKHhtP6JSfnDzbQ4D0wbkRL9au4l6u6f1ymoVXnX
tsA0y7COiCgZg/TdqGxyFSoLYHVr5/YNzhtI53+5Sr/wk344Cv543eXNS/TkEkvrz69L7pMKBiiC
W3rhPYAqK9jW1kx/Zsic4+9f6sNmeHkpEj8xGzAnwjL6QaVNnCWxCq0+bftqkMdMdE9eO7dbc56R
qpvaPztG/ng1RMke5zgMIx+rxkFxuknaEdOEBEqUSiNc9/RE1oqz97YahoHMEoVzySk//eOPSQnI
ts8BCgOXvVzxv+w48WAIYjo0vkkXckPUOPr3zslBHCWzARKnKf+g/P7FZXW8ZftYbEkmru2fX69G
4BAFKRPPPIK8A0JZS+Q6rOf+zgEx58EMz9r8D3fNh6MCl3WRkOIXQUHIXfvRLUoxPjpWLYctrH1n
41ZttFdJ4vxhc/x4b/Iq0rQ9KhnLoXb6qGmPrEYrOI2PCHxzYkUE3LXPoMAILsDApx9+/7X96sUw
u3Nm4/D/91NGG9HuIiJm3OoBZ2wnGh9DcyZ+MjZffv9Cv7h2ODQtutToUDkefbg/KpEURSzzcat5
8oxPoN6pyBv/cFP88kUse1lR6GGwoPx8U3Cv0f5p2nEbCOtVWOl4CmfiM37/SX51yTgwcrVYr5BX
fngREQWZExLusjVcp4dlPN/HpldeZegkt79/peUe/ssREPHHUrtxOiURkP9aH1ZHB2Ccq9kZXc0N
A9Y/3MwffrjgVMmaT86LQRnEd//hhw+cjyYjz1PAJahtiT/Sg/oeIgvwtTLPmng/tnQ4/IJYRxtD
bdlXT7SGg/H+95/xww6wvA2qg4vziE+IFOrnr2wJInXn0Ui3rT6kVDxloIAaxLAQfADMbrWXRSS+
QAOOnH92619emQXZhI5hQMn4eGqw50lk9Qxgm5FftpuYwG+nhAzqmpvr4Z9/SJYN9t/FqGJcbJZ/
WRyZeRcCtUa6hY8lH7WwqV+pC7sDs9qZOJS8u4fK1P3hEPCrK7s80g4rJO5N64NVJEhMPZZ9DfA5
Ngogw7JtP8PIqQ6F046w90NYTivVl+L9H35YE04BpllarXyfbO8/f6OBqZPpAAR0G3ph+0lzJP1l
ELQvCxtnNzQd2kUzsz7//kU/PPnQBw3ccjrnHSE4bS2Qlr9uP9ZgWrLwjHyrJoOZSOsO2VoMsej/
8NR8ePh/vA71D+pqnnyKoJ9fJ4oDb2gaIt/0Dki6nfbWbWVKm5HDVP7h6f/4/UGIcWis4A/lWnKH
LjvgTzdNRiZc2BmHCI7Zl/gPRkOKgQ9bqEBOY7KyYMCimIc382FJFp1lxMy9rF3fRrbc6NNcHPso
1dHgYwXNV0naV2QZ1bmn1sBfTebmhYt0hQUWeNZghNC1skajWGNWqT2C6oXBOSah92y1tsUsOiJh
C8WeJOdLcXKvYd7XIUtNqeQLxq3umKUg0n3hjuO7MYvGWHeij58qDIYSpFWR75OhkNjQQcMfu7lu
7Gvk2BoedYQbCFZjRgm55gyfYSDbTM8qM7oHj07rvLG1l2CcrBsjae0F5Sjf9F4v7nBrdWItmf29
xKkdtqiHBEQ7MtFszMi2ZL8dmlgHTxG15QABp2v2pN4b87otR8fz9dBs+UeN5t1EuP0l+u50OM9R
TUqZ7BLIdQ2RdWixxrjci5Ah60YYbQw0xgjScQ9nl8gKLfUkRAk8YmSgqdHxbSPk+lO+j+DdeULx
jnna9I3RqPkcZQLozlQYOTS2PI0n3wpNdUxY26cNnR8b+EfXldWW6JqWSHZ89M9hHDT5JtB0wimk
U6FtUoY4hbZCUJAl9hzsg9Yhc0S5wwxTTTX45UJaWd2eJlERrih0yho/lWweghRzXUFEgwBth8R/
ldWwvckWcuBMB/wBjS+v9XaZmBVhllRdB4ItInOtHKIttkPmVm8B/qQzszDd3IqpFu1BS6vsuoq1
APB9HQ636FqG3h9CprpXXTwXEGRH5AQrgGJFsSfNxHibY6dsNqIospdxMsUX04iHduVGtLDIdWEE
h9KXkA4/xCtVrVUQGkydR5JprlM7j+GbSSjiUGdFX24dpm73BBDV8daax+I7jqPKRUzmknsW9Wn7
QkhUaR5kSUDSLVrH8aTgtWo7BowUe6Y95i9UfYbYlUYM6xS1rNbss9BSgz8NUY5s3Wl4h6MY6s0k
CLlY5WTJyV0uWqRsYae0FXS7CMh06mRqXZeE+my02DbRXeSqexVaYOj+QIOv8EfRm6fKMSO5rYwu
JYCo6/Q73k7C8FlvOpx+QUeDa2iUIX3pzHBja8Wgzw+Hio7FiI/4PBe0WXwAA9MXLzQrWh2hHJuN
FRRtc5UGU0seUKwSe6ONmg5OcZLNOjfsptyEDEXyrUCcFBwkmqwWfdPchHcaaVjWeqJNcORKkLFI
wNN4CsbaK/2g7AilIosveyTVGFKhVjR6cQyMiVtukTXa/lzSpt5IAQRynYlITjsUyiQ9ktUDO09j
Lolbrm0Uciw0bwHlvSWwhlkNQ1A08BXBYTOw92913Q/2OleZbW0hAJimrzIxRLt8dNriwbPKDolj
lbbuxpp71EJ665L9EdV1rsOwl8MzRjQ5+7aIus+GgjT6yCxbPsUxZoxtKtLpTfNaQuZnS2+tQwON
osH4N5YNSb5xcxyVtG0/abBmB/kYtIdQzxiAl4SnfM5Y4NJ1jzn6LQ7sQqwnO3NIHEkFykSNkZnm
S3hvM3IwIzsD1C/ReGTz/Nmi/r8ifq+eNnZhRu4GyTSwREr/0NoOeg7VEgpntqunSQOm2pcT8jxH
s8KtV0Xd96EfNcM3UDPeBKaNStsmkfe9UgV/zTI7+6kycqPzydjjPqgaobVrKdsIel5U3vcyDvnH
WeDhjSvhapxSZ3GAl7mMJwSwDrltbQXAZ4danZigMPC0Hs1onHOWnWcWKscI6m41V3hNj00GFyp3
RyOAOjojG2U6rGd+SkrloR0u91uTK0bAM7KVMO16WKlJYJm+MZZI/omlCsyNGVnBrWM12WsPdvm6
nSR/Tekwun01p3B40Ee3gr2qtd873dHkFU4+bn/aQh6oXoUxbpVxtO83fCERvz8VceS7dS8c9DGd
E29wAo02UVhh6+wN5aX2DoGkwQ0SetqDbnB3reEQGp+cLDG/TL16yaVmfCJzrD867WKIShDW+3bX
EjNle/Tw+jb+llvijZPC4Mcy0M85HrxVgTtjJ2YigcmLw1IFFuOeOXxSkSenR8QKGy5D16X54ZPg
ohHEkLgDVxSf7nVDoUCA5TTinpniniDevOkWb2x/DBCmXXUUY6wK5aazva8k/J2xpHgbwn/eMJXg
2yF8CzpU+2Z3zfxpMNPvpiu37GB7EbufMrC1jLD0Z0wOaxyRz22e7Jmx3tsh0SW6aoivcZPkWiA+
IG/FfoRIiD0VkSALm7pSgEFPUyq0fRnzXE1scb60NbgBQ3u0Fr+Uk8od8/jSB5FVX9W9rJ9Qz0Rr
slRuceqEGyRGYLSbGrNHHzO3tBFLICWHSBcWzTGZ+H66ItxqFWEaBvKCc5TL/mqYCJLZNBGrHmG4
dVGvdZsHnmQr9S6gN745Td6Nm8Sty4cavMcxJ4KG9GPOdqhds2nXOAYSdEBVr81cmjOfnXtspUJl
fprjoL23ckEVG3vTQ2xgd+e2phGV8EF2eKv0neEVydlS2Jossrgg6sorRkFk4/LkhD59j/iZqDRk
dwbTgLNyg1CjmiLEwB/a1npThFuMK4gYgf5Q4wvDzWylqHiHfvpK8NghmOx7p8MBneJcAbVARlZk
fmpdspTTZjTv4WbYUCmCSR2cXsh7GQ8CSSBpf0y8po1OTp2AYLueR7YksFUlHBWDEIcNU7L6W0Ah
C3zdbGC9uukiz537WidgT2BrKvgfbY1GzfwiGqFfIQ1eMl89M98rCT8UQG1zy+TaXAMnVTdIysS3
BAnW8ETg7iA2eIjrcBMQ/pr4lY4FbTbBpk/j/F7astuUgwZRnPM/+vPc/tyHevyGJNh+b3q3Xasy
paroovJpZLBxN7o0Q5ZHhNst0cGC9SEYOrriAjW63ncHb7D0724YfwEDLu7MWRR4yKc9tVG2MTRD
+66leXdVesTDTKnxHAHq/wwQrPfJjz0aihkHoSwhuucgnOsbyLuHRIF2RqCu7lQ7xDOgGaugPAG0
i3jiez8yX1JTgOcLBfEmbSXMZ0KQ16ik8NZgu0T04lnVOsWnsRGWGHYx2hNfR1DxjsXZvXWrWSNI
QZm8sFHcO/Gw9/T57BJhTm4ME+GjsglKWIeB47w30VSwhwJHwWcIUOErkL+s90VdDpsQSMXKqfN2
Ozm9txkGndGwKbZDwJDLMmNzg9kp20xBbcdrFzzGAZqCiHyc7dUxmHMeWaMat6oTtAk7x1unXUCs
cdXoJhL7wPG9aHxaItY/kZWN3ygk2POodISoXqAjoB6IUhCQ1R+IzzCu3ASQLqwn5zbpcLIVMojv
UdQRnsxBPsDX1Bp9upS253huEhwIxDSucndIr4gfIEewrrpjBaFqVwtrWDtz1xHcIVhS7JZHDse4
vScF85Rq+APdvp98PnO0hQpurWKiLSlW2tT3CFvzEcESCgXpuzgCuWvOVIC1b+d5A97cdvjicsCR
VNZa45OkZN8m6JKfrKoZxUqkZP0SvwkbOqiQ4yMQxLA79VO1yTN28+08m+GZLuvs+b2Ycrnykh6F
vFlOrBoUeMeBb2kbeUak+VSAFc/RJLdtT9N0ieYSVMmzGWW+7WgB+SaoRTlQgPK/S2yq8T2mU/s1
N8o+PuV5gPVIOGyj1/g5WuJ0e9UPV+J/UXcmO3Ir2Zb9lzdnwtiTg3oDp/fhHr0UoZgQISnC2JNG
I43N17/lmQlU1QMKqBoWcpIXV1cKeUM7ts/ea9dRgOccrAHjCtz3HbKs0rtItQwfUclRl7eW/erR
ZnmoI6Zabl+ZpNbRy1fYxbZY6/2aK6JqRMKchRZzDMekL0neUrLzMPLUZ3Ctg0acJraUN0s4/VZx
1GevAY7V8UkJr4MSY31BCwK1sih75+pYJHr0rb3rtjU/hhx+xAw4X6qNx/qgiEc8s6jRtBVq8TB5
xa8RaNq2x0eak9fCJZ/ZHM7MZAk1JX2YTHnAVbOPuhnc81SMeOw5kDdyZNraLDKmM6Uc8TLi12gO
NDGV+5lDtqJuAU+ziTpCvBTNcejS9EQLHg/aALkjk3Z4ajL72qzFGwV83pm63UQ1FEMHDD3nKuvC
ayiUvBjauF8IVkXNwVvXEdZXnR1limnTlH2jyLN0eYKTL9ePxLy7Sz565Y4vj/NItjQKdkFHQmQP
iB1PLMvhS+7p4N6fKSCx/B5gMSPdWkixJiN880euUx1Qn15TUj2oozXztmzodCseitp66zvdHtxw
sf8ou15++i6gY+U5XI18LMiQ/TviWDyfwi0qEPXd/a0ifRZq60r4G5uGzUO7X0HOe5sJVACFgxUU
oR3fhQagtx8e3F5RH976LWC4Irv0RfTHWWV8GpyY+oKlpvmrupUYNG1ujmFuvVHoclvsW+Y+SiPx
SJav2WmMqXhp59/BrOqHzvbpc1ft/JdP1k90NtIDi521RO/C7GKmODiTDYZYmJlnthankEqWnA56
yWs7ykmcbGrBkrxpf7H9vJ2bYj7QXU9qK7Pt9SkNEZdAZq3wK7Bkcdceg4Q8SZtQduS8MTzkr5Qv
NNTl4b6dN5k1yG5X9Gk1HWI9y9eopgz09sWW95VMYd3dxvoPTsaMPxR7P2WT+FWsmgEjNN2msuXD
LJr0RAO7ep86JTLI+UPzAwCj4GWl6A9yM/UqkvgFkUSKrOD81mGwo09lvmSuP+7w0Fs/7GYRtKqL
NMoTU9d0xozi/WZPf6naoJ+TqTKfiyaoNTLuyzJdidJRaOm7JMzzhnw0ZLOJdgO8SrlJFaM5yCre
mHBWt1wi509Qi1ei59NXbvL8SGDiTd+Qv0lkpVbBrstwkJYhvtOGmeOri/tbkDQrF30FOt7NFJX3
1d+MKqQ9KnDzi+YE722QMekUl4gKrqeM+sh5oaW6D3p+m3Wg22DT9f6yl0bgJwibWjykLs/kbZS3
X0Eh801nS+sahFZUn8mqWU+qut0ZsLMvvyLfqZnCGSLu0zpOzQFVraFrcVr8H3lmaa4TTHcfIpIQ
yeul+nI02UKVRsvPyTfixbUh5o/IRVSh+kNcbQj5VRLDfGsOwrLJR65FEz30yz+LIgf3jkKCMd1n
2Qp4MWwcSofGCMNZV1AU2zUW2eaYDhGGT14OnOV6WEgTz9qJSYjw7id1LqI7vLDOvPf81XW2pTGw
Z5cxGH6OkWTUx1wTnLUOgzcvK0Oc2KMKDE/saOx3hIVpHfTl3DRbs0ILCMmQUEjjj9UEsLaur05Q
EtyC2tKAOwc+8Tm6TJQJFPH2MV2iAHB65diC4cm2i229LgvVDfYq/uSah/oW72aA93ZCQyFoNdav
RSwqhtBOOCO5WDHBssBiLXc8PUhhhyrSz9NcgBNyiEY0SdgZHKdgJO1vKxL1wMtPPc3G16EKNvB1
M9pIyopO0GY2hWa+Y/7aKuW1B/SEsuMoKAKxq8Kw+07Z36KiGaoXEonYdMXuG11obAvwvhQhT/WI
XPZj7K4ldYl87B8tcinzxqd3wOCt7LlKMMvNwyWe5dwfGy5Ha4LSy23QKbicZKnxXk1VckXBhL+6
SY/XW1F3Pa7vqDVm2OpJDwRdqMvbkniczT4sAQPw63z5oDjA10M7C97g2pozJvc+Din5oN2XxQfW
ebQlOqEImNIunXgAkOGsDsrlqeItsjkRCgPlshZoMEyPtn9pcQ/HiFDh+CQ5qixUmJkLnsejdt40
YViVzKBVaN2pagmLXdgPXUdhUNu/VpUO5k0wW8hUFFfGv80NrrsZvZyLB7qfQc92q9zfxm3QPYiC
PlNCDAVPpMCN23qjcqSKLT2LlNaEsak/CHgpHqCzqU0ym9H/djvpv9NmK8lvdnFh7ezKNyHh4Xb0
E9cVy9UjsGnDYXQVKLVwrZOSTqHf/I7Bd5sBrNukRstfvjNE39qdV4LQNeB816oV6Jhbo8uBXhFq
IPpFBx7YM9aBRHIc1e3aYEKxJeVDTa+GxZPvyUW77zA9SDR2gSX8Y6CanhkR/y2JauGhN5RiXC7+
oOzhpoChaqTUtJsdspZ5kMsyR4kVxZQk5rFlRVuFMQS12q9nMmVMRXztG9LJB2CTsTo1o5I+cl/l
PWUlvbYnjFOUJUjqkw4+9j2S6rPqRniTVhk+hn7h9omFslXtyFKwkSIFzTcBHS4Qm8oNlo8wzP0f
/J3jlzyi43OjHFcGyZzHfX9uRsNfC8cojUpz2JXenZrqEmRvOXjvQmXc6vH2OZ/Ch0m7rcLAkIQh
ZPRiz8R3N60VSwKoYxYOD70PzSqhmtu8aFu1zVY7npB/oH5ImAF43KerMiVXfMToUW7yZl2ym4Td
B4jyNBFfYIXZ7q2lEUomabKqYcincaA7ZG2XX0e/FvekbgvvtHYDEIdvxlRLR4kAQkA5TJDOoa0e
ZRnAsLmLyRrUHJr4Iad2JwxZrWpjfLaIwzEveV2pvfXD1pLHtvUrHL8GfMVCUxiGwMeI0xgbE6o7
1+mu5M7uCCih2+rmYdst8VoSLhoj7BiNy3C/bQQdweQZ6NWjzVHX9RtxRpKxrc0F/SBLZcJkjOcq
3bIx1HYSoOp1G2pwI7Ol5GRk5OZpTQ5+IJFKZL3Kw7PGFmgnvF7yJoSv+I7vary7FFOoSs7vplP2
enKGkoaUqeGuuSWXhT7tWFOR7RBxDUCRPu0omPM8Q+WFO90alLxiYgDBrpzz+S8ah9yuaLNfvT9l
K6kbEpw71dld+8lBMrp3oBzbv8aWqkBWybmoLZPFzgVB2O/3rpbc7+eOsRbPmY5gutGfJd8QD/r0
vhyjmmm3XeJ517hCEePl4mNt5pI1PjqBkeqr9DRh77CPGn/XzbUb/4JMwh61VDQ4I6141LPS9jNl
56ApxreiQB9JyC16wHo5F/OtZRUD1IplWd2zqVMPnkt4u26x5rjxxyKZRgPile+9ujQQ3V7sav4a
jC+eOzJA7cbkC4CYlDKKNwdqrHeHl1/kh5QSw/jiFSg3PNWy8Gz57hzucmNCSgMNrLvHsWzlM6ov
4aNNNmvL2osudVoOS9pJ+ExBEN7JjH4b7J14Wd7pGBLy4vnGGx89RIXyEISpBcHD8nzKgppg+QRt
AUGVj5II0MwwCOwoBQ+/i4mdTr1B3IiBoEScFxsSRYG3pUsrF2dYsQpYDyWEivO/ZMae7IBluKCm
BTXUbSKi49LNm6RK5VwfqfPxhn06111zJEYxfzN3U9DZm3SMn/JpduePvJFdupOdLeYtto6m3ZWg
DFw2Y8QxYYLRolP9dcBqLkw6ixvvEDEtKq3rW16aHO7UgGGxs5dovWX9sZ+Tl4ak2lPh6Kou+8L4
c6tMbl39ArcNO6O3hPbL6kFgopAdoMcqydIe2iYg3kk9W6gPzlqHQ6JC8MZbuyXLu6FfrshPwTSU
25S6VHWn7XX1Nlqs7mPtdd5LFXhhmdiiHv/GEnfR3criLN8shbIeO9dMHMDAKF88bsOfvkOH0HXJ
VvntChBbG4jSnfWcRlHwbDWlzX826Dj+tbjgfR8bdkAvC5WxwbmLArXexRCr5NEsXCIvIxXb5b4a
RBtT1h6OLedKtU7FrieP4j+oMq9eZhkae6/dRZCep8/sZ3zThLhNgw6Ji3T8i0jGFZx+oDU6zD0K
CfSb0W7u02yU3OX5pJnEr1YPXHizUhWs+XQ/rDrt7xnEiCHCK+mbg+qaiHCAWILpMnYFRzxWIf9X
7uZWx9WVu+zOJg4oNhF3Wb6Tqkj/MLuMdzVAqg6yRiWXc9T3mdnP0stepIo5muNGMEBaQ408TsFw
y3HAeLprlCx/KF3k2QF4Ws+UMgoL2bfJKuQcG/G5xHT2t5OzXhKZiTRPsKv7OYW7QWo1dzxTS+ee
azE7EYFWO/BFp6HcH+b6W8hYZNuIlimatrq1objcEYY6PVa/9qlciqra+yPIyCQgC9nJDb+8NkdY
7/yo1CmFq39xm4KpvxhMOON9JiyWzC2Nyfswp1P1pRntatr1kKLYfiypO1JNNfUUSDuNfK+biNhV
XLOj3lDxbps7bOncs2nQHOjmcvyy4l4+6iohYV980JRNtWMPx+ijrkeGF0EZSbYDOSP4/MF0rCu+
dGk+3UtStAzB5C7F3YB1mZi8twZf/ir8Lmn552Kbin4cruUwziHtT64SO5GF9XlY2JhuXeHOv716
Le5Y45Vs0HQp7mrIDXzlp1n9InUacoM2CNfMhVP2wyZj2NzHGWtr2FrlcuAtYW2T8qENdjbSYbiN
Lb0e86GitnVIW5+6LLXG1m6kKVReev4ijNeup4sN03APTd3PuuysZt+tD2ubNgVAD8LxhxkkAGCq
1Ub2n0THFVpzJuK3hVTw4Uw1+1+WHujsyD0IKSw4LZzwY7X+aIGEi3NceDRL09kp5tMahYyHkixX
vyPPOkY7HREPOmeasqZWFuijXtAi980iJPsrNOCgXTbQvLHzvUnbG0Ne+zhVU/MltIPNMMNnuTIn
ZQW5966jhwMETXucfMmI3HfLfEm5QDOiLCPvmAEt0R7B4ntoqT5T9r5lc6v5piom8LTxlnJXVXFs
JTzkxHuq0hsAvGxWea5ZdP9eYjmXNEjD2ExwfN0GMGSYegemO7CvOYdjt8daCq+o5+x9doKpicDe
MLptrUU1AblRl97NPOZhzunfudNjZTo+kYRFlf2LunjntSeS9EwrtBUfg9WPykTDWrc4sVafwuCi
rIfnngmHhVlaW1/rEtDOTkjQP1WNcn4ylJT+tuJYr7eAPdMfXuss5ZbX+nYjXUseDjeY8JgMbuot
u6h0lvQ4zoasN+Vddn1Cpm9RCylEy/Sx5PP2FrJ7XzaFRkXa4ekArDOIihRyXdlZ+ZKTkGDBHzQ0
LW7zwF/7PZQov/okG5IOTz5Q9QsN82l3GQmzyITgvs+FznLy+Yak8+n9nO1hO5SuSk+q89ghqEnE
Zu9AeAte6P6MH0bHN9OOEjr9DChnIdhOByHp1qqDIMKisXPZWwfTa2mLZTpkYvD9c295UXq0MAfG
xAwmfkTGmwWKnguFY0/M1SXCZq9T91AqYvP7VXKVvzcUQs7UJE4kWNmQuEWSpyDJdqM122iuix+1
BLEb6KhUsIcH2t+1+uhUiSsjqRskCfAiKDrvGAL0x5yZcEx4HVnXF2F7S6iPKryWaeH9AShbvK68
e5TWlItjeRc/4Du7g1wW3i+VJCAeB0uLpMsojVfGT+vxkEN2dk9tyRV/3NItLbydu0wwX9ksh79V
5JUFi1KASuBEanAXflW0n9ICcX9sMPzEyVJ1Y3EwnKTq7FQUJyerwhV5XmXmiY/UzrR9sTJ/9Bck
uxTUtdcBZfsZrg4q8QWzzzyzlYTc+jPMaiaRTTzJeag2RWQ0FWBhzQXMdvJ6usvWpaaxDH7auAfY
BfYPKJFjznPJPW8Xjms2HQPONFPjs/Gcr5RoMnSLzC27jQ8eszjpAT0uAQZT/HGric0oKW8fD/Ec
9MHdxLD2t/Snqt/mCvDkpiIhGz6Na776L0DDpmqzBDdaEHuB8stgkHDZR3AROwPdc76G3nL/suFE
hOmBB6kjHpWxO6Bm9SMwsTUMktz3p3M/9874PDlm/sXuL6t2MJ9SCE7GKDR8kXnfuiwt656vVPVD
z0b8yPxg+giH3H8cuHwx1oIx+Y2X6VaW6oZgMSbfr58MSc8b21NNLAggA1CCSKnEAs2E3dkmd+z5
O+iLG9WvFaE+FdJ3pl0zsxC/FlzY+YVtRXiR1Yb3wRiG4NDCfKsvaJ0MTphtSPXzZa7fKTrg/1Jq
e/NE95HLMgqWcMYuolejSErqXPKdzQseXJbQKqI9KDiKMXFHZkBNfBemFul3xFF3zslNx3GsZaLq
UfP8U+VKvY8zFiO5Ot+rdh2yP21ZrkO9H1TjIYkmzEhJYDluw0xNUyhVjZwRRyFlyYXWB1m0yTM1
x5TXVYG9lZRj2keG5vQdpUEzFZRA13YBfsK/gU98TPNoabkbU6qwg6elSaPj6vrUta3oGiNFozYW
fMYewuLkq+VI37Gz3umsLYcb14NxwqK4nS3pYqAPLw79K6zpw8m5W6vUQ7KfuvZOorHXW+EZ7zm2
CMMltRc3d7z7RZxYmeTcLiE3/c1LDcertZlpN7NqVupD8xj+Bw2guCyaHH0wyQ1TeLJWquanZppD
w1p5n+4KijBRspw8xSM/8l+fMrB1/sFq2GYmlTN2D8Eg1iAJsR9G/PZlZW/tAvDVxptKFSZWH7HQ
J82sLhOMZbUVUZX9iUI914zTY/kW6oUpv690OrClZq2ZFH3hXIH7WH8oMVM/MEWA40q9svq2Pbwy
+0FFKHXT7POWaX9Z7ollxc4DDlyEaH4sSNFAZ8oNlgCdk/S1gseZenKuzFQzf4zoEU4SMTk9D91U
+Zs2jG4Vva3rdCCpax9gDxeeRyOb4H5gefmTjzGumKmYWi6CclZyo9jNAq6pe7Z43kTZK1aBIebR
PkxcsYO2eXTjYUa5qqLbSEMlJMD7QJj3lNt/C00Ed8RtYaofMkh4M+6wkg+YAy99nwfe8odAqf8U
uqX7S/kV+5rCShl+YkTWh3Kd6SOXknZDG7ZWOY3z8mayyP+cAk9+hYigzcZvB++SjmIU266qnGcx
h1X20HTKQjsc+XLdqiv9P6QCS3fbk/Lnyinr4I8P6tF67GN3sDeljRfq6BVp8B3BD60TC1Lmnlxt
hwVqNS1j2OLk12DOUeo1j4aYC6Rlp+cxh0b+EWi3R01PCxJzsitJPRWtZnVel6meNraCdfWkVkuE
DzNAMX6N5mfcpPRH0xIGsM25sDkJ161dahieHTE4vqse3F7m+M6/RqXv0W6aAwHaYCpmyOjXIf92
+AqbDU9AwrzYY4Zuj6srsk596wS8xzpHnqmlh54EaUUcC67fJulqpK2rD1mGSEGTx4lThM4lK6h1
2C9x5jy2tS2+Y7sc6Jk0S8E7JXV7JT8H7UISLv/2qWT/AZ2UxzukK/2X42zETmGRYNgM3jStu8Ff
b12w9lD0r8DpPCyfmg7wv71XFeqy3iTo7zwvRP5HRSovd3WdlX0y0H5eJlUd57/Zj9Z0vU4j1Vat
ZALehJXBepXF83K9aTTUlo9TcVW4ngpcpqLNfzhjkDEd6MxfD2GXSecP9gJD+TUC3frG77jAchYz
15y0DZE92YyA316nBl9O20Y1hhVYHnvQi5G/tapqWOpkqPXiHfl7IAYav4sAC8bhjPSvAfida19y
1QBF2SsXbFTM/zbaSwtYJX3GFwKBjwUca5tsTHyBeI9PIQ3eiMbV/i+yJSq6WE3FLlaokkkS2k28
cZzeX5PaXmqIaxIT42vEHvE6Z0PfboGHVFlSaR6ER62qiAnK9M5+kJJKcqoq8CRQR+23935TDT2f
oxC51wsAZlEfn2bWJnIarFiOWXL1lvVOivlpWtCnOyRflDQgJpJ570NV4boeTSxF/9MIWHAPDDjk
owoOsvpPsYIZPNe9zc9lVTOAo+tS5QiIiV22c5dyMWujdetLI9lvllXn7CKu7NGlhlosj7j02uZi
Qc1FSfE1ffMk0a0BBvg44BlkUoqI0nSBoIB5iiMh4fcw9wHmolBIckaWvuGxt2dPV3iJGaYl9xki
rKbFZIEHS//JPFUMZ8A0WgNQnCewTLKfmz+MIqbf97Nf/FIw0Mv9CJi3P858PuBfYhXZDqygUOyt
uf8UayOrR5v3JNxNmHXqu5gmjxon3DSh/gfeDGKhnfrpPQetN16XxmnHI2Y/eC7NtKbYTLH9Cuew
lMJ/L6R0vzUf4jpREMHmrWyd6raUNDRn8p5pdjyC47DnWWWp6rnjmwhtDUvttJ1XUrMXwZn9xqd3
7g8pS5avKqjz9I7uA4Mxc9HNci0q7nuntAjg9vB3DCK+UVhqkgJgMGB7j0vmZz3LyNuCVQijJMP+
nAnOEMHS36o7jo/cLL6894BY0T9u0uENI1uPQbUoWYdTcpXLIzCjCFXW4t3l6Cjq8bc/wp/GurR2
AV6KDN4fOkdjzpD4gkgmJM5CfVydzrcYgE3ehE+4UmpUidVz/6TIvsVOFJ4nkHcaXmCUDJnvxo5z
VbFzaFQ0J6ji4IcBjXZ0B4cmfM9yF4sCfdJTsVclIB906KAzZ0qhdLdLs2wctlmng+quK3IrOrJN
0DOWLiXUb5rQnQqYw+IPp4H3HUaALE0Bjd711t8sN1X/k+gtswk3m6U/wjEU0wMDvIr2ns5Xidg9
mAgsi4Ge7y6omJs64/L9MIohcOnY6ITYDm4QDuc6JUn5pvkM4KoOjVysd3tdNKsNlfHhYauFm3FI
Uup2wmPA9rj0iNeUDAzbFdqqdb+6UZQxHbdBeW25SqK2qNoqnzonXXKuXS6CTet0Vv2m9YqonnRK
6k+rYKf3WHZpq39ShibtS+wUCxHAuJtBgdm0lUd/cxAibAmKDPXaZniq0ZSdyZvZzk1N0zzpqbXH
t1G6odMQ1fAgKVIvHA4wI6UE8jS0kSlr5gyQiAnZ0gqO+8pE4l8setPrd8sZsqHa8vxI9RZcaze+
8mkVBoCYqOLBgDqanfreI2lQwYmtsO9Y2bhILD5ohWYb51bfnwrgbfK8VCHei6XregQFtu7R3zYH
7vkGQlxYpzHg0vS0kqnFbKLSMrMf1ol+Rvwceh1/tUNpO9dO5FG0Tdc8BOiJsxtDOwOnZGNblcU6
LHctFfNleee1UlPTYOKKeD4mdivttyDRs/LQedTM3SOJ9e2FBaOfvwUhppe7vM308jDpFn9dU8dt
fDunnEu9Cpi8Gn7jKQd0pDYBiiZP4rgogAiBSDpyW2XNlzNy4dvosRaSQMDbtxFcYf5UQ4fLD96S
QhlDqAUe7HFjHQz/4m4U3Ias8MgcJ0P8Rj6L/PQwwOTz5kM6MVp2L3GRoxOdCpIIfnNka+HU/Wck
8pbvT1nhMVzuos7Gxb/6ph+fjBCjg/Dj11U4/DQIIy77nLosuuVPrVuuanseRIEYzmDHM74L0zyg
ac0Wfmu5de0V2u4eAkZmY1LIF13tTL0E2Da7Lo2ZOTPls73XOpKKZ53D9o6jU/ZwV6siqxe9bWcK
AJZDNhgZ57tJuDp4TtM0K6CzE5d39Qk7lz8/Vq4jeLAbfrb4xQ3ydDr2bEHoIQiVRMSEi8kXa9LR
YWjd4qcqR5a2uZDiaXLX+jsnwUIJajH5XxxCxmN+VNFbCFv6I8ZSO246zL+vxRjFh1nYa3+sHav8
sHvlv1GTEL9TypsZwis1TTv7nnY59KuBPuUdqR+bxEnewutt2EX/Kwl6i5kTFv93TJmc+f8aTv9v
//if/3eJ9ofuq3kZ+q+v4frZ/X8RayeN9n+OtV8+W/2/p+D55f/KswP6+EdAbSsxUrarNOOSa/xX
np3s8T+ARrF9pJeX2OSNRNPAds7+x384zj98gslUOVLyijUiJh727zy77f4jZpNOZAxk6i0iH/2/
5Nnt4J/siv8Z2rRI9xGoJ7373+JaZSYp8xut6qRWciSBm0kGNJaVH42XrYd8JWqyYYSwTvlkjVcX
oanaFs2qzGlFjp8Tf8agQw3mUnz72ssdbF29ggYe4/v0qrXOkpoh8mlm47KlEc87ZTNb8o2R/fDe
LZUN+zpvWZoDtTS4GJWzbGQ9V00CorCC+9eHb6Lrp7Moi2Dr8qi7V4UKjtDHbe4MnOjki7oYm1ba
BpFK7Hi1f3atxZXIXzEQz95cwJHHhc1WnnJXaU/Ot2AzUJK/mFh7rSjO7OaGa2XV0fM6Y7xPVFxM
V3KR7PmyZmqerNpyNDc0NklxWcLGr03lW5vCASK9gRGlL3aR9Sd29XjSchzC26hgSghqhAlk+eht
iaaZZ20UWMFmYm56xKk/vlSuzn/iTFEf3MmnuypW+o5O6pDb/Tq+zf9EjBq35uodqZHzzwIUeeI0
NkDrrTbY8WI4CjP9ml1xSbe/3TJwqP4L+uHgoYBWxHJ0sEfG8IjssAg1kV0/h2DbD+Qvu311q1XF
m1wE6lhq0IM5YtVzg5WJAUB2uLfyusAVJDA7ACZ1ADCuMz9/mN91oLfZr6BEc1qIO1SHsd8bY7oX
9GBIgDYhlA81rvWVqjXrkKV58MHUW+zjbCg4W3WRQEq1Eq+qPhgVJoDOcUd6WzYXroJQQUAQMeNT
McEgFqdOgt2u2/qmzJ9HDtgyiQY7KDl951tGKrLt/SjgBuppjJr96L1GYXx1Mvol8PuV2HiX+LHO
2TzKOINE3gTjJpgiLRIZqOEVWjle8mqKwc2n0RHvgPcTTJHEKa7nz4KA3zVmvnh0aIDQYJnEeWBs
vES6P3EDiO6CplyvCnHmJ5UGxR/FycKytbPTratVfUFos/7COlM7y/OmBZsXPczYTfEbS2HF52Vg
s00VePS7yriLb8YemHeX1VSJDuG8bbngGFxHXUq+ZMSyF8r6GoycarT9sPuu4OFvnNiKCw5m/GGr
8rPTkM/WdxEH8V9fA+QcQw88mfFve6GJRt83dosqfsv0hYw9mUg03fWpALjMp5kVe3XA94JbP4Zh
x/eroJUwnz4W5sl3MXbphayFeEDXsl5QFly2sm7+KCtf7eCGl2+p7arXtQwZWiD4RuLYSMfdzm3c
PNMXMzytYRO9WEsnPiM+yVQyCkEDSa9YlHZVfE7Zol7qupYQDQnD1a0IHnj8+SMg3XE41vE8nVfW
IsnK4udHO3XBtgTeek/eab5dfUmUIfFWN9cIyT+of3YzbfNhCsEX6em6CAcW+YBV6BbNflqiCp90
PsXdp12HN/9Y67UMSE7MR0yXmLMRxE786d79UHnOp23a4OcIpx43prc+p6Vt7XzyXltHsOHmYrQ2
uyjO5BHLONZFafePKg3N7rZZurk7/V9sJiZe31sXW8Eu/xzjkdpPHstxE9bA4qWIXmAAqT17sXgH
5TL6qTtN29AMeJO0XRRg5TLl3eoU09cy04L2ws47PLm1u75GYx39wHH4Q4XhLi4GODcXZVZ5XUUf
dttsmi1OfP6UYUbxHdls0SUG4wRfTzg/DgOi3WIivJGB9Rcbz2NaL9kLiaep3GgHcOIEDn7d4opG
d0op8t6V4WQ/h4PG3di4TPyTd9cZ6dw74+BtQ7GovZGFfigw5zw1DtEj3YXhAZd4/gXLxDwSLuuu
yJrOcbad5b0YcI3lgXG6Vww0MQG2Ost3hcsCTezU3NtUKqyDTiIypkmG+abddJOyWbNmdZkMqslO
VQ5JOu85b3FSqO4LJ8CvdQ7DV9iBg4dxtzGnwo7SHYIt9im2y+IVbmR/MqE97DXF2rssFfmRSi3r
0otqeQQ5S5NzQNofMqHUF/xA86uo0pzSOzl+6qrr9g0n1j1NPnLnKM2XfDKS0hpwVs+uwqdKCORc
Gc/dUoZzn+OHe0HMtjdNUfQPrjMCRMxDbO1hO63fTeeYC4F+nrx0fnQ7dYvuOlSrX5WPfxs51Eri
kTkZaJj9idc1PjW0Px2czni/Mi4nP5wp0GdZ8UFj3Sai16wsp8dMZfrESDvg4RutA09esQcCLu67
oJQHG5MKESI0dxdHopZ3NgvBgymr4Th2PmVJxIVIGM09mNQof7M9XKVG9eoFuc7/442Zbfi+5c5r
7ZXOloJupOfb7eTirsa7ClWvX8bTYQwqOG7vkVeGLTAvayum1PxqZ9c6kD9xPsJqWAn2Trm3GZza
e+eX1OyxwKvSr1X6y0MryBqXJWwaPCOVPi6t5+3TmrXM4PlJu+JTF3017opVlsdp7rJHe7Cqr6HF
1M/KIkT/JgIYbgYeUiqZmIgirjl1+UzlSnzHaoWfuBjX07Ss/aOd2eIcTb1zcq2+epm62b0GXuud
2UOG5DIW1W08t6DPJR4WKMsA5Q+dyFb6EbhCPAtinL+16Zdnd6KpErfJSJuNMpb9hIPC9zfdf1F3
Xj2Sa9mV/ivCPM0Awwt68zADiC68SxNpXoi09N7z1+uL6mqpunBbmhYgYAQULnCrMjMiGeQ5++y9
1rdiM7omDF23QGjo4xDRQz8Qu5ozqTnLPSMqcpEKObz13hsFclYdyFsStetjgoVz1ycm7Zk8YAAz
ZQrXpdWbs5HM9WAbWhmctKKLtknbdO+lEhNG0VPEcM7JvgpVZD7RJcJT2I4qMks1ONZ92riLZsV3
UCzSb1TmCT4GwEazIzdCv+3lDYN5hPLArhM33C20v0pY4DMpAfFgBUg/MN5IkSpcwzwxPiJCv0u7
Ea38rUGK7hnCDFAnKBkQI7AgY0EUtl2X6pcJJyRD/xwDkxqS+VJj4FkzsEZ10qPlkrzS1MWd1NfW
JqN6w8gCD5rAv2GF40LxhlQxN0IjR+9tNQsIiMUc/baZi7sqnxPCHxDk00HNlWuERmCFPITgkXAO
D1lmBGsjY25N/145TJLVbrpoaMn1Do3EgUc6ppiPMzrqgV7x/Gqa4ML3oLOdR8n80AdFvZ0hc+6V
RpruqoxKo2IzRjeMsVAj4emktPN0YWsrNjM7zoXOImtrAFUKhHKOJzdJe2lLEAPii0JtxlXVmMa9
pI3JNbey1E+7kpsaX067HWVTiL0pm9i5Cy3J3KBSuxpAH5I/fMHMRtL2NcqCwe2WNNxOPfWaLZOn
53PYNzcqngeIXr3xGkFUeFjKrrtvOTWvFb3oPtQJBAzzt2lTzYnAI54pb4tWZ76pGYSSmaO30JO1
U7rErlArEd7hqcnv1a4d1yL6uG0EyICOuqFMfmcR8WPQTdwgQBkPE72r2sHcNqyh9OHdBo7iYejo
oI9HYvKZzdJwSYUgeJnz3HJLWTUPaDZqpDQkze1LdsOTIHQSFsNAPcd6g347TogrtNGBIiwi+je4
T2WM+4SmEMhNiaisoOLRfK0Xg3yPQYiTxJbr3lghAeMwXgz45+kziWguBkrrru6DTZRE45GZT3mu
hgHBhcaEZtJr6WChukNfpk4T4RQoUDg/6PJxMELZr4F5k4AK0B5zOQY0txzJHLMwrq6Z72tAqG+6
pqJQcG2Gaei1DE6fBYKPfaWf9TO+8sCd5GxYL3MfkzmI/dLTGZUyoVaU+TpoqbETLJYIjv3ZiDh3
tlxiqkL8C0m5A4qYISOTWe2zYZ6dijb8dank2o9SonWw47CfdNSoghelknTJrRFoIMRCpyAzYZ0w
ibuIjRrG5JShbpPMEKu7MkS7LDO1V1w4paMuceJZlp4cUPdbfiup8abP5cRPArM80ZzINmUh8hNi
cNTrwdB40ut+9MYYKS0rrDB9aimMdu5yRkuocRJP7ntrb2atuDIxtmz1ZrFUp1R1Eqj00REWbQLr
XgVISGWy6AJxXUbjcKZpYRwB5RPBZTKC98JU0/0GqkBFGlyebm/MzneFzg+6DrkU1hoP10PXJePn
ZN40kGjmLgpECCdLVOvL6ON21fW9fp1QHe6VdCIuDoncB6k46V2AhOqEiYXPW1Szvd4gWUWTkhEg
xpbv54EUPmZC2H0NYRle2AdQ9o1Le5iGon3HmaBueSq072wCO2JSu19qyaw/MtRIuD6gX7iiceMN
Qk8yrlYrMM8PmcfimWaWchs0trSwucSkRBRHgIr4VEJhUXdC2xYnxA6cbkaB5w/lVOG0ixX6PdUZ
+qMb5p/xjv4xaHHxoilhgydW17yhRVgy56ZwmKVuOCYgb69GmzHmxrsn2ZKKLa3X0WM7Ys8DKAIT
oA9+KxU4q55rs+SHF80k72qLqJnOEASkhJpJ9F9SLo8CG2jqxSQzrYnYij5NjRvc5kOLbTR2Fr2q
Ch2sIpSdn5Vd/si8lLBNK7Aeg1I2GPIn3UyPFyEyfIJZd4jbiDj2dVr/zbF16my4CP1JTePik68l
TyhDx2ejaAh2gSFhCJLCUtzLi3Y7MeKHRIWPuF5qdRwkMRWgOeXdVck5W4W9kDTg2SOUedo87aJy
oYGdVqR6VI1CtKFQh+MdYhOaZI0oVJ5VGLQWwgmJs9JF8hE1tnSQU87WpSgY37Pa6wfkBtMWVbm5
62oh3VbRkruchsZzhibgrQ5NrGwIQMPKbHaynqgenuKadRMAC7O5THG1pS23ZaUOpy7O63Uv6/Wb
rPWGj5MSkAgnMBzQheUtS6m98toKAUygHxAHyAGpe2F9IH/KOCCko46jB+i39DNOjNY7YotILzvB
8WC+2sAZIR9UeoTi2qwI4aQZyqT9nkAlcY/sdkIMXia1I5D8cxjlptjKBupgAnnkjNIf+gw0Ju6W
LNloHGxtrZl4jpAZvuKfR4+8tEuIDHNQHgKrbYnXydN7CCeqW2sWnhNNGvyFmdFVwQn/XVkTz19o
RMeZXAgHzhKPqKnlryPZA5CdcPfYQlvlO13KE9ekDe7gnsr2zJ4SiAS3e8taLJjqQ75AwCGUaBIX
c3D6aqYtjeUn3cm8lZU6ib1vxZZy5ehPfFYcCutJnB6YNyz3ZlGr0GT61i+Goj4UKVoHXRt7TIgJ
89zbaWkzWMQdhiFuV8qQwQnRJR1RWPfk8zUz/pKkeTE0QA2eisbnJaIDy6xEEJ/lrMV4VXRaZ0/m
BCChNornvg3uCR6kDqql+UCCD1OtuJXZvdFUr3nYcLqRsNemjt7NEWNASVjeDSN9bMW09ARlkiK/
03vhAk1FOJRlWz0NitR+JUKhfkbp7U3XQ4sXqhQDXyzG2ZuxljkitgLa2oAb52pe7LywtpPURsgz
8xn9wo/fGxNxtcv1uVhPrOlrXE7CAaQQbumQZhAbMcrMWS71V6YwAbIAHHuwvUlPHBpywZlA+iFB
s8eu1rNVkvT9oaU9dhzoXU+uMop4JwPOxTQmarWlpTQygTbFujq3jCaRE+Vmy4qtS9tBUwggw8Gc
33dKGr5Eadltp7obXJ6I4i4joPzTwHTBtBGd6R5TC4O9pgL4a8TgSZCtZybfX8uUBcFgnJjcyas0
54DJVlp7YiU9hTcBX6AW2bspj2u8OQEXocRX6U/zEGB0jkRlX82sB2uxoO5PICyNznRb5nwqVHPT
ETs8evKk1J99lHeGi+dzZDqgjoRN0WRI1svUhq4gSWGMFKoR8O4GorXOORAiSRKmu7hGI40cQeGj
DgTMIwkASrtJkwn3domngViyJkLgJjGHo0PCTtuEzbPBdZFoZ/WMqYI+UugAKrlum1UMCY4QbD3f
AkyQvqs4zZ5GMTCcEo2Q6cVhKnR2A1npSzcYqdocV+sDsaTmWenbWHJTIe6JdE0V+ZnWICIo3QQq
OifyyG+R6mSl0L7lDU6RQqJv3WLnrGMkyuAWNzOZMEzSWF+pX+pgOGOg4kZoBulB4UDrt8WgP4YB
U0eJEdBOk9J8W1FAEukYUbhW7CnHqsbKZMWqAG58ibXBL9Cay7ZaluMTzHRk48jf5wwJtBGvijrQ
2LRGJXnIpiJAAUfHbfB6vcXunMryXg6lDJ4JZg8SHNPxkg7QiXp9bD+LnAPUnJgLSmRkn9/IAnWP
+Fn9AZKG6GAP7U+DZrHRD0FkruGoSXudDhTz6G7oH0ZmPCt5aKJjPloZ2Bk95tKkVuRYc75cKkkd
LlNUD3zSZV04KKEKPxlaqCD1MHWXLlz0zGbytKALg8pORlczrRiwiW4pADfZauYC97ijd9kKeKdQ
wyCatjWTHRjfRYnRMuDeCCVjuWda3KENiIktygpB+G6b0jqJXS9+iwFfmMli95mn9J8DRZgx7vU8
6bwdOjNiZR7xByobzPslqsoWrM0casurOUXVOUdvawP1Ez5H+rteK/ZRzKG2mlj0x+wOQab+ssQC
Vh0y+V6wy0cM9VLgzQBjDgqf0UtN63K2WeAlG0oWyitpnM1dWFV0D8mtPUNuuzk3+1zZLlnUXxOj
U1Z8BrD+IwT7ItZP5FTwi1AC6A11OEk5rQ0W9rYVVtpaiYD0sEnM7xz6aMdEVZafcZOlH5lSqCwG
6CNeF8XgcBuA5bKXIVZ9tYfkMI/p9KirNFDCWBpPoUYaVKjSlUmV+Bu7kb/o3UO/NwXyHCyOVfpK
GaRtKHDAyZNXuYvjTyvAYwI9zzwkehDSFyCgy077OifLLAASl3DAvfkuk9sQHV9txqELp16PqJAb
JdWuNaFE9Hi6qnhs5WHaEtOGy3QS6hzEVq7ehAFtvSG+mUshNZP+0qCJYA0IMpI8xjDB0wveb0+Z
hlCPseVoF2aruGQojZsJ/96+l8xowwlOThmCow/hs63Jakv4CchA8AdrhoLNUxCh/Nh0pDPYEGRv
7IQwo8qDjNH5lSpnz0mkxa+NES73RliE9z2hqCjGIGXMtS7gM4PaNvciaLtEJgNRtCYAPakcIw6a
oRb10RRldBCN/gGxhAHCKst35HjQIOobCdR2uhC7ajYd7npcg4XWdVj6ZXpQliHDH8jBCgSVcEZe
X6ytOLU+EymrjkqMXItyjlCpEGodoh54LcHQb2kclMcSAepVMlNLumXAWWut1bG1FEN2rWK5eIxQ
B5+mamFHxCRv+TpyLTrtvSC9mUjB16piBf6Ayfh51jimdHLS4tT4Ybcr4JvbUqTLaAKTe51dwdUM
tb3PiRQ9ciRAgRj2KNplFU7CmGschJLUi8AMHYA45G+ZJqIRWWhn2XKTqD4DnXw76HV5oSLGiRCl
4V43Y06wrVHi88EOfFeJmA8cmPIl4BoU7UC4KtBFtS4TGEm6VuQuuFZG17Ta4o16AUt6NwosfJk0
mA+ZiA9obeoV/dNGEBDvJqW0xoCmi4w5tLh2lM5qr7NhjHvmiwwrhFbNGMZoSMie22JEh9+Magk9
nkN4sookFtxNxfpKpVcpSMTzSWQT1wkK8zspwv7QJIr0hge2v060BlyFcIZd1BflB4LE3peRuqMr
7/Oa6hy1NXpOdaC8MBQTA+RMSLDpdyZpdpgsmo5TbpuPDopxyqAIPVPvohpP762uCdGTS13A71kW
MFviVgjetEkXuTTdInJQq9XRchOE21QxDWsviuTwWCqcFeGHyHzFLVWx2wxNS8KnoFXpQ6k2geSo
gmV9dME8iKw2OpiKZiD9ao1+C56FUrCA3fCFuCgtbMy5M+m3yVkwK+bTkGD39LK2LqY1c9RgVRL4
Fu7wwwTas9VFLMrVYjL9T0TgPu2tCYCORVhKOC94Rohai3E7RUDKwF94Eref4BWJmX+lTRQld8w8
ylPX5CRmqSj9sRuLYcEQKEumL3EqG6KTrQ4dUZY2aHSSm9KEuWzDu45KyfiYxFs8dDTRane72MwV
py4RgqcEfmQ4N0fjThB6EdoKVa3XGVJZIx0xVETtZthIK2J8EyZr8D4dpNnqmsvL6FJkkFZYbRVu
pkgIUDXpvbxfCLb9GLu5Vd1iHOQNrLdm29RzfuHMRA9dR4vlUKaXT4VhJsuO6UZ111RZ8rngV1nh
am3O5oJVwg6XNTVCM9lzw+nQVgPIiyN0EZ+eBNuZyTQPLsM89UelUrNnVVySbt2aypi7sMyY++Bt
BAzcmnmFcJU52uILOWoiG5MeJ8hUH2iiwzOzGWbSU0P1kuxHRW8HO0AiuyOrKrnjXF+jwWoIHW7g
Y/lqIGO5UlTljUaF4vYEhHlKzVsIsRTsDBFDKrocFHuNTiO8noRhq1ap9V300L27cIoPXXXjkRmm
TJQ5Xb6nkPYEK0JqZt+9mOcvEK0NqIFJz99m6qR4t0jsmmWllg9iaXJ+JhSEELZSId1LSTM2SloV
8g6JonLHqNi4v82/ziPtTnyk5A5jCZ+nJzOP1eOkmwsPXlhcaL8l27Gs5FUQyf02ziJ5rZlCxfxN
mh5n2rGo+OdmK6cGU1ujEH1Vp+sxhSlVl2KmnGtCOTtZYTG7Vrsok01xY5herc3WPSynlBluTUOm
ILTOqqjuERtXHPMV4AeEVFlCquC4LuBtxbnZIeKrk43etbIj1Fr3aOp4/cGM1t2GHpHkW3QLdAeT
3I1ALFvjFq8eSLVMzHqfSdfooTec6ZIq+mOwkHPnpmKXHzOMJ499rtLu4Q0xSBCmZEC1nME7iaVA
djsMKChWR/UgV4DUCsTW3BIm466om5TZNSZQRijj4S8FI+WiFLbmVqqjkAeM2CAIPflUVKeedN5b
fjqQSsbl2SB4P6Qj/5CK5qHM+fO7MOZX3c3/Xf03CoXQYCr/ffXM4e3jrfyn/3n3z97/+hsRze27
fopoUL3oUKGBQyuSoho3tvBPEQ3/omGh1VHRiFDBFb7n30Q0iFtEppiiQlCcrMr/KqJBXyOJuqmK
0Jd1dDmW/A+JaG4Q5d8lNIalaL9BnMOUMOjaqoedMaheYB3TUnlkVDSGt+bjOeAmGYOnninvriv2
qaW8/HKVfqqt/qno83MJwaf9P//jB/H7z173N6gz0ru2YyAxIBrxF6jE0r04lscifJQ4wIBpc05a
17wFWeXqoU55Qe50uYXZ2qt3dbfO+ALIO46+fN0q2Z6ILWvGaqqfxgy3hGquGdWtzJSAYodSaHeD
fs7T+7//3uUfIUN/9ub5VH7FRBtWP+RJGA27NN5M4leivWfxKzWdylkvoYMJ3q36KKRvYzoOHxIT
odBdxrOYzLY1Ha35PFqNY2RH4SV+5/9u3YxyQbu7l+T9oRO2dX5P8yS1BrvJfRkiwE2j5BQt9Ldt
+Vp/p8x9EnynG5ov6+JQvKJ0xRvjg4TxmxUYPk9zWbm83kPf6mIC39PdsUMP6KMbO4KTuKlXnAT7
3bBzu/WC1I72yV6eUTJ7ZfBEdo5jyFQ+D/J4nKJ1Um8C6UWvjln2SM8wFz1DeUxrMKqiN2ZPpD/D
kQRRUWA7w33ZQxY4IdExQ+pFd862r7Q0yy2NYi1GG2LXd+gu0CrrNLxK/vhaCw8gOHbMCEBBogip
lUs6n+BUlIFj6OuseeAFh8LuGnxAre6ASUoQSuP+QdfaXetim85rRVtL1VqP1pK6noZz3Z/MkJVv
JQ4bZfjUQb3Kgt1zxoW7eUNv4rSb76IxwP7qlDSE1vgJq/fI7R/BQGgpR8YD6Gv4JXZOjJXlanfY
viCIVR7S3e4qqIfbttvNrtqcrNto2Ze2ZcT4GFsOXab4ZdR1Wx7t4U39ED96xQZHWGC5I0vcbhO2
OJiRzFWRCd9NBkRhcE4g2T4YfZrvpP6+FKuWC9vqG4Hi7D5+nuTOry3padRRNYXHNljN7QPTJofZ
AkzDGnB25KR87MIh7mEL7HDF4Hd7I6gX42mzyjSX6xR5kwHDAKImGcpuxBDN2AFFUq4L/7E8Sqac
gn0Tz9eeSkVJSQnfdtaVYrn2ZZ+D9Ubxsm32aK3lreZbvuaLHkUv5C11lb4X8X/A07/pB/90WfoN
aD/RP4060+p3wn12Drb1VlpHJ+WoHZRtcZyOxbY4SOf8P0iXk254/j97nn+Ll6DsJ9ci5dWKfX+t
j815ui9f4QSsNC85Nsf8Zb4vvOZgHsv/5Cv+nk4A7hmWAu7WnXQSt8FWvy6behWd0oO+N0/aNjuK
e30tP5lH5eHfX7Ro7aPW/LPf8vdwggH0rjRJiJGUE/oBjOtYWKnrpCfrGG+njb7NHiZmk4OdX+et
tKnXurf46ZpHYNv4/Za/8zkebdptsbc+YPLtm3N3qnykJOcYCAJB4e2abgqOJnooAnQV8HpuDdxo
9GUsVjKzL9rETizi+XVuFIzc4+TIzKTMbPlgMTJ/pwAcL/Hk0kSDFFfPLlPJxJM83NsGox1nfyz9
CxiNCVfJvIHDrj1Xe3mFmL2e9t3AVJCDvF91Kw2uMDqSozXugnaPMpm2FYOj+XsuECLZ7RVT9/w9
5c7S00S19W8dsFVk0824iAfOZExfzbf6rj5au4d2hf2IgzT+W7rJ6YGKHeIKoo5nsrjnMxhNZmuC
HWvYorbhhhc4oZigiPQYS5hupa3AzIJSokuSZ66BKiX0TXlV59u+/rJYfcvq23pO2w8itzvlKhff
obhpjLWZrKcP+TDuhBf0WBrAEGBsqxxYR7juQY5/ie8AgjfxdwtmOnObj/B9eQF9OyQ0Zuz8fTqL
F8SALFq7KX0deifM3Yajow6gjmMAVB07yNYiUPPArjqPG6L9NiC/fcRH/LLrcF1fGfxb6m0fURw+
JGvd7uYdvv/xSb8T78RLtokelOfeS+3Yj3gks0O57h2aOdfO/aSf7+o+7vuTdebqSyPLo2+hmaud
gXtFdivWXpp0G8XN/HRVrLVD4y226iy+fLnJkBzTg5fvpUek3qJT7aF3+DQLv6PzLnTp6jqxywdl
cyS0E8fYZM+1h1v+Sq/yJqVwmY6p3nhg09sYXuAzf93yK1YbtKy49rj5XXZuEHRP80k6hq9tuuqs
SwjscL6iO7TDhyICupuVtsgQsngXv6xdfVe9NC/cBDV/Uk9NVs3iNu0am6zqcXtqXpPbmhN+iz7p
H/FjttMB6pjDBldF90AQgxOdMOva5SMIIr6VH6AXDkMZ6U6c702a4RfxbI5spXea6St34ka4NG/J
UbvUz9JlPuFk81ihPWUve7h2nNnt7MRd7Afdgf90Jzwbvra/XUzBiZxg+9ptLL6aU65TuIUf+emB
jAf7BXCT3z/ofreKvHld+y+T8zF5iDL36WfCmOOle4vP2TG4758Hstn5lVChnNMtLtXbT8Plvl22
7FnuDXtlq2/IFroYYTXmA5eWdYt06x08IbnJXqrbqr4jAoVTLzpAhceT2TzlBTaNO+67iT0YJ5dK
NWdbtuUX/rDjaVM/GZiWz+INFrgzGa9TKToSHDqOxbrf3lcHHT/bvMIGnLvCqtzzJC6rHCe1V0Wg
Fvdw9Y/hJRau5Ssg2P2AIxyeaO6O39idKmszc+PLYMNXRM+KZB8o/mT5+DK01klf8cKuEUr5CdWS
vpGepCdlrXrdRtVsc5W1GxS7x2XTH+sj7sSrsFvO42X4kDUbm1sboQFzeSLbmfGYLzOYxMD5wUmS
boJuY4LGrFtEqxrUcLaJRYeucMxcAmlBuuuZTvVuO100Zd20u6U7y+D7afAjfkI8Y2SuvIAjPHKC
X1aT5I3Ttnoq7tNduOv2bco09ipLL5XxbqWvuvBkPIdL+tKKxpoxZRCDzwRo3j6E8zdQyiLxksfs
girnoWWmhHHb6+Dom1icbyvluE4OE3qVdyuyOYN7M70J8ICZHX0Kz8MDAMGnIatyp6zr11Ju9waN
yUrGiCjf4HB88PS1vvIv88W4k8/ieT7laPF76j36Gh/dW/jS3Q2X8Llm3jx2K1EfGEzVQLhgmlAT
yl5f1+sMy1b8GmYrDb0hTQNgsl3kYEJVm02UgvxwY0qo5g6bnNPdm1/dJ95Yqua4cUg374/dSX3R
7yly+vlZFfQNzH2MivJGQgt2k1tNcMDe4vg0DKtw2FgygRK+eld+gigbirXOkOfevIrDe9p+ztJG
eM6v3bN6QX4mDGiQ6e5T3OL/s96xjiuGjQdgvEUR5E4VAVW/Lr0fFH5c4UzmGlJ9Yto0hmlfUQqH
eniw2k/0NVoKVMKtRtyumBY30SN8L69ERNQ9oUI90GVfZpo+jsAiqzk1gWHWXS75RbBTunMt+RWG
OGHFyajZUT0z2tT3qOlO9X3go3uKrnDy+wb1nZP3TnHT2rhDjvyNUo/BAkoIGoJuCJhy2NGpgAE6
qt40PC45dxhd8Rd2N361YK+61iX4CD9RkRPbEhEYc57zFzp6dtT72ewI82ZQfTA7oHeoMsdwJdI4
kWyFBUKx8y9mUVG70qS7xbpo3Q6BNescn2nyDWsrPcv7Dj2zLVfrqHlTlF0W7HP13VLtgAOghvZz
y9lOah4RyNLOgzk4rtPOySZyymF8kn/hahK6ot2UvUt4lXWZ7RnodKE7UXrN6ZfrE5kQD2ybBgVM
5xM6fmVtvBgdzTZPE3ZKf9T6Y3pBEHiXvmmn6lkpXzPwdHb5FN+XJ4U2TWhL3ZWBYLlp3elOej2z
JnmdUz3Gbll7FYYrDch0NPGYrQsEdexOoYNRE9cVHBZz7JxSgbMzEjvwhF1sF0oS7JvBETczu94K
RfKZfnQ2r+f3sLzI9xoWaCglABxA4z3090Qp6ASwPEkH8aE+y2xmi8OYn1PHBBl3tqfL+KHMLBM2
N10de0O2QYDQOL3PDZl+lJ62TzDVPhkPpt+eM6Q4K2zBAceEzk7vu1czwMDlC/LKqnaG+tBUu1h1
iKUwcq9303adrHO3fldp8j1iPDF3/X1xyb4E2HkH7nDmszdIO0kL7/F3sgcawoAEgv1jtEdYfwQh
IKDP1RwpXKP3Xz7rJ4uaDIVHdStsZBnMPZhH0kRsAXaDL97xMZswUETnf8ezCdcoSIddHCSjDSfP
FntlrZvJRXiGQfyIVp4dIIV761o9rLRj0h6QWdrBtuG41LZXeXI1qhx/FAZciYV3g0aIN9GiYKvC
i1S/9VnmjX1+QFPpcZy2pGc4b95Ufv8ov/+hxtj/m73s+IZJ97v8vX92e6WPv2as/v+Rl8qZ7e83
xv45eydi/O3Xphhf/5eWmCz9ITK2k0SopISHSxJxXD9bYtYfsq6So0y+Adgw6Ram/LMlpsp/ENGI
I11mKnWzkBGh9dNXplh/6CqpvhY9Md2QTP7prymxP1tRf3H6/ZsR8NfW1G+xY7KENJeQ7x9JwTKB
eb81eeq+jmvo0qETJBE6zwKBG0JAMGhlVk2F/ctF+fniv74YVrq/OZUZskR8mwVgQjUJHpSIAOPf
f4keqzV4Z+GcRg4IAvV5ITv0XTTqiHh54tsOpqD2nT+aRUxdlMvjewuRHqBmKA/HmaGRss4JMKHN
02sJ6eQzAsswanuLx6FKLmqvApiJOp16I1AsRppql5cwm6pxM/Qi3rnY0miTM44yn9MgLANQhpB7
7UGXG4hlATI35IlJzm7SQPyUmJmRigwb2RrzgfcCwtAOU6LvHBWryeCCn4qfoXaGm9HISI6A/5eb
TqtC+aUQqSrMtw2wQ6dLA/nVUgQDLc1sRNfW0nTJEaUMpPQEQd60NU0QRGcROiV3JST1xg/aPrOL
rHxqpyDf4aJJ7hCtNsk6wSU+OJlUwJHoRrSxjjio7LsAAuvzMBhy6EmI3YevxEhr3eukpXsN8Qqc
oiBaFH+eGu3ZbHthtonwo1izMpkevrAU9VUcpYl4RrkqVTsSrWBvpF2BK3vmbxyzEuoXWbWCpxg4
akkkCiBCjpAiY+5xEWMZzeMivqliDMMN564JpHMg9wCRYP6e53M8EsgzczjpmbMQvSaazJum0JIu
oxDm1J6d1mqugWnwkjDtEeyalapzFLAzAspldRBX46T37O9jY+64a28oxGa2HkwTtRH3iwnsJiwq
UCKE9eiv0aRDAMwZ+74BWxdkJ1sSYjP0dI4av2jm+jyP3fCeNCOerd5aut6G2sHSnasthhBVNOVH
VdTACkKOMf2hrpcIVdw4iw7Yhvmxq3C28/urAPZ1VR9OqFIA/7YD7konIKje1Ugk9Qu9lKaV0qnN
V1wRYOipcje6qcwtszebaASaAtX/MyRmFrMzZo0H3FgtxzZE4+jaqqEV15LYtF4kZUP/rI6IRm15
BulgK1AvZAaLxvgaRhPtuGDSqUSasgHMFNZELtlqP1OxBwxd8w2+aDXb6PBb4H4MKJFSWSckT+8w
BiE0i+WrFsT5I7Zx/SUBrzG5RWlBQBejIAEAbc4tOxuD/h/Ysvo+xALf2HGYk/HT8wqpJ6cqByMh
jg0APoOpf9exxFRuDn6goKYyhhYGFJHvj6VIgZ6Y0jxBCNnCols05btjuMgOW1nsl3BjkR7IVTeV
LhEOrcEcR6bGKvGlcSATZwB+pIch+OhKsepIYgj0xVOYgB1wVlQcKPK02fL6EsD3Cv2zjUKwJ/Q2
aJiJRRL8SqeqBPO+MeLurSKWmvAcMSzxk5Lw+ArJhLYtkCYM+wG/EKXjEipfo6Ll3QEXu9H6U8WM
erVEUqxtLWEJH6JspMCVp6IpfGb43UcWoVlx6KKLCvFSbQpXexooCDOUTAAv2gXRI9M7/RUzV8MV
RkRL6ZoNxR0uyLR18Mngv7IyTfIWyE21S3gOypn/qr36v50V/Dbm+ft79qEk3Sz7201bun3LXydZ
1h9IK2SIUf86r/rLtk3wuaEq6MYVbjm2YZ098+e2rTGuUi0NS6ZuEI/6y66tSn9oJrm+JjMwBlCa
avwju7b8o2r4pb+JZJnYTUtRdU3XeBdYnf92Jw06Ab2vaOSHSI0ABhlqRxmJPRjQay2m+CjbNEfD
6OpVnY+oPmSL6nABpl1yfjJloXpMgKaKXzortXkCr0LsTa/P47tc47N8S62gFNeoVlX9La3aUbLL
WiFOPYGCsWxBxFT9GQhdWsABURvg4Q2SIqHLgpVYJ+IYgYHrQNtWVSNJZzTI2EgRIustViYhfsha
DXS4Brz8oW1ZSM+3RSjfC5aa3cFD0UUyARfgN2GRthfYteoVbFwiYObRkvJJ/RfqzmPXcmPLtv/y
+rwgGYZkd3t/vMsOcdLRe8+vr0FdoK6UlZBQD3iNB6mTkDKZe59gxIq15hyTjTwDVTySoUluj5Kk
BBoZTRqEVxRiq3xosuhqBTViDJ38wU/2IEpW6aixU9ZjFwdPJBM7yPcGkGjfNfvAxY4t+MVwPBli
IFrquZyFA1mXvZXissrzNr82iM/pMvYKvQpHrzklh3lg4nnOsKHNW0wfWfueDYnt3MiIi8KjXaui
wZBS2s13pooUCnBysLwbHVtMABcdbklkDHcW7i+UP0XoRC8EN6AnNBVMWdsFl6Fhou47TMJ7K2sX
U21sy+fBbJ1q52YB/jx8gljOA+ViZlUle344JjmHsT8Y8LgV8pwfUVRy/0xzmbOnk2fXYuBvIJiS
2mNTt+jIVS6Loq683ZKfdAvajiorY8orLrofYjArI/ucuS2hxi2DMGIWuFBFxNn5MH9qSEhFDk8W
qBR/04dM6NI/SegiMLwr2yDoNKbLORR0SVh5tNvTAFe37YyJrLYkkBrdU5a5eKw6tmG6aKRIFPW9
cssArarK5LJY2h6WxgZGFhLFlRdkM02Rxm2G9pa6mZW8VULmChu+T1iBK7XtHtxQhx4aS9m57new
mok8DmRATIpeZVJS/gzkNO+s2PK7nTYy5Wx6b2oHbmRue5kt9E8fFitBvA2lyWW/z+usYzo0Liqp
FRBHlW/zPrHFC9Jik7ZU02Z64/kO7SfFcZQdEV0P4T0MIkEYKqmgBjkifabwJOaBNX6RIsQ6NJck
kj4hveI6PeUuSkhPB36AR00SWzOYOGMPnh+h6cpHJq/bUdkRfTIzJ4LF7xp0Tz3qCaSUAimZ9V67
XY5SEI0kHWiLTz5txrQpPX7kdirjq+nUqJDxKgfulG1sbcED1nCGwR60ZUyQ4UYqOdYk3ufElhCs
hzUIVyzSJrYCJEuN8t683vTwogLDiqYfTjgW6iv12VCzRxQKOtEqRiwdUP1WvWq3UVyU6rV0Z0H2
mTF5bkL7G9eRcw0R8RjuOgUfUOxK9CBte4q6hWJ/6qjgMkrFdMzUk54jd9yP01CLL6WggD0Ir2kJ
UoNlr599yJA0D60W8H+beX360mPdBc2dA2/YpvjioFTOrf/om+DeCS9DlXOIXHw0K1/IrDh7RAfQ
1Z1URPOXKt27DwqAd+shJmIWALa7RRgmjYXAYGRrbhoGCG8oPhWTWymfMyN3eXvyKKYNFpncJ6gO
IvGu3WJiY1QQ3fbdhH37nWgiAwlMD60Ny1M5vWsSqqJ9NUZm9VwV3A2oAQSaOmIT5XuGYnJTjdZ4
lEno1Wd/CZtrxgbyOcr0+YIoGtl4XNGtzLE1q70ueqtNVtIyjYqrfdQ/gics3qsgmG8C5cKKuArv
rLi53DVeUcPlRNd2J5Ff0bFnGEA8UURmcGfRCgvLkmAnKJcfAbeSjwQr4hE2GYbvIq0dcRgGsEkm
TGouavzelYnNkfZPk5/0YDEJWKpw1yr9O3DULm3irA9e3ckhv7hJkQqQyFIBqZuTh8EaUNLhIXn3
LYJFMPbJqdxhlxnVkWBmIhx9FrG4ayq7hKUQgjZfTdNgunT6anWVcVh8TRDpvydck5bZVBVc4Q4n
05NNmttVIw1amW01lccpR82HXUaa09VvOuD4a4z9LkomPPMMjUvf0FeijZHz6TbqngrLs/HPDY3J
H6XE4ySqcOfb+DY6CINMEsDfgZHingpzDPTyvTmnz0nS8ZVMhvOMVtdyV5CwqMXdMECGG8OmhGRS
G81LYOOHxQgRxe3bVA3Ja6D6mgnT6HN19QiUWAeBLK9VaU0fWU4O48Bd7g6rJftCMCi051b4CJXX
OJHDE1yQDLL/AGg7VzKv/Scpe+NMXDRvpMY1dQ1A6Q/rCtPHcfAtu9k3Rkx7Fg00MRKTMD5Q0jLP
6qSH6bHT5Ku27nUYwulUJ8jtcWTh6wH09e62DumE2KrrM3COmU/QNC/91AGgqSfj6s5GuLYHZZ+1
xL6K64ZFZicQjiYXawRpEQU6ULIWoq42WcvotQYimr5rozxEMU4MEoCTh9pp4qdkiPEWljHzCIHH
EuYGMxucM+47Wt70w0bovIXZw9oBlXXypzL4MOeGvmA3Dzd7TKezP0BhyWBlHGXKAQKVIzq5uNVp
M1uLUIbEWKx+aVdsMEkwjYp651ETyCbXlUaMiSFcr5q6Q7VB/gk/STA1nzJ2JY5yUPQrM6sNBK5l
xwpNTe8JA018Z45lvAKP656HeMYtlk+MMvH7vkRGT35x5jMqdGLvpoeUZdnZ1ieSdTYDhI9PhLmZ
BEb2ifdu42mlxxhYN9oRybFKqJ5kO5OUXQjvBr3G/Qz09CNJAdWXfutgXpBy31mII8vMRkTgmN4D
xm7MkhGdcRiLDJ562xB3PaaAWwowjjyq9L6KJLQTSk16teRz+BRTq9Lq81OXO96hJ3HnzGZMzmAw
hfu+kOZumgIwiMRAnGOLyCTkdpV79oqQroHTO8+NFZDtYzb6gj/eeTBgX7zZiZ+fYA1hv/UZXOPq
u5c5nPGS8O6dhg7wFswtJHoTyARBfwztTdt6Lor5No04nqHSCzQyQP2v2qMkbbt5H1slOP1Kfqi2
/xZCnd8HWvg7J43jA2E2EjZmB4eVOJu2h2bj1tjbIo7VQ5zFKfvtZG8bXPwAUatT2kbmpWyZ/Xsi
u5+gQR4bh95oGcU3R5A/UxloSGbXL/eNMxQX2eWLiyxcpq9VFUT3rAmBvCeCfLR3fEuL+yJO6pvs
/OCHdLz4i4D88+hkGJyaosWGq8PpEvtjSSOd02Jks3Nxs2dFSKbubNWvlUwR9Cjp8eWb97iKAz7x
2Dy59gIdZqfZEAqyQzEa4u2mB55kzIiyeXBodXnZFzGLQeNZQTAMPVrG9wERmcQFtZBdSmrCi/C1
OhdzN+04rANERuRB4CXHVmqEISzCMqy9s+DyesxJ46Epr1+oe+P7toFJl/RdGh7E6C+ynUpOAN5J
m7fbvrgC3+OajTc2Qd+KPHDlV70ABDz6aFCJ4eVyneOlDX8ahm73M5S3gF9O6qmNGzg5qjeMzw4l
4NmnGXirReEwf57Lbsf5yjAVkvS3cELqJl0zA4xYVy8sa3ddjwBXUBwzip0sb5O1oc91qEG4NTr2
rdEYBeaREXg7BsW1UNRuinJoj/kq+EHYEZL2xItxptjoewS3ln1YUpZxH6IqJPNpBZqf/xp2eKLC
yD03ZRK99eDHqbCxJBRa5NeRd64ebSZZuWyO4B/8nQdHE9W+YJBiYpreNC0irIoODinktlZfgr7y
d+Qld2d8quZu7Hv7A1dVfzSbnLND03YLCJD7STDCDTbphCFiqq+0P2FROtALbNllO7dqxrM1V3et
tKzHUnWkK9MOOmbe7L7rsHnJQyhESMe9mVRyRsaza/qbysgvBaXXMRB5ujNNL9+TIAJZzPDlEz3M
cO8h+nqyZPXeJZla4S70Nx3kJFTaHRvOmMe8jzWJUSHtPe5a9WMQxOlBkdeMfo9AuTGNm1tVkcCK
TcifNjVpCmv4WoRCAv3b2oG3YGZQk7R+Nr53Q/ul8sL0rJJIg1nMNC95/tHin6IqnM29R4BhunJx
cQ+LcWHhYc7lLibc6gLgzDqHUfTY9taCSSp8RtkJi9iO7afEc8vnPEIsH+CNeGf7/ZLjBwXlAhVN
amobwyLeq8LirVtX7DCpfbLApoNJdbjVkywep6J0iAjmu64FY85R+8m95YFM6/o8u0JVkRuKAejW
Y/kkHcW4W8jppECB0r1Z7r+4hn6mAunObI0hQChGgubEwCjr6ZLibgkfnZFRM/UwBFQ2sFVQqfic
p6lxaGMxH6aZMXgzlQQqCBvTBQRL/zYM+GbWmG/9HY2z7kRncEYqQhY5czVaE6vOqTFRt8Gn6Yzl
1S2H5Jg3etgKCGZP3PKxQVFmLMt6yLgaIQcZw+lBxGXwEBSu8YSIXe5nLBfn1sSODbE378gKQtyH
UeSlMULv0+uG8iEC8kbzc+CK7M302t1JGR8tjv9dnCKWb8w2hKPjJ8gr0u4JAuq3RnoBYV1l0tNK
qOABFJHONgpKKF8WKRR3ADGZT3rB+EjoA1hLV8RH8qHyFy67/cfkTua9Dy/znMhSbJmJZ3dNqOPT
VFCEpEvcMLtDtm9ypP/OkBeMS8c35gDcWooo/OLauHTQhzlbXk3EVhwx20A36QmMrXwoiu65sNoH
q05wcPTxePbMsfrEkDCfOGY6GrGl/Ig6ZC8LCP4u6IvxteRleSuJAOLKUVPVwYslk6c2XitSFLeR
atJrFrPt1tyjP3VIQeBO4FlScEE9Xe19AbLoDLuIaarJRTt3w+QkHAd7MFC+bMSQNHotIbSZTQym
j1azEYV+54YygjSwiMUia6ret+zDp9J0p2sb1uCSUDnMymbvDICo4Sko1lhdzvgp5KUlQvsIfoRu
B/ybDXla3aYMhL/xcusGYczfhs78Uoq82rb0otmlaCdEdXvHhj38mGtNUpUVlPk+CgC7CPyt61Iy
ypBSWUcyn+5l2ll7x5b9awTleGuVy6GivREeMTm9kdtVex/H5HPh6QfSLnEJQtA52hM1MlYldy1c
0tGjEoBRmfgQPiySa4qBe71hmt197ThQTONYIccbJi9bh1at8WEEVU3MW5oSlSZuTqGWVxbjj7bM
z8r0g0OAI2/l85NY2XGvD3Ed1YfZAeOeViip8cTlR87z7ozvbHqYPSd68LFTnAElcfe0RE2hEaoT
Hz4/ZU3JzEaUFYWn/azKRmw9E7OGlTirpjC7Z6/NU0b/kfEMNzp7NE1M5tD8fUbllfwyJNO8zmEA
k7vqG2dD2g0gBFNHh8oNgrsGSMwee/t33NzhGRj1RHwDfXhIpeIH+apiw6QqAcJAg/CUZvWATYOi
DQ5dGGxpWnokV3OtlTOZ0onTyXfbncvPdK5Qr7h0Gjf0bZr9BFTwvq5LdFdcg6AwO8mil4lkcHCC
hMEajU9mc7NCf2CoLdhXTXmD1ZtQccj01VT3J5Miet0C2N2QWuWtubrmp9RsurcsrhcM+KDvGyhD
e4ZV9d50lP/KkewjkNLJZyx8RNkzZpoCxwC1fBGfTSyjh97ENWxEmE8qV+QI0zoki1TAXBhBkV/C
yOzPctDmnm6WhbJxNk6DFV9RXvXbHIMsOmWMugQv5AQdB+n8gwwKEwSKz/fbzCPIgy74oJcS7JoZ
Z3Jq0bFDGehl99EYWehvwg5BbFNPGy3UZx2W5I8P5EpWY8kdupiFu7U83tsorvJ3ssOnq1l2ycGu
TWNNxE97r8Y8uk5Tzps65tjk8infyTLE8OSr/gvkG4xxVuGgA2nd6W4keeWN+NthlxNr9iyJR7RX
UM3qa4oCf+2TzHlXTWLac4Agcmaa8F1DrfVXLcSkDVb15IPQuPGxid3vvmPPl2ych6Md0pZZlZic
904WuLuIJOmtTSjgarneX3WNMgsyUr8zclw6OjAY5YzDUOW4uXJ3GwvDeKBnSh/M1sODiqfoKSTo
AqtOofZmK+dbG+Y6gl9pEqWoYRdiqgeKW8/t2YBo9hh283jxEjyeKdCh1QBhAdtxD7DCIN5t1+ac
hjA8oUtwb2eW0pPBoZnIAjQGY7DA75rYqZHUzgkpPZXg5LMF6geNmYf7aQ+60ba6feK2w4uFYQkK
ixAGBlwXzk/dhf4DwIZpa7ThjPTUW9qcCQlmnEnCAPhssP8tvV16EzR09BHHvgw3cGhK3NhFV6+F
KUiZVJbaYurrnmjDj9WhcUdku7y+pMTEZrq3A661s521x4AMcS5HYb3Fno2fbXL65qvOgDRShnbW
p9G04bOeEsKwOWmGlyUwiFZU4e71NKbnykLAb6qF6CnrkSq60jR//FHhiCKEO2aaN30OQWrfuoF6
054kFaXhjk9uZ6bbDAPvjwLm4HczsiR/Dcf6grPFWN6a/kFiM730vMQWF3csg64O1WtQcFOH9Sru
zMrp0cCNwVFrg/Z4J2kYWybxc0REi33cMS0NwJaRBN08wGLEasfq5J6qxpXQpDFohtuZBqRURhQd
fWDmb00/gqJmor/OKsJU22q+4HbnfkJ0M21GcnlIwj1Q2v5wo+5ixE25pmv0za0hnPIDx/jn1Nb9
jHsQCb9VYcIb5l0YJyYC5TmBsQRkjZzPeqdZj+B3euTNEzHdsMBpLbivcmRDHzlcqVlKLHXFqYyW
gyI1HuwS4RDF63OvUYvilgkC4wOvKZUT/NuPLK6+B9D4aFa4FhVITA6GtLO7iVjIxXEzPlFGMBym
mYm6TrRPRgOdZeUVbroe/AQdM37WHTQdrrw64V6ls/Jnm1rp2xxHB1uxaWpBWzzsaOr0oBPXRhFF
XPtzUTMpVdbnVLFdcDFXe7btpxFRw1rAUNjQTLvObUUdaAL4P8Lueoh6CKsJ/nBWsvle58H4WoWi
3dQmeak0zMO1rul01MYc3ddDWF4CpfyrdoXeVpZ8pIf+UqHO2pWG8aImpW6+WyHFIxyV9ymCmT66
9wQGnbEljzfaNi4rjbsoeZZXqPLpt1ayIXZOOW6dmI4CbnCuQVg0j2XAjZRcInMlx6HftkREPbpx
4n6xLOj6g+1RuQFIOUIqab6I3sbN5Ns2V23SI4+gPZ5EQgDUPCWQaupq2Ekuewd/LgxaKJO9Y2Ti
3Ws4EmftZD7W78S5y5W3JM30zaOpOrTqZTw8FpKXcphdaxXKoH31Y+SaXIWgbyTLJisT8HGZNdBd
UxkGSGIWYKxHBi9xZdvNwZwAjpNBMezjsgHN0gF8IMtIfnEtGqzFhGhxQAeyqqzc+NrQEnhAuUHs
esYC7jzaaAymm/sAXNW+Cab4SvjG8BxYHiRFDLt4W0REFw1Vy86Yqz/28/AQADa+H9yw2+K+rQ+g
99Uzg6hiX9KwO7XCiQ6tpxkhN0odM4tmsF8kl0HDzRtdOtKyIFzZMjP/UqfDfOp6ismcj/Vjdh0U
9LBV4MQ7zYpJE9wCK/C2I6msj2MRsq/Fnd4Z0eC/4NWiUxsDO56nEH2qNdfDs4OdA1kz2PJzk4qW
u0TPm9BPFlroP1C6vlRXqMuTyUE3IPIl6XDC62SZaypkjU49LjW1nVGvbIY1V4ZgNF1Ia7yliUK0
UkaYnoKi+XBaUTxwkJB0PLopBBVOla0c6SJBEKbN3XTOvSlcNgeMgznx2F5McEB5JeiGXpzZ3aSd
PPngFe9V41tnGhI+QYnArcBSFtGNvi5B1lUXPbflBKaDfBI2MYPoGOFW0H86uus4yqPnqG+fOj/N
7hAutDc+CPVRY/nU2unYwzVSdDfhHhWc+lOx7yNkJF6bFte+BISBQpgbPHOqq9tn+b3XuvLTDg06
nrQ8xsdYRuB+WxexFWbsA9HwzoWpCzABt4PuD7XkqzF1n3lSJaBFoWq80piKA6IRdHiHwgnijg2r
tSw5CvHxKmZyBXigZAZXz73J28wmSN/ahvqf0vxdpdYQP0B4QGQZUAkd3Mp+gBM1fKsyIvGm3jPo
ntXvns1lZGWqiuDirvlKWP2AYASbAtHSeGi99AEr+T3BfMXVVlT7QITRSBOZQOq6mKdxa2NZRybO
g2je1DVBBNAthhnzVL6g7zn8/LJ8YKicPcZVQP3vJVI8c7HX8pJnhX6bYsevo3UV9Hmxbjg2LdTA
o4rWNljZ9lvWdnRUDHtgBuOq2AFb5Xites+rDpo5Bm9ZHUCRllywZE08pOoi+xuIGI8hbWvDv5E9
wimgBfYjAFq73nSZMwS7sbCGcjeqHq+MF6nWXDHKIA7ETpFXBYMtHpu2SotdQ7bMS1FzwtOpLKrN
OE75PZO4fFeMOjgZjMGCI9KkqEUg2+hpQxia+6WT2NtXzNb5dd7BbebsISeSH/Rb1wYYQmbDPdEd
6x7YMukvWC6yLCOzKzS2VfpkTE34zVHeQ1/OzteJ4dDWDgdym3L3Hl4FfUiiXdJNw6zjMcq0GHgJ
/OliFTMgsNxqxLNh26R/zcQrH8u0lt1FpX7xoyCB68HsFW99z41tOBq+ox7qJJDvUTgI89jFqOpi
LrCofMl4wpSQuuSPzl7R3+TQhzM28rDynhPp1nR1AIuqTyENJMsDoYnNVnqgbMjaY6zA/sv1NR0F
XyIIajo7upVJeWvC1qAjhWv7iSgNoIGxI83+JfSa2jimrQzCby2iQC5pBquHkLGJK0pT/LT7QMYH
LfleZ2GjvZqCaE9mG80bq2/yj4nDa6eTBPl31iq09QWEWoQBXUREThT1dE6N/jnShtrxhdnn1jBr
FN3gxXRqf5cDG/qyJaqaJCvufdXBxf9+U1wVjmM7dF8peQlWFPUyZW7SDeqnFnJwiMBZJTWMN7rF
xTxA1q7kfC0iwoVqW2Yo9cT00+MgeMpsjwg7ZAX6BYanfMAYj4MSVtzzPAzum0ks6dYzIgeae8Ik
l9zS8AJ8DjoT8+pvhSrhhRGMw87ViWE/VYxqGb0rEo1AB14WaSldr4rOL3QaWkBOP4jvfVNlh75i
OJUMzZvsOzZTUZ1UUSG7arKmem7HslxBnSFnOkzNTdMs5RXY34+iGD+DsinOkbYsjBXE3YSJC07K
hyyKCIxqlx2atMGQYtOOkaXZ9aBPpt+7+yrnlR16qt6MVbR2geY8TNNoH0JDF1eQxSxhg6Q4KEpt
vtEWsgWbyuAa8VYeM8d6S8fQ/gJaxfoaA3vdwcYIn8d+0jevRnGOXKxZVci/Nj1yzoMzx8mzk/Tz
kdnME2W3jX2NxOQ9mgR+xCRyXWGJMMXqeshHIhLugdXvPHVEe75orCQPbtHpN/AlHLMRmQebzigB
nwQ9GoaINKo1W5R5QzUjMC4X/ZtbNslzQEjX1bTHfoPsobgKLV7YkeznBXh96gghQgHecme1SfZj
ZiiWhOJ4iRtHDIhgg/b0rFWBG7o7mYPjPBlpp9ZTD7+8Mr+PUzCA64xoOlh0W0+5OcNPFspjvBhZ
W1XAKYV9TUR2EuSoQmjEVUzdViiSzw1tUbR7jntoTB0eE2A33LhFpXczm9ca+Wnxmgz+vGsdWDAB
vIVlcwxWLqLYR8InizWZpcXz5AgHiFyPkZDSZnnpkvRWFYgBtA5LeIKC1ysgSIHdUpD9ChrlWluV
vaWx9LUWgaYMhXGzTt16XAdtz3B3ws1XZKo58HrZB0bVKC+XIj5lIRIHO7uPk+t7W1hawJg1SlzR
da9hmkY/22K0XGwkREZ6/Wgv5I7i61jN4mlgC0CA71nPfd72P9EpjD8rr3AOmQGciRHfoxRdBWbL
Hy+GzWtGUt9jYFv3sdOpl8jzt5wKcMxtkR4T38OggBsB5R0eAf4O0M1gHt8xiqo2hkJ/IgyRrBYC
xWMcT/hp0/Eb2ubP3hE03SC/QgBPk2fEoeTjiaa6p2/ZD7uyprjwG+sSuJBVtpIMt7M3jvh+KlmI
3dKFXaEVrs8R5+ehtnNAhL3TMA0emQWMI/RelOZUIKIIz0kQv7thGFprJCLta1KkdJ5lop5ZGhgI
KpmAjtf6QEI6zuq+4q/Uz86lQz9G00/ZOzefsaxluDBMc4Z+3WeCkIHKg4cLr9y7etIT91UW76Ht
15tJmMMnq97YzFRoT3HRJ9vWQ3ESkvFIWjb5Oagv4XN1rfwcmRkcNDrHkAGQZcNWycunwEjCJ0ZF
w7OiR3+MGh+LXNtTIVQJHlUF5hI7eZTbbwWjBGKNvHez8fXJ8T15rotegh8Jwh90P+jHhsRXWWsO
oZzhSjGo8HshM8yM6Fjn/OJCzd63SX0sLN5ZADgyuRuNYG4uqHD0Loig1eyaCFwLSTsxhBOM5awy
xlXNXD2xWvwPVKAGH64NxV3d6ZZ2nrQZ3BsiBMrK8PjgzbZztBb2emJIfTD0HK9LEbcXraMues1A
RZ7MOcAR69ZqnxBfuW08G4d329ZXuGrK39eMWyaYfWZunUjfDCWpkOUQVMCnJVAEBqax3PQ2aMLT
XKHc2DEhwbilnflCtiveJDi+NZynWYvoIzbpZuPvN8Zo2LdElLY/M7fDpO9bqJtWw5RW8YMmAKDF
2V+pZ6dAlbchSKYDZthzqTFfJXgW98FypkBcDFBL3NQZ7vbR1ssIGplpW5FtdCqCURnPgyDv4Nol
qI7OMhPQrUHb4DCskzBrv7aTLY07tGRp8MAod4BgVEnZfpuk1yfIwCLDyN5no/Jj6J8uYGa8WPTl
TQh/ZHc64adXmlbyMzQGA0gxaasb3qf5oKhgT52q5mw1lbQ1ZF9lG2008y23x3ltunilIprLT/Rj
SOawkBaeCQOdbibv/CF0mzo8Tj7RTZvWQj0zeiWS+Spzdn6HT62PTG/TmdJ/arHr5HoJuUaHAxrx
EjMq/0kvqf7i6El8KkOlDs0zWyebPJ7GH3Qopu9zOVinFkDKZ2+J1jkNWVGm98XEZWuXG30sT2NR
seamRtnfyyg01mWBldBBGcXIxm8Rc/qJAfJJDdNPHXJdGqUkNWScSE1dEeAzuFtENClFMtBs0HaC
nsnKgCv1o0CjLI9o9pGnJJxvP4Vpz0eDauTgyZb/l3Qhn+wQp1oOdg8jRLyxHdsb967DnW+nIR9P
K1JeISevuMv64UGled3fydRoAPg2PYJqQJz4WcgHSkkUeYvqBuo26gRVJt9Rgoa02JiC6ql/M4wB
ZhZtWrSc9R31YkyVqIAfJsxiPbvdSiI3k69tmzXdgbtkpOKd67bdo7RLYrkRG5oKzx2qkYABQNih
DudrCqNiPwVj+ubUduNu2rIbm43j+MONBvfQGDydzPHHUNQt/LPgC2OF/iMvZicGA7ck3guPntK0
scglbMJtMckseGOrTJO3puEqZpqySQ9kg9YLKbjwCZrvPYsuQ26QorEyU4jn3ECECNpt7xZ8OTER
1ckziiLR4vQr/d64/z+LLvn/gZ3q/zuJtsaP9DcS7c/0e9R//jWxa/kt/5ZoO+JfWjmorE2GOIJe
LG6jf0u0HexTcM/RWy9IQpqz/5FoO/9CtSokfitBxJbNkv5vZ5Vh/gs2kcIPpZXkNy62rP+NSvuv
oA1HItKWPAUXl+e4ricX79WfzE7RNE6RblpzQ93h6ceC6myNFg3KaIoF0Knr6Gx5lz99Qb+xWC0G
qv/APXimawn04DS/XXoBtvwF8uGTs4JrI2BGXuXJBotRh62fd+3vn+L89jFSKdNyqLu19QvYyPJL
gJhDaG6WtBvbEVvhH2Aqj+B4AMJFH0XylqSHEqFkeqrmbeWtI+ihCRO81RQcqxdAEYZz0umtNIjQ
XQPDbnFEWwxs1q5keLOeS/ZcLtkbbgzUs8QUp9YWxYB7sW6QZJxiO/TnRcRbrzT+2xDswzr+TL6L
T5BIkNoNY2sCbESwDurl2/StGlBsb+jNStAf2t5E89nxLrAzZ2DW40AVRsTt1ulpoWz89d9/W/9j
HfAzsR3GcS70K6nsxRT3p3Uw1JztVs86qGwmU2Yyb8MBAiFc3MeEwOO1moNxPc364e8f+7ufkXQs
D52io7X8w4v3p8emeQlxLeCxAJ7HHXcGugFeU/4DvEb8FbTy7xXn2DYfDELXYkX466frG5ukQ8nM
LnSOfb2pnI3M92FzHbwCszhQxFWJV0nXn1n+2qQ3S91lxQKn37ks/wk9+3pc1fJooYAFHXhfe28Y
mta5eefYJ8uhCL6LegZIs38ch49JvOhscSh+BN1tTL72+T+8P7/9OK7paslXZy9v0V8/Tj2Fzpg5
UH8Dd23pO7QfQKziXRhc/nB+RbBR4oW8kq5xuW9GAjrVcB8rfslKRrLo7kl2z8xdWJ3T+VNFP43w
2FdykzrwrxtumJcUMxeWxKTaht3GiW+e3CgBP7deRksPukOqxinWHf9+NSx+kF83hsV0yV7IIrTc
XzYGbBs+gm09bwi/5uZSzTva+yNXQx9OYdfztlTyH9a9tfCLfn2mxwzNU2zSGFl/+S6FIlwwtxVp
mhL0TfSZRol/C5W8IOOlU9FbeAiS7lAA2kdXLcK9Ozubv//YvxhOl/1QEpuotVJEc8hfN6qCfqNT
53rcACinO2NfRFNvoQN+w+Fl7v/3z3IdevdYgnjdvV8+rjQcXKZIszduhOiJrDPTdRzkVwWiqcHs
d3//tOVP++XL5RTj6MNtZC/m4r8u1KkkFc9WPMhuxYVsAJTY6MRWma0gAKX1a+I465h8NDd2/+GV
/83GwpMd6VlacciqX861EathUrWEndG3AJMj23g/9Tr4hzPmN0/hYPc07yHeacxTf/18qOLsXPIZ
cfTSNe/yiua+FNM/rA9r+WN++RoVnmSPswxPl/nHSfenXTKJRJGLjik2zoGty8gJFVG4FZ0FlYUG
PYkKd7mRoI0cmT4b7fAPm/RvzgaFTUtKNk5JubL89z89fvYGupzoizbcWJeh8mfVIpQxpx6BeTNN
p0BFG1bwPzz1N5uBsqgOLMiKPPXXyoSOGWK1NJjR8Y3JPrQt+tkeMnZAagzFadn65T9Yv3/7RHZV
x7QZ/5vmslX86XMmVpUEpH3Nm7hgTiKZunG/82FuzJm1Lg0Gb3NMSN/fvyK/efmx2zlaLV45/ln+
Un96aOlnmHL6cdpk1h1GXnqZGnZf7xU/J3Kp/i+ehZ53ee95GRfw5Z+fhQE2NJKEZzHg2JEjj4N+
xEKqYzyuk2H9wyv4u0/Gk0xiQE1s+84vX6ffRty+WCCbpHvpJ3tgIl0wI5mYUM5wJv7+o/3uTeQ7
pNLT/MtG+tePJsz/Yu9MdhvX0mz9LnfOA/bcnBRwJUqyJFu2w3a4mRB22MG+Jzebp6+PkSeRIfmU
hbijOyigkJXNiaDY7O7/1/pWMND748ykR8hedVxNcNDQs3x9lc+3pKuGowHnpMSPSulkS9kFUx+o
BAl4EDBMzokvUiZvI9lUpm5EZ1amT3Oni3bHNF1TWKZtsjod3xEJFX7JqFSJgY8e6jr2N6S3YitO
1O9j42LOkYnXaD0hNZY88+a0eT90NOFwbZsqou4QhcHEfTJ7hiPWSVoO8wYj+jHVoOZjPJsDIkqP
ZGzU8xV2CdBASDPXeDvDtUq6qiR6/swH+2lE8jtc1XJ0i/gbdqYnb9UfEBk3fa16/dS+64yOVama
m9FPNomOwC5S6N18/Yb/8dbZjrIRIGEZD+zJK44rMWUDKAbPII1rMSt1+sq9jeMc10hnXUHB3ul6
YC3diqpl55o/c+lSMoIpfeaHzBc6eQcIyS0Of4REgOQ/WVtUEog0x0HOTumkW0VZO9vjlJ0aV8g2
hXU9Qk9ZUAxpNtj/qR3LbdeSWuWGB8WU4Zkt56clgOMmR0QapoZqMhufLAEAU+knavGEIKsM6KCE
81y8rAA4V31tY1QJd1kZ/vz6EZifBrVLldjVSdnkaMBZ9+Qz1AObaLNIjJ6qFRhnf0qOB0HwVJQf
jJgFWWQLHBU+DJlwRUSxO33P7IOZHNTmJZXfu26rKy8hSMU5YLFc3EYzzrG/CIC7E/Pp5Bt07on1
gSQe3pUJmy6980NcJqtS3xbB93h8liGFyds+uRqa669vTfs1+x2/Xva587YP/zZbZ+vkO5sUW4tx
4rDY1BemulM4ezrW+yhuMnq9dfNc5Uh/7Wt/vC/SvS84s97DJaMDnIUcYKxD3X/XUCkHFUwRIKft
k91tWudJlBc5h9pig4V3dNdVtUGDAZNHemW6xBpI7GewqggN7ld1uy2atdWv/XibGpeRfpt3t0rw
rqdXUt8b5WuRX0GMfB6SC4Oilu119q2hQTjyjKfhOdXXRADL8C5ND8hirO4SlpBtwRyywqchepIT
Yn1adHeTuTVA1UXEjeKcY95ajd9mcfe0UHvkxC2KopuWZCuSHaqHgtAFOkP5ff8jxm8Sfct9wmc2
pK75lAEfHPqj6k04HdiM4yuiQ9RMpOJ6qEY5ZFvGHnG4sHA+Qv2j5tw/OP5d1S2Fc+nIDZsXRWzn
jShig8rZIyckV1g+Y/MbcGegkGoBwXpwgi8tf2l316q+zhKIUAsoKZmywxMV43XWbkI/WUftdpJv
Wfg25KvRWSDtUKcLs147QFkKaFoQdXADvKr2VbVNkFHiBJUrf9iDTNYsCLHbYZZR//F0yTflCENQ
WFJVDrzHS4ZgbcpyEje8sDDow2lQuOogXgVK9ijjlMAkZvUzK+I/DVEIP+x9KeiYQjs5T6B9Lmry
PVl3+TfLTNL7ECnelzPD5VdN6HS4sC8DaKKyLmnqyVQw6yuoxBJ52ctrpFh4K22dOL6ZazX9AGss
1Jeyvh+7b4P5bpgfDe43CQ4Sq5uubsPGw3iR04jGvie9Tqww87XRynI3/awCD5da49niKcY7nXcr
KZ/C27lr9k3ZZw2wuAVpvrccWUx90bEJBPEX7JyrDB29vQ737VVreZhaC/7yauluEEscqjugIkgN
bTBskUfEUnFLQaEgFF7bBAeZXpbdRWas3WyxBbIIoyX9Idt7Ed3loLjGn9M6UFd08MDZ4cZl0FN+
X4wVLeooXarWYzn9wKVl+fsGipf0xHiI8PQ0OHqe6vpQhhe6hsraG+QdJBjhLAgVbYdNN3myvyLA
aCL1D8tktTbFrmme6eK2t/70WKQPmTksTEaZ1F4EXuo263fAeRYSlrKtvKJBN0vySCmGoUysQflk
u6K7cGh8ju9fv/FPOy1OjJSxqXAwRc7///hTbos2dSq8W15vx0BFIvnDqoFfKpa5n3x6yX9+NU1j
jQGVIThxnHxdup2bskFDROoENn6TGl5fAa4jIVDzclzDX1/t83mOgi+VKOGCxGDEuic74zpp5tr8
OGLZEzTdM4TxgYGSGF0pfh2+PDtxBpxTZHs12h0KAuvM8jM/vZPRxCaZnawFmwvi1MkPiJ2yCLuE
+x0If1wmaYQ6TXebM6P2H96hDsxCt5HNzw/1ZInTyY42TGSFXuZY63SqndmRhAtC8+m/iEk/81g/
71Hma1HFwSpqUXE42TCBA3KzToIqrgsbhZWyc1XqWxxDIHbmnp+jm3ZEWJ6Zc09vksQXk1I29XjK
8QgqTufc0p8qC2ucZ+T9c1n02EfFlT69VU2knLnB0xMBl+IyOhtig/0wZp3jMRETLRSg1qberLnd
FStfmSDwsCv3YW716v5ORrXnGNG4/vp7Pd2Fz+V6wa1RtKcZx684vi4ZgoaOxrTxDC1v2OYDNW+p
OgjdISJa9odcCvnHtzo3TQyDCd+gGn26kslpdDJkl6VHWo/i0fO6qnAyc9piUpuDUEXocSKBAeBk
u69v9vP7BI3j2IJSC1tOzl7HNxsRy1ooiVt4Lt4XYrAR3xfsZeqR4387ud/+/GouXiG8jzRg7NP7
1A3LRvENk5Yo1m6lIhUVFU3uGGjOiqbudGa1/vQm+QsZHY7BS9RpIp3cHIbRdmJjCQ9YDPXcm2Ug
okL1KjwIy7rsfiZZEZ15lb8KNb9PNkI32IpQAmBTDnTIOvl8cJcpWtH5mVeImylauwkyDh+u2INT
QUytlYVasoNDPQSTSrjQpdDqZJf8B5qUU/+SJOtJAUYKfvcllA+02NGuryM0BVZ5CZCPfx2LeNW7
D1XE9wjFl3/WLW867YG/A0sHf4GFpZ69LmnY/FGFlEvNv5yKhz98l9ynIygLsAGbC8kn90kqkWmN
IsnJV6zv/L5WllVp4jsbwNFadmmcmV0/zQZUVPho5qYGcETi/o4/1KEvR3sgmAiBAMcy9Fss6C6S
zBLcWpr+nAxiqRs1upG5efP1jf7jlTUuz2bTmItXx1eeNAR2bVFFBCEmH+Gg9SuHzHsiCkNlQ3zK
mkwfsjnR2bpnLvxpbM63THmO+jWLtamfLFudHiW/CIf0DNXNqAYY1iKHw89ISGCZnSvufmoNMIHN
z1Uz50oIFdCT0ZJaRJhY7TRgrm1oGzUewUz2RdYQZdjb44HEz3XuyvxA2yrw7LQpPKxxZ0bPr0L1
8eihfUV3ktovv4XWyPHDNkrHGrJ6IAQV1UIGRklV0Pk9aJLdoU6OhhmtVFSLF6oW3EuFXib9zmhr
gvjN0y0f/ER0mq8mqEdXY4IsCoCVjsUP2wmyMQZIfhfSJyIaSrVv3GrLQZtzIebYjsZHiXy4jdd+
9VqSMkXwFBGQKI3mq6OcVlYSWtSUfu+jdYtNix3Iwii52KXPXw1aC9zHmW/+n16JNb995hFahlT2
j5+GjDURZFjUKAofIm1AAwjsbj/FMdo90kqDWUSUaebKcIu9VEbkj7TJzvyI033GfNJh90RLX4Vt
Bnns+DeovhXhFmJrrslUWUwgpwYBUlp+dwYnwIQKEjxQ1l8Puc9fPsuvJSz9V5eWefT4mqlAEtWS
i+5N7eR1HfhuvDqgCUzKFKb6p6uEQd1pBrO5KhsOGhsnF8vRKrZI5+Z9hr2IjU4sc43TDoworx7l
Ekahdeb+Pj1TNhYcIi3GmTo/2pP7I7nQaZ0GX1Bs1sFFM/pX1P7WJWajhTGmr0FrwNcfK3nmTj/N
ZL8uiwpBMMQFNcbjO+1R3vq9ybm/C1D8xBHcrdDNnCuBwXwJEILtYyA2WYMGaWiG+szWUZsnkKOx
PV9etwRTC+eBT33cYJjG1O5tfIRZ5GySIbawH9NmGSkuEI7s5Z3+gUhQ7FjUdBIyLEl8c6RQDIla
f5laoNK+/sw+vwbmV176vPMxgZvOz+u3ZgSGDF0qLhE2Uqn2tdXhRkGm1rOgdk06uy+Lxz4+cxb5
9GkbNF8pg7m6hoyLQufxNSUJr5y+0FJwZmp3qfKWAtkRfacc+rG6/9P7m4vI9Fvnr2zm/B5fKyoK
2ThRXXgKw2ZTqRzkQRvsVJc0B6fz8sB1d6zg+Zmve/5rj98z35aqMVnowqZKcrJxd6PZD5UX+M10
WeHPaVb06dVN6usj3l64UDGJhV/f6eeZ0uD1zeUSemj0LMTJ4Su3Gg3YRVJ42iDBvrcUKHoq9At7
6vxtriNjbO2UMLxyjv3s9AqCSR8upZacWbM/DzFQkrO8gx21a+qnW86OTGg7qWAGq4kO4AVPG/Hg
0NWibOlXZKRUfFCDDTjdmm6/fgSfP6zjK588dSw9nQMygys7njMIfyXJccfnZTmrID7zuM/d5fxb
fhs4JaUrh9kq85pKeRnFBC+gM9BPgVBtD1N7aepxtYbsGZ657ucZZAZ1UhebxS3MIifXzSI8hWUX
Uj+A4LjsxgaTk5IHZ1a8f3qS7EDYDQlUbFBFj+8umKw4UEI99/AgzrFBNhrrHvBUEGFwCs91Kf/h
03VN5Al8uDDFGaf68eViVKfuVGDPjIf0R2QnP9E3YzTQ/KuehaHwq1XB8h+mjrOlaRFQULW3X386
+lwrOB6x80+wLJejmWshiTr+CUFNn6MOsHoU8qUM50ocClEafnF+iW0Tw38to30BuGsB1ubVHBXs
nNQQARIRdY9i9xIAHdRAQy9WWiY/JnZgazGnU4cK8k5YbmeWks8TN78XXAXfGZtEntrx7+0MKzY0
5HReGCvXpQSrCJttbdeJl9rj2gjVnsw3Qtu+fkyfvguTxhTnVkR8FOss+2SjIBQfH0cTJ97s9ltD
QntR+mHpms6jQcz9/8vFsLTDuuXMwWny+BYLX2BbacIEz289xzwnVEMT7bkrgV7R8fnTO0NXBSSX
bSbf3yeJInoHta9DSqXw397qqskvSuFuMOJ5uQbV7c8v5qBUYcNlzDXBkzsD9IfDDNua51uYuGx7
Y/mmhJ9NvsMQ2T+/vtintQjxv0P9kd0Wy615OrhGZUAMgxvPA7XH8Tgmm6Nyxets09IyR26zkJby
15ec0wOOR9PJNU/WIgXAkCOjOPKEX4kFjvBNUZKfkeSd+tQ1JHdMAw0wIlQSzR6WZEGTM627u4T9
6TLHlj4NeK4Gxdw7vsAZbzhnaj6fRg+/jzYjJ0pKzbZ6KnAZRqytFE6wk5dCIZDLSK/19q0qfHiV
HRm1SXgjAGefmWT+4apMLpREuCxTvzrPQb+tGVkE+71xEvpaFi2KyBqvHdxSZInAfSNAyP1oFXHu
Tcxr3n/mNcEpljwG9L5U1+bP+lSToaZgxdxKwNGzfWKW0n0LYOSiiqWzYpg/4KjRLkYF9k/nau9N
0j2N5rQPQ1gwSj+VM7LjFVqof+ZJzOvH6a/CL8rugJICH/jJPAJJtO59JYypnNhXpCIc2srHtd8E
8bYEGuUaz2EUXEbQrs68+JMdOM9Dp8JHwW9GXmMwO632hXlgdtSpGQ1RexHjjyUKYLyoqzRdg/fV
Nyo6ysZCg+hrQbQah3AVgZMrtrlV1y9BP30/M1KO151fv8d2OePN6zlqK2t+Ur99E0Os9I4KmdYD
rmB7RkVyj/CUwKlXbkNFMCigubfuE916AoQh4535Po4H6t+X52BLdIfK9vhUcxX5nSplzOVlQycU
A+S9AtRvUtQbTD34L6UynLni8SD49xU5flk0eoxPJ7BygPRF2TNGC64HyzJ3h2silqZCANwKR+Oi
ktAW8Pz+a8r9X7vC/9EcHvH/bFc4fIBR+j0D5tc//y+vghB/8eFRxCThmGoDi9G/vQpC/Uu1DQri
+vwvwpz/l79x8ob6FwYC1i0byRDdifnM+HcKjG7/xWHHUIWFyIEcFarbf5AC454MVkX/pZKdXQ/H
gyJWsjFoe3QSDpyAW5JWu+swhF1du9q0InhcuVV1KPr070mMQBREvXSj142yiQOnw9Kg0HZVC3AB
deZfROGIS8zQu58ZM7CXWGPy1hvE0YrE0dJFgOL9I2U2Xqkw3UnR6HTPCYp+nTku04FthndYwZpD
iKtwYbIzhPWoGQXaoH64EpmPWD/Np1UwaepH0hcuBY2xrhdQ45wLAMfJratm0a6QvXo/sZGEQx35
4luSCW1ru614krD+t7Q20jeIjPEzU/AAYVmpKjCkhg3MIxN7hc6+uqBiQaOp8onebLBRiFrJd/3A
npj+bbTFLu1887NgPEC8qh4r+IgT7gIm+KVpakSDaa1J1F5VFR9AoYfbCms89uwuVJ5xKDHWJaEx
hyoaqytblcCmogyZhiD0pVCDfRMl2qHNrOGi8vvxm4zL9AlRb/AQJRUaED0mFaxy1TGGhmxML7Jo
232WQRJcpGkWPfmQgge6HbZA2WG2lwAQypfB6tmkgv36aXSVcqAL270nU6texo07NEvo0QILdgjX
p0OVva3iSTwOdqIR+zgZu3Eog2ihd2FA9rEDf96rQrN+9M1ANMu5BPOjrMbsR6Fn+XZqG6DZHdDb
BYy/SzdKym+SKJabqVTImjO6Foe5m4JWXlig/tRFDqPqYNNvchZDQtrHQopE+Qn3IfL0QEPJYtWZ
9kr8BVmkugPuyMtiWT/prBxbUFftW4aF7o22Ugohy2oSSksdAZmh2lxOBnAG24e8ohrdqqjVXmUD
UP2sQ6HK2dcuMJ6XhvFeJ1ayqgID0mJWvvelXt0Ty4OShaYxOX7+bBEFNAYcbASGqYOyxNGXzsDP
2E8Dkhjj2RbuQJCDWU8xYLJrCDFVkIHbgMtBsid8J/+5avUAtWbAQTLn87yPdNHea4qTX/ulSH4E
hmtvfILQr+MW48to00NaOFVDwSqRvopPsRBrnsCs54lGuK8pPNix7J23isCeJyfJgruhyPyfaeDX
jxZhJleK2/kliSZJsQWhxQnZMOtffSmp10srKpKnwupxJSWD2uwKoF/5gm+7fCxVN9xiWi9gE9d4
LwOsjMbKMktibafBgNaayHmZTI1KPmLHpfNTGS0nf1pHQHYm2w7eGyr8pNrxz2p6PC01nLDFOta5
oSXwaxPtBIsTLr7JwcUDLvmhJAjiFT+zaS672gitRa2Dyrzwheye9RotUOpw+tpPsDZvCzMOZpVF
Xe5drdGyS6mPRIO6ebtwoqG6rmma3KcxDTdXYUu2b+vMPbhaO6zBI4BpUJph2EzSqjvPb4G8Zs1o
tV4FM3VYw45VCWPM+4XvVuaqxld8WQOAnflMnFLgbKopxonRfFJSCyN0+ai5Af9riRf3p0Hez5aA
mOQm7qT8htOdYFDTHKJDRwu4A4gUEawpJeZEIoF2Fdpyz24KEGgO/d+AeBw88+0k3vOElEU/M8r7
tMqbbVaC5M78GOZgnVZqt8Qv794qZc3xIhztDe6c4CPMUiTHMiqLrRO0EBHU2qQhB3HLvohSFDJN
O1ng4zPtSsta5blOODYtDKtjxshAtsx9i3zcyCHsPkxkpy+xwcwFBSHpH/Kkq58LO8vwl6qNF0O/
8ybynF60vII1oRd23QMWUIKGppkbX0PRkutaTOSJFZZSXkM866HQBmG2S8uatCiHYwjBplaRXJNx
45JlCkJ3B7AYv3szJDPwSUU2UTqV9cB0I2+zLu5XMnSuaXpOSz2MI1i4umXfM0cHN5rU6kesvsWH
rOv6W4/r+WXwC3QJSRUT2xqIH2aaEW5pZfkP1Bs0Dv28IzMAaCPyzyi3IYMCGAnI23QJDAKiKMR2
MFpxaSuy2iWGP/3MDaG+kxHSrpgmLY/5arws/dyOlzUG7UvMzeVVGJDMKRM/JgkUTZe5jHXJnZNV
Ya6yChANUCAtu8AwX+xjIKNXwoy1fSQnHXhrbhDyO4z+Fpg/m9PaSJ5itpR3FSlad1muBYAYpTzo
ihLckEfQAk2tRudKK/Vptsga9H+VwO+2eQWNBLaqArcvHjh1dnkAY4o4JEonVhOqhDkCM7lrR3t6
EpYWEC/gVsQu1Y12wMkuX3h90wTEpJF7wexLYmyWR6GXBf6IX96p3E0buhNxkyw/UxCjCQtS3yLR
eUB2E7lTs2rVOriDTJM/12MV2Dvf19SNPw1RvCiUwF7JXJLYZSNDvgxCvqeF75Q+4EmzIMTEgAWM
BtgZAZnWZlI/wbvwZ8yu6glbSfIlCJRho0S1z9eCmtqmHtiIhOhYoQCVLfPsrUb1/FjVU7wrJqt6
8puALE2tLaOFaufYopu4fPVNfdpBNIV7Z4t2WgYDB6IhH/vlXFMWi8Bvtfs4HACGx46xxt6MuMsy
YnnXAHTYhRg1dkpNb4FYC1T4sdOApcLkHVKKHsw50zRhMVgQ2WE917FLrmhWE5G56EkkwxdQRf4b
i0sjLmEIyUM5ZOPTpNbDO5RtIjNbuPkSRsj0kbe1vercqge92gK5TfWCOKnRVtQracHQyMy42sl4
su/zym2JcphEeTMYhYXRXbgvlCzGq9rPi1erMSeK0uSuZRTLtQ7ocdYSF9FAMm4SougMOJyDGdz2
Y++qXkf9bkANPNj3aalKEKx+Vl71XZyyf4Pu0q5zzazoqERrMwE3q0fRWzaqSPWsBjAUoZ1o7X+o
Y3pZaM6aDBHKLsl0pSlms5A+indhl4cprkrWMD+HoBEHHpVAAfJD6uTkjEkPM6SiWiODNN6ULaUc
pNrERasyj3iY+Mtm0nKzJj5C9wrSk3eZ4oDPV5LB8dLSrjaggsLrfOzUuzAEa2xXI8HVU6FlbEgN
973UYmXj9NOwr9sZdmdwGE1Bbq3g/lfrQae0ovD8VgTERZcJMqVDSHfHK/uuJUAQ5SRwnrL+GDES
LUerbiGI8Rvn+gtU5alHvmtH+q5Pg+QwS86/ORQEkmUvrGnrT4x3qAsl9MSka6A+BVHXbuVkd2+B
XRHW5iS0rdwKqAHgCOiUwPEVtnJlReQpMKT+kifa4pqvIXko8ZQPy4F3e9GmQakvfb2WDEuQGAOY
LBu8fp7Ww0a1IoCGsFoufcURJMWVWv1zCKowWzil5vC2nfhhkvTNlmYn6d2p7FGIcq36VZOUBUSS
USmWE4FGW+YzuW/qzCJG2lcQ9VhhDhNwakztsuIIv64lEX4EwKVrvRPRC3wy5V3RxpKVoIY7ZdRa
sPW1rFxbXA66Kp84unPhvgaYzMg7I4zIKkmYZkNNgzxvE/0Z4vdwa06lTkSOW4O9MCBDxT5a/dFu
y30wlelFMmTPouqne01Tio3h9s1lNVroUsZqOAgi9G4SzR+3cTFka0OrwT+QiLpmSjG3ttGFrB6h
eR12Q7JSE0PdyFQUFhrXwiSryZJQ2wSMBTbLTVRPW1gnQbsg8Kl8q8PYOTTkYdxYheJ+E0Zvi6Wa
28qVASFhVQ7RiDggdgkfd8P6ygxFet0TrLHXerd+dl2/HndJY6nxBfCu7FKdksZfqE6kNM8Oy9Ry
koOYLuAKZj8Ddq6bMlD8YR3kEMcu0EdoZASXMROHH4wFZfV9mtP8ClMit5Dlt/Aypr4jS8LSB+uG
CcQODkpSiYNOEkl4kYIcDDyn5NDRy8LW16gW4fSbiv9NLRXicxJegSIUIpW0PNtRKxm+T4psHkWb
tqsq1TpYrxJ3dwm8qRaFsdHFSyaqGdmnhSjM2BfcRRNNo0E3ytWEgLNcWW0U3jaJrJiDihYrQVFn
Ce6BlBNWHxo3BEbaxYbR7geXpuw1Nt/IlQuamD2C4wGDCPp6f9pXyPT6RdfVFfY10ZJUJpr2RrdT
n712F14JLdfqhaoo40pmlUMOYOym7/x3pfEDE1C6xNdR1JuatJVmwX6uJXiiT9n3q317H2DvNigf
9tb3rmysx8p2+ppZYex3ndkNlxhFWnIILfWyGAf/pVMa61ukkQCzJBZr9ERIe6WmQL0qEqPfmabd
rBI1Dl4zs0sgAxDyuMzKUuwDNzWfqiEIFnLWyRJZ2t1WTmVeGGDe10k+DN+bKrzDXhfexoEM1hrl
eg25QuU8c64L+nWPTmzvhjmUViBz6o1ST51yN9a9Aw3deTbZOn50ZsGerukVC9oOPVNObMMyBqVl
EZKSudtkAJV1o6W5fY/QaXrIdHttNwN5y+H4UNedeycjKq4LqcQwfUdnlQ4wH5VoYFYgG6CfyHbn
zOpahvlthJ/zGJmjuepTosQtgbZpacRu52WGPT7yuLNLRAIE3pM9kuxBEJnLFH3iMrcrdlFtEl6O
OJfDdWeaxrMaCvdxSnJ/Y5mYo2Jb52RCqFAuHeuxQ1xwy0ladbZuyDPFaC/hr4Nru8/i3tpJChOr
xC4SMmKsCdK+a8b3ZHPkC7fKBo9UGOk5IQ+VrYi/brKWHYniAO4GN04iNEEt+HJIIiKkodmPSerf
Nnrf3I9h4HtJ2mZXpKKoMXRTcNoeTscCfh0VDCy0mko3ZZog2EhxKBMdmtiQF0iRy3xS5XJKO3dY
BHwvV7VZt/XFWMy0RVvN5M002iDc2BiZVyPsxHYBDbwnHs6ZtFVeluVep3LULGJ9MC/jum1XQZXf
yl4Bx55SHl+4xGmxK/cbGmOjbzD3tePWqav+zUc4yP0O8hoEigXF1y6vrULmSyW3LNJVam0UXgRz
514WKWxVFJYc/lIWlle7n+AvGObkrwpQ6GR4BqSosJ0AH92rrEeGjKKICjgUiFHULuo5ygpXEMPl
q5Vo+m2cagOQS9ypa5sP5ikWBWZlNDrBKoC5TlJt4WfXutnZzQWcPPxifGKbqVQpfyiYsBw03p6I
h3xHXlv906YRviBdbrqh2t9cmoMRwI3tUCoh9v27qPpH1c37IuP/TkOrf8+s/q/NR3F4zT6a03/o
/8Nk61k28D8XNf9v+pG9nmRbz3/i75RM6y8EEFheZ12mNaOD/13WtP4SNqwBTLcGXgNEIfyZv8ua
Fn8IZAgwAno0HDnU/5Q1TecvHYUS8mReDb1l/Y/CrY9L7gRMq2jWkRjSaiR7g/nmuLg5EVZVGi1b
JVwNAXqBxs6Rwramj+YoMgerJlLIGn5oAwfs357Rzb/6K78nXR+X3n9dmaeiC8zxFsVbUz++MmW+
JFYC8M7g/0EUO6GqvlV26yOPMMqx89yeiuS2E23y0WRdVpyp/J+6ILjzuYtL42Vmf6ALPel/tWZD
p8ueUx8chyLbFKemsRQUGjYoK92HdtTSDxM0ku4pCYKKqC21YtM2GEC/fg7HPbH5OaBPJmOcxuts
yphr27/3XKRapBXeoniJitDaq0YSPkHgY9kMBwKUvr7WScd8vhYd81kGA76HtvnJMy/7sp8kpzpO
qvR474XPBGZxDleuWkPnmcvCGm6+vuTnD2yWX1uzj5I0c0Qcx7fXDP3QdiqBR+2U9nN3cbASpn3J
4Qot2bCpifYrD87UqG9fX/ifnisec+4ZrMXcUDi5cG47o15qCbO1X9sH0hn9eGcMCkIyKjDJmSf7
+WtmPbcwYgjcb+qvDsXRWxyjjL0wlisSx6w9pND32OzaDiZZvjCQNa2VkTTFOCUQ+8w4+ocHzAzC
yNUcVN9wRI7vs+xaAyaDQajYYFt7ElmSuRapeiQ/v2e1xmZl/q6+frbzS/tPx/TXN+vScEB+MZNX
kX0cX3OYVIDGRoWfE1bUm6UVfKlsNc5d5vMrRFXC3MkJmj+Mz+/4MqRT0qQsB7jxFtMD51WKA1Sk
pvcpD6E4f31Pp9ZrPhQeH5fBdc3cS+Po+GqOoiXUhPQZVm3G3x2Z2QHsc7XbaKTGNauhtE2kJmkY
cpbqDMLh+xYfylzUVlZVkc8t0TDvqzM/6/MzcOjGogBHbc8C8qsr9VtLNkFhVLT+SHMkrIxxr4J3
X+atm/RXURS6fzwXzepmZkR1Vp6bpxebKDfDnYHX7Za9tW8rNdpYgUG4SGP25fPXz/vzNzQvbug9
Z6qHSb/v+HHbzEAxY4TUq6hzN0bc8w2xxQ/KM+qxzyMTn9nMGNNQ07DanExAra8Rq07O9bImEuoq
HhW6IH1veaS9oGNm7xn8gBuZ3WfgjuMz1/483zoAUyxTkODJzHuKgWlzCmpDyT2Gjs7qhol9XOiT
jXTahuyZXHWlztLzx88VJZaJygal6edBUyFRt0H9kuWgT8ONMqXpd2bec3KoT7MOUhVUpawkTHuz
Rf747XVOPFFKY1ec15pyQ30WyXQlzF0SgQMfTFHeaQzeM1rdXyiio3mHuRWTC2pdBipXnZ/3b4Oh
qBWpGHSvliJ1Q3fvG4HgTD7Q6GlIZbtQ0mkMNjJBLUN6QscHhcA5eI/yLIftKyd3i7MpMS6SLgbn
8vVjP2kPMyfyouEn2dipsN982s8YReK2I6J/dNL431HGxnIT2xbpeZouBeYFJ963Qx7e0BZ1ISRP
+bYhlZhhPCUfkeNWcmnhMi5WwiDx9usf92sROHpwDgU3DAO6Ps9xWKGOHxxa8knERkb8rxaLR2Cy
2Qups5q9ssc0up3inCop3jM+TPaJbAO1iU7DilYe3nI2iI8WQWEXeudIYgICqe9mmiREuLrjaIk0
G6ZLSTWmBmig2wMx3x2H5s7tyXLhNYKWGss8eS9qPqalhLtM+stALM2amCS9BApgsgE0y7EBHhkM
6lVvD+KDZno+XMC1jWPg81UKFVinw40wDQ3iSleTdBeMbhetg3ls1RQL4kUZYlbhRNd+G2otulHn
QDrSUzHXqz1iTjrs41LtezrrYshwiZg8E5+WvRyo9UxUxYnrE3s9MDmmyZLUVo+KkEieYzseDpFq
DOcogaeTE7M6+3gEQLPgBS/HyZozpAkeKllwpDykcp3lSyNdmV5hd2cmBU4MJyOWwz9/P7IefL8G
fvlTS3M8dHXr0tdd6GZkh68Kx0SQssNY0KBWSUFeTDWZnjLXyCNQ4xIvRGvc+FRPFrDyZbNo2pqo
8yGwDnZOtJkX2G54M4EPTKlAGANmIIRmNqfMHpQ7a5r/bUqyqfIMBl64CjMCvqc8IxGox8vh+D7Z
NH0bvUxI/hWCMPySJkVkr4qyJ6GGJsZr34wXxVDFTyiSwFsJP+nvIlNCVmDDg/+Tp9kswxJyQzNq
UwwduSJeRFjRGumceeFTErjBKCMknYME5LCg/7aJW8DWi5b4EFBHnW/smA8cL4TCOlBDcPJpCYGt
V1d+L5zbvqytqyQFvQJt1l6jTgCB79MuLTdKUtoblGnDGkwUQdFap02P1MW3JaF70ysvXVuaDW5E
hACki29wXJvEW7Hy1GslzeT9rHMG7dQ1S+IyiSNsx/hWkxDeFi2/gjyzylZs2MkCf0A2FR78vObW
V8fyW2U6yZ2uh9mH2XRNtnDDinA0LUVyT6E6HjZ+F1x3bvnf1J3JcuRGumZfpV/AyxwzsA0EYmRw
JpPMDSzJzMQMBxwznr5PSLevpLxVkrVZb3qjRakoBhGAw/3/htNae02ZOFOergt+akbYikdNOG/x
WNNrrozVp5ceWmTYWx1caXSp4V5mcfvAAJfBOvfJTd3GDswGCy9v4EOLm60zF1/e1outw8YW+R5W
XWeFwnB6HTFltXuiYM4PUIBfRZ4uHCWHKXhDD84fU+EwuxwGmnNUBvWpnAzrvZetcZgCf93UZfzq
1JN5ryXt2mh93w0EbJwfvg96eBXGFKplXHaBLgPsJ6TWLkvl5hg7HOexCYyJiOaQ4Oscc+ZG/DIm
9ouH60AJtqb70R+M4raMm08vdZ+yvPM3gzanq5RbrZBX1nK9AjSNV0iQdbKPE9PcNXkjH0woqCRi
AZSKpLGQH9ZPzfAXlgCwEep+ry4Oa3j0yqaPShTCfRxUEJg4vqk9Td00RXAj9ltWLdoS8NNY5xy6
a9QJ0Z+MwO+rqI6LmJq/THvPRpI/EwrqkxOHFgrWtbQQFOE57E0QJjkKy1J+6eaexixFMSYrRpLw
GhE29UilGu4rzHJ7aqSRpQywCsngzieO2S4Pd/Y+WnTRqZx0qFX2m768UtStXSrXV+S515yTI+UL
JqYCUR8Z0s7RxHt8M7FwbaBp4FS4UivLdoD4tY6B8x2fDY0TleoNVCqrnu8a1dHGvabJgoRFI1Xi
TGuUlQyy1oL40mgn9kPapvAcUh/Wswm+ZnTSF6ZpUBGD5Klp+/YB7FP2PR3d6lir8gafxzO4EQKO
FdYA7Xxr5vVbAbuTaV1djF/Z6XwP4AeFsxg/NC2bbzkEUe5lm46T1cTrMlaPc5DciUXVZ9na4gsZ
pztnpkCzSLJ3Y/1O1/yLnwTfAYbM4eovJ6KdFxYowsmUPtJovG9Xo90GbltHc2e/J7BZST+Zd4bo
iLE4cFbr9cXy+jms5HxO3PlSQ6HkTapeEmFYezxePwda1RrffA+c5kOm2UvgUB/kusoNq6FFn03m
bzjdhxwg2fLJ3u5xttZnXxZyJzpmH6ZxZXs0DaJuTbln3iU3BHv3JbzEURuPLTkxIh9je6MqQodG
AxFnBFSvFWJh6hp3aDd8O2gjYZonN2w9y01cAiXMGopeJ7WI26q3EQcqIgUGpjp+g3ROBGPk1vQn
AjyVsiGLkSmGhHpb417AdgNIoLcaj3OQdRB1IbBG58/J5O7Z5oAj0g7NNjwjQ1YyFW2SJyQNa+PX
6q6gFiTop4pdcPaDan77yM4NMqxuTUTP3HC+F2w6mk1eifl7Xzr9m4Nn/BTzjN2AbwJyXxc7o0HN
nGYRHEQz3hWdQWROmPOTLai1NqChIjyfoaTpSINj2LM2Dzix2g1z5yM7iQuyPYSJlrbk1Wi25RTY
aJrVGbrnW13Ep06X8T6b6UYBrhLhuVAhg5wgdJzZ2iY6o7By9Lvb0itfwKarCh+e5IupvOd2XcW2
7oaXvDd2QBAeSvZeuIhh/JHpfShy/zOh/DtkfU1uYKb0USPSz86EJzaarIZ1jd3H07T11qgk28As
kkveNJ9mihkGpMgp6K802rL+iY4Pm1lV2U+Ohmlol7Gkn1Gl33tk07MuAXz6YEefbKcvX9aYlmHb
vKpMjVgj2QD56am03xYJMd1C7tkx75vJXDbcEz9MAMncdQw0hm7JLhltCEd9LQ037IMxjRgtmpt+
aB7rbs7fECIfsiS70rG9JTQb/9NYyiRSaWlRU6RNZllLHrlZDFi21cDgZw0wILtdWZkfdTs+SgdK
HhL63uKABE30zmrblPvdfoHieUHsJGnbJvd5kZ5a4dys8/hgpi2L3IDRg8qtwmue4xUl12FicSim
8adasfmoZrkBEc+6UdfYnwbqn5JUbWwhf7pdQDUyeod1zq4ITcecYInT5KMq0wzNcrrxAYa1lUK/
MTEBx938YFGwae0MLuSmvH7hVf/uJSPV6rO9Fyw4iCF1Sv9XArGTusUNdIv6JeirT0416cbW6Emb
wqRAQzP0415c7WGTeMtt2y2nXgdrZA3BO4u3Aydw/RqjEKCzJbzALTdnjyKSGwR8ebGhz2zM0gmd
uv2ZgHphjfuJJ60NJ1yi1CqYlP4X5bJJs1htakhT+LFgWaRAUMI6zncE0aJWUmrpp6FlL/x/+uyx
QEUIrTr5GZh9FyKPeGGx1uASRb9hKgAXdeg3wMTwI9kEMrvRuqvZT4fTFD+7NTwdgNYg6oDtVkHz
LZmM85jgpi5i2mudxDa2edrApjZ5jGV7NzZudimrhU6WJr5VWPIig2FDSeGVLJ9jLznE1MMsY0MD
Ps4fmV68lPJNn+hNjOQHSJCabCpW1baPrWgsW0rS00/Xy47J9Vqn7vrsSAAJy2p7sOt0EUKF4SeA
Y+20WRqAjEDFtKu7b9JsT5Aq3znavPexiDryqXWgCcxtB/tHvMac4OC+QWY0743pWjSHWwUw05bp
BmVlYLozdV6l2Gtppvgx6OXrHLFLimU3ev49E+YXYHPfc4D0zlXgdu3IHjIyZN4TUL27tXOAOVbF
Oza/LQ7EF+VnLOW8bTtlRDbGuF1v6mJn+eU9s9RyNw8jdKsK3GdrgX6La7jxBgjKTeAY5NIxB0OO
ZPOO5lWnrPcWwJEAm9eV1LNPnXHB1qmf2raLtBDNDqkfJ8jKh6hU8kX2vrvxZnlTCvloJt6tXTF6
IvxyNlSfR6Us+hNcB1IwI1ZJVSZnAeFwrxyaEI0eUupGuMHXjMlPFBeLvr4anO0cLPfLkp9Xv74p
3Hm8BVz26cHBDr0pzwGtsztnZ/3Fr9p7z5/qu2F1wSoAUMDczau8Il1PYvRgLbF4yTihPCd+8IGk
xeiIQm3ZPuJ3enZiEfZosOHs2j8zj06YBnfrZvS8rzKAnpG5tAhMXgtT3FovmW/WoclLge32+M6o
/duAvXgTawR3t/afXXT0TQrKQdUlPMd1zk9+ZT0XiY9FRniMONoHtJwHL5nVLbFyTWhg/QoV66R7
fCWpO6RbbXmPRhH/pMcpjqqkuafDtQy7GJ04d70j+zUQww61WbN20D+ukqLj3WXx6IUdHUI7lJcH
1eYfhR7oOBTpHZQMtl6wIueNj0nXNsqHqqMyYWakhGOree0kOe12ab4ra3owmsA+Nj594MLoKVCY
ekDF2B7CwejmE4a7u97D0SnMZNw5SV4VEIvxbvpp+y2vhhuQk5eM9xnl9PDHLA5AW15fCJyMBYsL
t916nrPxHYyzG9YV5BAOheHKinrjBUDPKZQFwQKX8VP0xXzq+6DHz5jdtX18V3fZaRqHAfZ7Huwb
1fMSWjwRCSBhIX6DaWP4qRmqAjuxNFcNyQnASK4LAyRU9dqu3cHzZ1Y0FpcNdFYIZqK+KR1qGBiB
bNehflGV+IGlzb/HFZRepN8uJ5geNOplfMtQs0RE9D25WGO7k0V8TCdzj0Yk3seaX+yWNIlUHg+Q
P8UUWYj73Kccpltek7F/VUHGAklHv+fpvVjEVvaQTruZZr++e1AEeoC3tzcW2m/gLH1YwDnmXcae
p6jSxyHwnlU+21Ta6/tWOm9LHdwFg3UA3WEctc9lEj6Jn3KYojzpXuxVQO9t5bn11cPkJ4+toR6r
Ybk6r7N3ObZ7q+axW6kMH0s1h6ozT9oJTqTWIr9tLrPUnFA4zPDm3qX9zBJ1BdQOej/NmOCt+Viu
vcF7pqtvfUeZV29IvdyY2hmjFutIVsUPhk2md/TmguFJfAwaHEHV9FqVlQ+k3Yhmg/PtXMBYnYyf
fTNfH90rJEt6buThSA5gK6KxUZFhSo6vary2A5Ym4fA2x6OyE5PWQ1g4dOhwduyfAhmnJZkJgakA
OyOmK5HTRku9hyExO8HPLB7dTPPWXnp6mg9OMaYXeC3Fw4wd+2enRtY+oTt2kC30slsTFz2Dray3
xYmGd/adiQIsw1DHeRVjNR+ETKfb3nKTfj/1A4hY5ai7JvNlHEqDwoNd5gzmfdwIMPDaGGP3qKyy
jEiTEzO9djS0W9lNQ9QMxrMa08G4GZzee3abPkVvp7N5SJa71YyfA395IKQvPygIJyLgf2O5a8J8
+bD0ejd5wGuy1sxPbrIAbDNwfJY7KWX/PnOBuMM68DSxwgIHoeHBAaO8g4W0waj9TebpJRbJ82zj
dan53PNcPhIJhnQ53JtJ8MBMuA4xufAeC5y7OS2ZgtBbdKGquIDfGHcxxZl5cZfmTaRy3He5kmG8
5v52ae2PVvteVFFWcSzRi1na1WTzQ5DPJf55K3Q0Lxk9JafVyvHfurO6U7U+jwPWd1iEmw479rP2
TDjczSsWP2aiCzjcWVb7NO6YkdSqOOQzVvFJxcYG6Wo9QxTlBOClX9LCwZBvaDkeKhaVK9j1tVz8
8qlqkjez4snlJsF8VvDH2UJZW6/sLYoW83bdxKqmKmykMyhMsO9Z23TUmEOS+uB141FY7WM2WHc9
zdBbHKzxGcn9Q5FV2CegSZ7SRlTjzTAP9TfOa8lHW2sftGeB5xHT7iMGQqa9GRUVSy8c9IXpkaHl
dkn8Uzq56/08UlUodLLsweWxsOUGJ6w8zW9knThPPOnfOj3fZ+zy7+oA9tvGD1QREYcRL6rsmcLG
iD1PC10oR16PpHh4wT43FWc/QMz5vecNy8lbsfvIWpx8w7tPrPwL5L7hrADSRalHJa1wySStbOCA
anW+fCkVp/whLdJooiLnJSBbz8a8cp6MhFZh7Rop5QgWru6+DShFcKf7Zg3Sz2s78qczOuPrUDrW
hoDya2tI/5xmVXlHOv/ahDPnl9KPR7YUKOubjIxQ3gK5DjxU7akawrlxHExpXSRTA2G/mz/xAl/4
WlDVJv0Ntbvcaqd5mMCUfWtSJlI8OrtqDlrmb3Z6RjKpI9021RFy3XD0VVkdAJA1B9U444uFJRyP
eeC+mQZsxZbNdciWytj5y8g20ZzznVQqwBSGeV4O+M7DPo+Lp4aDxb5cik9fNbggBO6HnDa0Db7S
lyYVW1xJXgTYPgnbiq1bllqQNtXSXQv9W1c9JVpWYosBTAPZWxlVWdYoX2wn5i1gNlmzgb37znQE
t9UEJDpEmTfOZjbLfeCbDM5g2FJWNNwvkMI5H7rlEWN8ve2psyg3rZ7H3Qgj+bA0jredqwmHXmOW
4qgWN7/VlducwO4JYgXponbKtehzxOX45MnCueDqu4GRCvjLcsp3/Efpe93l2H2MboKCQGsEvF1Y
nNRSWj9o8+CKGNY8QnHO9DdQyZzD0M6xYuW6I8B0nS5zTiIqoOKBHQnPRmKHMykDbriFLoMNzdgL
28J5aSA2N+swMjTyvZ5ipm62hfegZFbXWNZp33AO5NKYUAgm1Ty/kzPAPMyDb7i9FpfR4poG7Kz9
pIlPRkplypGiFmoLqIjxx5NB9Mn+0ffTyNPZDzreuPTU6K8QBvX0ZgWaRd8oMIF/BGadzZhEaQg4
cg9CPyaJV75iXftNiaDOMRo6Hh/sYX4jQ94G6I8Lu/uePbU09m0bW87RmD1Xcdxxk+xJQub9SKrE
vW856CcH7zcJQbdFlx/ZhtLrQgludxgkLMoH+M/xeLKDEWN83HfFdFB91X9RbmmkYV24/A/zOFs5
LcQzyj4DEE/kp9QErRWmy2AB7enwrc2nSS9ldWu19nxfLkOud/AYrEM6jm4QagdKQIhlMWeGrbGW
f1RtJcOqkr760Zuis+9gT9hVlDsVzPSxIPe0xXos5p2e1XBNkehqDOfUlSJCsAQYyysKkrM3NkFx
ssgv+PTTKD6ewFG8jntjFQ+LPTOF9duPyvP2ljntg6l5BJ8yvamckXNgfIqJCmXV3emioR65I9xM
eumeSW0LYTV2HkBpmlu/S40z3/Z7yvY1HYcffi/XCLzN+t6V2db2mUAunQ+SlkCix8mKOUO0TJxw
+nmiCCRn0HI9vKc7WzUeR8qvOp2IBUlXIBUlnbHj9B7jjbfWIkz09ywAZiqmr0bSu7fKHSUgaezB
Y9Le8SP2E2Py4tkKBudVGk1+GJz5w8dzG+bp6h1attXRuJbpsClb0zspPisIQs/nK2Y8GXXaIqwE
tSUIyr0te+U+TGXpe/jTRxaCWbvLvrNHvO91s8w8Im5bWTeDJ+uPxAZnCDcnG+1T202VxYzhKrHu
jMnMp0PeZRzebci5/rZOoWtvlGdxDOF8OMDHJEO+V8pf7JuszRcVtQ2lR2Gqm6yOrKl1vXONQbrc
qBrQ344bxu9wII6zPHtVJ5w76DaeezAJw3iRLbAVxDWU3osxJtKl9Fta6sjXm62Qg00T+tPc87k9
r2WxxCeC8oqDA2utanuzIBaRzMlzXy60epOaYylwR8E/8SmjPkmpKLyymo70+FoDYbeDuN/NYJfS
XUp8TrK6+ImPyblQ1k1lrIv1hCVYG2cg1mDnMCKv08GvnKJpN78vE6NPgdHX0cWifW8DR6wuIGSv
LZPT0FE5ZEGUXDeBW0lxCdzGzA78l2OGFTotz0bvO0wxdXuX2JqjlOkVC7jfileeXXR33MMrAPTR
or/OwpwwvQ5BHUSWnsnIBCIlViI47pUlY4z7Qjb6gHeMbpp1em37zvA3cdMFWz2hWCZsMG/XpKYd
j1aNwFu/8MrkNMVO+9xqa7lj3e7Pme2eKTQtD1VK1BGLwtXtMTG3sZx+X5kKMNZ6bVYU2g6Nlkyw
AFFNw7RIN/oquNMRAMTHcQfr++DnYodOHr/FtdkZ13Fa+lZ1gKuhL2NE4jQP1+HA6JlN5Kj75abW
TcruLeNecGg6PJeexdAnLd3gtpqX+WBmfsfpKsgdzhtUo8c4hanubRa26FVXd89XKWU30CL7NmsA
7QyE/fqzFcUSDdq5AdpYfMyJsTwIGpsexi6bsv2EmxUw1EqVn5RPg1nj83FktsOS4TKwKWmDNssu
Dpc26HYiGcxTxhLRnmZOXntzKH+Uici3RRC3T6amVSVkEAcoXYNP5ZynvwIMmJ7ILPZfi6yetrIM
SN/Vdo0R3ymNjVSCa7pk8C2xDcfPq5b2Ye2s7FQb8XzvcSS997jvQrLpX+x6NQmVuIP5UTItQCzz
enOLqrG8FIirrym82YfC8N4sMgTU11V+BMwhfojjoQE36S/3wmicvaWxw3kmpe2+ppVYq96/A2s8
xYzt+J6IAhUokjj+iZj35d53i+BjGsp+34yTujGmuru1YjlsPCaTHLPptIKByWrXpq+GjK2z1wwf
Gg91hL3v6GWAfMGP0Z8vKYMKes86YSlqUJV0883LiizeGi1NYIUmvbFBER8VlM/EikqnjbMtHZz2
x0DqcQjJjrYGAZeKO6yY3OVbS30Iia5YEErs8+w+QKx7S0k8vk2lz2vCkg+C/9LFMlb3brBQg9hb
ED+SqMXBdkEmu53Yhew6UY/fyQl1D/Wadjjyh1NueMyHDHfyDkwOkOYcbTEQMnJKrMJCrXRytKu/
6Re/jSy11LedncgDCYLrlBJDJaHFIS/2VS7LyMWck7DwrOnXNHb9nUjJZW16tGxk16ZhXfUHzFvN
zHw4NTGQF+Z5TZkN0j8IEjmtTLJujSPFNm9sG0tAGjwNerC20JeXPfpjgIYHEnqflibnck+UEsZz
ve5WW7aXRIz6w1ty6zYvxh/gr8jvdO165LiSAOmjIHprVUIewUzPx9ZlaOYUgXM2MsZV5Dudvd1O
maD8N7YfZtOb3puuMQOSPe1yuZY1P9bJxKZDN2W0UtZ3y5DGJ1IdH4gOHjijZbtODhjp5fyIBUQ8
L27dP2iEMDatmdpx6+OGCGS+a8vM+kJtG6czSiatY0JSqdvMsyJnkiH4+yovj4Ee4YnnQ3wYQL1+
uBkVA75UJ57WY1Gn6zvmOQbZCeNFmbv6QdgUN6fs6Dm1UtX0BNfFeJscM7l1CAHwWjZTZjWueWfO
wWvhXkeoRgVKeXBIt0twXSHuuzSktbfi2NaZB/Dk1j5Oi+F+bQbIgFUZc+unwQ9rirvvVVH/oCVr
CnU7DN9GstQguO2WFn2yDxSqD/weZDy07TmUKOChP5kUH2H+PS1et/NLg/CR4ezsVhzmuB6PDrxz
BqIO1JWJWIYHJyNQy3tn5nmEb+SlqopPp8dVouj4JbVlb5yajItzjUWPK/bA2CTFKFu3AMpgYvwX
1XVrI0S5rZe6CZmdzDcFJ+5us87pI9Pu+jzL8pFEwWb0rxURquMQIQYUSDqCgpOaJfeps3AaTiqx
pGTL2mwXjGMCeD7t+SJYDoMp4N1bMacqx/VplZPaFqyf0TglUCKnDueUDKJksJ89mX9U2MN2dBQk
WzRAwLmZ8dIbxYFpen6qguVr01EZ6HNtfgjFqyizpswOXWt5IUE5GZuGhkZUgW5dqg3AvPQk1ir4
EldxxVDSWzJ+wshZJseqy6lg4kwwTLzENq1Ti3MpODHTRyGe567pT+YwLWey+bzNCEQcaNlKmbPD
P+lan6GRV5J4cav0TFtGHab4Mm/9smFMzmR5oWNzz9zwmhxZGugWFka/YJRh3lbNcyahBBesp1Fd
Vs5O8QLc2auZR4ugVathvnJJaITbKQlyASZ0FxqdF5zJsPECdBLnUcbeQjhuaF+cmPNpxTTyTbji
uCzipJYBkuaYK3XDoDqUvf6aDU51PwxOcHZzGjdMer4OrRbdCz1ixlm30r9RSdt+n8tRnjPRJmfD
qMlbW9mAPTmXdxi6aBVgKUNYQBl7mBhahE6fV4dmwTMY+NftolozHlCriJaypk/JFE6PNOH094Nb
i1s/Q5lIONM/N6Lx78kWs6gbzLvMZAUCPS6lepRm8823uvqmK3kT7rplVAevUW5EIikPCW/3H/Sa
xJsSDzUoaZeVuTLP7syp67Iwyn5MphQxeK0SUmUj49yTIMSGltdkX8ZGAR1pjQLqozfvGYcYJ2+i
tJbwCq0WGr9VPjG93BVl153cGcr0Ri+Lf1IFWRl0bfV1YaWZDzzVwZNWRZmEeUMQKfW6bkG8FOqw
zMYV1EK6bsGddqhIQ0dYEXjaMkdTwKHZXTLW8AO9HSUx4g3TOQmXRNinhHGJGdL24b3YiSl/pv4S
HHrNdmxcUlu+NI7bPUy2LV7qbDAvuvY0ib71C4ym6jJzunqwckefqtilVqFaqnTTJJV1dL120IzK
zbUKJzQwmvkBLPRyXi6M78vI4UxIMoxRPfEnt2aVhzVuMKNO9GhvBSS/0CVtPYRkLevPxarTIQrM
NX5J2774aRVxgGwieBf4PmpC30tumy6gAwXUh5LBplFZ/mzSBmlvMMGZJJRU67D9NTratrpiz4LG
dq10VixfHBknHL6esev61WOKsOLbdJkiF8ug7kXKQeG5mlj93AUjHNMRy79rm9TL8csY2ni1sVGw
b8rd5OTXdRxyGHetg1kzXpBNlfWbOVXIGvZ8BWqmYwPM1LCH5Ifsc+BHpocrq0mLk2nVxofVTe2p
D1bWB8eaUSqs9aYJkPmScqwvCr75F3NdP9KZ+Y3jIHcXDuvYlJE4Lrz51prpOPQaMTWof9cDsq2+
2/507CUAlTbIL8ob3jNucgaFM90KmYJyqzLHZ7hjX4m2TVNVQNu6+s7BIJVEeM5Y9dhoH4yYqpLM
zPDBDFbehokZq72RVFcqyVIp/iZXwAIQvk25nPfJhC7b6bbed44zATCtu0tJH0uoy0KiUJFIwIHt
EhnG0JJrJ9ilgLSPJueFkMTxZ+Al+BrwTu6r1ui/5IL8b6BiSiMIy+nDYFJ5ksZ4HzjnCvLxc3LP
9cY2hP3uTInvjNV0UuNuJXezK9KFAfHKlyTSvqG+OcjEOZBrRWSNY+fWrSafmJyoL6ttrPd+0FhM
3pdErFRQGMiwHiIxmydGXUigNHOMm4qbz4/mrM+PXVKzPeffyahjkUYnrloZAoeMN5xFksPoWpbe
OnIaowQvyY7JnqDYZbIfJ5TEHYkJNCDPxnM1O19HmkYFL//r3QeQ7cDhqn9b62w6GFZTsnHwqRup
6QR4swbid9zntvemHYE10NNLdeljJz9PcuZzsN+L0bU4KieDHLdilPdcbRbnTuV8h6DOjxmz1X/0
WGKi/ZPJFoclxhxX0uRMHxVdYr8kTpQaenvU6r/c86uvlxlJ3qXTh+E7Ph6bLQJr1vXA2XvxcZn8
/huavIfW23eaPEzAAfgwxXHJHQtsI7+uhvM9pUk+uzGyfNTG9BaNUE3Zp+JH1S8IMMVAS8XvduH/
1wG+S/apVad+9r8m+P5/jfldm2X/c8zv2JXfuv91+cbQrv4rcP36c7+H/YTj/QvLvwW/k2PmtcWM
uMHvwHWIavSRXYOAMOwMXNjXIrH/ivsJx/iXNAzfxpYb/A4Y+O8aM+GY/4IISAQQh6hNWML8v+ox
M/6aSfijxuyXFkydDWU8VsU1+X8VgChDafoiCzMno4gLb+9X2RXixSNH+kYjVRGqbKV2rDFcygmw
i4pyCfZybbJolLHxWmgIAH+6mve/Pyh/DgT+VqT2x/Pzxyczea7+5OpPBdn1jnHLobTS6mzaS8Pc
SLdhTqziYmLGor6C8ps28eTGYNfy1FvryyhSZnsygRW/0MgfYuBMtlLChYvNjL2y6kBrKX/mGGta
j//wSa+27H/3SX8JJEl0nJTsTXEYYsMPLT3oDXXhwD3Q4T5leRUp7Fmx8U8x2FGjCh2j7dQ/wBB/
SS7+cZ1+MYtbfhcHY6qLg2xNZ+dSQ7DFse8g8zpmqJFzDh0OgTCdeIU2mLTOLgf4f4g5/NWw/t+/
+5pH/fN3BAA4W8n4FYeVdQlPlDtmD0miwH452FqRbuVjBvonwE6BcPX3l/uvEag/fucvyTYgtNIU
hpkfmmKodozvcWf5dUkFs/z+97/ht4rVf/OF/maa/9Ot59t4WuU6FYfRSNLz2rRpNBe1eq5c3js5
qfoot4sxDBLUe68hRlKtFLr4yXpblAS+HTFvA7ueL0HRfdSta+9UZuKEEQBe/v4T/gYX+Xef8Jfk
BgdFVXfulB/MIp9DnBPodf4VJuNbwcFC+jtNTlmcqI6vQi9202fOtjD3mA1GapDIQewcNosuGdKT
NThJfC23zTrMZ6ttlqPsApT3ltMnA77+Hziu/+l7++U9WHVTRgmNUx/gqVdhHjjtdp5Jw9SN9/T3
V+UXFP0ft8YvoS4EzKS080kdOD6Vp9RjXJ7WPvzRspnPtFfMG1Nnai86SEprvejjoNvqhDo7buQ8
GA++zpYo1alzR8cH/oJ0LL70tLEekiaFKJdj2xhNysbjNcFg4ZQiYg4y7p0U3cboBiPCXxe2tkkp
WBybO7hG9dkeh/Y4N3O+Rehs6QU05jOzQaY9BeO2IeE1QbDpYiaDv5sSbf1DOOo/Xe1f1nUQUSvW
bVcdaqZFISKmRy8eWVNJ78Tu7y/3f1p55C8rdKthRwXLzOX28m6XUZGxxUxehX093HLo+TLF+t1G
n9tOFkAcjFLLP3zRv4Qz//iif1lxr5YLz9a2Yu7jDjNxvdx2w4lY4atM0vFHNfo0rvh5CR/U95aC
XrzGCPZd0Ce0C7qzIw+4W7CC/sOFuP7B/+5p/GUJbmYfFzXukAPnNutmonWwpBgqqw7Lgo1O1fap
9pMyah3Log1STRGh0iIsu3Y+0FfS/9PHuP71//NjkIb762o8UrsfYBdShyRIskNt5gmiE5qhTuIX
PITWlshbGy2y56w9tX60kt7Y+z4mvb+/Dv9+L0El619/P2gam7CkKA/+hFnNABYMurRsz7X0yy1V
y//EQvr397b1K2SK+TVP1lUNIdZc7bsFvs5C4+BWGu3z3/8lf01H/Z/7i3PXX/8SsiQB0aOgOBT9
kG9j5jTbvBAB36AxUAiZG1FuLsaXv/9l1n+4nf8HQ6+a84H+cL+mZ10u32EJkmZCq1pOrrOKYNc5
MyPXonNhyw26LM9lIuE/9gxBMMth5e5BJRGwK9xGu0fRFZfcnbg68FhcRn0+qOBSk8Ey8kV+OmYf
f2ur2Bi2ki759wI8w3sqx2Rbpb3aOYMrUZk1XpANkWgG+RPJo3az1GnAlCDO0Df8QeehCmKjDXGA
IJYus3nphpFa17hE8Lz2shxL9Fn2HxmgvqisYg+Nry6aeYvql+7d2lwNmmOs4V7gisMR6tXeHWWq
1bKxpjTH5jOUBp7NCpNc3ZniC8mi4mfgi2qO+uB/M3cey5Ej6ZZ+lbFeD9rgEA7AbO4sAqEY1CrV
BsZkMqEcWuPp54ustnvZGAZjbq1m2V1VRABwuPj/c77jFNnV8Yj7HT2Vcxl3yeje9F4uNrYcwTXQ
0Q6peJi1gaogGRLpe+ig5SYq83BrjgWCLiMq5JPZwbnkzor5twbt4HVIYm9jBJpr76spN+9J3Q6L
FdUG66pOpPdEwrktNsKi7s1FpzxYh31mWMi+u/qb7QUIub2I26OQ7yFPzFyT9tY0h75Jkh1n3yLa
d6Y6KH3WkMrCs+RwJyun9znzJ4DZzPHJjLMU10JfXlQ5rR2bcG08ObXNm1e9iTi5V2WEW1haQ7xv
poY4RzIyayrbYC13EH7EN8i4ZKsMxDACSxMyvUUm7mmHiD7pWyFt9XtISo9aI/2g1Vw2+YZNAoEQ
rt3DF43rtiLpuA1AYcHsPOouR4o97sxbFumgHjDNoiu0sUrgko4z+U2boaHSZbRSjEOml5YIBET2
bYBKRudqji3qsGWKqyAyiPxFcxyZmHFkvzdp8T0neZK8iFTK1wzbWEMjiK7Nc9Xq8tWz+1nbQjcY
MR32xhjeSzT5EGFLraDMk7hsOA2E8w9WBp0yNArUiDP6QX2fVl1V+qZo9W0kI2Ff5AmSxVQLtW4b
DzXjsU6rb7FT6o+NPZFta2p9ihS4RDe0lmjvOipUendvtTlbBnh01eC7cWM8dhay2HXcGpZHVT9X
a/o/cp15kVjhhPMusfx16+Qo8RQiAFboQuAFt8PhaRUgXvvuTXZV+dAfJSpj2uWPVQkuFZgUoI+t
fgSMDa4V7axx6Aj/jrz2PhQMa7+j9/3dVm34m+YLIhTLpvrmh7S9gKymITLhbq72miegoTZVmdwO
rZCPbTR232pdw4GmyYJhyMgBEoiwpNlK3UzumyiKEeFk0vtZ8KnBzFW180hXMv+tmY18dSFGQAqd
evutQogU01rGHOf3Vdc/JxrNDuRQdHvaviGokdZw/laEVvIcFw0+rFCfzG6tLCSNK4GfQKwqgWKu
IiDvpgM2/3WizLM16Oo9yTpGGtYEoXnRugXc3cDWAuEHkXHjNi5FolJSRe26GNieXW6SjFqJG9nl
IVTA4FuRUeyBkFi9OIwmTH6ZXlfIFrJkmw6RqRBmueb3vukA5eP4PwyZHl0gOK6PWi9RlXsXkxwW
4ykZ962lHPh/2DZ/pjTP2j2SrmneGGGiXQX076kizWH2EFRqZNJsy++6cKbsQDURpzQK8ouK2AwH
cYFTfLGahBffeZN7Jao5BX1aH8ON0bUyzIP4RlR8vbzIam9XcCJXg11gRvJSwgWEcohPpIDNPNFO
8b6fLLTa9eh5bzZyKXTjatBfs1CRIs95EnYKjPruZ8WOFUUyHTD6Lw61SF9amrqeAMTNKyVrOZAD
g/aBonW0C8rQhaepldZ3HTvKS0/z30ZGaZD97FHFLAn8TRnPTd8jVFcZU6YfV3iFV3oU2VfeaPEZ
fr4CnljQl+F1QHUKZ0Qlw9EgMbZVmOYMgbRfpwMEsM8vcTwCfLA3WpIJysmb+5SjKWeB0ViZyE+h
drbiTHTDiZ2Pu9gv0L6K5sxB2V5VaP4dz3uCxuddNoqSN8KX4cxzOm7kPrqJxREq7weXXrvI9xF2
tY3e6sMNOofrsJzmq0yz2QJPgj4BTSZf9oFx5tEdkVQfXnZxrMrHbBRRkxf7DJPOl9SNuSGJ+Bo5
tbLmb7EpMdcIrPbsBIaQYjAmucJcORi9a/K0tPSqVTWtmSCI09+5WxRfCovdAVSpvoaHD7S+Ypgf
dxnYMSNqCWrsL02gB7upzNCGoZb4VnujzebZoLiwDhyLWjJih7bc6YAee5QilceU6k71vUgR5OBG
qvE1jG3T35MfkX5pHKBwJKF3hjzzLk6NWfPft4jVQL25K2v2/O3UbO0cdJoK5ESzhCrz3xuzx+PG
uzLE2GUNmr2i2EtMM2jQSZ4Ik2naf/7XIYN9/FoXh6gYIrs3IzjZj1mhNiLH7AdQ0Fp1Nm4QC9vb
I42pYTsbkKwp5SDqDEx56IgbhTgZR+Ti2MHatTviAiyE1hEbN5qnSfyl7B2x04wWXqVq4n1i0xli
2mFjCM3vUFkYJPU6sc4MzxOj81haff+UIEWB5XMbAmMmwx/JZdiBe2YLq8W/RnNyzlzlxMPyFq87
dOZYCwF0oi02rauwGft1DTTcJwn+3IhaRI3916lj8b7zfJaaMke1N+052tYDuHXEF5Rkp0KQFsfK
4492Mt2hlkXv2xXexeDOyU6n8/T2+ZhYIFX+6ycsxgSdMkJTKZ7sta4tLspgmrCYQydBNxvfVyG8
745a43Mu8o5Tt2lf00ZHs4nnzp8ahiYc6uyvtgPdgPCtuPtrWntfAD51BlscqnOC3AJ7bFP4Legp
XVpDGKltupF063waQsnG8ab+b5VLaNT8+yCiUINoqWV56FwsdFD4AQSYBeq+OigezjzbE8dzd3FD
YzL0RGTOap90A2r/2QbrmQCYJRei38IAQkQVFsedjNdcVBxBiWKsxitR9sbm819wYvlYJubhJQMR
61bx3p6QEiS9FVyPQ5l80yptZubOmnUcmiGvPo92yRyeS2w3Tl13UReYnElhf7HifQAh9FdiDq29
jXMwI5EzkJZtZqRz2GA3KpqG2fDc2lbz0lKqoBfRTb2+k6AUmLw9pBcrZx4zrEU0ePFuypn+sakP
rIBaCbo7z82VkHY/4chX4RNEjbBfRWx+ri0ERm8RfhKYKi2rixoceKqVZQZs0yx65X/vCR/H8rsZ
O7dIT2ELG+1BIKNLm6JjuZi+3KYbh8ZejQicqVYZZWitsOPkv2D7F2fDmT+ezp3FHmSuMbVIE+25
l8vsuwzHCRVLPaJOS8rrz2/vRMWPIMR/v78uR8uVVVyDggTSXaTq9yp1NErk1EfJSWvgApjRhWaV
v7vOqtfg9fLHz69tHEfLB5ufJTKQcog7TVWr7SCc5Yem1Ey/1FR6zalneh6Rm+1n6eBVl70ZILA1
wpGCUJ/BfVc93spBD5mzWmpE4RqpkgesJAhMrCVTt4/tIdtqVF32Zga5FRunV/5MdTf7ZsVRufM6
PcJ/Z2R0lSqOhDUMzAmZoDmUE85FgJR/b8pzFosM8ANaWipN9kHBn1fpXG5LJBhXpiIvJgFX862K
VHhmz3rqeS5WGykGsyzcEt0zmHzTbO/nGX1TGSU3SuvFrnEH9cMKnXNIxFOr2xLbp8tkIu2FPlXe
RVfC7bp7vcCQUEYumE8jLrddg59ceelLMDsaFOQUSxIf693n4+fEAr6EE4ItVyV+3XRvNd7sJ2Hh
bGKailsjU/GZrsyJS8jFIlLTd3FHrKJ7+nHdBWIMhB0ZYiuFD+XMlvDEoigXU+ns5jAwOi3ctyZI
j3Co+g1HjvSqhO5xMVZ9xynb0l7/1iNb5o3mwGspj6DY4IDeoInU5QUhzR4pPrpzZkk6sXmTi0kr
cvJxnjln7jOKeneCrCNQIIB6SAaed0ELi+PzW7FOjHa5mLm8trJHmN4hsh2ZXyblZPqNxI8sCqz0
uWZq153bpAdEsbeCw8SdQ2DLxhFF+aXLDfFSQAfj3CvecvbEq7zAE4DeHKxJku/7Fa6Scq8ALhHT
kn6d41huZ5IEjpWIHGgC+XRTB04DBMkuKv7kymT2pnd1MGpdn95Own5NmN0oIxwD/2zgJX0Rmsgk
I3hpBVtNZDLZfc7rxWRZs/FJhvSS3IMaSq4h17MMfjhtXG0dDvpnBtqpz3WZbNqqskDOYLAdcIFE
R0leEOJEmAY26EKuK0XrIKoNxNXaEGz7Smnfw6bqfDNT+v7zd3ZqrC9mQ/y60EZMQfJ65oQ/DGfO
H2ejUqSa4Unr4e+jCyys/u3zqxnHP/vB+iIX86FT9VrRTmm4x2SpXzuAFjaA4uZ92dT1xYChbQc8
Afe/iTOV5NCjqpW6a2b01iqIJXLxsXj2ImLdmgzvQmfX+tYaRmvTZNb8Q9JvOfYJk7VtKKQ6dYH5
aCqKM5/RqUe12LZ7vddoTtwhzELotAGnQehVn083c2Z/bRHz38+KKtLnD+rkyFjsY6cpTJOsrMK9
kXF4tMyp2emqnX46PWiduI/7A2GqzWUEE/VxSDMSL6KkIcsyPne3x5PdB29qyQhNUi+ONb3lblsN
s1dca2g9Q90/c3/H+/jozy/m2Kqpvd4I2QyEIqREboiYUImh3jgzq7A3js5lqYFBNLI5uYBmBGTN
0uWZHdZxOvro2scX/G4DqYs5LvuSqohuQ/EoOjJmdexf6yE36jP3d2LKXaYyU9lDiz9p0d6ZJuOb
GRjjtd4Er4075yD1DYwUZ57jiUFpL6Zcd8rRFEkn2qcOCpDKG6d7c5izy6Fu2zXRf8bOtZW+JeBF
rOdkjO9zo9M2sYypIEmIdWtJ/wSP6DF5IsSfMtmEfTeODP7ms14UDkyUvhhFWK5VnSf3gUHNXcyG
oi1liy+fP4NTr/M417x7nfHkFl3Zd/G+jVJyn7Su9yPdtW+tDkbq55c4sbDZi2kLz5Y+OmbMJZqk
QUiNRH/WUmTfdubtyJ0zAJqJDohVV5654qmbWkw2Gi7EuXTbeM/rI41tNNIDQ7bBw0zyyuc3dUKB
Y9qLOQakZthbROBiIdSiJ+rc2Y7MGuNO1TVO3JAUgwlixCPXrS7otEd7Y4wq3w5dknOcvFtDPEg3
Nggm2CNkVVq5BHGgGHfYi89VY098SNZiu0fiTjvQgIupxtqUzAnHgd/qkIYj6aQ58VztPn8Yp66z
mI8CWWmGEzJ/1wJcXFhk0+VceGIbca72o2xSZ5b8E+/VWsw9R4NyUVZ2TLmxmy84NCUrDazlph5U
dmZOODFzL4GzBR3XVswoFPp+CGDWeNY1+fDT5vMHdeoGjv//u69NyH7MGfX5vpaxXGEStjf4bJCA
TLTu/94lFnMGaCmktgoRE7l4NO4Ml9Sicr51pTecWV5P3cRiygi9qUMirLiJyHNvy7RAZ1bU813f
I0T//CZODajFlKFF8ex5eJP3JNu1X4JALzflmJL1qjflCj1oe/H5dU4sANZiouCn12OXmskeseWj
bMqbMAGlBhZerXvk9zpUtjN3dOqhLaaLWbKwDBPHCCungI27HwP2kekk9Mg7c4lTIo0/orN3o6sN
DaAhZZ/skwQxHz75AMciQaJJnxu7YWhavzr2xQy6FRuSaFuAixbQnQyYgHLcs/vyEy9vGQzhRjZl
gZxjdFRU5bgCkopDQNhC/AiqgkgZY0rqi94IuqPTu3vJ4IX9sHE8w4PrLPO1nbTh4KV2jiOIMwf6
OMUxwg0F/ZjP3/qfX/LBHsZczCNQ/22O9wh3MdGQ8Drrj5PVoY9Ixi3IsnoDbcgiaKtB2SsBsTbm
5EEJ07stYaDDylK2vUa/Nd3Eitc4KCunpe5UX7tQuDvgOriSMyikCDDndRYMITwkICldGl3WA2ll
+MlWRTPTeAXQqtOSvSI4Vn6VEdbTLDTTbRfWl7xB4u1a7KbQFo2bkVxOUZ+bI06syH/aaO8Giiqr
xCgFAwWNBbHJYuSc4iWIb0HP7SHY/tbmIzG2rr2/N3Gbi3mvS4UGys0K9zbSCL9QwBxtc2q3ohvP
1R1QlX+4MV0mwnTIbiMyrdJ9TXTKuhjVtC1DVjzPdMJX+GhEUybzgOIVnGSRB+H3Ds/qLhkJdoIN
MB2UAfokOJL65qFFH9l4EBxDON2ZmlBKht5dYSl1n7bFK+aXePv5WDz1sSwmUzccZ2v2+NWBWzr3
nuwoLzA7+IYHGZpfbZ2ZtE/MdOZiRk1DPUtDaTi7CKidZxnFLvUgUDjSDlY8pR1Qi+TM50UawolX
sZhW0eaC+xyjZD/MHilYhCW4lzFsD0Ax7Lhn+ElduLNd/Pl+GWjZtYiLHpqMRm94Y9pxvKZWgMbL
RYRRk4br1QIra8n2CapBvqptE0yYwbJjwCvs6zCk9JjzIfmEVQ0/eF2mQ/KiFuza1G0ujJhDIJBA
Z/wV9UE9wAWo6zu70vpbysPmozLFeNdV0v4VVXkk1o3eqwa/UyyvB4Qdx3z0pov8xDSC28zT7GLd
a97wECJW6NdhKYsOe/8ruoO88LMpMG5yKC+IqTLQcCvMdAfHNEqsrXMLDQpD97h2Jh1PQkxzc9yI
mIzl1eQ6at+RnxptNZgCau1NZNdugsbUIc9qbvYmqdqtR7zlzjoezeY7KM74xW1dpLNahT3UH0g0
mfhpc/Ci81l9wRD60MpoONgT3d9GeLdl2EMjnycjhOkJqREjpdRo2DWOcVUMObFvSo8svJxeg8KF
+4t/dUqJqyAJAxvfbAdFDNVZvZVVEb0YDq4kvAIJ4kxSJ1WEfdESAG8r46CivNpEwDqqnU4MHGhe
QvZABAMRF75bBtXehDi6joeuIBmdfUp0lzH1CyifXWL66CzGt0Iv2/4BrWz1kJCrifjE9fAXoRrz
XqugUSZ5BZ7ah7plFutcyAAmaQlPj6J3WENF8zQyAOGgfyNzDpqTJlMn8J3ZSr64SazHhLlF6dch
jmyYiIM7ButuHtzntmjHxO/nsPyZdBPz4pyqmQiOcOqh6SQm2D70KT4qH5h8aN6gsavZkDSn0LVA
TrK14dskRBEeYtG7z6URxL81tITxLictKl2DLQn2Y5sntt/UOUIXMKYIa6zBTBAQuUf6EjS3ztqp
dBqeOF7miAI74Chbjp/2jCY8s8ZdOlgwJk1M6JsyCQnVtiMnJn0gngXH8kG/Bxc7OwAfYIjFhhc9
h6bgXyAoEUOMXo66SRDprItVOoUq3xQZoOELQHT5T1hzsvLHrvV+DI63DVw0E36JMRmL3UQ6cKo8
Z9cTSmX6YWwNfiKbfl7FQjVXgyIae0sJs/o+9XH40uhY+LVeJceSZZT4hmx079DTpS78ynX46UOk
0DrFxEz4JmWte0IZSnfPXp6GsltrjoK+UR4RXSQE/vSSqHvWgoZEb74K55AYYsRxl+d6szJxg9/K
wu6+BV3VX9JeAq1kuLWd+DRpvccwBrKHwpreFw1NkGUPtBWKXZ5o9msvp3LNWDh63ALIDqs2reLn
Lg+cX0VHpB2a1GzkkXgNEKa4zclNbypUJtvWK2dCO9qgvA6HMYZ0qqnmPsRGP/kuRS77mKMaMF25
NW7BFnNLuCqi2Uad1A3pk1aNqCsp1WXPiOA1TK9p5P50BYzFdSotQBD2cFS8NbZl387u0bZRkMyu
1onTAnj2ujraaF5gz1vg4/YNaSJpj6c6jgAserNgqil7DT+RatBndmrSNpOplWKtTHwim2J22y05
4OUTJikE/r3uXEGrSd1t5GXtr74XtreahUPgRezpSIQgyFJFsmDxzFB7CGNIGA04rGmKmO1w3VuN
i2s+KF3fGINwXxNLCD65m0trw62jwy2jWv3yvH4gH3IgnLgpM/u7Z9U6U1faTjyhqu/dC9NCcYgp
n9zqFcO3vxxnbIQr5G72rU5WCOCeuh0uMnNMYrhzsX3PV1+hyY28CkM1Ixn8bujC3J/zrt6FtGx+
2nZ/DaP1C1CguF6TNuFdAvII3zL+e0YC8riVFHl8a2WO+RpEIeYYbMklsVfSsC9CDBXO1oyYpzbe
HCNsyHXbuS/HJo2x3R9L3KNyrJWsjuDeqOz6gH1tS5MI0Pu09rwEWOuUCVGtKMXp34JpMNS+zYLb
Kjad24yUrSe4owWxEzogk8ooJUMxUR6WDyp9AWrG3LpSKLUY6OUQ3IFZwCNttaX47hQEMW9ssBwp
6sTqtgmM9pok2mcUwMdmuZfkT6TAEdJGfb75pUaJ67dBKgkwqEuzH8pT/LgiTifhJwGh9ZSTYdIL
hizRJwV8NoCB8EOMNu0e0HgOD1HijT/IHW6mnduamrGRqQ23XFXxMHHQUB4YbhjH6JsKuCY5j2DV
eyr/OcZ1/zQDgb/BqdtaiC9DsgBycqfi9agRYQRTfQz2etFMJhEBxQAKyxmjjniBLjZ3JRbE14hv
9zsbg9pYZfRtYbQlEGpXUx+CCqXtSetc9wIPBJrEpmp1kEmOQonuCrkI5J+hMXe0SjQwlMlV3Ndl
vhpto3n4n8AWZMyuwd31eZJ9RU3ET4u0vPz6+R5vEbXzn5oV47j5e7ffJkgE4gIlxl0vhqfQFro/
9RF2m3QwfSPE6Wv0drzRQt6FwSxyoapBvxyqwd2UVpqvzUZp21TvXz7/OSd2/3/UVu9+DekCZQaR
R+7AazBNhr3c1jNsHi+OiOPNXOUHetwRPSzkmSue2OQai5oE03ybSpijO1dL0i8GTibQMSNrJB8Y
QdPzeKYod+KQ/adx8u7ORDHoJAkNzs5urXwD1UZdsxcCqGzE6f3nD+/UJRb76JkgjrQuHXc3zxOl
IU/ekl+KyDmYz4msTl1huXlOMmFqdLZ20tWe28Q078hUzdEyTfqZqsep17GoRVRZrmjocRpzoLZu
BrfJLgvQwlt8q/ABOvdfuar/XX3UH9/su9cR1KbVkGyk7UKyITlhX5CFgto8i35VcTFdpLJ1zoij
/lQAPzjR/6nSvruUrFWt48qI9kGHp7QC8H3ngPy5pQ1GhkjbyL0pO/TJTZJf45Iz/YJ05Y0RRSMQ
qVojr+Z45BtgrBZxm171wSi+JBkBEtFgDmuDrfzGDdFrWoU2rcOO8BNk8XJjqFjemUSlbWOHTrCk
ao6cJgfdriW1307AC/veibaVqKo17DB1G4J03ZlOmV4HRHL5TUfQe69B2YrQf15kBLH4g4pZBnJw
RPmQZJsUs8LaAbYH/2FukT0107mC0XFIffTUFnWQKlQJ+h6g0ZUkJlWwMdpwbo4AkHfN2iLnbp27
E17gNNWgxbc6KQqCHcSRVfP513RKzffH9P3uvQWJslkvj6nPgR1gVCj68IYepgk0Fj/NzhGygrXY
Kk8ghWqaFxlAup/dcfgF/2E6YIdIpj0OBO9Mx+WE29wUi0oFzaa0czL6ISNcrs2AgNDP+nTY/uVV
nlvnrjbl6+hW5pWaLHvvxbQujFi31iXbiTtTeCOJWBEvP7C8R6XN6ffPH9WJM/Uy4tCMwqYFmBrt
a1WJHVjEEkYZIa+f//UTU4K5mBIyt++IWTKCnQ659WpCDO2zyR22hqtjkcP3cSaI89Tas+hIEGUq
m06X3g41FKToWLxag2puCZzQL7IwsBD1cOjq0877m0vC8Ye8G2CcIoiuO16Qo1l5n2Iy+019X144
Kn79/NGdkpwZi69o0K0mIkLR2zk93cDcNEFBZlG6ldCYfrbSQcff9orx0dT7GEkgWZzF+PPPxf9b
5Iv/N6zFbfmWP7b121t7/VIuARj/H0ZYsx1/9x7WL+3L/3gj16Odjhnc//GPv+AWdy/1y+ubagp4
Fn/+4cWv//jHn//yX1nWAhYFbxmuHGGalI34m3/RLZiw/ik8y3Yd8BW2ILn+P+EWwvmnMMhxhdbA
PED4MC+2gYUS8aftfxJioGPsJICad6u7//jf/+vf1sNm8b/f64fFcYT8X/OvJ+Xiq9MCAnhSMuoO
dp1A2cuwXGWHtNVv0sJazyMZEab2DWLYzWh3GMPJWPOO7i4UsGiEuhXyuNd8DHytNPfvnuHdX5d+
/4sWuYv/2ql6hIj+++cy2q1RDM7UHEgQO7jgvUhf4dza0nq7dKNu2xU1bNA622iUb69cOyGMxGqA
EM7dL4rKXyq3ReJuzQfRixfLOfLPNTiyTmPYfpw52Vbk6skB5rhFj1H44wxRUhbJA+3D4kEgTl0F
mX5QXfzdMmeyAIqnOUtuuKEv09yEKwNBy55+QLjPao1ICbdoN0nFD+ys+c12g4swI3FuDu9AZj9F
JLJUWXfjZOTURU1EK8JOQFwizK008TrU+hcKZZKcBP1xskFnF2iaICvK23luzsyrHztTeKCL+Ue0
pdTaauwPHuss6mHX7wT3HEZuvPGOEDrPXEuW3C4Wqzgor6Yy+V6wgSjClDPeGK77ptkV9mCgtcbe
Esq32iZvtv/ROWKVa+NdixprTXkg3MIZyi6GsARLTovF9xKj3wAYCldkZ3fr1CJiZK4mtVKWfHJE
LogY6e+ryjmzq/zYrcGtLuZBXJB6jwW5P0zBcKcU3Q5EC7I2r3nI+7ZH8dNbPf1gO3C+4tPoVhNQ
SCtWCdyRsF1ROdzjVdiCNH1MBrWzPeOVFPVgNzdULJ1QfTMLMhMZ7Pk9NsG7LoST//mw/1hZxU9f
HNDSwuunRIPOWlO7gMC6y+xDDBrPI9CC8u1Ot4IHt96mIVU6x1Pfe6l/kWnre2D+UjaNpQNpVaUM
XzZ6mC4ZtMQJiSvPRI/jFA/hODx+/lM/3qDwUxcbFNyV9NecqKa4ArAjzmFFeewRA0KHOpaWMaQ7
wfBxiydlJo9kY+KTjTiKW/0xVq28otA6A1hzzmh0Pzyt8HMWRzuZ8KHbdlYfXGqjXUzYW8eXde4E
8XFThz/P7Px++cbSLTFt1fXhCNepVHXVtBMuXjm3a7s3PMI98hbBCtbx2mJX1DHasYyC/TOyxxBz
EgGI0W0An7hrmhoiWwoUI4IQroggUemjMJo9DMu3z9/Niel8KXRx0rQmlrSoDyPGWyt8847BsniA
bTuE2uucmVI+3m/wTBYHRJv5L87irjpw3r04BldJECHWMUDYcFeWKNZOXd50Vkuw0rmTwsc0F665
WKmCnJgVktuqw+DNj9bkXiap2688K8KdO8jfIIqDNdgw7TmFtxtPtKClvaXINq+RlFJ/hLqG3g/K
I2CAb0lFXmBT9z+9YmAuwxPn2457TjvwZ9/1waq6VL1wUNYkBIbyAGf/exlPxgoEHpEqVodJB3Ym
WSUKmqD3bBgN6O559F0r+1obeKRd3LtQL8IjguJb1mnrIAxvWkHyhhesB4sczAiu+Bi/VrHxMEzl
vGLPoQMtAkCf6WfOIKdmoz8K4Xd7VkR8Fc4qszrMcUPXhPZyk5PKZsonfTa+2kO7roxul1mERIY1
dToSXoGJdLZ2W3rNNcHIPrHi9xpAudnoHoZCv8wa55WJdg/a9Ngfqc55Vs3jd/jRs17M+XkOXiuD
bHFIGs3ytc5wr2Zo+bRN4v7GG2a5CUnk9PF5T6t+YGsfivShkKV+S4FXrjJFgCp8hhgJmIWn1yjp
KEEiyIPM3LRp0+zpyj4DM/9iBuJ5KswfnqDlMqRq1zXxi94IiuBE5fjkUhRrjM6XbuZ0a6apJxMv
xeef9ceHVA8mzb9PQkGV4pixRHkwksiXeXwpZXDAk/7WA0ctQMmk9Tde16UNRBxX56Wey22ucu3M
By8/PKZz/cWUn7tt3RmMzENaQGgmKzyDWMqmBzRmdFeypfBAG6xFnglf04efqWm9llrV+nFHeJHj
mfXuGHiuu3jr1WTz2Xa/MMySKGkLyu4NHR4rE0CdkaolJElXGQWA9r4sU2s/gnrmxGKW9WWm+ktL
g/tBlt4AzB/tkudW3jbvjCt4uunOQ/SvAuNlNjTILS5Rs1WWkvGmsZsCYv08u+qCwN7xGNhMp73S
H4raGLYcln/QRjTh6gZ38DGtFbY2otba51Q5XyMzBc18jCFUxRXqiH0ZhRsSFOptFVlnjtbGcRb7
aBQvFjFHbwZXkrOIXIYNbRNWT01vVeuyt1AbmXoJbMFot2ZN2RzXITEyiF03kklxzUqckjAI07ZN
rRcvKtmel1a2jUjf2wRte6iHEZ3NyEb488H4sU2AwbBYEfsCQlBvdv0hsKKbur92+huzzO8sU0FU
poBsdfbBHhyDZrHY1OwLyAbMaZog0mLD0IRqN+LLoBH1O8nr23T8Pofq2tHcXVX2fulW+5JgZQKt
Vw3agxpmtbJC7jU4BOQsqlSuIVRv0uIH4ZZ7ogWFPzn1Q0pSQ2H2O9lngLvERjPulbxi7l1p2lXW
/4L/vUV94MeR2nz+HE6+M2PxUc7Mc9HQ1wfMCNauJaz1Kc1TZ92KOr6ggeH4gRsTx6BDDC6kC5eV
iVqbvR0xwPNLTLzR3kpoNJIQqjaNXjlrEz7uhmYkXTkrsmCXjPO5H3v8UR8NsMWSrU2u0MMwa4EQ
kzQPmYYUthi7EXF0UcBe2b1FQErt8fgB6mZHPkaRtH7oFVeWFOFDk9PNAeccxXdunHSPQ+Zq/jxb
9bWHtIsOetH6OVGOUGlTMGvNmf2MPDW7L1Z9HGQka9hecWhsvV3PxD9CZ0jlPm1iQRonDn8zgt1R
m8SaTFYxrDGzuStJ23QFV/kqmeMH0nZvy27a26KM/NJmz1xSdNyMnbR8gIz2KoYsiScjIYSaTFro
gIaOHieR4CEychRA5PqNiL93XnjXFllIv8Sw9qSVIN4yKmOFjIMYi4h/UAny2WN9ogHVHlEUU/Jg
B2z6jrtG9ALFOkobMBXqu1tHd/EgdqWlsmu+ogtSiG9cjcjuAA81pJII9YOJL8aUVnMRINrjOzru
6vV83DW9/NqmLZtqpwhxyPCaDKWGjTO45vbM0D4xWpY6PlGlpDDqqjwEWsvzImxw1TRDybqHrMzv
2zQ8hoIRxVB0b6Nl1KtWK2naASLfeDnxe4XZQJ0sxFfR2Id0Nu9JFifWD6uOqEwYmkZ/ZR1T1XJT
nFmiTp1Klpq/Yihzy0lKdUhT92vUtz/akXcAQTdcF0ZELV5+NQznK4iOWxz37U5Rf1/HUsvJUqGi
WxnxXZOJlymJHz5/iCd/0WJnYjLlRqOTU8moRHwr8BMz/fRGS4g4dApNDl9sAyKXAXB6Q8QgrCfw
+3uw5YcabIizC+bJRv5Bzej6GEawq7sgPPNdnar7LPV3Rj+Rzg3g+YBMY+CDr45yOGJ7yUW1N2yi
RiIJoFNo8rYNOTbPXquTuW3rGwcQIIHpo3UbdQUR20NnUE8glLdkIK7OPLkTq+FSrCdgFwNoEf0h
t9ILA0nJgAMYVNq14xYXkk/d7eatbbt+JqL7M9f8sP7syaV4LzOgwhlqGg5BLJBtUYfOEErEMUlt
gbv+P8x9y3LdOrLlF7ECJAEQnPSAe1OynrZkWTr2BOEnSILg+/03/S39Y73oWwMJ9j47GqOOqpFO
GIKSmUAic+VakhJQ48XHFlpiegFCqZCf+l5eBvmKCexYYcAsBAl0dq5K/XdwP7ZjXbL46GxufX+5
jiYotBVQCg0HCNDWevkgC4hA6x51FAbNBuNBoginRJjVHyle/QdMrrA0HDwQ9Pvqe51DKtnriq/o
5Z0hqfzdNP3LXWIj+eCXBPOVywhxapAOoYajvkjkzL/81Y+vu6nuQZMPYHGLZBRzKjca1TDQ1H+B
VPUthiSnwwR5k3eTAHIDFYMcvH/D/DAoDjUPv3xkU5huvPgMGSJ5BJIlrdrhTI/u1I0dWpegLEFC
HA9ivPbb6RMbYpH2IP1eBk8kTWc+g8Dhy6xwQdCVXlM6fI1wPgPTJUHzNmb3hnt3fQ62MzpClExt
8HcYAYq1bf5TVchqz3jiXun8m3mtO49DYzzzIOt2HfiQw4a+yJ3fQkA0J9WPsB3xeqrVe46HL7Sp
21tBoWtT47qD6gF2ZrA9nLBPm8CF1cqXqENyNoLttgn+O4D9/1Twf6oN/m/X8FGG/g6B8C5X2fC/
TvYE/n+s9Mew9Wka6w9fIbk5/J//Xb2p8e//5n9q/FH0HxFGUcRBR01EQHb/+p8aPyf/EYIGRPAI
hNRvCKzD6D8E/4SB/pzH/6W9/m+NPwj/A7nngMcxpPzw30HbYtX0/63Gvz8h/nAnDk74t2mqX4BS
mW9oFYMTGEkoVK1Qji3PZAqnFrd9lZfjAtFFnvqeeQ5i+ilAz/SVjT/8zw5fdwJOLG3nIEMdAn0f
YwiYMjykF2glQcIY0kJuq1tVcS39fK5HqHUIvrwHP+QN6K7KMxF8aufWxQ8dDi6ySfF0nLwvZmeh
I1D0ctu3VQnI5qLXckTnoQ7ox3LRX/t5dPuW9q0LMcyWgjkEysNbDsXlWbIjCJLPcf2fMsr+81cl
pXDqvZkG8BTZDOVBRfUV9Bb50c0q1m0ZQuIT8iuSpVGHPHwe2a82BLzYbfHg7c7jeJ5HjasjVdAh
OGwG4Lyx8hyNbkVnFHQjOlaSpoDReQ/TQMQVNeOwOrqLFZ+9yvgklpGlzIyf5TRjaDT85GSW30w2
rz5oPaOIAp4F2Nysxd47uTW0PdPJOeEsv/lNXq1ddiW04wO8IcBThhQ4wCut64Yzye+pxa3wlMW4
SFAW4Xv61Y8Cb7PctB/cbGJFJ7wkBv4CZ5Za21SW4jj38gxugf39GLcxcxttgEohYLMskNslA+ZM
3qscYzo4fs9UfU/ZZf/5K6NjdMUr/DVnaeCTq4h4N2r+4WYWKzxRJoA4DclY6s/8umPT10ado4M5
tWkrOKcpa5kqQeUPVmeAcoXUN6MfnEkYTy1uBSdfi1aWBINUO58Z38w70w6pm0mswNzmmZF6j3s6
6TQLgmtNzk1Hnti1DXrz5YjGIQh609bj4lpFXv8LE0iFW9jbODfKgok0BVYP5PpCx+4epW43m/x+
rL5ywICbcQXwc009EvzY5hgIcs8/U2E9ZRQrMjO9VmwZ1Qqw4bJeMOjzHgMgvd2OWRuzBW123qqp
3yUz+AcZg2U4P0ezfWrj+89fGcWrhq0NV3Bk5E3waWb0Ry7Ba+3khL/bDa/WLqkOMV42LmneshsM
Fd5PejrTlT21bSsuzYY5shKI7BRl0TCRAxiT5viH27atsFxDE081mWla4QWSiAnqAuH41W1tKy4D
wrOW58uC84QCgRbFvzyzudnEVgLpu7luarziUyBFfzZe/6zCL067BhjojZNgIsff4gLW7nxzP9bj
PdmF5d3Wtq5LvwgpWN67JUUTykANmY9PY1ArtzycWHHJu9ULwEa6pHMovmOq4KMp4zM35gkXJPtN
+sq7u5q1K6RC1zTgq7cTE11XMjs3TX1q8f3nrxafAKIN/aleUjnOl34foEK+HN0Mbt2WWi7CG+Nm
TTHc8BCKLOEyc/NuW42ixLBO26kWF1qEdigEjG6zMTtHrnfKJFZYFqqTnDXdmja5/qfiUIg2udvN
QKyoVCJWpdi9RKPdewT1jEDLgXVOHo7n9ttviblX2Ut4IgDWU5CMWYnJ+GJyCk1uCz6EVWAEKBFg
8tG7yqvwH4VGg4ujcFvjQXl6op4PB9eUAGhVLdkhLLVTKstteYcC4++tB2B5WjbDPwSk+MlIyBlI
7N89BTjGtwYv2y3raIQjpe7Q3q2i8LiBuM8pfFAIe7t4C3U+v21wqWGs7nFQ2T+j5o4GtyKz8NHN
zGDnNEQy++j1+fRSlJ3TcQXUhrXvMNRUDAbiOrJ6Ygt/3LLS6QXLYysyl6KO+khBFiJvtcG0kvhJ
meOntCITCk4c2pjlgvZTeG1i8NiX4ZOTe9t8s1nIBRkDvaQ9A+n60pinTG+Oa1sXptKgAfBzWKQW
ObQOBmj7lrVxetNzm0cdmSAVLP4t3R79KhaIupYAHzoubl2Y8zBFWoU5fDCYAMBQkAuo1gc3i1tx
mUEHfW4JLJ75w12ooRXS5075NxdWVIIeNCwzUcAFN+/nMsffKdncAkdYUQmd1D7KMA6YFsDxgPg8
AJDDO9fF2/f3Z/WUCysqJwhTDwyvh1RU66PG8Cgo2/WZRsqpta2w7KAX0OQ+rgZKg/YCPGAA00Ej
1C3obSrliAxdIeSuBZPtitXzWB5Xr8rdroc/eJJ14YVNASKLeVvI59If4q9SzrNT/YdHVngWHJPJ
omdLCsWoT2BFfYwGt/CJrGx2CCFuj9l5VJW9AUIneZh0oedWbeM2vXCPwRiCpgy0MBr6UGFuyXTV
mbfDHt5/8UObVdgLQECQk3ZNyZinzUSgbDB/m405+iCrcIp+mzwYOGg0Fcd6S5c2u/CZuiDCd/NF
m7QXFB/xqDzsXgWYefWa8dOMiorbtq0IVUugomar1zQaGw+UN6C1mZj3021xK0Q16VauQS0FRMPw
DMnnL23j9PDhNteujMosmIIQ5/hc/gCd5k+8Zc/yn/zdWWyS3Z0+ryuWbUmJqT9jpuoDyb452cPm
1l3BQUgg+4VnfTF8wCjjSwbCfbelrcgsSZe3mP3Gda/QIwbbATuumLVwW9y6NcMtLNdiRmRu+fpR
Vc1HMgi3pJBblyb4Z8UETQA0qhsDbi3+saeN22Fl88tS03CBEyVIQemNDEvyOQ2c921dm2B28qD+
iphswZdCJHmKV8cU3KaJzSAcGHcgg0nZNr0gab7mA3X0EisgAT8Vc0yA+4KWzMdC8a9bHTmeUvYw
FKSz1iXKIRLXoa+fUB5B7yqjn5w80J5rAlyAak2aIGXQ2VwEedji0alw/8eED8hdG4x/wgNN2IDV
o9epGifmZnB7pgbc+y1tlgBE+fXO3xK889Tw6GYSKyhBrpGDIwhL+1XwT06Xj0DBn8OFn8it7CGV
PAMiOWAIHWgMQOkH9cdIjC9u+95/5+vaD+mBy4O+eFrn63cwpn8WXtm6XcL2uEkc87xfNOrU8arf
1wqCPND3eXLbt3VTlsSnVSDrADdleVHJ6V0TZmdOqv2Q/kt6Yk+EcKGrreEb0pOiDL9hKBq0N/47
jNQlEUKfQb3bMYys92YA2kevr1HphNz25zmAetogfziZx57akEOgybbBHQke3hBJ/LRx8Y/b0lY+
C3j3skZgFE6BmHnUCwQ26thxaevaVHycMD6KaqECLbvi8REzMo5LW/FZ0Hzte4iuoKDXgM6GYfYg
rN3KYvZEQTdEfZ+B+DDNCwheFhCpu6rAbHAmW94j8S/uSPefv4pQzM9A+jTqcCJ66/AZeLn+zsi8
P+Psp1a3bs5lFcyPFB6cFfe/qwESshht++rmKVaMUsPmZtgz5caYh3EB8HbuYrdzy0YCQbEjWniM
dibqnBmkM1rw+4Dk0m3jVmD2ABxi5BXNu2iK7gIg+VUYut1vNhIoxAQOB58benelvF0nDq7IXj85
bduGDc8l3+YxzpDQlh8r0X41Q+xW8bApPnHf9zIK1YZuT6Tu6Vqpz5JDZuff971nl3/x8D8AvBR0
eSHGG9Ihz6DTp7JyeV+ybXiEQEiWHf/9l5xw9N/jYa/CqNjnsCeGP4GJ9qZZxYvfiEu3pS0/z5qw
w0GebSmEDb96nXdfrIFbWcXGMYE1qooGgWasbMFaM5H6+7jmbkeijRKG5qrBmASq4gEBEYovLoLw
XGHv1Be1TpUqY2C2r3HzCwgeXTGWHyYMjEfQzXA7FG3YLgbneYnBSBSYa/0xC7xP2yp+OH1NG1gb
RXrxaQaSasy8sSsaTgoyuWpx8xWbGmQk4G1tSlTGy6z/CcI1TAFtEEJ02roNY9rJP3YGb7yVs6ZN
5FZ9UkDcuq1tXft9IcIVGs/wxDx+mMvuUi7csWllc34snqrqleNQjD0QB/oZ/w6yvtwt6bfpwoIi
AB0zw8ZNtmYHtRQXIKN1gzCCwO7t5TyMY+2Dqn1LMXKHoUBAgVrofzh+zv0oe3VkQVtkmDINX6kw
ewuZEWhbgcLCzRF/zya/Wrzv/QGKK4j+mazvVGVS001u9dTfkPVXS8+kaFcT4XMGpDm08Xg96eLZ
yQttPBAvpwAwfKRaGyS2D4yHxXELMrfiuw0HGkDZuIRoWYN/TL/HTMl9xxzPKxsOpMqMlVUFa7e8
+OYjUfEJe3AziZXZAkkn8rjFrptMXi74mKXw3ErXNhTI1xUG8KMZvLor0NDreAOEg9sBbhMwcXD3
R0Xlw7fpdiF7fT8WsVtKayOBatnnI8RItjTyQjC95eHNFJWO27aueq+rAYrMGQQH2+lgFvmxx6iK
23e0qkHS9NCV8ZFFSABn30Vyy67EeE674kT285v94FVI1qsXDU0MhmTDvEuII79rPZU67dtGArVN
vUAkGkfgTJfmfprzAIyL51TcTuzbBgNlW1j4FCDXdISCTdKbFdPsVe0W7yR6e77iAeG1WSSQ5rf+
HehGb2TdORrFCspdTj5ouxAJEKRNEuDnf0UQfnczuHXnQF+eF0MLH2xmdj/k/Q0YJs4s/fepIlAo
WVdOSETGQbKzpIxrtWG2vRzqpPLz+JqArvYjNFoglbUt4sHz1wNfy/kO1P/bS0aD+YbEVfDSgMF6
vZiWkI6XkKRq7uZg7t+HhHt46QxEXqE2nj2sM/FqJ2ArJ1bc1MPQLyCpgqmj8IUG8oY11Ts3S1vv
wEBOvAPQbUoLv3wOuuFK6sFtsILZQJ01a6qmDM2UbvG3puUPw+b2DGQ2Smf20d4dvLpJQZOb5isI
F0XhZBBmo3RKEEaNGgIHaVRBg7ANUQDmTjc7RojeBqM35RWXu/bT7HFzDCAflujoHM/P348RZoN0
smiAv/Vbk8qobw9UCpCo5+BsdXETZqN0MDivMMQMq7TEmItNYr5T6ODM4vvf/+fjmNlC1EEpiS8N
vuYCAPdjXE8vYlgPGhQApuzO8fqdso91rfURtESAXGyg2A2tgHSWQ3yP+mHHHI9D6z0YR7Nutgzt
WD7L25JN1yr2zyy9n3p/2ofbMECAPJp2IDgNhdcXzx0U5WtQigsf9PEVrOb2ha0zRq5xXvVBC92c
ZoAswGwgic5AAOK2unXM1HHRU/A+N2kvdZ6U0XBZl/mT09o28GjF3LUfQDoRvXbvUpPgoiraL25L
Wy/CbZr9fGkxJr/FJaTr+muvbZzKHqATfHsYQHcgx9x+jIO37KG/GXX7iOgCVK3bzq2zRnbMq7Fx
CpxhRI+g9x8OxgvOMQ6cCCaxe+qrXKvNFR8MB6Q7XOeXAEO5Wee7dcMxSvl27U1v4KtCYTXdSHfr
Z6AP3Ah1/J5WkK6qYaISGoNKegSLXAYN2HJhjotbJwwlul2HrgI7AON5MuTbXcdqp2cKE1Z0qogu
ExivWDp32/d+qq6iXDgl5cwGHkEwvAUHA4bQlef1YKrp52TuwXDv5Id/AI9MWGKIHKvngU69tbjO
w/nMtXHCCW3UUZ1DVLkYwcaA+c2XjPNbsbjNyTIbduT3EXT2JMZNs3jcFXDjnxJMCm4nrQ07KjDM
BroZ7BuiNlfREN1NoWNc2rCjTvq9hlwDT8Mu8NK2MIcsMuLo9imtwKRlO4xmanjab5t4R/Lg40zX
c/Q8pz6mFZl6CxagMgos3kCfePJfIN3pltFFVlxObVA0cwMM2TbnTy33QZPj1upgtgA4VJEhbZLD
T3hlchAq0gvKSrfaGLMhR3SLeGB6jG5hhHg7hL3+FNS8c/uYNuaIbQrqTjKCEypyLypysXnEzb9t
0NGMy4GxFkxuC6pYV0M3UABTs8DtlOXWvYmPSSZouLN0kdMzSuQvTcc/OTn4H8rdE1sDhgIo6MKi
KYlqSEl1kdt9bMOOhCibZaUlT/O6uSFre1O25wTHT4SODTuaV1EUfTFjfj3ywTDU6YehDHy38/s3
09Orm17ppRynGjaBKMgNOOv7pKHE6VkLy7696TPCgEQfsXEiNn0kKF2vtec2Bs5+c+O92niUK4hU
5wtL12U8cFAiM1M7FX+ZDTwaRsaNyicw78z1rdy8VEdu+GVwgFsm8bTkGyDMaYvovNwPFOWvbtA3
EO68XXxQZQnicZiEzd2zHMll0JkHp9CxYUccjF0rDWeokwogRgfvsEygn3Jb20plo5EEep5gE7EC
p2sK8jxlpvnHbXErk5VzL7IywrfswJIEhp6SJF1zjsHmRGTaXLfC96pp0Zi591pxZ9b4aXYkImA2
8Ihg/q42ZuKpGaHBUuQfciEu3ExihaWXR8QDyHpnCmhAE8p8HmPatM6u3Za3U1mVjUOxu/hKhwu2
kBI6Nr7bfCJ41t+6+OL5UV+v2Dv1noOhAv+5N7q18JgNOPKBn8+HEgWDVdKvi0Z1eTKxG4QeCKu3
G2diIHO8u8rozdtTnjOo7RDVuN32tg4y7rSFMA8EDaCoug9pebe59U+YTXXqL4BjIIh46nXj9bbO
7+TQuOVtNuaob6HtFBYjT2kZ3EG+PgUszdEee8C+uhwImmy52Gs/EaTU3gVhn1+ActPtXWITbtZL
MAT9lnEIlKsb6BM+6bV0NIkVmkZVuQ+pS+T34O4NtV6TQkPM0ikwbbyRv889ygopCoS+88u4V1dr
150joT5xFFIrMCeoaXoB1BUBwgKtvKmX/Nuae7FbdmVDjrK6wzFOwfnSNFl0ADWe+YDWm3T7oDbo
qKn9JVMEVveLlV1IlCvfj7pm35zMbgOP5DjReQQgAIwBYXDohW6g8di71Q1s3JFcl2yBGCkHAav8
DoLXMTHz5uYvNnCnCdCmyhWebFCAgFQC0RWmCtm5V9t+Af9Z9GQ2dGehXoQ2Cg5EQ8PsbssLhVlf
Aw3LZOFT45bJ2bR9bUNb/A0YONUyu89aEGOS3qnzxmz4Doc6By6L/RTomH8wnZoOM1/PEcSeCCcb
wRMENWrXDVyyzJAeatmWBygjU7cMwEbwNBUWH3xQS+oOsgYDf1qq6LOTt9v4HW1UtHYMZgknTu8L
Usz3U3SWdeeEWWwiogJTVnGp4ZKhYJ+nartsIFPntnHr3Vl4JZKWCixh4NauD2UeIFtsaseip43g
gVhxpODnHCphbDlIqCcmM98cbW7luF1dTsOCkfAUgrwM2nYLELBiy9xOR1urz+uqIALpL8qeBbtF
HvOOMzdAFrMBjeWce/NvilO2V1V88PGise87djx+S0i8SgLmRXV9DFHRlHMKVmHw/GPUULo9Wmzs
ES03qSuFRDRWVB1l4H8ta8c+og0+KiDNufEFb3K5Tjc+qNnkem5u8UQA2eCjzGPjf10lNhfLFP4i
0/ToFEA29KhcYuXJALvWXJqLKMu/VwKszW6LW9HZqrCZWBniaTtsV9ClXKA9W//697VP3ES/CYNf
+QnzVmOAaAaF0pJlz81WyVvcTpByhfys21Vqo5CWAM99UcE2PcXsfKCj4RqqtZ1b1mgDkUS88Bx6
abD8KO81WN8WLtzyCxuIlLUa+qMblhYkwtib+FaYyQmNiRbe2xwd+tP5lEewCevJHXSMXyIoaTra
23qDEtroaozQlfD6VV/PyyYuQM7rRn8Cdda3O89AxAEZGhil9MTzUqEQEgNT7ubpNhapUswwTO6g
oVKu5VUdAESKt0zv5io2GCmGpq8J9qMlzsOvSs8dJhiD1nFxK0hnmgmIZWLxTAzHfAhvhD6HLDsR
ozYvUZOPSoGZlaZKh2GUVDTovy+VB47dcBh8x0PdpiiCMEkrgx6/ZVZFcdtVECGGSJYbPwyzgUl1
XYDNP4BTLuG6HsaJz0cVsDOZ7ikDhW99sgbmm5gOB+TsTdXjmn2PCn4se07PrH/i4rAxCmXUoCwv
982r8SNv2iviu01mAFb/duuUSs+oaa8tNqCur9vgCrqzvWM4WbEKUVe5Dr5i6dBUd3G9vctC4VQT
pTb8CWhp0ywc+84riJX07dAmqAM61c6pjYBqayAd1wq1XAm8Wmoqcl15mxsoDHNGby1e+O0wzDU+
ZuMN123jP/Iydpv0BE/y27VJQCevph7Y4OL8nu+awm48c9RGQG1lv5GB7Ie6oI8jM3eiirSTm1Ab
/xT4SvSUoky8ZE2UFGP7sqzQpPr3BOPvsUNt/NPidR0m9WGSaV4/ZkN2FdeNW9GS2jRFjHpNu3rY
eL9suw7jR68+p2x9attWXPo+1AbZjNMwqoIdGrtdeGARdLqh6c7a/bpCF1KI5UwRp6kQ4JzixEvH
pt/cDG4jhvysXQSE63cV7uxhMuP7JvM/OX3LXYv09b7xcqY16xCXACM8roT0aYFZm+O/L/73Q5za
mCGtDeAIAKygSBy8yCBLMAp3abrN6X6mwgpNgLOzqevAD8qzYQXlQjU8NuGsnVJFUCq9tczQtlMj
B3zRAXIUx0nFAGxlgXEqt6AS/HZ1j5NKk900RrePLAyvOHFrWFCbsMir+rmF6CrSZ93IpMjYBzXF
wtEVg7f7jhUS6HzG6xmCMddFVT5DdcWpU05tzJC3ALKsY3zO0UDNLt/m5rBAwPPfXfFE8NuooQrC
nJ3fIZdrZu/YDvUNxGHcPqUNGeJejddchFQlrLcqCXuonxZs/em0bxs0VEKyh8Qh9h3E+k61/1Q0
/Oi2snVpak6mrdjfcCIfjlHNNsAcZzdAPLUxQ0SEHqTNETyN792Z6nmhzZPbtq2wxBlLeBSFWDnm
34ou+jlv0Te3pa2YnPySzh34SFNMecVJCBGkdHJkKKM2R1EJ+dBQ1XTPxaNHdKEu+rxzG3mjNmJo
nCae1X2AgxAitMD26CABuNctLG3MUBZP08JHWEUxcqDV8L4audsBbiOGhiDvVLD6FIos0KXSQ/fQ
L4NT25bagCGSZV0oQtgbypxQzGrCZA3rcxKcJ04TGzJExaih0r3fPLrtHgodlk9iHaTr8lZoepP2
B9nALoWB8qMO7kzsVoinNmaom9RofGAfcJ6stZ94UDS4ETNgg273g40b6mNINpWU0BQiw/fQjT/G
mXA7Z23ckN/RTYuwQ0tu9Oqk3rLvWbg+O4W+DRvaWIx+agiLQ8DrfiKc3Ai/5o6uaN2ZU+uTmCzY
+Mije6gBfQT3eOq2byunZbvoXzcC2AzRtIkkkE4cr4poKc5NH51ydCutZXxVjEtAv6J+eobmcIYO
tHH0FRs8tHFAp00GNOIiRdqG6l7Obqxt1IYOgffVq2iL3nDTTsE1HyU5+NScUwve75o/e33URg8N
HqSx56YDTjDIKHTIm/CnCvI6T+Ihy9y+rK3YnY0d+JwgCYJx+hka9NGcTF5Uu71WbPoikq0b3ppA
QZCypXe1B0piDMy4TXtSG0ZUixU0IyPMg/LZzarDb3FrKsedh2/zz97nRZ736IC2rBMHosVVV9TT
0SmabH1rgv6niUskt2vPj1MmiwPV/Jzw1olQsjmMGNQ0REb2CQft501S9DnmqUY1u52ONpLI9P1k
2qCF4sOYXxBlPm6b2ygS5Crf2ryZfG8GmQ5aiVLoROWmTuTqRq9KbSCRNqWCriU6iV68DgdRQku3
F7njF/0DSLSQZZoj6GDwSB3iLn5PuFvDnP6BJGpRHtbaR7mMlyqBY/6YzykUnnAVG0lk2llrNQMe
Yoq4Tbay0GmpPLcGKLXZi1bF23gREU4WOmdJSPIbbxjd+C6oDSaqSh2tyic8he5rdU8rNaYdV51b
9FPrJoWa/RiyxcfqwdAlBBLcdds9OgW/DSfaqgXyngMQipNZoYu4DSLJl7xzywFsPFHLsrAIzZ6i
d9+DIv6nFG7SI9TGErVLxVXb7qjkVX4tedajdJa5cVFRG0qEt6dpt7pEzUxtAMpG+drdenyJPznZ
3MYSxY1ndIf+EMYbAWYhA3sHUqDGLRW1sUQNh7xbJdu9hRBegq80Hc9OgJ4IUBtKJBtRQUh1f4SO
TN5tZvgmQqndXkU2kmhAcqH9EbloOLZeSurxV18P26Wbxa37s516NchOo8gyxnla8LYAeiN2I3ah
NohIQ0iyiwVWr0x/1AVdk7l2HM+mf2CIhqxe8T+UnjZ/SAo//BxmkxNahtoIoroedQxZZ3zQgdzo
NvgqlHazuI0g8qEIFLO9juhL+WFfmrP5wulj2vChWMUVGVqc5MMSH0VT3CnauFU/bf6fMqy4x2aB
p7mchsOCVCguSet2jNvoobo3Y7u1mLOpdPFBVu3dfO4ddyIzt8l/lOpjvhUbMvM8JCnU6di3sfdQ
zdmyOX5ys/p+KLzCV6y1JJ6HJ1YKyMOV7EOd5KiDuq1thadHZtNok+GLZnp4KDXEiQGHqo7/vvpe
1P/Lu8VGEFWmZaGs8Dgv5VLcVk0nn1g3AWCJQQuvTOIyiG5LSHz+WhoeOhanbGTRYORUtJPC07o3
t9teg5EgOTtzxu8p6N/+Iut92vEQEm05rlUMD5Mn0zEDBlyAPHQSTDQaj+28MC+puq2vD1JGFHyH
ode7OYINPqpXE/e58CAoDJTgARqrz+3AwjPfavemv/xlNvyI5Bgpngy+VRPwl7ob9MH3pRvzM7W5
j8KxK2msZJgu/ayhAU6DYxmPkVt42wAkNNa9fF3hxKwg72mzBe/42lK3g8mGHoGceZHxgK23a3c1
NcB7St/t4rVxR8tS0crzi73jgwIT3HV+AF64PEMkfyL4bOgRZGpE3BS9SBcMNlRpLnzxiegaLd9p
yKHIiSuTtBdRVa7oe4xGdG5Xm41LIn29QCoSJZx4pAxaIdSLb6Vf9cTRUa0SFEE/EjoeiAJeTE1S
Nf6ceL52Ow9taNIWQ0U+kmWUho0JniY6Fu/zqSsKN0+1wUlhTpT2cjhTxLNDr8SW9I3v2CqzsUlB
MwSzUjBMOc/Fcc3C60ZljtUEmyiJcy8uxYrF/bhoL4hnvg7b6oYbojY6CW8sr5u8/WDLhLwsq+c+
rCu3dMjGJE2AlTTZiutAxv1DrY1572viO2HwUGZ+ezX3++GeqxIqpgRq9jMXX/Y5nH+/PE+kFsS6
mpfaX0tNYuD7snb8Bh2igiRIzNvwODTl+vHff8mJU9+GJfW6yTTxYB3tLc9IoIfEr3y3B66NSyI9
xojWCccy4Z0+mBzA5Kpkrt5u3cScmLheehyenIUqqUEgedEFpjhj/L/bJbSxSUtocj5AwQqZy/wt
kPoWJOlO51f4B1RGgsBRgD4hnRb/APLl+1pRp0d/aANlIh895zqETbaNoDicqwBURL3biFJoQ2UG
2tdRXaK2VW7hnAi8zP3VTaw3tCW96o0QQwpgZbyhfwKd4fs68vIzOdupb2l5ioFYfNeOZi8Paw+z
oCLN5XiuYPH7sv4zbwptrMyWD0ORTxToB9MJ825UZI4SL848emnKvvxQEWnWpI5xgh5ElkefPCBI
p6PPwISQtEZn43EECG7/9xBQupgbGZzjMPD930nvX3Znw+BULDaiJrQ8MIMk5K3qeT8kuSgCLxmH
UUVJ3hn+mKtRZwef16x+V9XhUjeXwTSM05Y06wYyXACjitXHzxZMdRTUz67yMVp/rXkVxQnQ0/qo
VDxeTfUQrBcZ8/RwbNYKaOQVCvcjWNZHsMWx2avAsTPmUSJ5Y57rreAijed8Mcdim6Q+BGMlv7Fp
bapjrvX8aSGNVneAH0ZjIkWbtYd1ncbHeZ226FegjcxAgFXo7rqqzfx+haofJmYyLfgtyLg2dbsx
Pogb7VWZgort1lXP6D5G8806F3Vtktlng9wS0XXNAh10Aj3AaBkMWCOh/ySWCyhrbxr42NoHgDAs
5fAOKq06v6xnFMBe+jVY48t1FWVw6PpOqk+QcWw/mBoPv/ebYGWZ6JBX+XVMaEHuq6Lzw0PcoJp9
69WZmT+wrq2WMMlAi8NwgPl1jKJoCbFWcyh1GU63Yxcv+ZcZH7u5Uqvmo48hMt7lD14IkZ3bLNhG
sC75I4nqh5GOqkHb1gdMOwnGefIfupFU/RUyeiUSs9Sih+BPuW4XEJeF5vaRdbLsU5qpmn0ZKm9u
o6QrxqBcjz2JeiFAeK77GYIHo9Hx97lppf8LQgtd+xRGQD7dNiWbq/cejbz4ppu92LwfxTbhA4hJ
yzGBaPNUsQPG9ddt3yTaeOYQYaohe5qKkdXvVcFEQQ+0heJWk5jBr4dbSAlw8ayDDo2nsdebzN4V
BFbGjEiuLkS2ybpJOFBej2pk/vx+MAZFiKjKpuIwm7nqf8T1LLsxHdoK1P5h1/Y3QDqLIUR2zQQn
GHdepo+VLNBXAElT6T+VMguDY1Mrcez6hhRHbzM+vjqjBCJ9Fa2zA9nmYkN7xgz3bRS092rKKRgR
lYk/SyoadQ3JvA4vvV6qbsMf5BUl3n4trQ9cmN04zWUNK/jH0J+7/jholr+Qra77yzA23jUqkp2H
Mm1mSLp2Df3gt8a/GsQUtofK1EWQ+KsZo4s6VFokMYWadCLaEhKZMWWyTqapRG26hLrDZ5NX85oI
JdT/5ezLmuPG0Wz/ykS9swcLQQI3pvuBZG7aJduyVC8M2yWD+waCJPjr70l33Rkrram8pYiO7nZI
IjNJ4MO3nIVGtYd5VWnIsJPwyNhCQi58BvUbM9tuWNu4yca8Svx0HlxEZd3thm7mT/MQOBEZ0XUl
gMq5nBNYHWu764TP//BdOHxa5+wrnPrIAwxrygLG0MWaJiL0dbtv+w6TmmlYdUQmoT5yJ0zSqGBe
tgaSJ9nNopW39WDu0BwAMTTPfU/1RW6z7AsrKT5ZWUKyMK7mYOaHUaV5+9B5cPGKMwpdnWSt6l5F
tKvVcN87Wd5XrYZf8jCn9G5JS5klpiBEJkElC5i31e2hVWt3n3YeCjYnvHRKxsY8VKYP9i6EyVay
8HAetl7duG47DtTNG2TQoowgt2FfBt1wck2yss0ioFD64lLXFnO0FiSx+dAUZRsPqVc1e76mjdng
3HXmGsjgQyPn4YWuum13tS4S401aI9b0/FC2dHxsMh+/jqlFP8YFZkX3GRj5MkL/hd8FRlXVBSyY
BPAAujBiy/1Ffih7WtpL33SgA2VtN5dba9fcu2qrwpo9LGeWy6aCY3IkOygzxZPmbL5jvIDOIe/X
alsPbllg/kzc+qlr5LILMSe5yv2saBLKQTIWPhobV2oNKhIvgWvBmGxLc1UFc9B8H+aqCbda2HCJ
VCkHFnltky/3vcowD9F8rfHfPljLmAKWkm7oLNIycXUzARW0qHx9aEU28wRKwmDXETusDxjhhh5c
JlRXPls1Qi0bpngTT/Imm69TIHwx5JbjUm1mx7iLZQ45qKi0QWl3eVXB3jYSfKoiDrb3JeUZ3051
MTwqBzvD2Q1y2PclUL0Xg3NuuJvrpksxdwLQN7jvWlfYa5xHqbg2o3KfnOpovvVWkK93hfSguxCX
PYczGnxqgu86DAw45IrwFJTAvFQXlYVA36GBQG9ZRoXueZfYEUpY1+OUqxzOUJQUl1hR/XUm8xzU
9rnWmMDCrWfj+ozO983RKO2Wi6LlsS07+rsfQn0OLb1aQ2X+qJ3ySXZhn1WXXMtQJJDCJGkO5Y2R
JrkvyWZs9fcCwPNHNO3XBIQULPRMqT72QujZoUTww/sKc6vPgWmnb2qtlj6ihQ1VnKpUHLqcd5Dh
n5dr3xD7kBfAucbtAFnAriz4pZmmqYn8ua0v0bXR8QgqXUy7ihx806jLpV1HkswygJmhxC8Vz53J
ut99cHjvyrbLliLy0y5oE7/Fun8ASMz4+4GvpImW0JBsW1SlKuJiriaR9MwGzzRVAbrr3risMXa1
70Utsz19xKayabKo0uuvdLVmkNEr1nZbmjT3d4BaFV2EpWcuK99AFJ2stDhkHB7CsSet30eQ3wv3
bVasYww5iiHby1KF1zCS623U5l617ERW5P4Fzyfa2XhYBjfO0UCc4bddmYV+PDfwLEpUWen7qu+C
PukMyT9qNpgqIunMx9gU1Rg1Fo5g0RAE5XzjFSq0cW5UeWibqq4vlzBcq90Ylp55YIyuNgYkByM/
rpGGaOlyvpWy89p9XhQhuj/WryNo/fxR06lptoMQhUmU0PSiXNoi30lY2PSbdiZ5UgXSxNyfkFKZ
UrSfJxgcT9FocA5EjlbPlRzUZQ5WeAQ93Lui7OFlm/OCIdqDRlMm2UKl2TJkHdGCzZhG3FEc1BOR
xc1SZXWUk3ImsAOf9mOJOiKcaRjxlvIId2qTQaW3i82fXAfnYL4Ivl/ySaIT0wWYe/MRZ5n1Cyh8
eguw6fcjsbW4SG0mdDwtnbHX4zqkUxwYDU+lrs+8YMu7HhRTDZofsxESGT0fKGnCPq7Guiijha1L
ue1kMPY3fMqsjcex5nrfriV0hZdcZeHFGCInifq+m+x3xyqhIn+t4O43IRGfE5POskr6XjMS5xT5
AyTYFzJ8llnqmaSnMrVJq+HViQ+0mI/olXV5vEJ/+gqJPXj7XKTTH7OV0Khp/ZTk8VxiNV0GYa9u
0JVd050nkGDtqtYI91ENQyWwltlM4kaPrr7rs4k/daJj2CPOa5GlqNTrYwkZ2hqzcdbmiTGQedtx
D0oEW54qnx5gB1mphEui9YMG/4nc1EqsYYSUQO/rhnoMT6Bm441kKDSSbJ5TFXeVop9t6C0l+m95
UDZ7z8JoM2py5K6xEnnNbyqgFLK4zA24N9NiytuJjRiFZj6EHKJgBVxvL1RWVpd9JulH9OenMEbc
bHYho/K2WBwZkyLocvOw0mF+wOcmX7lMIYzYQvggP5AVdigRhGrl9G2dnGQbGHqjV7fU4+ySIsxN
+AiCcTDsA7z9MoyHkCr91dYjzFHXHJPaSC+N+ihkuxQQds4CsvHgi5vHzhtJs9UNFHYTO4zWXUJn
yg6xrxvWJ5WFmh0c0iS5ynWzTMiATdVc1tC6+gy1FEkiD6m4i6C4ESJ8ht3yRbFmoRmAJvPc7M2E
AL031di0GzOUYMjhs04KFvOFyACQxNG7sbz3qlvE8XL50FrwjC5Xl6FeZYsr68OyCMWSIYRtU5Iu
dJUJHZnvxysNen+fz0wi3kwsg2r3OLpxT9cApeBcIK16xDvn4hJm4vXw0jU4Qnci8Nf+S8lAMYp5
QPVy50Tm6D2fPJttIBWUyqQpSL0N/JA+tYyONxnH2Z8w2luBiqEewYHgIBYnld+na6Ka1tp9Z5aC
J9IvGu+gMiDu7pGMchvDazMfPsl67brrMkMaFyEULWh/ZOOwJbjyTZOuSDLrOuPVp4KJ2l4VjQjV
k1cJv32aWE2CW7qMs9w7KvnHiQveYZ1V3W07DSLfD7D4EQlSa1rGPST/m81iIRsegwBB1AvnwBe2
UU7XGdA/Z70rLwzS8cLvMPqI16qvOuyYrl2jvhAKKN4QsLvwAqte4flDxMe7zUmaenewhkI6UKQe
dlDUd0UWVKBU4T1tuSNuxvgEAmgRDUZLwFnwh4/+WAVYdOCOL+1z19pi/qYgRJl+G8uUrn+oCSvX
fGcMG5Uc7RqrAWWqkkEa24oRG7mwXfjG9EeXuDxX86UtzVAk1YLTKyoHjQJX52P+xa+D4CmVVGVb
SAGOUsAxPsQOwKRo1ltb48x0Cffwvyl8AEo7L5epP/etu6MwucxcrCZeTl2CWJA1eKlWQhalQOHU
JqwwqGDGzDFI82EOqTaQ+jVlwvPSmRhWCIxEQOPoDlFhgVLIhIL7cSpBPEcjGvTEOkyQNhLovQdh
CkBwJKfK+U+UFTxEptFSL/azKte3E525fkGY7ZtkVlhL28z2oTxIMXUwXBBqGdSzygZmHmyGLsFD
04ZdFRsRNBqVhrbwEq44gl+IOJpuBKU6VwB5jXy9xmsN8ssV1icfWBPkxY5OfOpvPcMpSyZEmOKi
bfv5AzxQYdraNTbz77u8nJCdol9AXiy0UugmJKAX7gFsmtZ4QMo9fTDOkCkSa11XF87M6bTLDOUY
da3sO9A9M4nmVi9fCIgEH6TVFpQQrzMD1E0tb5KqtX53Gc5z/tI0LjVdZBj0xZDCtyVWIYXLYbmd
KxIW+JYymrTpbupOtntsQvuUkSqVEZ+s3LNgld8LEqJkDUgVithhYGI2vMzD6nrEW+mKqOwtOtWR
G+u2itZi5ngTdhV3MMAG8c2t/hIRvN5kNqM/JUz07C5QI2suOUZ2HLkPjrdIV40YAOKsLIP8sMGh
B/NLxbesh67qRnWMl98Wqhu7gbao8eFwmFGFvYUEG9hVrMwoC3WPg1dU4pYpONzdCZhmtTFHK7qJ
VxTKVZKvo8ku1yUXBvGtyngEwDSI4jlq0PHAIUJ/7azVRQRjqVleGd8NqKG8lucmgrFs8FlURv7B
F4+Mz4Qas9xmIdh4WzR2ISzLWpHiKyyNgBkYEGpZHMCL/h6X6MXVJD05Ig5RavHIoSQHTeG6L8o9
CeYanulWtgGPoV9BHylB9ylaIDfxoaQhOjNwdUlRaS5BKw84b0Ap9AGYOqC73ga72pZcoacDGYaY
eP2QAy6AMAexl2lBGRB0xE/6tAWWzda6Ty8H2qwwI6dhymKUePJhznoVRkTNsok7afKnAMJoh7FN
BxZrVstPqZVATPedyj72ug8+lzYsRUxJmX8BBWz9IOEUgaaJI1AhdN0O1Y+voinj6g7NNQ802W4a
g9iby+aAO7k77ri3QXQt70tdjAwZ0zLXsU2l2Qm9jORQFw5QalC3aBp3pYBxSTHBEGm7IhfQW6hq
dxqHnYUL1Zwibl54w9xmH/QRAfx7V3bIdRhGMv538HN19qEGzh6zGoqjCo0bifohT9FxuynVWF0Z
J8imsB70fHI8k34zDEUpH6COS+Y49BhCb4qjq7EJ5ugiTQaLDL/HKvMoempeNURiQTspXpeshvo0
2iSRyJdNqdobJkL3aWal3etKEnc56rYZvpmFpDgx6nHUF54zNeiQROZcTVEBbs3dQjivYlX2dR+B
JeN5d7x32fXIM0liPXbhYZWLlx5Ms0AIvC1TnX+qNVz07tDJs/KqCJlUsc21vichgxNTzlf70RJe
9jAdTFt3vaCyPvB+7i9dynwbo4CC3JBIcZqOqMvKuwYo1K+0rqo8KUOkJ1ErcvWBw2X0AjPxDnpW
dhqQak758ohmTYM02gPjFfVN0Y6X3hAGmNAOs/ucWVZcZWvdtFGl0uKmm9r6e0XDsG/QjKAIGamr
1vqynlD1XU6DVEVkV2qX2JULin3RVB5UogTe2U4W1WSyCHo6efohFLqTl17h5RdVV1ZzPPjl4l2w
1NoOTzMcX2AmWOpI2DELI7r6rt/5UJt6tnJZphjJXHqbs5ld+am6tzYDihTKd3JJEDvXa8Pzjl1V
mHa/gFEf3ksoETw7iQrjoslole4HWhGxI37g7A52L8MYjf2cPwjwFO/9Mc36aEhD9wz+YvjEmrm5
KEfebEgzbV2Ghotovs2c2CryjZmfMEjwI8BkkLJhbI/w2ZIbjSLzlqMRDg8tA6zAZkIO9ZjRdTn0
OEDvQaYx3qEOFvRKqyCd70EUXi8mE4o8cqmqLnS3+9atczQ6OJ4tPpmTcDcqaEzEwbElnNFCf2CV
zp6oxOLKZd4AxOQLu4OHJPh5A3CMXTzWJV5FATuiG6crdhPo1X1J0e37VIvU3LpOjXSvGvqoiIvc
PHwXevq4VhVFh3nU+qIQa9mh9yeyS9Fn2QEvxos6EwTY8dVcu2Q0w1xHePziU+qty5QEyKCH2HpV
DtAQGm3f+Yq8F7uBoxkNR0f1oFA53+bKyluPF7XB0eO0iSiWLfapcdV9QeZl2q4d98tNljs0YCfi
98+wcyEMxzfnaNPX3j1V3nignIzweEnn5psvVvci3dQRdCKd6HEu1PJ7A0m0P3wxFfjToJ/KOEXw
TdH8QI8eLcmMfWAanWpw7Wb73LOmZtHccKgaVMMwpkmrwmKImBbpggzRLVd2WfIiFmjUfwQchi+Q
5PEajcrUzL+jT9g12yno5Qs2FtsHwXrTeLy+UQUtr/k6TGUUdNze9oHS14jZ4deyhin5GfjF/zZ1
OuFUQeB5NJ3IgY8PJ3YAidXFnKv3CeLwU5WAiqC/wcoG0BEscW9CzlUx7/k9M2F+qhOg8y7vp+I4
RaTFvpgQjiib3+d5w0/53/3k562BefBmWY7rp4ODeL5a712kBH5KAKe8dVmKs3QD0U0q93lA1gtm
MBJ9FwCSnzLAAVsvVIsx02aegweSXjFVPL3roZ+yv50r0G/JVsCvfBOtOrjzAva+lXhK/caUCcyP
BmtF6/RrN9fPdJDnEH7/yyo/5X7bJqxSnuHaQqefjVzjInyfFR+X7DW2Ijd5JYoFY9vMa34XNQZa
evr9fQ/7BELEEV85JAKgbNbA0kHMAcc09OV91z6ZNvOxzxRKQ7Cza/ayYtKierq8b5J9yvzGDAnM
mP7I0wy9rzCLGxOqK/9daDR+yvxGebPUXICpCRmcIilQRT9ilta/D5pw6hjBfYcuojkuQkvTK4p+
RcfX9148eL1U4L5r57psgcq05iZwRcw68y4dGX7qGAHRSHTfA7Co/HF5RH8RTurZ53etlPC4p37C
9coRAzOPgkGVDo7f5WXmR/Oq7fsCyin/G/PRQK1ZBrq9h3nO3HuHsMjeJ8XEw5O9KWZCIODVQcGL
o0GLAQYwDCiu3/dcTnbnpJc0XKHjBQyeepx6DKbQpXvntU92Z71Aoh/tbuBMBravQrupGvq+s+eU
AD4Fa5+GEh8bDd3t3BS/q7L98q4nckr/HqCjGYijwl7I7RrPvHT73Jg1ed/VTzIV6YAw0Cl0Hgur
DIzDh4TCneLMiXm8yBsAlFP+t0AzB9q9IMVUs0XuqHkKQ9WBLMBf8A7DYfS2irLb1wFd/vTS+s9v
y//RL+3dv69u/vVf+Pe3tkPjACZNJ//818e2xn/+6/g3//07r//iX7uX9uZL/WJOf+nV3+C6f943
+TJ+efUPWO8CLnuPibB7eDFwQ/xxfXzC42/+//7wP15+XOWj617++du31jbj8Wo6b5vf/vzR4Y9/
/kaPmM7//Pn6f/7w+AX++Vs8tF++5VhT/77Yf//Fyxcz4o/VP3xINUDkDemiwv9BlJxffvyE/8OX
SioVoBdLId6EHdcA4p398zc/+Ac0y/HTkAoRBvS4002LKg8/Yv/wCaehosA3EHr80f/7ZK/ezf+8
q/9obH3XovQx+OtX6yMkjFNJcKEAwYQqdpq5gQrTW9vkqAIYCso28JpENgM5swp/ELz+Zxn++zbw
h0SmHQRBiDHl65hbzYxPLfy3UbJS+xAwQx57DKgI9E1B7OuXMX/IML68XnlTsagZ4U8QOe3Qkyt6
XmNCvDgvzteQfM6M02XkmgkTBeqGAD1TVnmXognqjxkUzevLUgSLiRQn4kbNU1ag1q4wJMDAoGg3
nB3HZSAdec91SumHucoLtGLLxe7cHPZFAriJ+gDrnJBEPpQwkrRqisu+pCV6sKaUt9JyZc/Ako/n
5MnTQcNasaPLrO/TU6laB0lWUbW0iFcY6gyNuglX+cGHhbg4E8he0yd+vIZXNzp5DWsGIutscKNe
289wuL/pKxkFvI7UDIQxA5JhWS7GoTrz/V4HISwsiJ7h2JOAvlM0i05TSp3nFqUSSSP4dzXx1Kp5
A7x9C93fMN36U91FTIzhmaOGYvf8/FR/3JUB0iBDxoNQndKZexKgKzKjdbhyq+JWTfmmrMImnl3N
7vqyNk1kwgDd45KtSQatoB2ccLqkwo45dzQdj7efXjCj6Jgw7H+M6FSoyClYEZNyMet68aIRWL8u
mTCQvYY0N1B9OYceRZS3QG1FzviYaGo9L4lvqvq6zwvMbfRUQfOWYF5yheEpqnaOvOUzJorpg9+X
9t6zrXIX3UDpHE+lbtEq9ZzndvDuBb6mHzC4jUcJxExkMf2Ps6EVj4vHMaSpeQEIAO1D8fUYbsiW
oKk7oWOAhtBmaAv30OmJNvHCoGET9bPwLnpdZJu2FUZF4VSRZaOEKX7vXUn6M6ficSmePjIcrgzF
pJCcnKpECRC51xZzqAjdfMwEZNA/utRzX7uFnZN3+EGDOb1XKITE8EcpoU4R0/WIZo4ucmAzA1rF
aAehtSqNHa8AXsnvipGgqRQCR2pCRm48zL03YDYN98CSrPthAuQAPWHPXgmetReODMUGlW+RLKU/
npPiO4kUPxaSxJmBrkqoGDvVW5IAhZauNTp2gA7uQBsv0VlbvTxpO9I9VH43t5ufjrK7fz+Fnw+I
HwSkk4fjM8DuFCbZAcXoEC/q53R5Bte79ycN2AVJb0UVypeUAWUEpA6wWlFdeAC69CSr9rVDhQc0
fgmZDwwm7Bc+8PLTCPljoA+81B36NUevdG7KEgNSUU+foKNrERCOLbC/VU0h5GDapCSyHBJwjuBz
knCSHqt/9fFK56740EkHd892Ot79r5/OL5FN4OIskFyIgIBWc4xBPz0chylUUK0yxddp8mcYZXtb
RYcvY9s190BEYdwZFuekNX+QYU7eCDaGRGALfSJh/fX6pkKjnc5s7UWEOBpEK0Qaip1QvWgxarLd
sw/08AoyHPgoiWkNOKMA1gwuplP49/gLPx4zDOB8csxGBBWnDBIfkGDkF62HGKt5BOj+utW5Tc+t
wZMs5fg2Rcgg7iSQsED363iu/fSYa1H5QorOi8p1IocqKFuI3s02izOOtlOUa9//fZqX6pCyDojQ
UgLMO4Ff+a0DluSmrWSJhrxE91KHGftbfKs/HwGSuFDi9QPoeHKmOlCKAYUbvaivMsB7LfEOyHb0
379LQAkLBKNIFXGkvX4CnR7gm6oGL9IFHe/CFv1m1jH++a+XM9La06CLLc6wawj2zC+SgqEcA/Tm
8ZyB7qshm2nKXT/Sep/2fL0B3lzvYS7OANoO0zM0v5PM5PiGkYKSAD6fQPUh4L/+fixfJlGMWEg+
qHNQZGgz7FisN+8e7HKVAKbWXhNg+Z9Ch1kwdrUu7v/6u/9gFJ5sqwBUdkFEQLG5TkliRmNAC8Uv
nDhzDjkur6mSoYD57SoHcQvTjODQYRywM5ZPhxR5x0U6pN2hpMECjGw4XtBqdtdCuxTHrVnPVeVv
RH7sMDwmTmgQ0lOtEEvbHHm6BFYxHOhtGQT2XhskE3Gl1ulKVrQbtn/9QN5aDDgMj4ENCdwvZ82C
/iVvOAWuTIoalAmzXvqz135ttKpAUuUmyXnIr52R7umv7/xGVA2CY4nDKKEM4eX1YlDakloAdx1D
GQEJ2cCxILt5SoBHH6AfhwnxpjN9+vFv3xULUOKsCJGiitPODfAqwwTfPx1jMPpdzuX4u5vTdALw
kxgLu7Hc5rCPW+vdX9/2h1TKybqTPqUBNjcKPtSCr78t5jlTL9semM+qw1qCzpHZG69ndBcETX+h
mzaFCS7aPt5mRD520YFHMF3w2nrf3eg8HHFwFNT7fiLke87SAvi0UkvYiZY1wzRa6KIDYMatXwE/
A0cXdAeTRhhxdSAGAJpUbVCZrfOWVlJ+lNqvp8gsyH721LfCHQC3cD7QY6tpYsODob00ALWIrWvz
eg+lQ+WSHhD/T0wuGLwyj4U3xWx9tzsCNtvINkVgozG0jYsWVWXAwC6lglz2XATFmTP/B+H49EkC
YBJIbGNfBKfTGa4AuhBkxQ5WbLxM9Txv/IV66DLPOt1aYC7ioi5Jkk/VfJWWi7vyw5xdK1X4eweX
qYN0tjsUGPjfwNic3U58RpV55nX/GmIRvaFcGVBsK3YayOHkqU0zZTpmpAn+KBDNYuf15zrsb4RT
KPvgoCB4HCEW9es15UPmzuHFI+/KOtQbtczqhB35M0AGAsWKabe7ohJ1UyJBuYH2YEjO1HxvHNky
VKj5KFB3OBaPP//pyB7n0mLgG3hRUHgUUCYAoQrF9JnZyluvHPWUwJb1gTJDhHx9G1RxNUHxrDGM
bAAY1bUXK3gFbJ2wUwa0ZqcOrU8A52NDvpX9kt/BA00BjX3UDqgduElZi1hdkJXEima+jlxR0TPP
4tdIiv0NDcZjHweB5ZSu6hQQJmOJY7VuQpwODc82DTgvn7t21jerU/TgdPEZgJHgzKn6g/T9ekcA
DAIZpmObiDF5SkbPfD6h4kHaUJFB7GD8Jm7bYJ53AD8fIbzwCcr0FH5H2wdUHahqXIwjaa+CWQEV
1gUAw/zdxY+PA2ExnF/HxPyUoy5C6jAS65EreXJK6nY2cdaM58Y0PwQZTr91gIKOSzx0H5H19aLI
DOtmQMa8aMnYCIjXDJgxuBhZlBnS7DxD6cFz8xEvND6vlACSNBRzEekOs3yTk9bfVgRAB59CFgll
j6jneCnAvwnXcNf0uQ8Aki/PzMSOUf6Xz/yj+mQADmLfvv7MQDPU7TiiRTDP7VcfZ0AHcNsISPDo
lnO5xK/nq492HznWcyzg5JRRCgBm64F2g6wdjKxbuw5VHhcV/9Q7EnzK2xpJhXDB179+92+uRXmM
BZB8lgySUq+/oanRehsW4kWsz8gFScXEYSlDmhg67e0TXN4hTZzlrR9DplCWcbn6R5VlOQEtDZh5
BOvJ7sxQ7Nec6tiTYWh7osWALXJy8oKrBptfFFPR0hqy9eYOB5YJ/TL2h6OcESiS6Zmc6ocH0slr
9tEF8hlDRwiR+aSa5lmABoHCo2fARDwAZOryaLWrCy9qsP7G3dTBGQ8MRj9f45Z5HEwIlObzXuep
AOegbkByyyo5DjGBeWaVSObnuzBYs+VJVboDcgsi6cWt6mFjsB0BugRuGyOMc9IZb0Q0/7h0UPco
pvCNXr/LGtaoISCyHrpA4NYAtVDsIQepIlh6Dbt28KtrYJiKWAuGsfqZdXS89ukjPPY+fnTT8RBP
7h0ULUxgXOiBjGSzh3w14iU3IA/GY1GPBaCDUw7mg6rM1VBoIV4Ih3NpOcgijbTg/ebMxzluzF8+
jg9sK8IrUziGXj8KJ8p06SaK5pHf5B9nwKMTtHpVCgSYNz11VQ/IJWh2xad+NkAhCYUELe0yckYK
4Y2uAPoPeBWgQh+7+uJkZeWuI1WgQWYymq7Pdh6LYGuAS7/OJ8+sO6RBaQOXy9K/rMyQVbtSzjq/
aEu2/D3NzmNF7OO9HtvZ4DBRVBAnT8RLjTIwukY7G4wgLJAmWZw+V568ETADhmJVYkSCROM0iDXS
uVG2CCdzqICsFn2RYccUYQ2Ya7CcOcHfvBm+GBoQoRLBqQhkUwPnC+sAD4XpBJj5UMgvY1M/zWyh
j3+9nn7Nm3w0PfHUOCE4uNXJayzDMhcUopBRCE27Q9bYaQMDgfxMR/qtIxLuukxQtBJ9ijrt9TsK
q3xyvj2GPqC+YS29zo8rmKnrQWP29CWAUic7hCVTiatolayaFhgievoPNlsYF09j9UVaivaaFOH3
Otc9uFlBbmNcDKoQMGbP49aFpPrw9x8O2h8c1WEIqNypxho6jUI6PiGdWcB4zEEkjBykVs/UEW8c
C2gaon0IaliAhsBJ6gq+K7ogAOFGHiTQY4OIusuZoZ94m4VXyGvPaRicqAT82DABemh4DRiOQajz
5OzvM/DUkBwfV1eL4A/B/mfGsj7hq7E7DZHjKK9TkEECAlIuH8dDdvRlHctlLaJ8PvKoy3w9WPQg
wVeEGEJgpN72R8qoQsl8aD1+5SuQcK8KIBXPZOBvrVdfYL8DZEgUqq/XC4mt7UK7MAV9EBUUytQh
33uOuDNR9s27oAOIDY8ZKifHjOanagIkGM+KCrVui3B/Mawii0I6nINVvLXLBeVoskn0c3851VZd
5v6cIgczbaqSYQFMMeoUUDkVrek57cS3biaRnWKRYfYXnA79llXA+KpyQJJmdXaVz/lwaA36Sz7Y
AmfKgLeeHvZ5CLoaukcYRL9+epCu6+emx/paBaD7DR3MAeQ+//6vN+cbWWUgMUNBUxodPExtXt+l
zMBTnxaEFNjjjTGKgGEL1iomy+ZhMU1STPm5s/fX74WhDfaMpOiHo/w7WRWQoxoAQULxp1HlRqW/
dLdi9JYzK/zXFwW0BIxZmUKmjEr2JG+lUOZBxwPH2WQJyNZeCFZzvdJwQ8Ps7/nDHyMB7oXeIUI/
ggGKpNfP0BZ0yDwgLmIQ/0nSS5AOdG/OGem8kYWiq8exIILjYmenuuCly1wOT20NSoDxvg1VsEQL
rfXFGvTz3hZ+HoFjOzwQ0BpuPCPBW8KIGgTGVSWdGCYU287uAYYbt5CL7hM62G8leLsfFgArrn22
Fo8otFJ1JvN740UETGFwH3D/OP44SfyqCfSV/8vcmeXIjXRZekPNBGcjX/qBg7uHxzwoQtILEYNk
nOd5N72W3lh/jD8LyHCpFJ391CiggCop5e4kzXjt3nO+U7g8YF0fb0fIirmL6CeXkW2kf/u3DzPN
BF234T1TqzunWzKEB1omqMv9TkUEZZQMAxcs4X5ptGAzpNLKezAN/Wf8/ROczfsD8OFzT34jxLth
rioeaUXS5bRa4zmta1ACGigM/LjOvpzUL2M3Q3gTS29fu2P2DChkrbxFyardiNbdW7LpMwXUf7qQ
H8tcLghjGJprTLIZ6nx8Mgt7YeyM8Q/3VNzUt92yKsoXtUYmf6TrYqX3K67J3Nel1H46iP1bxPeR
nQai7dP61qrHEm9Pq0BksUGY7FKMaxwX8NrfMwS0zQM3Pud0PZnq47bxVjhijG7E1CFthXoZHhdU
vWrxCZjWdIx+FZ4np45S6D5OFlNYd26bHUd3XYEd9KveeMKBqIPxDDl10M+Zofp0wNQfkMftO5rm
nHnXaRpu6WHB+ihlW76OlZZ057AA6oTCpjYzL5oxWft8y8XyYUwmFdxMeqG8dbfZbo/ldvJQjSxP
hp3mMaRQ4kF9Ga1Vy3XS63Nai83i666DriZbs+mVSFXWtIMYpeU/dK0LEWXSCoqU1hQpHW78KEQN
ML6DnDp5duRqj007lc65NdWoxKjZmHol6gyGZCrxYHv1oGkvvaKVLy7Ny5J6LVbNXcY1WQN1xh0L
YkwxHxgUS2qZsZWh5kzoKQt3xu/dUToz0C914xtmFvOt6+pcD2ZrNLHIjJX0cmsc92VdKsGsqUTM
0T0EKiY7kYET6vr1tTGG+smmUWGuXOEpKi3YOklT3Y46tSuYEKNzfa0wRLGzyhSDu47PxER70OKt
AnW52bYYCnktCXbTPnFic/SVJI6Nfdwm+V0xpfPXDh3H13kpbg2Mq2dtYrda6ERYdZtO116zsame
IldZbyCoVxv8qLfenGmeDV+hzVXdmCoIVF+YRp0GRkFgjNcspdD8xlyWGVCIYTFEl7J/0MZB9MQj
ddojnRFjxfkRO3D9RDpqQRGLrMbKUyx7jDT5tJviZYoDgE1W7xdjrd8I1u6tCsoFQYfmKE99sjiv
KfkRDGM3/5bBf6v5y9yBq4FkYNp+vdbT906jX+51paJ+yZu0uAQinMc+dJFZx/umGcVxAHHKc4a1
T+OOtdL2RtI67pcp13UvH6V2Mdk2lsV0VvurcUnylywtpqvcFP1L1i5VegZGIMVyQ0UI/9zm4dS0
7r5K01jzMNollkevdpH0HWbtfKmqVoSWDZTIqw3gEjtEgpDeVWOVaegiU6v9EqsvCi13iEvP7BM1
Dqamjp7NeVV4ORYmWhQwhcAW1dEtvLio4/2MLd72XNJt761RkVBYXLuWjGUH/NrgVtp8PztyfisN
BUVJ02lZsNZgS/xKK4vEm7O+fsyLtKyCvOlGzHjMMF8w8CnSr8ukHfxakh7ud4Vh2vuZIVHh1ZNb
tiEpw0txnqgNm0rjamtxwOmYbYtwMZ6ytiPPg6gcAxcZQ/dNTTb+xK1YPmgDZ09v0K1p8EXfTUdw
dUIEqx5jQUynIvlRuRoGDaEq0VcMttVFuTjphJYqcr+rVTl+NSsn576tNMPBXc2T8Gi8NRnrV9Us
X3WH4lrJi63jRZ/yAcPc+nXYmhVDa2sdSICycv2l1/M4iPu1f1SbCcPJGFvd9apZy+hFq6V/EwRY
3CRs2YMfd8lwR4tgvXUxOpU8dSYnpKRZjWWPeqGRXmQs5nhsAFpgs11arfFirXSvy67KX/tOi8cA
5tIUWnVq2oEk5vx2bRPrpYHkcK1OFUlWtTmqL1Mz5CJQ3CnDxK02KuZbXlO+0ybZz6G11CdsFXpM
RdbJW+ReeIUUBCE2JJQJk65dO+rqVdVqm4HOzOZucgx6jto8ziBKABQc53rt28BszOEyB/NiB5Y5
NtN5pAzFHKhpkj9IY2qcPR0v80HTsSB6dpOldyq0sheOb3TZIxhRzzp9/qdkGfp7Ux/n9aAKQ69p
GLC6PSRX/RNW7uh9AwK8MaXNFZ4/eA0yVleeD0OJflaztTz1AijXvW2s+Vd2bte5UE2OzV5e19Vr
b0dZfBCD0sweOZn5gsYr/+LkzVrsGpWXFWbuZLxvVQZ2IYdXRi7NMkjlXGmWSITDiofNc4iTJ1ti
HNqZpVktBFnl83iRRP10YWDEu1SaSH3ucDsPnpzy5Q1foSz9tKYlfeZaaVLCJCnt1TPd2P2eqRmm
S+Qf7XnMSzs/AhhufPgvmh3o2LqueowSeOoso9MO+mJH7Bxg7a+ZbEdtgPAIDZnbVEApYzqYKVoj
9tIAhslUBdVqUg9lyqKTHl3oOBmXRLjPfACGKJD2XbwjRVmrQtEa8ZfJWVt9H3X6vk2hB+WGjI9y
YsEtSsvAM4s269vgYFNkrK4oWlDxCC4HAK3KVWe7MbBWy5Sv+B7hzK/mpF9pUatpIfOt6tBFFhoB
JS6nV3M1jYkum1FUDBQI6gkStZ2dMJKKOflgjGwyDWozGqHkDM6LXZXFY27XbnvhymoFAZjkiac2
Rfx1haVWQ4sxZyaxhane6sVKn3qVkxHv+95gdMnmIG2My0L/jt11jT3F5sUB/WURN7OmMabFGcu/
p5RNrHsVwX4XkO4qJahVBf4anuLET2arV/f60k7yMGij+7XBuI2wAnn5cVhsmw2maedLtma19SKa
wdEVivkigDhSuHj49Y7HxSrN63mqIIcRpIieTyKXq3y9VmHRZNk6OEGkWQ48D7dvol0DrTn1RDyP
Wig7Jx8uIu7cm9WK6RtdTTNn8hWJe8iF6YjvL81Nz2ia4pmaEEluMbkdD/hoYjfQrMl4XuYcG35M
zaf4SBvhXtpiq0pTxWHnjQZXr+mDprgtu8G9VtKe0M4ojq+Q68vrONbEcizhJj3oC5JfygFtvmvL
1pXePKZ04J0R3aOfLt3yneKPE0htZXoaROrUgjnTkmzcaDEL3Cxr7G7lkuvfskbN2LTWJTODbCCC
K+9iDi3mMDHzjtVgqBv3Z9rZyvOgM/5UYVJYaCUbI0EZRd6yp5ay3OnJpI47AyzPwUrbqQ9jXUEG
0+oJMB4m2M1dpkXj5OOgs9Zb1keMSbiXUeVXrEPgg1Jxvk1LFufHOiU4E1CSOY6ekwxLei6KuEXR
kpNAFHQxDMWzjLztywHenOZDnxosX9HopkE0GWR7aQ1NBFkFWmURNlbuGkED+aHf68oyOABhyqQ+
zk6aUSeoaSt3SqRa6d4diWTKsmHpwe4N85e8VdL7KtHdOWyZOuQeEHjT8oQs2y9qZWSk/a3WqFGz
ZEXqNT3Zn+FspdkSDKObPaGdMnUvciv10SqEfLCqudCPupjjYwUvZw2srC52feYulNk8KjetyCix
jMhJD65mTOnRGYfpsqSDxjlyRnDgoe0YAFhgvO69cRb5EMLHFMbGFHHHM572+VBmjigCwyXWxwMi
J2AUqloRAncpYNdXODo96qqB8gVghfSnCU+tBmTS2VXLGL2NYy/Fbp1zmfvwgPTyoOPMSf2ycuKf
IGUivhvFymVeLuqVFenr9uHIHQD5OPorb8/5kcVkzT6ej/y2MiaLjkld3NRaHEdntR6139TaLa/R
cmdRWKhTA55yxCWMVX0rq2ttnH2p9HYo6zZNOMnn8ZVpDj1n51pdiosW86UMMTlpLVkUc30QdgU8
xpwoCjx1sfR1l+PX7HatXWR68E5OY4UN2ZZVJbUhSAuIamEdlbPf0puzLUBtOSABsn7WRwT2zRXu
UXsGC5fT7FddE3pKhmSMYQQhT3XogMYYA6mNQAAi0IcFNBbcYgfLWPhX/odc28zAMyZ5rCmx8PSD
AZX9CDuEiUynfzIX+93RnsG4MBkMbqLNk97RgvaqhL0jGTzq8b5Wsu6HyMrIT0oTSNufj/a/tnc5
yTraJvNCuYQ14+NJlmgEqlqj5/XTVJUXj24H0CPtfpY4E0HZFPrznz/vN8Iyy8b8YDNyfVfSnrSp
jC2noIbs4ZtEvpB+M5a9B8bD7T0nn98ioKQPtgV3TNeK5ksGqPG6WUDyDpbO+UlhgXvT3CiDnyvz
vM9WwQD6z9/w184dXxC9Oc1VFCPaqW4GESUM165GVSz5lvMYQ85xiUkCjeAoN32NNmIoq+WTe/7r
DJFXpI3SCs8ag6JT1rOQvJV4kvlUoxrOlZkEFbJBUzdgwLfuOmHT9iZNdfWbav4sc+fXz6a7tilJ
hWpBPT7tiOrShVxZ8tntmi4MwaAmkavWfev08plqNLqZCw7onaJ8ZoX4zRScTxaO2Fw3CL5ODZlZ
nsNLBBjvZ4tVI9Lv3wDp0NZYYhSEjhax7B3rLILP9oKCNTvG6tgBh5ijHzYWyE9am7/eeLGJgwxG
aEzBGR9+XApzorhGBTeSXzoNRw5BxdFQoyZcaYjGXrnkX5mef2bi/nX9IZVFssPoFiGrdsqcVlrN
zTHoKp4hU+OI9YXjwko1BJ0jvuAP8v2fn+7frD+ut8sFN1S0FfRdPv5KRU2GuamRTnZKVe2qPs1D
aUY5qBNqTt5sdqQFgMF5XzK2pWuZKQMvFqSfMZiGptytiHqP2jwgZjLh3fmTblIb//lL/uai8DLk
wUCywkTgVAQ4wYWpYx2GijbWtjdlNM8R4sSpsVMb7e3Pn/WbUTF6bXNbdyhkUBVvffV/TFMmRc2L
uSQpT4xVdWHNuoo/Znb71TcmcIK+EQsLMJhryqdhhfC+N2LV3fisTumEn3yXraH5sa/IjaF/79JT
tDhbnHwXNHmWLTctSuJKq78olWLB1UqYyNWEydUChOuInZPZCJRKXj9msBg6ZRbGDOdNUVS3+uRG
/KYD6wCUYZzg8M9vqsyPFycxNhrpgt9hTFs9bPLVRNxOuVGTSntLjCnt7iKu97JqHIr0dYEEZjS7
ZojGQ5um47eRzmA41F0U/PlK/fqEbN+LsRQSKuwwpz6MVp9duE48IWkOAGpeOxUzHexcKR3lkK/N
Z0LFX7dIpLDMIrCbIItl6vrxOvTKqDY8kAzVIUg9LYywvKTvu8zr3e2AIBdq7TQb0OhYjj59che2
f/zkqUAjhKOAR8JmvHhyE9h5KrCnq/SbpsqDfiQZZOLM98nD95tLyqPHWsBRY9rOL7o8205XbdMo
xhwgHzKk1zetvmq7rly7MyfH0f7Jz/q1zOE9x5CMlYKymTHPx2ua0bRA5sSLdmhaeW0VYJPLtBS+
2SNR+/Pj8puPEszhMIluDjj1NC5wLPRW6zfbTpyDqwWKkoYzqhoPt/T82Qa7vSZO7hZOVNul2mV4
zQ/7+LOkwKk2xiqlA/Coc3so66fYLPKaeWPpXMY4yycvUqbuonAV9TBt4LcxAZvXJqpf9/STB1FV
R7NFktkMyhpuFLydPZgbki0T0zFHMPvJd/7t5dGhLaAA4+V3Grs0uuDVpGQ10clKf5SzMu06OMm3
ibquZ3++E7/uKAysudcuikSWMPXtx8sz4rDLcgfSDgNstbiGvNU5ARSC+S2N27LD2zbm30obQOwx
nU3JfElP4vG50ckGC9u1bQrfKVCOBQbDDP22jgmEO/z5O74rJz7cQvQUDrvwNuFB1ng65DR6tYty
dY39lZHh8iSTWWr+hO3DhWqW0CaXyrjke1sDFb3vZzClX9AbdWiLMwEuWFjq7KOWaNGBsMfvmrqB
cCvqhr61w1qOPGZCypWdNozr5mmRlV+UrR55OkYmMLJDVE7HwjLay6Eg9pdkJjmHnVTj+Uwh1JmR
hIJc+6pjZqF/slDe33YnPx1T0TYX5wqY4nSvAVnO4bWKqAUpNveT0ihzkAM5/U4nwqiC1RmIN6Gb
KLIgW8y83vFqpROGnHC5xBCEirxJoC4jabfFfTeI1PieM364N5J0eRUipZVIwgZEErvn1ntUYcP3
tKj48epoLnmYzkncMWdM4n+rlqGbyUHHZU3yP8w3Pj53jYzyjCo49hWVA5/bWsKv22X6RET5a3mF
roBTm2FRzFNNngIYuFJOokU9EtIhqi8gtbrzvisXMuHzwmz3yeoo65eljUoa3+C2DyjxOmjNQ10F
Y82sk46d5SoBwDx83PQ9Ij0cnTn9d8HDTFbRJThIa5lg6i5j9pP3mU3jWyPcJ/GFls57OXSrp3Ls
DP+8kH55cfEpLtuggxtsW0knLy46JFbKYqWlBMWRDjmiAn9c06T+5Kn9ZctF3a8LfNXsYGI7Rn28
t8rmsu4KGxhyXceBldiaF9E3CZcCgO4+lbN9Pm6zI7+bze4I/zWzdn/+pb/UB3wDrieGblRS6i/C
nwkMHJR7vgFgVmXXmSqZFTjULnoxy5GGXj+HpqK5e52x4c2fP/qX9zYf7aKX4vSGipbp/McfPzOE
H9REYdI6NXA5cKtcMnGM7th0tFsyCQr/z5/3m5u6nY3FZruCknAKz4pY5ehuab30gE7P5tx8W3Do
f3JH37kzH/ehzfLNiWjzdG6F+cdfFXE+7wluSv3ELqwniP9402PXpLffUjXAQO4ymTGujHHoJOpQ
juG6XPdLjQl3otPUnNNWG6+rpBteFVMDkW4uzI3FYFbDAax5/mQIe36JlJgAwLrq6LZ3+rTeIXTT
oVKLXuz0KRGDN6+V0Xmkqojvcw1fjjzdbDSDlTVls3iUKfIbtSs4IlmiGq6rpVYAxaGcZPpfKsp9
glgw+uHkRjMesNvYcldM84YF5BYV3oScOA8yBblA0JtFv4a0oQsT4LuU5o4X/cwxjDfVkx5hyg5a
+qy3JpOm6qHidLycz3q2bgjRsW/CucAN7vfdnGsE0hEh4zHl7r6uSLa0IJa1NQdpHAMfTOyh0veE
0wBmzMimvFYUCHjBuHSMsToWy61EjIUFYs6jh5RQtOeutmuEBGo6dd9qxtFnlqj7xONMuLb/2TL+
5pbc/OcWnwBSTv7P/3mZvLZVV/3sT2koHwAq1/WP8r5vf/zoL5/r07/5/yE3BTnTPxbaxmX5wE25
T0r5XA/tP8Ep7//J3+AU1fyLvZQj8SaPQ9XMNvA3OEU1/rIo25DHUlGpYlMC/Q1O0f7iDM1fBm/j
YH96r+n/Bqdof2mbq5A/4n9zyCZY+F+AU/AHsB7/sV4dR2Bn58Nd3np0ck7NLAVC3SZplXLvFDdL
Jh7HlpFYFy/7eoQKS8nnM8lWLoaEfgMeVqzynfxCf9GP1iZ+k619YGZP13FWPXStvhpPum/O9i4V
dN5GO7+ohHkA7hvWjCQ8mKt+6ZBjg94aXyQbu2X5jlTLoBI5y2oVZ3SrwsnqzAC7ROLHinWIi/IG
GsvVojiJbzjyXCIu9TOr8I1Srr5oEYI4hslEgsVPjOr2qXZa3OSRQg+ovxxNTH+QshuroH7AhqvZ
N63R1Ts7r+45n+VeJIfAzAwGPvVNPIsdMk1fdPl3ZEQHsI5nVIOlh5Tk0l5e+qYIjbS6URxzL427
XumDJK1vZp2/hrSqiq3DbN5Vshs9PY4IAjDKfQOjFNCimZ+hCjpDq1N6tVLelMmQMpOS7t7a7Dpp
XLlMEF8q9QXEx07R8gs1G4PYuNscPHZhk6qEmq241IRyMBWT0U51I3P1qlnbvW3W3va3+z4nQ8Bf
V7nn3XPUtOV+xRBCawmObdR9nSryouJkvc+Uwrea/jKGB6ukTe0XXFBa+eEmJOoVp2Oq9KRyM/hG
1qQ90mVg5H+XD+C471RuaOxMj412G6nyuH2wm1h7u7XOdQuEQ18FYn0js+A7aRBgnSMdIId1QNbr
sx52vdt9bcvCJ2/lXtFL2kV5yAQl3J6KXuNO92ru2b0SFpl1QOtie2U6XjZD+Z0xTk5GQHFMK/2s
4lkjCSdwR3eH1YdWuNzhKfcrMT82ThYOXfoiFvch7tXH9+cG3F0R83cEsTxLBQgksW5Ly94NWq3y
vOUDcRXW3mr5lvzatFQf+9Z9yCsa1lEVNrqxJxBh33RKuOjjZUkMh1M96Um9d6P2OM68HCx/dMRZ
kcR7ht3nXbOiCSqbfbpY+4wi0WlXWgAVgWTl/Ui8hkW+y9TWlxtf3hmSN6J10JOZSojS5Y0s3V02
3BnLEKxVfF6mHSjX1jlLzWYXLYl5ntiCWfZiY76c3DUYsobHKRXfiWRe7kiIy85st7ggvlqga2vE
RcmfvQtvoG+I88KOy4CoPyjw1RDvurGMd20sdN9dqjIY0c8F6LcYudrxN5LHrKDWcqQv2x8C+LXI
28luYjOLGcu08a4RNeFwK2ItbsWCyacevsrZ/dFTX3mjMG9IQSq8ToNWnsLSvuvTtgMwL77j1orO
Knt7Cgobrs1Y/rRLXoIFntBzxWXtGk5RBgIDBr4T7EOxaefnTt+Xe7NwkzNemNXBjipG9oau7KHB
HrKh3wwUcwQFaqwORppYN9LUBGLHsgk5OwaknO/qhgmrs+5VNB85vkoiO77bbndeGJm/lhGmFxmK
Shzz2Q1FkfuyHc8Vff2kmfL7DZhaYDMTYso4jblGUkKHksicfaSw5p270YW4br8Ioqcdd+YyZHf5
QkaNsj4qrvbpp59Uhe/7P25Gl7pMJ5XsVI5qFPbI6DKr9pzA9kzgj3U0jf5QOztqDi+qkFVgHOiM
cNtd507s4lUjhoFWDLq0yvCWuaHbbgjGxzAVpJr9ZGiLYNJVH8YhtJTmAToRlfQqrgio2W//Sqrj
byoelAhNh5xu7Tn5WhNLRoACuqAopyDEzc1rSC3Rbql1eS/UalfK5bhty30OdD3ZWncEkJn2mcV7
SRntZ+ISLwShUSaLd1s4ay/OSk2e16M8j8YlVN04SBL70IEvd4b4dRJfnJFMhXw72Z+hXvTT+Y5n
zBvtklyw4UUa5l5bS4hbxY2d2ljSWIZ4EwRY4UTTQLlb+6GbH4HVIDfIflqpeaUb1hV12BUJPRdu
NB7dFro/ZANE0AnI9UJxiNQIqewOPWVYqs9f2LbOxsahL43IPPpZ2w6VORtyUoSAikMHZdqUv+AA
vt9+kMWLVZhHRCGz1xXFRd+V30RVHiw3rFbrSu/aY23c/qOa+buu+yc65+SY8v6A2JyN8P2yMnhS
Phb0IJwsl5kyxzF0Pd7Iru3GDno226W3r738+cNOB0vvn0YXzt0oAjQ1rZPeotol4yBXp9rblbga
0LGSlab5aNVuO5UpuKyHfdPYO8VUSYSh72Xu5uizX/z+k05rIrEds1GMcAw+BfW6nTRLJ7Gr/cQY
uymTg7G0CGsiqoo9f8A2VL3f0O111syPY5779EtCcrhz1EMTmFx7V1u8LBQ9iASgNgWHi2i9lv+f
Edn7qe5CsF6Q39ivbOUsRlAcOetN3E2HrUAgmB2NC/Jn3fhKagDqD8O3FQeVJoKnxHiIdBj7IP9J
4eqrQxq/meaLm6g3qjXtBcrXVJGf+PLeySWnl8S1sCtyUyhATy3YJQaQeFRJpRsUjbhJkPVyS3sb
eLOt/pi3IeicnczPu/ip09qdCbpGX2+EsQTTzNsyOZ8Rgm/LZ4ZSIJriApkelKW83FeSjW5665Xp
zrhZtfjcnNWreh3vln785HD6PvX49VdspTP9KcxRJ/2GyWV/QknDr5hLxh7VBay0vW4W3xScSF0+
HkpjfGGCe55bD5O1XEFuOagtNWyvP4N+YBdI53xfEfFTd+Jeb/ureaTm1MYzvRGXW+1ZTgOaGPmZ
0e2kTfG+LJhzqS4AOJAi7+yvf8y6DKIMy8maq301GC8Ams4Rk/gpCeC6NhH/OSLgXNg5+8U8xK4a
aFN/3TQkJi9IFKcSika+vm9uNQwQhyLjk9eI8fvvx/Qd3iMNe2drVP/z++WNYbeQXPaIyykeQQub
bOZI2L7HGDNrkV0YGsx9V1wRZ3AGS2EveYFsmWFDwn6+GkAOjS82/uV6uEmxTGvd3YBeyNSBXZTN
rbJGxMjGj1ph7jEShrzMzmwaNIvd7mMxBqVB+lYF7x/FKed2pBDZ62jEByt++3/YoPBuYXQDTEET
7qS/kdtrlBlFXu2t1LjdqjFdHQ96dAFHbleoJHmk9mFMpsvtjbIs+mGV7ScN0VNaxH8eBnqUpgEB
ffM+frzYVs20gZS2al/PiK9V54zd1G/nl63K1pL4XOvykKPIW6dYgTFIT5+rr1Zq7Qaz+LlV2bbM
P+kX/qaIYWLCVACmj8WY4JQ9t+pTOUZEH3GQuVhFcxel5o1o7Z1ZV2Cekrdm4FZn/ZVgBJaZn9CV
f/PS2OY1ps0QhC+Bv+7jBZkaHaZea/H0UXgK5VvVfUGJ4hVCCdXUvOWc6ujtYeW7EF9E3pf9CdbK
2D7g477y8Quc9qh1ORcNCcjoWlq4Up2Py3ZPVAq7+YupK+/VTGmTvFpR0afdWTZ2qNi+FTbHr3U5
DLR4SpvcXwQrKWGq7eu260uIlttz7RDK29QdDKuYuB9xFbVFWFEvOSlH3WnzQCTuf1qF/6qZ838B
v/1v+z3/P3ZxdJbJf0+/fXheEuLq+v/9vz4wc+lk0td53ji3wvqLZ5uODC0ZfK74jv+rkWOLvww6
uMi+Nvso839q7P8i4Gp/IUnHbUfn3sbrv63Vvxs5hv0Xq0Wj1KHPw15CY+hfNHK27/WPRxAsKbQg
TN0GNS/bAueIj2sAR4i2SMqZfVmYvBJEtvRnJor3i6asDZoW6FJ8VfZVmE7YrLKsJ+q3mUSIVdQN
7NjWv1RDNYdSMGJ1aUmedWoh7Yu6z0i6yOtk/rqQH/PE35muhSLXAy479VtK6+tFQkHyNGMpAnfR
ehJkp5aMyk83GWYdv/xIsSksNm0JTK2NwPHxR0Z6o4o1nQkTn0R2wOZUf+HiioGozCjSiCleyzCi
qlwCO7L7cUfa6/lil4TEcaZ47bbkgorwnVvCpqHHzK54dONV3jNJ5L1YlJNBYBdmmZ2pJ/KWbox+
AII33pL+yYF0sKyWhmxvxnR4yUe50ZzZfomiCd59ntQcJuboonZWMlSikguCSDFCKfuCCrs/zIU0
dpzAnOc515vVU/pJ03ZjoxSkf1pWHwwzJqEjuTyMmxVLQ0BflD9mYmN/9lWXEwAlC62F7ivbio73
UNxS+lFR0ta5qKdIXmoKJya0JWjEkVrW10Y6g0XNkQu/utNa32fkWZnBoDXxa5WVSLVTWSJEXfrA
6YhOZHgvLSyBFlHgIcMHrEI14vAvyjR2X03Ix+kuy1fIHNSyHWJsppkojwTpNFNaFI/wtbHKLahz
2XWnLBRL4VySvVieiS5Kw5Gj7wEdZkwWJdGnzO84pFdZekNmKwffQSa8O9X0p1NPSkgmW3TlRCmd
bFPqAEkHoV/qvaEEHBzmS82N6odcJMpuWtX2kEVZdjNVWzoSHYxdU40GSsNp/tZbSa5yPB2Ltzmb
868rMr3zBTjeJW48sn9So3kkhYioTGuUX3o8eEGdrFLHi+8IjKSpukvQlWSk79XNG0HU1jVRsH3A
AzP6OLJw161xJYNcYTaBf6Q9KuBqruqBKmjJozlwBr3fEYfSPfcOjtOhvXLVNgQ3sZLMPVXUmnN3
hp6jue1hIF6XWjMHW4yvldfyjZ1IOeYCI1izanIXl2p/jqrI3BFXoJyhyNYecTETP4EGdF8lGplc
uVp8B9YqbjuxLOAMDPKFzGxJ7us1LrEU4SAhSdHs6eMs4wUh885wLCt1+Saynini6kiBNsYl9dOw
GGgYRlTsilKyE6zL2Wrqr70xRsCpmHiyEl6QtCyejX7XN4wa8QczD09TlhuLk8oPw+HNlrY089wq
tMZ511g0Yy3ohNdyzMJ65ZJF2OBuJgeHFEFD1nkzk/4st3oujo691O7qDg9DUqxvdmWeDTO0vKom
LtLtih39IX+VConSOujfpRmfJl07Rq6OCzjVA0OVPxTtnoCEq1U4YG5rsMRjfDvnyWPVLw+t3R4j
zlEKdjaIRXdQCg7pYEHbLgK8T3vcM5cGmYpRNGNgStHuFj2LKSsF+1r7UJbts5JOj62AGStY7F60
CZelts8jIqEttOTjCzJkSN76d0zK/aWt2ExriL31E6s3bjo9fVtiVKpeP89Xda9cZIt9HJUNlqQd
0D57a/sDB1jq5abCiV6zvX6UQbN2eN7y7kEl9pIdyYeFsnF3iBIza+cC8EW0xZM+MI6/qFyMD5CN
46nz5God1IZ84oRw2s6MEzINeyOMVuM1RzxEH4c6ZDAYD+VVkR1Kp3xADw6gYLbqQx+nzatBigpa
bZntZs0Ksmy51vrqq5LGzg+0l8qBvu8xnSbOTEQWqVZf3WvWGOplLp/0maZkNxI/imwHuOhxxHhq
pk9ggnqEGENY2fjdMjbMHA3/Wn+3RkRyC9hEmSFp0Zu7tCACtHfZ3ns6w9N21kxkQev0C+79h9i5
ipP4gbA2DHBZ+cbcdGUSgXMWfftlzyTQ7EmeTIfpThSWB2B9z9jR1xrT8UkrPeajHuCr+L5W6jWp
QpeiJiPRGS8m5viXoz2NHF5rkvG0YG6dQzwa9U6dRRzWcXfXr4zmVBF78GlD3caCqvT/h7rzWG5b
W7fuE+EU8gK6AMFMkQqUZHVQsmUjZyykp7+D+5z721t1vF23+TfctJiAhS/MOWaH5XfZKWZyalor
sHBEWIlDyoULuAs37J3OSTWm1b2OIgPGi6A8DznZ7OQ1SuxXva5PpstvlbTGS9pDIHbLexkXZyyU
95p00xURy/vWhuukKu4xVTo8llhcKRDJOI9w3+IrO6eGcuamflQ6/HGCvxbZducn7k4jnc2riEUG
kc5OZNGLoB+s8+CQSp3U9XkchmOtyC/1WDKQYNgWRu89MoBxJgI+jF2xmVXSNZ0O47rbsRS3TviF
GPu29kMk5SEP67tycXyZKs+WUR41FJHEo0LEKob7jIcFtrB8pYo5IBH2tg0ydmM0kjxN/Lxa66hR
8HWEPaOdadtbV71XSuRGgjzSSbqB1eJOSxE9b3utPU6FdZpqJjJm/Z37K15NEcDTxZjEIezhMQMO
JHOMA/7oQo46NiwEaB079LEV0MJLWfXT0+LYyr60zYfcWiKcYKbq9SUvsqQMLtwij7jWRy4apXC5
rFWefhAGl6h3tumChairyG+dKCj2iVrOm4GIYizPc9Ab74yA0hViDRiVrkJqsjsLv0nC7JA4yklE
s8L1knlVl6SkjLG3eFRAzrSdX0/L+yDkQ1gVzxrO+MUojGeatsk5zqFzdarOz5x8PeDCtGyxp5cn
vc0KOvTNZHq5jP+nk2Mc++bZAafiDZhnkUUnl0K93crE91XzncnolKHAs1DElSw+9PGZw4wp/aIX
MRK3MM7WVoFqTUxlce5zdiXYn9+E3V6WCWpEOdf+3Nr7aOFBtGhbofXPTnNTHEfpu2yxbfW6s+67
+qPRGF8Kwfg3gdzB+AvDKwa2j6EU12rGmlVb9bDCrP31Nl93/1ql4SH3u37aLcAJuI6Y1lJJPspI
39WKvYVbd+my+jFO42veJXgpTX8WpCPE5QX5Vn5Xto9S7bb5BLm8cKlTJi+Py6e5kYQKVi6LMcPd
ME7cZxbBgHbR7FPUNvjbrCvv+IuLb3IIq51OeEQ20nAxu32FZbbKEqDoWf8jDesTRrR9axYbdolf
pjR5qNFfi9oJNNYTG7IsH4yKFNR4bEw/rpO32Mk7djqD6dmK2EdiPmiSANhi5IjqueBnpQg3lapu
mzi0kfLjocKJvGDdi4pk5VaFBbe9PHYTtkay1he/5kLFIbNLprgJmrQ5pg4CtYGDy25c9mZU+F6j
tBfdLL+2ZOr5M0yvDRYeuWLRZ3v1TNRwPz0CC9ChCQAOrNnJwac/ZArh5tLWnyNL6F4qk4d0YAoH
I6LeqiF8KlBc/tBhcdDHYTuohJGrCTNYs6iojxcI84NpRxtCIK6TRbqvnbdrVOjsc2WgdWq+cRBP
+KnOlEZxQG2rnaZvk0KrfZ0aOyjm+LXX6k0MjgHU/70ZU4mNHCQeCx02Vxi7MNivsKbnYA7ZDitU
Fax7k2aNKIUvOYm+ZmFteXbOAQl1K3CJhfZxMTwTvXIfLsvppnpj19y4LENtvvsm/D4hkUCvfV8l
Y+vVrVCY26brctb5gieOwnRlcSTFc/ladEmyHw3qbq6tA+bl7rmgYtsiXt6FmBz9oUXwXjumF1eV
jyn2h+bC88Ki9owa/1IL/RnN1TYKSz+MWk4OHdzb7aK0s4Kk9BH3kivOU+74FeToHVHleOgs9aSg
BltjLn7TJ0pa9SZ0V9uZ4yNnkpfmOBWrguhQwg+ZBYbtPQys57SPtyrnMykxvmU3ftIXnLXiBQtu
w9E2QCbQp4zVn7olffgqWAT6Rk1UasGFqs39s53PQFBGr7EXso6GF/ImIfdZF12626SZrgiWeI4r
mwpOwWwfwG6m66GbTfzDy2EZpkNiqKANIGRGcXIryQ562H8xOqobl5TRxRAj2383WzUobIzO6hBZ
hBhueQ9Do9u+bOe3sqlHss2Xd97rO6S3V7Nj250wOdYqEwgD3mYPWe1Xp8jvjTk+th2TFFIa8fna
Vn1LH8ahr6GI9COhJ3tl0VahE+16UzviXmep3GyIfD2WcF58s4meSnvGt0ViLPayjNzjlkhbcz6l
0YB108VxavA8zyCEYWfDYG2uOuPBido9huuVZifLWqb4YAKyA8hYbm0O+vTJyHpmmFnK8sj4gWjV
04rhmE5xYOvzk6ISUtGIfmNUyXNrtA+kFFDOc+TKnnx6llUsD3rCPaZhI9MqfsJ8jFiiyy2jX9m2
W20J0G6ll8WSPrFwXl1RdDstltkGvOK4rgbdJeJ0sO8bqu2gnQSxKERxTzt1DsudGgO00JMk2vTd
Ynyve0t/cSqIEJ6GvXxbVtFW4ILkDMEgnE6T5sFQCM9pZ0IeAOXeInrtVGUfm274zcpt41W1bnZI
qgvssHUdJniJU+x35dTQvHaIqH3MigKxgWMZT/ZQ0MUNuCExamnG94wGgzMjQSxBsdD+GG15ayPi
ERiHFWswcJUmQCqoTWuraZXzBOr6gwiR6jBUibJVIFYG2ZCOu7Ff5LZZeuVOYIJm6VBmnTeFU/7A
8MRYh/hkSFJoSvs10dkCWpmNObDQ0MPaseqsS8B/61k4zYfFWX+sVDLqPVSQ4dVum+GbTlbB3gGF
+4rvwl6N+XKzleTztNcYBgM3E6Ii1kzDrpmU4SNAeGeduIqxlWoUf+jT0s8+66AM75AyFgRNqji3
8Tc3jt8U1fSjz2LlXIT4lXUR7qcJe0TllsVmNpu55bhr7Y9QmtOFcoJImLaKzTsy2JMb5wWs2ASl
N4htauI+I8KasWS/7ZGrPaPa194rgy9/SorvS+neVAFLH+hd1vZeM0V3vWHs8jh7Jly3xkKbqJsJ
lIriA/bWA7hx1QkJ27RpG+nQWFXDJu3Q6UhNcbfEquRctEQvPfZRKlw/vGXAavSUsxeVrrUPa4kn
MhRGeyX3Pv6Ob3Z4S+3J2LVWMazbG1TEMhvltJAJcSKUmUdhOPb72NWqdQSy52bmHzbY+uJ30jtU
/J6IYVVvwVWxRXORXbJOpDuNVJeDK6NpDdbE2rWjhTlXq6ft6IQYxHKremmiYny3u/6lm7juq/EQ
0UJtypb4Qk9GdvJVJaE8olNy44wmSSaFZ6ohDIsMKArGbmQBkynTb2ZcpQezMscRwAhFI3IbE76A
EHAI0vBiq5j+mDfU+wHQx6nBNgnn1Djztqen1C7tTav1zVpELFM727prDFo4CK6A0PXprkeGzm2t
jGLbRUN/gHdcrZeuW74qppKzXtHi1wopMGv7NL9vhij8kqLHZClCYc8//aELNcJ35ACbjQi8+Opy
fGzbOUE82NtNqvqzHc+oKztByyWsuykjBBilDthpdGzlKrZIlQbeiiQcvPj3IrHSL3QOzoeM6nk9
h2N4rGqT0JQonl+yWY+ewlFMZGBb4owTxEEfpCZBbfRdYA7Z7C96m0NanLSGuibK9iE8lLOKy/pI
n4lDuJ3Slxvf75KhLjuLiLiVxEzVs1mJ8T7rxuEYi2V5ywC6+3aMySEmLXmjAyU9mIMrz241L288
H0wqY6e0VyQ6ygCTcF/yDM2TUz3g8PHspSo/ZFdTQlKzHmsQsxfLrQmw7wz92miUclBM6oM2t/OT
KjqeMjR4Xee7ZaSggVZqn9W1vl6SsIPi1A0HmpRk54oaihUu+hUkgWVVWGbsO4uqP9VlnG/jsErX
jWqx9Z3cdCtnh8l92sjK71WtfseTkK14lKpBh1h4FQn+dF/1oZ8PYUj2ilq8zE64HAqtIt/KUsKD
0PtzPRaPdiMStEe4tIVDUaEnDG9asM6Pi4A6pRNTDb3Agkg8VYhuzWjpX+NlkR6CqeTQVmV/rSfV
3GvgJAKyeuNHcAtp0OkwOBoHQoZwl465gT1rTyEutcZzKxfGiT5b4qKQbn/fllV+NNooewVsM8h1
mVbiJLkv11XcRKuk6KVyVyVzHG/1hv4PDkrM3X0Tt6Afjg4F5Bp1PU6t0p/mivRxr2/mgcyMLG26
ldqW/VPRVtk1CfPOhNTj5ufGguSBTPzWAmLy4IwsmVtLGj8ad5NG1Gkd+6moF+smOxKrODWHg8hj
64wVHWKAxlvEJKF1pKu5NMxOixmu7TLqH3uam0CEFdADvam/aUut7QxsxLfJZnWGh8tDQWlRq+nZ
XZlZ/UMxC+0FKZK8lNlN6hHSxJ7aCjKYtNMvSV6wzs7MJXzMhqXckATYveqFYnxTEtUGMJzMO01p
+q9TVoTfRmztX2Wi6o+1kyh7O7F7IuYhc6BQUSAAeTZjWaKwcnLehVskwyqMOJEZdbRc4aPmnKQp
6SmTZoSQgdNNeXPyqHrv0jj/Srx7WwdpmLfbAVgIwNGkD+n1RjfZxlmOxq1QlnU/iS65lOrkMlEC
D6KvWtFw3A2zpHPLxzLcmW7BEaVGXU1Rn0QwD5grPzr6NOI5ma1LnOrOE8sHioDGkPJYSogTo6Bw
9OIM7gRP2TYlbipyn2HdCCwyhrZebhoMj0iHiQOjroc9QgGs/JUZY+vvZHXzUjCnOYyEmGwnmU8+
iqhxo3eG+Rb2mf7FVAa54dsu9+aSYvqshzBlwGjPxQfe7G43lVp4JkPJfFYoUM5Wp0WQIvj7flGx
f+6qlENeq2vj2jWMjdcuGU9Pda4h1bhRwPxiuQmAUsXy8hTilh0pG3iK5q5ssDV4c221j02eD8Et
liP1yniez+1SK6ektKdvkRHrjKuW6jGZ6spZ5VOk38m6HC8RGW4oBkQHi4wEWr/OYVv5k6uUrmfo
WfzUKK6yU9VcXvW5V3bzxImEBylqXln+fUTDjJRQVi5D4zkN6nFlHxVF97V0WDlDecF+XW+VSF0C
F8babtZuS0S5jSZzyiiglYzJe6jeZXYtbqILUEtplLRHxKr6IZSdyi+q6QDeOloItZlMmEUMfjjB
PiJZM4muNONkWFP71NVNfa0ilYlRrIzLfulv7gWhJEqgZQyx8B4JzeuluZxHEUKf7SGurMuxWjYt
an0PkR9DltaisF2yeDUwE77S1IWHwR6qAw1mu9bLvn4cXUXbTzmhIgw2DOueqVm1N2pjJibJnA6t
29HQ9Oatn4tLkqKQ929yg5FkXDfikVC5iJpfSeQTwjX7pa0UeyP5TM8WzNltP05+kc/SWBlMfN/D
JVaUE7ZyAcssLgQOjTJ9zdu5DGK3aVfgy4kXMLFS3woMB40jZ4gVtInUNwaD7ulZysY+02Jo5WnG
fmKswmVesmCpw2ldjJw6ZzNpq7Oj1lJ4RlZmEzd61X7pQLB8Y1yV08qTan9IEFY+6xBp7oGEMhLu
6vLbktblD8BF9ZpSRF5HLATMgVzzy9BJxHECreljF9vVdjKQLzcAMsDXpZkCwCTKz10u5V0IxWvX
WSlEhsSMz5XVGMdGgkJqVWR0Wa7WZ6ZMXFm9q78niILLTd7D5fMILemDLBqGK2Oxm5M2ibogKjPD
d2ZSlOkPi3WkyHiXcCodMmqeK9fHR1faFAZMlzZh6vYPSu/2T0s3MHyZTKW+Lzhq4pVGdCY3WRGX
947LtkFlYLnSSgrmoWoHsG1F+cHyoNmM5VxMrEq0OVAkzEi/aySxbWY7Fse8ZFgfCnnf3kB4mjXm
T31cq4FZuvqebWAH3cox8kB0ZXWNMynWHHbtBpRys0qImu5WVh9FiJ4dHaVJcvNKD00gbaZGVdO3
3/hdDVqyuv8uRh1fb6+oF9udlrseccJai3V9JWZbnoBc0jyZogOyqOYWtVpTUUyN7SUMM+VCWscT
q/snoFLTQyHqArWkTYwEbxWJ9sRNtY4qa7nmmFZtmopxlMQHFC219Wg6raeDtdgtC4tQsiDClVY5
9UPLw88HfNeucicq34rE6d44ZMYjYYjLSU1D4xDT1xwhkizXSDdqrxd2/QbqRn+1SFoAfcjuAgCh
9lSG3UfhorHpqzhc14xUjjoMILhFjUECI7/E4suhGA6aGRbnIZ2gKclouxjOtNdb3mueVUC2o6Fr
dgyip4sNyK33844JoM8cL0NY2qbFMaTDWuwpv6SWyglkFvWhgFY6shMo+4DHWP1NKe3hyinEsIMW
dUNrRXWlL4dZc6qVamAdikvjI8tnckCxDMcsRTIDHSjxMTftXtKv7SVJM49ipXpWAM18tzH7XvSK
Bd0U5vOa9nY8tVCzghRAqNeTqrmfWv0AM7HlMrFfDLMVW+ImjfUMOOmSwAmk8k3McNMYitL7CBmL
O9mxdcBGdpcnjf2NrKP3zInjZxcWhNOGFhsLtd9YBWM8Wi5W65lLrYRgrsokKZ4OTC2/Ao7SeTY/
NiPvmXnQQtHl1FB0k8Z5jsCZrCLYKYhtU18McmeoMDqB1p7GXFsx9lcehq41DkPGPI72d/Ti8Na/
S+1cd/X8UqasUSYKLzCMfGzBrnSVNSVftWw3oh3tx0mPdjXKOY9F/EInSn5DnK50UVyjsL3CEbjJ
z2d1R5Gxn43pTRnQoCKh7ZX7iBSOPK3vxrTEzk9ZWKlvYVkenAZriJ7vJs19SKfyPh3b05KSQGUV
Rr513PA+kq141gDTYaIcEL44UBmV1t6lVJ62p46T+kLZ2XpSMRn39A+j3dTAIxV1DVjmiWaDth45
lE1ItJ8Lu/i2MG7ew0QxMk+3W+BLKaXg12Qab6m5kSt8BZ3apjOtAjMBhW+9ZhY27yfFaFfJ2NUv
I0ffZokt4DHQW17cJOvBMy8huMPyNmqqxwcsChgmMjCrgg2oYJjdwRryujl96mbHJZgUPtNxspEU
u9NY7PrKYvvrOMUbu2166rxr141hsfuRNov3ybxT6S03mOfqrUvfJhH/6D/SeuJDqPDXgIYrcjMa
Cqck1K17dBnmHS0pw97WncuNZofL3cBZuJlEseeBNbykslqIAgHisGQ9o3w6850+xeGzCht+TT4O
C8PeNGkaMpWxi6dLbjGMg8RodSUPKWXo6vuIrIBxq+psqtoGOO2kVOzUxkIjzzhdAjxxrlzZt7Ws
D/EfhGqt9u0Vce3i98OSHWajm490i2ZQw+QEPdxMeGHiUb66rA0/sipmPjY3Uf8GMKp6yENjYlUE
B9JYivnAKLhUV5ZVWbsC2K3FbRGXJxXKHnmwVnfkUT1ecwUgfIfu5t1WZMeMjyrDxcLRdx9N3U/7
KbVjsmbL7jDNomLPOyfWzmXHvClVEy5ehwQDUkZSG5RgapRwUEg6lGF0eN4uSZ5LX6XqYMAyj9oj
s7fhinExvam1CtsIOtMtjzMRXVUQYSoPyZc1IEwpC1r0Nev7kvxndrCPuTOAEVuEeRIEs7HrzxQS
fDLJVmnSHlgZNowTymVDTRoeUOQoIFTMqNiHalLn8IW0/hxmVkpXNesAcTPTebZigTeAXSTEfaWM
q+d8wW85VBzEILHKew2UHymlvU6LsLjaiYLR3DG4hm9K6hmkKIBoFGixOrfuushHO2B6WyEKMtEO
5K7eruzeEXu1Fk957jCgsmJg2i196eHmG1uHqIEtmF/rZO5NHrCquoEkKX7obZYAsrVGVrttbZwN
yQ3oD4YCVUxg3xClRgRe1DfntOYEZOk2rBMlV1Z2lug+T2w+H/tEtv58PDDFw/0QliyQ46hRAkeM
81Npyepqh2G0nRFTePjb+vViW+GdqoX1NozvY716M8rkxWqIowOY5niYO4fHQluqrUrt+oqZXb/k
etavqL2Gty5WbuZKvG512UHty6BJwcdz8wvK/ORx7mR9PzjLVz1hahcw7qsZPt3Ad4D85txAsp+y
7VJs3FEapeZDWWb2pTEzsRJJ0QjkfML9NiZWvkvnamDtbWosGTjDlEZVfmj8hj7cu/i5oAtdcxwY
u6g1VT+LgCbAnFxI25o0+wS5NkZ54A77Wha0LnWrfa3xga5Y5FpHlZ3BvhqG8m4uGmfHqhBVtii/
xmH9mMPHgiZLv8h0lddobtcSiYx8fmlYHF9O7JutUwSt5v7osmV5SsnP8AFbfjfqpjsoIseh5bIW
cIokPTM1dp7YmKsPsSPl/cxW55TkGePPcCFpmJzyxIvVzH00FNEQNiVS950Gn/apofv13L6w7ycd
mLC3LG3r63pKYymcudzGY+YE1uxY37n8EXrUvfncRSWMycWIGTUp7pp+dOumyYJ0stDMm65SrAdl
ideGW7Jcy2tAiE3MOsjq2xhsw1zEdyVYcjJkpX2vDrcdJo3dshFFIgiOM9LRyxsLlBa8XIZ/uRZZ
O4ZY2qUoneoiAX3fgUWtTukYG6M/gCEIbo7OHT0+G4YxY1gF0PdHAf/gRSoWeUh8gymrjlFxgiov
rguTrxemcYzOgJIeI1pKr1zqJqhGVEF5xFiFZac4Jkben9NRGdZ1mwGj7S35LWxI9G4TZ/AWPSuP
w1KFu9zN2UjqQJh7V/QP0lrKO2O+QfqwlmCvKcnAzjoenwY6Pgi1FHLj0sBxbdx7A3/YKnFz46Gq
s/mk1MBbxtppnsUYNEgS/LDuL3Y4TjeuMYv5GsAJkqagksLUMcIMLiM1l6+M8iQ8lMBUV3JWobr2
hkhARQ75wR56yIvAI1Aw3FrmCFJdaJjTvm268oXZIsqYKGUTV2WH0o3bswYwfENnm12XxejPszWm
PmTM4otGlwenaGlewy52XuxEsT9MMieoJyrTQ5g2+c5kaasy1vJrW1fXsSsACxnl2Zm7Zq8WA0YS
4hT5jhvzpJv9tJaJbA5zVykbVvJQQWHyX5j581k10NFyxdhI3TFXDp9FquL9y1ToBFRhyqarzO49
hRG/sL93w484isVWMxrQvYYtgceKLH1Uh4iVJfrD8cQWA25nrxWSS7sdj3p0o2NVHBgtqKjE+AC5
IleM+E/uUJjMW8xIoHxgVgMUl725Al9tLweKS9DNbFtGq5aezZrrCfS1XyOyDwalDb9mxXQ7UNVk
+qjQ6lwk7buz0kB0ph4Y5ObmBPCQP36Hvq/4aI6fBnVG0aINMDAz45AxXwvCuNdRkdhV89ahWcGQ
Fi0MPk09fsi63ndpmgExsgCfSpINAMtW1ge0M/b4FvXcHTO19G5A7BWQNI3NrmlhdQt03xFFDxty
08R0kUUm23rFAa3NbaL8MVbr5g/6qcRGBiuYsuMMxBKj6o7+mXvVF+qUcBwlWxnGADWVtqx2Sapz
wPSswtYIUtrARF+AglroRwcnGPDuFhXeHxwbf7fV8T6AsBjEX4CUYKeHJeLvStUk0aKpUkd7Y8UQ
3LM47oPE6NJ/83/+Tzrt34qw//823Rvin+Xayfj+d6X27T/8x3Kv6//CB6DiVPq3tBqZ8H8s95r1
L5cbk6tDN+AZmfyf/yi1dftfaE9drhqk3fx8N4H1f5TauvovSH/wPLFbQCy76bv/D0rtT14JRddM
Yd5YAJ+MdMB5HYXIA+1YH7XzdHQuxVZn2eHZh/6q/AFrwuf45Tb4+Ro3AfUvPhwzajHgIlY72vfy
Ln72xrXy5Zfv+fLvW+lXO+An7N7PP317yV/+tHCzRFGI0DoaR/GA3+WlOlZr9Wv0w/yDm4K75Dfv
/mZF/OUlRoZt/aJ3kKbjIbv0YkYPENGB4zxsg16gK1wVZMLu81HZznrX7eSchNuxU6d1rkvUTWmD
h1VOwlNGHjpZfmvSrU6smjBLaLoNB+VDYW3nprWpZBuNMSmxJH3qOMFo6sC59bQO5Ki1DN5TdeNC
M1jdQJiBXYcO50TXoBWM443GifHiaMz59d6JvmlqX/0Y3QywSG2ZiJRksVJgT/kc3DdRPFP5GRdT
TJ9c49Rnolgi6KVdeqB53vbuUAc35wESXhkjv8wgiIKo3dkqvk6cJflFzdVvvYPWFzWdTB/1pLHQ
67gOEh5cqtGoETRSRc13tZIc48xQNkVK6gvi/Aqht2McuratN3rVlwHRWtld2FFqV6KgB87092wa
FajgTrKimddOQ2wjmGpnM1CiZDzkblsfMxbsnhJGhh/NnctLMKfqi8L5JjKJHNjMVb8YmtEfYyXa
ZaooN4lhNQcACKOvh+OMtBY0VZEydq8Mnm55qBk7FNhfSKQaTqlOkQQYvNn84Vr9uy/n57X6yY+T
KnII26nRjkI7KuYpEYd22d6WCRPMMkUcbPt+THaOu4vQe/3za/7dovDzJT/5L1wiQ+JKyY1jYYwj
s4IBpMsMbKeVxEPYegNAXk5DoMRa9wfz1e9e8ZPnDtW5kHLmhuQDbu2VOnrGRl+RZfDPH+hTzNLP
T3R7xP1yN4pZRM18u+FJpWAUZZ8gNU+Xgo+jyL07rNKHuDyYHlsv/EmDF6003BPJviSga3j4w3v4
3YnwyfCBd6ZBP+kuR6dJAjfqnlglBUvnruImPTF8D8rCvSsrg5VUCthMiC8gTtIgbpeKfDUTL9Ym
sdCQaS/xrSO4oZlRLfuIF76MSn3gRPnDt/V3otXPL+vT8170vZ2bZbcc6QJWiF1ZjnnmClK6h4fZ
+pD69g/fyO2T/yx0/t8LfYbd2sjm7FiPlmM6YBR7YraFQ19np/uK0biz1wZqW9oneBFiP+Z+ovhk
HDRXAQFZbtvisc4u//xOfnP5fWYPdj318zIrpI9vWGrJEQ/m0a6/ItcI3HH3z6/xFzXqv33aTw8d
cFaupuXZfCSWYZUdzsNaOc4+iry77DTsrHXnJX6xw/vp05IHkUczvp78OxRuG/e+WT/ioNvNwWPr
O3d7ZvmePPzpSXuDAf3XH+LTw8qBXSWBWc0kkG9UlcbYozsvEB4Dwax+GJW32D44QBY24AK85us/
fyO/qyL+eju/3JUT+I1hsdLlGCX+zZ3ekXOP+x/IitXdVVeMDsvBdtL/m8Xy5+X26RDopFL0TD64
ATfRNvY1D2mcDw5tZeyj9Z++y98dNdqn83qIrDx2XF7F3oQb+VzuGOf57EO34aN7LbfD3lnXfhjE
pzBAc+z/4av8O+Hg52fT/37AYabDZGb3y1F1GOVY7ww1cPG3znqkJojvRjpQYT3FWBcSZs8qejyL
GBTP1P9wdbu/u4Q+nW62YCaJeH85liL2e5k/Axm+Y/i+dvD/O+TRpGI3uAg13rrIXVVkDpQZqd6W
2DQxwrMUi13C72KNOzXt3/PWcIhDEUBzDln5xWWW7bgzboXlWM9vC9wCSl+iakB4tGRDDH3QwIeV
OyU9dtUDpg9dDDg0DgTt+LLaK/Vzpz7I9GZCvU+sF8LycJI8M63wVOde5x1W2hhkiRqEevSgzWdC
Ehh/Zas5+Sbm3O/CXbi8kvCQZ/oBt/IlraL93KeHWAlRBJBo3mx6+HMO4y0jhs/S76ZuhCoj1lqy
i7pTX9rbyRq8aXyg3BmnE3JAvw7VnVXdLA7mjK710Waq0oOinAae5N2Ibam37owx/hZr8tTUy+qf
rxX9N8fu5zRg10nyXi4cu84mOVi6p57yg7bNDjLxy4u27YPl3fmmHqer/dKfxkf92P3hwP/dOfMZ
70vixiCBFnHDKxedac/olYgX2x12f/u50m9JycFS7G/f1NycVONt0u//+UP/lXn5X07fv+r0X84a
TfRMVYt2OU65PCGcBw9lBi7bWU/CT22d4YLaYgfVzjOH5xL9AfFl7A8Y4DobUz5FXfNKoMUyHcq2
e4szAAoJCwPxxDjfk2m4VrVmnWYR1KAZmccGjGVeILxruSARgk7msKnJmZItrgx8OISPQXdKT5y5
+7TJCBUgbYlBscjuluiohfuoJWUm+9LeMmbPIbESxmMMGKGotignAzRjR6lTsOpenWV/eOwb/71A
sZxP56M96CgSi0g/Ws2K9M7xdVZ2TP3njfyh176hBVy/5JB4zSM6U/fLO2/RObdXaDcp4Wje8MyC
4a7GzdP6GAqnoyn8zsH69PTPP+Ene/D/nnEExP/9jCsWCQVdU7TjJDfxesYCWARDB51tZYlDumYV
2yie/bg41wyEmGdNLxzxtT9+j6SP+3VXIQro7iv7THKDfVf+6ej73VX9V5f5y6WlsuJzhp6zV3YV
GlWEnVhrsQKOpYo14qQVX/psyxXmufbeYfAlLIxLN4ha8YfwgN+cveqtkPvlDYQkn7VdztmI9tIn
j6sko0pT/nBZfAKO/O/Xbn9OAsmoW9CPNvoxaRv1bUrjZdviTsBtVYZe2roDu9fQWlcaqrM2nfS9
iA1tn2uZy6dF7pyY/8PZdSw3rkTXX3F5jyrksPAGGSCYKSpsUJJmhJwzvt4HtF2Pg0cQrtlooQUb
aHTfvn3vCUBxsHQCaZQxCnTK5YEDdRvYBcE0Ch5xaK+D3Qj5vDaL9FHigXSsqepEo/mOrdfG9XfU
diDzPF9FCwclOcvCxoTgxdrDXCHRG1pTRLLhj4Ic9d/Pf3+mbPHPdM1yqV6Mm5QtEWgGu9tJOhgL
GqEQSom4Smk/xK9A9+01f/eZoPU/g82OfdD5KLar4sGB721DuR8iC1fA5Ig7q4sqYXcCWlluIasJ
dE+5ycI9eMjPX3NpGmfHfeB3VB4PyBiLFGaUMojDckbsS9h7Pv/9mRzFP282u4RIXQvPVVjKOzBa
+iA18f27sjrVomT+qif2tN8Bykc8Es1UPqAerNDqN6XUBsr3X9EXsp1fzx9kpsf9fw/CzU1R+Dav
JdIVBieitmz3PWQ6lZngfgUfybU6toHOG4CcAcYF/yODsIH/Di7hliCNEvUbUp2IsD/Je+uZFVp+
drNSm51pZf/zWNNV5m7Pt17pES0bDg4oCejdfkTitQZvbmyNEaplpdJ5vSKB7borOoPL7bFRoeNH
w8cO5DbCtape5SobjbhB2AZoG3BrSfb0ff59zsIs4M/nKjwgzpsQ323UEQ/g7KW3WqLSrzyy3ZUv
Mp1Hj4aY7TBa4scxaXkseqfSaqc7VVuAqNCC2oRqakpb/q04hGaqwTVOpo3kCuUY2dOplbsiPb3J
o+FntQoUXskUBAls8PhVggUd3ctZVMoci34+qiPGmBI4y1XIw6NPovr5d2yG7hX0WmAFWAsOyVVx
ZIN3iNOrJS9XX2Kh4F2alRyLWZqd6f93C4PjRz/pRQ44BZcECmtb72uu3o3DBozMtn0BrAjIa6YU
4BSn163tGXyJBiWQWgYZ7CAaAdFDEdzo9AopQo6xK14lQGIGcsGK2y04GV0C1fD6UKU7vwR1D6z+
5591YcfDz+bPB0+FFLyS6cFLHYIDWqggdKlwRVMFGU7LKsiVMnTnZFet5UTxLCAKLV41IguuwQqk
/hTgP5Q1p5rFjzwLrC1VcUNMpUgXIUJU8r0hiO8JuNAC/AjMoYP9ErMrM0lOO4BVAQgegDWtIINX
IxuCqoLc17oXfowNThd0gTkwiNC2BrwAN7FWHZljB80rEu2ulXB5E896tChn8TgioO7YldO2Q+4B
1UudQnnBU8evYofGOPQHGehDyumOFF6AAykklepXVOdnuln/RKJZpE7yuAA9BGlZlqiNiY48r4w2
naiAbUGnULQyFFBlAP2u1Wu0Y83QwGkEQFCCOtfe05jBTEY9fKM2Xq3150Hjz8kx+XF3PHHIw1em
grHwygpbSNS4uaVCwgDc6op4UtFg1FEFIUxHo1FhbDzzPlJT29c49flqpqdV++CDzIWtWFS0wxQC
c06wg3iNDWHSS+6IdoJUgFCSC5AgBiuDQnuILO+SK8RGUoWVsae079HQsxAM7YUYWt4Ymrc5BxUU
tddCc9wKK9nmQtmGm0sKAszst1B7ARkdQOhLfwZn6ZX4zaNotI0IVKeez+Di15rF2QB9LAH4FGqq
DoEWmghqV15Btt32AE9otAV6Sb1BLopUn9dWxlwInuJs24M111cBjTH9FlKwKtsfYVTInTmQdBsO
9ch94PTFRgC7BbZs0dfKqI/Lj5w427wJkOsEw7owjbYHKExktF6N8PLx3rpGQyMaAfu7aQ8Bl0Jb
dhM3IugIh8bKoTGd6NlKQjG1Gh+umtk29oHaJnoer571Jg8OWWFnrkJBGNOQcjWH0gBuu9pA/NAH
UucihQCVGrZQcGU3WEort2GrS+0PSR+ABuNZICWO0PUsEjvPwfbFdUeGkBNovB4IlYk8vq/M3EK2
IcxuPjV0Vzt62mXgor3kavNJmcN7BvP4XbiyJBY2003G6e44pTsSHHJg9R3xSKmXXmb3oOmuhqSF
aiE3N58TAPqEFi9+PrQgBt072Qam23prQa94C1dBFO9kFO0QJ6zhQGlgiyQri+7mY/YgSgizLMot
AfiWIow8ANWwC66MXpxytbJTYzCB0LFGPfmMD9QGEghXYssfMiN46ZX2Ktmu7O+w+tVO97Yo31nZ
eTVCL+w/Ybbn61QaoGGOh5LOBNwrUFrZQQpbkRCg30g1sxAu92uZ0kIXmBOmh7j/tCSZkdkUx6AY
QgAdqEin/ArZHEoLt8FKLF4qWgizrAaS+ASf9BikVSMtsSWd1jIj1nM9VUVjVHmVl/3TYNUbVi2c
WvG3tUFuuMNgfEBm/uUvt8ksrNFeybclGDAOo0cmqf0WDPAPDMJaO+2W0g9hFsE6mmziairN1Dow
3nivyoAw9SVQchkKnoqPLI7Qf/kre/LWl3m0dmexyot7gPGmL+e7X1B3HqstShGBUql0rSBnZWB0
Y9fE2TeA5wEWGG7doyGtfNGFCz43d9fxiSjt8inf8a7ZZ3care6ndwSTP5Pf2QWwKn28Nuf49/NP
t1B94ea2Mp4LAHYJ2xaHVkSDty8nKG6hcXFi8WdUKX0PIZq9p0DFQk3USrt6KmiWK/O8cCTws0Qi
lGhxlEqMHcmsBtV+udbWTnfmcQEBbqd/br56qEKRn5ZkrUPsjTVGXcQVnpQLrbQSLTnFaqV4Olim
CmdCbU4GcgJb5sDL5SfMd3VYNe2hmbNBiwzXL5Vc+bg3M7YHK4vn/nwslgnGOvyf7QpVZr13mmsr
tzYlo/FgBSZYDBprNOD0a9UVzC25/8kcd9/oidNrtWHiJm2BMWOAXYlTojN9y9MFa2UpTLv10bPN
4tUYR2XETpus1AGJdhqtMUYz1yKDRL/QVaVtuQsO7FupxFvf4A1RCfTnI3NLH2sWxPI48MWwRGWY
lHYwzGpCxRXVIoSWktwTcgqmY7LNIZbb6DRO/71Ubons0PFygXLDle7OnqShoQ7UfXptwE849hT0
ZAHf1YRC7whCrSI9SHQ2fAepyANXNoRs2wGkV1Ey+8rsJ+EOGXw3MvzduLQiwA2hgyaTmjQHrwYo
ZO+dskITGQjOyM/f+NaCfjTXs4jJJMBAgJVBOY3C6SDqGpSOBpHWvHjaK6pNRm+wOqlTdrVZ2+lL
919+FkMnNIUQkRgS/EELNsjGlcJ3brRWpRUfh6CvAy4g/6bQDa5U2EXLuVFotfrSa7lBKZXly+eV
l1/IR/lZeM1hHpgNU+ZN7Uen03iDVfJ9oUA2TKatSgUW0RKOxSHfhivS3EsxdW7IFxE9hIOmEXMP
8n3CPiTsUT4wruFDYJZUveqTwsoDjUGJNJEFSmdlvy8UUGEH+Od+J5kcjPPpOwN1pCW7yM4Uiztq
tBpr57WNu1SS4WZx1G+CkadyDEIbBBpI2xFah99xs6l9bcQXhgt6dyB2rdWHkJNRS04ezfbUKmwC
kxKZvlJWFL/D9w79SPLgoqegQxC483Zid2iQl68Z3y6dqrfdf5cPCa0HuZJepJzxm3gbYSsP8Su5
/IXOyieocuw+TyAYKQ8Wc+4s9qt4/bvVxs1CLnzF8rqcvn2pJqfhZ1RzBDV/CvXAWqsNjrUQhTwY
T60ttumHH+xtbhZHw6RG5QrYW6g7m/xvlzk3xTFCHzCWjxwUz9UcZXO5LlXWV6XLyksujTmLoDSE
YcKYwdwOR2mP/lpS6f6vFtwCuQFptJaZjxIRMRJOA78NgpVi7NKgsyDWgQI2yagAVdV/UNxVCkB8
D4e1EDnFpUfTOItXNRFGQtliGjlKTniZ3nqnXI+27Jl8KxEsrs9nbiEWzU0U+h7sYj7msUEHOIOx
cJ0EGYJ8y2GPqUgi9LlyFydJH64Mt5RvzS0iXAF0fTLEeGAQgKO6A7n4WmzDPUSCgAy6lGbljHZg
AfL+U5nQzrdpHa0XtX7xkbc/f+WlaDiX9gfTYAQ/Doul+4Hd8hYXQ+YtPISgQRoQhsh/GDs/lTv/
yJ/+csBZgJqsV3ko2SCl3UnfkntpOhkD8YzcSTL3m36lz0ED8QmF/+W5uUqt3N6XamTslG7cBRw/
FWJQErGC9u05O9XTHFcv8b5TE2v8kWzvnBotFtYm06JR5nEzLfbg5pvPX3phc7DT/+8Gr12Ir7gx
1LMEEgbi7ckvrk3FrWyOpXs9O4sxRScVdZ9hGfEGbddWoIHVLU8F7BHFa//z85M0R23UphxxzYiS
XSiGsLMYA6q4N7Q93ghzCaNyhwVO1JUT3O2hV3ZIPsBcQrFR6fbkq/sq2LWopPk1sLhT15ktXKNF
gB1ldO7hjbXtf5grpP5yW/yCBEH3ChY6vfGPycoSX5r8WWTKwtEDfRGPCgCKFl2ClbNkoVgzN2yE
SzwInBV+lufe3FyP4ZdYn7x3EuZJkUINxvOVs9QSvH2Au6UDEloCLekp8n0HJ3oHYRWd5uTQAkvM
1dILZAD4C7cV96zsvfBqLONIQRlnB2ApLgnbTCfQJwxXyu9LV++5rfQoET5bVFhpgwboLNaXr5BK
rEO9UebV34xS7X0t0IuVXbMAHoIr5p/bhhiCSoRUKbaNHGgBLh6j7usgd+q8eshlRgHtXIYIuw1J
Fy3deit52lIKdata3k15PFQsIQz4so09XTRomSbNIFCinQ9Bzo10ajeNQW3od/oCpZIDobLH8rva
+B8QY7BoVAB4neN08q22k2257zV3w675hkwx8sExeLvg3j0ZW7V8nQY1FkP9FkP6pQbshwbcLiRJ
dHj8lYByu3M/GmYWrhqw9LyQpCgn5gGR86NWgYvvFnKoWiR8uxA5EkJxS/YWB+R6DWm5EEhmsUZt
JHsv23MN4wYIrYNciCyyMckAixUA4jr6EpJc9tvJOQrcv3oX1GodvuTo4kBu4UgAzMRAUHX0vyCD
lIBYnOL65/ZpoxYDp0OOwgxFfZLqiLQuhXAkSX/GaCZCPoZjzNC7SoLMA8QL6GE/fJThpYSyNU9e
044y/IiXx6bNZQhZQIcAblqvUbGPwHSCEIDu8qVKsC3KzND6f75tbwjMR1M4i8k59PCopqtwrflm
QXHPVeIL2svlubbpxki+SVcZoU63EooW9+UsGidNTJEsVBqdkvjqoWFBwAo4yKGQCmvWSuvTA9+b
1RYudARq1oXVELEMQFUMvEBI68/feDpHH73wLMqSdSlwmYtHaCYpnghngi7Q4OQV6coAS9dkZpYD
9l0Gr7IBU1rqrTpokQlp/W1ttl+Exlrf4Wm6lcYGvSEuwPo9f6mlvtDN3ul+wyUdPNohwA+wNrSX
d/2G2oRnz4aUgA03RjgtK8MmXQv1C0nunOgU+zEMBwSwLzp6uHCDC6+o/jKMgd4NnCqFUwEi3BU+
7NVE6CsMjNa7AZiXvwb4nzA1Y+YdjLVxcavLD/h+ywGPcjnoK8+nYrLrePSBb0Xnu6lIUrZgG5Dp
HUhCVlvmXTCZc7sPgYNTmeSDzxwBADmIXTsZoPWc1pwByaWghaCMLy7g5kCkQdphZcFPu+jBYqMF
/P/uWYq0DqPGxWcRh89SvDSQtH3+lguH+i1Tv/vhQMyysHdzZOSD4lJ2CfQelV5bzqqkFy7ItOR/
7X/BIfR+Z4f/edb/SJvkkAVpXf3Xfy5cNW6zfDdQAkPpsu7xBhUw0v5k6cUQWihsoBRkxP626n+e
v9BSILpheu4GgpgJH7oZFhW6HPvss7C7F+8oaPGn+DZe249o5YvQ0z5/9ElmIQgI7KpIOMwca1S7
0oktX4lVUR0VCcc0DzwFrhStDFWSTf4Sm6guvK6d10ub9PZId6/YopUIwTgMXR4YiCUAZIxqqvch
nFITkjrfzKcIWSO4Z62skaXaxS1duRuPKoM+5KZX7RRijyuiNqq96esxSlaQxDEC9R2qBUqvrfV1
ltbKrEQGbe2hcweMx6BYJ8kXSMQ5a2ylpcbULdrevQwrwhwSmlWojQOlMOxA4ZdDswflY62HMe3J
BwtjzneBATdkuz0swDj+YLpf3LGwOlL125W6w1KSeDsT714gYLO686YQ3eqZ3ZvlPrEhTq6GOqpc
m3ZTa5na7SE8r/k2RCm7TVisHA63Q+DRm01H4d3IHAS965BBRMRXeYO2PCkD4D66RgSxRA62WSZB
QYpTjk2IY3Io9MASGII17x58BRpt2EAApYDqAFqgw6TtrwhqsGcOK9t+4Ti+7ZW7ZxM6OBO7HWYd
BsWQrFGQL/2C0i1xAu1rIx1ptd22RqLCl2VlwKXPPEt4IGlcigVF4kJ4HZ3og1Fh1BnrwnY03DNw
2pKF3hi/q43gPVlLCBbuoLeQd/eOAxL1iJqGLDT3GJnT14YWtw3Cw18GtZuB2t0IRQR5I5fGCLGF
il13rK3EZl6BCVEjB8xaMzcHtVQ4O/5McbkmDeGyVsdd3JezbEcIoFtWTPkUx0CG8JIZk7wO1EY2
fWj7G3/lRrdwkN5Gv3tBMhpcQipwu4x6WEJDxyfuVi5vSxWCOVA8HAm6DgPcouBcEb5DBD06MZRS
7l3mPRkMaG+Hmdq0EApWuBoV0LPHniTqiBRfeGm7C21CICPeNXvQExtGCY9UbYys5v1Uv6GKDj+P
wNWBt4edtVKZ3KQafl5ZyAurag5BZz3XG4Yp2sIjAFUUzwh12gLg0xBPfznCtIXuJj0JmTwvpHSq
Bn27icoyOczMC4gnqS0U9qoGKIzrOqd3YWOSsygVF10ciVmH7wACqNa+CXvcgU61leqRNR79q3uu
d0AT5p/Zyr5cOK7I2e1x4KBaDDnPqUhQ2FQqw80FaJPfqwXEhTR5TuyBZulIQQlo4upjSb366M/m
W1JFUJN/rXyhpTmbJTOhG7ApSyCyT3Ze2OrQ9m0TGC0bKS6cOUpskkOfoV1JdzZOZ509wFUA/UWz
XNmWS+NPSdbdCoEYOksW0Fp1UOrpfuJza7ux0q71JBbOBnIWWiiPHCDsScBxct/v3c/W6iD/duBf
upNnd5CwNyBzCvJrOCr81/MJXUir56oeLtS1SREmGU7bQA4FXjFoc2ewo1YgEfRXVT52Dp0PoSrg
EzmmDPfdr3jjsyun/OPJgpbln59CHOBq75b4XReCcXVbyS2x8yHoHK0dnEsDzKJBTkq5lPcixBtg
xLRLL+LRQ9nDkY6t4jqUTRipluyJi7sGdXwc8llpeo67tVXBEiYYIol0oOmuVv2xYAoV+mXwiAp8
aA6oI/rgFMiSu+zic5e0OT5fAo+XNHvjct4NS9FjG3DTPAIW9IINsy1WL84LIFEWOiN/vBIhcnTS
u5hCbzdcw0N2ZdDXg7rt+Bnt1+6/CzUW2An/OUhcSvCpgX+c41usBmL4Rnjrrcimc7jHoO4K0zF/
U+xxfooePGVWVt/jWMpKs0AAFY+xIUnMWm2hYZG9wCrNbL6gMP53H2UWCQYX8qNkh/xGkFCbIjkF
hA32qxFWfv6Wif07Q2al2c2lghBiz0fD1IkcShnahG0HYUgZAGSIl51ciHLrDaU29UoMWOiws3PQ
NVRfC9gn4OgRiC31xW07MNdD2bP8o5uglY3yoQNM38pojwsi7Bx1PdSp0ELIHq1dXP+AxVpJnBY2
ijiLByLZVyVFuIjOfCXXw5WAoxR35Th4Ya2Aqm8VswefZQ6qzpK2lLpIwPFi5wB6cCA5BXZ9SQ/C
BuATmzumar6HLiWfyblCgu7A64HqA5kFaPdV3FQaVLmsNeDXrbby6Glm+QLaM2InhVO5HQCsVCdt
2ohQ0XMv+aZx0MtQBs3XYWix483ObExCRf6nsoAccSu9wYUIPOeiBi4n1lSHG2Q5wH1CATW5ayGP
jD3xfJctbOI5lxROSFVQEBlKMDLjEDsIqMjEwT09//GZmfP/USLYOYy8ydoaBwh+fYw/AsevN71r
CB9tcXVpFUYVMTAujS+v9aMWii3/spIdCB5+jESPKxGIHqMmHsMwl0vKGn0FzbsA6WUkqiRINEp8
9ddanEuBRJwFEqLmyaia2o1F9/XJlHpH6y2vF1YI4wgQPs2mfHU/cL1/PqcL+HR2DvXm6ZqD9yWG
C0VrlCyO/qFTJUg1NtIyTiGhDhvjLgbpIBkqwHLB2vRokpGV+zKKnyVMuAAdTNSodAKgibkIIpeU
nXU+pFllNxSUiFYLkBibAiubcMDPCut3lvlMUGIGJL/I356/xgJvj53jyWtCcJlMwLcKnRHYx16S
s5OgQ4ZILTed3sv5BU1RFOj4Q//jvfefwb6C8M61Ojwff6FiD5jLn0dm78Ho1oMslNPr5LW5NjvP
ZnZoVaqcljmhjcLxNw9AWXoi1fjvklt2DjXnK0nihakcNAHauE1mC3p0zDcBWpS1QryTm/pYG672
/A0XUAXsHENOwxBNzFucAZR+bXVcSbb1pTDCU7DlvnrHtTLHNzMLcEP0fgxPCXf/D4bR44sqxNH+
nF2p6piRDZCQgGlkUtA9bqwRvsGxPGaKP2gJhIWK4a8uJOwcWU5BRFaiYiSNPgMXJK09u/F7L13p
1+fzuHDmCfSfr5IXjStUFRaK28HkBn4lUPU4gTs2rDVOlw6ZOWgc6ktQSCs5fCiVfRkt+oWM5MRw
D8zrlGSjEAaE+gD0ODhj2Bd2OH0s4yPFDahZCSoLebcwD2Ewk2thacVCDT5sZYilbrOqXTnRF4ot
kMn7cwITlwtZjsPrwYUMYu9WeiFpHVc71mIktZb0VnxxiwNfXLtUHcEKy7XiJA6Qk3/N4HgJ+5g0
gTWG1Qt248LYsoNedAuZVbtF2QaXQs5pOXDrrd7o4A1JmDR6iEKyyUsYLMNfql1ZZQsH5Rx/nvFp
gGsc0sVxX3svTH2a5GADHcbURLjyFZbuCnOcOZ8THUNBZtIhr/6FMWvU8nrc7uV4i/RmrUOwsJ7n
gPOs4huhamrcFRrh2DDsN+W/0GjXc2YiQZ31h5UiqM/D97ag3isYKUOFFp5V8DcGPZfL9rm0lh3c
YJ8Pkqs5xrxJRQ7qpMjwyWjDDaBSkVC5vhTNqRj2PDRcCR8eSK/sngbDKwghQmaUw6hnOz43GAAY
fMhgjZWaxpNQTY2dCQgpaYb7hP2dh7EOqb4QPshwpIWUoATH6IyUfYDWiNdGgiWBEVCAOtaqhNeK
FQ8Gf/RvElxMCkY7bLwNBZT/ukBmWDsNtiVsvBtPBdtBo0HWFGuHZD+eh5fH5QeWn0XKuBolLs/R
OSaV8szbv1s7tWHCZjz/9YWNzc8uhgMLzyDKLRGHuW+yfne9lU29kJbys6AIJUGvSDx8ujHZo58A
FzJYdcneqkTVwvkxx4CPPIzPUha35i60OFdNXlqbsSkNFw9ooq+lANMkPFp/s6jX9HD/EVrUOlsd
2h1yJOcWZSZWqLs6io7SIV7ZcguXsTmom4dpGVVCkd8ZGZBU4neh9GX4PDz/wgvNTbjX/xlepcyr
SKwiLCDcYvcUBJuhUoc0KjFLC6ikDboAGlZ8aaZX4Jbt+loa0WUVdbUQFueQblosa5/NfFRw4fCi
IItjr3CHcALw0af+iqQExqj5GmDF0ruwcidawIWyc4B2FkGVXeSwqmOr1V2jMmC+eQk2iSaqnCHq
kJQRvwdH+Mt1MgdmDwOJ4lCKLdrZ/V60oy0gReyBOMGOVoGLxWE4Pf+UC5t1jsf2y6wNExGLno0h
PQ3IVMhdnv/yUoGIm8WBvq5qRvQQ9Kmm2UZMhYKwD/yLuxcYqIlxvcZUgpK5Lz3Ja8WITrjLqBwB
ZklS4aZdOznLwPHvZ+VpFjYeN4seLjRXoS6Na2Gtdlp1arbJ9jdMfcB7Es1266+k20tLc1ZAivwi
zyoan62kIoekYW/TZ1pbwHMPHrnwerbSql/ZhEsX3Tk6u2MhXA2UwcSoZ22QVGzgfmQHRrqgaHEr
gyygXNg5JBvWNpQkTAi71KK1ypgG8bRoC6s0FYhDA2yhcgM6uOGdYyN8gZuf5UvygCuFtPIEC40/
+Br/GWuAAAJeY3pNQE/AS4MDMXATYKMqazFZehyS2SlpuavEDmLYkiXcZZ0IRioJjm4T9l+VToHm
U9uNv3IqLtXi5oDrcoRirtBjJgmzkt3bJwOnxgadDRoagxrt13BTS+8zqx+NxBhLDI3gDMdMwE9y
CIMFVnAoj2too4Vsbo6v5lwXliMCBuDtSkZ2fOy3a8DwpZ+exYy6hQ9OmOGnGeGFYa+tqzMRGOX7
3F8puy9sUHYWBgpGaASixwADZTQnF9ogEqoUBRhsCu+unL1L9/w5FLof05DA/QqTn2gQ1muyTz9W
RJR6bej5R8OOwgWjgmyOB0tb6CcUP7SkQg05gK78WtNxqdZxuxndrWp4uDJjR+EZYL0EeRzY9gix
A9ijAL27SO7Iq6hmxBVe5WoIPl31lgwmD0WBZCvqLVADuPvkW8KBiNKvlQA8zfCDzGeOlR7cAN4U
HR5oPLcqscl2tBYcDcrgOBl8ipUCxNLUzyHSpc/DE7PDlakeXrnMKocNCUubGnqCI/9RiIPMNmbg
Z7jfqSHasD5tZ6I5EBuhv5CfaScH0RpWcoGGwM5h00QqCB4toUbAdfSh8Uo9eA/gJigJvNlyesDA
1YHZBgwcT+Azb7XhFSp1CWWRNa4S24QEA3Pjpv7KmlzYWHOkdJNnvuQWeBhiSJWmBt2Jhsy5AF4n
pDj9FezRQobOzCIPbqswyfAR4nLBHEd07bhT4aPWs3IULOS0N3z63ZJuxghy3zneIW3ARqLgHA51
XJ9bawQuZAg3aca7n4d1ELwEp4MGxGcjd0a53TC7VgHLWQNaB+WP5xthITzfKKh3wxBQ9K8TEcO0
evMJZWl5oieQzlpfbik3n8OCUU9tWTh0opkBYamDdx6UeB/ZvCq8JZ/tK/0mQDkSMkXellJimDnC
xEf1oLCy1uNaWgOzC05A5XHatNPrAd0S9RZk2SU/UfNwpcu0EMD/BQqGOR28VKfXAyO/2CEdUER0
0Fe2yVLSOkf1VqMH70QCab4YITjI3TXVxTNE0TWxkxt1tGHRdxlQwuSOsfl8PSzAJ9k5eLcZ/THL
pvsy3akiAoNJmRkhx2CfhnKPVhNtlqHKwzXNiA5wji13w8rIC1BB9lYcvFuK8EIlg4zGyP03+HZx
qcL7hUfTW/MMdh/rhBJeoYqBN5W20SWCXBNSL20tTVlg8rBzyK8UeNIQQbkCXTfvA6579qiziosA
efZMVx3eI2PYNltgZFWQd9ITcRxLGSrY23DD65nZwOZI9n+vfIMpP39wOM1RwZ4vsT7NIHJ1Sqqm
ersZj5UOFzejstdEXxa/8xR37ma7pFjYOHKAICY76S2Fq1KgtA624tVVCwVyyY6rcxqrg2TMAcS1
sl0WYuYcC0ynY0WGcDFyxID+IWpgD8UBUsOwfn0+cwvb/ba07l5qQMXfz3hMnLT3QcasnDXE5lIC
cztW73456qBnGrK4sKUO/YkiOHbGa/3N6KiX5U57KLbBC5aoFhiAnTt0acaBEtvcO+0MK1O3dMG6
5Rh3TyAUUAm+4ZpLaBx8Qi0YthVgH8C7+DPolP63CBu5tYL8Un1hDgseqrHwSw6dkxZYYPhMKjnI
A7/IA4yaYYSMOtc3lLKr187ubH61Lrtw+79Fwbs37AWCdIdpSdZvybUAjQPp6DevwmLYqjVyE+mr
tNop/D/YYLfXvhupzRlqLHoAN5oTAZEUWTB6nKzptkCYW7l7L73MLPtoxKGlxqBGS1lMGlOk4RlY
RUW5cmwv3UNv97q7NxALmDWFFNaj9wmNKEJrFcgxe8oLtQY+WQrHt2bv3Qhwexn8pilIBx7TJ3SR
w0v3w16BSIJNQRCAeg0uIXUYbLi0qjB1HtR0u+qZs5Cdz5G9ERv+L6xrxCXALvVR2CeGpKUQIoh0
IdRKtVjZVgsR49aIuHvLiurDeGQb4K1QDB/JChbzO7GhYDu5JqawkGHNQbxCKJTeQE8IAFeHaHdJ
qIMPndYEiCQiVUrIG4Yrt8mlRTEH9Q4wExprAeFP6M59oLrlJ6ztFAEC+I33TrwR/VuwptG5kPj8
C4frSlzMesDhpoHKgGmaW3Xyq5H0XtD7Klb/KpzPFZrZhBI50oWDt0v51Ccf5okS9yG0gMrOb+Q8
kVr5+UBL8W4Ow2192vWovBkdXwk7wIqjEA4nb7GrNoBEJiokrFUGgpRZIWepxY5q276npa8ya7tt
6Tiew3IFUaxiIWxHp3XtLtvAeFBOoeuSaiSIghCvhX/zCC15O+itxLWGb4T9xvudxE6ekCvL51YQ
eBAV59BdtxYSCbr8kF0tL+AJylQeqt34Tgqazzhhr40uFNjEcdfku6j+GAoXSQOrUNlbAsvUIlPa
uHjp+lRhSTA34b+cD8IpjE0GCsNS72llU2gJUyiJa6LSARHSGFcyg4doLpVs6DzXkvCzQycqpSER
SMKi/FIJv4ZG/8tPPEt4ApIJij7CDBMb16Z/0gvQFbagDHq8K03qmF3SSD6HLyujLex6clbZCaQu
pdIW3h+N4pkkRD07DX1f3ZvEs6Be53+i1gupaqgzyyubZUE1iJ0DhzPKFSkYUEHuF+xv+lJVqCSl
6Z72IFMYv1Q8qCbegeUgrDVe0pAz4MUr82mkxUHq8MK4L4oLZElgVIAtAGFdntc8BmgFH5bPvQKt
/GZQczaTWyqFI0IvC77GNrsB1sjPp+zWDHq0/GZ3NVGI6lFgOngAuTXkJtBOGVl95MwoFFCJuIhg
8FQV9iVKNA09GLT/KyJ2eVb+gsi17MXfY/TZZJQxeL/F+DWlUNCyOpaQS9asw1ci3DdQuYb2sXR2
IyNCVT+AkgUXdpsEu5yHRnUFAJgbqwX1yqORQ3Lpns2MPCdkgoS36G+onCiws1Vpn5CT9K0v421L
GLGkVTDKGPBzUMSRmHQrSKIilBoPCm+XrbRIFxBWMJ/+M1snAqGIag6iviRqAZRKnCgzVVGwvRaW
D9wdsdLUfBzVmTmcOoQxeVNw7OCIANSzEFSWPdhgeBmo2cNFat+ff+kFABczVwYPsKDijoO+c6t2
W/imSHr0UxrAoHImbeDsrWT0B0dKVBojdIS3ltLgaMUJMq1kXS7TToTipX4iJuujymx9palQzISO
RruroRgirizIhUMBVnV/TnpDUSw8DrChEJCj9AuS4ht2P2rkJEUUvQlKXYMID66MQoXq2kVjgbbG
zJHYnMvXpNeHJErCOfD+1ZEd0VwAZZHfB6+5qHr5fqQuXf7dVDp5LFxlEOVefGOpXq7q7JUGxRIM
tu/GHVUGXSsy0GHYOgyKH6sJin7cNvT5lRv7wpWEmSO7Qxp8aIJBikhVcAcfdSnEnECdEDILlFZ5
7xJY+wB8l+9ksVYSWVqhsygO1+S8j0gMCT2+U6x7/03YeexGDi5Z+okI0JstbTJ9KuU3hFSS6L3n
0/eXdzZj0NOrAgpySf4m4sQxob7rr/9Te/rfdHnK/03oztaqz6uHTGFCYBHQfctnreEJh9O3+gxM
jpk7DpKH9aA9W7fqb3rqCme7SlhoB/Xhf5py/TeosWI9YIH/rSZddcWqi/6x2W/6PvsgayjITlIo
ufl+OhSX8gTyIeD9Vv6o/Cn//z2pyf8ZYf2/5y/e9f/nr+1NFVoHWbnHpMyeVdG6iet7I+Tf1TTe
CMkdDFghiWRLOayiDY8CaXxXpKdUi/dd2rtdX53qNnZlTsHqtkZXM/Xr7jbV90wjKrDKnZaxA9GJ
RLRbbrws16jBJ79cf5Jo3A/xeu60cmfWTOezhvSfDONlGSPpvKcA6mg2rcgpW2Io0+6wRQMozOzF
RezNOHwWiadESH3F4UmQrNXuLB37kdq3ZMltF9XFB9825bAqj8XYnmbr3iL2VMQQTps3VGaCdO8i
Rd6wmI4gf3HluUM0+6NZf41pKGqTI/FxNfMjy1QoOWQniHY0fpf1ljtF8bFajVMZf3Fv7cyld/JN
bl2um3zwm+VNLH1hAFOvzS5zihhbhHxKbXm9JmpR2orUnOOSFF1zneE5pXPjb0PuDeOyp1gyu5C4
rD3T/88oLg7kdr5NWeFaefVC/m7QqOpHYhXO0pffyTJfhiUJJSsYG3xPh0rcDYNlI3iQ++zYpB1G
Siq7cJWzCgclNa3IrK+JSleIP642cgmwuJI/8jwo5X0W/9T96Ko4AImmaieZyelb2caEVFedUKSM
jTjc2ln/7E3lbHVWFnTGqJeeUerZv6mU2++xbktsWVqSDipr4QnipkWok7BUbkyAZCjEJFOUbW/Y
PMXVnjqDr5xk3VvVydYUDi+E/l5lYXEtdO+J3sXvWl29ZeXnUAzTUcu1QFo0t55yc1eo66fUr8Wu
VrT+PUnwpLbU6m+r22Cbe/wlvWy4R8llHl86/ZIQSU/ANG7UK04U7bTDE5+K3qiSa9I5eWR5Shzk
kpNF+7UqiTooiVg0rZEJTdglBLbe8nZFavYTqbacXhXkxMkhi8My2w3NfukuPaVwkkeOMjZuhN3T
YuOZl8y2OLh407J0E85h3S2FYMGnekiP6kjCvTOqN4zFC3VHI4oBnCk8Tcsx6aG0ELfcOQDYhkeS
r+JE+au4nciKKGdYkp3odpIdCeuhENtThGlIyRwFK7SruSVPFoGNK4KUujnP+b1h3Rrvq0jEWEu+
5V0zx2Pd/Zbt78KeUzvCMeSvZmGRKNNTPySBmatvjOtQiBm0JMLipmoG3U9MsPkcHbp0J2GPS81z
pV636Lme5To0KvGC2cil6KRTJ3deS8pXuA7x2yiZfqyDJ25PuXQuEbYt8+eW1wc+xjozmxQw7ulf
o3ZzJms4rGIM/9raz0pkhUMl35VVfSLTVnk2o7nflUThCokrKEtx0DJACTZvU1YED1UYWbE0VAZY
HV5Pmd3UoqMWb0qbuMuaPWNSOq+884Ro2tbw6/Y8bVvrmKSjG4pXTqW3EFE/dn65bG9Ti0CdqLfJ
EqhF7SU+jx/FqvNQy8s0k6Er4CeVTEDlKfRyIk6EmEHW4AksFa1IfdozRKMEwszPi5T5nbG5taY4
tdHzksQ2lFq3kj3xofXC9aU+VkIV4196Egx3AlURsYz2SD9yHz9HJRVyOVYabveyFWSpZvmt2Nc7
JYHRbunNR9uo10Zeo2MZ3+f5Mra/Q9bZJA8Pa5C3zyZvXU9BiwYX3QG7o9RrxxhFp1cOurBLzSpy
q/G8YeFqpu1RSIqwBOyPxbx0utR6jggXdiduQ0XQ7/LQE/0l5Hse8By0xQnkyYo9bCi7o8HJdhGB
ro3rNOBhinIpKW4iwe/FJ8x807qTHCJO32TNa7YAXeOzsAJx3ZGggdo4052hcKRvvrPdwmxwGoI1
TJtsdQkqIwMBxZ5w5NfT80wOT30UNzsun2rpmuJ5VXkDDUzc+qZ0GKKbsP0lJRK96p9UYt9B9oWB
WW0+xi9Tl+yErAj1pHgZshZD2ryWg77cJww62r4MzCkxfAUVnmaRALzoQc99NSoyZve504/d4uQ4
8GJRqnGlaZyCDyvHQ6w8c5KnK7FAK5ZFnxqjhFg7WPRXajVjQWE0jqbtEnEbnKpu+A3xMJzayki/
pXuX+ovmRQVaP92RH+NZ+JZloBhGgBgMA+3FcCQ9tVk8XtyrjlDDQEnRIcXXWZPdzRjIoCdK0Tj1
BO2YMYfoFpZ/xYa3C7KPp4ZMhpwgtHDQc2eoyajLqvlD7cfLMpDyRrIC0MfqVcWRKLlcxq6MJLvJ
G6V9o3hC4rUKM2NcbQZ+r2k5yZwOSCx4al9pfu6xo81pi2Y0mKdqC5WcXlL9VUScBlR3rc+Z+FJu
gl2DBAx7Q/eknhFL94J1VKD1x1h14wRdYDvetPrcTF6PZZcKEEAwakm803DfbhMEn2x4QopZRR3J
eZVHuIhpeGNKuoD6sq6cR9Xi60jPe3l0hnUhsNodxU8z+zFIqBhoY/z0dzQ5JFDS1pxTEF4gzRJs
J4W1pTiy7EuSZ3XPXfyi1XvlcVTY+nSqqwPTqLg866vXYbYNQq3ateE0Defch7Dcy+25pmlRR3eK
QhlN2xhUw84i+ROM732LD8wfVTbHlnyRIuWbsnW09PZElUdu7wySb0iDN7Yl51C2PjWrFsa80SYW
LypdaNGkwzEjtqfqOsZRjOcctd08a1v2GeYjXiz2XDFrftFNcCMp8TJd/zI/k85Lq41FmzmKLu/i
vjhgRbWfHg8fRNecc38kIbTdSMWr/YmDvuFdgNwMy7LHt8OR2tGt1nPBlH5qjWs3ONawL5LBlZc2
WMepctquPWrgADpJ2qrSXtrhKAv3SCkOvfxFtHK1Rqjzh+mqpMIVyYnTYhCKy+TzaIApCXtdIP60
xWJymSVbXZzMzE7z0iocT5VORmfdHUbZqB1rW6mspJ0cv48GkNGoGhRVYk+xR1GWyIa/lkv5vU1c
+JmhuFnpQ17GDNmqAzXW/VUdcWHq3XFT7BH0H9BSPBkN+zcPuQQMFRF5ve3V1fTlirZS1oOknS/L
/M682G7V3hHxDuzK2ZXJYFxr1Um0o1Vo8LKr9WBtLfHEWIpwsaX6vZl7H2El+ZGkyYIFWEJJfLKY
vFeREQjRlwhkANpmb9beMm6knAZWLBN8+ljMCIGiSrXNW9cFWhntG8v8W5VYcadMuJZVGDXil5SR
w5TyqrWpDeRm5omBzL8MjJ22wLxDJMfe2LaMA4Tvlipk6z7XdQmsDpun6bW0PmXxddhe1ZWyzmuK
20Z0ojT4K8Ed+LtHYYJnJaWAI+vZ0ywrvxP6LkckCAXftxFWWnlp0+ZUT5ZsK5UQ6g0rVuh2xuTL
dSCW2T/VaL3EGrDQfYwV643weMJZu0r35kLPbNTzC3lJ8aGtyvk46z2heNWQhMm67CcMt23EvE9T
LZ30YU12ijh91NzhO7SXVlB3X9KWeVVm/S4LGat15kz6a6ZTvkPZB2dPr0S7E8opld95RmMylYTf
zTi+TK3bF9C31nFPNRu2kXCopGyXNFFAzOgr9n0HVRWCdabEmar0T7GwVI7JmtMItTfMT3E1KNJY
djr55JyWsCTq6szlfFBgF/fdccs+U+tD1DgqzkZuJXbOhq8mQj2JKMi9BpCp13pPaDlKpgWbHcbd
h35biHdGimWn1pgcl8HcdZFyaYzuqDF0i5vysC0WEjaagS7yizhza6ni8TXiTh1qBuXbelzi0k+3
1NHWN1HVP5uFNk2qDqXEhgJxzbTfrP9IqJCGsiExHiWA12qat439RU4HR1T8RP7umfWaSnUXpKcG
85RufiET9ViqxXUZYpQGJj+JwJ/zyG+Q+xW392KlaFPe+q7+WBVrV/f5a5XMrzL4zCJf2/G4VMkv
uRdkX5J8RkbWtEbci8xvSgExnR01zzHJmBIr8D6QJcJeyL28OXPC1rUn94ecIbTkr1ZQFneLdoBa
47F31WY/WPJOqsgu4/ZvZ1YJCeLPxtiGbcqx22ruKsAMlb5m8Vlf3TFDOaRKv3IxvmvzD4vQpR/j
/HCisvS6JHOjfHGj9p9uEDeu/NaTtxntcaWQ6+f0KCmiLQy/uinYEqnU1Yti3srULQ0cyYG6a2wo
FrBUpfpQtOxqRRLZREIershJWn3ljGOEOteurL9vSbFfzfqlTWEP9OVOFp1SxNAaEU2huYa1N6gT
lX9Z7HK2DvmnavCQnBQZRsaTG3dN6qnpc4S6tnpPFNfEwEMUjqa4K78ZMHaaE2MZXn3MyrtmhlQJ
2xLkPUiGtE9nclD7ZG9YvtZyU9OmHLRlvG6zeYoxzEBvJPaVKzDuHQZKWgxTJ92ZcLMacjxTqYmG
n2Uj24mULuU9WoOMsIYOuXhaxp6cndX2S0e+ZE4ZwYi0dpMv6qcc5BYTTPLGhtxvjb1enzk9O26Y
KTsqaDXFm4yx5ML+aQbXFAltJatQNV3L/Iyx1OlIxpZDjRlk9LW+JBAT2of/cCn7xva6IOnrC2cA
dCJlRAobNlR7jhRfi06mRUCRQ6fTUPENgjsa50EpOYsOxYDb7WadTapgNW89CT8oAOGxy10pH0ku
4simyu7LOIzpuBQr92K6BTlnW4vM1J7WCtB3cJs1PmF0F/QDHcUy7IUh8S0Jz8z0ASSkhES1Xjz8
RqSKpsXqt1PNGVfbaRdMcdBpBU6QL52Kx05QSp5RRHyI7pAVsVtnCrVx6uricplrI9Ri5u2q8iPG
mFGV3Y6r/SrMqi8UfoTD4vIeod/oqiJcRU/R93X5Z3D0LBVthycBl0ZZKMOstE1k20xywrH9NNRw
glxfr199c1VRfVQ286WBpB9OgMKm+s4nr1jt6pekB7ut9deyD+XkPAjvpHsHwkxumYlJAGZyPH1z
cMlxNa2TVFAZRQeLq3aqEallTQ1OVmvpz8Makm7ZMMZbUs/zh9aKy4catT1QpTmqe0GofWVegqwa
PPCJ1kmS3NdJh44GOl8ZyXdW/5nstbjqMGSf1X3RLfs5TgPZIjpC366bJKOYyv1hncJK6n42XU9P
lMDPlhhXO6gmDo5Nz4PSPLXl/BfHNG4qdgpRlBjBkFRPjYl+KjKtJ3G1dHvRE7qXNSLFVrjV8ur0
xFHzuVxxHb/NYkqCOJL+BFPy6jH6WeenvD1vvdN8Ku0/ZoQj0g96ntFVCqf4p2Mwlk2dt46PAs4Y
DvWbIJODgxsdFnVm8Bi2mHRk6qlJEfh5hkBalivN9lp50uIP9Ved8tfbqvSs9nbROIn6kCeE7Fi1
9tJib0q+1sdO1PmEowExrOU7/pQUghWUX3cQDxKIXdMSBh+SN2BZ17JGLv2nf0sX9VX5EFafcG8p
kEZX0t2m94v0PmanUesdJsfadeCy1mIXsAIla6/hhxjk9bnjfws+3gLaZvfFaczCCuvNyamyoMXx
0rooWaATng2puDK8lkhmuuB4L1Do1C86plLR09TK3ljaU/4v1f0I1rkUqicFJmK94bb4bWS5XUSM
PF9bVGv9LlMOZdmEmR4QAo/UdR6+k9GV0zDKfoXkK9qe4+HflG9hI/kdblSNS+tXARPGHSbBNom0
fetZzaU2No5T6GwxGFi+p5DbmtrPzC9rys6FhqewzpexPTSCDhryctXKWTKWRh7md6WJ6UCf2szj
LlkzV66wwMqSE2zioO2To2oe9YvWHFGRmxjpQJtpXOufMLV02V5svJYgE9Wln0JpIxE+Z1SPbVir
04cfumxPmSAg2xfJOUBUab2UVtho74mEALGYn3T1n4FBbwbAREj9zGFWvasd2Y6C7qntsazcRPzp
Zex+q28L/lz510xXjem/gra89jD6lDQAjpNcfoAzDcklasJWu1f5qdOONep5KOAl6nnITaLgcemt
XSjJIQXBVv9UkVeQW16UrgFoN3jYodoyWFW2DA8ZIo7wyaS7yR9XUkTU4KK+VL3KMeuPAkALGcTj
iXKkQWX2jxrPbZudhCXbW1nb5jeXSv9a/2qtH7fPhR6qaPLJuSdWZ0DZgaXxoFjTJSrrGwmmttLw
MAmqF5+sKCDAMjFf+CxGfavuavIaLxe8hoXtpVOobJLUydLq3Az08TTVelJCZRoDXeTDbaforRI2
JNMkJmmhildc3oDcHAqrCIwqY8djEWi5UnIV9ioe0hXO4ceyrV91bsmCIkxOaGaLV62+xqtdl7do
YMmfdNqZSuUNQAkUVeyfyd1cndi8rvnd2jbKvhOT9am7QFezDeO41tdKeWmjs0ZBWzMFK3wlcid5
VxaHFJ31qAAe5j64VVaF/VPNOYg5cy+zZOlr7k3lG/rnuO1LAYw3aD/7fDcj/DW+FCJyRC5NZIPL
J5/LSIJZJJ5d+lepO8BNu6j3WupjwkIEiWX44y+7TLC8Qd0xAZ2pQLZrarw01e9YfOltfwNvh4Wg
9MdmcNScd/fO31plH4vS2W3HyNB4gixq8fp6S9wlYBFNfVvKjzU9bziExO99FdulcsuioKIfj23D
elEXF9jNOmcdOJgSKFUIO8sxOKkmGjFAoIL8E+NNag86tKM8OUyUspwjutP1rPdjxr0/6rTzEmfK
JrhAQ5QUXRVSAdEsp+xHwodYC9GCotrGmR3Uy0LIZvkRd138pdb/5uK97xwVTREmNNalqisHi14d
rEQ69DU4in6BxDBVhBoFRnald6pkrk29sA3l1aSsiJx6c0QYsf2txUuy5PL4y7WrUl/LwtHjIFZ+
NKtwNf05j50iC5MuGNUdQw6u4clwZuIcmhd8g7MC2zLhtFb3nizt5jxm16R/0yoA3EMvzN6EZiAr
PhcrVMQ/KrpWiB2dKkWmjkkO+YaELXeFBQ6O07akYtgVa57qRaQesZPODOdIvQ91zPyEz4dRC7Gs
mt3/zPWOndIkbtYFZrbrOoqX574V7D7+jfSDHu03SLCJaxTB9NNmlGo4OCHT17zkdSGHd3Hl/oJu
mFqwp8GTny0Q96NCDLJJiwK4JLKXU67AQAclEbKwjQu36F5znTT0koHHIRspGo1Q6L8203D0dF/i
d9jXjmjsKijOJG3IXKeBcc4XT5Vft18lfZOJVBdoft8iZPKcy3rliCVvn/woN65cgxOrPEElEbSf
Hrj1eVVNsG27xDS+4xwtCMYdfAHBJClOTASWn0X1hgNu5KsEBQh48ZkbyIhwsJN3sv4vX967a83F
kuxSfFso06JfvXibYQIDZRUctaqjDJELR2fSKc+BHcE/7LkPV9iSmvERK6dexTEn9+eEh7S8yPOB
lVC0YISOghyvda3+LA5QOwF7XVl9SwEfjOu0uLg/KfSR0qvAvFsFSRZa3Z0WIDHIGIZttL91dJ6x
lbZC9UMHz0kom3ereanJ1Rpt3cR34HUWahfeo72tPw888AParyEexeW2QCmi9W/qYO29JvPF2akF
N+q9fgixrRbTT3MK86xyl5lJmDjelCmyN8MM4hif+f5WLeww2k+NZANYepeseYonr2t27bzvXlpC
QHGY/6P3jKBCqm8xbEXTi+4jhPIP42/M3URyahGH+p1s2ah8zHk37QfmB6Mnc0f/Ktle+i1VnPsx
E4wj1RvjT3N4X6Sb+qxgQyBPt/5dWYOav0jxtnUDqnyqYmlHDUJimUMXH6WfmyI6CpQtzBO0ygi5
ksFl6BZ4DkH+gOw4ei+x9iWlnJTeUB4A6y35N4ndov9OiwCklYRsc3mRhEPfufmyi8SAhk//U3PD
6T4y9acZvwB5iYy2s0+ZkvqeVyaLrHlwGpQ6KEHei3O0tGGnn5hj28V6VLl1hREU1m8U8MGFiNmv
EQcA8yb+1fUTrUSh79S4ttvloNVc0wt9a2jk/1rpR9GeHvg/RlCcbHJ5/Q+w9Fhyqp0d02SHdYzl
aPWO+QAsLhFgKNm+9SwUSWIWXwpe+cw3bwik8zt4s82s1Yju4p25SU82s74E7fKiFfeMNZU0mIlj
VTs/qeHQnBslMFY3WnzQEghhhAFgwl3CbqSXYXfhbxR0YthKPuvNWD5HroX4OGieETljHERN5RIJ
W8/3LcHy4GC1d6Di+d8Yt079rqp3XrvYuwVO5XowdT5Q9Yzk4XvTD1lErAERw5gVthQ1QstbW181
xjPpay/8bp0js3CMlbnH4RFEoD54bI4Vl47SeJZUu2P5g9uDEXvZdeveFBV8ReImxHr/Ha84Id9R
RTerN8GXErj+g06FAkB2c/dNfK2lHQotyPJdITkWtSsROSbuYkNgmpzRfkHryylEbLpQ7vIxYGvq
pQ/CLZDPB5xU+KL1mnytA516yWxKdqZkpxlnCZqffBranSX/m/nPLZyMsMntSniLmpfmq5KjfZS9
MDl5ND3WCEm/w+arf+9PKpB+tyiOUtw6/SBNXOYSsuUXK3pbEkghtcNLoFaTKLQ3zc0YiXES91TO
OhPyyRanhwFS6uY13G7+tTYqquZZXcrDotO0qf7M2sqRodrCs47YofxVFemjltDeFmB5C4MM1FWd
rHBzHNbKHfTmZPyv653EhpoEqHWenYSUprr+Usk/QLmi34xWfhcAIGxBGx8z7Lp0+o6pPdeQCfKs
lTkoEWk1cf/cKe2+X5NQrmpHH5td10R/YtZ8WpP5Lchp0DJatnM9ddR+p+e5X86qZ5ierE9cLHYV
+yrd7BUiEwRS25TcOvmRk28ZNoJ8iMyAFpywwU4JpebwgOESV9T/GNmXP6TQ71IF0200e/WlvY9t
7I3r3zgpLgyUnosLzHmn8pNFxZM2ZQyWoU0c7Nv8SfM6yd9Mv2LUoo3p36LvZUYnizl+VKpHM972
jmrOp7zFg3mYDuvAJi7BxGTkNYDUcnqun6z+I9ZEP5uxdWtzPzbyGxCAn4+P+C75aZoejT1A7UJE
btM96mQRe3+uoKVbvLjleG22E5hatE0fknlPlexWR2HGV2ua8KQKd7xFu5xrAqP7a5KcuDfn1d8s
aqyj9hfPvzNM6xgEwKbAx4LCcCX1MENdVHDLinHUcjhqH0Uvk+HhgT6sAN/DdY531bRfQWIZVjFK
UOKbVTG/YM4TatJh04HcZa/JOQW3fb0CE4XbxjTuxC2cjo6p++pyr/Db7uxI92oEmhEpJsEk9mG9
nusfA85VbkxXwGVQimm6CuNeeNqGI3EWaCgn40MzY56uW8hBaeysJobb8KtjlVJf5PuihGWOd19I
yJ2dE9vIqTeNPg232j2r1hNsF+ykoRMI8l1m6VMn845m1V3iQ0aVIVIg4NdiYqXGwCjGSIoMvokv
BLzuvwvjY5x3hhyuOBUR17X8THACSwZ4l4mzXB2p1kovZ0wcLfiNK8muny5l9mrpp3U+50xZAXq1
vTrAtwPcbR8hgEvrF2MK2v+ONQ7TkztFHiWKhD/jy7ReWuk+/Fk/RarbY+rp0b9mAcBK0/uijx8S
N8PKN4/JW918FTDBrPkwkeSnOnPqMxRVBldA3jVMjnlsJ4lS4iOneqSMLHzwO2WxrZ1FUlV0KfKg
qO7WdOwmTyguIrPlMT+QwG4q5tv63oJ6/or02uCeQfNTR7+a6eQWTT9c5Vx0eO6idt4WV+N5Lw7O
ubqzqhSuTvWazqQlSaWXpB9NexK/Tb5mzL2l/Inq1xFHVzW/0gIyhGR6pKqnrc7cQeX+RDHYS/u4
7g9qxwwQRyJGjKUYbhOdBMgxUJ/PXh6onU568ZpvjNOhs4yQA4reV3m8xRvWN4u6HlrqOFl3reG4
SZeidZYZ0+cAow1fPUTGI+JU9db2YxGZ8zuq8rs+6BQwaiyP7kOBttJSbDz6m1ymsIBFUjg1iB8l
A0wfC6Fv9tE/S7QmjTMou2XzlCfrOnWv7VtmOawHQFDACilmuCX8FdUnrmRN6VsfFYWm9N4Bs8TZ
Tqwsd63sGIZs6SqG3SSiK1/TinG4+6jdPtbVj6IdSiDR/G7JW72AniOxZlJ0sbgOaomHPgfqsG9G
OhqL7A/50I7fSHKPBp7f6uYLjDG372iCLVE9zx/CwwlmOAqwNLqGFNvBTzk0xHChVao3jP5OsQIr
9nHPMFWQGy8aT1t8ztePNn2PE88SP0VGdKn6pudWoB0X0Vt0Zo+HAgTeYvxDcIeY6i+WJH6PpXCI
W26aCKPHVxNsX2je9Yxj1k1IdMcEffrCMj/JXXqNCpaheVw1LK50Xg5EffV3ifZlJgQi8+skCsWZ
B5Tdx6n1rTIPWoMZDoO77dLApYsZgELEno5NxDkRuzpbu6n/Zck5BZmOY6eDRBJ3O7MrnZV0NhqG
pPvWhGelnCEHzXDykXuyQ2KD4h3qY5X42VZRQ4Br69xSre4Z+eytGnycIgZ4UPLLUMx2IxmnkYk+
/s6Co8i3Mb4TMcmsO7YgSNnU25PR0d7nT0mDI8BUaB0cKBATudnlOuE2Jl14WfgJvSKTZxCT4c1s
vkwpYF3SjAMpCvOpq78KizWRArhQnZpJfZZM2anMm9C7j0c93dThUvIL4+KLn2Zk0BjNW6H+RA1u
2W+ZCD1fogGXnwVidhPNX7YBmyOaXerkCFY4R0W5k/5kQHsr8UFG2nWDDhnJqlvpb0LDQzk0HIXb
V21993H8+JYD6z+DFaPHtAkn1aDuTh1ZfZqXBOZX+cGVbUrAiYZuT1C0SyP/7HUg1GLB0+YNHASZ
DgQyBgPvYn+skr+eOfxKtzv9bWrv/oeoctm088hoPaZHazkTRdN8rymJ0u59KvK9YsLJSrK9zB8e
m8aBWMxDuUj3EU+CeV+pz1F+VeEyxtGr2M+9u1nSZRymyOvkR7VZfyRFFpQHYfmwJPBriG7OyEcZ
X1PrSZYnfyn2/cacKrpVMYiSchvifS0zOXyShJ1mepsVufr029VewnRFN0LCXal2tSpMhZdUnqi0
/+n1twrElA6hpjJusbOOxMkK5D3HEbZ8GubhnJXyU4F/tE18WVLuNWwUy39qB11iWEWmziWTzu1r
7rlIE+uOjTV7bum+9SV9ESxm7c2m+ZU0MX+C+ah0ddiO7PBh1DjXjH/jAFLCDSzNgrkbc/MrStY9
OX3P8bhf5BcDWnGNhCBt3zQhvvWA2h0NRmoI0yllug+cZopOlTLYzSlafE0RE7+RtSdDj9O7okIQ
amNq+mqrQ9WK77VBeI8KcbT+J8e5J2tKKLSwGcvtbRMfEBBHTixa8P7PRcIkFyKUGj2YgfSNqtW9
lRZReoI57dV5QguAr5qtVvJutJLIaTMjd0axnYJkUL/jzoh9JqGwFtbkZEYQSFRlIjtUorqvLpHg
D8VOlSz0bS66g1mZXwXu90i7rtMz7WeXHSwT7USbuhWMpOpb01XXIAhhs7WOdirHTN9ECeN08V8q
PCmEFNGEIpWxlPlGRBNDOAliw39xdh67sWPXGn4iAszcnBZZWZVUCkeaEEqHOXMzPf39qu+kWzgB
8MiG3XaJ5A5r/WmlGh6zsTMYE1iX95lQ9rWmDJ5QjKVFLofORnV90V2lFftasZmMN0vAf+nrrGM1
6G/NSIufo6aoCrgSOEtxI+hIIS4NzyHIaK7qYxNVz7atMXK7h4nSl4jZzV2iWaee4E1ggokqVgBh
MfSYMngT23AFxosZkVEZRf22afO7fpAmrFYA20XAcCTWda3yMTHMeY7IAy9QWnPR1Ka2jELet+NC
k0g9mXwInkNbNOdcdz3BKaKM1dFoX91E7HKCRupelkxwsvzRRYdqGdWnpdw5Zb6NQ4k3Tsbg+/la
DU5Wv0qYguJiyzKYAz8pJ0MQaEtSQHFMDApnjyrS0TYMoTC4LcbwgE8ppuqc8sfJ3inNSnd3pbUO
x2sv9ibTTLEHsNu6qruwrMNVx8AO6CxzBqtPFPBIAw2YhjRLWyajAe6vOY9Ep3LNF4Q0xfNrOzY7
8BW60bLz8uahYmpGSHdzgt5WnL0Z3dvWsiVqovXdGJwJojfmZpF0Ftm8oQNwMUhhaRViKXE0GEvk
D6uSAFs5Ob4R8rjVNqzFVk7RSqJAkDqNZf0UDctayk2dGdva7Ey4N0qmBM0homfO36f6vgROleLD
4dym+O36t6xzCawxXqrmE+AsaIpjF8ZHrdxk+nA3u1+mAOzO6VAafTdZ7WqyeQ+VshXRu2EytEXx
sZ+RFrXLtLby3EJ9U901Ix/9pkL+4jbBW1PUDNBJAkQkqPFGzfSV0n6LHW2m8mEwYCufO03d6El0
nYLUC2rBtDvTs4IYJUSpoMPt22ndNg5xn2Mp3c++qdSlVCfhK1oYLzUr+NJK9KhsakO2DJSsOmTD
icq8hdwySv4L6IOo4iafcxVJZ8tEMCd090iwDR8GkN3RynyVJslG1u4+GkeYPIbfoGIaIOTLMQQb
q6zRi9pyBdRWliaSsx74RvRFsk/GGlwqOteY2mrgEZkWBwUyzui1zYwScZTly6C5q1ikJ+S5xzRO
LsHNoGiAO0nK+xnfSo7qxrZtdanKQq7s6qYQO47WXjUTcT8j7SwH210VN9EuOndviIjJD6Kt3S9m
kW9cpP4WBZVJd5LgTSpRKRjXji1fQy8FeUPJ1qlLu3/r51ez3uj0nQZysgalTUR5gkdP8UP7vtWP
o+NS61Q+k60D3VroHX/iz7Yi+i+w71IUCA2FcuFQpdtvqVLTwSi2P+bPRZU+amKyTxM0N1hCRmt+
U29rqeFn/cmpznb0pDSg1Du1KG8brojJnczt98pmoRk/0LSsZIodTUVBHBn1zwopf+r14kcchmsj
hqyoQeFS1XS9qRNbxgYxeelnq6PDGqlx3CsSjqY/9cVnGrxHPXAnW1hMX4gMBirsPMGP34FSTKq2
bOzVLFct7gj13JtrJ7gE2tEIuuic4tw0UCFerXH+jKt+2CXtk8jWXWZ/WXnMmJV+bSEXY5bfCqV8
aZzsgbkBfQax4neVl3YPsa17NvmwzuBlqHFTo9t0N+UdeddoQ0YXza9Yxl0GxHAu68MUIXhCvSr0
HJY/9+2o2dgRSuwl8XbOxCQHVtdiIFzqVtQW8BMqzJ6ycTMF8+QPLl9kJ0i4GlQgKl139RqT7Jdr
HK/msimG4zxs42Cvi1NrJV7IEZP2T31zD+kEtTzkEKkrtwB5Q3TqYsv1FM1a9SrXGgxN1KevvRKd
Uqpxs9mPyqsc3BWH9iU265UyPJqGSfTqgDfB8ItUsS4WtV6eIWfoW07a7BLawtp0zUwGCOX/sgwk
vKl24f+/1yMPERMFMpu2TLu7mE4sz+dDqJHUDU5hAAJ1fQKtOp1EZt9UTNo6VzdZ+TZPJH6MptfM
uqdpL11Q7twx4zlwwaZvjoN2iv9he4MD4SG1n7lEAKu3CwdMvsOrURpZ7AOGz5ON5RSkI5t3LvOr
9dnPqwiChCDvXIQDugLa3kT5yoWNghR1I0L7OFlH4aoiH6YEwE7jTV9Ngv5uW4v+PKoT7pa+jStC
VSG0iwzi2uxoP2sCUex2AnMwVn3/M6odcY8yoF70USHPMgLR59gf4bXCSJt8VcXn4QJUJXeqTGqv
r8wnBxkKBo/Sts5VYaxjfC67BlcyxhWl2IiccY4KhbecBBt2RkQ56kHk3xKdflQVub/T/JzOvYJ4
Y6N1asEFCDrSxN1aDw8jk5wqxxSLWk9OhbLMEIjIkoA5w6BddBSYBVXgesyajd4rSFpHMEAKsYtU
wmvYZ/40GuKuG6e3UQE3NCy18YWOerh03PtaY3SaO96DuKbNc3PrlFs9/Fm6pMzH2tmgEDWrIfVK
1znrLaxydtKDB1Tq2TJNXmsGjozPsuHSrOprIC4GAdboCaXKJAHxNKYfAc1XUz9Hw4vG4RaJh85+
Hi1QXe1RBTRMboqg58SELDb4HZ9lc3QHvANBVNd3zgTJFFiZtnHiSH8LcKvmEKfhDCdXBoHvUlyp
/cq4NXcS4jyYaxck1dkOTWq+dXO9HPQaQ3PwMMb9xggcP09H7UEVn4FUPK4Fq47jJyRSzGWwEWQ0
RuWgCB6U90YNcaAkb22bf4VzBEr2XM3ttk6CJwV4QZUP8QgkG9kIblorSzeRM+psH1S9pernLL8F
55CwHA0jQHhn2ptM/ZgihgwKA12x8ZHH4gB4IWehQidTm2DLQfrGOW6VHJjOuih+GoUNwdgRSTRq
cq+OkUZY8Ec5PNsSnxCYPBGL3Hfpup3yjQ2KF8q3kpR0GT3gxELujgqx53VzPAyPckAaaqoF3Uri
WyAq+gw75JjxpqOMBkEHmxpuT5M0q6K+QMtmdPKueGkd9T4s3Ne8yimgwS/tKVfQFtzCHRA9rvO8
eepsyjsAt8TuDwQSJ8oK3XjYjWsHQxQKZhNCRPhNQ7fTJDeZOiMyFpECvQGhnRuoXiwb+XeVWMEP
gF8OsPrL1qv3ni+LjkOLkI4StpeeCTIGJlHuFXkUjKXxWvoLf6qfyXVEzWKEXj6AcpKWLLF1aZJz
kmYuL61Lzr9q6bzs+m4rVUQgs9gz5XSBrXjUELU0wsu6eB0HE3OMgWeU5ynki9XaoXLugCAPTQ/w
LeyzFpYb5NN5ODQ/RubIFrLEP4RajYRnp+PfF7AfNMvTvGZowLZt2FgW0YbVzyEAyCtH94dMG6jn
iK5bweGc2ya4jFmtMCeMZJwekbXX2zZzxWZ2a+DXyLwrEtA+aiHVD0u3PhgSpZnQGsTG6i7QKYaT
1k8Si64uZBW2ak9dihOltdCmRy5soRlc7MEGQHKso+KIq5PWnhYcy6m5s6noDRGtWgFYLDyOsX3q
Uq9AgIXtc50iThnGTWkaJ4YCQt09wkNOeCzWw/Cl184+T9ylKfjC8F/83gPobpMPm7CvtzF/ltai
4e8fS21YWckrB/9mKvN97DqboF3THEfyYD0GaHaqitneqFbaUvMCsN3Z6T1k2LsoeAkaTkcWCuKa
KJ7vqtBadbDb5jgCxYrHioi4cmAqjX22kXpjt4Z6Vr16/jJRanWB3NbFq8ssJuIfbpXTgDau+HTl
s2JepfOJDiyK30IVIgUdm/Rj5W0gp9u0XR4VRKNhdEQ6+UPVYyJLUI/DuQHxp+bZSF6C4Ux5WnZg
WBW7GNGF4qzUTrnqZbNxI2PVEB/vTTcuxhjDLV362hAo4Kdy0yvPQ52ubZJs3Xivj08VZiS9Z66b
qXoibm80h61ljZf1CmDkbdMPHOwJgS3yw7WGaGPqwTa1nNeI+bZ9na1Hx2SsOIa3AuNNjiBPT21U
ZggTbG0fUweZmDeDNjy0/XUY4nU1Yf2zq52BhQBT4JJAxZsPXpq8KaWH7ER25ZgLeuQe+3wJWkab
FFrjLkXtYYHS5dG1sd+V+KraPv4i5Gsvk/6uVx8OvLxWk+oqX8pixgOaDB/TWOKtr4oXrUzOVUyI
bWt0Z210HqNZJb8gn73KnfZKtq9cIuZaptuJrQYqltBV3t5DGPFnOlgQG74ThhY1jD4RJXEf78GO
2VucnqWTrsMS+XkKlXmQ1TkKrjQzUQkpvM/Dm21yVctk2VnJhwVwOlwn5ZF6P66Dc29BXY0EAKjh
gNg66Og3gOTp/3ddig7cGoaLiiR1RmnrTv2mozkRIs4WuiiOej35s5XvpsjS75mXhSbW6PBMxt24
FBIFrqaFnN2Ztq6s6UMXznuhvznZeRbSyxoFgYveIsnK3fAorPENBXuZuss+QManYdyRibM1DCfb
y/JWJZVB/qg1oPq0wn6YdJL1UdwY8VvKAxXOWE30vMRvGAWU1kRvXIXORhUrrWHYYozKtDgyN2fV
6Y3nsKvJyDeFsU9zSOZOBLsxNa5mEq1Sy/BDd8SQsa6StaagMEXiLk1fb9ZFclREcI8poos/hsG5
hNMPK/zE8gulTzdqW4qvR/eadUkU49yCtzdOdVRG1bNNsSpt1b53xhRFVOQYK5o5gpzyYYUl8TUe
cF8NJLXlIjHfnCAldbavGQqaDf9ftisZ4lItpU0RtQKBVmMJlpLvZY2rOUJ7hHFyLJ6FeEMBOBsf
FaSBgfSh90eFWoaDpXoS9vxA77S1uX0KDY7EDdVjjxlK6d7HOT3yrqcaxiMs/bjIsFg4iIemTTpO
60iERwXNQT0mByupdnpo4ZUZrZWsdN3HB7TMrBr0Sd3VAehBXEVPTaouTZRtOG0ZH49yuGxXXT4c
wzbwQmiWcp7Q58+JbwjHz8oBLV1ba2/V7NoREAtRr8pz6zSedDlZN0xyAMDe6ojcBqYC2LjW/CwE
rD0ZwwsHsNSexbQ1Az6ah92Sov9+johxQb1+T6FdhVfWh+le0HWLduvSOgfioSpsWJnrbK/G8q6j
otBqwAOzWw8iuLLPCpVYPeWrRCxvjKnXmJLdklUIFN0KyVRSKb5miM6Lw5YXrBX5LmsHMukAe5PE
b+jgw9iv4W3qYdg5lX3PEK7Kb63y0rbXKVobhm/Gxr4CKdaMx64uKaVDGoJlmQXGoq6xppUrFfbV
EKOX3VKY6FqM4pSMEgP5M9a2rasW61BL9fWszR+jfT9Qo1Xz2VU+8/EZWpxW/eYMZTgOAb2WmL2g
TFbQttlkod8UuxoFhGg3aqS9922F2DjfjQAyerET/WdozMjQ4w9Hz8DEFe5Al3ywp66MDyNh4Aym
E+/RTNMWGPPehMmfqSnkeML3ApoyLScu9OmksMF71cKSoC1iOf7AOtS5n7HxU7M3c9uec+sEowld
POE7Vupj1BS+gTM/sZpDNp8bM1sz+3XZwCEZ+aUpXpzkaWq4D/Gci302oGlvkI0bx4aMqrQRgJU3
3mJVOlioYj+7qRHhaS2KV9Ro7ewcGuWnQXRuhn/YbrDD3MRKMq7w6IslTqKIfLq22zBvyMvjaAnV
OzE5Ucd5u0IErdvCC/veL+ejaRf8wzBzAcRIzB2r1ECMCFKxJhbZZqrucv1Op85R1928IzsWgH8x
k4fkjBhb56cbARYuy2qLUzcGnbS2AEemue76Uy29HLgrvJrhsi4otlFpm1/1bUYWAIlIHxVUHugl
UCxFd4jKF6nxLuijYRXQWSk9BGyDU1c5yghJCmNwU0R5Ls25bvCNYAniE8ymYnHNorCog9yL22I1
TMNd1UJyHGK5b6eXyfQT2/L0dN8ll3Y82AhH9fhUqQpLM0pfqtzcOkLw9j7c6twoxc52YHsbF3Um
FknlnfJjS3sO7IdhGzxp2WaRP3diV7ou4wExcNHqlh389mg9qeZPKy/Qd9m7OJwfk/rN1WSOfwXL
Qz1oPi5Vf9I7ZBDpWkkQyop9eHsi+U67zpdHNwVKjQVQmsGy6KpHtZd3MbSMdAiQbvZKH2IXU5ZR
Ez6EyW1VxBfLjXc1b1oPtBXsi2c0ctsZB6FOFsmolLJJ2DL1L92oXXvEdEyR9yDC8geGDYQAEAMr
xrEtE30bpAQm9xbikmku/Kl/tywD2EgCE4TVmnwscNUGBGCQJJY7nu5OW02dJr8eTKI5i7syyUho
iajGir4DZbH7cFwFomPmWk37W49yPTMpzEgbXJ4gUHJsH+OmZLe3ocqkO4usFbPT9XOoaPbjLb9P
9W36fD/sLbl1NQCE0AVTMF30m2JELooVCmuKMj3X8wmJZ6r9SJvSm1sSC9DF13DQLw5X/Bhea8gg
CwOF26yCpHkzu3NjY5qY8IUNY/5VtJiepzagVpUo/LX6yWH0cJNLyrCh+4gM/a6ptZ24ZUJU+bki
w8guRbwp+0sDgAy3NmvpIgQMExDIjsa1iHVmtKxVbX8y5Ii8o2TcBsNXiFXZjWjkouDi9pRLhZiq
U9EgVsNn39OBMofWwuM3aKfg1kVWUCKG+pJp1g8ikJRSbvMseTFCfLlFPt07zBS4gp5uKEE7E+yr
Pw8ZAigNd8OyZa818l4Q24N8P44+pm6rx8pS1ZfCkVtYlnVF4FOV5deI3CzqpxnJGhmDlOpMaEDl
N5mvYXrKcz9Epo06NJ5QOUznmHTzBfU2OQJIgCPFOefz7BlD4CXtMmrbD72r1uwlv2+jvaSDMlLF
s2AhnQwKuw7WOghRNF7NiQLNvgrQV78Nptlz8oxSm5QsJe9/5rcFF68YX7Y27DuEO3VwHUyGM4p6
Xd3KC9C3unrF+iuHlYhxtTGnygYr51mxINT6CjGRKGGryTUqnZOKli+hz9BSQp1tfMhBM46UEljf
8DFGcebPRcE9PrdHZ1Bu3sgLKE+ZPNT1CgMunvxzDCk60cU9ohslR0DlqcdQxz8G2LAK8wchl8F0
r5HNomzZllhbK3fVKK9Dh8AmWUnLG5tX9N8hc37V+zbYRcPDpG37YJOGij/G5yC5y9Cguv6oX7N6
NQ2fRb50i7cYdt5+jS1IqqcONjV+iTgrhic1WzoMoxoOOkCnUhBTU9DXzi19fn4ec5Bzod3EnvFd
6FDYnFIODbe/2JZfjEe9fyrMq+jtkxJarxV3ZyaO1MK+2h+hKFtVPtbRTrrPBkVzBR6e9UG5bF07
OAk5eHrLR4vxekgdMxhNC6P/zEE6J7cm9LBFbV9mjrk3bubauhZEf0KPew1Z57nWUom2R9dC4jMn
HFFzDtaYG6euQZVllNNGKgJGqmx3gVNyLMhJX/cIsbwa+5WWP9fqR5ZM6xpPyVQxrbeZZ4Jw+ph/
yNpPRrDVkmbbVPUmU3BNZcpawwwgSIbJ76LbXJhxGc2fkfBEkJzUsnOBmu1dpal0IBoqatDNrQv5
3wLvVcNLlDLQvtApYGw4Dm1Nvta1L6nikQXvG4uCaMKWV+ev5M/dRSrNdIk3OIkuvVNw/E5rQVbO
mK87+2ToJ93YCqAhmEjVucto2dvpICxtYdV1szOdKPCTyPoBR0HwCHR3ExElBcEY8cV7zfwIdbFJ
8HqlM8x2ihIftiPqDba4sbB1vFkEZanJey5Qv0ZQNJNuroFxK5OiVsy7xkgPudFeYxPpr5I9KmG8
D9BoWEp4tNrYWIgKM1qXbFwRbfQZYwRJa2M5+URu9BCBxYUMoIXRPFUJvoZhWSp3gSQ6esotr7rZ
kFLY4otkqfYcrsbNsWynHHR1baPytg2D5+zuQbmh6MtFQNcY6SOmgbjNF7JWfyh18KIk0MMwVLZN
6kFkfdpc1k221BDou+12jFd2TLkSTT/DJNkXLkp2DAtUUFYJWDfdFJ7FWrpy6SBni7RiGdiXKIwP
HRodSwWtuNXnGU7cwnZ3WkO404PuECfnoAlKAXhh2LraT/DGM8vcwmXYKk+h3vguDEGXRQg3LiF/
EfLuxKr9eYbjLabP2kUOokDNEP7STxijRH7ngB42CE1ljLQIdeDCgBfMs2LZmvV9UBYnO4vOjIHe
jrk4V/KQDIQrSfmFoCZRNkI5hanlE73xQwuifZDbqpdGmBSo8qEj3QVY1iEN0DolI8LiP8dSabdc
r1+EUn2fGZyGxZw77oDtZqF67/MzxufFLTrxMizwDv4lOvHXsdTG91nBVZr0lqpbKPnMVaQ8VN19
Fzz95QF+neVN7/XfVK3ajNQpM3Rtr6pDdROK6s1h0qMESaIFS6RNVf0i0wGLrNVYVPQR3OuXDAX0
kjlHqBD+8nf8OuiWa+u/f0fa6UXTu6h05vF4i9HN8LVDBa5mH50XfiV9WWcec9PhPgPlkIA7qH/5
aed3r+BbFHLTGfZsO9wMo0nALhledhioGPPGJZgequlryphOOBxstrnM9r2xHbStLd/GjsCDlgWm
1OvOxbOIKyTuftSZvkwU95NbrI027F8AuoK3aS9qsAezvejW5OkTlZrLQ9X30fRccAy3b0atbWJ0
IKqL2TwJ7bdoeOQOxQSFNdMTOM2CamQEhdwklrLLzBaZPQnws6SixUDPwjbw5OcLO3xgMonTkHRW
s7Pf1B57ZbGpZbPR0m5XRAqaJJNhrVSFnxn9gV7vdP6zMcOBZ8Dm/vmTGr+eomEI87+ftK/SrMwL
dWYgY3R38vNdcC7X8eLdf2o3abdQ10hM1MWz4mGxQzO72A2Lq/TFApDaC9c/Q+8DL9JBRRO9/PNf
pNu/W2Xf4vkioeit4oTGXaj3G7KqVLQeSv2DqPkfjaMvKtcApgyXQHg3Mgx1K+rROBlwKhnU5cQ4
wmJkHdXZTkJb9ZSem5rg+/ekfY6pzXOSTa1zHZ1dLds4KL5lSPr6BNs0EGSqWvoRuet5+FCrx8za
jz+t6fYDDsFd8yYv7hPjSSEtsVqiaglPakR61U0mcNQHgdHpuUenV9g7fK+mXCJ7vDB5eulcQafn
6HGyVioxGSmxoQeFgkb6DiUgTDRLahe+dBrKcGRBmBSXs4n3elUMQN9rggrvb7ZK8Nqfg4PmBQui
x4QX9WB8EEVXnQf5ZnAuc3exOPJ0n0H8zNUJ7nWs8PsrO4SZjRgXA2Fm/SIgE6oA/wBVGp6cZ2hc
y7gzuMaoF2W/gcLA+NYOW5v8IJkeb2ldufEwEqqLnEz/bCs2AT1wgKyA+WMzuonh3TLRJUdyFefz
EasiN0wU6QtVtVno4TlrQrxB5lOmm+c4OYQl2hj3lCNDJJggASJql920bXUTPedV6EcZfDHUphtP
xlgvrfp9LvZYi2Csnxq8WDYDPio2KIFKuGM0kCz9mrKltPramLEkgVtc9ao/N7J411PHd+l5NK78
vKDHI6+OjIhpn1quRycRN8uRxACaTSq4hUje9YDJ6GO1iuBamXldhZs8eGvVY0EhTdtemYIMWyKw
dFJNkDdt0oxTxzhyh82g9AYS3IK/Kh3WqEyR580JeSYVRaLBsDTjecIUgHMraR+baSeLvY7SoEHz
jJauTrB/xwnnpyV/CsLbAhXbozl4jKa2Z9AABubhZXDGszQPeX4hDUYLt65NVE68pFQcmOze4kdL
cciFL60e/xBR9JQWm0L13Oox7S5VoftaH94r1H1532N9ZiRYIbxI4jBpjWg9lukCEXSFFFLm5fXP
+/mfQcm/un2/RUKyRHrhThXSTlJZsKuQ4Kj0b3FLnYtqsUfQasP8RRRsc6ZdFPOUa7i/SZCEDx+i
ZoHYZTRwIKZgHllwGGrnp2Kic867mynjrQLiUmkrqeN7YtejCwJkghL2EcJmPBapRMhoNx56ztqh
mmF7pFutbaFtDoOy67KDInZ9vnNtDZnFQwbzliGSydpLNW2mpD33AEKZC2RfyW6dAdwurCi6WLH7
UQaWV4rPNtgHyH5UZP55dwUTXlbdeEnH4d0I+o05Tp6Bj37MiA3Ww6M5v47F1ugOzjz/rb75zd1o
fMv6LOwhsKSp5YfpksBPEc34lVcrnXruJrTwAMHBEP78NX9T5RjfPqYTRJUsFH6qTCJtK4oGkzy5
QuONXPyffkH/llI8FZWoogEfh3UbUjp/tDD73V9uu18HahvfR+EUSjMk1EPpIdF9lIoq2kFMPzcg
2a9xQv0tiP12d/5ixX8ff2Nm1VQIZ04PJc4aRT8Z2fbP7+Y3N+P36TYU/mZjxzKFDc5BOVtj4Zju
aqa9twr96c+/8ZsvLPT/FgSS1NSMiUv6XZCys2KFG5dDHuVNSRjfn3/in+LiFy9IfF+wqos6O1PG
O+gX3EAE7TUEsCE9JQ7WCpOFQBGah9kKNcmhQCNRpXdK/BGQPq4EM3Kt0c/744wSWPlKa/DlON2G
LaROo6xEsYtSjmQN1LdCY96C5uW9b+WubyCOjW9q/rpYB1B89Ffk6KWtuI+yD027Rknvg4d5XMCN
dmiJAzNaQNA0fpHFsUSiTV6Gm3G/aK8NczDluHKVpyr60FL10sxQe0nu9xEaPI20ZTcBilcks+qe
avPSM1G7y48IKsaKQQfjaxUTTc7MAwktMrk7ha8IeMmwnuJjnB/1Bjomyo/NiEmFDg8mNIGMirPK
+cs+1n5zZjjftpna0Whbdgt10K0jhQA7PLc/FDN8NEOMKrsgJ08Ws3v/v+085xbF/K84Ym7PYUI6
oe67sLKvTpO2J/gn7AJ5WbqkrBcFESGZ4yOuSolHE451/vNa+10At/Otd1KVWTWqYjL2StvA3c1B
sUon+6pIapwCTVjhcAaAn1tqB/L1ldfqslda1JwDzbIE2yyBzFw1Fn9Z/P9s1l8sfudbEzVEeduH
UW3so6FV8GBmXWCQJV8oL3GpkuUUw/V9Djo6bbN3IHZsXUXlYBGAaXYZ0R6OOX40aXaTzWTV1iZv
nXTMoi323YAhrk715jI6VDl6GbQPg2snaF8HDfb8tukIAYiR4mUzyS5StMFfDu1/zv9fPdS39kxq
epKo5I4ebGmTxeeAs5SrkkhFTFKeDBxIN6gZtXpVULZaojxMMQk+0yk04hsHg2ajjb8KmV+rbFqb
yJFzhG8RkyYF8wJDNKVNIzdDA0WDC3VoKgB5ghudeJmH9t9G09/usF89w7dWaDTdQNVTtyT4aYCa
Qk/jqW/BG2nTCdA/ESjCwPknNpYBWOQjiazQaX9Z1+oS92/Do0K/AYf3PhzZVoT1rOe9glSJx0dX
zgMxcoSQnHe7IXJj4yRvYJSEy+oL97n7mWZ3iMtZh18Zg9kBU7g3nhtGeJhL5YP6VEFtQYbkF3Ii
pV2mu5YAAZzNzKJboyDvCgLSFvUrhuZGXeRnMiqFuUzbCyElcxSiD9wDoRd/mSNg/+YWdb71Z/qk
1eVMqNMdYe0rY5PuoCXuUFQuIqZIK4sHwQgw07N3zFL1opWLGHKhMIOsWtmMY7LpHVM/WFC9bsDV
bv8rP/cwP/rEpHgmyMybscTcts48XIYn7AzHbE1BfUfqMSLZNWTgNlvLjdxHS7HCUvW/ruBv954t
wqCxS56Kacoe1vu1vlYvWFLJfWbq9+ATn7S0t7zmxbgwfTJLva+Xx9BPV6Cde9ze9d8C8X/Tkf+D
gPzrqIxnmY6c+jqD22AdfVwk3u0V2QuKOQ+D/yJeRY9/ORxvD/erJf+tnGs4HtL09lvBQbkWW8YT
nKcPgra9Yvk/4mL/rKJ/PY7bIQRp9Mm5C1zE4nV6FDqqvGKk7PrzQ/ymKLK/XS2d2tdiTAfnTlNu
FkjJxJs6KclJV1ZuVv919MtvTgf72z1SGG5D7PoMUALbWQ3SN6dHeglkB85qsJle0O7F/J65fyuS
frPL/kFH/vXeZDn0dZAhfu8lUfIkVCr1Lgd4JVyOEJXBr3QmjxR/WQi/Kfrsb8e3AbNqZhmMGRfH
elbfDPze9t9e3W/KYfvbuRqadjWlpsHQnNC59DXWPEIS//ztfwdf2d/OIsfJRWlHEkSyKUkuShsY
9TRy7c7DR0Hc9WjP1lJ1sM1WqGtO2gjTG1uETRHiHy1zK6LmZK4rYdcG2QGy7kBHSjdcjLMq0Qnr
hINMiCKZWUNEuqrEe7vV1W0mInUvSY7wxw4bS4+jm9CpQryYOlmNTNwNEJvFs+vciVwj5zMIiMLK
VPdTEjbrZdWIhD8zS/ILiKT785v4Hcj9ffakobHNRBKnhyFMyGmzi346aUohIVS59bWIK2RmPOWG
MNtkCb0xLN25MDaKNr6nnVA2WtgPf5kD8bsd+e0ohYltZjSPzJ5oieUh75vzzCPZYKFbf7mDfve0
9rcOIm4sG7MPPxEZabxuUO0tCj7msncQwVmaoy6H0WkPel8Fpzhq5P9Rd2bLcSNZgv2VsnxHNuAA
HPC2rnogIxjBJbhT2wuMoihsjt2x/s18y/zYnFBlTUmRGeR0v41ZWppJFLG7w3GXcy50QbcbsNeM
Nqt6WWVMsu+sG46NnYM5NJkLUt+BnHiGGiIG6UVIUdWcNu+s1I9cTP9goW5JV2b2FM9XVrPDrCCm
s1BBkXnnVh05eP9g8uyGyKsmF0lAqlui1nBhu90g7PXbD+WxYz+YM22TFrqhPvZKhtBkPFt96UCl
im78qofsvQf/yMTs73f+00RJ22myiMVmJzMhmD6jeryohous8FhdJpehWm4Wdw5OoJ+vhEdBytvn
dmRW8w+mzAbKTNNEYqIL7qkvPlfZO8bp/ZX/i1eyfzBbhgHZ17Zhu7FzkZd7nB7V2Q7dlslaLqv/
2bEfzJoyNX1TVvtjt8hNh2dpXr7zMj52VQ6GfguTImgLtrznpZn8YbTfsUode5QOBnyPR7SImKyu
qPEHNTw7KyqMoee9fUGODYODMdx2Yxxbgq37QXKC9iISAOI3b2/7yA31DgYwRTlTnO2PXNHradMx
tO9OL+9D2Bn2O4d/5OL8sPH8NASSIoqXQVPK4gkavl3SxhLkwgsxz7dP4chaxDsYx2k5LjHo22on
KRGP7SU6cYJAnHsDWD2ceCEPKnOv0mTTKwH/8+297rf+FyPBOxjYiabQavHKaten/dcqd30i+W6x
yTVYhSrv6XWApfv2ro5YL13vYDTLvq94JS7Zjv6b/Np+Wgpakk+tu+nJPZnfeRCO3aX9mPnpLtVp
GtbYR7OdcSs+GMomhR3bhF+zgNrPmq7598y7x564g+Gtp1Q5btSBX6WYnf4anX4Ipktrphmt+zQk
9TsxnSNj3TsY601hac+jvnM32GH61HDjLyNVRdu3b8mRIekdDPgkzmIV12228+KzIX3Mhhv7PaH8
sU0fjHYyx8aKPJ3tLNicRTDByV037Ttv1CNjxT0Y7mPA6tIZuCrFB+joJZ1UEM4cUIKnC4DW9+bZ
Y3vZ3/qfniXfzQbKMffXnrTcsGm/kbPJsDREJxNwjde3b8GxUfFj1f3TXubQMcOs2UsG26pdZQMq
BKgJJ3TA9dZFRMtA884Mdux8DsZ6npocHTF7opCXSniCp3TNht0a1nuLmuGdEzpy49393/90Pgrb
bJRX8Bxn9XHQn7XuwF68vH2xjm37YHSbwlfRlBYFyILbgS5XeNiJSd+5PEdGtHswomm86lxBGfnO
2wFn72ksI+p9azdrr3pnBjwymH8IQX+6NJ7ph2Eo2UNvPsAfoy/vnUM/smFxcF2UHyV9KWu966Yb
y7vCJvPOho+FsMXBRemSWYeNLvSupmFfkbaj9po25ZP+JfrU0a2IAuq9ooRjJyF+fXDqxemTsGj0
LqOstwk+mO6dp+bIO0EczHK9Uy5LIlW+Cxdr4wHjaAk7p+DUg/fm0SNvUXEw2fXaa626ZA+9BZvd
QLm4jazvpoVr6Wart5/9I2fxQ0L408MzxykRZj/l8tDo2nsPeURam4x8tbwnwD5yAw5d8rmsZulM
CdlaUXzQnaFG0/r89sEfuUDO/u9/Ovgkcy3VLrneLS/Do/O1/h59ovHw7W0fO+yDac24ZtB00+qd
maUPbUt8bD3rne/OY8d9MJkZYBxxkHLR++/eGvneB3mW3L192Mc2vT+dny7JZFPo1WQxIwt5APkp
SsqEBxNkySRyLTizkVb/wyt0MIiDupB9bLhC9DegRuppzX/7HI5Mmc7BkC0brFfwxnhiDEUfl+WZ
favKy/r5vVzyse0fjFzVd34Zxlx+7InOI76vvc64pbfzhGqDt0/BOfb4HIzdoa7SxP5xi/2T4rp7
rm+te3IL7hf3NP4cbk+jNUWYb+/ryAvY3v/9T7fcWP96mmyeJutagm6sd2DiNm9v/siZ/En1Dg8n
dmhgI+8j4DR81d2Htzd8LBJkHwzfSHWV1F2ld744qa4pQaYSHDdBT2Hv9/nRo/TYX0Uf43e+zo9d
poMBbVX4BtOZ88gJ+39oH617ekZJ1myq/+EODkb1FLYjSX52AJNkgeBzLT+LR0h5y7P/znx39Iod
jO68sZzQzdhF/Dy9lC/5d+97d2fdU99snE34YnbOe3vaj7W/+IKzDwY3hTyBIPmqd+P3fDmllI8G
Y6hm98JDGH7aXiSv/fbtx+DY83Uw2jPLlnYY2fnOKqm8C9bKtd4ZGMcGoX0w0JMxErPeV3MkFiSc
KsbY1vl8iEKYIyfb2fRwpzgqyoJI80jv3MoyQb0OZddfm67yNpU21QXv+Wj99qkemXjsg0nBk11l
3NrJdw0+WYruPsVP/r4i7oQ+g7f3cGTdD//j18mgs0c62JEa7soXer4podThif4oXoK76BNfMW/v
5a9vmTj0hKumCmzUCnoXJESGCZtXbfvOCRzb9MGckNT2SM07x28T1S8C1KZZ9M5R//UyXxz6vO3C
nVv6f5j2Fx6z0qLD3x3qCWLk2KzevjDHdnEwBVR2ACZiGfLdANWLfnnQHpIUwnufjsc2v79oP830
RV/OeHVZNhcF+bjLOd2MyTtxor9eNwh1ON5t16CWZNPjHehuxDrtanouHt6+LEfW+0IdjPGpSX0r
HCkJwt04PQ631ObsrdA35kt3M3zpvr6zm/04+vOkJdTBeNdNCgYj5yTwvOGQmfcOiRNwZs4mJfuG
vNl95yn964Es1MFAntJIRSnFuDuqUGBx+Qbo4GaMTtKX+r3157GRfNj6sJdYe1DvWNwmaG4Rr9Dx
w0plHbRnFH/A+g/fy1ceGXOH/Q9NX3Tol7lsDVLCyNr2vf/OdTrywB52P2S2My1RQ45isEC6oVe2
PlcAs96+3ccO++CF7o5Wvyg6oK9MjWCCBVzk3P/Y8n+8TP8Zv1a3/3xkun/8F39+qcCrpXFiDv74
j8eq4L//2v/O//03v/7GP3bpS1t11Xdz+K9++SU2/MeOV8/m+Zc/0D2bmvmuf23n+9eu1+bHDjjE
/b/8f/3h315/bOVxrl///ttL1Ze0p92/xmlV/vbHj86//f03+pF/urr77f/xw+vngt97RHRGh2na
mf/9v/78e6/Pnfn7b1L+LkMlRShtxw48sf9mHF/3P/HF755vB06ghKRh5oe6vqxak/z9N0/8Higl
ZeD6oatCb38YXdXvf+T6vzsMoVC5vu9J6sN++9fp/3KH/n3H/kY10W2VlqbjYH4Z+mzdDULXU67j
wScjVrofsT9NkUMUu6X2AV+Iuu3ORg9UZeIoZ8+g9zdjk/TvJDV+ffj+ub/Qtzkz6QC4OCxhELJT
pQJ3ui7yhrgXprFlFVpx9F6JxME08MeOQidUtguFMrAPXi0ia8LKCkVIMnqC1pQ1fac3jZditotB
LhLns6hVl+APKzhFMnIudK7cmpYK8oTvjLhfhzPH4jmSBDqX1wt9LvXBIsPz0lB4Ps5NPMb5Nmyc
+FFmIcLJeWFm/+n5++MG/3xDf51if+wr5EYGdNYGdEcdlh9O8C4aqGdq3U+TxXze2LfGh4xrBlV8
dEybXJbJkt5aYngvsHOwyv7nrnlibc7QBd91mFnI7CT3HTko4GnOeEX7aHLHS7LdybHiZQI8lyRW
6Ei479HQ3SRc542mh/Oxm3zqSe1aRgDjq+Lp7Qvy4/P332+3Pw4rtOmYcl3HFj9Wuz894k5dZoPl
+WrtV019FuZJsC3dmfbRWcAgicCjTC52I7eFlmGB+QaWYJWXWLPkavYipEpvH8+fRpznhKAQPK5T
qHgWDlYOJVLY0Tf7Bv5lZh2b5Y2kWDdrKTwei3E8r+J40e/s80+jbr9PxjoGLga8HR4MBlMUsxQL
qqpqwjisNXXssgRp9faZ/enRk6FrB/upzg5EwDP461wCVbgLrRQld5DUrXvdO4NJ4JrlfUkfrFW8
TFaRq/NBlEG9rfICo+bb+5c/Vus/32omFQWygcdPeW7gOgfnmVk0jrf4RM/qyZYuor0ciPeJGwhb
IG7o+udBhPaXaaE6o0Hr8eTlttNeqVk1mCS6unqmela/6njfN6STwsdyZKf9coaaywHklHawhyLp
sswuUisRN6WQ+mbMgGCA+PTmRx0XdvM0h0beCfj36Dy9WHz3SjWZG6srepuuWLoInjKa12uMelND
YDss+9kHFjG3fOMERtN8ZSV510LjECE9zc1AiNdrHVGfwuVWVykl8WZt9TlAOukvkLuEwSKR5WnK
JZ7B8zfSx5tUCtsdN5XoErBrVtWAH+8aX8qbhrL9D24VpPD+pn2r7tQVjfpaAFMEiovsBovnaVtb
AZXKSYkZr7Jz2na6DlLiqnYEQEka+BzvO1+h3vwwtHAntovd6e42aZzlezHXogLuUSQvjR1P1pmb
+J6NLEyTDg7HlEJwlHbGOWFUkpYaZyO+jF7A8rOMkuVLKkxn0W/VI+ZiIqEMvh1r8zn3lDLMGgXf
UNNkZ5/HxZq8VeXZe6yvCFyKxZx9x7IAARliP+N79WSsm9jg9mIyPCkaN1WXduq2Bk+KyigztBQk
l2wRcH4Wy+68VQdvtdjIaPCsbe0LC3y46OedCUYPDWCH473mkwtycBT4dIpHtd7qwJUsA0FR0cDT
GVDvrttgkMQIAFN/rjrC3FElh+9tpRK4AUyL8sIu/GoKqObRkIqCvHU/CxfPEWctx+Q28e0KO6lu
C4RFTpRRFZcMif11Ua3iK3Vsq/JhrtPIufSDzlG7KhAqDTbcnimDBUh/7MeeqzdtYt9oGjjtsQsB
p1bMDQjl04bo4DKiIXBgvjEJkXsiTVyvCTYPHrNkYcbTZop46oxn+CIIs4D+qcofyYH1uRdhVbTS
/CLXE5gcIJp76ABve6QYliIENXUDhSlBKGpOfJkV9ENFzfS66mqTbBZfS8pMO436tJtcnL8wtoGk
tF6WPjrBvuNrnqtx1SvPz1eN78YwSFMl4eiGMttEzYSSBg63oYGRnooW5dCU65VjdHMNqYvkY1om
/TlTqcW5eKqBhtJoz8B5WvRz6nZy3qCXbrOzZYK3Rv9DQsGbcDLc0hI45Im0zfya8b/nPHJpuGWJ
4IhPPK7SXM1JWTqXBgtiRbuVwl6xjMGi0ZvqbviSuqXgAR+CMf46lTFqdT+bIlTaDqywzYA//rMK
nFyvWQVN1kZNS5IR1qwlckWvhhYQxxW6h8Ud7YliZ3Aj+3kM5QMN1xHuMNddVnYxkiicgngSW0rj
Ifj5GltkHpT4jbPe1BIM/p4zXTYBtqKOTg9KjHtapdc64sqeljm0JlAdkM/lEKI7aPSIIwu+Bs4s
ndrhpyVO02stetpA6jq1IUcALhpWcGgj+s0gNH7TkSfOx5T+Il5fnnNVLUn7Jcly193oJcT+4rvG
+m5VQ0z3bzsjamniTJmTzmpjCFyxQ3fomLnDlc5ZH9AHEzT2dmmwy67SIvZlRio/9unxnlOAZKfc
NLCUwm/yh1LG1nNXyPAG4itWFGtx4BvnVSVgjKcqM6u28tIPobNgDo9EuJ/IoryuHjR8KOKYSRRB
GVtCA6bQcbIZiYc2tMSBt35cMEf4V2Jx924JYw3RCpALwbs6rel8dKO61mcd1ZLTJiwH1V8Nnh9O
GwvFb3+icmAJ667U+mM5aDGvirkd+PSIx2CjZ9d6ZVpW8NKj2KLEMhHuN5WzPD5lqUzkw0kNytLY
dgfcpaqBEFd6brlmGnbMZVqC69y20wIanxqRzj1fgiKpLugfaX16rgTTzUmwJF6+GS2/Dei4LXGm
iF5YAs1TXS6YPio3uXJrpNxgbsr6fnHpoNgDE4K7Vir6dEo4W/2V7Bq5q8MxBKLgRRSzt/zvAaZE
jxgIRr0B1Vlm3y2/pukYrCGOlKD2w0s+79twZ6desFgAqprWgZowaFNfTiivccal0wBupgbpV5ia
/rlumCGy2gtdA73uwWKlzH4UmusIZGYWgpccxjp1kcXQ3XmSyZJTzKNMnZeLDSbFUNF1VbHegKLQ
VamNIjfp5psgqGv7co4aP/1oLN1WV41H5cZ1teQJkEKtrHY1UrqzAA/AVF+KGxqzxr0fnXmS3snU
KXIk8e6oUHq1JhvwqbgJgDlTeC2MiWiiV4WrGWdBSIeu6Z1PvCnMgBJBBfKSoF5NMY22tZku2jFN
+k+uL3x67PPBNYRUJhFu8twpziGQtlhaxsbML3PQBeWNI2O6Hkxt0VfhBU010gbSlzY0NKdO+5s6
03a0GnlsP7Y1773TZnRL8P9BqpHnTNn40LZLPD+ZxC+n3ZA3kXVbirS7DcA40XPbODSfVIXl76w2
0piDybSgTU6KNH5QlhVDhV6K5qqtJKpuMbX0my5DrbMLekrj7iUSY4NoWU9J96mt6SUC2uiV461s
vO42CvDef+6dNPqYepbOthpkbLeKKMj1aTCTtAO7CUP+YwUPA1JNbsfpWQgvjqVhKu+NM3Gdpx4S
8pmdOzGYMCSAN3Or0K90Sx0zfdUqJjfXGHDMTjvrT0kdIZHxnY45JYoi8Is+fgyY4KyJaMWWYYRC
erFpC60GBcpsDmr14qXZ8DTlQynXnaXCW0a++ApsJcFkZHUJamY5f6OZerlTdYazyorc9iFrEmpN
lnRprrNIBvVlPGWTfvWGKr43Si4xChBNU/3Y7y0K9sALiXqCxPoKs4I1X58HmlUIZ+58HksjKTVP
C9M+dH5i7zIZ0jFrLI+cndOK1kDoMqDyEqFRjWo3j1hQ2Elxl9oDNIXBz4j3D0n3YWhmPF9Gh6js
AjcnG9R4yqchJ7Tb5tyfebevhzkAW5EVysY4nTIXUFTfUgJO6QYSkCC2UeoiqrHC1cBUN+I3ZZpB
OY5BGOlNlOptngEvXsVEIpDeCWo+mOvd5IPOS+4uhVfjo9W7eNNoc86/O2HsYDSaC/q5hnD5lPUS
LLHPKw+YgkkolOMOcUCxndlPMg3a56qaXQgHRjif4D7jCg6SJfnKp1ptdvHC6mxA5zQG7Z3yK4BU
QxnlmN6aSZqPPA9d+C33KB/9bNuN6M9ZO8LqWLfRELNQzcA6Zaui8zL/XE6RGjEKBMqft6n2k+qZ
pVF1XWYkq+mtdIFXFp521QNAOZlcumguHIgKs7JpIS/KKNosIaXDTGha+C3V9KyzFe/IMrZffVGH
GnRUEHGpjbYF1lIq7JN+GL9YS54CCRj7/slKm7G4VixXIbeKFlx+4eLdS+YJvnBrzfkT0tTJpWvN
RYbizp4OT33Wr9VaEsJI1oGjJR3Xs8GbYjsAtmQExf3MBzDc8M+LmkZPy5sAPNdt9Gr7pLOxbXbq
auYCKqB/k92ftH4AY8guo2I7+3mWb6DaALbri8LF85P6wWppPfdL3HbWZ142noGvGWlAUQmfIad5
nQ5fAi8baBTz9yzpsEvVvGcNgOIq4om3ieuVCTgEHbTmLJBzl6zKKoOB2IRI3eLGoiA0rvbMZAX1
4q40VKVtZp11HhjZeUD9E2neyjlOTgfMgTLxqrab4MXmOQExXDPKYcYacsJC6YkXVLxgPRK8zb75
aaWuvChQ0WnZ+i52sWrpWVfWqYDuVHfBHbD7vN7OyoQg4wLHfFRlnYZnRs3o3iI3beWpW/A0VWM6
LOu4r5xXU5XUplSljXqlQmeebQXs/pl6U7PYF8ayvM9E+1xvGzGOrxOTBN99kXEGUHhn4ICZcm57
v97j2vKU52PxannVh3W+B6bGWXI+07bw3en2erwO8y+7jRuVblxvEh+NCqYRoY3Vj2A6hk6vUofu
3S1ungJ0unJ7PuBHZ5S71CTg1wsTTlz73OsElBi7AyIQMjMM68Fraj6XzDKgURmTvbXNpvNjUgIe
5UJBq8e8Eli4OdjvxgkcKz0T4EKtdco3sX0S40n+SBQkCdfW5PP9qquYh6lp08FbRcSmn93M2VO9
F/ATG1P2w+chy3H9luOwfC2nbFArnlJ4q/Ocwc1oOrGEe/Ra4m5mYxP8c9uy77aiFI3+VvgyLl9s
HU76XPqt7W8TgEDWNsmkQE4cs7A+K3343DdMTXI49fkLEKomH/5o+v9vRbKPhql/CW3f1K/lg2lf
X83uuf7/IaC9L2n+j39FjP8U0H5avr7mfxHO3v/WP8PZgfs7MbRABkQs7X0AmjDQH+Fs/3eFzcm3
iTLZrrKl+O1v/wpn+7/7/AVBIQLWtuME/Ohf4ezgdyd0fBVK+GGuTQDpvxPP/jUfJ1UYsNiy2dU+
sk1Q7yC6ZjoMAYmL9aqIUr5OLNNsJqsZN3Ew5+uyE+KRD9/+9qdL9Bcx13389t9hp/1OJSdNHJ8V
v+PBTP818EXpkwoyL4C20xd0LjSAo0CLGcl0UTk5Sl0NgGeXuyJmWaGTDltboifnvxV+++dRCFcS
4XM8gWTp8CjGaWwqbWdb1nXnKTS1SNBEFy9iLwAuvhRieVT4ct8+dUeqP19yShsCQeA3tB3fOYy0
p+1szZbfVRsLq8xT73dXMw6U+X6gmR+OUOROd9L0fHdFsvW/pVVNnKUB6g5nG2vTSZ5N80trptH7
gs9IfGR1jQYvzRZXPk1JmVFtDwSqXjnSL9tt4mdCP/i57MUVK0d0NA28U7cuyutBtX264VXOh6zV
y1siw9dNlyOkjRx7EqtK+NV4GaW5ObXm3v1Y0qR96iMsIQGgiXJx75rsvCyUq0+zaQwxpsTM2vvX
2P5NYJsYGpEW+RP+vvI1J3EKL8LysGXL8wW3C2aCMX5V0o5geLr4UEf4b/TLqY1Y8tta9bdqTD7m
s8GApo11hyUk2gukzQPRwOZ8JsB3Q34AEKAs7e/aKuAlDOUDZTLyIfa0tY3qPX3WdvZKJHaSBZmA
iFHmm6CZf3ya3shmAVOW4Md2mvYrH9SfLO1Sq1FIsVG1a7Pki1mgznvDIV/ofPkbjdXPAvE3iAI0
jgQq4btafjVzeBEXsCwb8FyncnHK1zqU/ks41DWg12mw74fY+1gEWbvG+3s5+XWfnY2WVHKdNhMT
fsmKeNtrvlN2fV9WN16ArHouhmbjNNb8ujS16c7pyvUmaEqDg6JV1bG+7Sery5HGGnEDGdD/Xmkf
EKbUTY5KTnrjzegaH2FBMhtuyiy9T1Myg8NKQojtFyrox+AmIRanTk2e40uuq5JXdTs5NLBiJiia
e5EuY/vgc6Omrc6H+GuvrG7YNU3Q8XovlbiQhDXp0FagcNeGgRaiLpmpWF2mEcgUAJJgZ02oH059
0qn9ZYx47JF+gP4+ybMCdL5F9AF+R4+Sr4JJv06ErVoMNGmRcJyZKDdBksItAM8R3Is8ke42gGNZ
nk8DZouzHFzti5qC/kkvJXbCuLDohgcHHDq04w6+jZK61yzyqwybDAwCR954YzijDXW9lG+isEgW
f+V5ORzgnrphoENuX0BszxvigGXT+2eRyE0LaoOg3npOqvo+N17tr4TMyi8B8+veNVRrC61ZnTkb
L01wzEiaCc51VTr142DA9IFPmnkLFzpvERX0BsNoM0C4PA1akhGnQ2dBOsrCRJZnk8mqeO30VPRg
kswTaA1Wqfh4slhcFgUzy0p7MqbRJkv3kDtCH4hqaIyYz1xyCXg2ZFOdJkbvQaaFDvsLeJB4a216
dWqGb2zdBDhgYJXyqQQRrHDDaB3amTBrQv4oUdpQevPnrE9kdzUOlXqaZO7qB8w9isVVJsLHpoxG
2OLSfVC+PfG9V/aThlve5FzoJPXFaizbNP/MqAYHHufCB4HmNtjW09lKspOuTUK1LXK33FFxBjE9
zqimYqbPOvkAXndIv0H241ftYp6CC16Rbrv2iLMVl8r2OvIiAcvaOCgx1fbzIjTcHuUMCI7F/ELM
vE4u8bkQ/qU4u1xOSHoKxBOzaUdaXtVylulxvHS7Mrn3p2L0QUGF+H08QtzJGX125ctCtG1elTbf
tVzJFLIvGfH+ac78lnRsJvoHZRroT5WDl/W8VSKndYfGi/KSketGmGcJpa0JaS733mRGfdoUMYvX
tE0CzEAtCoBTINSDs158BDeng7L6V0WgGyc24knsVr4/bCxP+8tqZhp6sQevzzdVMqovTpnNzwFA
eaD4wpfX9hQMfHXWUb6p+ZC8gxzSoq2S7hisx8hTn1iZjM4mIu7knO5rePfSZuhUMiCAtM1H+Gcr
R5NZO0XCWbwErlZ3lRN0HdFdtL6nNWlRKP7B9IzEqTYnM1zwtUVrBgoqclsnQRBaj76ziFurtCec
eV6CpCUsigQ8PpEFsIQzSHRkRhIr3gjAfuhUTSOHILbv63lqN20MJv8O0cRU7Zw6H5ddG0UVfPU6
TlISMSnKMSG79CaYx1JvrCaoWuDdBNZPO+lmOTVumedd5y0wrhMfRult7uv6xjIVLVRVXUNaIqkC
vhytQ45dd+JBWsFZobHVqgT4WFrJyDwYf2qQ6rr4tJPMbnFRV218a+YUXDb2PhqKOZAvTKYx5F/L
AwzZLFAiCzvBVGm6T161YF0oaGWoYl5qYM5N+QlvykTnHY/LpRxa4Hn+kFaPWezWM5YEKztXY+9f
p0lp3aSDGNqt0U7DcxF0S7sBkh7emx5u+N6Kdqtd+0oIp72GGF0PH1Um0EQJsk/JGQjt/imHiXxL
GLwHxhobeduPUY7LO0lCG8l4kZSrRna2h8N3BnUlrHnWfBP3JPBSf+6vecmyGkLpK/orOzGZfdY0
M5mBMUYNvfHyqe0g40bLvhdSf/M1rw80LEtRbnxmHGAeHpXP5y2VHe2lHZZdcjGhE+GHCMDHMBer
3NZWeN0483RPqCltL8OwzZOzcaAi/szLPWDZlWeqTTXDoT/NMHC3uwpO9QJ6sA2jS8XSsDvv0JOx
WPC86ls/2cNVmFnztO2hVgyrxWn8Ha/xUa2brg+e69wkNfbqpcP/oJ0FiYZJo1fwM3Zx2acVjkRM
FhgqZYvHFZujikemC2d8zVAcwKi2gQBvBxR8/Ur0rGpP5oSWBt5Gsd4nGmk6zOX4Wg4NQaeuH15M
4N8ktWNdVn3YrilzDb8Ql4UZ6nw0nrtWvmUu7JqColT0aKkUAQDizjDvHbyR5Ou2jukccN8NeQZJ
FNE+5QOV96RtlaBmdFJnV4vuwueQIXwy8nH7XSQqusjHpDynLN/bElGCE2oIWVXNWJ9YlsFRWObm
VQYF8GLoEU+W0vnnmOoDNGtEOy9rGpaD08Ae8iuqI51vJimaC8ul+KBWDa/vFHeoUFn6hQC2/ZT5
9f3YhoKEbU6+sohYOIzOcL8ocOJOX541tb6KXPdLtQ/c6mI/4qyaDG1uOpC/SmyzGdRj5nUkG1MT
b0gBXDTdYG/7OA5Ws7T5BhjMvE1oFL8MjJOtLWkVp4GysnUK4/1ah8UNa6NqZfY+MM8O71uTsyzo
mOaQAJ+GQu0aogKYUPML3yk3eRLXZzPClFWoy21fEDL3/Euvx/LTe+On0PWwTaWjQcoOeZKmp/TE
K7ps7U6t2pFE6s/InAxbpofvvaryDeGhLx22IhNn0dYO1Ae7KdSJnLP15AzVTR4BOKAt5YJ/E13M
KC9gWeefqrixSc+VYpPPNKD7JKWS7qxTxR2rZtiXln0XwQUi9+Fv46IDhyJxKMF1zi7IDFIMa8jM
xzUxfX8GoMBBnKKzlRdRBWI2LdAWObQpJ6aydtxB7MTSye6TxaWLuxF+Qjn6GO0M2qWVl7bXU5Lg
VM3L8lRWQMYyH+/okpV3iiQdOs04qRHOYhkrUERsl7IW38XSZM+kwMOd9s1z1pTqjoJj53JicCCH
KPML4eu7PLOq1UAO9eOUBaQTRuIl1oBD1K3iJ1K+D7Gc7XuPtOlEjnfTe2oVO/uJ2Kl2iQHEyPva
98eVO0FLqnxY3ip+HTPE1q3YNI07YOyql3pjsvFa8PR0WWBf22b8GhUNj4dzHUaGKLIbPFfheNN6
FFHUGAly2kQp6sp3yv4WkifpHKpnCyvZ1k7/WLeS95wK1EVHNfdp4BXXUoJs7ULnIwuZ2TrRoAfX
ZTHJT6YNPmQjWq4JAZUP1neDzGxa97DfeQvFYIZ5ymdzSTMvEFiBuMTVhXvvFUV1KULvbl6Ce3L8
qOkWIa/lWIZf/ZG8yYhXD2FTc8kj2j/KNr+iKOaqLqPyKgECPo/ZrnQ9GPl5TQqTguMTUgTQUU0u
z324YWsXhqfGJtLTnImqcDyzlbNX2OZgL8HejBeeajee591bYt7k6VBuOyQ54NkJHM5zkXwKxwHZ
hgt71K2V/jSXgbjGHKjrNZA27zpJ+ghbUIvUoZDOnd6r260Iz2iPUoainBTOsdOVG2uZ3W/ECdMP
RcrSigxGeNWXZAgtZednEXBZPRTQMFVdX1CRcVHZGQ+oG/V3NdKNizFZHm2FGtymCuPz5BBply1h
gTqoKKweAnNGavbCA2h2sriaf09s77Kpm/bM95BdTL36Xs1J8bzU9sOMseOxd3nXjSHhhIipH+S8
fGwDJ74fMopqi1yzAhaBXkW2wSLkpv+HvTNZjlvJtuy/1LjwDL0D04gAoiEZbESKoiYwqkMPOAAH
4MDfvG+pH6sVzDSrK0olWda4BnnN0u6VIgKN+/Fz1t673S1l8rGw+6sOjU281AXxmW0zEyDmMxqk
N6f8l9T2k5uV1fvKwcqlJM24Ir8mzG/qsc9jev37mRuzNeeWVLvMMSPhj7vWIhSlzIyeHZkx+uo0
1i3ME+t8qwp82Yxkn4clc7TRzRmgWTijWASUnKyF2TrvBfaoIkzVfZFK8mMJ3dqwWSYbF3fZK3cp
upjA6SuOoPnOW7TxmPA2l5xlGu+LEPo+zFX4CrmwZhw3MQEvznMmg+6SJYPh/diNR8s3T62Vaapz
bOR0aJpbZiTes+Am3+A5R8iaUA16BzlizSUCklqdtI6txRj3pH0TTeOl6rEpKuwKEXVAGly8cksX
7IFSYF2T8qEffXJnasIF2i5gPEcjYzPRS7h1nMk/1CZRrovH+aAmsuMqyxhNdpq03pHawWa8RpZB
Qv5ApuZrp2UiUnb5QK6d/3Wk50kAE6baysXZ1tmvsog1KdW4Z099GCXhKk+YotunquFhHbD5Bw9o
ulrTXnBoRM8TuNWHzJv0IHFxpg1/5zpm4AyEhyQZ03BtQkM85GpKQ0JEoRFcLJl91oaL327vkzXS
DzYjfPwhUdJQGXoDUeAJo6YUVG1Bw7xZk5zaOZorO7ugPbizfwnCZJxICzAqz013WitSfV1j9WUQ
mw4tRXbygcwOJy5USnP/qzVbaXjnDt2Tmhvyb3M79+gUFyv/VXAzm+YIxEkTvB8ZzMFHb6oqRBDL
oSlvJ/GJgZxd96/lWDRec9BSDL66eFf2AdVR3jc56Re+5zp6v66eBUcx+U4dkOgzMnVYaXYPKNtO
zP4GpyCPZp1MDI04MmrHiLO3uXbB9NOPW6tqP6eDxJytc22QJgYDm6Dqg5jxFQHMGNNuBzcdtjLp
92Ftf2XHVdsQOOND3yFhJ8nPsSI3N0iQdfVMC74mhjlsf7RykjHmMVjIi+6JeUa0BkzKZr+97ZGe
Fx2GSgVmoER0MJSZ1gJ7w5Yono41YAO96LxAxPRRp3k0O+bBoBzdeOgh4XFgtybr4so345JE8m3t
DfWJV7GP04zRf+7Uxg06Hg6QI3Pbdkbxi8lgsFGtCeM0e0a3C5V/hcVRDuDVmbxPEKtkkLGPKF/d
5+Pg8HMGLZ+DtWhJ91J96pBCTZhNIjsOTtoyituwWcoXy0gKIv78Mu5c0XZR3+H3g8MctMLOtC2e
1xRYpdoZ9DDxyktd2hNLl3EYXhlQ6A0tSAoJK5SQJxmbrJfb6bSTi3CesxxGagcwkp1sbu2OURxW
MmSlcpqeqyeTMdQmz3p93Q2zjyHkctaDWx7V2H/vSAYuiGPeev0UuzWYENOHKNNLd3SagTBn4Csg
pna9d9c5ObRDn942Sa+ejMzcGn3lxk21ZufS4sixoVb9YQHglZthtofrXk3WtWEgN8sBYwwr9HYD
y1BM0vjNHNRG3FvOrrfM5lRlVbUPJ+palEFYg+bjJS8WBZ544JzrMcFD0JBiqPWhc7T/ysCe865P
tv0w+ZgNzam1b3xjPA25/SydUB4tYi85mC9PPiHShNX72K+uJAiaRXfvzAOb/Lg61+Y6/WBkQ4Sm
StujEqTYM2Qajq67HIrG0vftTD5pzqt+m+Wdf8zL0OY8Lhfow7bloC0cx7gZB2JddzNdjbtkFgru
kKfimX5NEoHjdgejbupt5ppiZ8BNMCYUySOFYnEkcJ6H3jbau26yH3yXENXKKuv7NrTF0coSfSLY
zIIebHOiF/xa7ozUr+PcydOtIDoMLu3C7hjkaqX0PDNx45Ntn1Nor8nJxr58X7lEYUTuJYTokgV7
nZaDgY1mgZElIUbj1hwKft/U90Q5tbMC+pheTE/Ij2vJH/GKEEsi8YYSeTMWxwZWrfVIMdyHU/cB
IrTfzAtOfGGe4Y2YWVa/YT3A6JXh+t7NUOwUs2XFNbku0u/iPlTqy2i6y2amfXsoxpaTgVGvO08n
M6NUt/tWcL4gECXFgN30sr3CPfjsWqSejCqpYiNcWfzLZXzmuH7Bo7J/wVLLGzll4YxqHuBLIKpy
jUc+RKGMEiEH8sYvlCvf/5HGho48jveflU+bcuul+qPXlNjAlSOJdkZXYe+mNXthlnWRoUh4s+hN
T7PVnxLYkmQbQmB9XMxm5eoKAoUqQucw+Hb3ZM+TpJogSFWoCJ7UwMkXxzLrm732P9IhqA/0jxuP
rPF6+gBx87CYab/FnHfZLRjm3iTtSpKFMi68D6VEMxMCmi5pnLtOFRWF+4kRBEEca+dv+sV1Y4ue
AFUcO3CQE4nZtZN9XQ9qPSSa6GO7UXA7a9MeewQAcQ2ueatTx984AYmgdO3Cj2j587Pove+jTpo7
JyfoT/gWZUim0SXB9cSVY/TnqdLEcZoDwQgNeReQQunBZjp0Pyfqky568rAMaEVqOi9IT+4l5M8E
ANglTX/k2WoePNSTRzRCIHgWFvHA0DPUKWeehFOP5PVuAtU9KHI6MeIRTaRzAmqHsoaHWtVLbfea
wMggu6ZhGuwqmTlHBvjyzhwToty6kCRRAtTL2KjB0BZBdLiHkHMzl0Iyph9754tve8a+7q0027St
g/M9mofhG32o9WtZev6pF5NFlEO1UPcAGQ/ZQBKW7xu3aCSmo1EZ2ATRuyL4YlbZIz2AJraZPWzX
TBIV0Y/XtVXXVzQdAUZr9wB/GND8mW96aO1tQGyuyIzlqLpB3xVJnh2aJUmfgzf6sW+DKttiOkGq
pUZbcA+91VCQViyn7UIklO6GY8062mn7A5GnzZYEuCcMyUScNVyd2dbnZTTHQzl2+75pmEq43j3Q
JE905q2EYYyVOdxkpC986WyUDxBxFhgMpOZQxr4Ii5g/bn6mfQDAubzBnBQh8kDXXxw7MzH6rRHW
crtQqxNKQ3v45LdFkx69NyyU4ObdCmkDXSPTbxQWy+vohexZ5mXuFHp2TbiYH5FK+TwVNcdwXL1E
NRD5bvvkJxTyunW8Kgo8Fwxl8CiEF6elH/mGphK3YaSxCDMwWEtwwLE7a4uRMu4EtvnFTvMmxmlU
fF+cemAvbvWOjmZzhrm2HxP42ZMYE85OhZMXIGCGd58MJHCWDcHjHW22jZ6mlhKOWgC13NQfy4AX
05PZhWAulg+cjyWPzWrdt55W0SAMNuC8xcIZbKbiS7qqeHANHVS7NJ9D7FQKdcA3FAInnBlyaYsW
aWW67Z02qvbZYn/b2JK3ERIbx6l8zJzoYhAdKQvVEQRi9kjzZYyx/h62s+EkV/nCAWwAdnwmJFvc
MGIKT0tl2w9LY3oPl3bRPc0d72QXQ3da3sBiEklGwuudEGlJ6N5P7GqPuEMz9qgxNT1QrkqioPC/
J7hTP6C8/Dz4TfmCfAdaeX4jl63gclnqfrE+r29Yc5ZDi5BQ7nBYUd7yWU39+myVgY+mRZIXV699
/XXxc6ZxUxDwfHA4DcDXab0NzoETdtBt0jZ3T6OTGteWrLpTYbnTdVmQoproasQxsjF3MN+XYE6s
Vx/VKNp9WJCJAxfE+0M/ZpvWM0RmiTKb3vC/sO3ad5b0FfwF+/1gaxgLOFbzhnfDMtFgImoC0o23
3nGlotnZjus+f8PDzTdUvKYVmGx7Dso/Rq043Gyppmm8BWagrrQZuFNcO7JcNt1qG9YVrnRkHJLz
RUTJG4jOhM0n2SPN6yYarV5+oAm/HqpwhFcF+Y/T3hFF7LeiOi8zkeCORC+xYf9lZdJOZ992JVD7
zPqz84PWiUPd22c6tZT/oDX019/IeLKGs4+z0S+9yyDGhiIurH5XmWI6Eey1V0lrmJGSWn0Pmgth
DzRLTxefzMe+tClji0tj3Qapm11zH7bdh8nM1abyUSQs2bm4pBFN4YMcGWSCmO6ytXnMe/E57F9X
BGE3au4OARIKgp54wndKu1esjVswz/KkcMz29MQ8YaX9y+R3H9AMpa1XnGZGEZu0Sq6Xgnm0n3qc
eccrfvDGAyTb+Yijertb4sJc2thfZ7UdWwLTSDTciNbdhEVz5xkNAwwSNRaVnVPZxqMm00aP2jlM
o/2giUyBxCEODWEnKXM9CTRD8VLTttqVPltFjn23B6Jo0ak4BDT80zojhVSOMRQs/57/hZIeN8Pl
ow0c5hoIfzP0cLPRXRQuyRw5qKU+CE6BUZHpW9PADyUgLoZQRgLlSsjXWZ5zczxPiSAdZxx+hNjb
r5wkCBjMinsoqW0/jUfbK26qyQt2F7PQOci2ndTloV9McUfy95VVjdMusSVEVfWFvLFbb7FpT/pn
4tE6ggrED6cAZRgvqfclhPh9vZg3stZfq7Sft5KVtJ252tIR+1qSYNQFELwBOgC8UK1LwBABa0nD
iReIP7/KL6ITTu6wRFUmIOXG7CYNMwLeOoeA3maWOyfpqrge9S5doaJrlretSh1cBum7l8ZN2RT3
tUP3pe+pYBMm1Jucgn6bpma9tVvC7Op6eOb6HJYpg+10np0wk9nWdTtx1bOE7Kn4EvYURk+F1vlN
MPfzMy8C9vtWg8ZomHhCV1cz3FD+rAnO8i6WT5bmVayClFd5cW45vyIRLtyFTiM9WpQv8k0FI0rL
PLsUNjR8LVLR67aAr2gQK1hj8mrI2o4u/YkNQ+/Pozs6Py7r13Y06/JrwvilP5USHQc/nTrsLisg
oW8SpmKatiKNqWPvzhzs5s723VtRLYQLIhTOPiClCheKu9GvUTGFLF6noWnz9JoBUV5vU28yf4ys
p5v/qWpT5wHOAocMnVD1YtvNFCdep+SnP7Mp9s9SO4iYIPToKHr0PdHSmm/kyj+Uf0jrwr41s/Tg
qDC7r9xKPcxWx+HJ5DihdzpoTEFM/MQV7xeavRFHl5X0JBUmL83Ywoc7jWuQqVxVxFm4tHAf4BYl
YpWZPsYGISkRnj2eskU0gVqSAhk2+QiboLtrh5jzl2Zx6SuNzgQvgum6FUnu/r8Fhf+fVfsf1sX4
4P/Oqt29Nq/1//rvf8q13/7Evzg1QwCWCZJvfKSAPAp2gL3Bv0A1I3D+yyT83YRVAxOzzBDB5L9J
tfC/fFcwOTVDG7bN9i8qxn+Tavx9oUAzgrbQhwFA4fqfkGpvhmf/hxrzeCaxDnUu//BDuC2P3/pP
6XXjiXCgVYpcT2WEB7AqfbAZBjOy8LudHWj7bNSTOk7rYhMm2tjhQyh9/8Yzq+LaMUg7tccBvkJx
bkZ27u05xXdUkVoZuIfm5t7P+HtS34PHoCw8/uNK/wZ5exOGv/v2gWUL12VNQb/lvHMTsCrDC8Mk
dKIK0OCuzpKcUWZtF3SQlnynGg+fYBoNYJ+c6ASuqaelWLsN0xWP3rObe3vIkCZmL47XgouggQE2
HVHcLBuYQsz++HnI2gcPOcknYV7EZXkTfk4qQYxO4RQkpwDlIlNb9L5zsukqC03cJ1eldnU4QMc3
WXs2JxLw2tYgiE4wRSjHwI7pShH7Wtf68OcL8rP49XI3bdoZrDIui5sdvL8e0Kp1O1alEwV9rR8r
mdMrXceOiJmQZK8ld8pPxKdTdY/99OXPH/3OJuTy2T6NbI5xqDc5s7y3nGqqpk7ZfMnUm/nHWoTh
k6LNtSPlGgmZTGKg7GonRhSK2TR9NHRZnhZL/gUF/JkDvHwLHmdQSEaLXAHrvXNjm0lAXE0G4DzR
2zd6dkVzrn4YIvjo2vV65Dr8zfHsZ2H920dyNAKPsf0LjPpecTxJ6jLVCQJ8Lr1L2w8+cbR4GAJI
pD9f4l/vrgg83xa0KDw0tu/NRRqJsBBtporcogLqWb213Setp+KmsznpkPLDhCGwT8VUeH9RNb9z
MvjXj2Qf4/ny+J3Oe7+yhDubSiiQqEzgCGrZXSyXmnIXDKnA3aB/ZKCGJLAi0dlaPzYJUWj/+Y8P
+f1O6HARfrnKA223Mpl6FbVe8slM2lfd+Z+wWjE3HWXrrKy4afzHP38mC/A/kNq3Hx0iscAOgIag
8N4/0rkxz2ZDBz2S8+Ad85zGul8G8i/eAL8+P4EVsphbduDhzvA+DGLU7jA0IuzJXc4zAET4F2Zh
6JBL8mT//IN+cxv5LN9lZ/Fd8jnf/v0/ihHhz3PZDV7PbXSvxk48wWh8NwBc8ZWmuF0BKTugusNq
VTtbDc9/+fhf387AtpEBsR0ivQ1+sb9310DwhPWRcuxvfdlem6SZC1N9dtLxQNsubmWKIY/2mSaK
D6YRfp4LFB7eapPvoL19x5BoO6Jl2Jbi5c/f7Td34aev9s4eQ3HCx4eErya88GQ34V3oqi/cmr+s
0L9ZJrkEgmApmwBhh/Xy5w0X4AKVBN3IqHD1ByTNe86cHysHLy6qUURhRZyZGbW4gydsmdKmpZH4
l1fp18ear8ACDfFOWWL/knhTKEDIUfMQBF0bCVdyKpXO3wJ1fq57Ly/P5VMoK0zLsk0euJ9/KAOP
qp7NiU8pxFO6iEdVqY8Nu22vh+jP9+53jxUvEGYfLI8eDf+fP6pwq9DsPM7Ozir7w5qKT3mLkN8e
M3c/ecrjYGQvf7mIv/t5uDuwOHiOT/v73X2E+cNEpBigJ+X4mIYc7vys/6JccZoy59uff9/vXltG
Sz4YlMcn4drx8w9kSrXayUKeWrUwnaqNTiNraznQLC3JabKY91Ll02ZWATDMvDU7af+/PLfOha3H
Pgby573PNsSbYXaq66Ped29CtvgrYpmL+GKdo5fx+8JtuUbMnO903u6pWx9oO//VE/DiBfZzvYdH
zdv6b7IPABb+fB0YEbSdnTV95On2EzqOB3j1m8VSj9KSHynt7ti7GEp6P1yG8Y5uX/9yH37dgfl8
N2CRosYiOOndfcBmvB7TIe2jaZiWCEeX67A02z2q4CxSXhMPJOtOxCPGfofQWpNZTfvL8fACs41I
KYROzWJtS1cUDHCNkp5aiPgOfdfuz1/014czDEzOnFQkfEnLefdwwggiZPRMjnqz+5SPJAYUYbAX
wTJvsEqY/7Kr/Lp0spXg9IPA2OUZdd9dFeaMPk2pygLCG6ZvZZl/8KAIfkzG38rbt8DQn+8/Lzkf
hojHsz3r7az9j+2rKBKr1CU2HlZnMxOQn4Cw3O3SDHc6pa6kWURnr19A5ermhAAzxPXBnA+yJmnZ
LMkAEA4iyQw4sSkF06dgOqjZTTESqe2D8igmYDrv+4n742L1sPGQIe+kWnaTM7qAfPprqpq/+Am/
v1fCZCtg86emuVTu71fjeWwyX2bdGo0coC5jseBep3D5wYqZaj43f1uX36/+//q8wMKCx+MgaV7+
/T+uYVajKTdlv0Y91flVW5je/ZAm/1mIhEfHg3XKupgMMV+41Kw/f0rl5ladm+BIdrJWu1VmX1ad
f6ZvcT3UZhSqtf7LI//+1eQDHc6BeJVZpsMB5LJH/ONnaTlngWeVS2SnIv2Eyt+OsrF7tXvrKxB2
v6mnnKFe6/7Nf8/6zf271MTOpUjESOl9GIhXBIwcAiaaVdeglWYXslvnMVGCKNN5cE72JIEAi6dg
/YEs7ENj5rcIXAA57W9rW3+yiXLcTGH2n9l9vd0ADgqsUcK9COTeJzZh/aGGhnchCrsh2CU6dY8y
SZkTy0X+5Rhu/eaRwiPi7QCEmRQyrJ+vfQmopCpMl1gDU9LM1ybdgmHvXIGrfcopAejaNnfod169
OYmXgXBwTn7G1m1duLWL2emcf/nzCvibx4H5PUAx2wV11nsD8xHJJp9V6qgYfBUP1CJbpxtkhDb6
1XYWtOHwrEA3Wfznz/1lq0ZYyCbJSRAx4cXu691iSM+G9RwzBIwsyx+Vv5ZM4ERd1rtQN3lkB8UK
xTW2V5ATNB6Ki2qlqzv17c9fw//1llAoWDhCOfjcBb/ckrEC6ExHItLdana+gVO+lFN+O5v2uE+E
+l7Oo/84UdukAJth+tAXxG+DnO9qmyalETCHqwR44VS2B90LSBaR4oqA/yr4nquBg3GfuWcYl91K
DDSOpbtax7BZZ4S/VfPi1Z13aJ2VCb9c7T0ma+F+zEYkun3TxZhAMXxk0oxHU03091Sf27nZdwxd
4bk7shfnxj5qt/jS0F87WbTCXgdl6QdVt3zJEfaosNu4se2PWFDohwWFEmNhOt1oGZDbtR5BylPV
3l4m8fssrEWEJVSxoxitkl06z/oGWYZ7VgF9ZaQLfXClZ6t8KkVbeHspFEHBf7kdvAD/3LfoDfkC
xAO9M0tU6L47XMD3Bm5Z9RMiuNH7FlSw4raVNId6NT96faj/Ug//5iHkxlOtccSiw/jLmmQsHYKa
kVjVtHEevdR94h5+aYX8PA4o0PIZ0dg6HDrhROlifP3zb7XflwNvPzbAbMlCe84I+d1qUOdrg9yq
miIp0uTjaEky0nOBS7gwk69IMfwc54bOIF3e0A9kqc/PleEUj1nVE1srWv/HhOnJri60caXqgVwP
o8odfK66Nl8pm1jNShOhA0yjvQ1J9dkq0CwYpcHcS6e1zu6AAvPPv+nX1cTlxcVzH1QZWa//7qWu
vIVh4zzzNvV4OwnZ53d9mAe3gdQ8Oz4WW8GkmSHDu/7NqY9C4PJ0vHt6aHqwe/ENkJm+X17hBlSK
wYiKACabnIEu+KnlBfXRbrG12EhoqJc2Ly+K3lSLYy9zdPV+bdS3iVc333SQ589pg+HVDOh2bAZP
360JTgebtRzdi9vh8inwITpsOf0AErDORRYMV3ZpVedgtjg5dUnjwZNepGVqrPWES83CQL3zXhrL
Opuisg623bpXEnkg8p/6aQ3rV4dhD++dao/OMBDEIGrxeWnREMoW9/gGu8NjlfTiID27u1MVQgkq
lvBhWlx5nl17CLYJJrd1JGvXOYJGILtFtfjIfJocyMlwopX99tCgyn3JlGntsUZp8E8ZxcZpZEcu
F9vMp6xu5yf6NmFUuqXdR8mCjpO80rTYhi39hQg9KheirvHpyfGOu8W7jv+fMD2/SoqZSacYpvXV
KEfjlTrbehxmx3tFrzCSVhWW7NrWAF5RKEu+6IqB1drNGlR/rOLASVakgUZ+WyXBcg/12W4naSSM
vGxcClQBsJnZQrxm9ojakMG+CS8SeNiay0a1DvqZpjv3Kd3kuEQXuM0wLwA/QAWAcUvaxYXMMIZK
DMP29wvQ46Hx5+GxVqqHtMBb5YWMMhkPXd3mG8sxwrOVW/JmADRCQJU3nwMc4q68LFMxfgpiF6aY
euAyQrKwL1AIkvlVYrFHW/eFWoaBEZ3TeZMJD3OdNQMZD9IRTVcL9FAWGFPkXfnNTKfxblkCf7uU
Ibo9C6trkiCL0+La+V4UjDCTZi22iCIdrNxrHrXFKSJ0PTcZmZ0Xh8ASn7kpBLJy8HE8WVXmfddq
kQOFBNqJzcqJN40CRZtrj7aKVDff7ru9mpIOJKnnUBxjc8esAvuAktrdqci3z8D/D2aoUWOAiaOJ
hOnBbdU5BnWX74E0x7MJOnHKijQ4VP2wPpiGnaH9mEKY2XSultMqlvRe+BQtzF/D69IZEnrc+Qer
KOGCPNnslezNjz0I1lXuSy9qocLiAc1WHZl5M550X3a7rvHDj2ihplj3gficj36HBMTV3dbFHgqy
e6mf87FZ2V6b5QbSQW9t21DBxqxRBM9eArGyishagnG3at/gJbPyBzAaeXJb5DLLhAFYn3j6oUdz
3WzWNuhu+qVK4pbgKjktgiuCbkk1yKBX+mE3ib9E4E3zqS0tVCXIe0llBx/EgynfD3mN7q+XLZQJ
dpfGSUFQnLFG6z/wmryMmLnATEh4Wc4Ue9WDTIaqDE/kk2ET5qkcbBbeD7G7iHSahJ+0Be+iM3v9
KituJkY5Qcy8uHoo6S/fjKZUu6Yqg/NSV/6NEMl004+r+GKzC3wNG4Nbl9TFJ+nhHvd2T+ehhGsC
pD0nuYaT5KiGjZFEXXkQcCG7oe45+i35xPTYnZlW5Y5rPVpMCKB3AnXAxybEqsxEHCLT5dYokYE4
EGIjkYoPBHXmV4ku2niisQ9tliyRYQckyyIYR/CJ51jHafhU1sXr7GuERCopjK1pKOdQ+d69Xw9s
RhJK3s794i7niHrXpGiYNvQazQmLJmO9VQCHN7MSCFwaq6VYLEp47I1vgRgAyDo3fo71ysav5qfG
6PDiWdcP+VxYZ1Hw/PIRPX1TcgAhdkxA3r53nO3bLqgYtmenaZwSDiS53c7QdHPyUgn+bDME8sUe
++JqcDL/26wRK6lubq8cIfN9HSDyg5e1cuhdjLK2MxfiU2u6fEfcDsh7bUG7VTKdOkSDMgvS2ykM
+riRXndyaSee87IK7g20y7tmGbuHMQjWz2s/5M/+4i738DEfmrk1vvurcFl7CMKgh4aYbgFcqEBh
tsWyjnciGTLraKQW1peygR4b5UBOmYZXE3iRFSQqrVMTPNBMkScsjO3YXwL+MOWJeEJVpvNIm+Fs
7xBlTPrQNH16n1cuJrtCheOOKzx7HBGtxsI40i70LsCbDqQANfl+9FPYvlJDUXeMd/UWrc96vBCC
cSKb5l6W/tRtg85vtz0oIGrCeZv1vX8LAtJ+LyxDP1dZaPDRwzTHk6WTZ8dwcSrMjBZZ5jC1nwq6
4wL3Q8NvQb29Bb0akk0s4lV4pYT5bYXMjcZJxaoErnQmhIvbMvFuhkIXz6GJWhfg9GIfagcB/l35
fEdzfPqMm1b5ioopf2ylTuO6cfB+C/Vsqxh1Ljn3WW+sL4aLJ/POJYhYIpde64OXrqw3ZoUXglNd
1GftD9KKy63licbacL3mJ187y500JroimEKiScWjc2MX0jlZGRqZtG3Gq8lnJlPK/VqLOdIcT17n
0FbnyXP0Ezppucaw+Nk5aV3nu2nmX6SYxG2qvP6bgb2hjb3V5D3pmTWF6eyiEd5pqppSBuJpvYjR
ReuZZ4kz2jEsRpvGo9KPnIPwjJBldcWWWr2Mqxlup6nHW7EZkAmkNemV6QeznK447wxbRxvWNhzS
q6ov7n0P8AqOOrw2NC/rlJrOka5j4ER+wgFnbymDMbecqUE93QALV6TUWxdImwnkZ12sdf4RPfHL
krsZol40ZbiyIrrG7BBXEMyzeDuzDF5Q26eUOvxQ677jyMGZZ9+v3h3qN9L3hAcjvMnsjl3OGRyW
YNfp2dpFwxyBaxLou3lOMjSnlyooHNNsP12o13YaUDURgtfBR5ODzHe8oVwZ7lhI8T5V4mPtXeqY
vgqvfAfozSyme4QuON+lY3GFIdOVOdbpTvld8FhQTYNkD3sxUlIb1WTF+MMcxlnVLKAG3lHYq2xG
Wzzj3hXNGbOp0YA2AQz4kfBMHTwPakwitY8CKaIa8xM8JsFwgqQJNmE7f/KL0ThUmFducLDgA5FK
fOQKlV/qi1NtCQYTl4FIz13YUV0H4bFENRQFtT3cKjfwj+OladR3mX72wXtOQ5WyAvXJ8tHE7PAK
CVWs2rpFBkRuhDWb7W4cdLNJNQEyQgfl0UQA0Y2EKjrD3EayPWCGuOzctHjkZa62ZbqeS9kE29CU
JVSecwf1ZPLmW+59kFiaXqI226NecFRTyMpvy1kud/Yqhzrue5mdF4sV1GNgeN8XWbsHMzLP61Lc
sreN+nJlqGAX6o26pxyd/XCIcuFj/s1Cd+8RlI6GtvauiyHvHmYnDa8Dq/6aTM1yVVU0sHb+6AfX
CMPCaxNbyHSL5XC1sdrUijBHIbMxH4Jo0GV/4Aw0bsTU6VM244Ntp+n4xN9zhV3HdJqYtl269pZ6
TevXReQICVU57xDkF6exXKjInCTDo554P+TLxbU9ej4rluQepglC0KQ+a6+xzobLs1lQYxij3RyS
IdFxhq0+fj+hyx+fvzq+AUbuZcs5Q8e48ygGj+ZcOk9G0nbXVZNizpNb+dFRpXmXjkm3n2yYyKgd
S8PfWeas6x0DU83yaWGRutr1vutd1CT4MG9QRYD9Fj5YR1e7w1ZMNrgsrtHejZM22NdktXCrTWvw
1K8c3IDBRHfFjCTv4dMXR+BH6PLyjCv+q1urQUAZ4m4c4Ueclts5RCZTGM763S98/CtqEgP5e9Jk
ok4Hhrtbkszh0Qn69nMhqvTDZJTyqKDo2jhNkETuaFlM94PknLstzBXrWZXM54kI6LizDcDTdElY
ptp+rR9RPRnXFd7HFz0MFGHRWgY9I3qY8DW70UUJlmB0f23Wrn4YZOG96qn+YRTQeDGdLIebbvY7
OzeFgRplxsJ3Zy+ywpfAC65pRRmndHWK2IIXfMgrH+1jZ4UvWe03z/WE2IeZcL5H0htGFl4JW7PK
uagr+jt/o0SLNaNNJeiyCx6NQaa3pt8oSuwV+4jWbujk4tms0V+cNS7KzYRD4wLWCwTqBfvCCEhH
ZRa0qHWJ6gXnewsFarJFw5lEc+6gF89SFflLJb8uPF47MxXYwgSGwK61VMz21VLg9JYsxp1Xp8Oe
MwK0+gWmUZiRR+Va/2/qzmQ5buzq1q/iuHNUoG8GdwIgG2THTDJJUZwgSFFE3/d4+v8Dy65S0SUx
fCMc8d+Jw1a5lJloztln77W+NfW25BficzEWuB9xvuz8uC2ZjIWmU9LntjngmOsGo7UdRyiVKqxN
zaBR1Clj6IqxPzyLSVCvUXSP62LQd5U1nRjtSQ9zKbwaeRw89IMSvQCbEddzF2TfOiFD3iEmBVDV
Nr8d0i7YNVoRHiahZ21XNdENywnVqzosyt/cku4sNYgwQs8ajsTlKzU6nZc+PZjtQqnVwM85ndWj
ghb66tCb8mZQqOlaUKzbqkyqFbCfbifSvd6MGs53CYPuJhBaeFS5L7qBWfKyIoa25SAf9h2LFVbL
mvOL0FhHGvSz7IQzQASgOcJWay0SpqgYDOYhBcYA3J7YS+VpRsSrF9Iw2EmG7yYZ0k1NSwRjNx3a
WkE7rA/tZlZqylvwZVxFpVC9YexqO1AmHaa30n9R5WTwylKoZNi8Kc8vMEQsnORMCJnFflfLbh9e
Z9DwO0GUCtEeQwpGH/IAvXP2U7s3a6q7XOEgEF+DIfI9wFmBm9OSoAMx3QUNznwQErUbmVYwLT3k
zsPH269zJYucTEDHmYgsSVZaAK8ScVI6XLRiQ2egwArJcx7HQ4Kg2TR8UCF4bpkLNJJxqJP21JEd
brPtAI5R+m8I0WWHCvqrJTdYPFKdZhSCvXNAIoNDZwRqpJ7qTu/7B8tAcKa3zbCe0W+vFKHw5hkN
rqAKj2Mde8R7fSfuFW66uhzihgJjUDzrq3HWG1KOemtTt6Wndl3oDH41X3vwybaycF/bURI9wvxW
scjwirOK0yyiZ2xxFW2QaeaNteIVIGZhXYjzmv4+rhNGFXYYQ6uEgjUA8qDjJ6uFhnAak2LqT9ep
VrA8GgkAc+DRRwmCKyCp8gDRIlolEY+CFgIzNSeR0Uk0HnOMsqyA6a2fmKBgIrAMY9lS744bWRfv
uQnPQBseuFAPGIO2g1pvplHfD11WEZwWleqqr4OyciPfbCAojBgEWVEnC/inMeWOiYXjrADi3Eky
RRDABNtgpURarhJCBZk5nc7mXI8XNaqgvpR9LtyCZkedD+DoZHKi/w6eXXMAS3+ZmVGCEEmawWkC
midWQwATPhFE0pHfbWKwwd94nyw7Xpb9iYdlr2uK3NqIlAcHptImz60W3Z5+9hfmaS31ypdeUq7m
LBMin2XlSUPUtxhIvkSZHLmGNSXovaR5n8PSX5XczW1EMDuEBYWTmdUTBREqg5NKAed5bCFPcjPf
p03AUZJTO7toTKNlil9pTmD2tqJ7ebGgWFrYO0DaXjs/XrPa8cipHK5pb8pnTSbXPoot8RgaqnlR
zG5xO0mFK0FA26KNy06BIHkJp+TT0vUGuDUsOBqTbHIftD3bd6Kd2rCVjynAs5MITNMFvLQWB+UR
jG6AOYnawZdk7aiPdcbLNehbXVsccNKIH69rnJ5B+amnNEDd144v1iCUt0U8MjXAbLHygSvjxMuZ
H+gK3TJtNMq13lXNVpXl7CRUMcyMMLVeQA5JMsLKwhJtLgDdtBRBQe0EVS6wU4SiHt23NHl02jij
L3/TZoMNKpX0MlgOyMqpF1UK4gD/ZSl24bNBT2Rf8U5cDO7BPhiqfI9zfTJdE/YPaLwJ+0Ybxowl
prbdAn0KbgyjHE4ae/LrGMfCHbCv5M0vs+kwwlX+2kDKvW1bEYOaIdLRMioG9tOgSdg+jI6BfwOB
h2bNSglCHp4i0ACKViavolw/BnIzXdHT15vRSvr7ZlaLC3e3FR282eEWcnS1CWIxPhh1ABxNMcs9
1BI/XXHeGdGFT6S8G5hN2woocqeNQ+0oYTG7Mh99bPMxYoJWd16M9Zq+Y4x0q1HN9VTrMbLAvj1Z
iQ7Rop/Cc+cL2V1WQ0KqIyx/rpkEjEsxYQXMBDgfjbeRhLlyXVkSjfZEqrXnADore0VCV6nPRm5T
R8kQ72XMldjTjfQF4haqMWNYckQ0zbpWOr62ChyaM6eZ+kCSSfCFgA3cJJMFg7YqZJvmnOCaVVWQ
oDiyTWREwjhlaygPUaPQRjPG4I41/paOniOqHIkZ+VOa3CV0HynUtHWlg9NUQOBA8fSCiA0M2hEW
WczQuF+JSrfSpzaj+dCQbsEQQnhT0L3bYljS4QbvMc+duqKtvQ0ZNjhjlOeuYAY0fU3euSppHyKz
8nh1u291R7OmTofGLUIdpy5S4LIgfjTwBRoD4Nh2CT/dNiZNO9SSUGxCwypWRDq0bgqVxwvpYrsa
m+x30WeLbrVMXquzpn2fRkyJGh4aPJvBo96HFCZQlsDsF+VhEYB69OuhZQeYdOq5Lxpb7TMMzFae
OiBOxp1SIbHg0tHpowXb3HUi+Q20r/pjGbBQyKIvXZOus1Ygq/TV1Gt5SJUbcDBqzBQ0ZCMK2Hkr
onOhPV8q2lqH9wP3FObDfRDm0kFRcLarTdzaeIPCLTZnjW0Xn0zU6DtZxTFpK/KalBl6VhXa9o1M
/MGdpErZplenfk2zGro7Auh4oxDKvFWHblzJSlt+jevCeM7jKHmsMUk90FfTE5uU1yB2QZcV+wxW
xKvPlGCfM+XyCOyRThMVz6GC33C2giTe5FNwnsw8dpV8Ch9+PeuRl2HOX8cti4SMn6AbOqKCjyIj
LHZ0iUX80pIaq47QgCrWJOs+hyKuAD/Lfam80/hW98xcvrM9UbTImWgg1VNS7Vlfymks6zpATI76
OLTuJdxfu6bABJVgB6K/plmffOe/mcBrrPMISRSYswx+PwijVDpM/qAkqDfhhN5P0Wg5IaY9DgEl
vkpiJ9bNsuKQp/EaKrxIDUODfZw1KkkLebNYOSGW0V34RBnw73MzbUl2kwiZ4jgofQwqVyCBBDPg
vpVMy7tBacI86uJzwIT/CCVJ9Ul4rRpwgr++he+uhQ+3EIELHollCqkjg/irIMHQZp7oNqpWM8SM
nVX4C6oArqXrh8a1jJVn5On34Gh6x6zjniMChbrGwMBuKzM/p3OZolrUnmk9JEcGkeZpiNTCM6pJ
cWeBaRuIoQL5rLgMqWqJYcIojS7DjjcCICHqMNWhUitZBnDBfvPr6uSTjmdLpbTKIQ1CKEK2pzGe
P1hznn0TJlwDRprA/LSyhH1hLjh26/qVdkzoif3cf60TaXZriOsbATuni54opZrJvgLvHwO7jyX9
28y7Y/PqFXuVFIbvv76i/yZbNTRU17hRLLQN+r8rdy1Qud0I2ndVCtrkDjX5NaJlnejEJ5u00OkG
Vbqx+LKFiOUmeY0knaTWGGTBJ6P0fxM2IKyQscQi8mGEY3zMvez5J4RRiMWqnRT9ovuByaxCGc7v
v/e/YGfafC+WFMbmI3X7L3zu69/mUS7f5o94yv8dSZOMmEWUUz+3O3lN+vwPDypJV/7F8vT7v/e7
6UlSzd9M+BiStkRnLWqYf3meJFX/jdUNOZKGOIeINF7Mf1qeVODcqJZQ+KPjkkgOZAr+T8uTqv6G
agJLi6JY+Hnw0P0nlid9sVz9sMDz12C34gugGBNNk2rzgxqjnLK8LoRUv6816ZWkHBLMgAzRyQ/h
a8yWvAJA+xbSzcWMbpxmKZvXfpgdWhFKVST1xy6c1NdBrRDERDNx9GMrw2GQq0vTpNUpm8zRM8a6
vfUXyC7gCO1GjDPtJgVxZKtzduD8FtogCBt37qZghXh42nez/y0VlYtRErSV5dVjFkoJM6eF0ywG
r5NECTgKPl04s7zLpsCDGvKVg8mlLNVo0b0AE8v7JX15CZbJlEuQxi9dkT75cATtyYxiRxzMK1tv
Q1EpwIlIW1IH0lkEKk3UnzXFTzCyHuQquJfD7KkI4GcZpenJmfAcSgZH0/Sto3Nnx6J6imbAhYJS
e3ACauqA5stEB9SW61LC/JK8RJJ5bSZ1i4dTILeDD6ePf/JVYSd2hrBiQA+DLg/3YdeQ0abKCNSq
evFUmZoTSXO+EVt4RF3It4sl/OhErT34SyJhmvnXjjM3eONIt3OFi1Xl6Ru2XdFtLfGBJuu0mfqm
AWUitSvwCDiB1PjVYBtnL+Z3i0BPb3wg6I5vDKZba/m5mdEi0bWiQZ4V4WsAH56uet5t1b7xn4YS
wwk88HDdiUy30z4NzwzWVTcoBLeUyswuxnTA7YYlEzKPurPaufYsUj6dpkrKFTBzzYkjPt+YxfJF
1wrpsSt5AiIjgKc0M6OvZgCguhi9Cql6sQzG3gM/Gjxz5jAvesuF8A1U5BuQVNnplfxQTChYkwXZ
FBgwGyLqVI+AUWEbobld8ZigibECcRsM5S2ut5zxiKRtpxl7NUM/i6dWZWo/8vN5F4Cf9/2xTaPJ
JliMLDu5hxQgTw+9ucjnCf+w4TfVXtxOyQ6zarLOm0j5kgIssoOQByzwm80sDg84VCeH+UPo4t65
NKqvUShryiYQ9RM2X1ispVp9ywXSLkq2XTso1UvYgZpCE3tJivgVGMJDXPG9ycqaj+UgjPdZV8X0
wXiKgm6iWMUWD0BQXnXIDbeGzt9SRsU5r5VLQmMAcNrAXVQVvPfLBMbOA//qV/GLMJd3ecfdL2Ku
QVI2mPaWa56XDYRfSbsI2NPtCiUn4M5wSYk6i0NPIHh6QDRRuADOS6AfvEnA8jToFTzsaMuw0WNK
UeUipGvLo6sRQ+MKwhAcYKUgh2MGIRT5uVKM6IKR+SRzNzH5lo/CSIif0JMzpRQI5driToS6ux3n
4qlq5ofAwN41ifKD3/KcgOZFGJGZrQvU5JDWubqOAiROZZTz2NEEt0vG4LYUmc2VtqSxMhFaXTmS
N25MyAsQKg1/ZL2KVH57LXbHwEwPc8n3NSbr2sjlucAx56J9OlUzv0kc+PQw5AzXDOK8lYJ2cA0Z
1Cy6ujcYdfRzisZVgLLRx5F7Gtyo3NtaoPkGb+npff0riEez1Tw1VgBudKcWeYpSf34Q9El2RGgJ
K42b5OhVWHJo4x5XKSUr+isNynr00sjqRWScxSETAlme5SosC7ijYqSx5poKVDhBpE9UpSUdP+4I
PYSRJ6pPMArR4qIZKfHPg6JNvbk1czuzWDyMqn7MpfoRqL1oGx1LPpmbJlPE/M6oS2yh2H1uk+VG
kgGyhr8tr4QoMxGuzQ+gLJA/NubV79kFRL6MbeT1YxeyU5T+s6qHb5k21F6RNrSuAPes3v/uXIEK
Ks6a13fG1U/mYAUON3GTOXmZetqjDT1KtwkKvBsp3fFwyJlbDsomD6cHP4rfmNgaYAJEaWf1w7Hi
jOkMABQA5QC6LkLORFNyQOGzDDiUk9UMR4UUn9Vcsy2ZavyUq/VjjZph15qw8URhfigbHQVUz4Mo
a+bkKEMHETjXdYsBPiBYZEUG2hOnief6aBG0uI7ESbSHXo6csTdPSqlc+oH3TgzKOyvLnyohvo8r
0lfoffRMy6wAjye3ljanwhiOpUibQRWSEniSgoCkyjlv75SEEaHcxiTECdxLme1g7JrHtBqS3SDF
r6UE3rPqWtkZOmFyBl1Wdil8520gq+MKnzUiDkOG7o4aC3qTeuHsY200ojQ9omFprefAW5hZuaOv
X4mjyHAmllxjLAPMHsI3hAN3NGLOo5Y8jXwtZwr4P8da9BJgJnACOT/E1fQgtDpDm6raxHJvbCMT
pCX6zsRtg/oxm1OkIzFXojWF7xYcWpdsGC+n+cBz8JiPPNSGalytzPrmC+GraBqcf+WZ1TsaYHdP
s3/rjxw2kukhwMngNxMID1BOR4W+ja01cK4tXfjOTtOQLRi9CQhLFl+DwiaYPUGy202lTj85DF7p
E3DpSU51AOdw8shlhAxj88icFSVswHeUuMz95FueYEwPIyoF+Cp9QRJvBh8jASKRS8FeF0PhOkxk
lNRqzVfQktd0DN44Yayxdb8mHatMWYTdlmF9sZ1KYINKyLczB/Y6oubgX6qEEao4jFeVRsqnUnFj
2bAW7O2gurRXuUhC/GZFvG21wL2TBvbACGIIWAhmLIqwyzReZysTrh0ec5sWhonRdbkgUOvtLubZ
J4wuWUA0CLNYDfIJf5yo15XNoYQrGPaoA9uABrYsImdyVM2fjnUvqQ8SRikyFVl0taEMGd8V0Quj
l8ZthfRcwoB1RVFyaoWfbsVMMhVhfCA+izzUhM8vc2zTcuJfochd2ohZuEV/f4UIPQKAZSgb7BTl
KWilpWMUhjeplY8IZMCpMIZ+iIgze657sIZAph+X+g5tVeNECbrneJbowlNbOViGucIySw5qOnQq
EQgy4o0yB1Qbg1YKwZWcpjgopOdiWnI9+uIJdV+3pm7etEMLUyMPXlGC8vixXCUJq79I2saqCqgc
laUZq016fRQLQ1lPVY1FQrWajaCwQsY9/yGXPJqGOqY2njpjxTyrPw0V89ZeEy9ibKyVQJYOkcFb
Awjbhi4xOd1QnvuB74c6AkqyDtprZs7qZA1rZBRyuUXGZ3XGspNmbLxjq5H/OvFvmi3LWSAxAEmN
kBmq3NG35EFNVGg28rK/6ErwWpTJUzDgAu2XEjuEe30kJ7J0WLISl2RgJJBQv9zQN69mqFBO6znI
R+ToQQ3QF9r//EJ6AcwgZRJeAoDGrlpCr28EXnQyREfvfTFEwGGuSIDfZaEGj7AfVkzbJsAG1EGl
326HUW42lq8kq6hnXG5pqbWGrq45uGCmfZCzvy0LSzBw/6sR3yYUtCv0UOCSS0JpFemqG8kj2aU1
O1Ecj1xGOrM7kfHk72Ll/8LZ9afhUv8bT6Z4y+hqfXIy3Xf5cxNG9V/Opr//m/86m+pLCBT54LAK
VFVT/uBxSJxAaRmJikyDATObSufhX2dT9TdKVkUxFvX3ImnnQPuvs6nyG8MhjE7o7TX8P7L8n5xN
OQF/OJvKlrIccBUsloYhc3j+a+eqQmoJ5QpNmdbHxKEIKps+EFwmLy9F25W8sHjEqYrLF1xH1jrJ
DXQuiaofdbksEX4106qtEJCyWWmnSWB1fS+4c5CdR5WzqE06zwMgWnlVJ3m37uqW5TysKXJAZmx6
lH7bGaDmShMxiE/WUBwIFSDQCDzjhqYXp55GvYD9RxMiJc+KkU9e1kR8yszflvXs6BluNrdo1cqF
bJxuUf0n67mhhz7UbMEJRyeC9MjJBAkxOXMR7il/TRfX+tqYloNoQE3RUNBYcxSdzESr2dLTF2lS
LmaeHaI6fs3m6CVCe2ovf2D54gPKuh5ZdbY2i/lrk7I2N0l1xxzgIIiMjQnLiDY6obl2LxRPsBFJ
pixa8NRaWa4HzlvAmXQyzkvqDcj2b7Lp71QmITujRdcUaclLOBHlBwnkLjD641guZ7mI4zP64NGm
l7Cs8fGLsWyaIeCRjRny/ZEDx9eKSsaLsii8MdsZfDpyz2nva+200aeeSpga5P0QS1YkNdJomJsl
+cmuVV86jKV+IiyH86yOEq56Ehnc22Acn9Ke04g6LPvewFVY/og59BNAxzsa43v4I+UKBzv7nJZn
KBpj9ule+PZ+kjElsXdyqT2GE8tYnSHkzkBv2Tg2rl3OCVRn1wUQ+1RRPKxBK40IreqIe4/glUMy
TG4agSCAa+qyxq8WeK7IjsLtkS3KolEM2cLq3iLqPn5bTvwJo2a76dInPNIhKnMJub0IbnU5akRx
CGovb8qnMrY4CEmUpdWsMH3IsfoMuFtO0/LojEpzRJMjoCPru8Pod93B0AO1soWZwsVujEy+Tami
XrCkVJdo7h7LQdvIUWe64NO2zGxeSvrEHNeKu1Bvx1M55k+NX9/5KkBEJc7vGr5tXLFxitlZapZZ
9zCG6LeFZBXL2YvRJa8oUQpXVVPyoVWFGGWEwru8gL6rLu0MK2S/ykJhF4KgI9EdfW+4aNnz5FUu
NMpV6UIlkm+0rEjWRUTFkyRsas2URKdC5BRQAPl3dOIwH7oopv5kvjfafsIWGU/pWa61bTsKgYu8
6a6eeM8mK3zTJunSow+0Ge7y2EX5m1ZC3EtDWurgTngIdTGHtqdOwN05oCEeTVwrG45xFMIVpGki
BBQFacylhVqNejakmb+12qEgO3cKDvoMXqRHf7Rqg/k4aDwzo8b9FCMqiJQkaa5FKx3KMRpvIhlI
/dwQzGolPmpzrSGzyCJaiUwWDbkE5yox4S/QlIqoV4xw5IZx0szD6hHsX+l0k76McOkmVEUQvraF
9Q0earXzhejNN9XNe20rGfCxVcqkoK+0M2aEF4VWsafnmYqTjM4RNgZGWyYgEjngE4mZp67j3MOV
BAHOwDylgbUtzER0aZbT89AwKdJnf+2j4ThmyRu5j/1DGlPeyColmlpROhGxE7iNFWbOELf5pgtk
WnxpvIzA6sfEDF5qWXw2xR4lvILCL9eX2s/vkrVEh2qRIrDwqYXsmBPliqn1rLQ5XYyC1A2Spqny
ygntdCfGMERpjt2YpjJvmXZXjx2HvJVplvkhQxLyUhYIuPqIo5Xfd8f350YjiGV52ZipmLxSVo3a
R0jqaStKPGSUItFWQMZhq1HEEUntjv+tTvn/T9UGbt5lBPLraqP5B0qA5zadfqw2/vlv/rPakPTf
VHhE0C9Au/ze1P6d/oU57jdmKWhjCEq0VOaif1Qb/BNVl0kb47ixIFo0DHb/rDb03xQZDISF1ZiR
qowQ+T+pNj7YBIVlfqICEFMWB98PXuk6RF4GFM7wlBrlWk60to7x07/HzbUR6gI5fkEa/U1HEssP
1+j8+wTuH4yyzqSttM3//T/UST903v/8wGWo88MHZsWSR08srDdjUqgQO8mEAuFwjx5Aob78+jPe
Z51/Dv/+/JAPM1AxYAAHS3Tyku52mJku5q07aLqLMmTVjy8+DNI+kvc17s4ZpGvLdqx+6nuXFnfj
33368uc//MRUzyRU4IngidA4ioyDri8sAk8m7hmlxVlU6ciQsUBHzxHG7JBn209+91Ia/t0nfygZ
FUuIsEEKJCqwSJoFPpzI09CqBAFjBbE/D/AejUR3ayDZ2FnsTz72r+PyPy/38uc//OCE+UelAZDx
JjoyN90pvWm/hLSSHoozu/ivP+Svc+Q/PuPjpEaQQrlt5sL38l5xSxJtJGvYTPUNwwm3K8Ck0ln6
9Sf97Ol5R0/88HOiaRAtvHujh/tggzCNNiPdHp807SA6p0BMYZduWIQ5gVw1Bd5uVq8++eif3ED5
A7pAJ5M7RB3deipU8F48twPc9zrYRrQpGbDS3uWKqnuiQNxQlz65tMuw62+emo8oDdMaBayUc+sl
smiXg+Uq4rgRenVj8cqoo7/xZxmnsPqJk/bDIPnPW/lhzaGBMJkVnASvfCzvou9InDGRMMjxv9RH
H6vgp8/lz67mh7WGwPrYVBKl8iyBQEjlmkm0cibr/fGZWdECxalQ18Hvuxc/XeDAdf3ken5YfYAN
CNPg10QYQPR2ogfpMT8W4TG8i1CChefcw7+HNzWZHaC133x9RxP3lB/7ZjvuI9/+5sd7KVzRgADJ
fNI6p3mIYe8+9wfBFmzWykA5Vs/FqbhNu5XiJqtqo2lHYcWxZF3zx5c49tqjWUpfUrwM4xfaffY3
065kd3E2NdtW2cFptGTa51/b2x654hESvFMgQXaMTePFq2mrecLen7xxPbqqowBq2NQ75uziWnUn
L99CXPebb+GxPjXbKNu12/pk3er8jSmy2PGa3Qrr7qY6VwapqxfVf4m/KIdgY/abahvsi22MPGs1
r+LqNb1EdARrt39RVRaMk7AbwAZt6g2RpPG+2/6HzK0/n7kPa7I0ZFaQChOBnmgLcX25NCoxBqIG
0fv4vIjbJV9xsx7fK/+dRvcn75a0PNR/93J9WJIFsk7ImRNlj4Adu8QoYUgWo0aiUuQnIJV2gda7
qZ8iSbJ9lpW+Lc9ZJOPi1Yg0+ewNfyfI/N23+LhC6yOLp9xjTldJowKEmFkU2aY7QIZuCPxBDUre
SfolHcQ9IV8KaL1gN4camqfG1VSfONFSAlCdy1DaCYtR8QBTVkOKs8dpECiDe8ursKtAfaoDCFjU
xf1uMKVoTYm+qqLaZU/s3EpObwRYofTf6cTLnBeyoWvowuJwbPrYxvAUp8EXFNQ8bNN9HEgebF4C
QxXSjvpu+opq6qYZCS5cMlXSQD2PknaciHFAlVatFTKDzYo8T5qYhpGdwh5BX5y5nLrvirDZBlKD
yljKCJRLKnRpasfxRTvloHWtHKZy+RKYT1J788lq/tdOzh8P3UfNU6wqVqpWJbr1aBtXj5YVvJgY
OcYIS2PJFZxXrV7eTubRJJkbry6e58/wTz9Z0/8NekKsXK8l6BYkv3oJFcnNTQXLKyWAT55LYOwL
HsW2Vj5b03/2Uz9sXGptjpEuZr5X5Rt+mrbgr3nIl12TkIfbsIdkHd2G1cTyHpBmYHy2Wf+k9nhn
8vywWc/0r7IxEHyP5LBznnR2jj8pTRWMF+DEYxL25n2vEf93+/94Uz/sXqqS9Q3cwnhHGKRl7dKm
vieXZLvc1CVTGBw3KuuzJrFT6/J+DnaW9+tP/kkF9C78++GXTkLeJU2px7vetCCvyIxA+32DtTTU
p33J/17KoF9/1M+OBR9FhIU4pCY6ANkrJvGMH39natdlvAzy7N7Ucyoj8jnbmcZG+lnps6zEf7NE
vVfTP/y8cW7qHNWP5PV+uxcWvsdwa4LwzsKERAYYc6yG/mTcvJ//+SrJhM7y1z9XNn/24R9WabWZ
dCWNKPnGfp8M1tZHimGyOcRFi1hvtHym8zQXU5aoJGkPeZjss9S6wakiVfUJ2v5+TgcPmMtXHNcH
RaZDmGwUC0uaEjtCiypnbTbrRNlVzRo16zSzFG2Sei1w96S10IJ06Hp7krcTRxKZysDE8DBinmLR
Crmz/mKUIJSCvEM2biw8zLhulXk/lC8qEyuKRHTvGEktLze3yCZGYzvXW2Nci+OqoPFqC7Q9KegE
NAT+fkoeFfk0ZHtffdTU206+WuOXUn1r1Ycsv5P6TaJseuOtb8n79PrGQ2kNVSNLtmK2kcblSzch
7MaN1G+FfhsGXqCRj8gscE2DzI4zu/Rp7QmljIFp4iDSxyMOVmEbK8pNUndXoO6Ey8X8rJlJcLK3
ysojsWarT9WKfoqjRAscmVRJcpR67GRT4s2xcqfX7aabPHw8J9X8ouj3fUFHa4JWRGrEMuJtSxgm
qbYOrQgowPgq4eCBdHdnpcxdGsV8E3LpdmrMe7U9SQWSpVS/Qmk4Yhf6BpF9b0TjrUSIwaK1xPS2
gkPjBhn2GRJJcKsBW2i+DcKi5kdG0ICUiPNnPMYEnEfhJTJpzwI5tlDdZmm8gUnCUJiLQZo9Yx5T
PIhhco0rw5vwFaXfibCy1aawm4r241sUbGv6nxZq8SnDYjUcw84EFkZGVqHNqzQnhBzbRRVwqEMe
Mc65S+LSblBkLxDKVSbP54noU5P2Ul8OjOCXTOAd+WvgDMyLFIIEacdV1SmuVRGuFzpzwHYTytu+
Ke7SMb+J+94lBYTyRPTIjiehd+OP1XJpbjhTXtvki5JgJ5qR+DHVZ0iwDCWy4VuZM7jLxTXpf56B
/yotm6Oeiqspjkl4NfBKReZ3VR7vuvKIF9ShUVXbRUJOgsH4rp+2shjthoAghVE90ve7GwLjxZxH
iDQtdB95G6bpelHVEz+kT+cqIX2u0i69OBxkM7HzWfcGsdto9CuUTNriKPVAtKHoMrd6eCaYAY6e
tjeJho67ZBXKX4XS5/0dL2EA7Y9y249RB6lJ9Mz8kxw6OgKQshXxkZXVTgzDyaMzKQ2f7ZM/W2g+
FGIS8CC6f13nVZM3N+PWrHrm4ChyQuwBy3HzLYt9cukoqfR5Bxjj1yvcO17qb1ZXdJN/OaIbyPtU
o1F6z1SYIQf+MWh5wbN+DfXvpBAmkjX0iZsWtMIJB6NdZHdEQrgBBZ+o31UTjxZhaei33RKbm1iS
W9l2rpHT/s8qp1jiw6ggcRtmGHxTM4bKm6D6uTb5V1Gk2nmNBnll+RqzIpU9MuG9FCBWE8tOiYbg
Y9UBFxqsS9Azf79NDLKjCM40rtkwO7++BB9SGP6oxj4inOewn5G3BYmnhIy3872f7lL5motf2WHI
JYltc+wY4gsLOomc9nODAsmiZhXpIovTpRs9MXfGIbZzHdsZRBNLVg5Ubqes0leXMAk+2Xytn5wf
FxXuj+0UOoThjKOt9rJJ8UI2YUNY5OPDBpVRq96K1qmeSdBl8J3IhLZIB4ZfXpK3B9lv1+Q+OCB9
uI/nSD4S9zHwkMn7VKx2QAVWHSybNHG6jjj19FFpedxeGCE6VepvGkIWk8pwx1h3GqvC/5a7up+T
bFVgNAzdWUMhSsBILqwa8rkZRCLJVO2quGbBKrJmJ1NwWSrf0uxtOQJASHeiNlyc6DjqCbaYENWr
pHbVIoZQBhLtszA8SUBqB/lQaszPhenSYqaWCaWR6wuumTT05PhGRSEHPY/2GU+hMOJeiQ7FFzyH
60I211g/3SiunGog2DRu1jl/fS1r9ohxKsh0x2q/5i2AOeOK98FWxxeDRbeb608eK225K3/3Zi13
8Ye6RTDyQEkaiXMz5kppU+SzuElljOHA0Qn4Y/7oae1dFz8E5JFV49cqxPrQO4sKZtK71dyZTto2
V3KC12a6jxkuwLSu4/dDFqk9051WEQ2CMisgqV3xk1WXLBOnjqmPvwEaeGMljIjI1GXpszNd9jLN
RyzXu0w3XWIgnSVsaiApN09Qf/TzllxfJ9Y15CfZLrGMLTFebpyxr2o5IK1iFUfBCoMQkUAGmX2f
8e+Mn5wQxI91s4+/GcNn7WnpV5+49qTSj2zee0wNthq0W2ZXpyqyLnKnvpZCdO1EPFTiUebGJdgS
lZrYP726SLWn8pjHk3Az6wXz0eS+CdUvctZ4Ov5xhGKoiAsHRYij5f/D3nn1Vm6uWfqvHMw9DeYA
TPfFZtxJOZR0Q6iqVMw589fPw7J9LMkuF9xAAz2DuTplHWkHkl9637WetR2ix4gzyZPetacpmo+m
UAUKbl0xfxm24CDW0jXKEP4JvpkSfsvTuJTCpZA3l/WE9wpzXNy0djMAJV+eVdSOpNPsxrly6R2e
a2PYL0lNxFzoFwXyNf63EXVaorovxoOTQiVMXX07MVe3YVrvxnZTqu10I3GJZPMzIojAP3Hy/9nk
8YFF+scs96HmVUVwUS1aTQcSMh3TIuKg7q4HCphmOB6XHqoZP85Nn8RDp+ms+yLEE4ieKZf6q2ax
/J+XFb/3EP5qZGxPwpuRsS4jpCVTEvZmirQIZe5RXC67pZIoZ9Lty9bhM6mwp9yY7th+75X1tt9H
mXlEFs38S4e36a9x85HIjttWtJflccnvV7RfsU5ZYSo+F8O6p6x/kK3dlnq018z+Zq2qFE8cLTsr
mLR9n138/fLxo6rwR8q3Uaua0U+5vm+QQ4RL/EmholXrTi/ZquqMqX4s++iBDuSxmmGsCM7aIxj7
L775h/MJKZNoeoER7xUKwpCukbqbx6q2Xgp1OMaNjPZtPCqoGbbbaKX5seW2bm7Ln7z/D07Z4odt
S16iPJFbRI1pYVy2dXjEdejQ1bwKU2r8FdXKrXY1aWRtpQ9//55/XcFAjvP+6WkzsswJmNL2Esda
XLuOaV5t5/qtcpKzNZlicYew5e/f7Ad3l0SN9+8mJmJvbmKcPUGxcEVUByiiV2tf5dg6auZdkdRO
pRmOGrdXuJ6OMLWPGuegv3/3vz7Zw85+/+ZjU5IKQQrbXkeHPxW6vw4Xi46oj6/ZZaEvNz+tvW/T
wJ/HJAKj928lk94Trz3nxGa5lCbFSc3iXuQ7bldWGAS//dY1cN8kbOgq7jJUiKwDbE1T5WeP0l8X
5ZEjvv8EZdm3vaKs5j5jtSxIK4H7Z0sZtXKuJ1pRp+8lMkxN4Aell/Gx/v4a/6DroGwRS29noxyM
UTupi7nvrJqN/adt7DbhQyd/j+48Slx6vRScuc6uGugaP3nXH93aD3OglUgoz+jg7udhqPDpBV35
sLX+8c7IkKQM8G5oLthyWk4KPKQ0VZDfn4hyfR6U9CqiHq20KK3CnzW3fjSq5A9XoVEIc0ZKu69z
+SUk7LJTtWMiaoDrFzb94hExz1EKtZ99/7+eOCjfvH8//N90kcfa2k9y+tmk9Vjo7aGZvs9XphLD
oyOBt3pMOAz/5Ir/6Pn6MFV1WhTBieAJ1xg5iSo6Mil5yvRpswfiwr6aForF9afGgCAT/dfmqo9x
PEU84MbH4MSOfTxGq3ZM6ZYNjOBtWoTAf4Q+50usuj/5jj+4qh+dj4OG9rfNVGEfUfrbJoyKcTqv
Cqv3cpRbcReqmD06ydG08Nf3/EeS0ru/9DC+tTD+5/9NCo9tEvyxvMMfXr6+5EP9+lbasf3Jr7oO
QZd+QZ1BCoRFgJuBhoMh9VusG/8X8GOSTxRRBgbzNtYNNYhGYKkiYtX+HgrI4/ubskPSfjHRduCT
RvRp4pz8R8qObUL/Y6IHtAB7hkQGXcENi2VyE7m+nfb0WtWtRRkHZy6kR9TPKzg9zq54AiguYg54
c2mufn3dt6qOTavyp7fDGaxgfrBkdHTG+7dr1ZJDfSb3OJRVHScKWzIXK/H0HBXLcFinjrGfcE5C
kRgZ8ddqWOoyALIh7cVs5ZimS4m4+eEG+anlIQ+SMhRuiKDlSGi1iqcOFWxNUK3PRhKOiLtGTEd6
meu+kKn5XluU1jciTfTysDFpWjfJYV0iEu1hOt3FWlFDAOoxa1gjkJe5EPfLss6Yj7SQagbBJcAL
gYJEu2JdavBV4ZhdT3FMnUmxxvT6J9fq/ej99dYQUkAE0waSRob8/loJ2HOkct2ulZU3z2Vb1Ow8
yIZwdUGEWov/HGTMPGIg50jyzL9UrJZqHvY7oewtrCBpTCeNyqhTGrNYkmqnp6VjdVV0n9YF9Los
STqbMn6LBr1FX9bnkBbJHOnF2yheEk+qdOlrN45p6rEk6Af0oQtF7FRrICbqwSyCqQAKlppHMenq
YFoU4VSNxeCtxgpwJ1G66lVc27tRJ2LAHoV2t4ZIQH+2Yr9fO79fp82ka5JcQCQUiR/vrxPwpBzJ
ptU54oyjdRxzgi3NiMK8EJkcbBYprU8a7ABfmgCVSRSz5p4OpplncA4m1jZhoXI5dgOt5gzKOtn1
uxAwDTWv+afti78YAIQy4iZGUk4m0Mc2Bsafqc5k/P4lyWco/s0wGGfrU9JujkEVPbJGvif+MjFm
c7VSr1kxbAD1G38V4zHJRq9sqfMFiubbkfj9jT4MfGu7bPiuJaTs32MB3py+0rRpuAIpRVS8VrtO
a2n+z62ENQlIXtcrc4A7Wqc6iq1GAWh3yDoQV1qlR7aU48r7ycP+53mByDYZ5TypfFyaD/ewz7U1
ybSo51TEvdGEUEF63P20C7htHt9/aWZU3oTahMSc9zGATyvC0pArTum5ujQn0lzrfaRUMkhWDZhZ
CJD8OgzBf/tEOSsHiCYyBsTP4rBqzthO1eClsEAol4xleJ6Gthl/UiX682xMcUGXN+M5CAXpYw9v
KGWO/LPYsTEQP0X6dNrAkofBvCQ4Rwy+X/J/tFL/cBl+t1hf1q/lbd++vvbnl/ojveB/oAFkW2qJ
GHrzBDov/cu/Xss+6ZcNwfAf/+s7nOA2TrKqfynfrtz//ts/TCCsjJg2ZLJDJSghv6/eG6AA0gWb
cwN0M0s109LvJhDlF3PDmJhIN7U/mUC2RDd8h6qOmlJTjX8iy/zYkNyeE5Uomy38VeOREZUP66ku
hxDZmSjuhUZ6VBf50MblNcBjiqx5gU1ROUpm5PE6Rwxphtvl1StS5tvQrB4GRTtLm9Q77WjECedk
jW/CdfQimIhTOeGRTB6yatW38GtS0cM0wGgy44fYDA5VREduuV3a7NqaygcEZxvz5NmstCP+tbsF
XTrFRoGFZVUcYv7wwFXV65gBQkjTOt9pvXWnpNItAWVuogvBGOG+qJoWgjCxDhy2LodeOc1gwk3J
uKsM4Q6jziVUE6TLSdAM4GZNIWjn4qmgQl1W1OpmpQrZsmAjLbLqtcVBDbEPDXQ/IeNQS6yNWmI0
OxHh1DTmrEfV8lyVdHjiOXsSqDTt2rSoHVTQn2lU3BLzuAHdtNHWOOhOrIKwC6sHc2L/UTMit+Nv
p0l44uX+RujoXkqdNxXGQyfNEfylRnXpn3mqGgZWzUt1bafsJnW6jTKa18IqH6wl/CZPyLQkroow
AluyLK7tTIePhh0gNOTelK9ZbTeMK43ljip2L4z+mBbX8B60XUMCyrw0D/wtbWjTCBbd4GWJps9N
FN2sZJTTVeMCk0nhwj23bJNp3y7M5pUQrnhnCSjAxrjA8Kxi+p0jGalZy51Yu+YhjdbHSQndRRQu
6dgd85QCcrk2N8IkftEqVO/mrDY7SZY07M7tjTTod6I1XAhIAabllYbrVRIl5D5kkt115WvUNHh2
TA/7xgJBq3hdizZy2ATDMMcjgygD4K6c1/gButQK5nR5tFKFPPr5WRsidMTGRW4IFgxM4dsQd7Bk
1tsItPSO9IYaRT84GW2BHrVxkmtixynRYE5Kmxu80IE0io9j3jxkEmVAo3rIxf46XIfzIpc3Ermz
9lQVD+G63MpWHmHMX2+TnGSBiHCFNelzmzS9cLcqrWXrMZ3QUdY+gZ/Md3IYBiI9Ry1WT5ZMdzDs
ytpp0vY1k7jDrXwU4ux6tEL4iMSCKWDcuPND076OZhZkpuSaaXGWku0WhOb1DG2bZAWiJQkNEMxR
26U0tUej8fVGOsX9NNKaCS8VCqY2Y+xJSHufjwdRbfkmS50/ykIgYqUSa9nGOPIU1uLzhBfMpIUy
TPk1Di18wBOWaWEAwTapX6xaoret7eu++P7RJqpZpSh8y2L1YOTGvt7ArOoknVQr/ryI2h3RFsdl
hAW9TuohFzO2CfVNl823YgMxNC0CkhZw26jx5xjKnyjPz9VkfoPCeDk1mBhl+Qiz/Tmt9H2mLc9T
WbzOtXycNEqybyb0n+9wfpsboccAbmE1YMFnM/Bmh4MwPtn44+t9uVk4wqb+lEpYyjYYWFFHX2DZ
n1JDh8JZnkjA+pQWGypT937yKd73M379FKBoNAtfIF1mg+Pf209RIBWG7tWKfIqihvsHAaHOtKAZ
BbQM+Qn26C278ecCV3W9hIeqxR4VJRhLi1+3WP8N6/0PdwX/A9d6QzSxOLAq//iEfn7JX5aXfx2H
Nsm77CV5+ZffJhza3y77/36ZP5Z91m9NZon+/fj9mxsD7yd7d0yGiNAwZRpsMf9Y9nUC2tm9/cYy
4lb/4f1UdJFXZI/Lmdb6Z1Hs74tzJCuTn62S627oJABRBPhQwlqsrM3lUmzvdYiQWiMeC1V3oDU4
lTg4/LGXFbWfVsvPdIofqt+/vrFlEXVhbvl1xPK+f5a3YOKG/Xl/jynebQ0AFCqhkVbmChvLQiTA
ROAEv1vW8Yzkn2CdEYdi1U2AYfF1sQ3wJ4KgO7U7qDMxGcCDUmjPMR2yUh5v0lZ083RwCKTZYyW/
mqrPUqH5MJhsPdKuizy7q+rP0H09vSlOarW6XaHfpct4tnRmD+DFbjZXGLxouqyzr6T6k9FDAdBU
607sRdJ+GhC14ZR+BiTsi11+Ya3ondTkRYm0YT+25l1U0BRuSbwQlXvOb3ulgc+YJF9j1pQsjq71
dr4ZdZLfS2qWdtqCe8tJLWmXm+0lu77djxyScYxP+6xl1w6peVfKYexBraIBS/R2z8XKOm8r/s2D
cEgpcPcQrVwa2KeS1KulBqBTTmVQCunXOB5SDyOc6nNq/GSFoVsr6zNZBtqui4UY9ZbgyevoyjoK
dfSNswoxx1Bawe5VHKENrcSyzZAuY1ml9kq9A3FO3h1qatulWpwkIkp0RBZqsrjwvn9yMP9eqv/j
tPX9cYERhqFJY5NBnetDcbshUGiYJaG9x1rL4Vw7xloHNxOSaKJdL+GQ7hR9upTThApBdIyt3FXB
WxMnd5GwxmJWuwX26TULMURr0n2K8vkhh3LVV7UfC1qAnMFJ19CNpdHREjXA2nmNoZW0C2u/UFne
FRW6eb25qsL5oejY6MXc9lQ/Ic/8JIUDVd8QxeJ8bAg1ESZscdvdAeLl0iN0MKaijpcG4sK2B5yg
hyQyoclC2s1z6uEx3geYRgbd8yzXTk3H2jwKxfO0obUGCiOb/5Dy1VOutYd1zC6gkASDEl1benFV
yMYpzefLSJkv66a5BZjv5LlwbDL1Pk5oQVvyPRRkT2LrsYTFlcEwmWP1IpNbD+jCeYy+YNhy9KK4
imo+a0yeFYyDRuIJkXpPyYu9SZIQD+gpXsOfxJBK4sc1jTkEcKTF5MdxlRjyDzd2zNq2KCe9u29F
667WrbtUxHqYA5MdgMiIeI4nCZcnWOC6T8894NO6rW7C0SdU0yZz6DJdGr9t0hNgblesIq9OK4gS
8rnWcjDo9RWZGnfqMjhJbpzqFfWfojtijsZDkOZj2zR7baMp4bAu5nK/sEfvSRHp6v6RqqLThfBP
FdUvGW+psRyTDNiHXvlh3h5wNUHcTT+HAHGmEQKjGKc0S6eH1kydelD4RCgik8LVu8HJNiT0UvlK
xGTFph7OkjcOI5twaFvzdunhWYxlsGjDubZGe651xnDmGsxCVU9QDlq3SBkvCxDoKYqWwpipvq+c
CzovlaYzSU0+fCjA3RKApBbN/5DS7bAu4uZB1cfLcKqDKvtqmQYGdI4Is7ETzS+tzFeQcUu37WGg
7IYc64oUCeC77KlqhZk/FK7erJd/sZX6YFX5dSRLiOgllht2UvJWV3mzlWKbVOgwv7t7rvV56JlS
Is2PFs3u1DJo6BVakxaYYXSN0Re5qeUKae33wuAIM5eRhwMZ4BMGatdSidyIYcLUcAHYT3utqgah
rgKQyi7MgjJ0NTx2Jh4YRblvwuTLNkpkxi3nQ6/VRztcrL1emRetZf1kv/i+9vLrd1Q4zOPBxC+J
2fH9d1RzuTF0isz3cWo04Gpqf5Ip+rZwKWdQ6H9/RT/4PX57N1LIQUXAPqQk9f7dKIYqQj2xlKpV
f8Dp7Rk7w1E4ehvRsW+0e5BzbLOBBWOyJKF1R/wK8QVjGHNOKH/dGf6wFrjRMd6Uxb7vUbcvbEr4
TEUqGR966QT/RIYyjdP9xJlnTRtC9Giib4sqMWSIdHUQDOwyctVvDTUYa2q9vYZtW/NIbHPEjIyk
Sr9Ie+WiB+zCfH2IB+NUYdcmL+oqLaMjsFlHHst9ZQ1neayuNNm6SrT2EQDpEXs2Kkr5vhDGG73n
axIF9VgM6YUCVqfNlVPb6F6URl+LguQPdCnmMpzFHHR2lrx2rNqyPl92KW/CFqgwy1s4AiDaoqXd
LUbT2SbBLxK/QzhE/RQBPFT5BaIimedl4a4TdbJS4mNNBv1PbvL2xLxd/6jIyCoR1PjKt0LQR+9B
LYUgOGIuqy4oAc1lX8nD/7+p//of/4vQdIvL9mZI/amAd5cUVfuvyzahqveSv9vK//7Hv23lZeMX
MKGcvEzNpOy+HcB+28rL6i+iiiD5u6uaRtwfW3nBxD7NTEeSp2yIGnhw6vi/7eUFazNdawohjuTy
mGhB1H9Sw8OU/e4xIXiZDj+IWo0lVeFD6lvL4M3kqsoqY1up6+NA6efRLFUaEQlcgG8E2BJKs1FD
4E2poNZgLVreEsG/nAWAJGlNuSipoSLVqZm5IViR/Vq18aMYruTWrENneWVlitC9wvjrpCIjtDI5
/DYKS4aSW49TV6rLvNwRDzmyChVxfNWnbXhIdM6sVJ1kKHVE9Z5JIeYzFVYXX1WGgUSwNPQvekrA
z0Cmj12oauZyCM89GRr/1MfDLlfV9lpT8tkW5+RLO225RtoANKy0lIpsZz5FWMVQl6baglvRKFVB
O06P+AmyMILo0LaulxNJI18TTviv3z9LFxpQoFtFA8CEA6W281hcrxeNf83zmFxXRiPcNYTc7Nm7
ZbyqOSiqG0YDroO2iEjDpPR2NsiqOa2GMcNzbEdwa4PEl6uI3LELbG2flBrCi8gag7ZGECtifLpm
3Qpf53RMO6Ko02zxUuJ6hNUABl1ig7lZs1Y/RV1f3PWFXD8lWhU+SZCeAXVBpZvtVV9L7UoO6/Vs
qiDVrFRCtaZGarortHJwMZ5Ddoi4ieaSWDu9ruZDmgxI4ceybB4luQqx2snhXT8bBV519EjBgt6K
8tvIESEUm+xGGyfSjEB5qA/hWMRXE20m3LKtMsCdV+fukZ6f9pzWohF0NXc6nsfuTpJC4XEMMzxX
a0eO1hiVbkhKNNlmBVSbbpZt+NIgIvX1WUP39DUhLlim9qR0l7OO74Pm7ZOIIfhinuKV/Z86XRol
vBkSirbEJbO4UkVIqWa2KbXESX5SRSm7muchfJqGTBl2+gJLJ+JU4gAIho9F7gZllNHDXRhfzElq
ntdyrD7NUS9+auJ4IaO10K/EMYaPafIrKnGtD+NKOXIgFxSi5VYjo2BKrKYksNUqZATJpumr+dLu
m3Qd7UXQM9ea2/Ge1ekySevOWdjGuQkxji/xBjfL45C0XHxca9B1jIfS0oHlNZnY21JY1E8gEDnu
4hclZFWKropsiJ5XLDn+d7Cc3DM2UcbiS1rb7MyePzsrkHGuc4m9+JJAhZTWLSkpRprcawr7dn3Q
jhHMTr8rsNvmVoyknMwRhzxRThWTUd7qYVV7izxgtxqM9iqWNcEtEriQG7fR2mAhAIaXsyIvxbcN
KHeh90tMTp9hfA31BIhQBimtS1MxSLIkO+dLxqZiUdSHfEkMUpyIv/KmnGAWOyJ9mj1a1A6NU4ht
hYGHSBuKqBVffsRbmU2ow2UjmgGZJb1xRY0traG7ZOpXq5F5hOWaRwelqVMSSINtoRrspljOOg18
N5ymCJgQHccS/85NEsXkrpdeYVBHhaGS4gCMYOHkhU8KOol2uTPWvCwIzaOpfzWkyyzytbi3k3EI
Eh2bV3JMSd2lFi5xmgSflt6kClSFuw5rTRXeA7/UFXbWsC+7oGQHDeHJtkKOarBgX8r5vlHIHisI
SL5M589LHgcpQLfkONZEflmSM07Xo3y0kouebSDTUo2H+UQkgYvS/IUiRksyBt1zIiCjoE8uhxq3
lhctUO3qYbyo6gryAFFoNsTIfVZ4ce6U8tEwupuISEPCUYK+ulEmpyRPJuPYSqdCvMpKbVdjwyy8
0PpiygEh1zbZfgQywtsI9wnfLBrglr6ETeK1xkK3wfAoNZsxCg40s8+SMvshpKF6JA6Iw3OIGZa8
JifMBn9QB6JLurseBSjLHySueZdO2mFslCPozRedFEc5u0m0b2SU7RL28LKETKC5MbODGlfDc2tY
Km5KoZexxciC00+TGNRm3GO5Cmu3XRobAKdTW8pBMaWTMJK1JINXLNVasZVMuItFTEiRoiKwoFQO
PrGEzWBRiqDssQvL9k5JNLdr9GvingVb6rsvMoTIZVUv1mR5nPr+nLf6QyGb6JjK+ZOljaeBPPqO
JU9Op8YxE/Vs5DXJYgr7vERWvpHr9kks5S9KTLtbuyl18ykj6MkWlLsaQ4GSmA9N8iLy211zZgax
ORk2RHIOl0tIomp53q6iMZHu0KP1xjEhT82xWWMssh3nsqLf9QhnAAMfsvyS2BPoThmC6iLoVslu
qDdrAnMwq1Y8GTRd9hJ+qjnIm9e6FeD7fA6VwZtjPPCCdqgn6B/WustniRX9oEl7HpJ18LOxuEik
z3VCJnofAgrNTnWJfLsnp0Fb3CXX3XX6DNkXzNbZINVqLm5hb6/lUVU/rwOqEe1mIb5tCe3afFq0
BDnEbA/Y2jEaW9TF5nY5aetUYrGX+WaGvLQuqZUao4i6h9bgFzSLhGueKm4JtI30xeK6JfWXzOoL
Uqi9RE7P6Wp9lknXboanQkwaTORCMEn5YOO3lsmYN27zAfcilv/iMJRXWeUkXWkv5mfFuNuy6Shc
msqpIgk1/dK29SkpLkflrkzPZkzQ7KeiO4th5C4aJK8iumyGgxmeeAoDy9gXn1NYLa2J6trvy2+x
IRHqVzvtdNDbm2EztVherqR7DkK08syvWq95WGZ3RrSX0odC+xQBr9UwSGKTsIqjEd4myqkXpF2t
eBJJcCCq5BbVnC1olfhspeLyVOjh5YBdXitPkB93ee9q62PS7uTK6aXGjperFhae6Ro6PJI52qRH
rkrVR2Sx2twuHHezBKDqJyF051ch/DaQBRZ+a/pHnQQa8XMzHIfmLlEfAJvhzIjH1o5jzDaUnKCA
9TRqPin3i3QFV2o3dHvOQ8yYd2aNmOsgdgGNOQzOhXiz5He9OD1nUMi5bepeZXHTe39aX63sKGy4
VWft3Fx7DdNDO5Q4WolpT29m/sn6hJXrKAvNKVWgIaAlT+InZApbtM2u4HOn7kj0DBwHHFqaOMAJ
xtKz6euflAknt8tmc693F/18GJmqVkoo60GHDjDB89NCt5cnosMvquK8MuVSsBKHb9PwMDKChM4v
qkM7Pm2xpXkwTTQmaRlWE0QQDIIwj2whB35VOGW74QMNXxAushYgC0mAZnMQ9dd4JrsMLafJh62W
jmXtTmuvssgkkrenzU0qnIKcKy0vsql38/aUTDOp4lSeGiyq9eQa491awYKHzp7H1yudLAPT6OAm
Q1DU0M/5EliV0v0gkaK0VW48HrMSY16XXebsxybYKNNUPooU+ehe9wkNV7aFcQQjG4vY6GLbtmsu
zMITmq0UhS/zItuFwrWePZfrNSd2t0s8YGs7dfqW1/eNGsgrYb5RIOpnOX5p0ueVILZB/0lRQFLe
H1+/n0s4hlmSiExPtcyPRR9623WkSFV+nKuQJzZtp5wgS5Nw3cRqeLaSqlxqytt9eUnaZgEbxhDH
Z1gOBBaJs36Crlp7Iyk0QVVK46datkzfWPrhk0a6O6i5fmSRyuVH+EAX0GRBkwm6fMsrRwmzvWDS
dZaqS7Kv2oCAXpWMUnFylIHr37UpxJEx5Z5a+XisYZg5iPOfzf62reRDXTAG122zFmOVmkh7tfQL
Qyq+Jt18ayYhczFT9kKucZz6+ey2Sndfce0rYnSdwajrAwKAzcQt2tEYBiEbk93cjYFSLJ5FyrUA
5zmXvxHn2/uEY0YA/AaSO+NaqDxx3RPyRpYso/wsFMOZ0GZ9eV7Ee7n+KmcKQV3muS9uoqU4Li1I
5FzmTmbUP7V6cJkPNYuxE9/lIXv/+jLPyzPGCnIQRmY8PyKpbiBHYbHKlGDjOdAtmgtjeU/uPdiS
CGLEwpRIGbz7uiYXiipcLepLEfd7htp1nrCnDYZyL8TLI+mNXldk/vYwDaPujxlCS5EHqemPq2nc
SsgV8hUoc8wKmN5VTbYb1/A5ruqjgg26+aavcJJNgpbvQ9MTDTagFivymzP9XxQeP6jUTN1C3sHx
G6WWhfjmT62uVdTavNWa8Zga06M1riLc6pyi2PC8hbKeMylr/JVoM3fqiKxCq6M67DVEL6rV7Ndq
zn9D//T/Nf2zgYhp8+n9uMV6+1qSFT4IgE376m0xxvr9b38vxsDHpXdASezfoqnfizHKL9/roLoq
a5Rb3hRjZO0XWp6iYYkksZg6VZJ/12L4v+Dh8FzJlGGIb0HF+J//+13dk7Ccd//9VhNJE/NdKeZX
VxwpVB8lpGx7VCMZU+Wc7pNjc+gusPgF7J+x8O/Ms3zY/lO9MC9018Ck55EiHCwH6Ra8pXQZXicX
oxe65RkDWsCC6BVueskEd5Dt1ukO6Sl7yfeQphVrxxJJdKc/HFM3cmZPtyUvtDNHdnRXP4z7zB0D
ovv49+zIfu1kN+EBQLo/H2N7sZugOXYuOWMuXi4n3gsBy6mDWy5o97B8PdFXD42f+amzuCR8Bvqh
vo0OiiM52UXnJ/NuOEtOvSeE0aNwexEBrN9JnuL0geoI5819SgT3KTsbQXMhH4xL3W8ulnPs6HvV
WQ/5RbIfg9pjU+vnHuKmgM3XoboOr4SL/DY7WBfVuQiaDfbkJja7pj2WVFc4a75hwxUCGICg9gzt
HDsjDkf0TPfhFeWC3fwZQtQe17dLdqWreN3ude+igPTukp1lS77uJK7sht90m+vq1YH+/WOQyxfw
Ck7jo9AJiFfdd54rXoWn+cAm16djZ4NrDwa/dGJv8pr96gJePw6O5LeB/tQecWp6iq07yiE7Ge7k
GX62l/zpqgxG/mq6Ka5jb/Wt6yHZdXu4XNdEW9iZz7ZV3WU+qjC79BdntIGK79JDfEgPpqd8kw7Z
FRjXL9ZzH1R8js5pd8OdHdmTQ36yPbraoTtNnn5Z7VUv3I1u5teB6BVOHACqvQ4vl9PiEG7siQ4K
2F3j6JfpjXgqvq4P7LzYakQb73yH8LS9EJ3W1S7Icjh3++y2vi/dZj9/E73e1vaGU/AiyVV8HH0O
kL4Gtqt3iUH20rN61pzcD/GOD06t7pJb48rYcz7jaie+YsNgzq7KQ+JgMPMTR3wknOeAQucR+4qD
+5oPa7r9l4R/s+oG6k1xVPZDwLK1SLZ5od5IVzyJfugmXu42jBORn30djqTbXSWfGT/8ZnoN5sJP
WFkOqi94yWV2y9nhJB/yk36ujuZNejYYAe0p3ceH8qAeu+Ob6ekvFhaA3D8Y6hR931ZbEfHKlV41
0pmwCBfX+uz1Tu0ACAmIQt+RqXhonW/fkFV5BqMy39f71VFdgBV27wh32FB3nVu8UF6zc5sgRaf3
Jhc8s53tHhIn8YbdZFMzI3lilwSS0+4ZYV4WSMDEdumXxDVcniKbLCJbchSPHHvX5H4rPOX9UY0O
hZ/Z0AXsfgf91Sn8OaiutSPcChc6pR/5iZ+8gqTPORii0n5dPxf3Y9AfsQrfm8jJg8RfLuuA/hsh
D/Z4vBFswxYeVKflZ30QPsWevs+P6j6zQ6e6N5+is7yXLqLkZPIsnfVLHsh9tJfv1hvtBrmoNx6M
c2EE0X48RKf8uF6EXuepl5qvVFcmvx3uIptEhvPsk9DA4z1v48EjLG8n8fNvFILtl6d89wUmnAtE
escRwelc8dA7yu7rt5S/nxzGJL8b2rC97GVXOLyS2+21w3RKg9FPmVjNiyboYc1p3ghAZCc5k8uJ
0k68Ut0tgcXzKByjR544p7Zf9J24T+zVBhjIh/vKHH5SfW7KWTiWp9UbncEFM+IOR0KmbY3/yi5W
r/dM17zB0Z778P949GRfcyjBONA53dwtbTSOe+FyOWzvm5+Xz9GlHu3QbcIhtlO38mKXIbBvgspV
fTZ07uxkOzJLnPaCWpUDrtltnclWbelIgoNNOpiXedNu2rWw8waWms7lNLUbdt8iVoTRYdbfzU65
1xwwhAg19ym/1QTiTROkYC+MJ4poPH7JJ6K7GajKXmAFEniMU74aIA4nvDH2cEp2si8ENS8SH+r7
yBnsvx9G7MHenxL+WDK3n7/pWkxGktGjNcVz4+rnlaWMc6mPh8RpgoKaCPekdVavdfCZOAS98NbG
KeZO0K/n4kz8VHBugTZ4g6vxz4Sr8UCAhkf6++5raRNzvqt2sR36I1fScGo/PywB52GGIZxpbxuy
/4e7M0tu5Oiy9FZqAyGLeXiNEQABzmQm+QIjmWTM8xzb6iX0xvoLStXKRFKkqeulq0ylv1JJAuHu
4X79DueeQzjlTu6jGeC9+lzN0B8mfui13Iqth047mtBsm/WS5Acu8bsD/bo38Gk9kPxma+6OGKrG
NzHlRy/jCIuP/S7brl/YbnT2mOjk55Nf86cIo1l7Lf/0XgNPQAC3om0661+xg57W/dxu6FXkv+GX
2KbXgCO3NeRKFltC5jHJdnQmJrt+OYKh24TN0rl/TiTBUQDDgjGIXNPN3IVdmWz51IE2V8ew6/ue
2clsH53JsLXOWTQuccXHejFzzoZfPiW3fD/rKtuNc/R0Tww6n5S8J7m5F/MPCrYu2Gc2h7DuKeEy
uwOW6tUMaX7jtTiVywF8hrMvvDmiDH7XntXsHTVYXAg/HBirHX2b854h7sF2Tn7B60Tc27V8mAAl
mCChrQ6oTuCrsNFd0RvcmYMzOysx5fqzdc1gbuFlhj7Q3w1gKy5GyL45CHD+cRo5dFsgQP66lUvP
4nOSW/KQgjnkkADuJTtzjy5JUKazukqd35/NGywBb29mt7BA/IZgr1sPXngWr9gu383DuJtZjpZR
m7x7/IngGFT7aNvu6nWjunSIXaxv2nDnDdTgbFhEPvwmyLzGuYGKkDkgYGIXzht5CdtiuBFWIeXM
rmtBooVBA619X+SOwaf8K3IPiHg0dKQvbFiGs5HPugB17E3HrRy7R8/aCGfYoDPhcty0G8i+/fVZ
Kl7eekZCN/Gi940pcVWMDDRxqqDRHWFLkpCnyZ7ByVu3RLHHNm2ydSdjXUS2WITxOHpNQJrDxe9w
KJc5rbd8X75H2zUmdSPoNstNG2KDDK56g/2tBh0QJ3aeyK1cP9Mku218QCr8DQqxG4FTvO5U1BYC
6Ed9EPj+5uiMZ9YWHrJgPQ4dvwIBma1ggQcPejY3wtXFRDvCJtp2Lypm2NqvtioLepZUZkuvU+3t
2C1YUTImPMJgV8ms5eyxogFH6sq8G6/Uc2wa7zp3pUPurutdMRjVSTe4vy7fZqfuyBuB8tzBR/LJ
ltlFkK3r4cT8Dhz6HEhMfTDyXsZzsvvYEpNNCSXZtuckHLFFCqMauCg4F7jRYmAetBed4ytezYHJ
FUOF0q2ehKDErJV8pvfKe3YAXr/MTFoul4R3I3II1ydbtuGjTYUjgf/q4LZtjm7hVr7FPGF0wRCY
nuWWLs6ck7HInc/CuuJOebdt4vsOn3wJi7XePOtpnR1pNUMir5qT6ij4n+hjM4Vm38KfxD0Ssaa1
M9hHl1S+J/mQ7Ix87P3WYyjDPsK3GGxSEXZ6TZPl+brU9U5joBnLgPXk55Vn4ZKbQXJ7xMWuLvKg
xlGJXAX7RMx9tuiH4iK/ml+nzeoooKDoxbgrzQbLwVE/BhK/Zp1buT2cEZV4Gec4PYQ7ys2JT1O7
W+4o++zSXbgrg2zeQ/MbXYDFO7SH9pUKkE2uJaC+4+AEQc9zR3kqiDeMxSfr4wDc8tlgduSOQe1M
dgzB7WCjAoWXVAaVjzYJHhTOLX4OisZ2bOdOg1e0ul0C8QnJ2fUfH83qH4ITEjOgLO6tfkvl8YL8
+dCfT3vdSXzT7eCitYIOR22izmG3fL0MsW7sHbfK0bHOq40SLF6Ny5464rY6086PtySoO/4g3hh3
tX5HJl3f44h5EYAZOw/ImjhaoCsOUYCNJvABKkpPvx0wJtvu7Lgt71hfNgrJjAu6KYPiTL4cBdus
7PhO3cp4cMqj+sO8VS/jgOXhd5ObkOHoD/Er7E9n+iWpIi/zSSTGqY3QUeiEVxRDvWaTB1yRuJmr
HyottuaFgeDVzDPHUyRDzewZpJPZVFFdyIa7TYonRQuiDaTGae1LfNMnlHVKu5u9dB/vw5K4Bl2p
YPQrDzdvgyysWm8KKi9b61HT7IiPfZdvjlQC2Sf8obzll/H51tcLW5sP3bkGUSI7mTySW27XOMx6
f28WXwhU7kmdzoRH3FM2oNDuj5vWNe3wlsStvI2BPASRXzqFmzxI7IeXiZd4fBnd0Z+8J9BIGIXG
Nm2Tk8gYDcfwVFu3dXZX61bs3Y7/mt3VDQVGaKvvXiNYPx4BMi+nt5eYi/BSdOGi96GR429ngYrP
Gzl5FHScuUSSnOHIL/k23jZedL5o/vQ2+4135HGrdwuP70T4VfMEWkttmWNr8iRGYVsg2zbClezr
PoyzDAMVUsCCdvgju87O5zBQ/ZLLbXXrcIIwa0f2dLUhED0YHrsdsx76iZe7wOl4luhL/E6FbeDO
4cWxd52nzlG4aBm8sx6aiqdXuN2r0x37q7O9bu5ltzh3b0mw+rPrcq0hSGcTQvOQmSu6csRvAjZK
t4cddFt2w5W9Dqp3+P8YIJmFTjBIeOcEAjJ/J3Hv8M3ciwb2H/YIPOnVqxPOEodLjWC0wNi58KVx
jZrrPFh0wtCg8DoG27sLA0FLEyO/uoNQH+LqJp7p17clxt/aZgFM0O9M0fCS8Jtcv850oTEBdWPt
2Ee39Zb14lKiInG/+LAOY5RN7l5KFoG5QRjF5iIN1vxLF0SrGfbWVSYEwCjjFuzpxC3fWjxGwUd8
0ku8kbsFx8XmAwwYR8pHdXsXnyfb1cc2DRZUtolAVHdiMlD4etUroTY3zBouCngVn/vfABP/IYxd
//4n95vqc5zPZSUdcFLxNHN0lUgsca97P/BTPIhAZ+6Qgj5xbnKDB2tcsgO5IDJH2LQUCwjJN1cd
hMc4KosbbrLL1d+attJ6LwRo13ArSOSS8Ezt5eJ4dzwcD83eumi2qMdtIawgw2HhsbYOOSac6nGn
kTNq77Pb2aMYvj3i742OjsUG178majb5rj1k/nAG2yT/gkVfL41Dd6ZvV4vY++bNsIZtjHD4Nn2b
7EuDSygP2jvwNxftIblpX9drQLpd7zc03yA31zaSXXIFtFfG2WS/DBxueuLeTRWtYvwjrnae205l
O0eutgHyv/BjmhMwwQgMOYkbgdTFz1zvFWR+zwSsoeSaO/oQcXzJH7lVh9GmvsPikVgiSbdeKQuB
5YiLyvMdMifO7Gc8InHb1Wn110sJ8JM/upgJfmf10Y5Xk796NxqJBrxmW75f3NU3WNN3slf5LYZs
XQju0kAIdJ+q3Pt0kIHAKawxU7wR6o+eyu1MpXBXKFetznG3S1JZAxa9o9bElWmQQUgQnyFBRLPE
DVPHDIAD8IZ74WrhoCne5Cm7mFBf49YeNlzMwYy9VDwOB3FW7Cf4SmYw4f80/upHwrGEh7j62EQL
zIHigKN1F9ZldRC/JVc5JGcirl5yGDneqxGBviZ0nBwnrHLgG4zZgo277kkIHtyGUOsMsI9/Rw+A
028bm5ImNiK7mnQn2jWrAdmsoS3BNWd25D3imNscwIvVRezxf1YXT/FqKOfpx9xlHmxPzuoYTixc
v+VqxZZUWI3Vpatwy8jk4NRVyn4NSgzOY/JuubBje/S0z8PL0Z2wSWvKgcZZLFWGP/v5aQUx/Q+n
FQziz6c1TystzSLTOBxfpQt0n0ubNMTq792J18uNntpQMfqLuzqyJqZxdS0lv7ikZ44sc/egbeMb
7bI8I6t2tbygVXYxvtFQ4Csb7njP3EHX5kcXiJB7q/dwvIQo6Iay2JkUKLvlrSS/CQGjs3gyWc7Z
j7c6jmG3J4DGjSE03g64xARxfrOZLzJ8Df2yOTPulh35Pbfdcml66a5ki8R7JMkJMQ8PXI6Yflc8
R3mcfeVRId3Kl/JDt8v33EI4tDJ32dHvSXLWpCb0Tbu1rszQHV+g+q63tY9KxZl1kW2x71hx0udk
3pQL+bw9M7aE3t4a4CeB9f/Q9P4/rjyjgyP/tNv9unx5av/jx+t/7OOn4qVEqu/XGs1fX/BXjUaB
loaKm2UBczWhHvkbMLv+hN43GVYaiBpoAvu/vW+K8QedIAZ0MjRcrn1xtIb9hZddf6TA6WBSvgM2
yxf+mxrNSUXQoDqjqStk1hQh+4Aj56T5jV74pRS0rLwK8zeolCexgeOxdenWc6as8MqGyjoyV0aG
TSHLUVBH/eIU/3qIfx/BCV4XbGCqWA0jgLqfEilKe7BhlvSPjId5q9FvZdZXcf+Y652zSjRYwo/3
AfyrQuR/ZQ//wu3wDbhf9fojfvpvwOsgsYNgpyST/0kl8qkIf97cf3/mz91tgN6mjkgeU9cVOjxX
nrc/K5CG+QcNurAwUU2Uf2VjYt/D64HKlgjiW9GAjP+9u6F3MsHvWJwUAOFUI//V7l4P1089A3+n
U0+29XgMVTZMTNgsT9+HuCc3EXZ10DVHiOBD+MkTIBaepsdUZhbgPpUIPLIsADn0YQwLuKUCIwlX
ukwkRdx6TgiV8jLHAywegdJL9oDY8q42q/ypCY/DNhaOuS9pS+dNMKaAu2kh9IFk1oHBeyL50NKW
n6TanV7GL3VmkE0N5eo8S3vYsFOre4qtEbSpSPMg7R6xX9XQxNpGo4/P89hBWVIg4oLGlbgraoB2
TT/g6Miytav0QfXMumrQvrFkHP9cRVtELGEmorlWQurH1K+sFGDEZJQ6sDy5X2HZFaTvIjmBcSnB
5Y0QSkpH7ncrxwuEXn8bI6AG9U/1TUisDi0PdaWCQJc7tiYkJeJofqUBsvetxiDKMNHyKER4quV2
7RJME8o1ZbHqyVdvgijBnzTUlU1BmuHo/YojMyBdUGlxm0VgZJpEuh8My22Yzebatt/jJxtx7wDU
uM5ULfIipTiMS28xiVrKN304Zhv4MSfIhhcCu45+7ywJjWsTVeRAL8floMnz4ApdA+wkbkc/NUrB
h7yo3YHs3RS6/N2c0siT2giHXe1bp+pECmlHFe5zVSWTgkKjbKdNavg9nEIrtO82qpPAnGZ6b8uU
jKbaHN4xwMhFRagZDwK0+BPyKpMZKAa4WBDotwvNb/qYHLezERKR9xq5MBMipbBCz7weQGEW5hRu
ahotc13p7Twem32PcCWNsd27GAxxWpdZj63S4YHRT7cLJ4ykupS0DR3F6n6gkfVmGGi1j8LeoN+R
7m47U7ojkGi4KLJxIvqd4ua+79s+MCAE81RBzzdWLmff/r0Z/cdO919s5MfG9v/DZnhJ49r9Z9t4
+N//q3h6+QWf8f6JvyzjH+jNIFv83oIC1kbBzv5lGTGZlgiHgWGamgHtHM7G3z3vGM21F53WwLUj
/O8+GVX5w5AhWwK5of7JfPdvLKN1Qh23cmbhPQAOkRXAIKosn1hIIxI1CNdmNqJ81cI+Ttb8SsOX
X3zkftxhc5gpMkFzFt6Qfd2NHiUDyqXGxTL7S9I642yf3YeYobx0AoWMx0A18vvU2Lvej/D4/fH7
vAEG7XXIDWxgDaaXfkW4n9+TbbXzTU6qyPSXZj83NZBQL9c3cn4vzhtUYYkPyRQ4C5w3h0G7rsBZ
MbCZes/gQvEx+SAewkfy/M5Vzyiuevxd8hlBhKcbUWNP7fIsulIIlud9f4bkVW/f93a0F8/lq2wL
l/5OA3UCsG2vU5isXO3hjPw5XyK8l+cbwh/5OcbN7jf3oyPcKGsKnCdw8oyLlMb3/dFXKAHRP3o9
PMjkDHr7ipK3J10Qe2j2/e7q/t6yD2frfxDd7bNt6z2qDqk9ssrNHoY5kM2M6gxzaX/3b29D+3ki
/iXr7uXXAGbt9L4GK2MUTmvYZyIErfTeuag906bZ30d+Qfy3BnH2Y2yD6+Bu2VLHe8/zGy9r2kF3
DNN+bh6IsK87F6KZPWbnfLao8t5JkLTEOuCEpEOAIASIUVBguKpfloB8K+VvNXFpaAKCLPEQPrfX
ruJLslxU8XoQOt0CbqL1IjL0F5jpvqVvdqfTnm9cNt8XP6PmRh5zyz64n7y1Qq0/ZrsaLbjKlzLi
d1zLYrys6dC+jGNQqU56ha4K6XTV7l+rCyl11FfNr68A1weZ273ooI5T+6yIeW2Ktn3kptYAstcu
kAcXuP3yOhxQ10ABxk7aILWtb0VVk18V7xRmw8Id6HNFdvsx3E6Zm0bbyS6j7WURbR+aaRu90UsF
wFVX36ud3Zm4VVyaJB9gU+HCke0WJqMSduxNBNAZjZSOYJIsuega+5aa3PBtCR0N8oOrhDIteOtv
1SHaywflBgr0oL/TjUvh2XouFxFyntgZLFIoCn8Qd+l55AoXqIM5CXghaiiIye5LQnmKH/yv6fDn
RrZJces0z+6p5E2IAoDC9FQSgIUnSwel3fY6jV52/1bEsPjbEoUQza9u+6cIwqJ9d9HyHeV2pJrV
u2W0UVyaSS8T2PO1ng+RQqFY97ywWpeX+90KaHbEG3wdTEA52XTtRN9X4qdb8JKK4oBAb9/0R/2Q
n0Vk9QAqZvRtkfqgwsgGAz4fw93zQt8Je0AKSGAYEYmlY+mHV+Vid4Otj/Ae29N3dl0N5PUbYOvW
0R5cqK2ON+JL4pPzKeyB6rx6GEjCuLrpaC9MjJolEXXvXyJhAv84MjbIZbM6KrhONzxXSKgJfkop
VvwG2cT8LYIYQ7TbZ8ZFSFw41XcNuwFk6PvxKrkMz6YfOknJV+EZyPqxhP4RxRq/njZaUITfUF2Q
51uZPNxmPhS+6lD2JXFHdwDolQvwXmfPgt0eODa0y/xIz/UdzVn6U0EeIH09wn5AP51jPmTPuWA3
G/nhMjxYTwrgWbtILuVr5TK27oDOD/LDMm/B1V4pB/nB3FdNB0WSPfb2i7iV6G27IM8E2Pr70RYO
+X6gAFM9y5db5Tqg2nAevSnn5uVA9mm+UXbn9TbZlL5U22J4baTbClbae7VhQs15BVJ7k1I8TLyn
J1pyGsfaivZNtCkvd4mnON88OpTs89n1tCs58l5k0g2h0/6Q9/zJFl31e/H0oGDMS6jPqSStWezR
j556F3ol/gYCeTJg2UYjKTLuz9fU+HlhN/dt5KoXy44pwF3i5NuSZAaFH9Baa2K94rPA/8g7GiGJ
e5N/kaXMzoGquAyI//u2l8jw094OXzFk4bAdpAf9IUWSYNe9UQvhj9nbgxG8j+K8uwcx1Z5lAU1F
92TzsYuQBAD03ddgxHocWlrl7eEtkXeti0iQBKqZNKNu16g7MKd8yx/3VoBLrmhcVd2OPqgj+HGX
TKSEFhJJdD7zXr7RfAFcAdTdbE/xoL6ExM0VCAIvvNSCB+EgMQdLdamXUIcL2JWuEUgkop6UJ3J0
ye7G2bwJ24JuoDP9zPTvELWCT81B8Vp70pyUukcHVEgCRu/Ml/Rcub2/1gsVqobrZStcGZUjPHLH
MnwDXm8KJsVTmiMkErR7BmV+p+3ufNyLyKegqG5HB6t+pFdF+DGortG5oG1i9eLoXVmutlaLs2CO
L4Zwo1Kn5D7MGDI9NgrYcNOvwG4OwIKkjhik3Oko9fx71/Fjp/AXvzF4LVe2wfa/T2j9qfu4f6q6
6Nde67+iaz72pw9pin/goMlIWNMeDfR3dQf/8iGtPyyFIPo/u7B/8iEVEbpE2BUteG40qGp0HM//
zB2Jf2jwgUoWWSVdkhVR+zc+JMrcH0TXOuxMDPjn/GtLn0M61LUQwLkJt0Nb0cxHP1uRxtuiImVe
TdFDQcChztLDRPLJ7vNxX0/VVhta7FKKhhF9Pg8SJF1tPj3oZfh9plTUpzsTmc65Bd7TX8kN/biD
lL8d8+VWkOfv0TLedlJScIcu7iLSKqZ2le6ELf10rRKdl0cueAGGpCaJfKuzzntQ7LZlpAE6qZx9
A7KkaoZVUJifVK5HhHZIwdNpvFQYZqmvnCV7sxJaccp4j2v8mHXSpkIdCBmuW7nVLUeB+sfRTXGj
E551yXBdNMN1KDXfo1Z/mTr1YRbj1x5pMzpLIeyV5W/0Gm56Gsz7znzOamGylZX57jhBh94bF4mJ
PwT4tKyim4kgntOm2+2A6Cydd1zX8VOZSbdhOFI30prXVhmvs/II1rL0iqijMmJdyRNGxFzorSjz
8jBbFL3jqEORrCApL0e6P9fDuUjvCakBCtRxHP6oEEAH27+4dMEEdRXDXics6IMsoIRqSiNZZyt8
B2yN1xrhJs7N+N7gdGUuJUgd/dwSUmmro1oniEZ0lyJFZMXWA4qaIzK6IIoMNPpi0fQg97fchYYl
b55nALx6twnnFDym2N0igDz68PIMVP6gBYQhdgFU3cfTPtI6KCnbNBDhPnZnqx8ulrDRfkxmHdqJ
8hJNtbkhcofwbVKEDTROgAcGCoKVeGm1kDVVchfndPRQnJzrwkuMjHT7Ua43amrCp9Gl+luUlt6Q
zNafehb/KpX4PywGlkno/XMIbL9m8cvrzwnC9ff/NF6CafyBvK9C18lfiW+wwX9aL8G0/pDpS9DX
yNOiH4qf/BUBSyYfUqFjxzzBwfpzbnBlaieTjoaFtXJJIBpy0ozwWXPCikv+m0yEjKW19jlYMlE2
3wUjxa8mrJfjUCKj2UKrE21NGm/iotmF9fIFXyG29vfHrFlQOLvg7ZJO6srzUluWvMxt0AvCWdnB
lD7TnvpDmaLLTE2/QGGvRv/3p0E5Aw01RBpwyv06qZQpSUeZg2Q2xnkoQTQT1+P3WDAa5P/QIG64
3qdURAlxBkttEggMwiMt+DeFER+qhciouVb1KPWPYftMBuO2a4X7n/bH5Z8r/HNTyPvd8NvCr+Q4
kF3JNCKxX36+O1BBOcqTNbXB0ZpoTJM04n0FR1CUdDfJhJtIqm9rSd5ooXANtXdNLz3RnJBMl2pi
7SHA3KYQPuFsZTJaUfDTQx31xUt7z32cjpE9tvZK6bTraetb/QkNEEGDuqR63ZLKg+z2SBO91Df0
0HJp9HiPKF59Vyd0KCsChSWZDmGkYjPpi5yUfNMgT+GIQv8QNTWEnAVtw8WmLClsGJDlep8v50dv
nKZCdjAnDW64k+IJkiYKtKKsZiireVDlc+vFMWhTpUdcrkRuTNUlqOsb7r9l/ErteH1Vvy3TysOo
GypEMPo6uJ+WSewRdUmPFQ0sTRwUOm0pkfDw+fxOj6mG2ANlLvYzjgw9lSeP0E26zyOFsD4XzbN+
Rv9cSwOI9PefP+ZEeZfvX5+zsq+JnBwTltxfp6JDGTYnRdSi6dq8hoVZHVro/L1SyVD+zA1QLSZa
cfEMm+0Shym8CM3150PQKXr8sprrECAVFjF/og6d9frzn1ZTywsjy1KhCVLVSvdpnIBkyKvh2Rxn
ohPoe4Rd2I3zt7iKEU0UjtJDmGoq6YmeJl8tRWRUz7P4daiyFCcejXVHy5Vpu8z6SOsyX+XrmtA+
Tg3AkxqYXW3kB60wrEBKBwRfl2r1BxDohosjHSopgIAY/gWhh68NNhV0Qi+GtPQnKALvyrKj4p2E
e4tOsg3D2Atwv3hzKmj+kc7sW7UTgdyaSeTAFo3e57G8MCsZqFiciLaWJoAFGiO1WzHaj6mQeaNR
brtZpEAgI0qhU1WIulT4JoxC6osWJCqhOj2r0MzaiIO65spMotNAKqNyqQydtdes6IuDpfzq2/65
I6hrQT5qSBJO7snOK/PezAZkZwNkhhHOSRCl7ZMxgrJ/uTawWsUYX3er9G09mXRFV1VEgr1o1G1U
K+JrH2vk3JXxYuzpUyvZ2Y665AaEJOVMgG4K8PKEh3bA2WxCDDJTFr5NDT+smhCi7FoKH8OkmNfe
6w2XiOaGCrQ5oWi+fb7tPjpgmgEXnaqyAQkJft11cwiR5NJmDQakFe4yWFMO4dLeQgn++vmD1gv1
Z2Oxbm/IX4lkYK6EFe3Epo5kvZuSZtugErN0U9SL0DvmBOmL3YtYrawfySG32UPCPviixPzRHHUZ
1ioOtrIS0v06R1EpEUPsqiZo4zJ9raGEifRJejgu5Mw+n+Tpdc8koY8X12L+2lh5+qTj0mqofhwr
mmiNS62vwdJk6k2Im6EuoEuP1Y/Pn/fBouqQp0KGRj6fksE6859shiQMx2JMRQqWXax6UHbspAkn
X9PBzANmU+EKh/vli0l+sJw81BBFQzLl9W3++lChbGERpFQV5Ehxupae7NUxmm1ZJTH7+fQ+Mss6
1ePVLGownysnZllD/tmq07oJZKN6JXZ4UoyRLkKtJwaEukAbp+3Yd281waBD9/XL54//cKIIxuBJ
0bEL6uLXieq1ORiNxb6hox1iKRCzET0P9fTFLD/YNBDbAegAHgIicYWB/PwSrT7TuyNELUG5yJQl
luI+bsBzz/D607J/W0mF5Xw+MWn9ypPDiCwGfci6rlFu1073DTLqy9QIdSBDVv5NDzNHrlrEby2s
75xdz/NEalqBNUMfQxkGoiZ5MNvKGzu99OGtWrbRXOlfiQGux/C3Qa2tyTqYl9+9V70XKhOqB172
ka5Lo7fgu5qfKuulmcjWGcsEUk/sLzVLblFYhcDy80X58DVYsF/LFMZpjJZ/fQ3GUUm0ZrSggB6T
684ag2M+7yFfOZ/l8DlBIcb9/HkfvQMI6kw8DmySfnqMZl0IsZga3AeLtZPr8ludfKV/8tGUiKG5
vAi10Ic6ucNCHZno4zLWQdhEqq92Q4HqbzP7ozRDzxKe9cJXG2v9xtN3+NMTjRNTG1pRMTUFdLRh
WR09qFOHi6qBUjcvhqdWq2TYIYwiCdTSpDVppMULV67X04ehlc8znVbLRINryWifhlw+hLWQ8/to
5yRG/Pr56n90tlXI9XUIAtcg8MRxnlupEIuhp5VCSO6NbDqMSn2uJdHVf+0xJ5sq7ftI1/sBwYGW
ipGALnCYTTQziaRUPn/SB+4jWLK/J3RilcusseJlYkLxsrzEyuDlg3AB4+F9l09fveWPTur7PWeA
lLOkd7P907UzoskSqVlbB4mCJnCh7lP0rMCNSeetqR1EM9sKKaoJsVoGhhZefz7Rj84NpEK6uDK9
Al87meg4xfEoVmyxHNJ2D/Kp4ZkkYvX9v/aUdRQ/TbHs4kmO8MyC2aQpPZS8Ocy+CDo+uLxNBOw0
shAm5M/iyd6YrGN9bGsFvGYPBXU5PljTci21yaURUQur8wzyErhbPp/Xh1eqCTc8dg6xE0k8sQmF
3svTUhlVcFwmKRCKKfSW+brArd1OCGNoxzhxRL2VNkmRKdujpN5+MYAPHGsyPpg2MBFAEKSTOCeZ
5uMkT3DP5pX0WNbZNyQ9Qken0iGF+d1Upw9qFb91MujDLpWokJe5+/kQTpjU3317YmULmlCdYej6
iZUqY7ZXWhVVUGrNMVia7DVepOth5bNrNMGApGUGGGRkV/XYKLs8T8egG2SY9VXDm4hTXZIp6VU7
H6NAqotd2Or0brRD5k+W6UJ4Obn1lFKbUin+F6Anm3I5t7Qh9LtBuGmbqD1Dh/1+FhrIeeFxnyYr
DbquLd1aStLAUBDdkZRBhAuOhoq6WL73cUxMF0J8VwjkvdHLu9aFZXZ1QQILjkiPbVTpBAFhejNG
kPzppXpZNegHR2W0iyxtdAGiSE405ocirLq9KoI/kBfoabrwdhoyGL1TZTeBl4KUXYGNvSatH5ow
ry06NTQBwQ+V3IIKb2frJVFM14FQ30CEKPuzEOpbCFIvokmBR7+MCy9Kx+JBWiA9FsvjWZ03Y9Au
Qk5229wPpQbIShR0R696eneoAUAC1kH0sErmkah4yzXjOW7Tc6WYgdUlmRu21mhLZaOd9RLy1mWo
/vub34S5Fm4cqFS4kE/O+jEpFCsXZ3jOxiJxlnGhZhdGV2IL6sFKrvnUF4fwg3vZJOAyrZWdZY0V
fjUuhmlMQhLVVVCg+uRUmRk6fQSZo0QBZIHrcOyKL6b4W0qLyAQ4ES3kmoJvpb1nH36yZ2oTwVHZ
QtteLrVM7Z2kPImv5KYsjA5W1Pipr/mhPqSWV1moQ+T5a1V2e4YGXZ9c0ccFq+1WshIZcYBpvtC6
onhWBVnxe0lvbSoZ8fjFKkkfWAqkOTETWCmJo3piIGczT2fLCsGdVPneNKpdPwndbsmjC1OpWrjp
QNAdkyVx4cl8GwTzRm3Gr1QXPvATTA0EK4wXIhZLWl/lz+uGyo7R9UbJbZNTCelqXE/NiRbgNZ8b
pXWTnXhOYGJXe2it/NanNokiWtWP5VQGcpo/6gkYEO0rue0PnDP4ft5ZtFVUR049XLIVdZ80A42j
o3yPjEjrREVxnwELIS8T26v3o4fKldGiL/b55D666tA1wGfQNHjkfrt00iSzEGEsg6SNd6mpvWYV
TZ1tfjlHxaVWarNTJMMXkozrIfptQTU28RpOkDM6eXOp2ZiQlknMNtVoMj4uN7WWe/AsWL56HL94
2EdLSyGBfPBa7fgtu9HPaDhOpgWtgqZfCkkPhqnPnVTRzyqjhBPQuFFq/SaJxMd/v7BUL2CXQ60T
h+jkJtNGmHQFVaqCQULMtfUqGRnMrIyhoqklBLwAjjVp+u3zh75HpCdLS5JyFd6hdYDM80n4mA7w
6mpcbMGwWKAxaCKVJMI1tdWelXQCWhDOOnJm+XNMyY/0kluk6Zk06wOsywvLYli1R1I190MoqZ2w
WeEWnaFonlBi7pvkRVUrcoFC64Uo4DgFpHd0aTc3Rqo9W2n3YFQLPdSLdKekPcVlyTpfjFQIWsGK
bLOMnipFpm09ofqrpeYZeRq0a9U0chML1G+D5DrsSQ3MO6kluENc33y+PPJql35bHlJpBJEWzFzq
id3SMlWvrOlYBlOb40wZAvy+awBWgUhqllLbocVh+NVR3M2rdxAJcv2Yzcivt9lyI0ZIsiDI5hll
vtWWElJxA2TcKNSqk8Tqg24m4HjC2PJLPfoqU/bBxQTxl2zSj6LSdKKevNgu1OIobSpuCR2Bjonx
2H2xQBDTTuHerHirfW2aX5yd38pW2FXqLNSEEOXVkXU+icWybNLQ8dDKAFJ/CCimyUC4jgxExb1M
CqSCeWkBmW6hY+pXWSw5KEtiSmB0BrOt3CEr+TyN3X0/gAsdoTBPKl3dTXVWI4ZiCV/cpB/cSquT
gOgp+RPoHE+PXNV2YW30KnQB8CijJHirFJCVxiWcvLUYTutfM0ygc6ijgZrr63wzylTwP99kvxsc
5EzxVWiUQCeK8s+v99KU1OghmGOB2m56ls3iuShCJd3C3BBJbjFb+zHGhTXhNv38ub/HDwqeBBhk
kpwrxORUtEprplg7DjEkAz3AXEGyAiRXaGTsgAmHz80xumGX2hMaLqjyfv7s3+7ik0efzLluYynK
xYwrsps36XHaziX1g2r44g1/8ZjTlLg5yFlk1CmHwBoORdaTXG0Dufwq3/Tbhb/ORlJJw62v8DfF
4FDM9V5JWMhxQmjgqNflWSapf8nU/SMJ38fvC/LmtWQu4wGu1+RPDoy80E9hSglNvRPNhZ16E+nq
uR5Hz4NlXfYhgl4Utc7qpt7Ivel9/sI+fjgXvmwYEn6ncmJP6HPoCAZCHl4Ju6JXrvrj/+HuPJYj
N9a0fSsnZg8FgAQSwGJmUZ6+aJqmNwi2g/cJe/X/gz7SEVldhzXSRPwxMRtFiy4rgTSfeU38bUwU
4iLla6WqsyAOkV6pH/KxODsx9i/R4/x834x9MPFY03ALCRg7iNqNjRtWLedOLUnfiF1X1z1UVvw8
uNrD0JSXEPFObJRfjtJ5eGu2RSbbBUlwcAmAvxmmPvHybed+CUdEhLLgoq9uzDTeIQ97YrB5Lu9u
nIPBDmoikxYgwo+u/TbL62XnmgvZgdCEw5PhAPXxcz011Lys36wnX6d5SGqItj7kgKLPlgGnn9Hd
mRTl/85INsxJYn/4ZXNQ+WYkYbVlhUF9sW2VY61LKRGw18eBVHYarwHNdX9nZnNxgB1pwts4uIYy
OpIILjOz0atb5LcTpHy6tNz4dWau2kGkJ1bo0Sf5ZryDFeL0SYeVBi8tCsq9g4FVU8PkddVSN9Xu
bzxKzpnZI5ndfthHAelkGhjO5lsjAglQutY1vvXLGo8ewsNTzfRfgv15MdJXoHitk+QevrdGM3Mf
hgvzGi0kCSVyWTX2eZ5ChX46i1PwCJr49PEEf72V6dxTD5Q/W+iwVg92gFXrmq78+eW10bIYEdJv
/PCLqrK1EZRnGu58VYggJxwzdDKQTe/qE+2LI7fGuw9wsC9aq7R6fWC/VzO3IpU7iw5F6vZ3H0/0
yK3Bkpl9kChXEH4fBPxpJScZDTzcxjDCc2JzRLOT9tTSBHD164lCkdAlLiMSNH7CsN5uvkZNHNsJ
Maw0tc9RpPt3+I2h8mLKZdrk6wbf5tuxHBBCEiMuizHNW0p+q8SMBMUv/T7Rqh9uUYKCdM1u67hx
faZa6mtpVd4nuik3zgQ93kQTrUAmdjBvx7yExhLJ4awzQtQvIhvlpa7qUVMe0G0yPA0SB6J7btRc
jkWAFArl7k1Q59aFn+Vqhry0QCBUUqCK4rPOaZZ7gLJRcd82Xeb+KDo92NVpaF8WXbTDQXfftSK7
SBhpVcjJW3p4wxutcFdTJy78PkEXr/Ha/ZRr677zkl1XG2h3Ocw+yaZvpUqs68q3ngPqW6uBnm8F
F3CWwkYMxdLA98Me5SV9tlM53Cuy42XhBdPCFOW0GwA0LqbRd3Z40+QL006rs77DHELT1ExGiC/a
Ca3KEhdtL9NIV9K2ug1jC8233PFvLCsztqDk4I5KMBaWTdYkDYUMnQ0Fw9dfyqZ96DVE2kVu3ji+
cZYYJZLWcjTtTd2UKOXQ8HzB9QQRGNtsLjNHKAp+OLCMCargYTL5t6GPEWAexfU5zXK0yNhh52Gt
A3+fi4d9mCTftUlU59Icy2u9JvRs4R2ObVCvvVjZaxmY8aVrB8VSz6yzWg8R65dKP+vz4NLQBL2f
LO3PIsvo1rkw7sUYvPpZDzi+v48M0Z9HhoPYFU6HS+UmX3MrLa+7qf5Cmg1YVXorQf184VmIhguR
ImWhIwgHtgCC44AyGA45ixnos/MMgR5EbOCzhnYiwsdL6Y3g9OPYXtE2FjtN5jdU3nl3vd9BHxvU
7PVU2M9jadHVGIK4vQCcA7XNFf4mjdWEfpBZ9OusDs/7Omo+GYBckFivOsDGmbk1sgBKwwRUHmrp
sMuoJaLqWdXrOCieC7dJN4GIk2Xv9v2tqzqf7FC0Z1rjX5Vy1J96LbDPAzNI9jWmI9q6aGNn0XjD
Qhst/1K6GAz4ltV/tvFg32Jb2yBeBgpAoFsu9WrXYRF6hd9GUlM+rvE5NHwcVXAix2IGIRgxNbdt
3pqQQbuEw1kmy7SzBwxcYGjZE7ZZGa2KM00f1nbTxPjeFqgqmcWjo6udkfW4TbWyOPNj+448Onmk
t6nDrAABeVZhgvAaihJdYTQNcGodm/67HYamhX9V31Xnnln1LlQfHD2SuH2IRmRcKVhgsoRkjD+s
S61fZsJTmzRUaDab9osTDsZFpRvg7soUQDNuWTeAApEwCbRNW/NOJtGSIVdNW6+MlowNWwIf2b7J
67apUcFdirW+vzSD4BXLBrn2Ffcr7rmxWEEvnm4U+G6BZtQIvJC059qZjU1LUcMKKo2xQdolw2JB
nwrKnm5QI/dkNkCUgqBCCMhpewQE68HR105clDealndXTuZ1543BntkYcZtDbNSa+2jUjDMrLSxk
GTMr+ooFwA0GJkhrdo1cF50FMUz39Vut0yWSLtiDLUek8C/9uMcCt7kWYdAv/Sr/ZrfagHpUGAXr
svKmeqlFNjVJP/XlmdHYQbMtkrq/tnP7LhHQQRQZtEcV5iJJQrT8Sjw8QaEv9cS6SdoY8yP7tjes
TeiXT2Udf6vHUls4HiKKaXrtBvrOifpzayrHhRPJAuZeGC7b2njSpomyjA4Eo3VjKskpaqLAbLZT
g9qwTG8nfaQSE9X5emogypB/PINHaFaYCatNohtPjs2NURH4LMdA7N2GNGToWmM7hGpPze5b5rIu
hmZEa7HHUCSEHsiV82imfNlTzg8GQvAFKJtCzN4vo095a6168dSpCSRm3T41MnsKdXLyztVIkvXy
rofJnrgCF4E8WSSquHQjhKo1C9BTddcp64vlgAfqJSD2Cd6ojHYBT8YYvVtN+WyxR6+tgdxL1JeK
HDZ5e5XL4NxxcRcyvB6VJ2pRq7GikCrr8NKHAO+r7Hvc8QC9x7DwllXpfcrzaEOt+6ywwh9+HGxj
LFiCNMTKt10PbvtdT/NPXQ9xqDf68ykx52IpUbwENBaLe8fQLrj9lzjAwNextxTPr0WANRqe9YYf
PnWlvBKJYy5ZmNWyT/I9vlk7T3IWDEGa32mIEeCKkT0KVGP60d0adnFDr3gpO4Ui76B9DTu/43QN
ri0jW1mR8aJZDQaPOLByzixa1/3MnvqcdGj+OMjjDEb+xaPgF4TZhV5jFhN4d9KXG3xl3VeI8lgz
yKtaGeky7liOfY3IemqdK982doIvDMLHbTXAxqmy7GHl6PUysbt1RECyyj0Vr6wR2Q/LnbZW1dwl
+fC9H5sOMqmeq/O06QM5bEPZ4WY84r8W3dqZhb/frV84Q7gGI4nRZZRM51Qwf3wchh3LbGdguwBF
DgcHDsz75MQffAcrOiplsVlfOl0IHhCcn/ti9jejqd+Axn0MrH7XutGpnPpIYjmbhhv0I4DK0LV6
P3KVD53GMkIMvYHHF7q7VCFPrd0XaX/t+XIvSu3Mx1YDxAHrXH43Ivt8rJ1bZTgXU/OKz9pKnUIE
/Br8gtLF+GsuCs3pxUGq1luFFgRum2/Rwlj2ZruYcBnXQIN+/NR/DUoNJo3BJFg+XPAOkVIJboue
36U5C1+hAogmlsYpMd11PZoXiI8X1amC6K8T00HPYHQBC4uUUs7ff5ODWnpYgQ2metLbqKoZHcTT
9mrS7NXHEzuSCs4QZM9CDUAXkL3eDxPGkZ7TOi22XdOeBxi7ZyG6aE290SvzRJZ7bOXOiRnBj0F9
AlmQ92NZBZIUymEsJysIAPyNHF/N/NFqymkp8oamkLBWI6Xl0j3V95z/9EGZ4u3Qh/DIIqv9PFI8
zTFFrSyif+Cl89WPQT3CkNPEhdiGznlnuX891X438MHzbbRBq7M+xHva9x6MutnYeblpq/zaHNQJ
O+9jK4YSAuYZiEEABZ2375sVM0x2MpQ5ZSctJ9UUxi0pyrJw25uPV8yRU8DGuPGnzSnv8bAFE5iF
ISfa+9sWurD0nswUOfRW7MImWSeacwKqcmzRzGIVs34VVWeSz/ez0mXrmGWq2AcjXH+9O88KJE9q
N/ky1SUlRB7vwh/Fp6AKz6VzCgd65JkyKJ1rF00NPsVBpSQJ06SD3sbrmzI6AmrEd8GR8Klbwzqx
E389YnS4R3O9Dlku+s4Hu2Msmy4a6qrYht1kX5R2Nm2yzOxoPvTRLrEBcU3NNKzdSckTbaMjmf2b
kX/x5im1nLPBYZJO457N3UPftbYfL5ojx8xcA+I1okYG9ujgLQaTrNIpYv/Zo7rI5c4VmEJbWEqK
EwMdWZ2Ai0DWGCBaLeeQ5JPh6Bn6PWeMm9TPZnVXj8m3QnPXVRNcOI08sbuPLQ+PDAN7Iy5k9/BG
xNtqqBOi6y0ts2WtcJGEpx4Mp57ekRc054cmGHLLouV6cBfUUTqNJoZxWyAJn+sZmmhbtx+/oKND
0BKYXeFnNMDBECiuTXqpM8QQYfCJQffCVO7D/2yMeZG8OaACGKMSq1Qil8xe0naEEHmq6XDkhXho
flEABMzAnXawX0G99CXljHyrPP3RLaJvXWntQn38G7czf3/mA5Koghk+eFzd4GaDLhknd6bHLou/
dAJNBlDj648f2fH5/DnOwSNzrABT9ZLaHlAdtPCTbtW77kNFRf/jcY6//j/HmbfVm1ej9aMAg8d8
oPjdYuN1q2XhqVbB0TEw6f7Jp8KR9OCZtaOscTmb7ycHgRvf3FWoaPyNaYBrQuLIdThsDmqxpTu6
A7AECsBKO49Vftl11u7jIY6cZJQaAXVAI7SZy0EZVO880Ike5d4Czrblt1djFn6pmuxy8k61848+
MIf+HGGtQJNu/v6bl2LUfip5/fkWJTB0NCam1P1lrAqQGNAxQpq8fNeZSbTvxvCKxOsSicy0cKBX
FxDf3W5jVcjExO6JQvWx+czBH5Q6BxqHc7g5e5Vi1qozltJvp+Yu8E+dMMe2iwU9xLHg784CgO9n
Uxh1IQO74+WM2eWcVRb4BWdOdAL7cmwYICge+BfT4O0cDJMCIHEDn0tG4GFoFQMlSrIeUZ9oQ5lH
olauS4fonO6JAZb+/XQmauGun7IAKELfFBiNmuHGRBqpLKuVg+iHFoNA85yVqu0zm3KOEZjbvnlJ
JF6k0lhEFbIlXzOcsj17WlgVJuKmt00KHCyy+jzvrfu8mNaak+xqgbySuO5s+8QFeeQ6fjeDg3u/
CRuQAJ7AvAEdObP6oixzG+vFlWnVGM3X24/35tHRbKBsECp5P4c5U+C1euSULOaoxu9qutHGcaEh
uTgUPyLvVJPw2CIg0vjXYAdHczZA33MjBtNDarVutghbZ+HIp78zJUEjksAQFOVB/oB3pWrcgQc4
2JhR+ui+6OE2APeOslAhnRPn5/E5/TnawQ7tOmrOZcFoU+FsHDFube0xNE+Em8cHAcdhzug4aM7v
V7XfOVWalcBYXA1/u/xW95CBr6sTUzl2ThOx/2uUea28OTxTLCYbR5q05ZC90L2LSQ04OaMMbf0P
p3OwxEvA0d0oGKgTxcrNvqbmi12ZJ46CoysbpBLKfGTQxJvvZ8Nd56JJYcxxAOZM/Q8hq22hoVtv
DLiYeieSrqPP7s/RDrk0YBeitukZLbAw2gmQ0oAPOtLcD9u/DD7l/vHm2xSYCH3Fw8UgK70UuhxZ
DLq5hIqwyVznxLM7ut7eDHGwEpo2cPVOG1gJjrmiquwW7SoUf2u9Qdgl+ORyA+P//g3Rz4l8uhs5
eeqVHeJTExTrUicrPkWCPPpyuOBcrh60HQ7T/MAanVw63KKKltvgyPVooE9sokmTPXx89vw6ErU1
g+x3xuWZv5SgcrP09Dgi1MltuRGiOmsaOiRVexOTeH881K83HUNBFwMqLn4ydd8/vc4sQ6OF8rb1
NWfjovcK/GEbGuG1loTbTFzSrs1jdWLQXxcGg1JjQxAYoC5YmfeDJpOXyiyfiBaSaa07T16RXmdN
f2L5/bp1GcXmPpIUKme65ftRPKMFs53xvvp4WkMpoQGYrRP9KepMqgryxDs7OifSZiqiMIJ/Qa5X
kMrsoGI/KS1ZGRBNUo1+YT+sP35fR4YxqOSxYakdAko8mBRdyDQJ4zEj0DKXRNyXzHxRtfmJg2j+
M+/LdtTb6Z1Z8LdBcR2mDPoEwjdK3NkvWU/kyi3R73FjGZ9CiR+bDnwyJKkB28/yxO/fUZB3aaQ8
dCyywrq37HJl9PYecstfDoBneL2AC0EeDz7l4IwwpiQVqSOwoIgTNIJsMJKRZp+4j46sN4RcEbAB
1goe/BAmqdy4Kwc1ZVvTG9e2WVxmunfZjdXaRIMlt/IvH6+EU8MdzInUuvfp2+Iq1Y8bWhI3rolX
C10Ar8Ieomhe/sZwKI6g30OxGpDI+zeVh4VudrJjuLJGzdLb+ja2QTnaw5G7iOkNfjzckXMJyAsn
oIQZQb5/sDBGrwn7Ws+ybT9li8EIXu2pWgPvWzr2dTTiYzg6Ow29p49HPXLwvhvVfD/JVpbJNBZ5
tgWNsCyjCZQbeqYNBlPZ7+7wf0k46t/J273TwPs/pi5lc9T8e3UpOHPq9R930dfXtwpT8+/8oTBl
/kYlA2IzYgswnCHP/Kkw5fwGr1LaP0Xk3wlMGb/xC6AS4PJw0tA+/Zc8no30FLEdZP+Zb+TQxfoL
AlMHzgqUvhzYjdBdcFWY1QsORYS0bGr1dPTwJS24IBZEP3hRQdM912Dk4nGD39CqClPzuga2u9Y0
Ga4ACADZyeLiSwJK58Se/QUiR60EuSUk+jmOZs+J+fh9E4tPAZ21pHOd9Ti4xkPYuOKslg1epkaJ
T3Pb4VwjI++ymFFB1aj7T7np6Ld5VE8Pb97i/p83x1sNKNCbDPX2RpkF/ufrkfqQySM/RK9jGJw2
YaXMtULLYTG56KTaQ1ec5WNgXJiG9y2sU3Ti6hoWgitHcAFD0Vy4YYesJ8Lnl5OdG3sbQMRynIR4
Nn3N3lY1QlBTZABBytNNGyqVriKImlfKCYZNA7QG8oV+V9nqq2822JemXXtpJbF7BcAT9cBm1M9J
ZRRagiJzURGM6n0D4+zOCQsaRZljX3gt0tQ+UCo4NtCAfojBktssaf2L1E7yK+CJzrJo04uiBzEO
EwFvTy3D/VpYXzMFLKUrks98EDBHdjh+A6uQw7HQAJU0llgGTnBnpenF4AXWY6pktYlENrwmhhVu
hvA6TUGuVLr46mjJi4z16z4sP/WdcjYVHdmlmUdXSRGmz27MkZyWRngLMDdcOCDxF15j2Je1HuDc
aFSYQDZ1czVV9rQSvT9sktBuPuV9nixdL2/OmqSAx5ka4swbEa2KBmvE+cpE49FIxI3XF9ZXUEvR
2i4HCewp/ppV7oBloqvpN36r9QBKYiBrhfBRTjT18Xs+BWCrMh3x1aJLzKWKbFxvnFDW1mvaV1F6
jr7JpWaEkb+rPWOZ9BOBDFaanaYvte6xtPVn6fD6yqDyFhlai6Awsi/aWJ+LJvxB3xYacajWXOtY
+8ZK3wWIsAAdK+qLWMeIYQTUuxpk+tVzfUo1hg1urOjPyhEzA7ez1VVuCbVt7Qg12hGRZ9vuL/TY
Cz+ZkZssE0tpq3iCzdBNUGgL8SX2sG0eDP0MAF22osgJKVCY6YMD0mYBd/YyTMNyp5Xjtxgo2JpS
OISIHmUnU+sReZbhdyMud8WYPyfNhKdk7KtdWSb9okliXKUT+z4YEDaz0mrnaDpAQcfFQrB3bgQ4
pHShuW51pitdX9NpvPPb2uwXdMuXyNzo+zJFvGPTur4Hykxa+8APxt2IecInLB14pZXmonepo1dc
NX507ke6cVPgZLCPhMozFBMdfI7qRu7zNO8ucyBk80qGmLMugUfby9YsAfS0mpySpdf04UXBabKK
TLdf5TmOGQuzHV8jXU9utQoTWHteg1Niac5Vg8yjgdJTIv0L6XVleFN0tKKXEQgpSmVNmZsTXvYj
SLcB9gmWSGU1GLd6YQ/Tri7qsdg49sDHsfoyBRDmJje9vxnsIHnOp+LMjrMHPSrtleqCiJ5y6y9H
lfroWsIgm+xJ50fD8lxYvX03xpNaBhMwHrMyISZrVY3LXWG+pphUvHLggb2zw7RY+BlYuA42TEjj
f7Q/Z5avfddDp7313FZ/0DrYscLP4DP4vlN90wp/WhZmUm00NNsWaY28fq2X4ZUy+npRDYO5Q/QC
XQxXB0LnR+HKSdW0FX2atUt7CKOd68XTE9AvfM8Hvfk0RhJhZK/bmUaD220fOT8SxfWx0g0qjEXe
Vfdh3ig6oV0mL/q6jOLFVBoAQWKgjB2hdoLTSYnFrE3tINcLKlgVeB97ZKHVZt3rC1cOyV3OCuNM
Y7nus8FWj2ECbGsxdWGUb1pbw63VdvzkcfJ66T7EwsjwMjPcWk0LN7Tr8vvkVsMM+IsN/zqyrHjj
eQ2F0ljFck2ZUEdfJi/tqzLXvWUGWlc+OoVuPPgONlWjDxaNrH3v2n2N+1AQY+aYWMbzaE7rqCqA
ftV53X7tU6OF+eWIs1jk/aqPEQC3DNC2RemVghsLydR4QIM0bhtj6aI+cSZKh2gtb+OM1T4Um8rz
h/PWFzgLgLEzHiBtZhhqdc0IsMsJqO3p9TDsAzv4LAbfy5f16E6cE7l/WSVO+onyD9T8NmpNscyL
OP46OvZ9VFNZQV3PHfY57Kg9S2bYO5BtL3N0XctFlYcaxnFNaTzMvcsHLeKHPDe1z3ofBE/VcWDo
AWm1BbbkPnTrfkdRPbsPxiy9N6W2Z7/3ZyHP/6q1Wvp1k6/XV4HtYELWaMY64Mxd9qCNd1HWonsa
58THRYt7bN2xwLspu5Oy61aiEhZmsanjXnqxOCt7oUcLdHzLh3qqxMuI/BLeMINnqPtoJhsqY8RW
uuhijB4rBU40LNxaB1xnlVdOaMmnknMIbfq2iK86HvFSC9IA+0nHRj5MZUG3qtrIv+Nf1bavwwzb
ugRaWlEmtyJXwAxzHTMar6/lLQ1JAw1qpdUGFi85VtFVOd3ksnKAgFtia0hNpGsUZ9M7LQ/Wplsm
n+wiszGWGAuOgW5QD9noXA5WJzYsQv1sjNyCrd9lay81fPZL1xewT/u2fRjrONkHcT3d5l2Bo/Ak
9G0m0+kyM0rtEao5zpImhs0+mo4gDO1zo596BOiS6iWdKnc1+oV4MVXRL/U2xo7c13DPSML8oanj
6iWodHkFS63cj+jHXcda7W1kYIHXGwePZ8q+C1wXWV6uDRT7HYGFBtIKDkqYAAr9WHBqRfEzPbrk
Du0YME16X6+DqfYvpsRV97qZpPFStro+a4tp4iwsWgH0Om7xgA+dplqQkZYvXjO4l35fPeh5XL5G
Vss6HBzUe/PWfU1Gk6tOi4tw3yUEqeCJm2oz6FG6G/sw+CSNvANjnZvyVtRV2y+mdMyeYvRCANin
mX1uhxrEWR+73qlzCu5+qdx6JeH2+lyoYX1uN1GOh3sjmm9qCIJVouS6cupkY2mxv68ny930pd0s
DUPkt56e4nqIANe3EEIuNgnzHjSnlMUS5hhqNBYo5lGF2PJyXV3Efou9QDDqOzPF40ZUxgBcqUvP
h8grX34eEEEUtZex5/kvUwriOFWef10aVSaI4HR2mp/k0dloaCEO8Joo1r5OG3kR4+kUnE+9aK0r
vUjNh1pl7go8iPmQto2FVwVPdvBWXuwKde9XqfoWdR1HgZQ9x4yrhj0CPE30KYQo2xCJhA42PZpk
rwl4dqvMrVnwA0hnZAB9ojqZm8P+57VcmQ0ybV1TeT/yMPAuPWDi3/JG99piIQLLeEhinWdr9IUO
yLyujWIlHKMDC1sp/AYQ8IuHTRYE475ulLsCudU/U8eBktkF/j7MJLAZEK0IJQpVvohiaq58z0B7
2aqsYf/zi0QaLMjYFvxXAjwX7Ja+fEE8pO5WRWtjWUFRiwkUFmBpGNxEC+FQyq+hnSU/pEgs3DVy
fs2SwP3dLEBYph+MYY/WR/kCHL98bmB0E3o5MYxiQ0m+JbvyZZw6fd8R+W/LoWLwKHWrpWor7KKa
mHvoPuuy/qIuOqRHLJ2DKRhbvurirrX3YkQMfj7+wOu8G8uu/pmq/KXE/L8hTf9v0/J5oK9FOdZR
gCD3f/2Urg++o/OvXt/9D6SjSI237fd6vPvetKn6I/Ocf/K/+81/fP/5Vx7G8vt//sfXos3V/NeC
qMjf5s9zw/ff59zr9B/3r2n3+q2oD3/pj6Tb+Q3GMYVNatECHIxN3eR3WWdP/w1EGmkdfNa5gPxW
19n6jbxzFh6CrD/jdMS/0m5D/DYvcnh++syHJRn8Y/K/55If6TobvxQRqYfSnQEMQpJLNMA4b7Nc
E2jsaEedvelCRE6DUiwq2a51lZxnkXkug7zlZEsAtrvcnw5ScmXSQr2HglpUT0lOuUy6U7N/8wyP
ZLwQXg8yXhuha/Jvi5nqNmC2OSN+k3w71jSM1JntTdz5Dy3tuPtk0IpXs5bTrmxM76zJ7fTCAiHZ
LHTfxmHDK9nxTT1fCV3nGpe1kdV7FRTpUkZuai6UNW/YxtS6Egkue3wpjGa8kLLkqAGZPtwEruOH
Sx01D3Rb1LDKIyMnC0ijz74U+V0jxQQhLiyMW4hLJMeekVyURRbuHBTnz+AFDRLzmdn8ETzcKisc
50utvHhl2tGE88fYyXjt12mN0waYTlotungKI01gGmQn43MeN+WI3Y7Ur0K/QbChmjLtNq5HdZsZ
mf2tjPLKWnlTaJaLtqnQ/GvryEK2uDMrfImsJoDYMWH+IVLSrKXPPDCTtiPH28WcK2qBb5rEaBgq
/EtdONPlYBrJpgJc8TlSFHqWSksRlUoxdINvMtreU9kHFiYZ9njup5m+SjGu+0y64nuLshEFf89a
xegTLMbGLb9peYq3sS1GRGeTcqZY8QIy6PWBuklNgRt5PYgrg0Yw7rZJgkVW2W3zXuGC4MnVJN0f
emCrh8DMcNFQdN9JHyfcQKrBRP4WAGl2ZaRafJ2X2d6CFfwNOYcB9lMt44lOacHhDBklQHRGS/VP
AbGAD9qgLV6LodFhr3ReuFM5umf6qJ6HpCoJ9HNc6DDHXagS8yjV9PXKj82XzFJiti2CUBfb2rVv
z7pTXdcFP3zh2gjgUc6oYuNTYtTXDXnlVe23AjSDZ33u6vAzxJFpqWwtcojnA/xktSoMFl2KpnjV
Q4ytiLFFVJ6T2eSbnuD+itDmapTtdTDrRzhJZkmM34eGhwLIAbgImq+Zlo63/hwrJTmCWzOr74H+
TPLVVkie2WOfRVu7hMzBAnLdp2kyMNo2YsLDcnyYwiLYQNLH3Qmru2mR5S4yWMKEQNioZlgHtaIS
EIc2ZLc0vu/QfNkOrr0MsrlA4Kp0nYn8h+xh2WiD2a2DRtO+2wbqHEPTvtZ5HC/0Vj335nibFkiP
6IkBlMOgXBSSzRaxFgMBaT/LIcPMglmvckN8qWSdLa1QmsHCRHTCaShVVSTtC992tV2ctuMZcqkI
GIdls8kxKlj10P8G5d02fsLPx0b+kFTed0o1pOGFma3bot6XtkpW+JJXi6JhnWqGFkxIIqJBPCka
0ctMcyycrlJNW5eWMez6JIg+F56uP9eWOW0Cs++JL8cy3yYSe0grNW8LPSmWpRvTJldGtDYHvb9R
FrWzNJOPI6HEUhWD+AJ0SGKTZjTimTTWZgH5NZY6o5uUyyqPPZxlRiwxMtPY163Nbko0i7U6Cqwq
CnRYNBQeFfLZGHXBI6zl2C0nVzPPA3Tn1wlWi4u4bC0Q56Z351DEWDhVYazr0cL8m6B5MVpBs8Hs
ogggskgNA8q88R7NYS4VueXIAaRP3XrwUxe7LjSaHyyYkvZqqjjYr/Ue8q010pTQRCSaFQ2CO6uc
cnpXjq/2VAJgo1VV8wT7yL8fxrG39qg9QEkyoGKFWvQlsQDs9PqYnHt9P+zTNJb3IFjteCV6QqYk
CmW8CgwobFPTFPdB6fkPqnMmTCYUKXutmlViOeh56WWzijk1NiDxo2U2UlCkapdAzRjAFqMvEmNE
PsEsyMcc7yHk5G864qbLYkjLcVmlZA18O0eVFDrUopRoM0324J9T6x32YxzDio8Jjr7b7bzD0DJ4
jXKLO8Mbcv9H65Eq7f3ArZ5qNBLZwbKU93nlNMZl6iikDT++534C1d4Wdu25G0n3HedXcln0KN9f
cyIGFxZCTdq0WiiWg+Y/4R7yOBW9XJRRJeD2Tg/GRJ7d5l8Fr31RpUUDb1V7SCJ5TTGf4LyICTJn
mrpXeCvLzrKFDghWQFYn0G1/gAOfFlATz+fX9PHH/6k9ePjxDfDK9AdR+wK8+v7jy9ppysC3+Pgk
2lsPMDt496sA1qM7dBRIUK2SXrFPqSYsShMHvVS3qDxh6zJUa3RMt0HnZztIOyckcn6NHgQtWMAX
wI+l7WB98S56wLPT8xQoqI2TlmoJv+AxDTNsZW3S5gDwgVDdPwGW/98C37dx73/9u9bW/8LoGDTH
mzUzR9+/R9Wz9dR//sdl9P1rqL5TU/sevYuqf/7ePyNk7zeYUMiZz+4RyJ4As/wjQMYsGYwQmHgg
3tasjU8U+IfzJ7beKFxhpIwfyizmxdL73bXJopVlI2KEdptJqxVB+r8SIP/EkP+5xlFXkvPqJhIH
TSJRfT/Yoq3eg5GoKzakmdWrVo4NqCzrpkjihCtJtZvATsU1Zb2WELMa1mKYnBVijMlK11v54CRC
rarcggZVYNREjWVpquCLZkXPJH31kljNWmbSvoF22K+whyBqSC47YiktSuqnRMKTq1PXPEvK/8fe
eSxHbrTp+orwB7zZFgpl6D3ZvUGQ3U1kwiY8Eld/HnBGMVJrZhRzIs7iRIw2WkjdLKKAxPe9NqCU
KFd6g1koO1DsDagXZNr2u6xqPoVXqr3bTP1+qcqUl8K4PtPBjEezsIOzylmYiWjydzVhJNgxS/dW
t30O/lBx4JrizjCofwtNHOWFNW/1hbk8ElpINZRVi2Pa5rwSWlyjX7fD/z43/7BVbkaZ/3qrPI7v
w6/qvfwLkbv9kT92yhBSdrsjg+3GxMrBg/HHTmlvVUHI4DbtE4KK7T/90RUU/AubFY7AzQeFLWkT
Wfz7M8NOSag22nMeHGw8NKH9j56ZL1H0fzw0vM1I0MYCGPDZeHjxIv31AC7mqsA6Xxf4UBeZ1F8D
2TaaMe7emTJkL9jGtiLPPsNtkDODztjCXu+xiZ7yXHd7exv7SMjPdsjT9Dn1iuxsFwHzYcikmKKv
muvWyegLJFKHvogPe6VVQruK5UjP35tcFrts41Jqb8S57DIkG4EXI8+4L8Lpra7A76N0fofLxZ5e
MNwHSzglrdYituf202OVQvPk03/l+PFKXOyRphCKfzBpkoDPYNyPmnTusG92o0BBt6N0mtna2sZs
utzIrp3Np2wbwR0ZOPtyG8uHqDWHfZm5taQDBuczoFTxQw8kzGpLOwf+s39tT4u+V7ki+8KhOeCU
bgNZ+LUVzCmvcrJtbwJl3Szb6hBuS4TLNjF9rRUhWaU5zeT+187hzKq/hI5gE6mp/jkKp/O+t9uy
0m1rS87+othjzJS8gKoofFoYjOwz+tp3VBTdNBlBDCOxDhkYHoWbRdnvLdoMdsW2NMltfZq3RarI
ZlI95LXbd+vBrVzvWVf62aN/4dTOZkbv51ixr4f2e9PVNMK0enD3kqHyezkT31Fbqw0jWFA37i3l
N2IH9E8vaPsr6Zb+mWgA/da0Rv9hN+27uera3fZL+tYCp/VMkgKXiVNV00qLFmteYU7nIM6XTp5n
z4hucUwCaXhNexEAPe+QzrVPg23IWPm9sZOQFr2yy7fVTatzWFjjfsrhQcN+9n8yeo+7uvOLn5JR
ng2xJYDoXvi1Y1wPcws0PSz2sJsHRlPA48HIE88TxcU6ebkXT0s6dXDyxAsjyE7jccna+jQ1BtkB
aVgWOTIcu34QGbPyDl8lpOQcQIdBqV+tmedcETvxADxCsMS0+aXrAHJsFWCUXfjqzzTohiQYG46O
K1W+2sMM5qDVC2tPv3c6/Qgn4T7C8RaXQSNqFv+2YIkfSWEeYyg5rV8VWTbt22SUzbXXOuFp6Jjo
vXrsXxdjlgdpyeBHuOS52oMzr49+X6SAQnyBWebrV5NV7rDM1fCYk797VVVe+mQ2VXTMjaAmbXbx
wku783g8crwZAerih6Lpytull9Wbo3lky7ExrwJzzZ1Ejjpvbm09G9wPlSMP9Rwar00F6DnWNtWa
GpCDZ594AMF3aORHyO7mBCZ+j+jh00wnM9ZzY8XBEAU7PxxpG7Usi/IhZ7yQkFs7IarbMk3fCnPZ
G1Ngnoz5tm0CWrY9tzhj8qFEr6t+jcu8kHji1Id2Mg9VTvRYRaYdL3Sj2GFPjWK3dpcnq4QeTPO4
Dzo7qavsMOb0b6Uyu7Hz/mdqOsOvQXR4ZmVkweO7bkG0/6VrCWE8F70fCnnVZUZZ9jfKLaSnk2zu
11wnPYIUoip9L7XRl/ezGl+QV1+uIFA/HJJJfyKL8N+8pvbv0l64F21LsVA33FFGCNecDZTCAhSz
TK7lqW3d6qTWDgp8S2e8z6X3Yxig7vIl8mObBJ5aTFFSuvQcppmYqJ9NnZvaeKDJS/tx6gfME5yP
12O7NLuSNf8qCgvxLY+G9JZ2nek6lVV2PSIfQaZHquNBdIZ/U4390Ca94RzISL9aZnk1pMFlOFIK
vSz1h61h1U0W3qmvCShTY2zLRcLudo9kLlj7PjLvvXUhpKIO9jOQRux4bRH3+bIcjKKlmrD91i4i
lg6BZhke20vqE8K7rkxlMgo13UY5bdAGKNILzOII6YNVHIhw65axctPYDfhODkAUtJ6bS7Ds0iBA
smY1jUzI09mv3fqjxKi4qB4uxXTm6awqZYMGCudzCshcLUcEFeOk77czE0mdf726wURuq3XJ94W0
xIetlrVcdl7bwnTj7Xry4biJBLFuw9KoT/ViLj9trygPc490IMq0dbEM8rF3ibcOYO6fHB/5S0PH
T6xYvPbkETDw2V12oqUgS7h/VWxJ/K+7ejAfy85oHqYe+FEu7ZtphOXlwLiWgEv+5Jw6LG1jIIXh
iWsW2qqCMarsGN3F+jhY0QuJQ8Fhm/OYDgqynMrXTJFN3bhgGOyX1MiburvDBsn9uCxDXCI76Lr0
yiO19juKTfqlyDLYOWlpHvx1PhJUW++bZTim1lzSeh4Bl1j4TO3i2S2n7NjWFEN3bbscQgomDz3v
yqdgyJ5Tt+34mvtw3xTB4zSvb+s0F49Tn7cQbvN0Re5OdXKnXsTNMtJtTYrPnhmE2E6X3BnCfQix
am6yZbzpI+Agq7XDyyhX5OwSwH1Ga64vBfL0E9VJXQyFB2pFIiiZfJteB5YlkRp8GO0weM1k4kMy
7kNzBLYbdB07eXpbpBQMb0BVM/bToXCxaITB1F3afrrABHMwdSsn1VCAWC/rIR/dt5X4XkcSFtQ+
iI3r4gXU217uXjiTcCexcwTg987WlhIJlLUZvBhlVoDChBNV0mB5wztMeH2ro+a2tuyDzYhRlPUL
R7e3c30b5cY0WMkiDdL/O5ET1WwDc07uqzXY3nHuxWmJoms7aO+bOqcyYNLXTuMiQs0Eb0D/GiPd
gVz6fU02DZzZDpDgjAO/2xH6X8fghId8JhpMvvJafQcDJatogVKLClAYbotwQW2g245ZC0m/Odz0
KxtMnQokK/pcC5ks5CH1U/djVJm4zqZoeTRmccco+iAJLjsIsIWTUTTm3u4L2tkc3nb+viTcZsc9
z8kVpsWPthHWIwFirPPbnCaon7fn1Hv2ZiX2yNr0PmvG6HG20aHZc/TLi8b6erR6DpnF/bHAsx6a
JejujW6ceImkgyIVKb/CH20iRRndiebXfaS1zJOxZPBO1EiGybBrqJRdr7sus+nhDpemuHERu3nX
xQghme8cb8mDsxENM4XRMtXG2dUin16LaJbRD617TfrO/5N16b8CEP6CMvz/RMKxkvx3+9KpqX+O
3Xv/Zwru64/8sS9BmTluRBpKyL/+si9RrYriFOsLQSKoTv1Nrf8f+xL0twvGQPmAHQYWctk/9iX7
X+gweU/BPH1xd+7/ZF/6O46G/xFX2UYxO4CB5m/6cIy0YykK3z8setYJHMoODt+7HMz83jF68sCo
yBhTny7AEGS9fUWp4F+sWWWfJ5I6EiulZpGx6VBZ8uFP1/E/YeK+hPd/2uQ8NLmwlkR8ukSKEuC8
QW1/IuJk0M/24HJur7OVfivTOkVkWBVZHcN5F0dFZ/SSoGGpzqDsZnkF409elE8w9tlMDf24Sq2S
1hn7J0NM/dZ40bt717AY3hCK3NnDYJFJnAl5lzfroDYGzwX6biqbNPScdWls0vQXGteIQDjRwfGl
nMNXhksI8H//q351E/z2q2L4YHnjG7CIjPxtae1F5xA+tzDHwME/URRN5XLK65skMYvkQdqWSdoz
1nNoEJ7eGaP8VnnKmHa9FiwK9FHKa2Ow81tJXNMRRWH4EzW1xVimkn/4pNsn+e2TBqSZcHd+/et3
f6Vgz5vMSIpjPq/LXV4F1XPoRUlH+s4FhPJ8O6HEel7E0h3WbnJv10iF53wNsCw2QzbG6Ugv7JA2
8tJf9Xz4h0+33a1/+XSA2nii8BmDNUB8/3Yd/QbtKHuDd1CqHx6boV3giM0wnq2yOlWymF7gCW6R
a6YEv8HUerj2/sGCAzT39w8B+LvFbvM5wDZ+e6SIB8JC1WUOzJJvlNf09mTORVaFKsnd4i1D5bfX
TqljpCDdHkWviwSuKXZB9rzCq2LtrK3Lol1tRvLZvDI8Yq3beY6daYU1y6bmgc1bebvG0CcfWxHi
FM++c6Q3HxfXYrvMv+u+s6iyMfMXChvKTbBZvPQoH+IqIGxvtt24M+YnNEvqugUv2bkI+CZaCUb5
JJxZMCpkNqbwqQnecUdZyN0Luzykhu01MQK1eu+no3iuzLY8mp15RQDvGu7QzsKS1O5G8OlsOjdd
VBi7TA9mnONqfh1TZhDMpRibUWgDi5STig7RZCaRlT8RUrbsGd1ti8xZ98dMQ+r30Crak2zpzOkR
oTASZiY57usS8CxD2CVz6YGBKDFXvwyjtOLWKjwCXbm+89Clu0Dl0O4TvpoXpESaTYN+1ZU+o+8R
guYbo9qijYhAOA72mCYqZW8X3tKcDLft31MSjvJK1lchATKHVk/VxVjYhBSCjOxoxunOVd/cLHVR
MZu2HvrbKSeLv/RZnIn9V5OhEu0j7RTaqq9oHhC/oqEsUMS109ky1KND/+S+6gCEoKgPCADmoznq
9S0oG4XtzY9uyzbq8F9OEiypj6Lvw5x+Q2B4t2pzauNp9JynBhYxRuv4JOdFlXsR6ugpp4rxMytV
Li4XI/Jv0MgvCIAtaxfYSPImg8SvnS649jhklpvMFhCJRmdXj75Gf6pryz96XYMqcRkedaWaQxG0
KJp62k7xeNA5j2/8SYg82rM16TGmd2vZlVVjJJHkS1zsRhyQelln1nT5C6mDF0dmXSbNHCIharbW
i/lbKSLjF/XQ5EguvUDY1HxfBDSp33CR18KcEz/30yOA1w9Dw/alS4Rqae5uUz18MGDb8RIpLw4D
x4gblHlNnk2JZxBdSkdjm6x53e8lN1LVL/bltBr3os3vy9Tr7wrmfLfzx3NZrE7M05ge3DEdfhal
d+dZ6XqcW3FTqWw+CDxSJKcGP4wJ4S7xhltEZ4gwRFZUzEaSb8yW4OhUkO1SkVokd/b25TKl4hMY
pL/hrDFhgkdhf5tXcm8bq/APVtpMJ7nin4ubtbOo8s30uZs71jsV/eJV3e9Ihxxi7sn5VuliPRS5
HJ50CdOaNa1719K+UUM0kt1aTnvVeYSDSTC8K6/timrn1dKEHA2W7yShRh9O1bpnJMb+G/I29ztF
De5OR668SivECfFYFiRLS9oAT16/PjR2tN6gF65oR3H827CtSQzWr1kPocl5512hjc1OBOWnB0M1
7kvnrP2jEOnFmpbrRVNV6X2xIPAYqnkL0fVP1laSlKfap93EsvNTEeWgGV4eSqQcjRg/C57R75Ap
+BDS0gYoQY122mLeDuUws1zpnO6Audxb2Zofh44oWbRmi3oda5SxeTXzuBFTOJZ6/DS9db5hw+gS
b+3qNWnSEr1E5hf5XdT3Rgxu/AaJcdWlc3AWPccYMbHtDsF0eyH8ih6+AshK90ZxE66Z/yrxxNRx
Oy/1ZUPCE0uj/NZHKFQ6QzzQgNneuFlWnthbR7Gr5vrCCpDJBOEcPc014WKcu9ZDj/50b9p9f/B9
wQhlolaOkMIItfcyeZuJ0Tk0gXxt8KbKPTWxvdpX00g1hosTesgmw965tdUd8xWVfhMM3YXp9KQ1
bEsS90QVYwNtsh2SXnSRA0Vosq/2NEaLc2W1+ducW/LZLGrzE1h3vmY9/cDHKy8DL1JnNPLe04Ig
eV9nkX225vwz8tvHsYyo8YrGt/VrohKZqg+CiKPrjObtc4GbGs+ICq7bAFKz7qb0Nver+2odXnK3
YR+3/EdeU+LCcRZsBHTmncsoOph2oy78br7K/f420J6TsP7eKGCqndE3XlzIrjsHqgIXc1vrVMg1
uHSz9QKA7b4ey5F86lntyMQjmKDrBuN+ojKG2ESdxs4iEQ53UhzSPP2oSWveCzwTcdX65SnTGVjy
pF67NmverbZVz9LOywSpbbOLnKnbF6PrHVGY0bxeujlxW+4SO6TNnvwiynhAXTtZokmcXdEG9+4Q
ir1Y2/JQlSj17S8ld9i5t2OVI3JtXe5v3nzTiYjZ4rJh4nvWUU2hUBX8XGyDjE35PObEEFg6vWun
SSUdOuFP7VaoilFkXudpgLtg8WrW/3RGv0ONBzSnLD+DbJxv2qnN9p0a0G8jUUD2UZt3Sx6pnjA5
SLe9TbUJWh5DsSD2U7qg7c8Gji/oT3vchdkyUe3G0todjLHuw8tOTsRm12GGPKGdtOki+ZgMixq9
pWErJxe5dB61DDqkRDIta1r42lbsZ0PW9s4bB9KYSwD38jgqp/pR83Iqr9spn4NLv3LIdbBCmuh+
ElUMmCtJZTNjkxuoOdXU9boISauheARwq66stBw5nyIA48n3huGGnqHGP2Vtv6mQIFyzs2kurX+w
Z6ebiUbWEAAGIdCMPEEPUgn5dG25c/Y5dhoBRyTE/Gg3zFc33OYjC0xHP9kiajrI+4X84IXrYSP2
phIFp8HMAJZPV1vdbLVfbd2/ulZpPY8d/Is7TeWNqkMOXe0Z+0BW0btZDM4JfY+T1HkYEDeE6jXg
gVWiSGB+Rr44M4MqIFwmdkbhJuOq0QJOfaapGXQCylMthB6xYU4LtIjdrE0iyDEmKLkJYJaGYcif
A8LSjLvKHV2Crv3sbhSyOExorhJOGfMS36Jz7fgOEpG5Sb8FGBy6ZLCDQu2nYGp0IoTkbIq6HGnE
olDyAECkF0ZlphdQs0Tk+W5fn1Xtz4/O5LYX9jgSd26bYBVCWvapc0f9wRVgThvrVDGD5v5D0zbp
hZATs9la0bdoE6BMQ/f0gTpSXoyrYXVxl0p5Z9up89oAGH1n1nYS/pf1A9HhmqRBVpPBajTBLwwG
IogD2buPQTU/dhuHMDb1S9V2zT6N5KvkuhGwh33Bzm+orX/tNyZidR0G1o2dIKpgSeyif5jayblq
ag2HsbEZoySRfqjNAorDb+sHkmZlfsrtNYQEma2mPql0StE8ZeU+N2gZiGsaNT0kVV5+UYkhzRM3
GKfqSpUEFXtpKkjVLkYiu0U69Pa9XCOBhUd2xc85IlXcZLz8CbLeXpohlR5AZtW52/gdAdHTbIwP
7LwkxN1XT0bjQwCRZnyhJpj0LdHo1phyeKOhg0HSCjIp/yKWrI1j8r/opvyLekKZCA1l2/X7PM/9
R4h7542GV//sBvBWfdHpn2Wef1s2Tqv5ordEo5B80mX53ZcNC/DaFRlhP4P9niOuPENvZNcDgoaT
TCdSITvv2dnYtHnMrvtNtWht+sX6S8rob6pGY9gEju6mdaxDjrW49wVosfySQ+IPQRqJxS7/WSGX
RO6W3/D8VtfqS0w58vEz5EKOszcsgPIddBOzDRJMGr78fYUoc0KcCbxtXqD0R7AZbdrNYlNxCq8d
bttN2cmVQOTpfgk+0y/x57LpQHFgEfWENLTZNKKV0xi4KDblaLRpSM1wuHfSDI1oDQ27N/M6fS2+
FKdGHQ5HqBi1D5axutUNNOpmcCO2yt/RLwQimWNPC6fJiGnzouAQuHiJQmMPDWzFVhcZO1cZv3Cp
LrdFn59573LKpfXwKb/kryqYwug0+u4Q7Dtj8ElTrofmNHwJZ8tyxkkZ6IImZmtY+7NyVX/NNf+s
TQn8G2nv5DS9GcP9JZ3hNrsQ38vcO+JseNGAJ6O6nwdZ7osifM3ado2xiDBMOt171mcz5hGeL29C
D5Uu5T3SEet6ocrkObRXAq7cTf+bfUmBy8hN8Q9F1YGQ8OWDE2Ul5LbYQ2ojOQY6PbNjqThXs7eL
fHbUfgzFOeMA3qdUVkJUZSHAET5dbn4w4swn0z2KBBjSJk2WeZC/lLPIY69l5GT4nq6aTcPMSFdc
upuuuR2W+cn33HO5DIio2/JRY1je2WWlk1T5LHPo5+pntTbLXizBNKEc7dGVlK7hPA5LsUHF9LSg
sTarbrfgmrsUFLjt7JbTPNKWd7Pkrr31OjtJbxPHzRsH9DUnWKQjAuLQSJpcSd0N3gHfX1TpBzd+
keYfVVH1l9UczQl8kGBk7c8ZalXXCItvKc0X3tEs8+wcdU7+A91t/yqWcD5If85eGGyNyyYarStV
TfP7uPbd7Yr6ZW86RGFtn6wQZzVIx01IxGF8wDf6w5wzAHpLq/BQdX4wxSYvA0LpEVRuqVd7rI/N
pczt/NcXfPK/iph/UMRYW0ztfy2JuSHWgIdl/Isk5uvP/IHx2khYsFCg2IpM3ANbTsm/a2JCLBg4
513UYCDAGC0QvvyB8Xr/QleGxoyoUrSW4Rbv/AfGa/4roNuIher/ShPzOx6FGoc0YOAofj7KmN9w
1KA07QjIqz+wFLUgJ573iMlhODhpXfwD+PU39SN+EmRvyEpdHxXQ77kwje8oL5dRd5iD5txWAwV/
xRHq68nFFTcExr9JH+EKcN78JxDx338clxy8FHUcqVh/K0EslBlqSmG6gz86T24aJg7aGZbhnKpz
XV6veZn9A8L4N/hz+5L5hs0txBTl7G8A49T1XqdHfqLgFcQp3CbL1CaMxf8U/vn3GmB+Esg/gRnc
CVtsBt/qn9BvD098Xoe6O7RZ2p82Bp6wfewBuOUzzatdFJde0A9PGIQVJOp0Fnp+5G/6PrnqrdL+
sWbosHfBHK24/rpb001V4tvpueYQe/DGqv2HSNS/J08TTmebEVgW99jGTvz1E+c24VhllJWH3Biu
/aa90lV/F2SRJlGSRUWY034C8d9V7CwJXu85+dNT+Z/cDX/nMrYPQHUeD9sW+fZ7kdvCMk3OUkjk
tIVzNK6hzS4baMlDxDtKBka9I033HFlGHI5GvFbBFSn1F0vmvZvmfNlkixEP5vqDwO5/KkjefvW/
4NIQGFFICAdab5iM3xNGZCjwOARVdUjtgv4IRBWs7JmD32cYaxPQSxF15ShAy9n2KJUg7s/5B2OT
H/6OS3MQESfCmQLV4/DQcOj9+Y7aQHiskZE8VMx2n0aOS37V2hMEnGw9Mvg4m53YHPW1LKtvRto9
pfO67lOMvPWutucpmdTKdbND74E/pi4AXMwDXaHuwQmmp3Ez8o+bpT/kCdlHqnlipznrzfYPs2FP
TvjkUvVlJOCwLvQsYd0zcVt5YCe5zqlNpwJ0Ha8QW8GDQsWYH74agukhc0rrI6xLHDgpcSS8GI3o
W9fK4bXnn1es/OYHuOKsoIA7FLA1KwaKD93CT9Syspk3U33oVY5of+yYJTK/3+RkZk1bUFXfBLNm
XBDUwlMuz6pGs8iYtnHQd8V7T6PIS1dQcM4xVDgJyQDrsR5KfcCAZhyJz2yWV/R4Vn7Uqak3DmSK
wOHz4hz43bZUEq95Q2tKk0yFoX5V/LAnh6Ip1LAoYa9Ea22+NnP4tDX2KASwYXpT9kOD36HvrmjQ
MV2GS916u5Kxwd7JaaUWGv1SeeV0wfAp7BkawGii1zoip2AXLEb1Vgd+ekOzznxtBXRgT1Zpn8tB
Fu3OUO60r5WDSmzAB1vEHUliFwJHJKZWt9Gnukwh+3vssgS9VCMtJCUtqcxmfjQfBQz8eOznEEQk
zBR6Yivwr6K1p2YqL+3+Q0lh3Gajp/RZqFppipTwICQIJ8EVusVf1zh1cjEcuJabaswFmL+oWrM7
kwqp+CW9sICER33S6jOriFWcAYgwR8lBeDGceHDAK1TEU6tQ1VCbUYW3tpQaTJIuj3Q/OQVAwOg3
a4x6zup2rjM8u5mXm/vU6Zd3221h8Mn0oOOo6KzIT6Z10Nn12mdGzk6QE/9RFPl9WrgqQoBYGU9Z
E4IQdMym+7plsE3GYsLO4K0hwAN0k0/sPN1IDeWDgXe/GDoV53ADapoNsukC7f4Kv3CcvgXeLjZw
ZwWPu269cLjmwuWf3QYCeTq8SzUKMKfMnqMwui42wGgFOVIbhBTUVXFplNF4kg4FDOQKqBKrFrBT
CoSyIwJE7+QGSs2TgxMdxvZeb5AVDg478TYYy90ALfJElphel/xSbHBXuQFf4QaBiQ0MY6JENrNG
zXO/QWVpXr8akFex7ejyVCqAjGqD1lAyfJhZiLFrg93KDYBbLXC/fgPliFzFcZFvUB0pGVxr7d43
03IROiq4nDdgzxBi3Jcb2Jc3vovqkFRr8kZuKCZxEsMeb/HXX1kbWFiBGmZ5tZxzs7OSVQzrabXC
RwJ4EVvg5dlNBvKKujRuzcZhR7cykSz9YJ3nMajOQxOq63IhF8OBMCMLGEDT9mnfrlv7zgbqJH0A
zFOy/3sbDmqYloKpBBtd8uKj3dBSs3bWz2VDUCvOzbduQ1WpEav201Df04XjI/ysOMmrDYe1NkS2
55rs1YbSEg7lE2E4dkc4O0BcueG59YbsLqnu1F59Ab5zVb66numQPCBv7Q0V7lUDQOz9G1jM4nHo
NgS5A0qepQRUhgGKnsBu3D1BQFgYLaTG3hcOzdJzgyBLPBR0WQeA1W5hu4xGTX3pewVQtpmv3muL
/uwmpff8Um6YN2lY7cUkhnHfSFYnY26Cs6PnKzUTxVQ3pbypK3k/S8ybO/8LVlcbwh72ar6ZNtRd
GKGzSch6yJCZcvAvcP4Lp7c3yN5XFn7MrDxXG5zPwhocMtX/hHYJ4tDu2lur6FTN1mUaR8Q24+eA
njfalV88waq7khwWxoqdQlaLof1lwXWfmOGyXrmLH93XVaQvLH9oKSFy84sgD5wXwWFxpE6W3i8A
mCtrWACYYDKKjdKYN3IDX9KKoGZ9iCjDOYUGip+xIcnFxkHhxOtGj7QbUZIFUCbVqvRbSebORbkR
Kn43LN+JeFoTbCXElUijca4GEnl4eUreKyG5PkdFcdld2zAV5ht5QxT1erA2QicsS7KhAidPJgSU
ZFVA/sw492Npm+Ri2xs5lOGYPgxL3yRWvjq71BHfAF+dY9GPK5KyjVnilYy6SEYNtekdoSRV2Seh
tMkDWFL+fiHWo9xIKtdpP6Z6vZia9R0XB81RaV7Gil8BGCH96DmekrCqH6LeWVlinTtntONSiO69
opjqSHca5K1qACW6LLEm2d2twr+FcX2sN16tVfaPzCFQYgJMSES9FfWlBV2PlhWD+iD9m3CyeXlZ
YH9sP/TG33Ubk5cSZUHx24WLzhfuKj3WxQjjJ3lvl/5cx1zO75UWAq6zJtFPDcYvO8gfMhq8sohE
IBWKMlEW7zZa5+Uvv1XWedjwfxmJ6H4kkgzpXbhQPIavDonW4BIfQt/azlQcVKXrj4ccYMAnWuED
AGx8F18sqPYAhteNGhXUDCI+szv3jWnDv1lXk+q7yeaROS1jXj5LY2iRV0O9qo2DRY3vPE1lOLZE
c4136eCPKhGF25EUB5XbZYQSApeUjyUgw/eoMySiuq4YCRprpLxk60eLokX0bS1W34VmdMnFGkg3
eeFJkGeU5ATuIOBsfxVeyC0UCW94WzXZYZYxL0ep0iwgpRztwU6NhZWCFrnETcjJwUtsrQNRE6Q/
tcwS0mGmk4oAJqyxKI+ofIsI17SLrK1ipTv71hNec2cQkIHGs+qal9Q3FnOvvMVuoc+jut3pVsqn
RuaIBkg7wlHeKz9/caqaFllicfrPfhwJGpuNhYAypwhls+u8Xj2Vm6oBKU1JDFg97r215BRShnUF
U+DeSMAP96JwsiCFSsyX/uhXnXcdhjL/iayjzBJoSufc+4NzRaNjeFKZOzxEuiJLXPJ+fs05A+Le
HerHZWwSp3KXSwV70+18c6g5ssz0my4oG4GmnC8xOMwn5D/qWmIK+EDwyIS58/o6+g7+Gn6WVbsc
ucvX+znI0lNNE6S1V33rHHHbE3jBc28d6GDTmKSKMiAUp16Bj8dyzZJQF/outzN/epBRqMV+lGbF
K9D39lkwOPy1fT7FyxhECsV3lSUrU46KR5tDphny4qqghpV+elUvb9ZMMJ7Zjp6I9ukwmM6uA3Ql
WpoCjeoZjHL5EbBa/VJjqB8tYN9oP5SqowKrjby9t2TgmnZnmh8SDW2Omt1sHtusLkmUIbEAqW80
ai/m3OAtrJuI7zLVzUNbckMcNfLdG0Q0wJBttZQoMOc6sS3RvxnCjt56/m6RoIar9v5QTvcWO8KF
bMTwUMvVOJa6HK6CGe9uj8tWMlCvLcpX+I4XpYlrYqga6bDDJ714iISjpjm7TpO5zJ2rs8ZVukz+
Syk9BrFu9a7tr3QqAgz8ZEO9ix1fbX6ovpKsYBs1gg/hkXDFCb/FXcmv7CtH4UZ6Mvvy/7B3HtuN
o2m2fZVePYcWvBncQcHQSRRFiTKhCZYUCsF7j6fvDWZG3JDSdfSo7101qcoqpUQShPn/852zT5g+
kIxnmHwmZVmjBTUrXQBayRmldaZqGQtgq5IX1pa6YLeGBcCVLSgufKaQ8QPYTHPc+ok9RjLQLlng
GVgvJC8ltbTLgCxiRFqir+7mBfoVn/lf0oICk61k2CRTt6nEiV3IAgwbF3SYsUDE2qiMIIYtZDF9
gYzJZh66fWAVW31BkJULjCwU5tpm8RDuUfh7nglI3UFeVyt/AZlZC9JM/o1utoDOTBPk2RwCP/u3
QPjfArGwlf5rfZDI3PSSv/zHqn7Jv35rPsiEBr/5u0qoSReo1eh6uL/AJisL2Pp3lVBTL3Rg11iP
vwNZfqiE2gVGOyQDLJoGEpdIpPS7SiiDcIHDIooKEVbRBPXyK05QMnofRQodaYJQD0BVXsTU1M+F
WlUrwcPLUfdRnPpk2wkz3X2TapYx9qEEMuLEfaRx5JSslDMwXvui1Owb1qSQIBQwTCNChIs0ctu5
KkSnZHw8InIEwVozJwo6kVCTVbRcFV6LVWNTtHKF7I1f0LIjwAE86LtAf8EwFSZES8LgUDdCEa1g
1WA9ClgEYB+US/rukPkAE+GWErYF2MN3iw32Q19mPGdiv2y1zWz4zPD7OisqL8s6X1yr+DrKdR13
0BARIfzxrhslfTc0pBfgEln1F7A/YetIsakfK7AKR51sHqbBqYjfAG9Ut3h5ki+WFPSDjTxfPQVy
y12/IW0uXBv5ANFBVJgVxWE1fctksMtubhbG166Qw6e2m81bjWD8tNBZZvlK9SVBcaI5n33Yupp6
X6XUyjgqOHKCNIOQvUmyr2cPjJB18wE6h0QUQVD10KPakJVGDvwPDqkhtLY4a10O/7DHAUcChz1X
Nwk6HciarEc3IqwpCAbWYvOZMoBZNgSuUSHP1AnVPmnwdXCsk7mmr7pm4W2FTCWxJHM/If5Bq82k
xNWKdaJZs7ZPldxO/FqevNKaCwI3A9kaKW7oQgQeCOmlY1qaUQi9GBf0uVtGsEAjtbVvackhL/uG
r5NFVOlWWU4f9hzm7VtojTRzdkkg+FsYLPXTRJDkBcFJfdNBSSzhYX16UGMheEwJCfNpzDwj98MO
qrPHtgLVoWRWZwQOluCmJLciynvGoeq3gB17dkiqRpVW8G5Q7+0+G+P7FtyZ6rYjIB8cxco82nLH
saUEJkr2EryInHieoSqrJi07/dYwyrq0ceaKW9b8geTmpHdiVw8h+LipUQXhqS5iEmKLD2sYbVaj
GuUMWlc+1bmYsY+og5EQYWjSuo2do0HPmOonFhiSO1Ysxu06080j8kYhrLB5ptlRakucAB3wU6z9
dDK/1y3DcIpU4zB8aSHzLDYbOOKXuLhwYGST1PqAxjTMiXOaUxVJzBTYad30JWtvAqqUgbfpon3Q
2GzZvZEv+wRclOUShQ3i9RwU0RPOjPBblePFdPBolABPyfSydlMUDAlzqBQbIJ75sZ1rdVyB8ig5
m0jzTIirDBRcHGGqyfMqB/QRxQM1n0Jvqe9CEpCNhacn6AzbTErM9T7MXwypQcMZVKW+SwYFnDJr
XBm4p8Deysk7S632XVi0DPcpQ5ZcIRBDNKpC7nZDPYKyyzI9WEkyK9nNKMD+xvZbImSkYn+ci8p/
KsOgFpw6bc3rTGz82uXO155SCMKZy0gmOQWBBdyjB1TyGMB8vy3bVL4RKUjcxwrbwDRg67zMuZEr
DNUqKrfOskFnd9UVYC+aSn/mDhk9Wi3Cko9+Y25Z+gepw52aySqepBrjQuLnBwKFfejpg8y1GZCF
uZmg/ip4WjqfAP6UJDk0SwRbhygd/rY+G0yW5XLSjUxNc2NDG2Ay2eEkNOMu9buxd82h8znr+4WQ
g4HHmP4HYY+/DGl8iHIcym/5XVt/+9buX8ozNO0HRO03bNqP//m/g6kmLTOpv3uWL4/yj2EOfuH7
I1y/oDQXHPli0T9nNn48wnXpAgOVIYGR4Mm6pN9/PMLNC03VZKZvCjce67fx4PdB3wW/wFiAmRKx
Hv6lXwKZE9D6/AgXMUizitDZtHF/UnjrP0v8oM1MPclxxdCxnFFoBfgNTSopVCxHI7tdEAzx/Awd
Wb2faRBhTAbGNnKA9JNqHsa2vxuicWSDB0D6ucGveCPKC+esCnPhhIihvA1zacluE+S7SvTL2wGQ
KA9rYYTbUAjVeKmUGNJ46vfBbeGrsuEI+Zwcu67VriSVZaprjbX2wKyeWQeYn2KwzRRHAXrVhD0p
TaSGNzwH4t0QiBZbVKq3nxoYT9dRGEWK2wy+1K7ENuATwVltnpie+YOr5vhcPQBJxguWpeBY4e3p
bbyVybegCSFa1EWgENAek7rz4qHVbKFumpdaDFnKTDUIVBS3xlSpgs2Ny0r2SSBmstAGbglrqbVr
lRfzECW5MPVBCr60TdDt+zZI0WJNa1LtPsimIwbmSF1jh2l2mYis5GaEJg/1HKnpqjHaGOBUZcHL
SYyO5GvWWRpivJIuQF50Tm1bzqK8IeJslNdDEKqzHWij8UXSWj9wVCMoBddvEgsjxpBrWPOMPtY4
9gOogiDq2Xw2Vd2Ea0jt1qaE4KVtlUG7S4revxViNWCl1igUEpFclW7pK0T4rAzT2Ku8vwDLvKF1
TsDs5D6ofUNl0xyaW1HPiK7HRmXGBPT8pR9MDeXY4RiWOaZvYRHERmVJ9Gn4skeNNYCSSCUcZDHT
7rR2STaa2KtOA5tk5AK1mVZl0GEoJ0xn4nLWdtBmZ28YiLHZZOnKPfc/TQMFygMELpEhvZuCIiyl
tcZIbJeBScPRTtmFwUcB8DWnqPpOGwOuco2+V0qnmACck4Gc3pSmKL71sy6+j0SEDno9zdXax3EP
eY3kNoLHkIaVlySpxRpAFZBBs2qKXkNcpoNdy/M026nZ9M9E6stnIy/AEjDcYjmaT+q8YYzD033W
hv0sjkLkiU3OI2cwY7O15bmun2PaJ3WbbRwmcbmPVhLMKdWrGPvucDimlmsgqM+4oEJZ9bIqQ3PS
Ub7r10nw02ufwh2GhaHRbLsoMDiQfZqpWBBlTVuj38NsE/VOnl250S6lWMl8jydtecL+opgOsWGk
4XgxvzkjJk9i6kGSzWvmyv2xRjaJtwZj9cnRKWgEwyzM5muZz5Lu1NTJy7bVS4V+PaLIY72N5+Eg
SVXBcjPo0rdWMpv6sraM8KrUUwW1TRxHcS3p5RR5rTKLqlPOfBcsd4ryXczy8BsJEv8pahAihYKv
3pEFXf9Cvl3kuxPVkkCAUAp2gQdTcMWBJaAtxhqojApFPnOYqownUwZvAGNM7q+BkocgEWepeyYK
qbwMiToJLlNWmLFYsVlrkkt/MTpNU1z87NZbW44aW2Z9bE5WKJntVuH2F3pTXPd3cZQOR84xpbGn
Rk4Av89hn3upMOrIeZMllM6o6NGD6YsR2mTGiYt2Icpk740Q9SYv5LLD+VRa0q4Ty2G87gn+YgYd
DFisyBhdu9OBlik2QWM8wplGGh+1R0hBMadzrZ+g4ieAPdqyYsHlqnHMTc7vMnxOqip1l4NIQOha
K5vIIGnViBEDiMSY9vEQBupBygLxdRmjinjWQt9cp+mss5iIRCl2Nb0dxwPDpiLeVEopJlcMXAp4
JXqp3XQp2YojjFlxcY3lke/i1Feh7QDclXd1OBXiTqgiGGZ1l2m6j92RkBCGxb6ayPobWU6kx6ql
qPGaqRPvjXnQa3eaJ0FwctUAoR8GAud3iFjVXcuggOsHWExt+i1JE1LL7JQxSuEk6UvHrEyiOEnQ
ldwlGFE9mmFm3jSciwB6yfhzZYKNfA20QnjNuO5ju/ZLYlCJEg2ii6rfnmBXN7ObqlVureKqMYjt
qxH5RVJy4bUmJsOuyf35KYozH6lltuL9LLEoXPtY+9g5TiZ86GEoyq9BG8xfNcyUh6JK4ucSIPNl
GOrSo88F/RUwQTg7Q2uxjeKmY8AHTGbjzRiG7l4h0w6cMOqzFmAe/GObFowwtkvaQWu3bpiO2XKi
mo9KP1rFpV4LRuMQZWeZW7V1s8SDKM6RK2453cCK216cApB4ZVWZ3Zgpt+T0ljjOPC/1+Coyou6O
FjB12gxNqT0Uw0C5eDx2071MAS6ZlSSl0YFpHuhBZRio3I1aPAKrJKuz2S1EkwNY1TNbPuZgjDn1
Gb7NSurlKKMeYTQGh0k4IAh9pPYCgCEOQY2UGBGe2ZTg3QxKfB8ZQ2M6E5zhym4JrrY8LthS2HQv
JJS8Znwe7se6J2gB4181KuRndltlRBxGquA+pUnar+LM0p71QMswuVsI10Wql4tDXYm/5EUxPmhy
rEFU8EX9tTXL9kRnFBZNFF7YUgyeLZ7iY9t8NfB8bvvWat7MaEpurArkuTOovZy7CNBW5pWwqo5T
TrP2uOZpa+XiZc724qGLyXI7TdBWlJy0gvWeFNn0joPbepfUUuTulCFQg4XFWErjy0HLBQgXKKX7
Jhvbp9ys0tBVpLY4RQ3+GnueYrJqnSrJ2yiSSoMhE1K8k/tmfUW1J+TMOsqV1qOXjoQ3riXaJHxD
6eCosgV2CHLhVmlDRXzTh3Ge3BEhu9hMsP1rV4kZp4ljT2OAEsvyiQivChM3DqyVDMsktgcxXqKy
Qcmaa4zNU9v4ue5EyPwKfoQc0An7OXHZ7fVPJLNaBUdEnRDvJWIe0WuqzdcSKKfORcZvthEQW9WO
aHK47tQAUjoAo0FymX0F9zxRxGQbW4n0YBiVTEhxbAixNnqT2qMgAtshoCoHnmJ0QIbos06JGjCZ
v2+VXGzWMysnpqphOrqKEianOYbGHsPoDpxeFMTGRr1Or7ips+e11P4tQyR4YzU7AXCJi2eTYQl3
oXb56pRolnmXBl+1wzVv1LZEBpTLXPfbmwi87j1BBtN3ArTkyB4oKREdX0iSEyNaP6EVVtK/TF08
X+YBKYWVpgyWtWOQK+l2DWtN2jaRD7VUjAPpocr64gZfU5FtijIdkWqQxIknyhRy+N0QurUKg9Sp
QcEyFPQrA5cPJlMbpry0w1ITpy4pQmLUeZAtRnUFLzvNrwgYnMMJD025R+YnvOsvw3nujbPM8mAG
PQfmH6Mqg6lipHVB8LPQ7goWia5ZWdhOW13oUbe6PqGBpU4MIKsWGpwSRUK8sfwmih0BPxQWmXq2
bifCGoGtmsZwUuMqfCwUqySPkOU+judcDh9zYRq+mQYuOjdHdp4hq2qd5SSFEF0mahYeO7IZKHPD
YJwyeE4FVl0/uI5qs8a+KlK+41g56rUtpCO/bZZwnmdDihQv5jLLlU54Am5jKJtYUChsATqS7wS4
TgzatEnbJpWu3sc9LTnuUE/8AbIc/qFXZN7DkPsWgvhEg689KINCxUkXisG/t8Gwy7dv/+c/CVz8
3Tb4ruP285J92Acvv/F9H6zAIEB3NjCWIkHjvPyxD9bMC9GQuD1wupM8O3thfze86hci0jK1pSoO
NIAIP0nZ0oWpsA+2LEshbidrv6Rk05b3eRusw4FTwHiDIVUxBH5yIgYysO4Y9yYNK5HEhkeejXZl
yuC17DQFgbQypbQ86IXoF04Gd+kx0/PxUgv8QV6afWJ/o8ZSQLcKkxgmfU0O+kQlA+2Qas1WWZYt
/7gsrL2YHQ6g8DDT7HBIhRUjGSLYmTbEz7EwE1DKGA0qa9PAUUXOIwMB5Q9adjkZMMnUsWMzqLEU
72xlNkJ45zJ8bLfxffKtysTOzbFiP5TtPOrKgzWRE3egXBeqx/OrXuedMHCpRvC3WefPmCBa3OIg
DITMMJwUd9ArKxu8j1j5Q2nV6XpSboPG6AS7F6eUhXe+bM5VnywLySVtIlZkNqllK0VMAhCZYQZV
lIbGV7Yx4UNOzcC8EuuWPLEUjtZRhVjwrhJ1uve1obmvlYUFa5mB8lh3QXgrj/IoYervACQrMgui
/qyDCYskhrUVdaypkehtkxU1tTNj5JvbMjDGl9qKYwKRqv4cRTmYpj4OR91hDE+NdyHFUeeiQfQQ
BRaZDjdgvbfmQcZBGvi3wyLnFexRmA/GSXpioYPeJzZRd+KJszw98WRfw8Vmo6a0pvUULYJhyiii
dq2AnsSyFKVoky/iYjDGC9RvkRxrCi9Zl1m5ILl+UnUjt2NJr/aqCfAKItSiXDbUgZHyWQRN86xt
VkKf46JaFE/5rH5Su8IfDMgLvcdnfbQ6a6U056CbxmcNdbmjso9lWKHa3VlnxUCZHxF7i03PlwnU
56zJxv0AgKs+a7WmUkbfxEXAJYaAlgtOJuOhoQcCMeKz3st4Fu0Xm/KCxDlrwjOKawWOetGK1bNu
7NfokS5VFujJcztrLHnrArlgBCUYvuRSJ0Q7GgzG98xUR2FbUsPDtMOE/nEkbV4Kq15PrSOTUvRs
VmfMZ1ShfhrTNg12EnaGeKv7tX/X9mA1GlcFRCXfM9nRqtfGKvT4cmEQ3LG27s1HIPnKSMxO1wNH
0oRyBJAm+Hcd8I/W6QQkE1skDkHumV6R8paKq4xi+YEgT+WIuEiGTajJwXXvV+ziDVUih6c2qRGu
c3bJ8dUAa3svFTIINnZWDJtY94EilTsC2p5FTra98UWh1PE8AAmxY5F+M1aurComWy9CNSFOFcf5
CtQVcsLSpdTt+oAI+0Yk2dXaCUYI6tgkbFmswIP+qilS9pDIXFrlCFLQ5djUln3mrDOI4Cmm9cfJ
97s7WN0JNCY+Tbsd6rQ5Nedda5u11ls+6KristQSXtJlg2tFeCftgiWwwMFkC6wacf8MlmjZF4/B
cI1AwG55XDbO5XkPLVa4KsipGbPA8mDZZ4fo6PyzXJVfamZqlSObjf7FP+/PiQlML+myaSfFEHzD
k1u8p/TIKXYZa7PqyOe9fkG7jrgmZosG0CxyACjYGoih4idv2Npyjt5ZOpBjVIQx0DP9ujqrC8VZ
aTAW0UE76w/YPszJyRuYhNuAJe2xAks7r61YyihM0yJUjOysaBRtLZuOUCB0lOOc+l6mKpdJO0iz
2/dGMtvjWR9pZkgQXnvWTaZFQrHOakpVlNk1La9oLOlZb5nO2osVmEZL2MvwM69SE2M3JF1tkJ8s
esHj5uZEZyVHWkQd1hv8u6ZaV4IznXWfCQUIhg5aUNwEIgahs0Jk+gvEchGOkkVCwoc3iouHDopV
uohMfm91HaZTDe2JiDs61GjSoMKaadGnpriaKvDkNU4HpkvVo3zWsvR8fssXfUvJwOhDLVtkL4Kl
SGDi2CCHMYFAGqMjEpnMOktmyHEYuNOokd61QQOl350FNp+v69gSL3uOUn9i56nsUiM36aFN0GbD
OJtWwzTqLE37qT+pZyWva3T1Tj7re+JZ62vFonuNOl0OnWQRA6OzLkhlDhqhFZH2W+jyXJvzWUec
osrcyr1PqAtRLnmgExHNkXIL9MdykSJZ0KJKDnXGthYWCEj+s26p0tz2BOqsEbbNIm4m0oTFD6rP
onme9c/2rIVKDJZOwtSLj70uLEpQzjKAKStmyqMa42cS4FTiIstEzYOUEzKZI2rMM67IILjP1pz8
HuP4pUjV/6eDlL9bP/6r7l5fPqwef6wddevCJMNH66qMXiCRjPqxdjTEC2JKJKFUHS/Akln6MUOR
5AtdBnAGcpuqGA009w8bBD9SJZO4CVSsBRel/FIrjbzkan6OahC1Ib1C8sYA8g1l61NaSjDjdjKE
hD3SIGVHTaTSwJ7nYDMwEAphKgwZtpwoO3WmwHNtqrp5rZGndEphTtj8l/1OjLLUDWooHJSExgsZ
UTpgEirZ5+Ps3NUFPdmcnsYtftn8rjcbs1jJOtfc+Yj/+9T7T4Irfz3B+xeGHrJ6/zH9h/1Sv3Zv
H05DfvP3LQzzOphiBpY7A1IjJyNJrt/dOPyIEJuC60YXOafAj/3f09C4MGT2OyYqqKqL5zjf91Ge
foE/Z9l08LdgUGOv+YVyJPnTFobRHpz6JUu3BAdlwiUfJ3mdDG6gjOvJTfvMuIsgOO7ayZwKZ2Gd
vSosgCEa9Im/GkQJcATFvBN684TDM+lDY9tHQXkbJQMrIRNvGEG2wHLCymTTHJFxek1kP137MwgI
EiO5+Q+97conKxHvXmYPuGDlRNJr4ud2BkGk+XAqtMENO1YRw6jId4muTSij2EZIYVn1g9Szrylg
p4JfyGQXxtmKanQZCyYZyy0NwVZE06MpFeh3HCq7ExLlPgglD5awcW1I5nTTtcrwpNTShIg5K8IN
1op5BWt59nQjrTs7zoT8aUa8EA9BmqNJiATqjnoch1e+nCe05tZp5AwsoSK7nQhgN5GITPPT2fcn
qbTPicHzoaANnd2tKbMp/kQDkzq1z1LAZABtNd8poR3Y3SgKjlWKuvP3L/U5Drm8lMx5S20BUEGC
Vx/PmYjFoNRmIJjo4K29NC/FXSP4giNbvWkbjW+sWXoe/32X+U0isfim/vo2s45e65e0fal/fsot
v/JdIrlYEsFUS4Aq0hQJDNyP+4t2oegwOSxuEQpDGUPkEfS7RKLoF9ISzxMVInpcOj895pYfgdbn
diDRL0HbzC9pJNgeljvITw867n7A8hBvuJHhC8B/+PFs8Rk64pgp3gGDhVu6U0/ZrfTUEtlvHWgb
pat7bzSx7TBpXUmbrrKL9bBONsaldTl90676t3Zb3jTX+SndCof0LX5DEt6kuE495IKHlrLWl8aD
WrClGsezNrKD9LBRPety3vZvIdsyGiScYMcM+ljtcP3dqO/RBhz4lfxiYZhON1Jvyw/1qb1qdsKq
8awD/PpV7oZOuk0e5GN5NXj+Md6CT7qVHdlLbyavOnKRF51rnjIv2sDmtVb5oTgO9+Sq+ElznK+o
w73qHtptdSsclK/yTnXCFQyTK33NgG3FcNhtN4kn7giaOfp7fFPseJfXyqWx8R+yW4gS1lfzHbBB
YLph7wRQHahqsunogFBv7qodk3oLv8DBWmkbysAYve1K6+a120e7jD8bXIc30846TA8cwis+wzsQ
75W/xa+80x3R0y7zg2GDsVild/5J3hZr3qDTOCc4Tx7jiytxp1zhDnbEVXhtnvwdhXhe4WBms7P1
8A0SNgaH8EnbFDtpZa0Er910e/9Yx4UtXPrPxgaYzd2cuuMRNjg2CH/FXbbhtoRo7iail/Pvh3tC
lsFrKl0quTNcaltUdCdf4e3gfY1XE8g2x/zS3k25q6gOfUHaE5Wsm+hYXlZrCGTxttporu7EfC4a
Qzgs8TbcGivU8nVwKe/yU/MsXGd784ZXeLQgotmiF25FKr457Mk6WuuucatsaBeJ33hsCY/JZX8Y
1ub7tK9bu3+0bgN7fFQu27v6wHhdCtcEEVRxY/FGcXZsxGsm7R6RhXXnIHu9mLtp1+aOS9wvu5QO
wh3nZ+9EYX6Iso2xkuxiz++7kSPblD9dMlISV0wto3Xqll8aGw3r2N9ElY1HRrnmoGVg6txxg15X
M3k8LdjOfEUUDbtkedWvGJpldvaquaNbrUO3jZ1gf5M5Nlm323iFoWBlbNK3FY1zeCQfGE0F8Z7u
U3P3XHhaaJseMVqHUaAnOHB4onX1nO2ZS6zawxIaZjDHn3iLOY1EZ9wyZlalg15RfZdfJc4YEGVa
SfpTxwTEat8F9lCT9Z76RF1tXWOOvYGn0to3X5uV4Yyjl28qV8VW4oJpVO7RIe60e1QCM4ekcsn/
x+4IVCVVhs3Xzg3t8T7FgerQ8u3NJAllcJAO6NWM/FW/mDFtEjpNbw/WbsmvTBvx66iyeebUFT1o
frU9vVS7+RGLUGztAq9yJSeOd/7X4tTdMH8Mc0/HBjvuqm3uJcZLuosO2ql6j2S64Y07/9rgttSu
pl1+pa4hGIjftHt8P43bHLq70s0NR8K0eej3k80MZN5rD+qKDaCTuoyrEVzyFaGNnN17jBKsLk0S
rqBCyDLAYcP0YKjLB97r84l4mtuvlVO94wq29XsRwbfDfXgkAmC0bOBTANx2vC9u1DdTtnVvBCfu
yLsqIjq0NdJ9+hLdCVt9bcmrnNby9fguuJMjVt5jUTgW+1qb3nWPa3obkt9rME28cHzFJ9rmZPUR
o6TvZN/K+lHwEtUFdosKQD8OpWU6O/U9Hcv56wBDSN8YlpNGvl1fEgNtvozOaGfecItvgc4zLKqX
irSxZo8aAk4I+DPs5xOJ3nJ4a8Uz0teSSR3c1P/qR+lKWSl33bzJwhuE27bfyV7yAIpe+qJeGvI+
v6+ybfbYPUazhoBkE8ChWbm2wSDua1N3ng19jUmleWCErOsPQLMt8bEBe7ihOUFsHTHymtQVc3d+
6izCP+AynWQ7WS8c6+lOIdq4Ge5gGDxwTjnYVcbr9lZkngXliyHcrj0m7p2xlcjY0K3iFOZqGt5C
8yqwjoHgDo/No3gU6cEDNOd1worSjDUp/40Ci+leuDFvm82bRR2SvfRJgubbC+qLsRfxlHdP1aFL
YKuuNB9dMLglMXroGMYRl3s2unvkEvJFxlrWY1CTgjN+jZ0JvIKd2cY2cmnhc6PbwZs83Yehv49d
5r/hib/zlDrhMTRAtQ4rLg48rOGODs5yL1t7/TWz+bMuQUAr5QHMbQOSObbbR6Z1toKkRjaz8ooJ
4cY29yxSXW5vWWUbvSs8kDzNvlh4tPAZZfvFuPskHer2WQq2BgppcNW8K8iwVflVq++tg5ZcdqRp
r1Rx7dJ+ZnNR0TYyOve95w0gMmFtijZXIpXetvoYzG89jZetXVI+EHCf9Mp9bzrc2x1O+9Hgvprw
g2O3amMZhw8b5CgSb3hg4V762jB1MfMHNSJ6mmSPiIzDHvNGckdnBW0aVu/la2Gw4123HVwKCl/N
W/MahYjYwH5pWwCK88p/tPt0N135B82BZvg62NqWl+JLJTDlpVcmmm3Nnb7c6jxc1Odw272WNLlc
dq/KzbBRLzUVHq096nZyU8BrcqunQbuRNkTLXXnFZ2VSLa1gsPEPqEDipsbHRwO8UKzycMO5WkLq
Ip4zbDTTM5J1RTI42vkzaLJNqz3S1Bi8dVumCYsTg5F2tvNll+BjYax34Y6TjLO536vQOBHkNpH7
Ym7C0ZYKvC6rQd8xkhaLHVYNZjNvYu2I6vrXV+X/jTLkv4K1LxrD/zbfLvuqv16N/ysPuuhjZ5XE
L3zf64NMxxKnMV40WF2fi6m+7/WVC5n9OlKUrpkkyCRWwd/5PDRdEbsRLXNJwzDtZDv1fa9vsky3
mG2y3Wehvsw/f2Gvv8Dcf16Js5xXlhkq4o/EC1nnRuKfUC9z1tN8Q/W8WyjkYkldPAYWd/ipLL4W
VvtqRiaTdvorQzkpd00PWnBSgWH9dMD+ZJ8q/UFxQApBeFPhkKuw4LVPwBmVkgvYpabqduxMLjuz
3xGz+Mag4zQKDbgpgVKG2EixBhRX9BoMv52yf8nykf6we+X12QsxWEaBQ0FZfv7TUWAzXkpNR649
Y6gWuapMXzsVNdWhzDQuHh9kHa56QWImOemGCE3SrATNBj4xrIY0p14lgwVkB1VglbRWxaGrV11q
M1GtNykDqsL99Wvs/zX3u8zp/ddX0dVLg2gWvmQf6wyWX/r9SjIgXcnm4n63dIk96KLQ/n4lmeIF
1HMSaQqsItmUfmozkI0LlA+kW8s6C77Lj36/kmTxwpKUM64Hff/8rf/ClfRpS6sBGDJFhbOXsARF
cPoiS/10Cmn10EyKpJVrK+wLBw8PT/BaL1c/HZQ/uVI+n6i/vYpJXm8BdMlc/B9eRc6wck6WXK7T
RhY4L2E/gCwfeLSJlkMokwdWGfwDXOlPPxnQfVHlQBJ4+/SacxEyS1H1cp2pcuFNdVMDDqWv9u8/
2R/uASJGInQoVUGD0A31LI7/dABpTA0j9MJiPQumvsO9Nn6JRgJvs1hMDw2XISU3YribY/VtNHMg
juKo/sMnXe64H+6Gy3tAkEA9NJElSaB/PLx4FRiLWUBumllQbwQwKsxtYiI3qd9rD2bUmscJhP3t
TEnYNq6qyjM6cfTArCNmCpUx/MNB+eOhl5HUOBaMFwhhmovA99Mx6S2B/r7cyNdDkNQwEAXVFqy6
/QftbvkrP6kxzEIlRCEMMvyXqaPIfHwVIRJzMRiClCh/PznmUKQ7cYFip5FQ/8MH+sP5y+WJ+oPr
mStEV83lC/jpA6laK0uNSLOmSiPdJfbF8RFTKNh+E7giPm7hTQrqPv7lD8hMhacK3y35GapsPr4q
LZ562xcWofJINQ50ECpHo+2MZ5BL6fbvT+M/HEukVh3vD4eUr+4PFZCBbPSV1ErVmhCfCam2TbzU
nOLLNq3Mf/hUfzg5zi+lGjr3LhYK50f7T8fSL61EHZuhWgttE59CX71sBKM+/P3n+aymExlevisK
NHVuODRbfDx0cS6nGG3Lch357BXwVyQbuR37A9iZep92mvGrNziMWBiKeSnCTiDjPq0EIm7xlj6N
1bqgbUBWoqtZjaHyChDSR+GrNkJo/vsP+CdHETWUl+SmzXpK+fTo9yN5mHPd5O5m4vgg0o8PhX6q
X/+ueBUcZpjCdIJSnw6j0eVyhiJbrqVctuxZ7hpPkvzsf/IqHEBEeCaY2uczwoiYaRtoC+uhrnzy
BcPrKOHx/vsD9oclI6cEz1OgchIPBIMx1cdTwqcQsuKs5LNgDHcGCWaKDOaDdgzpIZMm/cr042RT
yTOdomkXraql+gGrhv4P95I/++aMZdaznCgY/5af/3T+y3mfarLPN0fhJ26E1FJWMxzlfzghl7X7
x7sjHxcJnSt6KXXl4fTxZaIq0c1G4uNa/rK4a2UUnLAnGTrQUNGfwgo7OTZaWxGRGKNq65fS84h9
i+QtEd9CIsNkBfU/vKs//ezczDj+2ClF8dP5REtdgomAdcD0X6Sd15LbSJO2b2UvYBEBb05JkCDb
qqWWPUFIGgneo+Cufh/0v/GHCOIjQrMnOhlpiiiTlZX5Gk28Sr4qHfVq3Eo21gaBV0igZteSecyx
4Y8JRiIwMiGHluDSWh7OIMqA/lPZvr2f1uaXpMIm+UcakNW8HKVp7ASIyVB6PoTlk0jK6DUhqt0N
jRVvaHYuKIpsEgIlbTDVRF4Lc5zF7TOyGKjwiRJ3mZbsKceR15aN3C3VGAWUAcsYAwrWoZbHcuMj
rw8NmFUFq29eWrKO4ff80/6YS98MgJOURemZ0P6/xsJAPwvhN68UmC5oeWTcC6svfjXsYAouSXqX
AjzZm74RbeycedEuLntADJplqcQHk3zrzfnqjx8CG0IDOOUUnhpUv2UZ99Zy7NKD3/raLgG97d5e
3asLn1nGrQnoBCqpjLaYckgnQZMhHuTFeoYuZp1XoKY7tu8TbjzokmQF+J+s08ePt8e92ruMSzuc
a8ueuahLb7HWMHvswgWZE7/p0bQ4teiDGhu348oomswzHdiGrusoZVyuquQ0aa9aY47Tzmi4NId7
t4q7r7c/5e2cLZaMUSxQKTS1eeUs5rBXcRhCPCj3aj/9GZTR82CaMA1A1u8dhLHcpMvfhZr0IZen
A9BjY9f7phdixgzTHNuYvHwAsYsodQmp9fZPuzq7PHnoFCK8ysOLSsLi7BoVnHrRy7mX9Rmth87o
UTgfLTeLEEG6PdTV2V0MtZgEHJy6AoISG0kdxHlS6tqdSs1Bjh6YVacE7CWV8wTAz97YwquLPBuO
OwZS9M4yCQ+6Se1l+AEA4gbsb0w4ApUZGhtTuTqKo+BDTuoz130ut1KilZofg4mAKCsUT8tYV23y
P92exLVBVMBFNqUekzLSYhJlyagiUIOZVysUJidBhwbelrIxYWtLxeOU4tasD3MVYkytRkarjNkV
3J1H7GuSLyHIc3ds+uIR8DHSJwF9DLxs9PxfzOJcwgHjxbnkOrmcxS6JIoFUXuaFuR59Avmbu1Ld
G6eNaVzWq2Q2o23Py8Shp5G9OPcDMGj0+kesioTUfpzZgwA6UnHy60y6H8uq29vt2J/DLIQSLVnp
k9XYGmowvAGCMDd4K5rYBrmp0ZulC46Zhm5uOh8toX/J9HR8SSQyXx72+C+oDXE5qaqzA+/ZHeqg
vNMkQbNLHoQrYS7yoll6d0jg3CDF2cEpQ6npHpHO1rWp1B20FoY0AmOR17akIZAcfS9Lh+SpzCYT
viSpzO3JWblgCITcMtRCgDEtkSATGl7IkUeZp2KBc486aP/E1CAMGkR4vwV6+P32eCu7jd1MeYKH
CrwOZ97zf1xoKtbVFe2RzJO6RvIMTcBv65AsjAtb7JA4pureITWY5WO9sdnmJGsRl6GUIFgE2YOX
0RKu56AL1/VFl3oTIr6uAYNtP4Gbd7Wkjj+Y7PhDYOW1GzT0b4EMb7n9rRzmi+EXEUNwwkpJNKmH
5zlOvNBF0YSth43MZWU5dXWuDPCJ1J3mSvSf05sgzlb6jcEojm6cBrLOEzw0lHdCVUBVq9uN7XM9
qdwkgN8c6rGKTkX2crxJGsioizD1oITJbh4XX8BgGZjPxSY8K5PDAAr+WQot6DP4CZ1vb6brdEWx
0SYCyURRXLaX77ReC+SuMOXSi6vk2YBz6qalXrxIUzHcs7/kJ7x4N6LlW0y63EaMSZmHCiRZMAn9
5ReLoGgb4TelVygZ/kp6hBWTq6gqGjZMtIwrKqjDBwTt8CKasE+/03LyxWOtVMa5kqtB3Yk0+8E7
1qELlRdC+0C5QxOeWlo4HeLrIz2MaGio7wSsAPU4wtmp3o9BFL7enrsr5B1PdspHc2btmCiUXMHN
tKoPosAvPMtCJ/A9NbH+lx7VZX8/pJX2i2fcAPqkEVA91ECgCE1fpEx3PerVxSELBufzALd3L6yB
e8Eca/Nr3SidRVNal773cUqnTsEzaRaDsrEKkkWrh3trGmnVJhL+NqUQPLvUwFdooPZdqxxVO24+
5UYrzloSFN8EQgYofdkIFcCEaexn3mmuWkmm/RUDETukB9eHIOaz+tftqTGuIoXCbcH7kfwNHbaZ
ffbnIcqMKcknZC89FK/9+4aUbCYkaJ806pob22llB2NhI6uGRh0KIfrFUPgcaagvtYUnUaXxg+FB
6R387bT8FUF/RE0aFM9uf9x15Rbs3/yuYjxwZ6CnL7+ukqMG5c0o94CUirOZ9f7diKKsy0EP7hxk
VDCvRbxxgOxMCanGK7axUHS//Suuv3v+ESRppKLEjWWhCifHIlEbP/Mw3eSJgaRZdSeqyT4rQwAV
ILMC5R7n8+mf28OufTxpDvp5HF5YsKjoXCwtHN8wmAw989oIiTkEa2Xo/vjz6JwBd+jxEovQbPjm
t/h0WUWDszjMHe/2j7iOmRgP8LCkrkS+Repz+RscCYdgGeoOEjIaSqeahZt51MLw7quYjnyIDxVl
+/ge9fMe+fPE2hhf5/9/GcEux19EML8dUcIZtcyrIvE9aHP05vRpFiv8//2gd//vf/dfucjeFVHe
NtBEr5Ouy1EWySvOSllX+WrmCW0oXqp2il8GPIQOUddLbmwY5X1g4t0IVjfdoycPQsVRzY29vval
9CjoU1KiJP4vTlfbUKfvkJdhl2nhu6bT6edDmj/d/tT1UWhGvq3oG37zz3ARBkkvSmDIHlKCstsq
mfqu9kd748RcV7ZslX4HEG9YrGRrxhy1/sictM5B4sKuSJbjDLao3ocfhmZsXYwupMfWQG8EsmH3
LvepSeR4XZHAD8kvW0/xUxsk8wkn4ASLQ5G4SMvEG3Yua3Pw549bpNjCDCGCKg17ysYMSkVk/kXy
Yc3dnunrwMwUvPV+DYvizLL9jU2fVgmFKcj1Mv2oaVX+MFVJhFtyuFEquM6jGMnUDVAAygzVX8QJ
v6wDvB7TzBunCMWbOtegfDngW6L6W4sk3qfbH7Y13CJtk1SutqguGE5OManEC9LFF9o/84iPz44v
SRsTuToeNdiZm0A7YtlDatqgr1AeyTy584OPGKApntSEpottZUtpvfD/Oi1lOlEbI//mGrHejLD/
2Lu9n5lIujCeDxMZC8LAOiQjwlzIcY6e6vfd348HPRzks0Z6SCFgEWJzuKlhP9IjC6N8QtlBoIZp
FN8nZWrurSkrjreXbyUpVGEjwWFAX8ZRUIe/PJsSEvKJX0iJR7kAt8E4+d2WPB5bnMKC/FmSI8x4
oDMoUfIQS9Ud/GUXOwC3VpKjVAQPBU1UvEVjnMByZMBLFBMLL6v9WaNwK+OYd+4i+lNgm3EkvISv
OyjQjVutN7UEZFaen9AW7va+bxzD/tsU6M3OHlsHl0Mgi7enaHVYWohcvmSbVMYuZ8gKMAdv4Wl6
mlz3nmYhP4EtRrKXm/gRQ1HzLrAmmSqZ2WzEzZXIRAOTVqJJjcGgDXI5MAamEzomQ+KNPV4zmJ1W
boPw9MbnKdr1tAKJgVI2nyjcc5Yn2JInjDXDxGsTmJEp/bmjlYfN89A61qlHSeROhU4LTwBpOgRT
5CcZWZ8z7uAJ/g6d/RSl+DrfnvKVaDmLCFPbmZlG9tuF8seha5w697MpTjyrMOQzDFvSHDlSXC21
/7plC9JjDifgPXhz0oC4nOQq7WzK1Hw9omWRl8sxz3iY0uc2cT7f/qiV5SRo0Rwmg6XKt7zSM7WS
dXhwsVdVfgYMqqqP2NPEfz91pH3EfkpiHBJ9sZqNPOqzn3nsZR07x+4U54Ot2dHHvII2evuDVlbJ
IT2ZdR+ha/CkvJy6zoo6CLVa7DmBot/RxRmOFnqgd7bI/xeH9B+BU6tD0SCieQM1EujA5VBCKjLk
yNvYC7Nu4pYJcZAdNfVsiljfuD/fIvoizDiWIvO2IW2h5T2flz82X9YohRCdE9FJUPpXpwr1PbLF
hWeUeMjUuJWcarmWT1M+AgGuTP1xkswcP5G4v9fs0H8JIx39Ouqe/2gWzP+dNBi/6jFABRF7D1fu
sKzAcZE+HrZQ92aSmvsx97vnZFJ9TFoGZ99A2doAnKzsPXqLUG14q2mUPRa7XMhmUjUQ5L2Bjg34
6NLcjYZINu6uOSm9nDmN4phi6jyM5ktzkbQqGeo7aVdGXlFN3bEwSqyHDFt4WEUVnmlK/hHCvbxx
g11vDS4FbmcqgOTJgGkul0sbwxbyWRh5lI2Q3gaAeEAD4EdkYdd1e7+vPAzmKjPKLW8gBXv5/Bmw
GZVDSws9UReS1wv80hWtVe9EUWH0HarRvirwbzV6aqJ970AcCOrcvf0jrlcS/CbYL1IRVDzMZS7d
8bQD8ZdFXk2l5WgUaXswBqPYWMklcYoQwjCkqbTUuBlgTl3OqhASoA+MTb2U8EwKEEjKoY5xn5Im
H8Hz2tdO6di0D2VW5OfQr4NnDMC/BT5yXBP2TGgMjvW9NitR3v78a+QUP4xlpvRAyOGELi5FhWoy
BEScCQRqGWcpgvVUDUFzwk8B8HSeD0+52rWHLO6QrUYTBzso/DmmOsKRGVvqjctzbfNRCobeP4d1
ZVm0NMwBu6fCxIqnMY2vSIfKx46oguhEYmzwTa/TEFadj6frQL5GmfRyRYyGm1lrjcSbJS4o/UIZ
wHgJnGhQUODKMX9pA7RDKYBsFQ7X9j1vF1WnVAq+iZTkcmhVtFE3alXiqbEjHRC7wiaJVaLu0vWn
diof0KV89A0fEbxyVD0bkesPt5d9ZZ5509hwA7lAiWDLHKwXQoRqkJCFV7ie0HXAL3gU+5rcYeOA
rQQxlYsGFCLIaOZ6Mc9aFIfm+HarqSqsvNC078Auowlq28mhMToU79rirwE1vNQ40YBNZ6FkKpuX
M2yZ+MjFCVfpqGroeeMu7tJ2+RepHnoS5JIMwQFHGPlyGC2vMKqv9NgjJ3qakM17tttYGt24bHtc
jRTSd1mKzii2jNi5kFPnflDxF7lu7czIzkqplJ/+fmUtBKxmKvUMNV38pFALEKsaMNGa0vEpsfXq
Iba7Evo0Njm3R1qJnAhQk+iZNlkJT8fLj9dxEUPHNYs9rTLjaWdmGYRhXTThRkyY79LFLQh9ng6R
zWNBIzQsxsFQb1LKnORLG5W9r5voz0XNL6xDnwlX6cZoa9uV/iAYKRCtmOwurj90YuTQAAeF347s
HydcAFwNHRnQ81l1DC2URjqR6hvXw9pxBGRB2VyfP3AJY49Tx6n6wSHJzPGuKEt0pNCDr49ap221
498AK8vp5BUgOzOIZGbzXk6n7ERK2Ms+G0RSPqD+t4vqFplV7cE31AMyAKfYqM5NQknUV3ZaZ72X
0egciubJxoMgD6i49/WT7g8fLQSbb++otcsIW2FqWtw4Dou+iBV4CEgjOV7spVQ89wmgz705YCmA
/l/vmlliHPu4Lp8mtHjOfGJwEP7UeZYkkF1Sg63SwX/4OW9ILcukXrHYC1VDKpTUnKW4G8tDBAcB
whwMb1Em7/rcCk4cQEShgdzuE7Md7kbdyo9Bjn1fmNDUuz0517VinpKGPENhwUPRZrtct5zGtaz2
xJqY9tCZfjXC7KVc7f0cR0K844AFhI75GeeQ7jRO2OPdHn7ttKNGTzOEXQOqbJHxdpZVhDLiUJ7T
Y8+sKRXMVPJi7/Yoqx/JY8GcVf14oS82p19gI9tJI6PQKYFlZVefsGuGBJdomJly5Pej3cED7fXs
qSnQl709/OpH8qZ8awpDa1nMMQBWNetEH3t2MNWYq0PPRKw+28g8Vk+7RcN7roEBgpx/xR8PIhRb
gwpVPB5feV2jAzfIx6wNI1e0jvP6Lz7InnFjcy1KXybzuP1Nwknm20BSbC90EFZH5u6v0e5vdVFc
DsBWzAWGxapViRODB5NjLw+c6q43hbMzJbX4F/cNKiqkTTz4YYUsT+OgoSxmsjg6Qvhu4MuxK2Ew
dr49YyuLw9YiQcevm5qhvLjV0E5L0px2pEfhSgepVMIwT6DIJ+VWb3HlXmMkvoO+BL7TyxNldLUe
xniGeaNpTw+dlOh7OSnss1YksRsnZbGx7VY2N6QZlJp51vG6W2b6mTEgCC7zZQNMHRfuALx5a4zc
2/O3Pgonn5Irr4klI4yXsMhkUiEvwzYZsX/DPAQdN8i/GAXHbiR3WKSrLAcnHbtP57nLzbG6NyOn
c3m0ZBuli9W9QN0MbhI7gabO5UHl/plULRSxJ2IlOOotTkx9kOO7a5XB4fYHraQdc0n8DbrAaNY8
rX/EBKlW/KqQjcjLDGpNpWP/Eho0aLuO38l1Ke6KBqOJ20OurRT3OkioGR3Hhr8cskZfHRtEinRW
m0nu0EjTIYwgf98e5a0/ssg3wHHyxiYZp1KyfOR3nRz1UgtzBPNMVMnpNmQQza2o6U+1UobPQsqK
6RCpVoJtvRlizzmRcfd3tZ7hH1GH/nRvSbJe7apBKyKXSzD5XIdq9ZpMzj+GP00HaWiNTwqNNnkn
W22EoF5cO7OLMCAE6MxWp98Jo1QNmO9V+yGQe7RMQ6XHSHwYzZik3FJGvDJ4eP20QLwek8iBBCYH
upPfEcsq5cVXa0c/dF3WfTHrKIZWVGd961VGJxBbAP3R7xFvNr20AAS69+tC/SrzrIbHW+jQ3xUE
gmYRnp8AXwyklTMK/rlVZM91NR7VHHeWfTOICLFiWTPe9TaQCdCfavqtbB11/n3jcDIxxm122HQg
ddDYmfklLWX5fWtiz44Yalt/nl3BfyA6hmiFn4Hv2tth2Xw3k8HjX+YIP6WGfoAraoidUxoxdqBq
Z37Vklh7X/NeMUBb9QkeTp0J875KrGTYjZZZvCD6bp5EppSx20xCeWDOxHRXl3HwsUrs6owQU/Uu
M0NI6iPS1UhNqY9Vr4ijjDbsyUFuXt4HkTpgeVkqFBsts5o+46ttU/b3JXRWb++3+RZYbjfqcuAI
+MOGNHS5q2W5l3u80SKvrHJsNgErE7vnVoxU1tNR82tUOwpe/X1mf7w98toRhjcEGxU6oU7t+XLk
vMsmKiJD5EVm3B4xprbfS/lIDTcbe6/iXfED329/I26sXSLQRmDAUmicb/nLQVOBMmJUAhLETE69
Y5a7s5YNhVfEw0/6N/JGzFiJiFQiDYAT3CHsy/m//xGmal9YSm42vPnKENHJxCjcsoz+mSDqbHzY
WvLNUDQRKH/SUZ+1kP4cylanGhMinpemXWevfkqwl+1acSvwGvtIr6ydQq/5gCh66PZ+YN7Xatkc
sAsI74NO3uJtrCzuxa9ZBEsZwXTJD7gKWEIKZHiRdKNUuGELKqdKpOycxvLv2/tpda418CFzI3Gm
BV1OQNty2C1UPL1GpM5BN/D5FuVoHCer0DYOzVp5EjknEis4KTqAwUV23+PsN6hAfz1rAqAVxANw
k0AvDlFUI2lkJ9WhygC0WRTn9uWgIdZS+Pgoxnl+VMte27ep5Rygf22kLCu7++Jnzavyx3YjpgY2
dweZ8pRg6g2gHW/3GDuVSkcnqqE+fXvKV54f1GjpVCDAZfEAWU4DMnJmoqTsNEgRble3JXXQ/Jua
DvIhdiw8KBu98uQ6kU64t2wdrrc8eRG7gCXTE51JiLSRF/kGIJghx5KFCCLjPY8R8qFwbLxrqges
oX9NlnnQxwiFjPqT3yOP1GsPpFu4Bzuu1JZfB6X4Yqn+OTWzZwsNlCEVr6pwxo0QsJI20KGinw62
FK7GMo3soBQFWHRHXo9hw77GP/mQCCy5bq/EyigoGzAPcKXAwmmLJ0UCll7OpYCy/Gj3OyHUwkvs
RNn4lhV2z8zRBYaMOhp2qPrijOFeDiMa58ljLQE/7ivcPsykTU64H/rnGQ/4gGtM+b7IkQyW69A4
oLkpe1kT/b79udcbnToaSFK23EwOX+ZislDR/qTNf7TGeMTLBzDPMCVoHYX4LJdqXT3+n8ZbvrN7
XzSj5VcUuEK1eEiMpjhVaOd6PBiL71WlWafb461Alij/zlC3WWKfiv1ia2NbFAMHsvDYqdVzoglN
whQMzfZdW2jxXh/RHkyKcTxSsfR3SoMNRair6KiLKHq2Kx+LaEeaVRkRe8CCZgsEc6UjwdLj6Uw5
Hh8BEoelcmY81GqLzrCD41oz4mUr7wFVFTstN9witJQ9ifJ7Wv2I52i9BAgo2Rml4Asw8hrfmyNA
Sb+5L638w1hv4SNXtgbVXJ2+ETAW6oOLmGSV1aj4xKOj1YYP/aShJ15L8kviO8NHFDrTjZW6CoFk
L5Ql8DCCZTJTJS5DLmY2uIVWU+TpQd7jdiLbmHjG3aONXd5+iANatn5ziBLl61Bi33l7m1zdsvPg
kECo89Iug81/Ofg0YDbbhU3kwYcOd5kWvDP7/JOSIBBXivK3oXfv/sWAbxXXWc+FC/BywAgp8aov
O4JZh3FKmuTtB3ME+u+Msn3QK8PcCbvdIuJexTYAxYBfiPRM8nwkLgfNJdhQIa62nixMbs0+dfD4
wYns9qdd7Zt5lFlIkjcekJflvnGSwXJwH0cKLlCQUcTKCo8H3MtCXLcOvY+L6e3xVr+K0gJ0CuqU
0PUvv6rqghpzejLROEN8IZuC7uh3zRbub16Qiyty/qo/RlnEkXzAThPVcxbMsJ6qAl4mxQb70Tfz
cWf1wtp3amm8C5p+qza9Mp1E55k0hLUY0WJxIQ2m3uBwNdInLXLhodtsHdtpiA6mPA6PibFJK7u+
msj4ZpISh3Fuhy7PghQEkorBVOj5paqeoB1p78tg0O7K2eKnsaPy3I4i9cYOYLoSWAX+wLjBxU4s
vd5e2Ddm6WLOgbfPysIgxVEwWbwxAkBhtWTDiPLDGpkx3ZmN+JpfPAwB7RPZd5Rpz041HONA24/U
S9yxwMbHIpjtHBS8SJLrA/gkHc8zFP3MmR0yYqMX2eckwh1wkOWXvonftZnzrIF+moXT6h31hHsK
Iuahadvm7/fqxRct9mo5xJUU5kFInjf+zA0N/yEAQOfb87a2Y+h4zr0MGswEtMWBEGXnW2oSek2D
/Edv5M0hMeWPoGE6FzWTLVLT9YOJDYM2BWDYWQOWzOlyvMHKpHhqrcALu+ofK0pVvN907V0CXdfN
fOO9gTkMSoklfgu6iRcBpNQjokjSfYdI+UbwWQnk3KOgpmjAEuKWpyXX7LaAJR14TqnFB0nrA2Rf
mgkr9p4HcWrqRzudtp6MK7FhrtnC154xMwBTLieAR0uQKS2rGjXtC+ao6qsTiOyDQo/yFd3+CoNo
ynm7tLT8jaV+gxsvjghD8wgngaOmry82FOFiUsYoCr3eKu4DBfPYxPcrwAMpfTSL0kg7W6Wlw5fB
EgRI/yW1rLNmVj954f5TofGc9NjapVn32wwTWkop7G6p+06d+hRAtXKbWjyC3I7Rqqm+W0bRHESW
tzh3Svvbm3Ylis9EIG4mPgVFj3lh/3hxCVEgue0wh0OutkfHaq2jo0By/xej8IBgnWjqwgC8HIUq
KA/LwA+Qx6k6lx2t7qVutDdO+compGZrUSPGGoA7cBGyRZIkUtKjHkM3ftrD6ZTdMEmVc2byae2U
x7u5prKxFVYnELg4olWg4LWlElGCkL/TWVrgNbrzs2oV5WAEUXa4PX9vVayr/Ybdk039e36nLiaw
qH09tml5wpKPy2e9MvFtxt1zxy1s3OWBlro86BMkLR3po1RW2LbXqXwAMhZ9ABPT7/tu0Knk6cZz
N2G41xqptCNoW8fUTOw7v7am+7jMEW5MBH9KGCseb3/B6jTZZAmUnmH7LtPMOI4iv5Vk1kY4/c5U
0YnBh+P3vxmEbgaZOSF4WQssk8Kv7YpBZLNpPQ235INZ5+VGrFv7FNJlEN8zBoRlv9zMmtUmPe0I
VnyC8pvj7bkXc3pw+1uuSzQkinPPnubvrD64TFWxMXTwwm4JqYEcf3KaML0DdTM8mRPanxEPdlex
bCxRrT44+Bj+7TsqOujXxuLUDyNO2wn6U0meVxsPhrVEBRCTzAgzrp/s6PL71aA08cJupCMXivgO
pEXDsD6d9nI2VXey0cS7BjG+GdusI8KXQnMS5jGOy2ZrhuaBFocC+j3gOjRu6D8tURTTBEFJJK10
HFFbew6i4aEKJPs0yZl+NGIte87LPtuHjv+bymb229cDUo2pG15Ko1Bebi/XyqawiZ8G7/m39+Qi
Tw2cpq/x6JCOZTpWLgpFCKbj7LrxydejzN0vUm5gI3B8l+XYplAAdk9I55ipOuxk/KzPYZrYGxv8
Oo4yign5hTDKWVpWYnV5xB9emfD8AsPi1uU4niKs0veqGg0nFXeTPYakw8agxIGr5WRYbiAuVsrN
0LQv91UTjVqNNbh/TAVqPJHyUGpZ+XPqqRYfZD3pvRJMpLMrnaLWUM9u0veGb+GTVNPpVHa9PHET
l5b8HrTP+AJYBXlfS342Y8f5EHR68m0ogOMcHAB+kafhoPqK47D606Z5oOyxmi2wqxq08ZtIlQxR
bh131V2XtJl+Hmp8u3c4+aJw7fsJXqypNsWvGG+kPoyqyBl3URb6wc7CobJ0GyV2BjcyigCr5M6Q
HGyz1To+xWYaPHZjGz1gXeR/HXoJ9cnBKb9HgRjTXRJDotqp4PReOlHqH5V+yH7nrZr/iMugimAU
y0ZPz8Xo2M5OxONAin4keus8RSjEmG6TywzlU+/EVmwyB9Iwqy9BGpgwbqcuCX/GdsUJKJIm+i71
jpLt4HAjI6oW4pM5jVBvAZ5/UoqpnHa1xh7w4lDNvU5tBVxcMHXIdCvi2YxyB/SXYdanEQrtSwYU
HLlzRZUeFIyY/YMW9jq65xoNOFWS02+hZPef81JvXlJdmXaVLzcvNk2FfWhkD4nIJBSpbCHn+HOU
VF3y3n81u8q4J7pYrylFq5cKt8VDRs2ocevcGe8LenrOqZVien8JelKSW9tNKf8oraS1d3rvRBEV
HGdAF1jynf4IrzT4puRTV7lCUcQTXozJ6NVGKen7/07bGMmWSqVtFFkh3M9Sd16kxMyfOjk3PiLl
l2c7FAP9d0PltO8DOGDBLrcT0JpKJiEyzEs7+GinpvSC5U/26XZcmXPYyxgHmAOiLJ0RikFXcOUA
+/TBT2L/GDRlsffDPNuLQlE9qzE//v1IKP+QOdFupYiwyKZJKSq1DjJKo6g03JdN+LuF+v0kO020
kXOufRP6TqpskL3TWlomM/gPht0QMhJvgmMVZPX9VPq4dOH1evub3lK+xfQBLwPGRLXvje5+GVMS
u7Rt/L39Yxk0iP9oU/YqWbQuiQfaictjdEO9oXUJstENA+wi4SdshVNlJbDxI/gB8Ep4HKqLwNaX
2kDU8Z1jFpjTEX88JJ8HByFoPf+ojuIeYma9M3273xt+8z2PbcopAuPvWmp/BQ4eof192/pfI9u8
N0PN/C1KrKaaWCs3bvaVdaGCBI2JJyx1JGexLkNlTbpcsNdaqem8OrT/SZtMHADE/q/t1H+ko6zc
MDpsMBA1INHJZxdPZTvwwdhoqX/0DbNwu8ygtyQsRMNxv4N5PhsF6rS2/37fUWmfNZBmlSaezpeb
IfCjHonQuSZtBfKXrlXGXaDG/Ym/a/6LqYRVQeGIg0vlYnGYLKXVnTBnKCcJ5Z2IEiwbrAjneKWd
Nr5qdY8rHFj2N5h+6LGXn+UYiejRDnCOXd3T9y9AAxzQI20OzaQ6h1Q1unPPhYu3utK5lV3m54rs
YeP6nuduedDQHuFxh2goJ3sxtyZ6EqNi6c5xipX0qDhq5nbhYB+jieYlYqL1azXwLEmNfGtVV0ee
Qd/zy2+Wvr38fEPOwlhKqZe3kEln43Dk6TGxupM69CiTqA8+jkVcH9TEUDcWeSUbm5X9kCSmiQMH
bjGyHSDfUAfQ/QTwWpS4S/KI0dnSMFo7lcrMGsC0id1kLma2rxIhR/mAS43kRy6W4P532CUPAKGs
je7r6vfw6gBMAVWAQ3I5kzqJT4WBsXPUAc480aIq2LnRFgxpnpWrnUKFCBQXeQrY38tRDJrnDkkG
o+Ro4HS11hw1ZUgfZZzMHnNKrhtVgbXoq877ApAGRQFtcRQ7FE6Gknh7lPKwwh8ZkY2gbMtDUXQZ
UaZT3a7VEA1vtPA5rzEqvX0FrW1PoilvA/YKLY5FUO1LxQdFw/BYy8s/G9OPscjJoiMUnOxldPQa
JmONw4hlvv6fBl6GBWR0yakqBkYjSz6qepB+VmNL2gkV/YkwLkK30sL0R5L5G7jNteAOEwPtRKAc
PMLn//5HSak1h6kGpsIC0zxDqKAuXFtL05PcVvUeT87iA/pFP29/7NsdutxV9KapoBN+TLotl4MK
04h9NGSc42CkP0bTzA6DxQ/BWlvzMYfOdfVoxUF+V6NxugukJjv6rUF4HrMGfJY00jCxPhtSXb1r
jNZ8UifF2WfsjqPKdXKqdKffd12VHWmjqueUghoQM7QowaDl/FNN/KzzLHh/+6NWd+7MYAYrRjVr
qbDUtHox1i0TSTMnxpMEOaezJo3JWchG507+WO9V4Sf3UqWm+4xnzfn2+G+VjMWkUtFlNeiT0qNb
okTCerJ4XHGztEXdPspylD5Ggy0ea0vP9pOWF4/8kOzBbi1n17QOdl5h1b+TeLa5uZLIrplY6Rnv
dExgmjC/72TgYO1k9/cNelQ7u+9hzQc6gFtEindsS/MxSpXgAHle/mjYHW7BZWO5DjpxBzloQldW
wR0MjL43J1W5R6UObSlFo4GMqd8+EQeh0SrR0RCis66HLda42ZQ/6iIavyhKkGzNz3UkQzxvloKa
W2AQOS73nCzSSpJrdpHRZt1jaXcOFjqhthG/VgLIjOSmD4Um8MydvBwF1/jIV+2K7BGJ8UOQDWjD
lUqMeWhDHWhMUhfb9OyIU7V9vL3+b9CO5frz+kA6klA9v8svhy4ipes7nBt5QMXZuQy1qruHBauK
vW0Oso+EZDl+G9RWc229Hqz9ZCTJp3SwDvBNhhE7ZKF/zaNafGhLZNr3SL3ID7YcFjlCu371CTEI
5b2ENeUH5E37d+Fk9X9Nophh8PQjkDBn+8L4vPyCZExsxNjnycsV7SQFabu31KEEZloV7qTqwjUN
DdA/Zb6j5IgtFNnK3c3bAyAEFIq5lrcIhYGS6sNYF6RmGZDbUfX1XVs26clQ/I1o/waouForWCJk
7woS48sAmI5yIqYJ65jREs2rJoruvpKq+BOIxAS3jqp1dgXd/B9wHNUvED/6etcI57tUU0GgjByN
zyO8xJ8+mKTa1YfhMaaQmu1CI4q/qpKCqNuIOuDnNDHaEK9pdAP32JGrXxI/VrYYYCuJCEUXJo4V
Q1NA1y5XLWpsC/kwVk2JuuAY2UazD+RA3jhYKxVW7gt7vpchYpE9Lk7WEGVR1kw1SWrd97jBNZFd
70CTDkiwkm2m+zKMopPa5/63HFf5D41jTHe9n0bpKZLSiP4NcEXecsXYJrt2cKIPG+dv5Sadi30Q
oyBMg0BbbJ/CsaTYt1Ln2LemW0nOtyGuZzm17JAHxqkssLwr0ifHp74T6O+zXv6RdNNjOWZ3QV1i
B9MfejyKDBkDYQr6ZavtE2s4SUpxUI1yLznQkQOOgNC4TQSurypqHBuTvPYJs18NoYvKKPXExVKm
pkhA1dtHHnqANwUAm6wU+r7RjQfFaVvXmsGOt+dt5d6kSEq3BBE37HmXL4JBIPkd5qN9bJ3vaZpN
90ipZue8BApsdyj/1jJuVGFVJwctAMR9e/CVtizCXjNFlPYAMXcJC059xbdKkD3/w9x5LMeNpfn+
VSpqPaiBNxHTvQCQyKQRJVGupA1CrWLBAwfevM19lvti9wdOd18mMocY9Wxm01FqijrAwTGf+Zsg
pQXsWml9p4TtUUqbj3Jk01JXsAHs8w+lozzGpvSnDp9BxXbdf/0xrs67RbeIzAgk1rZ7oCDsG2V1
ZwdL5DwoY7xW6xcuzzKJDk5Yd64VPr0+4rVNCwSbROg59tsu1rHPc5h1fGmhjAidFLblVTE79/VR
rhVTCEhos9OypAq+pWxViYxmRM9d10XzN3iC6+5FSUjQK7mZsrI5TTldGblozY92OEGSSyz9aCpR
fVyWtTmblOOJdnV8PyMGd4cEmRbkgursZMb5A6rXP9+URNsDgMyK+7HXesf5BmgXTSpbodlBPajZ
HW08rMXUsXXjSG2OzpJKbyJJmnZ23dVvQSgMqxJlGoKT80Epdy8QQRc7oAiTUqysTVeramMnPri2
z6hJrg62sEpYZuejmEsjGi0c7SBXcCeHcWFSAR2doF6q9JNhJO19siTOXVEO9ocmr/Od4dfjeXvj
Ab8HMAP5ebWDOR8eZH/t5BLDN9naQ89NhBUGXF/oDTjxLZyJP19felcndUVx2STHeM5sJlUSCUiq
gZqGHeuKO4eWfuog7vv/o1G2Qb8B/HCiBm4Hkta0931bQkB2pG5n7q6+CzoICnU+ENdb+hG1mJmy
ScuqVHpU13vF8iMbKYh/4V2ApqCaQuwKmOr8C+VGphV6P7AMkzjisDU/lGiq7Ry411YhWSaELXhN
NGQ3g6h22aE+ykk3xaX6NreX5GFxCLSk2U5PWo6Ppzy18MjrSj049Mt33vFaeE5oSUOUrhUd183+
BnMQi6HOmclCLU9G2ivEWRyAUMbGU0r2iGtnj6eqbM074cG1I34lLSLpw+6jR3A+u5mq1iZdYg5c
XJrfNahG+7WZ/a40zQe7tx9jCxO017/ntR33csTNhtdzG/iGzJGLQKlPr+BHbqnLCaaLt4yLtLNE
L3W1Vtb6inBCK9MA5bP5sHXTJ33Wc6HkIxbtRVNhPClQ/T3ULUzwmEv2fmmRdCxn6XNsds7tiOSb
P2l25vV2/0etWPHOt76yawDEceaw+Vdzis23bhzJ7slX7CBCSulUlvpw+9+IS69817NRNu+9DHET
Res5M08oUCVRqAeobJm0y9r2XRbNCapye+nD1TfjYFPWqo1BD+h8LRmVNErOeupo1TISJS6zZ65p
/Ovr51qLF6gMjWWq4nQFt1yC0NKyStd7YCdKbKHsVI/6jSTTKQUoYB7tjvfqTCf9XdeyqXLxY5Jx
WJYNKfNIQybj1kiHxXZx/RERBj1l+Gc/UHl2HakabB+cndXiu2yg96nM7PuorhThao0DNblfZuyP
I8ryq1GZU0Se1vO/rpTVaxPRcjA2T+zoUXPy9tvrb30tzyD/xE0EdDXM7K0thImys1KBcaR4pA7v
jd6JPbqvtT/FSnxoI8X+3KTdHMwtXqGtPmu3lVbq32ktDm8VI8xv40ySvKUHRfH6g105OcGZrkBP
ngpQ1uYAQXhSx20L1Yt4MbE6tgA+D11I8kB9ySuygr4YVorBYGhfbLkZPr0++qUwBVrwwEeQ+gBC
ir/letq8qBMW5KkLfYowIIsaGs9Jo/FNHBqD8BIHnlk5KYrjZ3YbPSr1qseQLd2YuEqYv1OpJ8Ru
MrR0qu2SBNaXaAIf0nrK4yCtknw9AThT3MzO9Z3HvnLew6AlZ1ypfyDn1p304qmtSTWkdFzrS446
vqFd+EMaze7o5DGqBQMyDBZlrkBuQ3OHwnFliz7jDZ+LcbRpN8eCk+bpYC42VuQzKl6uYwutdQ1d
FDuH/OXxQ0sWVONKjMIdYQuiknOr0ap2sIKwdXBilrL4MU6b1DP0yTpOJBxu4YTZ4+uL4cqga4MD
FA8pItHy5mZhnQiRKZhQ6KHa1pgDO/O7ylG+hKba3FdiKX801mTuHOfPcJnzCJIOBKBEqDiQvgHW
nX/LstQmAWQDcGpPrOSHcobBXWh3eNgvCJD3D60YxEe5GZPIE61RfUzCVsPfvQp7jcjJWhGFWJIO
kGBLnObj1p4py8ZR64vIHO3DTB2s9foYIKfXakYhAygJlcdQQOdy8zaZUs/Jq1S9t5u5rhGf6dPI
jftGxqu8nzD7Zh90oKlKyBFyE1Z/OGU2freoQ/+eWFUHyRh1ycpt9LQZ/G5pl5sGFk0dpC1bxS/l
0c49PUNEwVUkaeE+yeVHqgyy7KLz3tl4t4ZZcQqNqna8hJrS/ZB0ee9HplTAeZeMxaWAZYgVpbIM
nlFHVe6DUBSAVYvJzHyyyfz9lFl9cpjn5EtmSK04yGE45Z4Fk+T3ORz095Od1MKlszvld6iITbaP
uuFoDa0S5GTvhW86i4lA6lBMb3j69H5oikb3srnMgMn2sgZSsE/LnQV3Jbqgcgv/kcAJxyzAKOff
HheOhMpfbAWII0e3VLnbx9mgBmJHioZsJqqCtSLCh8YB1zNNpvOAsoYIKpOmcWuDFtAt8fNZm4rq
AJUL4nFqCNusLe7tMLJbzQxyJ8xPWlb3R8xK68PrW+0yiGMUOKborYGdI4U+f3GR63GCwZYZYMuW
nxpCWx+RDR+nkIlMsdrTB90bbnNstZrTdpwoZgDdyvRaWTQHZwAqLVuru0Ay/Hz+RI2cjJsOJtYG
9MPPXy/JpUZapNkMJk00x6mj550Ladw5Oi5vAUZZUyfSejSVtsTRpjU1JPtbMzBDNfO1sJ3eD1qk
AXOUGE821XsLhIe3JNMes259/s2ZhZQHxQ9OaeREttCJPBJOkc/CxM44k7w5b5E70/P6Jsms4WeV
vSnmOCQ1wPrpWwJB3UxlaiyWkY1GYCxOc8PxEt4MlirvmUpfeaNVGwcbBNASK4//fBgKN0VUJpUR
5LEU3WVJqp4GYFtBVVvVzh16ZSgorLgTkymuKsibA1/vY9QKyhhOdSJVaKQttYe9hOOLatkrwF0d
alUwe67I0wA4f6u4jZO2GR09KI2kCogR6BOO6nhUOBR3FuOVyxNnL5qe3J9UHrdak3Qvmy5edD3A
0BhSaxYi7hdHxoO8JNkXpVHkI4XSZSdMuFKIYxrZBTr05dUrc4MWkBXCc4yGNXRKKU/UIxpmk+AS
zS39dsizBp3DQX8cI/VH6mjJh0wDqonhRxJMi+MgmGUotwtiFL6Z610Q2VkeLGh90JnJIiQww0+v
n3pX5ui5NEnqBlCYCs755yA5Dkk5Fro8OIdz2HE2BJ4O8u/UFGF8en2wK2eeg6Yvio98DCDK68O8
iBFpjDo2ykh6gMG1dkdAaBylWRoQtMPgYpaK8afpFcgKAacCPYv0InHb+XhjLka2MKjncAEa2yhQ
fAu7SHbe6sqKfmaFEanz2YG/n49ipUNaizxhFHPWH00nnw9RvnTIuXOcvz6Bl7EuB8HKiqdth7zG
FgqMx05eaqlFaXZulLeh00YoDiR7+c8l/56vtNJPkTMEOIDjy/kb1YU1GUhyqgG6itKt5NjhY5tF
gn4gkiKZm+hSdbBrMd1gkzU9FVUzB+WkTzcN2gxvLQitd45JR9pI6mpBtSXPvZogFtuLJHZ7K15a
b1Ek852Rx3PwsxNEQYSa8ipjS0a9zUI6ra46U9gqUie0NnIR/rDtJvpXBqGkD7GL2WHfnE+PUi9F
j0iuGmA8PQBJrNpvZlSXH19/lcvNgu6aRjmfCJxuyZY2pxdRlsL8p6C/KCFV3D72lq4jdwMrgwpw
suffdyXvPB9wk2tIIxFrOplWoAqpu53zpgqyOS6exipLbuP7GFKl0g8ebWULlZWe9DiZ4gBdofFr
gZ0Roa3lPKYmkiA28OKAMMA+taJQb16fl8vtxmPS/ltr+Gsba/OYWrLUgCQtCx+orPbqnkBQjHLv
AsDQdj70FUoHY8GgoJQObwbVwfMvjS+NA2YOj+gkUjIPjl/jK1WleDSQpyAsBe0K5JlvZFG1PlI/
sz9kuuSZZV3unDGXG58HQbd+rbGTZV8sBoe8GUaNFUw9soZjiHa4Njt7dcwrkEmG4T3pyUBIAl5z
/r5RueRtCHCA1k9E7gIr7BSFce/Wdk1mbQiUV2Z19HKspu4EiPObkSL3zve99qrEqJQRoaZCg1/3
xYtLokpjUl5gF0EcWTougXHlaXKv//RJSqBPUr0iSEgt5E1wJQtbqVbXnyDpRssP53E+pfjUH15f
q+u/ch6UMgpsadR7VnWN7fqR+2aCpaSu3EEL0KWtTCdlsZ7G2KIUoiowysasuFWJAXZCn2ub5FnG
GvUUcppt9R3t0C7Ma51JXIR117VGeGjDHD9rpdwb6to5BRSL0JviJXCozZpBM1+TxMz3Gvup9IeU
tqKiJCnWvx2XuqH/fCLznKLRpwOxTPS9+XIKSsatNI1WYKpzdaP2Se7mQ2zvhA5X34rzffWO5wDe
hg6DMuMGLk1UlUrL9uhnCUowSXlKivGTNtX5u9cXyjN042KlrN1QYjDCx23andEklMPYNoO5q0pk
vnvHs4xk8mMk/b0o0oTbwpA5of9pnkbCgwDyCbrkYxO/XfK88WMqhq4EoYOkBCuPvNdHb5Yhkwxt
obhIeQ9veuxG7uOeTHbuWjSXQ1Pc2+Yw+v2yYj/HaL6xSGg8QGJy5TpKrZ9EE2LCi7GA1o6Ta1a2
iwS7bVYTrj+pcVRnLb2rJsQN/k0oTRclTYOWYgGRUkhLe4sUVA+XZrS/vD5Z177NysFf/e5B425b
x1rda2JeqMRJTa4GeZ6FASULsDDwN+gfa8oO/vfaLuZEXP0j6WZpWzyzUOo4NxKq862j1m7TFdpn
ozOUt3WYal6NAPcRoTPDc4Bx7WzjK2chzQAkzRwyQEATm7NwiipHb62EU2ow6vt+QlNaydv29Pp8
XjkswOtxw1k0CwE1bsI9QLpTZsKqDoa8w+UuN8Qp0ar7yZjanV11mW1QxXwx0ubuLgoNiec8YldF
keFpajniAABGXFpAClkSVqeNLDX/yiRC3SAkXGO2rcC9BJ2kq9uUQ9gop2PpCIluTroHp35GgW92
MPfIqiuKIBRZxyZWSGgixSCquTvBgh4qIMZe6PQkbvkcBmqkRTeLNsgnmzoycP9kulXBrUKNE/mp
mJBPJtXrfEXu9Bs51RDYKYbc76TkD9GN6hsAEQokCaM6KZ0ibrts+LrkkNAcBRTUEBb92wnBiHup
C02vU0DuRWlYwoha4uPra+VSwAhdLsyJmUY85Naawfn13A2lk3RFYQVaFM9qoGhCEl4kafbfckGP
0E0q2XRtqF9oXiTj/BZfBb1xQ6Nu7+xRF61fI7h/MucKxBb6RvXvWSdPe7W8ayua9g1d5LVPamwb
knEdR0IXFDGzpkemSJZKb6xG9baTjD0k5dWhOI1WSBUCdfbm+oulJokMJbcIhLParx31AwzP9NRW
wFh2pv7aabAq5P5jqPXnLyOjIu8zKzbNQDIN641jxSJowyq71+HjBZMTim8lGcPHxCb87MvGciOq
ccelU96nkbT4HQpKNznsj52A7Uq6CPl27bUTMCqQMTbPRaWeyR2YAj023dGIA4HZ7OJY3xRneRtL
wCBlheRFh2UYp++0fjoNavxmXCHmfZa8m4V0Yyrl58rovFmTH1pL8sal2dMFeb5CtxuUABoOPHc6
h/kmT6fMYS1tToHXlqSQLmo/zneOEQ2HLukoxOOYExRqK04R3gyuWCoIUDGCS2q8DKDi0uIwT9p4
kJA5P2TFnJ6kPNcfnD5d7s3RBDev09lIzUX58m8qcgNjRawUjGo2n1AYHg+AhXTa9I29c7pdwdWt
1GcizLWywntt4qF5qefIyhhr1WX7MYu2ctHjGfxU1ssbeg6dJ2mDepTUYnkXOyUYRychhy8KA8N5
QtN/YZFSbKN5xHWFg8lmMWATOs1p6phBvIJn2qZAj0iN9KMR6oWb5gvCp7aUQEBF007OzadmKAc4
6nnmEqCip9jIfdDAeN2ZpvXjXnx8agIA4+C7gBc/3zuOBGwo55IP2ji8J3QqP5hZVH/oBkRdhSw/
mYklTgXs4EBbUDV8fVKubVySDTqU6Hohw7EZXB2HLDXT0AzIeGZfSeBfECw5OynNlbCI+j546nXa
kQ/bBAu9Eo4tNVx6hRVOpkbYj/flnH/S4Xgc0s75eagUrDq0GQFz0gzFA+p8RleaR580lhn0cWgd
wklL/FpFUfj1qbvSj2IYVGx0amuAfZ+X/4tDr2hjTZFG+iRllvUuGkW5R+X4y6LWjj/z39/GGWWO
pjFutahCf9d+Y0uGH/fT59cf5HJ2sVZbHd3oeFqcdpvXbdRWMaN8VINpzr+Sc6meIcGbjjBRB/NW
djvr9fJaYTgQ3s9ejZfKMLUx4JBmlmqgL5LUu0C8enfIi/hONSv9p/sZZ2M9VwVeTDFpVNNaRUY9
K5Sn+zLP/gxFtVdUvDp/GKRQ9SXMpElzvlzyKsyMxgTlOc9QW+3ekQ/aLKqD1XSkVta8l+Bfm0AA
O6BLwHsCTtwEtTiHzivaWAkmS3Ruhb7dW8K/8tAaynR4fWlcGwpkEuqcVOkgeq4/fzF/pVwgPoFw
FtCHUj70CZgbubNxiLLCbGeoa7Norq9F7wmG5XYWkaKFd47uP1mPrr/VKiFum7AWhwic4V0oynpn
Ga6r+vzYxGWA3B60ODr2aIOevxrH9ZzFScWrLTKVrZHq1CHBnJLMsCsOoVwXvgSZ0Z9yZ28HXB6a
DK1S6obAS7toi+sArZ6obZQrAX7czbHCi8wtoU3uTOj1UThaUAtDrW9bvVjwpK8VO1EwHVV0r+sp
lCCTsGfDdG2F0MojhUOmiKB0/awvVojoGwGkgM+2qqPDEJsXHAbF7NV63ey80LUVgpcCVTwSHtBV
m3Vf6Eh/VU2tBHLa5m4aTabfxL3qR3U/uB3c452U7kr8AdYYajwEeQjkFCfP3612Upr/ZSgHyZjY
XtFI2b1kIy6ky5HhZijUHwpWUexqyFKDaQjVk1zLyw14jNprSmsPCH851TwO5WEUZwj9geucP04p
V8rAw+KX1tqQmuQ6CUYusADExMfXt/3lTJ+PtD7Ji48atiSycBnkgMTNPMyV3YPAzPC7iuXiAEXs
++vDXa5UA1gVWoiIyxCXbT22WgQYiqLkxVZpkKNTh+MhV8p6h6R6ZfoUg5uHsiF5HiHq+UvZbQns
pXIWxOna8iYx8igoAdTekH/udUqvvBBAVnSciMrW02Vzo7bAUju1MpZgMVBrRt+490DmpDtZ05Wv
xCi0y2w6wGtctHmhUDZ6y1SXwGjjmtJ8/ibMwgdlaE0Wx7wHnbp8J2pv4EfgYUDq56o7H030IVOm
TWrQq1odoKSSo9rTSp9eXwrP3/r8WKYoCbf+GWxrXMiUO2VdRLncyEHft6HmjfIUfltK1dD8ekRe
yR2kNsz8MQ8X4llss+9SQM8iiJoq7m/5K0hj9UgKlXcQaPPF7eVC+aBYuD/6KoeFDxI1ep+mczne
hOUiPuPyYKKLJpxkfi87zZ/ATcUn/KBSxQ1Fv3xJl7AZ3a7pIaTGg6TSnEjHPH8b26NZ+4WS1go4
JomllDUAsCer+iTno9LjD7eW8aa1y+K/PkVXPgSZMnpqoEFQDd2WKWScrkvNHORgaovu2EyJTHYa
x19fH+UKhHVF1KBvtyrD4FeyqYbExPKw5VCJDyeJbm8yxg9luTToE6I9kd4bYpbSdeKcxA9bNq8L
/cOavTRVjWNUhfpjYsriY7dkISRMgFU7i//y+gbOQfiDgBMR14VG+ShniTqV2Rxok1nerdxUXxvj
4qHpJFAR0EGgcbflW8wx9vRpL+efkWnyU3cjbDe39XMsFeklOvR3GzwnTiqAU1+zy2Hn/a6MQs6G
jyiII4gUW2sAQjxdGlM2d9enI8KvC2L1+mTu2N9cmUV67avIIIU9BRzg+aauGtwp2dZLgPR286Bh
G92DUlyZg7JaeqXdSgepmHtfE8OeSsIV+uqKx1n1AQECsZDXGXhxydR5ow31rNJg13vS43gq8i8N
eUFzm0vqUrutlNf37SRH5Z2UNTCIY23EayOS50pyU02yzUO36N13IeLhnmw9Do96ONefHCqusdcI
CSaYgBOHcFXtSK7TLP3k1lWpPnQhJEt/qJV0r2R27avR0yZYA1CL+MlmPrM67CKtwYWkXureL+q5
ChwNDtrre3NvlE0gpBi1ZddytwRR1SV3JvAwLzELe2cFXt6XfB++kAHaAETTNtwa7WyUkPxiBWZl
7VZNorl6Vi5exAG0kwpfeyHufQN5VeAZwE7Pl0JejimOJilDRbrs5yk099SeZP/npw3UDGwH6uVA
uTfTFgEOtZLZngPSEAp2RjH6khbuBfeXt/IK+SdbeoY3GNuUqZGbYlJ7HXD/rMWfF2PojoDd8mOF
ao9XwILfeasrlH3qa3S0OYpoGF2AdMbFzJuehl5QAJ2+yzt1qDwlWb5EWog+N8vEnYQovUkyyt9D
ttZbwjlAy62Q/taUS3uD8cmAFxFAZmmQkWhLKjAxo1qf9KaWaZenf+idHH9iJ5c7p8/lVK0bhYOU
kIK29/aKMVth9XKtT0GjK2OQwne469Vc+xgak4oDaG/uxJlXQA9rK4isjyiGD7QFwgIOyNt4naq5
Fs67Ik2iW3mqvvRa2QaTKn8yJy0NEBWBD4M24YlYv0C1Vuzprl17Dirda7S7dnq5y8/Xez2HqSlP
3QjgsRS/A/vJ4TnRLntXiaj5U5KohtBkHovyoNXj/L5UrMbCkMr6Xupjsac2cbnPSapWbTYCCrDI
28BuyhNjALq2anvThNMaq783EIbzizlXd46Uy30O3IRawkpQptC0rVxYaYzfT85QwzBG37DX6f0W
+MdOoH9teikbE7LQzaG5uL07sTByzMHMx4DK8keUd0IvH2hvzgsqL1N+v3TG7WSNuiepw43RpX8j
z98DUl3JHcnRyGbWfIY53aIP1dmwhnyOx2DM0DwylErHvk6N3ua6VrsU1apTkjhaMJV94XXj3N6G
KaYLVRJ1XpEM+s4hcWXiEW5FgoleO/ICWxRsJqg5DJIxBEViao8CFo0/9lW0Q3u6spJgvxMtcp3T
E3yekxc3ulLbwOtbRkGepkYxP2o/dAtIfleWtHbnjZ57m+eJwgoooF5JbwpcwVYkZUGaIm+E0tGA
nHDuMUXsAXixcfMY7WXyp0qXFteQYKUd6yHHf1vJ8TX3jEGCD9+Go975DuysO/pM4XejbZIC79+8
y2+EGWrFyXI6qmlpV2uAWZP2YLQWAvxaLZLvIAMH5xglBgPE2DMsbqsJJUM4w7ZStwJsX7qU/UvF
BXMqak9vq/CkdfS50RdS1QfY9Mt9YrXWo6xPuBvLdVe2fmjNcuQi/xuXHjru/UFRUQP0lNBwJjet
5AENjkFt7+dU5F6KRgx6PEVWfm+NErf2VpaUrwmlvDdJhUfbaS5m80eOf496sHHWqcAIw4HzwhSn
D7eNG33yc9voh3vNKVp6E1qMIGEM/gxsBV3c1y/eC+AwYR7EYxANq1Au5916EbxYGLIoJR3xMmgq
ILAOKlfh1zgc6iMaRM4DlGHcBrrYfp+HRv7NlrLoRq9G641O/9VFQJp+VILSttCH5q4pLHV200x2
PjcciyeAqek9ncP0JyOS9YkdAHIr3B/ixBah3gghQS7v62DUS8uLl8UijByXnUDuonHHMKt2Au1c
XpW0wjqfmHFEnIA1VgfKKKsYQ6YdSnqyGicuso8lAlCkrhjujUkX+3a0cpUGs+rvcqX+phZFj9uf
CmrWm0fQ824U61PudkLD0Kurcao7CTpo0OTT1nyb9FiQItkUD5+tuBr/yIcKX6nSLG7SQeb4w4HM
/NkUkrcDMcAMUjdYG3ibgCsHQBYPBPlBFZvxgzXXyb2Wx857tTObG0WiEG902PXhaNFUjzBf58fU
qtZuwAzmJNVToXpLW2nvF0ffk1ffHojro3FBUEgjUIcKtJn4ck6pPQj8vifspqEOanGQVdGeCcU2
vWIUehmMAm6ewtN23Vu1jLUMHYcgnpv8ATZa+wZO2OD1SWm8EWFpvkHKNjvEaPPubbk1ZH55PK5D
Y0GDjiWLlzx5E2KEhYqYH2YtQW4UnwuzYnlo8li6TSb3Hybsnx7CFqqx3oZfRWYi8JxN4849vL0O
DO55uuc21w2UmYuoHvteQx0tbQiGRau8pDHb27qJpWM/EVy+fsJcHWrtYHEZaACK1s/94oBBUlVK
OhvttiWzn9ps1m7mKvliFmIP53+BI11fyqQdDWUaVgHQwPORkBuvCmEVQ1CHWLnKMfY+VpZpH8y5
wcsrQ/9lQvrPD8e8+ZjJ5XLQtZ/GyvMM5Jdr5OiQZcBMPX8GM1pne3D6YLEBFmhJ0XlL3e0dgVfm
dM1iMcIhCUQqaTMKVCAHTmjYQ68tM3CCbejBKe7vCuoSO5f5taHgHBnM6wppeYZhvPh8cQucz6rM
HnhFLvsKwoW3VTXXt9O4J7C33ZHr1EE7ZV9QRdfQkD+fusXQpjGOaMTHllwC7qH/0ttGdmo0nGi1
RWsfcTftAntC4ez1JXphQLYOja4TJWjEpy5F9CFXas0omj6IkrnHfExTXEP0yBc4SHQr8VJWLnd/
/QFLemoa8nI0e5BkvdKIuzl2xClUY8tnuxmBphUZXnn68rEOy3QnKbv2LUjCVxQi9Cz+63yGBtoa
YYwQdyCPQBVMVO6PTSSGA1hYY2dK1l358owCSrFiiAkLOCKoNm72EqnG3GMrXgdOJ7B91xfUR8dw
2jkbnuFpm2EM7lYZbP0aMm7D0jqLsnBIKhEoTV0bfja38980mVXgRrNl304Y9UD6wIrzIZ/atnFn
3QQdm2rG6LiYD4vKzbTWSAJRmqqfx7rWoLOuW4cE/CyOMwpurMewkon9UmXWnkRS1pXbGkbL/Y2j
wy3NI+nNGOryE3RhCbZOHkffNHo43PJ53VO6l/HWdWdnbAEZpU3SerlZ2n8MRSY/GXrffRK6FkV+
OrRDeeixwkAmcTDsBxvPY4TJjXj6mkixEbqt0NPPsCwxuFPNYYgDJzSsFsK80r83BgU/10jLVnkg
9P3luFg+FlkIpolkjKqfVnh4Gy+fRlVLglSvVcuV0NqLPEqENrhbU7Tv9BBezE+GWqwCmmtrjLAy
HMHmny+43O5yo2kNERhFzLE6YxXdpnq5M8p6oW8WAV2S1VmecGstmJyPgmDLDDi5EAGo1sYvHDX0
EQ7OQOXQ3RaWFPpgH/fu/+ee0vmoK4RkrTnpZF+4wZ2P2lY5BDn0U1aWhT64AinS2S/1RNL9OZb0
d0JVsre5KNrRW1ijOiqLjfzDsGLlYC8zxIzEnMNv6AMt42E2k/mh7rPKOOpV18aBriKpGzahmdHS
Irk5TAjzzzem0ySPM0xVDJFjaMyHpO5C1S0xkDiETozCn0aBYfKkVJtwLFrFpHxqwwgMWEUXQQuO
zK4P8BhJMuQrFBm5e63GrBQbsgn/8HIeleMotNB029qipDSzY/WVpT7LWHsxjt5/lNj2hquPKCR7
HMRKt/M1LwJnvCJgaEFOe+5GXbhplnUnF5JoM6o1fM5USum2Fn2/vEsWkRXQKqrMVeVGK3kIe7Df
1UVG6bhsMcZZctSxbuRlqJ60fknAx0EsdvuCverpiZzWXlrjis0WW3JSxKXtDqkQyMsiS9V9AQbn
PPRcv4lLJuyM/ljOVfFu565YV+PZuqHjDLiAlB1XOCiFm9Uax73WZX2TBB1mzNBzBr1ffF2T6nfh
7EiYANkxblPCdqDt5/DGGn+YhIMkLJMCRMhMP48O7jHPT/XvZxru7V//gz//qMQMujPuNn/861vx
VH7omqen7s138R/rr/7zr57/4l/fJD+aqq3+7LZ/6+yX+Pf/Pr7/vft+9odDCTpxft8/NfPjE+lH
9zxA9FStf/O/+8Nfnp7/lY+zePrLrz+qHmUo/rUoqcpf//6jmz/+8usqKffvL//5v//s4XvBr920
+ff2F+97Uvzf/3Pxa0/f2+4vv0qW8xvAKI5Dwm3WJEWJX38Zn55/ZCu/0aJCjxpYMRcQp9Cvv5So
58Z/+VXhtyhGE0/aAOiIffgtCKJ//xE0PxYADRISZ7wgfv3HA777z5Xyn5+G+fj7n3+hVPQO/5uu
/cuvl/uF/IsuEsJf61NcHLLlNIxlKWKkXZKsO5aRWrzNxOcMi0q3idT4GJuIX3aaknwFCP6HParR
O0uecMxYWl+ulcUT2RByNFTOSe7myo2aOdVckdjqYTVFR6RInj1kKk7xoP/AxaN9SkJUNrIFJOyL
ub/2Kut9cLY3eBWbthgFZxRLYDidn6kxguVJo9EhXjTWZpR9sgRJrlqPKO6bU9w/zPN8jOu5Uz01
FkRVqZg0r4qq4USRI3lbqYs45spk3tfSpN3KMiU3YZcToO186D80diYep0V8kfM9YYRnGcqzRwdG
vSKzIIHx7Pz3+aOrdpbUEXjXoFW58g+K3nxE7Gb6Wuk1GjgOvG3PnET1vZr18lHU4ydsMOU3ZYSB
SVKUhebpWpm+G+RCfE7rJeeWb52wc02zJ5ZxivEpRoT7poy7rwDftJtCjofvoENVQoC5KN93dl95
kjxTbUKc7KZxUBB2nZhoz606cMN6XopgjpMvspmHkU/HMOQOmY3YcbWEOunPHyf/5SFxdrC8euj8
LzxO1h3+Xx8nXv+37y8Pn/Vv/+MU0X9bDbHXSGhlq6Br/v9PEf03lg7sKQqWXJjcDv88RVTtNyyU
qDLQUOD/h7r48hQBN0tCrNEcYqtoP3OIbMN1MgJkhkg3QXvRQdluvKruuqztugG3S5pojaZEfhKr
y05SsM0/1lFWNzeuPqJBYsPzPQLAeqS1WgxH/toPo0MQKrRD3UO9Rf7J+sR2pE0NSEiVJUYzH46S
gPs11VUGiTBO/UTSflqflnMKqALyUavLCojf85ey7THXc1Xtj1UlRRBtDem+GMYW+8guFsfBcQSO
43JLs1hpv45Oo7GC/rnCrhyaVz4dlVWUywFPr8o3m4OHUnK4Cmf25JSqSTkeV24r1KqdT3dtFAqm
LA76LhTWNp9OGQtbWmS8c7MW9dM07eNDGDs/3a9az/wXo2w+WyviVglXpRxFSNJdGlXxbUjf39cU
tIp+etpM2oRIeWuEm6TW55+t1HoR2VbYHVU5dGjddNYHSjLlTq3uyrQRAyAd4ZAGwTvavFBPeTfJ
hd4dhd3pd3M1hbhEtHtk1m3lg9VOBADRmvMBqN2WI4J2lL0ShbpjpJbNTa3onSuoT/4/0s5jSW5c
S8NPxAh6s2UallGVvNStDaMldRP03j79fKhZTCWTkYzS9I2Oq3sXQgIEDg7O+c09LQ/nAQdS54B+
gXfE2XlPL3NrflzY8MZ4g5MCrVZRTRQeFkXXBX1P4QPSWnUaedecbn8r+be8vltZuJeaBcVGfizt
xctv5Swqgnu5XgVFqJUHlCMxJ5ti+4CmQfPGEokcin67JFtQYqUWdzlUCNVBbaupCmotdx4WvXfu
89JunmvHKu5vz+p67eDNInPKfWBK2tdqqGFQ+gojtjLIORQwV02NBk+U7pRI9kZZPcGNGp/QLs+q
AEFA4640U+txivK9uWx9oddzWQXBrhiEueQxo1CfOxYQaA4lBthnZdH3PG43h5LQFdm+Yb+vjlSc
J3NeRxFDLdF8Zwl9RDHSimEOAQT8gy/0aih57l7VLodQdGFLVTgIKSbdQ0+ncBfr/94eZG8+q6Kc
3dN4xECnDKoEnA84SAd5BkWjez7sPa1lkF6fIwRYwULwAJXg0sv5sN150atuGSSt1QRRB5kqVnGb
iN38F9Ew+5OtR2FEPkyk/MPqSwnoewmMgjLInFg5K7L7mSpO+uaPJDEH9KVJoHg0rHnV9aA4BczO
IkhF962fhvRUeeZ4fuNHgiJI8kZBk7qmzJEuV67sEh3HWzULOhfrTBtO+m8DR5JzWDX4v90e6+rE
voz10k590c0wLscSCyxUr9SyoKb883cYkairoZXsAbOuitbkoDBa0L4k8aROuxbWL3nN5KLoskB1
U/Gs2F4M86rFZSDFyXFpiv69ZovpCfvv+p10knqfUkj63vfFkhw0xaWKYojlyekVQcIxJY/cAO3n
AnrMDlb/atfK38miS0oFDacrbh5iCVbcxVnQR733o+lC61mzyzpQItM5qshovvXOhu1AHZH3J7h1
VMVW39pExq5oIycLdE35NquoP2fYaLx11zIIQGvEkOBn0c1bDZIuINZTtc6CNMyas5PXwwmx1H5n
6a5JrpK54VIckNrgEq9yuZcoQRuq0itpgBuj+KfKhDEfbcUoqBmaLuWxNqmGQwV98VAs+fSXYQgv
qJHB+sLVpPtCb6vPrhbp78a5dt7lBgvh18owpn4+tMuJekR5HqtSK1HlHqqPbz0HIGyAm0hJbOnF
LQPnq+irwzdBNNSkHZJhLp734GoaZMB3TraMeRcxEeq7bBYD+QUkxQPschQl8tTepfQahE0V/j1X
MNbLcY7O82DHj83QNO/Ccf7XQZ7i8+3pXXPS5cj47XDSaTvSJLkc2aicAqBrlwSOEMmELGVifLaW
2fqnrJo5Poy942BxYRvTxzlR0/JYV3OdolyaRss7WR4Ufti13o90cusfkbDn6ZBaaGnv2bdcHz/e
FuR3aBfRUuffy58JllIbJwrGAWBEA3R+8sMSBU7ZXT4f5sXod6Lf1vdAMcgB2kV6fmU9mMk6VKMu
SZD2cATQf+7A5/AoONhdHAZ2Wpk/sIa3g2q2i6+3v8h14EVwzSMVg61CT/SKFI+t79yKPgmm0C5P
nejsAxYQaXB7lJee1GrH8ewAN0a27qKvs9pxiCPaY9xkSVAnTVP4mYoIqY1e6qe2ncwHhwLYwzxr
4utC9eZQ4gVzP9ZDaB6HopvusWrz3npNSwYAHUxqEOzFKxnvGLVErazsOGhzNWXzI6/ZxP3eNtpY
XKAKKsk7birog612e7PM09KjIBEgoDudKFJWJy0BP3Z7cfdGWcU7LQ7nvuK6CMbZyU8p97mvF+mu
mP1VzsaS8WYkD6APQFFYbuJXoSmkqAfQ1hTBPOTv3UI1Pos4ajAPEladoXFu40Mo5qI0MBXWtY96
qCt/gcvwirMLOvQ+RmhO/tHTf+scqv+qyYn3fGq3VgICBXUlAij6WKv17spY0TBmFUGCYsBdvrjL
BzMzktPt9d5aCE4KW9mkLMD+uVyItF60KMEXJIjTfHywvBoZeI/aAJn7sPNp5bFYHxvANmBNYDVQ
Ul9NSIxZCyGjEwHVlf+mxHnfxia6y53ztarCc+LqP29P7RpqSnWAkgp66lTpkSpYXdHC1YalmQoR
KF2dBjm2c5Efh1F3rHnCv9e0ZQyUxu4epwThocWKCiAOhvjAp7S+3/4p16ssIyGNB1gjIAzWYCsU
IFVk02IRVEO2fLHdRDsKYAxUbu18JxhcR/vLoVarXC5GJ5KBoXTS6jNC+umdhURcMMVe9M7uUVe6
PbW98dYH1mwHtQ4Zj9J1erbLyvgdp+l0oA2DdBP4vZ3rXm7Iy13EV5W5ne3i60REutywCblO56ml
CAwRand1qpqcV4d2GeaPg/ak0Dc+jA7C72HYuX9nSaj9d3vCW9uKJQYRyF0jxTflwX0VO4SRKjUO
JyKIar3+2IDV/ebQ6Dr0YWg8jnzlU+3kWZDNZvrgRXV46l2BZl413N/+IVubyqANKe1cqE+t2b1i
Kh0vyhoRTKOm+PQn1EM/9A3yK+B0/mAohkAYj0Ipz8/LKYfT0GhRGYkAwYP0sCCB6Kfz7B4yvdoT
NNraT5BAwNriCi1v2cuhujJBUTFzoqBWhXgwxDSe8gZ6dDLHcAFFluzsp+swC09N9v+k8rx0Bb8c
Lx0axatjIwrSRZSPRTNo/6lOscemuI59jMJsqDLr8EHWErT1lFRdi4NfoJbh8L2C6eH3kaGddWcQ
h4l32RHTqzeXfDkdiFjQoCQf06HiX04tovZCqllEAV3o6vNS9uNHoRnjTgDYSIcMiPrk9xTdgGms
sy5FcdGSV5IoWDIz/5gu6fwr0sz2gSZk+KyPtfOAS6s4mYVeUVNKCuxfnekDTIRcCvXv0XuvlTuY
NRuHBr+sRZOfXc5a1AsBJMlZah7h71MyuG+FWBRu0LbG1SI1PqluYTW+NRv1v2WiGSc1n807jBOT
p0qPonujSMXe3be1y2wDoC34arpHa35zrmqjEit1FDSVZ/yrqsVwyO0BfPntc3qFgFTl5Oli4wKL
xDDP4MvJz6Mxt3YnoqCnK/Wz1CscxxtAal6+WI9Vb5f3s9eIey+CPFjlVfVxmeZpL1Pc/hUQF4GU
I08BhfDyV7AXvD50FATP5mT5qxjxDwCn2B87kbVIp3YuJWAvxSIhSZ4xhAOKFXvlX7eXYmPFKTm8
4NppjLExL3/D4BCyAI8o51x10o+Kq1on10ubnc2/Ea1o4EkoJsRCNtwqxZDHTtjFqGDJ2n1Tuql9
ikV+LmprIn55n29PaWswA24UkVFegesgYsS4Y6RDp5ynJAUCyGPvRD5hIWhcuI9E/T0XkK0llOAv
wpUJI2id8QsvgYWQ9UzO8OCkaOl4UGIn3RGB3xyFzim0/xdy5ioA9wVaBnbfKGenLzO/QrDonITT
XrnG5XOv0gbQ3vL5yz9cL6sbLEK5uofvrJwTeKlPXTV2j3U3e8HQluZPxxjDu9Z1hwAvkD1pqo3Q
fzHyaovQXhFLUzO/obGSD9Hs5ievlVEHD2Wk8urxEahO/PZFlc0k4CS81Li3V4PGidG1CZXvM7jC
KVAHon6ijG1we0NuZCBsRhofTJAv+AJseZUJxRKbbjV4mmu5nR2mZokOVunpPk7Fe/CMraG4x6jm
SdfKK7z6EDZaNorGOwsxuF/dsV4ex8hcHvAvno+3Z3XFiCGIkuTAMaDixvvQlL/l1bT0rlSbBdmu
s90Y03nCKRV8WZggBBNP6i9DG4vzkqjxbztxs+UwwdD7VSKOg0u5mgaOnQ5H3H+jD21vKJGP8G6j
+YAYlQOgtepJFJZ7nHtUsnZ+9UZ0QGsClXNkuHjOre1KVF42oRPG2F+nWfVsZmOLCJ9mNGBC3RwE
HRugF6iiOer8Kc4WEI+eKuJfqVKmn/TUCj+I2dFjv8OoEvcpvnvl20h6FRBYoj76cPvXbnxOwL48
PNFF05Fnksf11RL3ZRolHh3Oc682TX90dGUWJAel9xy6uX36g8EkckEmBFSGVt9THUFNNp10isTj
5z23RXuv69P4VE9LuPMVNuf1aqjVrVOnXm8rWo9d5FBoJw/pCsRylezkNMBZ/3+zWmV38zCGIa5D
7llgyvUFiQv1zqFb864W/bgz1EaIlvZaLB4xmgfsKnjij2sN04wzc2d1y0ER7nLyRqh1tye0PQpe
O1LtQJJjLvdExvBz0rB2lO973ytaxa9EsaeJtPF+ZC7/N8pq2VLXWlTslrDWG+r6G86btL5DxXwH
Qwgfps7AwwxtTeug9rg5gt4CxvoH0yQJtGTkpJW3So5GJ9OAm+P1qTS54iPbN/vogFuHPxiF1Avw
PpYgcHwuF3NZvFSL04o9r2Hxyf8SrGge7aQ/m5+M5ECaYtMDX3tQuHOCfUpeuGdHTyM/CasU4Wpc
6W/PZfNQ8dSWPRD5VJO/4nWwoIzDi5NgEde9+SyEkn0bFdcK2ircK7rtDbUKFWWDpQAQa+xD0y5/
RMLdCzpzXA7JVOXH27PayAvgPei0w+Dx0ENaDWU6YWM7PYcKMgBmK05WH4Yxr9AibYfAUKfqAJYw
f/uNjXDEy53Ni42m6+VS6vYg/tekd1AjiKhd0j5McxEfvbFzTn8wP2lHDB+LBtYa8xEWLdoUQ8JX
GwfroZ7j+CEDvnaH4oDhx7rbPA6FqL7fHnTrEoR3BRQLF1aevqsYMqC1UAypDUNkGKuTbImdpi5C
o9zRomlC99WIdyL+9og44uG7jLv3WvO3ajxncGeOQJWk9nM+jsZZd5XqZAG0fXKEsWezvHHkpNE2
SZ3sO4G0vfyCQ2otldpxsJFbK4593JVHqxz3HF82ZsWWxJMRyCLGWmsvSpNgOKsDo0AxGE5jhB2f
MVmQUh1N+VJ7/d5ltlVEYEApaYSuCZnkKmFNIO41A4t85nJNcnqUevtRj+KiPNt94f7dZ8RKszKK
D1GL2VYVy9baiHbFY5FG+r1C7rJzG21EAnwP4UjSV8cOcy15aKjIhKD5j3x3GcboLfTNQVXD+ozK
7598UlJ0ahU4Q7B79ctPaoLWbFJMDs4VEOiPA1LGvhkN7k65cGvjIKBNpg7dm9tsdfHZSjmqLZc7
tAW2Z68m+THuW/H2ewf2HvUmqoWyNrnanlG/tEmYMEoFdP6cOP0/C1K7O1FsayrwrrCupbp/jRhJ
sXCqMujX57hNlpMxo4Xa4PjwB1OhYs9/kDe24epefhbXW/Q4y3B8MLwGP1QdG4LRFf3OZ9naZ8BS
JMWOxJ0zfTkKKrNZY4sWlf92du9GJdIeQkXkH7nSm+Pt4Lg1FJArUEKyjYfexOVQC0o3qDQhT944
hX20Izs+KbxEzoVQzZ0vtDUUPR7piwfyAxb35VCp0AZnmVDcB7pQHZesy+8qzcmPkDr3Erqtejz9
JFI66l1QCNdSe5qWQNsA7wGF0LqPUwVyUamcqFb/5SgdlsKR87XwUPmrC5WY0eo/xq7++faVpfqD
HC5AB5BZq48YjnGYpjQFiV59gQObS3kvNYtTU0NCuj3URv4qUyHILI5kOa9BP9bkdmmOguC5rXTl
MSotHXdTncdTqGlPVqzDcR6L+gTFZfjo1u2edsrW0aPfANqR5jf1mlUUibwuhaCGmnmGl6/v4HFw
GIiVO8H3uoIo5VC4eihyYbXEk+xy/5S4X8/xUKM5jxWF72bYU3OjOv2TFnLhVejSnJoyKb/2ozmc
46KH/ZgsUC9vr/XVZPkVxEvgMiCYpOb05a9Yak2f0Kizz52r5o+mHWcPaPt9vz3I+qqFwU3VHBwM
AGCZSq8jJtTSyq2HIYCwWj615NOHrivq75GmR58KSmN7ReL12XwZUPLfEA0Ggrl+Z+GvmtLThipg
N3V7StIMNkk3qH7RtO3p9tzkbnhddaNyRxKGqBOoUY7FuoftCZiverEM9LDN+T9qh78XFTenvInq
u9R2o7tpaad/bo+5nt7LmC7XMIkLA6/PonDmotEH1tPMGv24RBMSN6J0D0DA5p0bYv3pKBCRvEvO
OIoOjLdKWiw3USKjsOsgJMJjoi6NqkoVGxpQeb5iF94OKWJ99uV4lJtBuCAuzX+vDp+OfEw+DH0d
TIXRok2sL/dDlNTktXE6nTSBjTFtXvt+4kp5pA2MXdfttV0fiJcfQA0ASU95KtdXIqK7mRvCiw6w
8nHgnhJ7/Vyd8j3a8fW+QQKW4jlM1BcdkNXBc3sEYFCPqgLPjaPiUBX68GuyBwmLL4v43tV645iD
dQxuT+966zAsZBzJ2OFGWQN7MLsGZUbbIEiH7AduY8mhqeovi+bs8Wg21pFqBqQgpAYAra3Ta6Ny
R6XW5jKA+mfd5zWM1jlS5rs3TwcuwYsCLU0hCAar8BWNql0NTRkAyhy/j0ao3NOvKI5qoaS76bJM
Hi6POtA7YqX8YNgdrJuNRR0aXl+IPKgK+AMH2MVx/dHsKTmeQLHgu12M8NhOqZjcyB+HCn6Nxnd9
L/t11MHDcfnJwc2Gw6yGc34Uo24GVWWgCtVllfOgtmk7+akoq59W6US/UwFqkYphHnaPi90imodt
dW8fcjp6vynjxF/GvJlQGsnn06Dqzfs0GRvDVzCpQYI0a4o8GJ15iYBgoLZzp1SL8U3t2rEMWmtu
IOLZ6PyHmvGjNnjCAno28lNl1+o/Meoh/yqzqc5HpxshL7qNp/4UtTJrJ9y6wzsTo+76pFdlvuAv
7lAb1s0I/h7OKPFOeL3eRqw5QqtsIvgVdOZXH1hL8cOekyIQClRO02k1H5TkHtHmOsq5tCyhykuv
VlNfw2nVclZjIKp5UEc9DHStQ2fXNoLR1KJDq4R7glRbk+LhQBWQljzVbLnRXlV7pqSp0oKXX6CU
g3egExCds3TXbH5jUjxOEH9DD1KqDa3PhpYmSy6sMujtFC2axTgkqXnXdnnij0jPHW+fxI05cbKo
XFHuISNeg1bgUjsWmVoZNJO6fDS6cj6PnvpWvK18cGETRt5EwQ9qivwVr1bODBGR02qtDPCFNd+N
0Gi/GaW6p81/HSQZhbc6Wi0I7VzFrmwu0EvqTDgIixqeoUZR4kb7PJhyY49OvLVsdB9BpiF5It9I
lxNKVKtOU0Utg6Fqel8FGEgDv98T+toahd0NVIJyLEyo1S2uUNy2simDvzGO2kGvlg4mgrLXBtza
cHQ7QOFKlB1ONZdz8Sb4vEXlFcGY1u5fYm61Uz979in1hvTQOHW4867cmhXlRTSKDd57ALAvx8t6
LU9rfSmCHu+zs+so4pDjGvXmhICSjawmwF5kx71ApF9tuamv8LQZsyIoAR2dijYD0G+Xzs4oG1tO
9m3Is4hDVIlWXwgIbtRoeMMFYhxQ/zOL/LSwbCBRuzdrc3GIeEhKaS66U/AWZA72akZV1sW5knA1
U73vfDdxQS8b3+kc/2xE9l+eDY+iLz6Xs/dYxc0bu7YvY9N7xM5CaqCu06uxCbORYkMZeH2EWrc2
VL5wir0pbq0mlTFoyjRCqNWsAqxOWGxDs2SUEmmTpiPA4tnwMXabvbB3na8i6IJLFI8oh2afs1pL
/NxtBZZEGQCIEeew7i3fbY0+CLM2eTaWSD+UAD/uwINGn+rM3DMY3DgCpHMMDaSa0tqaooG1vVPV
fVwGTunNh0bRrTMN0rdqCsuPRkGNEj7sa/LD1SRhIOaqNUBfEp3VfkgWBfR3jOsY73CSBr9I1bca
zL+MKK2ueBpTM7KMyy2aanmhoF9aBFk7149oDk5+FZXmU6OhIOmTBuk+cId6z8ns6lEux6U6i0gs
24bTuLozrSlqCyUUhLAJ4/Swj5WvUVOkD26jm7/Q9Ix90j3jQxcXzYNOev6tB/6z8ySXY6zSTADu
JM08DuTPkWH21fGMzXzUetXLA63zlIdkSrInU6X83VodxNJEH56ACuyBDzY2EuA9eTug68axWZ0Y
mPBdMyIsFzRAyu6wpvFwjYy6nXR9cxQePbCWIKhBhltNjWjtWrmeByrWah8XUXVHhXLD6XYqIu+Z
9QLKErvcq3zH9XYVjlP0RTbmQVh36G0slf4e8idKZ8hPHsMKMmZSC8Uv6z463h55I+5IfTWJyUYG
EMra5fy6vNcTo6nzIK8Q/FV5naLdhQj7oqt76oZXIEC2KiwQxBjYqPRK1n0g/l9QRWOVB4pt/+Kd
8c5Suqcu9o5J1nzQu+HOHnOPjMK9r2Gnp0pyqo3orqnK77fnvPFNKVNTAqUwKeFhq+KOXtRR0XFp
Qa9uiIDohPhdmi5v3zlwdymxyOcrriarEGQkcIqyaIFwaGox2bJhnSO73QMBb2QwLCYvDgl+prCz
GkWdmlprc5DNJgafflFkyr0CGA2FksjHXO+tfXI+oaTXsVPJLriHV0tnhJPWd5WDDmZToTtfF83f
5jAuOya7G/FEvqBgcnHjenyoy02ZO9EYG1qaBpaXTj/EpLcnPH4bv5wS7yGrB+0hGSJtjyF6ZeAh
J8fMKPwhyAAseDU5sXhJIWBzBABVyxHbjjQLcng8d05md0GSROMpzGf946Ll2hGmAm1oXIfPY2va
B8Vys0PEgxWzvdrZSUGuGnH8Mq4y9CFkrYNUYPWVZwWhX/CvaVAa5eAnSujw6i4wajC9d66ZPIdh
HJ91NXrviPxdUozPee3qfmJNv998cjAboDRKdknWvG6PJ01hIsoMa02xO+2hb70a0f5+2ImGG+dT
PjJt+nyyorZGtlRDN/VWoSSBWYOOyzCteQg769ftqWwEPsq78lNLPUUqyZd7rC0ytzJnOwnCZaiO
kxDLwWthTvVevzPSxhGlvyMl9GnCIfKx2s3GBCh3SeYksKclPUQx8a11Ir4emf/yfYnSvcfgVfOF
7QKJCjclKvX8Yd2OaIsxzYYYLpy7INiPgieaTnmkxJ/HLrKCypuyozLFzbHNXM+f5lk8NjNW4Isd
5zs7d+tToqUjWcYWyd4aiyIzpUkL8yTQ1KE5LWWuHBRwnm+Ul5DzlYr8YGJpwHORXn5L1xFRJko1
gY9bRuc+x4vRA2ZzRBRK3QlN1xOCxEiWJW9qHsBrfUJ1FubohEBAYGYp92Y4/WxHU72/vTc3kjpG
4R3A1gTDCeLxckKzWidJpxvwmHFF+j40nv13nVi4F2tK87HKhfak5abLfdLoD06Bk4/mpm/tFpJW
8RsoYgHcJ7NbHxDeQ5mO6DMh0F4izB4GaYthtX5nOnu589aiOlTMTICd7Nw1zqAfMWRrsZoI9BqR
r3LGr4o08+0vDwBspDpY90iq0hoA71WGVdRekwUiDY07Kx+H5wwC2M5e3JoLyQ3kT1B5UD1WCZUZ
pSzpMkI1qsovaNBHQRjmyk7P4Tp4IW/yapBV0i/0ORbpzCBpnBR+m7hpUMW2ONDY3aPibA4lvVLQ
tuW9uG4aF9HSl04zZMEQqS00pjo8h4Ac/X6au51ZXQdKZgWUhNgvw8U6WCxASWaE1PhAWCQ+tFWn
Z74oc/WQ9U0l/KxArP32QbtONBiRO4bqAvk9aLnLc5aETew1CSNiSW48OdT9D9Y8OsfGLfWDlBA5
D4nx9sIJg0r0n6yeUXtcpRlpmlBYQ2wysId4fBhKI/YdaARcCvNey2ZjM0KDYMMTEyEd6av6ljuN
w1IUXhrMcT4+Zblu/5PWjvL2kiCcDtkGk/5HkO9WM3LavERR02AYSx+f9bZs/+6KKN+JihsfixPF
rUaya/PeXG16slwuGAgPQVJm0UFUtXaP2J82HSD/ak/jENvHoXHcHSjZ5qgYclOWkRJaaw9JuHu9
PddzGkRwqM61adQHrZuSZztM1XMZIR+MvqkV3N6XW9+NOdICktaBV2IZlEN1WSVJg67ShrvY60K/
duK3ymgR4TES4zaTwCPS7NXuZylNrS27NBiXOno3VWGW+6U1lDsRUd6+l4/by2FkhHlVHZg7YZsT
anSB1bnJvU3e5YDpzX+hfpKecQqxgwxTNeUw58J9MLpwz/134wtyezmIR5KIyE16OX5b6HMo6jAJ
lsLsngekqA6TGdWHacAKdWjN5l7J8+jb7S+4kbLTR0Spl/IEmlfQJi9Hjds5T6q6RnHBGuL6xEXj
PcdV4/A0a43/Rtdtfg2N6jzSnhsQ3k2mO6EoemDDxXtSUZne2VEbYZyO1AsW0iRbWsOMcmKnPilV
EkDAHg8wA7NTgVTxsRaG2DmnG5sXoQmpv8Hm5bWyWu/cDWc9m3gksLE7PxF1eiqSfq/NtjUhRxZL
TKCA8GxXKRK6w42Keyf5eyrgHaM6fi7UxMUuYnyrdA3nBJ0UTorUq6V2ug5vpRpqtcVQovZ+RLZb
PKix2CMHbe1SoBE0b7gDkfZfvUf6SUCUcPUkMNwwBtpcT6eqmKN3ppiVg4hs+x484t5LYetTUbJE
wYaaMMWD1SImYV72+FQnUODD0afGNn6ahrL+evssbNzr9Ka4ZCW+nmLlKs4gwBWaes4DyLHi8X0a
Rc2HIglR4egLnKK70LB2Is7WtNgSCDWQ71F5kRHpVcRJMCvrhqjhIa+VbmApZntWZnVPP28rS5fI
UNSmpbQ2fcTLYTJFzQczHZLAy4bxQRXjdD/mGpYtVZ9+iCKIxSQy2X3ZdfE/bbtQ/0FBvjzcXtyN
c8DSogSGjtOLItjlj4BQBhR3iYgz7mJ+85Qk9msVeYUmHPYg/xvLymGzOAFMWmZpl0P1Yz9Obj7H
QVGqxT9ebLI7W6843p7Q1ihkY3Ry8IeXYNLLURJ9BGA8p0iaKNqPOgc1aGCC8vZwCF4HlXmbvQ/j
Yz0IunpRWog4mNJIOVBmGrAlsGc/141uZz5bHwgUADBpiQ6/gj7ly1jYTeWIQBPK33U0hcd41D8o
GGr+wU6gviox79ImYl1E5varhtlBPqV07OhQzq16Qq9e+KDz9mgEm99I+k5qkpN3VXU00QWB/o8K
9owOsw8/qDibSuSebu+EjcQBiSRAsfjCIRS+ls9NGmvI9cKNA5pSiBuA6g/js4P5TnuCbDCdxtnG
PzcEjbH4YwbzADyHYu3wXK6CF28f2nGyzQBIF9+Ny+2IzLrTRS3nC73H8n08JC2MkDj0wUA7R0y4
w7eWjeV4wM1lqQ++hL4KKpioNQgzFUkwOE5+9tSx912zi3b2/9UHJIEkrcSxRMpzoZp0OSvTRmaW
B3ccaN74q1b64ahqTejf/n4vv/Ui85OjwB+gDEXdi9vrchSK05Q04zoOFGoJlT/HLQAFBVG2TLTG
Jzf20md7xFhWNxslcBKtj/280fMnR0cML2qxOT942oBrTxu1flajTdoYI+QR4IS4NCnKsYmFdRB1
vygHx6jnD8oc2zuJ3NXxlXMAGsDNxXuNF8DlHHL0Dxu9Y6VMtP/bY10XJlmya2exP5HQ7gSLlxfZ
5ZIZFOxekODcXWjZXw5nxmaagMdGP0TXUSKI5jo5uSEluweV2kn40DpjafpZM4F7D6f6d7PM0bNX
jiX6KtLm1w019wFqcfFb2IYSlLM+5X4bWeUT5ivDs0hN7L5xJn8ql9EBXdpjkAZv9VAYi3nfdYkb
FIPa3OWjadzXofIPkN891vf13mOKEkVMdvwin3c5xVhTC402PZJDZWY9z2mb+KlZxTvn6MrllXqj
VG8m30D1jDVdbXE7MSItQ1E5CPXY8/tFP6uV/knUHahs71vb64+wvT6gF5f5Zm6eeRXfeya2ymHR
HPDs+DAVw5dwoNI+qqPqN2NzrrPe8GdEZUpj2il9XK8JFSkqRtKeg5R5TViCnuwpJp2vs1kM8+AX
pZljv9n3ys7+uo5mjCMfAKAZoCCuC/hRirADZHcX69vF+Bw7SfGzpAyd0zjO8k8LaMCdAbcmJjkH
dNqAJmHodPmx09aZmp6r4Rx6g3LvJby7jElkb034SL5k692jPkXHwF6dGsuL3QHUGnyNqhnvMQCK
j1IP7k/mAnCBBF1WA9bvANsou6XKmUvSzeIpUuvRr/I03nk+XQccXjVwnKhykG1xTi5XzGq7zIzB
0p8j7NSGY6VnGMqIdjRSvyuaPaDE1mhIxHBCgAxRfJMb5lWqLFy9HNIRkkRXV/XRroU/uOW/BdiM
ncXb2Hkyd6Ssh/CX7KdfDtQZUVfi5mSfiyiaH8c648FvOLx0Bmv8Ws/2XpTZHo8mlYTeSbbc5Xix
aXV5TU53ziG6/Bh7xCdxt5v9DjHK01hq1rfbl93GRpecNLCYZAnAiFfhZkmLTkPryj67eqc/hsJK
TlSopvPtUTY/F4kXEEmX8LZ+9UIv95D0krMyAM4I4Bh3rTFPvjXbewT9rQXk5iNMS5DXlQGKMbvI
8RkLbA9qzQ/LUhvvhwmA7vLOapJqZ9Nfr56U1EOJjb6yROOtvlYXW2VphLFxbvTZ9kXT8KFGxTi9
dfVkEwqmDqVXSiFrYFyJQ9/EMPrZrb2fi51qBzzPvXOj9tlO1XBrPlKPjFycaxwY4+Xu6zDQJf7o
+rnxlAxgvoW3fZSFbw57zAfcJ2k4nwkcx+UosxGpYxQZOk3YJPHjtNe+Kq3Wf3nzqhHrULemEkmR
d61G7yHLKMpw1M+4xoRnVFIwO6ss9XOrW+HOUBvLBqoAVSz6llyDa3jBYiIQXLqTTpZf37eDaT32
ubMnjrc5CB8H8D3GOITZy1Wb6lBFtpdB7KyY6S3gaBePyl5P67oAKPMO2e6l8Ehra117L4YM3dM8
1/CcLJovjehAZHC1dOKjYvKM+KCFY9v6qVqlULbColL9CoZxdN9EWRZTlxxFSUfWGvYC4/X02Y/k
/fJyoRq6DoxqlHdjDJfjbEZ2+m8G3pDut1rv9EmvowdFelJ+6j6Usa9YMV4+521mFSqLTDfPdWek
16Ps3SBq/M3yrNk52ZvDwWykL4v8Ky2dy2+qJtghg9pQzxyY5b6oTP0c2+gVRUMu/Anns504fLWI
rJxMN2TjmRrCOpIMYWw2ZmFaZ3Ow8frBc+ykLuabwT2MglIEzBfIbrxAVlEES0tE2Xr8K9s5/m0O
nXNo2tmEQd/9UhQr33npbs2JkgjkKdugyLNGDUxVnLR1o1rnqTKzA8rs1SnyjGwn0l99KeZEhwgh
AFDDshx/+aVqmHtxpZjm2RN2FEwePQdzWMb7tnJATJpiT5ryZZEuXlSSg0pqI5nseAW5q4t5rCbF
GKhAnk1AmfNpqXutxsQwxx1CHfrpjNfj/JsuiCIeOHI1xMY50R5qt00XP8+miNqCGWvTsRtLVJuG
TvWGYMCq8j8ct1PL9yYHanwTVsMj10iNPyIuhMPnqdHVr06LCOdp0OSTrbC0ofAVNKd3FvRFFvdq
gmQ5bEPpNLS2qo97umA9IqnnpA5pzFbL0IWYhrRZc1hqE4KOaVaVoNKvI+reLplu+XUTjd9w4LCS
o1Bc8+uAQ+/XDEiT5rti7LRTVmr4blpqXXY4jHaArrOxmvf6hjItX/9y3oJg1Smww09a3fp9wpdL
tNo8E/Om7wW4itNcKPbRqOAHopXkvpsg8+xUJa4DMxsCMSk6lRIwB8zicgf2k7uoTsSTL1pE9lzO
g/foIbfx6GYuhmc1vhF+apfj0YoqBWd5/o4ztdXy2SyT8Odg2P3OS3Xj3FErAnIGUZrmwlppIELS
YTATiPleIcznGeklX83m9q25ArPmL0dmhFL1NZyDCmSHr0yHEEZnzu/MsbIpDDr622MIrQtkvlEk
Iulegx69DONxd87Mc78YyXHGggOv1niPXb4RQ0CHybAozUoAW19+wYQakhpPrnGe2jZyD8ipKSBn
FfVzN83GuxGj30+3U6CNT8S3gUCFXicEqDVAZUqdWcsM0lOFrqwPsoNT3XnNzuJtHAdX1wGMSgoA
F6ec9qu32FiY/8PemS3XjWTr+VU66sqOONDBPDhOnwsAe2+SojhI1EDdICiKAhJjAkgkhnfyU/jF
/EFV3S1R3SXLV7bDF11dKooEN5DIXOtf/zCZ/WTaR3c3844srnPAX80iG5tyJRbs+QQI+urdn3+4
fQN89hbic8DaMJEe06s/u5s+jwuLzZV6yFryeFqX+q6cl+BgyTUEH8ymQxdm5m0Wrl/+/ML7D/7x
wvvkCV0H9/YZNtBbAVbljqZItqfxoHQzXVXY0Z+vk2/95B37EYoEeKd0JSwbGek+mf3+3goZNXz6
zTruoqN4WDMlE/zWRj71Io0qzcAvHwu39FK42OGBif908MugdBNCltUBA7nhAiLMlqqhIeSRkcRF
nRckvQQKc1+D6WM0deJlz6sRF6tNUM9aD+ZPtq5/sgw5MWHfslvAhHiuJYuw4jJ5NNYx8gb/zFiq
MskYQKV//lj+6VXwCkFUuDN+npusjI1rgkYp62j4w/UwZsGNykrrJ4tuX8vPnj2KODZfBO8cAM/1
i90IMLyYk3UUxsZWK/SnSDY23mL6fB1BIf43PhLVbsB0FZzjOeO7FU5BxrO0jorYk9hUTnBebcRR
/flVvsppn38oCg06JTbAPUrp+0XWkgQ0kF9sHs3Wa70ErflwT4wY8CqoUvjJqJriXVfYpUgWB9M2
cNllHo+1BvCN83Iy0TuG1vild5ZMxgMmn09OMG4PczboKl7IwnQP6BwGkRiD69XJAH9anHC348Sq
ybuV2GtH/oPXyCgi+3bFxIx/IGPunD19lwRi0n0FSdEfmzkLP5OiXj5ZdPd32g3nt4syiFP2Vse9
J6ihWmL08t57Nx/RBaBtUVZsIsWDtWqHUAFrNzeXpMHY9nVYaTNMCDBhzIRos3tTi7m6z4d+yRPH
bWyNZ1a3DYklw6XdlTC1ivnFV+/wb2EXBEU4tqSsZnXpx34O+Tc2u7D99JNH88NygyPK3sqjhxXL
HPr7JxOFtdwgkZlHi/7hYC+1jBdDSOKglp+5NP0oc2CVYR+BIIZXNPxhqzG9aajGrd+OBW1en9DR
bucAEi0HbtOI4XwZSm0klVOUU1pPuf+OqBH5ye7m5uUk2mxK1noGbXartnv85buwW08zyNr7Udxd
v78Ly9LLskOPhHS6t5MIpWPKINaKbdn/bJDx496OrdEe+wFXif39eTNhyTGPBq/YjkNmzQe8cd2j
YYYz3Ev9sxv+47HJpXZogkNsr+mevXWTqQwVdt6Kx2ZGR231mby1NpfMXdfNjRvMuQjdyVcHs6o/
v50/bpRUIRi2MXSl+Gby+v3t9JRXF5m7rMd1jraLqsu+RN5s/qQo+PFGYmfBvISQAuSP5OB+fxGf
RCAd2jUXAXCmMlUTFqBdOAJpej8TIf74gb6Wxvt5vNuYPf9AE7jIbJVyPYpOD0k+udF1MRf151+9
bRSGAe7PTB5hJD0vcyyh185Z2+U4aPcVbhN+FUcju8AvPx2sW2j6SLwh0QCnzO9vXLlOhpaWOR9N
+JZMx6AFteb6M4+0H88xhqewfOGXUfiSQPv9VcKNXHmy7OZjhA7/VVMWzc3QRPWFlXnOse9C5yeE
+n/SvezTcIZFO9mdd+vZat9E72yel8/H2cWr3dPFy2bQTWw5yzsDsUoctr2b9NjwxN4WvMmb8rb0
1eU0/KqPvRegAdq5bc5ekfzwewxKb3SRtkIpVs5ns8R0t8VN4pcfIldB3sQcj09Md/v97a1sSCe5
M6sjJEY4x0MwpnWOBeifr8gf3jF2agoRAAK6L1DHZxBBFyw1GZEak6hs1q/KGh9Q9gzvpBZRJ39+
qR9eMbzvmX9w3n+VuDyHP9SiZL7pujn2KhiToWjFzbiI+Sev2O9zte9LEfYm3FrwQEdszhT++xsn
N3LdFysaj1k3V9FZH6nVODSutVUHJ1uXj67XYwJidrnTxb6K/HdahKXJ5jn7uGf0Y5alRbfUVqq9
prRjDLkNNxbK6UVsWbNVHJZIevaBZmFxD4W39HdLtHVFMmdiKTEawRbnjHRRIPy+iZb+mNcjzhQe
VuWHts5W52ybC1kly8j0KaZKrIeYcViZJyJjDnAlm4aspHWrgzJpPDv/0K86NBIZ6iJMo1aGl3CA
c/fMz3uo/MHQRbGsZvvOnKY+j7HsNOhasjLXB+0PTXXI8kbc+riANIy781AlX7Mf0mwyczN2bHrJ
GP+l4UkOVlanjrX6Mq4yu/nQ+0N9h26nvtVh7n/us8l4AyOYkVxvSOtN0FvW+8mZQsSZsnWahKi/
vo37sfN8RBn2/MqtLRu1hrdE1y1vYRZHVVB6ybqy6o4j2eyYjgfG1l02WIjBadk6hG1aGFMO4yEE
vellGIkrwJrGxIsw0G846mwrJhnDfNvrsBZJJR1dYTq0NU28Ca/JYuFgdHTqfVk0yDntrEzhYliv
3XkQzmGu7VGeNcUwvXO8wnkAOVPYI+2mLWLw9ZVvGEUdhzkxAm8zIceXotjs7dC70VzsCtHOOSk+
bJuEZuWnZbg0Yex6ufslGjLfA1TzVni9bpE75Aiu1rWeKcviSszmOxfbleFI35JHB1bKcFt3hu5I
3bAIWLM2W4ES+0Wk4mAtjbOxh/0RY/pqZFSG23pfjVXPTQsNzvZiMlby9uQIcKMjybkvBKP8uvMK
mZCy3THgybdPOu/XArwrpLObt2q8BCXenKMctXOndVRPdGtmoagP8jlKfHuxfQL4puJL63Tupe3N
4ga2BkYuRh2Km5qe9XWY93Wd1FHQ6lT1IZNLs7Tk47DN5JtNQc0mOBlj1iWcszORA5OjL7qi8j5V
ELGgEzAA4fM00eYe8jJfv8ih8t7Ys/YDIhdswMlV+euczgFwQEKYMpMXorEKypkunLYzmI1jk2Qq
N2+0b2BT4UOSSuymALRd5iJb4iYMF8iGpZBf7M7LPqI37u/bEIVxPM6hczsy9XMSOwJqwobHGl6N
/nWg88teyOxulr3xJayXsUp6PY1tghtz8DS7y3BPPrVtnYaodtejrZ2meVn7rlLxLMrhEYGi15Jg
WYTF0Z6KSsRDqMurFlFDmQTuGj7IvtdPApj5lruTYfLD0lkSE0/kpy4qpiDBbsJo45ls3QdCKaa7
dZ1NeeowUee/BpFWqdNYTpdMuLtn8Sar8o4ZClu0CaXAiluMNT6NEXjoYSXA1kunNWNdVLWXfeDb
BFTaafbjKp/LIhFeHxzgWvt0754RvFZ4nU/nXlmFsWON6qZ2JIZ9ZAgHLMax2FMdRMQzGNugkLGD
AuBlNNtZf56RFqCPvEjRtZ+7IfGBywodybW6IY9H34bHITDDDGLmA/MdXRNG7jzCuaTVspyXYeev
r52mNJO5dBDmz+bqXvRbZLForSKcL0Z7lijbAUpUgt9y3sR8wJkUycAfXxqeL24zXy1tWrW1R9KS
Nt03WZE1t37Rjz6PsLMI+fOVdeYx+bzpIh/xX8C0mE4Mv7D+MLqEkBiRauEcT+Jyw6b4rictZzv6
gfT6i5Ycyj4ZhcZ+ex2jLUqErorLPdeJteHO/nLsZBPo47aorj3pqZQtiH4btmcV7rEw9UQDzX7p
xg81o8wxKSBynMIsd9lnZUvcQjPO3mU4DVgy1HZvXZkQS/1kbkqMBfsRo7+GRNQTGbdsni1Rm+KC
GPNckUBUzNbJ8zVbZY+/091QlfVjYRtzfvJEuORHpctWnOp5M4FMaIGdk/DmiHZWFuxIZS7kRy6w
MLsp6GSQn0fWG6JxKh3zgPTn3uuHj+7sDDpeXGOtkqIO6g+Or3zjNEw6MM+IgLaL2ONJVjwcIe1k
iZrFi50pC7sYibP60ITCxK6kNLG1agN3+0B+PRGIW6Ps29Cu6nNngmcVi7nvlthxcOE4lEEuxrOM
fdhM7XwKjBhdI7UcyQBQHBffuMcBpZHnQSANk+wAt65ju2zrp1pMgwtQIPJ7iEbDyw4v5wyKqzUw
z5EBbfu6yfUmizZDkxXVNmzfQ+YtcVCW2CeUhtvyqDH7P6+XzIs7wIPT1AdmsuWUkFMx3ujZ8Mzj
RutXxjZpgCOFktTcAlxfCAXM9wBbuDjTjSuWvIwh2eb3o2c0U+INGt0Rs/nywpw8+bkDhgfv8Sav
jEvXpCGnbTZkWpctTXO2rr0V59LvRLqugXE5NVj+Ar96xb3jKv/VtvazOLFbOksqDZujrLBKbpR2
Gz9RQ29V51lfLjfeVI73TZfVXeJ0gVjZUD1c0UEyZJZu0OOquJtnT6e8NHV0yButHjbmsCfs5teQ
iZCozvqB8yMtA3rah8qr/O0gqjm3zovWKD4GpnZl6hSeXabKyv1YLo21V47dcRQS6zTXqXoraVfZ
XHIvS2Ab0Y1dIjYjl4mtQvNqq1Gdf3LXpZPJVCn/Tg6e81REPkJ3f6xn81CrkKyIlg87xaXFSR2b
4cAWoTp/vK6GoX9SPafdCYNRiLLOmK1gQWy941M+TyFHk8nsps3M9T19QvOkN8umMOiH1b2rtDE/
quFzUR+tstk+k9Ie3i/11lLLSaZES6Ygxdmwt8LY0IHfpzw3Dx4IqbG3/RSqRzXV+n2H+Vwd90j3
34kl0J+BMyjspG/JOV7tkcLOxTm0frNXJrfFtBrFSdcFtrAR0Xg6RkiFDG7w1DQnGOEsRbItG9JG
MxL6bhjs4L0MPfWhCsU4XWHz0T5iAFD5SThawRA3mTFcBcsovniqtT/YjitpX90s+8Lmxvk82i4o
LRHLTR7zc9rXk9tabyuzCd7ofjXhHzZGMSVQoOo+XdjqjJS3sY7OKaD85VB11nLubywnxAv76qlQ
Z+E4VCAcD3MV3BKtV9XxUsgCETXuhLdmVzt5OhuqvZdZ5T1V2OlRPpc6emt4duHg5OE1T2MWGdft
sLavytlaDkJb1XporaHZQ03E9NA0Xf+49golbJNlcrubEQJbF8Eyy/clZfVZ54zl/RI57mWQV1ZA
rCmGf7HOGFTyYaoVg4C2q95y5yp9obFJeld0hqgRlHWGvKJ/s4xUm8w00oDNX8ZA3ZxOZSW84CQt
i1EHJiu5R8ulbAHAMTbltTn7a/d2FOweyTg47pZWiwnVnC1B3RZLP8ikjYJVxQ1r9qodBvN2rQ2f
/BlzZp+jDmvXWDI8oWctSFKOw6mM1riKMECNoSV4+ZkdEf5IKOQyiBiKi5wOlQrzd8RKR587pu6w
loOl2GIF9/hN1ftkZSnfND425BRtVNN18Xq2OVJjIUCwl8HNttgumHzES5d3XWxkPFfeyzZvLzxl
LQVBMtq5apgf2KfRn8SXRbUTiJxdZWlULk2AxHbZ24/SsVRCjIyckgHDXeNiJqVO4NASFndlUGuX
jXA1lnfkfK/6LAIdWA8N6BGhqabfQ9EhiZgzJ7INj6GHP8mjn22iPevRU13ag1JrWjklE6atjqpj
JuxuxMrT8b7sWewUpnMbeufd1C2fIboH8qJxnXyIRyPIgHTtvEkqZF4fHKfjlapUwInSDdMyXtsk
ezdn+TDVUTLMnqhSa9mWd62jpocMCnieVJMuxsSelXwQkRjyBIZ48NiWG+HIU9tuPn6/PL9EEHbv
xa6hhvfKhC4AVbUJH+puwvAUO0hw6qbx8kuiGXrjYCrfKg/OKAviHzmmnXhBlpOntV+aeWpsueb2
bGJ3SM2rrTlpu0ExRvxeKUgvwtfn5JPAwF7jTwxq8rJz5itMZNr5Ro+B/9YI8JFK7LXZhlS6s/0A
B2927gIJ6sftXoyz3l7VHch/7iamcOo3oTFz9oI9+8xYsxBQHP9pnEWR8a3Q+oHZEy/XvXnWj7Vj
39eEDk1XxjjKMMHarH1VrHnfnUfVWlw11BY+2QWt28Z0rOoeqy51M1hB7sXL1nllEhkUsAk7Aari
zbOnLGl9hSFSbcPAicN+LSn1y7p6g0tb7cSTbiMSdsdpnGMfs/Y2acJonE+KVRGeREReThLmBYCP
3TrR+pJqikSWQFrhed1LE9Jwiy9zUpfB8Ka2qulLW7GDpnO19q9n0/Vum6miUShzOsmXZTbW7DWI
v8j7k50qLg1pDAvch0FqwmabCmd9sfBiLsXcDTGOXe4DDhJjkVa+J2+WhayiM4Oy4VRVMFgOnTaz
j2vFA0kHysEqCVVv3sqpp9B0ZrMrD3rSxrDfmmC6ZbzVRamqJjXG4Rb1Tly2DjdOOXYuqUHNbqLm
WVhvQMjwh+Aoe9bLSrA/XRR6UB0VSy7fB4apxHmFvvI+NDEnSbctH7a0idpMwx9YMaSl4lInNTFc
wXw8I6lXrcHy1GBxcjFqjz5XbwTwxUh4MewyZd9k7GphoxkRdvmrEWn9TVhI/9Y2QrZ4q88b87CG
fWbH2qfiZkpTVgGQiigirjVVMomKMJKxvc3mY6gHLBltuajPfYlI9gwhb3bsli3KUr8d28dpdAYz
/Ten0J0ki3A+Vnvv3FU2xWZvLObPAmh+HPUyMccNDSs7oCHrufQcUMttRvA6QLuaGY7m5PHLxyXT
dP7GPSo9OPE/I+L/AK5hzmWGu8IQpRXz12c4bD2R5KhMDwivLavEakojDWD1JZhg/7KcMdgvw8gC
Az24uM8/nr2N3pZ5aj26pNDEgsrptEHX+Qla+AOE9/UqyGMQtTC3/orQfjOmr8umnSe3Z94gje3A
cb7Fm9X9sjHXfhX+t8emQ1d5ziDNm2AOLNWujE0WP/ZorI9Ckd64jcYfjtn//rj8t/ypu/kdFhz/
8z/482Mn14HcXfXsj/95LZ/aN2p4elKvHuR/7N/697/6/Tf+5yvxSPZd90U9/1vffRM//4/rpw/q
4bs/HMjdVevt9DSsr5/QT6mvF+A33f/m/+oX//L09afcrfLpr789ohRV+0/LRdf+9seXzj//9bed
Zf7v3/74P7529dDwbWnXiFY8Pjz/jqeHUf31N8O3XkCK3xl+lg87AjeU3/4yP/3tS4hz8Lrbjbd2
6y1Q+Lajuv7rb5b3gmkXpYgLlIzL+s5qGLvpjy/t7A6Ggz5sBNZO9NvffrfvHtI/Htpf2qm56USr
xr/+9pVL8y3Ey4ZBEh5MeuiHiCWfc8EZbZSFElaf2gpocCtDdO21axtxZiC/TprJYcQcSFxNYxdj
wijGJWdMPSvz075qAhnPygyfqra8cPVq9CBa8sZqF/sULF3oxmvTheeQb6KU5AaT7K+K1iCuLIct
EhzWOrWlMq9LAW0xLsrcvRzCebosQ72+lx2106FwdfPOnyz7bds304l4ue0i6sXyMltk1wOvUnkT
uBrIQ9c2N9JS/XT8+jh/aWH/y+X63RL/0+X/f+DChsH1Zyv77EGo//Hfv13XX7/hj4UdWC98aFN4
xbMG6Xf/vqwD9wVzFFZ0tPOiAXkYt/yxrG3zBasdaj4jLiRVzGL+sazDFwh8UFjs9oW4QCIq+oVl
vU90vl3Vu0kDYXYYOtIx8H/PjostHByDRBfGBFrPcyw6rEIFnjrn3SrcLM7tqHu1ZHauYh+s7KSh
8lfpN/fqjzft2zfrhxPr669AmgeMuYjbtH/9mw3eLvuqo+UPDjnd03HoHSdxC5IDaQd+lZS3W2Ph
g7r7T3Ot5zNK8CUja+ioDg3dVmrKzUuLtm5+8nl+vKXcVKxJHdKHyRJ6nnNchLXZ2ZPrHgxdmdcD
1uEE/nZdPsalSQ91tJtanSFsNK58jNfeg9XZ4vc38bsT5ttb+sOMniaHBcWHxWiblItnczywcqCP
0oa/ssdbSH/0X9VrFqVLPTanxQc5dszM+Bnp62ts3/eLiQE9myTGCujdkFR9/yQju8n62hy8g9nK
Mo+7QhTmueHWYKlbYZPDHC3WkJ+rwSJOroj6Nogz08OGJ5JVd50rw30rN3Ne8YyvvctW+lR8pvb7
h0qoiAFNl+cC+XPkvOytjW5VlpjEUOO27ImRsy1VLIps85n2tDnOlrxV6jSEhXtnhjuZWHiLHcRD
UAr3c1mM7MEhlNP5CGUie1s4ovzAwypfB7XjfgqrvtLHFb2KOmtKC7Df7yP/db5G4uMWLJ5/qyhn
m7cuLaATRx7C0bNwMvz73Fsz98qpgdjfVu6KU2RXbhrac2XZieWDTECIavT7AKyrPViLG8kr1ID2
m9wP2jFZEQm+3fxtsk7II12X1460OvpKFxystbPpgcbWeqR6N3GZbmbnZacFqW7ZAn6VwImn4epN
bUkgcR28YoIxrgfsgUHHgxL6RDyVyiOmMKxrmTQsCufYloYkT0ZWRp/uXoANJ5yyZdwQqVakzJ7y
83bYwh62UeOAowdecxRhMFipO63bHNfZ5F2FhVjuchCsCNoNyYsxmFZ4GcwwcBJ8q8NHuN1elaCr
GRrI7pabArqXJ1NUmRWv/rYuic+LMp3mWj4ZTI/fbBXMrVgvJYMiG2XHlx4LhILJ0bKQ5tpW+oag
+k9dKdY+rkvCZ5mAeEUeu+HSP2Yqa5INdc7ZYMw6OGRYtN/WKiguo9GPPgy5Lp6YzjFocgxzH4CF
mwNgrvuTHGt1ClwjfNlUa6Bflkbk3vfSqG/s3ulkLEC3LujkAg77xbFfLUsUMh3ZrOhWQ6AdUoh2
dDhwO2mhq040Kabn4yFTaw/K3prulujQna8Wq5j6xG2W1kqjbhIi9myjeCcrXdzKuqqNg3BlNJ0R
HOGLpB7r/AAMvZTvGs1Na+OcJBn/ApR46OGg9257sbhltl1i4UmqmbSb6LUIon5KCtrLMung15/G
ZUB4Y6+h16dT1jp1uk3GtqVj0fndmTvX+SdqEx/2fFSXNFUALaC7WrlxH3Xloww6JOKUOSY5EJ6m
t7Yb33CuSxgDWbLiqasO1TJ2V3De1JIIRK+v12nt7kO12Y8IEgW9em9kt7gfhtdFVQZwtDyZv+2n
gDUOKjc+BZDRbiIBqSyhfCpvV2Gp/FBmZj2ktmjK8Rh6hvfOxQzk42Av7ZeoVUClUV/rj+MWZp8s
iHI9m4vFiMrDCwJbZJewqDNJj5Zd63pYTeBV4IkEVvo0JWXdLVbMXl4Tj2Mucx4PXcV7YgVldOPT
s6rUJsf2fdZkDv1UOzE6zRuvA44TrX1lqhKlqB8qa0qraVX8O8zoJS3siQcDD8JCGmN20k3tGYVG
okW03feGb6D8rFX74OUdLD27UF15bJuJ3iNyDMjpnbYNMPoSX+lUhE6BL/E0rFa8tWNkxIOx1fm1
I7EjSZyq0WHqhxI/40k7OLcZs8lgQZLHAT4hxFxA+NdMc1arLzAUtHNkC2s2uEvs63B5WAgeD9Kq
C6R5MKkVyV4KHGOLKRzy/NCXgzOnZLSYxYWbicpLJKOzHegI24cwd5ubjdXLHA7BgxM7Q7dd+6vR
Wgn0/uwRsmS56w30dF/nhnnH4KjOeCMIy0TPH6BFH0yb4dxYSivHmMAcwsRuUaqm5M1VUTqPrXdH
nokKztrOKYe09UPdXcyTYmUu1eC/nbBiK2NptiFTWpJqf0Zl/loBfXuocaTB4dvpMDS7FCnP2CqW
HxIwubtt1BPJdIk7YiPwyS30yB63VZH/kmN4sc/7sjGRdlnmODD22RFHam9/+klt8Zz/hLUax+ve
hewWJ1+LyW9rpa2DsOCPpXcQjPJvgF3JpCcH9qid2n1VlOrpz0uzf3o5hBIeSSQ7XecZZTzs2H6Z
Y3sHo5+823q87SBaXZRbLV+7AQvlz6/2A2t813d9tX7C3eerVvD7+mEY2m1gQ3MPesun2yIUbREX
3hQwth6ibYo9YKshmYuynA8lFkPtWwY6RpYqzWt4UBEwYtq7vlwhCozuK3NqR8ZquZNnCQdE+0S6
prWenAhMLp2lRxYWWyGDNArkqrpjIl38QZb8/y3Rb7uil+Xyr9v9Nw/tX149DDRG7V/+y3F4aB/F
w3/9tkf64yf8rf23XyAc3+NqEcTxD4sf/rf233lBJc20mkXPxJKC9u99khW+IHYDkQiypj0Jljbt
b90/bRJbOkYI2NXv8v7wV9qk5wU1SiFkIliCQe8Cy3ueXMLAaVQL5NRUGKQ4SGm5sdEuL1s5pBBy
7JPTip8F79l76/XtxrNfEycUkhtwkgRfe/byOR4VEg7cTlqO23xGDdEMY5XaFYlmTrckOQ4kcUv2
GZQUXKGkglqz1Mdw4DfBjMY9qS/CzL0zVW1RiqdNE2OjlrpDexlUqA6/ebT/pIf76hH+7Jel44Hu
zy4JGvg8S8gO4ddpnmE6dsE7pgsQ6CFLXYZh8aqLZqxsCdeDWvWWkh5Asj8z0dWfyiUr4mYMzdhD
NJjg42XFvRN+qkR/FwwiSKQykibo97MCcNkOyz4lXIKzqkKMJLQ65UVwYbs+ojtD1gfO+zAliM0h
eSrhGX1u/EHf9q13Dl79cvDL1BHic5NJehMSByHeZRde1nmHrzfjl176/+sQDhvc9V+/zBcPzcMz
6I73jrf5d+wu8F/sJr9IdHnbXB9C099f3iB8gfKZk5twroD8k29ADl7e3aBul3rxBpPkaf/j7Q1e
fCWhhoyCUDQTDv4rby9qnWfv0u7Rhb95sFvvsR081z7ZCiJ3JK3yuFkmFlp4BYiHULg0YzMHH51k
10roWvQdrzvinpnEjmS4p0Te6DWuTabCCTIdks6aZpRMLgyL6mliWPKqJZfzEsDdaRiE7APRxYHv
OPm1cRaIGr+fedIr4avRlsUZcjYbWo+u3kuFJ/mBEJ6LIiua12tdOjKBpIopmp+HNZxO8pjcuNlc
Ws8akhNFIp6k+WEDAwVszz3nXTOgTk1biJyXdWZ3H/oa6hJQPK8DCFJ2HdZdy5yqQtiPg/wUlafe
G62bcTYZZhdOs7zzQwOmBgzArYf4Z05N0vSzCz1mpPXhnQqvOub+S6pta3nKrQhEEpbp8tYC/Txb
rKpuEnOD+8Efm+lI4Wa9x1/d/gSjBiUrm7J4mGx/mOPernLsH3LPFgc12Ut5sLbJfAdp3H1fjaIR
Z7AFo0+B6PuX7jx7wQHnHEMmZBwjEc6wa5yPQednnwwVBQx2O7/6AKrmzuctnEf6r6ng4YxOWH6Q
wUjxuu4Uo5jR1mjHvZVlaxwopgYJckPjIwNvbcWZyLxdlarDw+AMwUNn2GEbN4ZQHxiMFo9ZBpwX
d77Mrm0cTESM0ebgpOQWqI8QYRwn3ti4WTuorrdLPVflB4N9PBmpqnUqSFej+eqUt6RCG+LjwBZV
xUbjjS50uMh50v0EbozKfulgoA7lcRw98UHbmVMf/NywE8OFERSDvs34vUFXtan7ozlLdFbsQRqT
dm/9EYIJqTvFfOGuLn7zXACl1U8Ksx8QOgyMdsN3IELkFwBo39dlZTcy72dyfGT60h6AoPdmFc2/
ovT+yaV+BM9Mi0kPZ96e6Yds4ftL1ZOo84He6wgZ7sYItjKtgxkndm8wDvAC98pO6EvJv95YpTn/
Tvf/f3rn3hX2/3rjPj1BfBQP39Zd+zf8vm+7/guYDhgewJBHE4pk82/btgv+DIaNDTN+xX9s6H9A
067zAl0nLjWMQOiG0DX9fdd2rReEZXx10LdQKyCz/pVdm1/lu1074MfjbIvaCM03CowffA8bpriB
diaSDBhvV6caPaY+zoH03wneInVEZbhjq7l2/KPvDstbW9fhA7/xcg4hEB693vyiILtjYk+z/c2e
LtA1lfXLsXKiDx7pTXWsVBMxPscczzu1eTUPCDm0vgYpHPs4z23olU0+hh9V7TtMyfED8o6M0Nn4
oQuoeJgVA8ki6IyOuOtAQmw35+VSKcvJ4tBiu88DS1fXs87KM6HN6DIYVHaZOzM4guuV/Re43XNa
GoX5sG1YzMSDCKv7LiKnHFp2PbcxBBvzSohquVe9Dt7CIYCKx6mB5kTDI2xif82Bj7LZDTjOao4M
+B3N+OBDhPtctM1eq26ieW8rnnVsrlw7ztTWkJJt6T5Lw2LEtcNSQ/XBK/ztZSsq7G8N2+pPwqqv
oZCHfTLNEYFWhdtUp4YErKuh9iBegwqVn4uyMji1XHe9GHwZmUC2nGOHYl7HOuG2Wmz8tprrBNtB
rVNU7KOIFfCT2E8YOzqUcCuyQ9ZOsj36rSP/J3vnsRw5kmbrV7kvgDJoB7YQoSmCZJKR3MAoktBa
Op7+fpHdZZVVPbfm1nZsNr3IapIhAIf7f875zk3dpPHkNcqov5qkFTMW4aI781iPoZP2an3JBhiF
gZqbDIhbzoB3XW7Yil/EDr0ibcmcCwtpqeqhopjdi1Fb7nuxMI1nd5mTQOgp0HqbFE3DtpaAyw1y
KAyHKekce4drbyaj0GRl4mt6NeAOaiEzeaIc13u7Rxz0qlnOzc7JzAxCv8CSslHmSt8xyJ/1wFZn
Jkm1tjrfSNFh29eYiygek35mQ4yJZBpUokqV7bi4QglMUxHtoe0byR+yVHzcbYV5yG9q6lFY6cdG
3w1t0W4YFOMv4gjiTGHiJvyyLu2c2HOzTn905kE8VMuQ7Cv+8MOCo8/x6EE3pG8bXGPMzWXvi76f
vjE0WSdfiAyfvuaOpX1YE3jRfoZC9VbE9Jz6EaLVsXXGqAulzeTc1+muLTwORqIMibsaqZ+sinMj
mEUw0p2FI8k00r3uRVjPHC8nRbvuslbiOjfTzrJ2tdPBSJWVUTleAuMxDaWpLa9MCd3v2EmZxJuD
U/D59GZve5ErMTZhgJIbVXbue7cO/KZ2HNFUZdPdrEalWVijsqsjeCrycM5q7lvDXjBqu3YiktBV
FvmVL1r6XYwrIRoxDQOuFxincp/YLuZqF0MSRhS17b40NlxkgWvFxKhl5QyipppxkFcYSl34I9uE
F1HWVU68dgH8NLhmy4dpmt1zX6XFV4FL97Xsh9aAc9JEP4YGHy0zwn6+tSbQmkHRcKT0x74uNT/v
sBJivyNuzAZES16c3NVnfzZaW/Ox2amxPwwJc8k81WChMIelmrxfScr7hQZJw5daRewsv148fmVl
vThU5tDqnjkkZsIwcKK1AXcW96nlKuu9s8g59VsrKcsAGlIJWtFuxo6Bt1JFQZX0Qt3bvTNn24Et
CFJzgbFkU6+1Pm8kxs85YE9rGzuA6imnJjmwHhqx2RVhh+uOnYzZlI2/YqfpNsmaYUyPWqycG3XK
zUttdaTjiEekz9Y4GxYbOWASPnW2Y3e0CnPFzD4Ow5O7SGbcWTHl9m6kh6IKDTn22iZSMjFv2FXG
DauOamQfvJRl3Kd2mS4b1e7N18U1xxmVoBgfEpHHSVg2yjTvuhoixjYuVm14MDGud56iSMvGMLZU
3Va6ERlu8uNmvpnnfm4CAT7pU8ns3s9E626y0maG3sRnN6PNxxPtmGns5USZI001uwoCk2chXfnd
mvKdElnhu7NcJsNWRtgEv25KF+Bpra9eU53xeRntLb53JlpEEOQ9/oLQjaXXphoc8CuIgfSOzT1c
NtOd2aofPbEN1cIZbwDHybtxa4wJxkeo4YldDjtSXIHhVEe7QTvL6Os13PWuJ1YcpnFz7DvrYqrm
p+yrxyVHTZ0p1tD0Ny2+n4b2Bl2j8FK5M/pk3w/ZviEdJMk0riqLVVzcLSk2wTa5dETAgsFq253o
5qexitgCZ+myM+xiJHz4MJWMQ93WQgBybkgK6H7RIv21rC7jh4MXxJ+mOphd/loBnDvjGHANwh9c
I3sh955shgIbXZYVgR6VGwXPI2WR6EJ5EQDZO6QkTg5mbygHpxyf4hwOrGX2QQN8dTfnO70uuU1l
t8/JEhGed3ZdXG4YOj+AZNtPtntwtYaF52qFXt5XJoS0bwu55+dfoi5+6TOzBz5qPhZ5ephEcnRy
45RfaaAqFjkWWsTudlE9hQzIponNc1IsHxYRlrDEuknCFcCQ8Kyuf65UogYld2k3hAq74gRfar6s
x6xRD0WlHWdN0fyy0nDfm3djgj2xY7lR82ofRz3BN8dpL51SB2WW/6htN2zVYjdm+k6VznPTg2my
16SjrsHJn1cVZ6Xd3PUcoyiD5QTilDcsRIZnU0AfJktWh8k6E52otGdRD5U3aNdtTDF8pLX+QPGg
448DtsVxVQOhFJu2bp8mPbuwlvp4vJK9UulnZv2EZoaaBSC1eEi3WM1AI8vHVtTHti3e9CJ5waiO
073WtKelSjYjkDGPobXr0ZY0eoqz3HDMHIPMpSXHqpfzlPA7qY/MQ7yrc8rtqJvHcuw+HFNBnRIT
lSKaBoZwuZhNUXFV2z/4c+Td8tsk7SrBkNdyg9KK2KCV2g2SbGgkUbtl8GQHeqN8rooVVM0crsUa
HfSmax57kwmZrSO4LcpBye/NjERdZTxkauP1hQuaotZxV7NfMb+P3bSe1jwO8nb2natROq/kWTfn
DSHjQKt0rLcO32FWmfdl1Wy77hZVI95DWLyt6BlrlGHfFfTUEjF9X9PkhsSJh5cS/Gp8q9jWfpD2
vRgyn90FPAra/KrSeNRxZ/vJPAe6HWPgEWOYNGuDnKHEnsxJN6ntoAdmjf+R899uGNGulPxGdvEx
z+17XSsfwDh5vchp6J22sere6zxkLLfDOaRdK+XzHXZPUl/tNpZB4pBWKF6TXN8oXf+NHcYlpRjN
TT6uEU+T/lt5q4xIxVX9OErjYEd8/db0xg4QK7KLWFqkOyNe5/sxfgabB2ej20TdsBndT6UeTvS7
hSOey5uis46M5DdKUZa+I4kS6z9mzfCLytTCNskR5RJmCTxgmm1P2vFKRt5pMVkccMgBGlnvoa69
Rm59bzaxqm0jmnI9iDpBnNvuhrP2ncUJvgCkWvQRK7O+fuStTP0mt9aAydXoyY6diLoOn1WfbOq5
mZgcjuyPK3Pn2uXtbPXHasHDmhcsJ316KeekC3hr4DtI8Hq51b6xr8ZVXr8tSHEtYCW0f8K7JSGU
gS9oH8O1+jSK4Q77QJtwKBgGJ0wUVe+9hZkm8eYcyW7X2WX+6qq569CcUzjZhvQs6YN+UBMyv/Y8
U8kwKpsyz3gW9M2Y3prTTORwSlO8zq1dmh+dlZVvmlnKKURsAhRni4gkXURsd/EjywJ1aFYVDXPT
WJA8syfV9l3Ep4dkYCLmmU3UHxun1PDiL71x4Pgy/uCzzae9bkciRbKO0OBIotjnLEZpJ9oG4x2h
2XwUikMeRXVahNGUGfWLNtRdGcSEExfsDLPtUM2TDvfkBZMk7PHkP0I30pibNPgXgmQpTZoR5dJ8
coOpdJp1cHo25STWEqP7CCBgcXh7QSOGqMCuOkfnedb73tfwYd8VSjORPNM61wrosFnmHQ8glaa5
JR6hypnZ9WVW7JEOasMwyIOve91buoVuH+o8VV6Qy5Rb9iZ0BOfSzsOSwdanNtg8bJpmZCa+KNn6
/s/Hv/9DbXBXx9T/e9ZwVXv+w+GJDej3cYNiq78xhuWcRpcaiAiYPb/PG366P5HdGf3g2QTPZvOf
frd4mr8xAGZLxTYKt5zBkOJ3jcf8DRGa/4Sz7lrIwUT6H1jhrqOlXyUMfKIMqXll8OevzUV/MU3h
39dMfENVYNm9GxDKUfeqVJzgl4/kv1BKfgIQ/+PPWCQAUJPgfth/kXWKfsSeXycV1rOWKA3qVbTL
4HOMnOPl+sTuwiSkmIvNMhtrkMTj/GKvvfmjtJPorVHEbjQlXcV6k3H0Nxe9JWSmbCt6e2GvLMqj
OQDyW3FJPaUZ7VlizortqM+Yv/Kmem3HXn2qIZL+6BvrHMeitT1pqFMAf709ZpOe3PU8ZA8kABLf
rjtheLrszVvnmqUXJcHVq7CjfdrlaJHNFN29nAxcBevSP8aNzjGR+9SigTs1hseM3QSw5Kb4kg3l
pQSeGpyuqj4pzxpums81I8nqzUwRz90CZiI2moFs5WKaWEsYChBUs6BuFDz6640x9UQvak2GEY+g
i82yw7pU1Dc1fqfXqGyF53YzaVDK3sRmlIL9dQ4uZF+7uf5Z1FO8bXO29qN630Sz9o1EQPNppOvw
zDGPMBTRJ3UndB7hy9rguigaAax/ydq93dlG4QlXlheACITR5cKZIyF0/fG/K8cgr85wTIG/3CZX
5/mfrOE8GOrpR/XnOeXPn/nXoFKzmTnClkEhhn/CxAh99l/isGb89hNuw4kJsyz41j/WDaabyEd4
wkkNIKT+NEv8e+Ewrd+w2+IxwMeNnKwB4fsHC8e/Scl/3NQCOUW9svwEOG0EK4qy/jy2XnkFkz1a
qS8btXw2otF5NxzGXQycXCI5bqyYs892QnJCq9yM3C3G7tq3VpNhXJxW80c/tXRcsHOrd4kk+B8a
lcBeZAL25RBmxh99XCWJz0hcuW20ZJI7tYhiPRibviXgbVyhCVK7RskIX1LsYcTJoSd3xNbL2OIk
6/VtxRX7DRqHVoeNSQhpM5fXAGPL/uDtupxgSeqMosZOZmJXn1YGWsFaLQuqN5g/4HdtbQ7snA2q
S/KlnHvSc1F+N8a9ctXODNx2iR1Vs2dUBi+9ynSgHJwfafp11uLAGK47ctAloj+3s/va5Y69epGV
XU+KdeGu+yVf4sqvHVV+dlrPithFvfaW1XV6k0XDfGoZ4p2EVkvOCdPYLX4vOXh5w0oY2es0TQEb
IMdYOWKhUt2tGKeyI2Vk9XrIVm+4ZHGsKUgX9hSDaCGhHbRrtlz01WwfjGph8YIHqS6elPl0iUZo
amHvuN2ljC3zu9Bi61mAkHvNW7e9i2z050Bb7LkkbG0kyqapWdX9lrJCo7nG9tltQvtnmrViPmPQ
3LhO7Q+18+zG/bFOOLQrRulVtJW75MqxGN6J6FIu951ZHCmhJ5QdB6hYO15FhXewNdN9n3Vp6JqB
THGVFcubk1RnVTvVQL4mh3LjhAGKXq/D7ZqlgRu3nk6L7aCXIlSN8n1V9G+0nekQoUfk8fbOkqUP
efFGs4YtKLm7ZRyf1Mhl8deei/5H1sz3LRt9O/1hIoBmsXpJx+pUkuOrVueOyQ3NdlfTbbTXJgWk
gmlso6S/tNQhe1V2286gG832zO2H4gpxynChpJSSuWodzuJQLxwEYoJgi61vaKJJqFNJtkNOJM0p
u61u5KTAS8RVhy4b8agOzj6L4Bt45GOfXEwIRPnW+iNT+72xcAk6MwjqRNC2d0Xw0SYiiuB64OA8
Kx5zK22wGAxJt3I8tfAYaVK5MBG/HnDHLz3vbmwnu0dIbo6V1WfkE/v5qZeO34l8M0bjIYknYs8T
umgsPGKL+8E9dXqKt2JkMKxuUh7Xq+m+uNqbKm+l6fgY2DSz8Wf1xdZUUq/ypchNbBx8p8LCXnlP
c5+3FoybHZeUuz482mXvK2PpuRxRM7Xm0n61zekcrcOjwSiMCZXfxOQDGyNQyiWYs9vCtjYO0S6G
43dYA30ktcB0l00+tLh07aOTqOwkrsJgdozTEQOhsqHc+OT0WQAHzC/UamcZ+RiavBaC3Lt64PCn
fEuKDzKUR0NQDSQvOlNATJYfeIgJKh7TqNhwy3LI2DGm/EhsrBrM3sghQxRJ++k7QgE6duSL5BHK
w1NLJfY2Md13RXHfuOqOU8nI+BqbtVq9DJT8PDPH89MO3wdOTh8JBQhSafjCac7lIjaRjRWstWfD
s6oLsc4TTXCkJ1FbsbtuyqHR94PdBFO1bgnLLkFEJ/XEO7PVltmQ5jNPIWI7/yAvnEB2GXX9zGCa
c7chW7+O8/vUdMJoLk5L2V5Jnz/jt1sgK0XAVVputNTKjwwZl4eFPzO303eh1NCbs+lGZvatseYv
bPe2NWqVL3Rl2+fQTVbnsVwJuvbzhngIHuE7NU0PbrFuauo4apMreeqLW3qh3kkxej2SOFil68jF
aIuq8ljk3U0r7EM+dfZmjbiL+4sxadS0LTtRldljNbdbU0KfLI1zI9I7tTxZqXqKc2fbTICUanEr
qg4h/Gplbvym7R5FNj3A7NibzhBq/b0i+9VP44fZnk5dmx+q4W2aqgFE3EiuVaw3E3gaw/0mje5B
nw8upERaX78NTR40JewbUrb6sF2Y3HlpMy/HeD2JmsVYYV3WsvRuzVo2o+qpsOTONLkxIXDK9pxg
oqht5WSVa+gWt4W+K43uNCeO8HNiZH5PUNacYkFSXgeCBOqyFiqmItB/zAbcqdPBb1M5bjTX+p6i
JGCQGZtRj776xcKOkO9SesOPlPF2b6VlU3A9OTvRtIB34N+tChObfJq+MSdHU6B3A6uAFTObym18
vfN2ybrtOjQnumFgm2TEYIJ1uEsH69RHH12hnrS5852qBnlC1hxTtJUtYYd9AhLSds3H9za1TioT
H7A0nm6sG3NeyC+yt7XeV33vrtWdWO4cpjxrf68CbIFjaDr4Uow+0JqEoUMZ4SRWzOTNWAcMxsrc
AeLJoU9E+E5AjQupzm/Qok6dVN7NrPkqU+3Icdr2royAq4eb5iSoZwOr7dJtRLlv5yoEf/k0m4X+
4szgwXRxUqoCkkpzxySO5bc2ym9jZ3131g7XhP1Bd3FAZuUdV+Zm7pX6PZdReqDozwPH6UEucUIA
+RvCDrEXdfWFaqM56FP1Xq6xHcj13tX25YgnRc24uepAgVjW8ASTBlPkcmUVTN9gBrzpRGE9tb9b
Hf1GH5Zdy2KuaTX0X9vkBBOfYlcJRrIFu1ioxGpcMOEpM1PBl5Sf4rnVzvhYAkU+q+rQK/5CN+Dt
2mU8/FuKYZRhY3VM5lxz2ZHo5+60mOOvxU4alz6KnWO3Lnt7tm4W0X1ZPOFyuG3BgqgymKlPQ/Wu
vj5Wc05/zp3WvZiAv1iYvq2LfoxrBueOdM9DdO/E4gX05r51XQqfOAkt746WEgesF0jFTZhZo6/E
ybY10kPmxk8Z5mhOO5NfrtlmJKHgjwkOVFnNYZepLxyIP0pAgpPKEKnrb0eYsKnC7VMP+1wyylsN
a2O442dM16hvWelN74yHeojvs8YSnLbyPpil9oSfiLlVMhn7OWW4WbYuOpuFBB3tDXHsU2vL8uET
qFFusOVzSCYp7m5HbVLvYwqQMmTvVAvX7BOsi82zmyGcXftmVrLuLm+lbZNs5k3KxyKLNy0G8TZ/
BTZVBw44jhgR3pUPjk0RlXw1htRL1+tEezqnfRZmHPSq/LuFTWkBT5Mt6W3rsBtMTsXA48CufNXZ
YZH8HG04FSzy+aSdipqdLfP2NIN0ZVk+ej/SprGx0mrDaBiQtg1bZ7lXNBmIKQ2NHGCFY/Nsrp/t
ukLD+L42L0nWExwhAnKXMp4Xie7NNm4gKf08h+8LEZ5lor6dy1E4/mQOOl+bfXCSq2xf9vEu1dt9
pquBRONw5JFAzKVrrcdZV6MXq+GZnGQ7dia7zkIW1bHD2wqjeRnG0cdo9jIoqwlZ4XPSUTzQfjs2
k2qBrMgDdjHkZuaFEN4Pr9F6/OlcogPPO3X9xtkoXFHgMHqeZ7bi5zSTNHGnHDXWxvKwNbMhbo2b
Jtefp/aHYsZbWd9N6rFshtCNqsAtmIJiyi+ad4BgoZ2cxPS21EzNnCDqLS4xbVvaHD9+RNa0z0t0
pQRuR33s1SK+YPCLz5LJxI9xaIK2GELYC4AmVpT4uI5DI+YYkY+wGqopBeQBwKnV2OlW92k2exVi
/TPspXYPP9h3YfjAoAEuJ1UzqLQRzsBgPFalzaYoqPJ2N4vBLxcKeVsqVukTehP91lJc0C5+hXvb
ncVnb3eBJFlgjTy0VihiXpsMPJSJN+nMaRkycjBaRf+eapzsdeNzGKf5XKHkGbRHkNXayDg6mOKH
6chXMOOGZOeNU6Ak+oN5VWpAxyXmdwY0eN2OqaL/KMWV0KgES4f1I2KXU0Ec6VWd+5cbI4rWnU7K
R6ht2HaUX7GV0e0EONm6GRN9M7fZU7rw+VvlPlne52LZYf67yZJuKxp3S43Ldup+xCruwBRRMPqI
kvluMOYNvg00UtPPxsKP6+pIec/G7uBIJdVGQ/YSu7J84LW6Hjtgv0ysZ0rTeViIs+6S6Ro1v9bR
I7GRjY7YmXG+WacvI+XooMunjojgFKsnh3Xw1iQ/DH01GOcOl1XtozC2ngPNoUiuDl9NOUs7edNG
xWvV2QisTst1z5jSwe/AG0sX8MQaKY/GCkBfWCek0dcFhXEXZ2IHFDna53YMXW5V7lwxspOBqqVl
l0I8IN8FuF18LQcMryitp1pF92ZUDX3szn0VE7POD1rW3UeRKkgJkBX3ihKuTEU8yImrG6PpiB2O
MaNpCWCp+1pjzVNkyUMY7UhmXpKrt1H8LCvWxjQEUoIU1GY3MQw5nHRhS4PHFq0Ki6EuUHvG+TVx
WKr1qtut7PxKDsCx+pbnGXe3Uahhp8M2UUa2M0b1pHMDU3RC6lIjuoJj3UvS6QCzDOZWdCXOcGsN
abpLrbHfuSg2IJiKR6qaI8J1Cvelw1EUuVIL1rIrNk1HWlRAYWSYHnUHQpPDURcjMkpcKz8U1+nC
VFNOed5+QBDdGoRO+OqXrTsbSWg7iaQ+Mz5mBmkmbCaORB1h7XDa5aSQ5hPIVfDjNgzxJ29cjKO1
qntzdIO8d25GbDOVlLuSpJl06tRb2yTm4aXAMezfynjailZXgkYuOu6LyZeZb0BlZs++7rPYmB5a
IwNQpoN3mkGm7YqmDKrO3krnROP85Al7JAUYP5iVau/T5tz02xHuRwhMCVPR3pbj15rur98ddaRO
wy/JcJJwI3WZXAFY2sszjapR7w+F03/HNTqRXR6j4SvSzUjfyXnGqEHBVhdBorvOELN8HR2E5ka1
EUFG3Frj6vJDcq4B7OSaRJqtS45JBfF+PoNKKwPXTNfotgJagLmk1ZYbNDxuZMVQ+0MTO7Hul2xH
L1FE2G8XW0ukbu3a1lJ/aNvmbippOgjqtdBOUUU4yhu4cVMPlbNRwkWT4p7mAXb8JhPJxNPHQX/N
wNnYaPIG+t3UG3QLR3XNmcfABXBmL8TxVq4TJ8rcXZNLVqb8Pieu1zDHd9X9q1PtH3kh/6fKGBhc
/0bGqAFA/Oi6t+FX1yR87j90DP036MU/53xwXZj6ISX8nlXRoVjQCuTyz6pLYxUqwu86BvNInTEl
HWUQJNiT/aFj2L8xQCNLzD+S+dBU/R+NIxl5/knIwIPPLs3EgUsbGJ5dRq+/hsQmZ+5JpGHbHjlP
fMumZv2e5Mt2NDnr+4Ds2MjObn9TF73yDpfKviccZXaeScvGxyiq5dSPrbx1I7N8UPS13TIZZ3j/
v6Puf4+6+fb+5uq6B8Qy1P/nIf2of7289OtP/TtNYVu/6SCZCN3pBlmjP8lk4rdr2yWzLXSyn5XS
f1xepCm4SCl/VmmCw5r+y/UlfnMcxub0ZTKqtpFl/sn1dc15/On6ssl6YAqmEsUBFi5+ZoF+ATZU
6RTTtteXIJ/Z1DbrOAdmXzJI0wUL0lglpPAguRykLh4ddQRCmFdhY2TJoShWlfZhOyUbQTw2GRwH
D6vinOwieZfA0w4cgHDQV+1RG+nESDnr3cVkvw5tIYd/xXT+vyEJwJE4pnKHgoMgtvTXYOfcmFqK
p6mkfSvqfAXHWVBG6b1FjtOnNRs83lWR/+W7/i/Uv7866bHQo1JqNiNPXAj2Va349daEfQukEDpB
yIMoDwy3+NJFhTug/KfluX/9Q39BMYzusqZORGic/Mhrh6rvO6X79Pdv5q/XwfVv8G5U+iO5usjJ
/PnNDKNBQHMgkwLMzMEJ3c8BoLrmv/marqiTP11u/BniEBoiL9cukYC/vBU7aegzaUrqxx12J9Q1
HuvSfYk4t7pjd5m68VvXa6HIqdDJVu1cOsv937/P/1hPry+AhiikJA1ay18beux60twmg1Lp5jWn
zzm/WQcdos4EPxtoyn9XC/EfieOfb5iZE88D6PW6+Msbhlpo9Gt1RcKzDvt1m74nZQwLOXY4bhTi
rmLryM7RPENb/QKP8fj3b9f62aLwh5rFI4OCD3QsAn2Ghl5P+OpPVylSiGKuhL3D1G0OBDFuC2XV
Q9POvuKxWc8g6c4gWattOeF370TxDkqek0RxavSBLXbZoAxJWsBrdU020ITN+9F0bpmJnUvm+Y5i
o0/kXyqycoXZPaC7iaLvWWEkOEJtZPMfHUpm0/d4mBpP07XPqVBSv1P5H4AV59XIDRSI9NHS2tc8
sp96xzzXnXV2VP6yKeJvEAkAdljZuyANxMG464PrXwNTgKOGl+G4NtbtSjzN9OB6zaKdzTF+x8EM
ymNUv1NJ6HrT9T9ZuW49qtEyhLYOM79InG5n94vuJxl/qugrOBtAbRk9qevZ7GonSHt+dTOVpzTT
z1lPoujnO9Mz80ZOrTya7XXNS5U8rJSZmnnR5jdp3l+on+FdAQZdbwCn+vMyO8zLBj1E6LhtDVQm
2KrfFdFXLwMhoACatIvNnE9OKeGg4hU1eEe9u9Uj5q8goN7tQtyi1d9a2VDv8r5eb4p8dDfScp7s
a0aMNXy9cRoTv2aSUBNqxOmmSqGs8+S51azqqvy7yP0KFkROWucmLxkAGs96yr7eFf0lKpMiLMGl
AIOv5Lfr9xqJ6sS01vGKpUjuRjcKASQyfm+c3oeZgLerMZXQTHAsmj1w6+X6If/8GBcTGEDm0IyT
DLH8JmJDpy+BD0HCLtxUWuVuZaK6JDXErZsU7tbqpNy2GNRpsUrfzYqZgJEPzQah1vFiaOFhr1CI
M/fGuqtr61yjlBwxohPSXxfrOPMx4KWlMQdif5itrrzhKA//X0F2sgix+RAf4KpUPOLwPH45c3PR
E7H/+dqLWFRbtRL7qsRMD2HwbZ70LztSUDqgjMLnwlW48ianNvnCRrZuwKATBekl0HtNTD9GxEN4
HrLd5VNxLm2oS07NWSo1eN25m64bDjcXgJJqYGWMrxleLAylkFw1IIk49tJ4Y2SV3GJi4KpB21wt
LgDFSr+U2Ky2GGMvw4ItcHGQn2eFaYiA04jPbuHx6qa0sbna2dWQGdOJV6ZkuNeVqDpdbxp14hfP
I/8nAosEWrjdIcyDNcDp4U0KvlkzifjVo4swV+Zf1sRNVqzlO30Gt8ms3ejRfNeq7lM5jsB+Ydvf
tAYX/Mq6vU0j/HHjbJ7XiDlu2y9OQAjptqroLaoKRkZD5d5q0jhTUIWAasfvhssHI2uNvxF1F0uv
TyTpLorCJyVF+kLcbwzUmS9Mg0vA+TRRnrLUljfkACRD0IgR7nS9RcX6Qf4fbITjPKkrE96oVJ7Y
xqM/8i9GDIOvL96rmFtWmOKpTzQlvC6+wyDyoO07Dlz6uUsbblqSFdDFufDVCDlJ66IQCgkQYH22
QBmjgZEUGIhqdsuhSYflsJRoFVdWCohudYAtYia3wGDXyKfwK4N4z1eDSo1MoSjZjQpgiCCPwy3a
FO/WgDfeKqEfMzqNN0oL06Wb6vKjXJN9bjqp7zbc8UjDl04kNGaOl67sLjBi+ezNGme63bEoC64T
5GJYyE7yVaT0Zf28T5VGPJWFum5BjaTAdUaItTUehMaZuCvALwfU+ui+MylPi8y5uBSM1XnRbLCx
5w8UaRbPk4jgZ6pRJreFG/1QSXIG+mIomKH5qUjVz0VeGnBH2ugNdAWGoOu2L3KvS2O7aCeD8FQK
E9rStgZ1HqFuiflOG/guoUAs947BIggbJg8BPxn7q0WLnAWXdtQOvfT4UpRdTBQmKDrlDWNgcm84
pU7RfV3vEIQqrJz1xU4rxKerG+tkRn2zIVuhP2hrSv58UmR3nIRkpTVypfQGLJwUPyUWP8mIa1ea
vGQ6KiT2WsmLkBMrPXpbl+BtWpdx8lGs0V2iNOtfuiJJ7nJUldDqrDeKfPLA1HBwcN5i+pAY6gVz
k3WkBq0hKKE23zWs0luniuSNUgBHotsiee9jJX9IVeVNayG8+tQ98P1lKtW9UKmVUJ81HU27NT9h
NlH7ohGdz2NulqnAsVTFcREuMMADsFbORrSTesEC9r4sPJ6vi1NTcwUzUfhyaEbjSdVdfj4W2bcy
1+30sILF4hOy4rmYR90RnjJQZMdC4+Q6rAS3QcOCYRCbDfQSR4epEdLv+xlH7pC+1hUr+M81Ik/t
W7Vvqkelyt7joomYmcDkGa60M5b46zOleCpQkb3MFtC7WY+XlbwczKQvUk/3jTHedLX4MJPieyVy
/Jswc9aVXUK/QM8HYoiZayJ50aXccDpL3GZM8XzVagHAk3oADzKOPC6tmp/kIjioRE4X1Cp+aW66
vZ5Pj1k/lRu9wKc+LNZyr9Os4fdzvxyq5pqRyoeLU13fpq7iR164H4u8Xf8ve2eWJDeybdepXNM/
ytA3n4oAos2IyL77gSWZTPSto3FgNhqARvEmpgXWvRKZVY98908yk1l9lFUlGRlo3I+fs/far33i
wcmMvyQE+q2yNvlYIobWWrO8tEuB8b1cgCv+jOD0S5NyNcGoG4EFuOY3ZllOdJ8qY5KpUETaKtFv
JvTST3VawVGvlHMc5C5rle0o9yOfxKKZfox0y9Zz4mAwVvFr/bpC/K5R/KlApL1AThrxjq5Kaf65
QMSNLnoChiA5OMMlThDnd/HBWIQKGdEbtUb0SVQmOAHbxdxRnewOxZ/TPKe0tDDMYak02c8RP1Gy
kaqptg1w5GaTtvNdhI96RRgOfhsh9mGnfrXcToH5rDwh7rqz6hb4m1tvGmmhU4keNNG/p3qOetxB
Bc1jPeThR92m3ToukgOBRZRp+SDPltJlh2LiXS5DFm4Msftxqd1HjOar5ZmzUrBtJatOaizZTTkr
pOiyy+TWds6ciH0TuypVY+7xSo5MzUeXvnJRZ3Kt1LMR9Ip++PVlXur8T1cZDRxKWc7Ylo0y9ufb
W9U4XUWCCQdvrBKQYkWRptn72Yk+0prVk4314zef+JcnymbDg5fKx4JUxX7780fqvVF2TZgrfrlc
KW6OufdMSlsj9qJAiPmF0QGoI3aVgtH4ELrnpZzUZxb0wht0vGscALSZPXepmdSREmi5yy3FwGRk
XyQeLb9gDSGwZD8lgy9Sp91Xev7R1O2zUVPp9DPnmtS4kS7rvCcgPCcJboll20fbnQdDZ94wXqEQ
pNzENHQusWOwXvF2kuaToTRkDYix+1C1cWj5XtMNLYKsWXfvXcErwvDfz7JW2WkjdxvA1Lme+UkO
Us8y1cR9hdYwIboHmrcXsSfPIdv4nzsjZ65oZGMYJ5UeroyRr3uC0bI+1iysZI9AG2dX8LxJWQo7
4XNU+dLbY+Yv5RazlmfiLBjDOSI8RKk1v36/ff9Wy/a+KvjnMyz4J/rqf62ri3N84faKz3/V8tv8
b1jx/x3cYR395i9abvctqvT3t/d/TP+4r768RT833pY/+6/Gm/qH6QEIXUTqdGF/arxpf3gLeBgy
gb6giBar/L/6utofhklPx6Odg0qdF+f/NHax0UMygFpE4w29qf3v9N0+t1s8fVGzkmiMbBza9gKS
/bF3hHQ+kk1ECiWGoX47MCBgtig7/4dL8zcdKnfZNH5YdWx1iTp2WQcsg942JdHPH2NjWcUok5Fp
D8sFj+8gpyAH3t6ir2vjF/BDioIeT2lsX51SiTJgIChppXVSXiarTCaUSoiQVnatDiKwF17ZZkr6
NMagi8RBxKour2rD7C8F5+GcgZQrv5iErBxGhVPCNpJF94jgHRE3ZbZq+QOxArynuSZeZpb/a2JU
oujIODUEH4qR8IYcHtoxfd6jVsAsMOEQ0xSMR0LlHduHpLn0e2ydw3VqCLJ72qGW5wVkawceinBl
K+2paddNaKJtBAHQYPIqe5ibcxiD4zP5egjSvPljdMYG1QyHO0q8OHlMuOUpbEq7f2z0HIFvyymU
PrpSTleMXVODbOXW3OvMng64cCFGkh02zHRMrQYvJEI3dGaJ6lrrKosHyRm+mhZCYI9mAivCfTG7
wI4qer3nmIgjGhmjBRzSVMaMPLo83BhlSfxeKM3QRfWb0x5KQE2TgaNk+hn6rP4li1yohc6EM/Y3
ncxPT+NSAEDmYauAmKKrf2GCEJ7X6c7UMjadhbcTi3zDI/Z58+unUfsEwfrzY+hls/8h02Zb+vlp
nMrQ7bweTQ9m1nGfJc6twMrqV50pji4ARAIMw/DIkLpf89qmVzIkzOLXv8PywP/0QvBNDY9JCu1u
wl3cT3tilNbAVbEVIzaJxSmXrbFLRIKez4zroE9s/Tdv4PIef/48Fhk+lXdxWTt+/sqdacjMVPFJ
I7CjvTRbnZ935MOVpaNtf/3VlrXu82cBZYK1TpHBJV4GWT+uKU0dh4lwF9/3kGnvee/FCI31RDwr
00CIzBQrXcf4scRVp6C/QJNmiesKp8S3EZlehvQrNa7AIMbuGonncGkGfvltiBfOoxgbGIWOndWt
cWw0id9MJSoWgLzNExjA+raFjnkVE19DLELVnr9/tX9rL/yvbXT/r6G69F+7sPYifxP/ePyP/9lG
38pv4h/Upt1//I8FvC9+Gjj96Msy/2BaaargfVSyUn/Ed9mYrwBIu1SEzMk5K9Cd/9e+5/6BSQo6
i8EYAOeWy//6p78CspehslXCj3FUlz1V+3c2vk8v4NKOtsGHMNVanF6W+mnjm+a2rSXYXl+YxB0h
pRTrEkzEQNMinz5+/UZ8eiG+fxblNixB+FAa1pCfXwhVkAU04Jvwu9JCLB1FaWBzTg+8WDz++pP+
QrtcvhZ4QlA6Lm58e7kfP757YKtRMCR8rXmM12TMHAf3scTj6CNGyNDD4+KQw7C3s1DxQ7qPkyOp
RdVren/Va2F8DNEtGLI0sBT6qgCuiCHzeFczHbmaUQRx+pt16S/HEX5fqqMFWQsqyP0+Fvxh7Je6
bWGNI8qWfqI+nkWjovmAiOyM83LmCycfmosZ/PoqmcsC/8NqyGfirYG8ymnTceCvfbpKuIytvJ+Q
ZNQpG6XbVDdRM3zkupff2LI9jWG8MLvG6hQndOCkoQUmsvDTYC6AB5N2XJ36SeLexBC01jzLa0MQ
gRo1p3p4lEo2bhJNg5IC3ARsKzNMq4Cdy9njFVwE5/26uhtb+0YOQgadSQNvYpyBzsuNoWon28zC
xRsW9BS0OpzWbesxRIzqQFR1/iSW3VEOyZ/CjP90brlYpz5fkmV/WB7RxShpfXpGMblFY5J1Hn7u
XvqtU1hoK7N3ZNCoKzXT8XsRPRcdJHBNhFeLoSMnSwPDa2T/Zv/QPhWLy91BY8CciI0R/+XC/fvx
GZ6qzDGZAnm+6iXgiEZaXVMtl66cy8CiSTua1qqHtQHEDhwiTeAZmUwYrlbzRARr+5v09r+sFJ9+
nU8rBR6CijhJso68hbUWGQ0oF4PzmdE/tuP8O1bZ8uU+PZoMPVkSHdQeYK8+jckSKEvsccgmG47M
K2/shiCq7eE3b4D9qQT6fo1Bc4Ffs6AJsBD+fI0Ls55yUtw9P1dyTBDCI8ZdFwfLnbcTScqHOoYv
FGrWYXIg31JkOrG1E6RcLcQSsYUMcVsbSxRVPuyoId7JsaJX6J3wioeneYQ4oxj9Jiz1IairZKuY
io0iUyjI7Gn6JcO6ib2H1tIulKDmkW5I48+cy1dNhK6NUQJuMiLFJrvo6Nv7KJ77PblNBRGPVesX
iLR1FQWu6MEZmFIgXc/DN0VN37NyfIkitbly6WwqXjSDUkVpZXksJxjVhmSJV7dRj9oV3RY+LA6y
kjmSN5TVb67x3z7HtG+w/WowaL9rfX58jmOZN6Od5YRKofwlZntdpdB3qHuqXWcp9/EQV0dNjcGM
URKtaFdOw1TB9csOepd/+fWS99cejG6y1lH+UZIZur485D+ss45X950bhq7vUCqtaInbhNJVNNO+
AlKt6U8y8OrU37T0/vZDXWLSdZdTHwfMnz9UnceC9YEPLSMgMZ23ieyhW5ltc5qT1lm5wAxXUfry
62/6tysZFDlOm2jxVPP74v/DVy0xZpkDlDdfWP1e0GkM3In6kfiHVTVAL1dE/+pUs8Iw1nmdoGMd
i8Ha0cWJf/P1tWVl+Pwu83ZRBBlLMMh3EcIPv0nYWXNV9xH6gnY0ga2QjhuqjLtiIgzWasN8dKZm
hTUn20PYppKBELQH3cGMSUFyQF6uEBSI5L9Nd7++SN/1DZ9/NR5LNr/v54+Fuvzj85BBRISbyTLj
FS8G9qhLjrssA6852huA2mgkcYttK9PYk5wy24wSCEZLV4OV9EFacHrIIrYnTR1IBm2Rx9beC9Yq
eFIiLmh23iZ6S0ywSL0tmfL8bbqtrp3SXhsuiKohPTXu6AboL14AA/mR19YrO3uz1cFDWMvTwVwh
G9MdM+kQnTf+zb7CMdMpDYlHqIQ5QqorhO8bARON4MxLg8JszfGcNHF8kIra9P5YIFjOudBRJFOf
07jjM+qCtt+AJMnM36TA/N0m4XCco9Q1NIMr9PP1tOKmLvvQcXHPeYNv9MoaT2ygd8kDg+32z5Xl
/x9D/pvGPvSfiyj/ey+wGb/9eOJY/sA/7dzOH9x1aN8enSbc2SxGf8onvT/QuyGeXDzUn9STpgeR
klpHVXGBU44tR9l/ubltPOAgINiJ/ymL+3dOG0xQfi6wvru5gUEs2wCft/Tbfn5CSKruYneWDCa8
ITwIfF0eu4IcnecQ4PSGl/DgtWKrGlujVneI+bvAlK9OAkZv0PHI5FoZY1Al+4JmUJw9wKeDoN9g
AGdEFN9PepyBD7Cg2lRrD6f2WkssiC0ZNK9cl5skuRcTJCzN7PaDNgStCd+pItpEwz7jRsO+Z/Cu
Z8+dsKorAz4eurlJd0nrRu9vypaZo0h8XI3Qk8hbl/VB2gPeM10/lSXuX+HeNJ66Ls0nhaF6503Y
eOnq40LCDTpfaC8yPASfpod6gxAF3gHTM4VaG+dFS0cKVM1BzacXqY0dcTzZttGYx/AKt4trT4TP
A+1vPaPkJD0AXGzotxGDQbGCUqvVr+wuqzpxn8GxmFRpvfHSl4wySZSXTwPMR3/KdGPn4FkYGInj
mxCHtlcfmrxA7TA+9Jn5dY5nstG87IGASuJMfOid3sbNuqtcYKZNy4qSRh69DAbzUJKE42GvyqLD
qLfz2ktjok5uDRkexriUjw58JOHeO97FIR8qUCwQWTCUZCUvbRoba5Tg/TbDfgrdLr5pUnvTxupO
MZwt1tUrVb7GQ+rd5DRZHqvabe41JelPalg9dp2+UtrulSjtQB1dyDk1ILTmRTfrQ4fHqGrvSCEi
jx2w3hyNOeisLvJJtc8XM90uJ9PN8b7MrnLKxHzs8L77RMIFwOAP0HddJFbGHhQwzu8meWx7QKhj
UczYhluUJfFtOU93EHKaL3PTj9/c+inEV2zJ6Y3cdp+d/rpP8+sW9mDefHdoK5C1FMI5PIhVflFA
UC9qhwmnU8xX+ozBvzXv6QeIR9mXD1OeQTkqymKXEJmEoZi5Z6eq+aqvtC2HsDWjet8ph7VVPliO
GyAKSeb8RrfrIyqZxfGGFd41kVF551BTV+HCT+sTopasm9oLH6uKS4o/KwMBl+O2yTBJe/aWptM+
BHdnR6fa3ocwCQyIhmps7iQAtUjBR6UXD65OL9V5X0SPVXXMHCxMBTINg/ho60gy7GYahiMZvcxp
xL0ee3dJ/nWOjtGUPuj1kR892YshWh9M3x5e0bV44sY20wPtTV9WW0DifqzJVZQdGQZA9qQ2C7Xp
SP70F42eNPkzkgSzm1Dnv+PwT5s2XLcCT0yE4kGhedEkD+RgX7dz+jRF7lmdzSUhFJEB5zj285gA
G9c55G6ZXyEFInynvidvHIcvPvd874SDjplF2xWisteRdLH5Y4Zd6UOEfxhrpSKUD8no92hhaNcw
thsY3MckeS1I1wjmKX2uotnZxrEa0K87Y8PqVr2SNH6ZWtNXbW6i57muXexlVbnNwxJnGutGUOKp
j81hOMzSFZdi9noC4geFy4+deGwJEUfJixvXa691Yd21RnWbueMJ1uU2JWb+I5sn6xGa86hh4ICJ
qIf3GM/5edi8cl0n4jZDgWaJ+BDhmxti5dRnKqLPGYmheEVvEK+7Al6epX/R8naXh90R8+sdHDp8
gOmLWWCPioggku4QbUo4O2s8L1oQ9S76ZKy0FG9B1LyFcCWwTxHfPeiX0vgYm4JKwJbPvXms5nmd
1/3whOgkYiIYxe9jOOLtYaBAw7edvGknSQ2HHUrwjtNiTCpm9XUE13OltTEkstKtFrZXhx4VAgX6
QHvfuA40OUHugWguGbZDn/hGmIFhFy1O7+eCwWSsteo29RTBPjGrX4fGNdZehdlLzM0UAF5lmvmk
LxN0B6NdGCLxOSit5942yXtN6kmELnSdIZ6ceMnS3cDLgSWppCp1Lol6MDG29N62M75W7bqLeDVq
VsjmOOXVHjPPqw3t1g/dcJdHxiGDZZDxGNYVj6zxlkD3iWHVG8mEGxO04ZjTbVJRvZmnfKRHFYJm
c7R4q07PgvWMmvhFhXrqNFjARWECIiWEOMidysFKNN5qoYucp73S3fmqLtLb2LLvDJCgyVrNq/zI
FPXs1MmrkBLGTi8BFeT+0JIc3N4l+pWwcDVAvIsPugpuwb1xzeilSBI/Gst1mLj0Pq5M845IQR4w
TsBq9Aqml9QMYpY7hksEZ+DZuUDqX7nVXrRXtErCrnlVBC91cxgMmI45wyTAIQNOS6+AYUaoV6ZE
54a8CaRKJ0vmL4mDY7h5KPL22a3BkbAKHl2NEKsxMgh6Vh2mZYsOk9PyBry+c7YRvwBAXkz9CN/n
DmW5GIcrRjlkHYt6DxoJq2MUwQqRM5kX5zIat04MRySKzyiDOA9xlyfv3ZzaTdToiOZad5VaXbSG
SETwU3JcUEU9Lm5S2JYn1kFwSfvQKwXktjyd/NqEK61U9+FYfjHz+igRUa3GIgQ8yTifJ5hp+gb6
w3DXl9omztx3XWawFSPzvbO9pw4RNF+vOzB85w0SUPtwqdmbSdeUY6gQFlkyH1l5JTlajLqU/EXa
CHMmiTaiQORGvNizRnrbXjZgJxog3StXmVPmYDrufISTKaQmr1t3CmnkDlRoZAKkKtwrWnijNbOG
mR1lZROizE2QRddznmxNlqq4mzecazcZWMtuNmhQyE2I24WouqpHzcF0rrOHvYPkZBXXgB3nxYGs
6lQm+GszVztWVXnp072p6elKxcC7bRyuTgM7sgSI4Ay7PGPSaI7HpNxSHVTo3vdsYkiVRLhJc1zo
tCdtmVwqHGq9qnyj57SqPTKspuRGK5q72ihuJqW/6La8VeIqkEbIUQ6CRd7bd1nTvajqB9l6ZLZ+
aGAXR3HUorcIt3hslPtR7ddSIQCmybdZ17IiXNW0SSLi0evT4L6G+kEdHkHkrqGZEroWjPXBmp5K
rwwanOMZRzPACQho11M8+Ir3SK9w7Y5vonARqcmNnp0Rx8HIjNbcTu6d6UvVuk9za11WcjdqMdtF
8ZouBV6nljoaNwtRD0NLw2Uk7K4sGMM7fYRFTal9RIS5xnVNREZ/l46uHSQtYIEw/YDVhaA9O0bm
eJVULl7fdjin8Z6GJWSNiWSvQj1L2fhJD/GQbDxPqiaVTLVDYLZRjYhVt97VuVeu9ZphkgWN061u
bPrdgglyWWMXnsnbaAcIw65+0BN7n0c0ElQww5ZdPbipCDq3udXESW95DGL9pk8+iH7yibBgtVUP
ItYPxkz+nAbWZS7ovrQ0jQ2H+S5WRM/uAjIjtBX8o6C0xk2deI/m0O4TSqezkic1I+dQWwviTFdG
PPGDZpwFEUZAG7YbiBZJg4B7gTfe3XRqT/TNwbBOfQFm1soN9MPzQzXyFTCr0O/qnVsP8+bOnkaO
FKl+XTXSXQ3FDUPwL7ardr4HvXBty+qYpMot8FFctqhONeWit9qlm7L9WL1bVeMT0g0RKjarQ66O
nAMAJ1npXT8/lCb0z5YLWoHQgVYTzzpq4so9YUU/aG372JnzLvGmJyseHzNHP+VQJtgn1iSPrdJK
PTaG6id6fNIRW+oK0hcYJkcpEOOiK4fL3MqVYjvFptTNTRynOguxXgd1Gh8bW4VCBYN1JvKkaSHk
Vv09SUc7T4HC3SX3E5dcGQtfFCwq6VxeDaXu+qJjgk9r6sEtJLUu1kn8p/M2pUm6Iu2IKUH3JhJO
AWOvfqV0bV/skvUfFLh6jgqwGDjlSxAdOkNJu51KCLVwY0OwrliAHH0CTNscnbBOdpGOvLwmRZ6h
gbWHbeAnXXiX23N0nUsFSIFo6wcg2Ky4cVWMzkWhdXWRAKVWtlarG3MosZBaNZpFqL1FvQ01AB+a
TVZf6W2cfvEKN1yMuFSepFuF1woNWBLKdKTUndxgdNijIK93Tm/dS0U5gwkG3FC5PJF1Jd1Nq4yQ
XlV7WOklCneXY1819IHrxMoTgwFI1qBhXxXbu05VDNm6RcWu6QjaUmfe6GMm9nnWIZ4nTGmN34ve
b3XIvPDWaQ11VVU12N2qZuhcXrcDHNuhfE/InWOSAOPerI2gSTIFZ3j5ptlpirs/Eu+aNYudm7s5
okMNZR2lW2MYKOWcVEHfroirzjHLtY1GC74rGrGk967sjo2sjZQV3V/lYA3mPVrO2DdsaFl4wXdW
WfqO1N8GHcZDhUxwl5hYjxeEGEMoGxTH0BqoPJxtrbUsfjWMXRVKufBmwA1iU5ctLeT5QoLEPnHa
G6F6l4LyL07oimXDu0P2zWhixLXbyA8b7cMmt6qc7YvTN9SavCx676z1guqx0xROf1Vir+exjC+y
nAV9N864XcdtC2eaZrVVIHdpgWFrcI44E4nXutWfx1a7NUD5T8K5qpom6IzyInmyj1ny0ZjuS6v2
u9FzPnAx4D3OvrUDIAYRvrmOt9OLr673GI3ao6GJuzY37y1ZxIdwir8qjv1mteK1KgRAov42IbeA
2Bj9UsTfCe32G/TcFcRh6A4xJbPs9kKvfYM88CUIi0P8MbYrEFahFq2GgbQZSzD2mnos57QQZ0Eh
kfbzU6ta0QaVNlX7lNNVqM+KQsiOmG/0WsY7I3+ttT7CGc9oLbG6S+U0dmDlee7bvTjNdBrPTor2
3AKnVbjVZo4GcOPqI4E9ICKKe7EcCZP+SyyhxznlXLPQ2NJ3u3Sry+5A7u9TXsZ3VZmfQ0uca1R5
gAFKSHXvyGVWBhvvOm7JAWqy2G86tmsJFiKbxmByycnN0y2n8tu8HjZdZmb0M6Y3BKAHpw3hybnR
R0KZo0XpMUckVKrDu9fZjc+d5dCPqjSfy2d3djYqVrS15yAebcqgbN3nNgWBRIexW5W1B8rFiYA/
wcbVXpO0uyaLeGfNAHmWjUS3G1S6aR6QG8BhNfJzfT7kprdtQW64UjuUmnFUx36l5v2DpRcKNipn
G4K+grbpZ9rIEDNbOcSWWpSSK4+VKrPhwnSEvUX0h3pDf5rTCBe8SXtDExyzayx53T7ubUop580w
Cn66P/QJO2FX71F60p8hux7HUwZ0xsuvIkrUaQi1a6M2zh0DvM5QHpOKU3wFAJkdN3Vp5VK27iJR
93CepphSVO4HYCmcWtOuI8sp7K+8Rv9qstd1CizmkdKPhBF6aUNknYeJ4SUncantY2NKzqOzFCeK
EdvjCjiovHHGiMCD0bJHzFNDvHQz7gxmuPyLMT13tX4Y64ymFK5+GIDw9vpUfGlsK/DkeypNPyu6
e6KIz0NifKtIRmDFHJtzZNSESVlmOz1E4SLHhBVPowmOFiVGP6kAWHieoo2TNtUuVYR624SQ+mMB
/kYVd+XEHSRcVgu6xaUmDXkZqi4YyGu2Bq6gAZI9586TtLseq+YUq8kmK+xqC7Ku9OFG2r7ZLdcc
rIk7NusoEUGcx4+hVQXQ43CajpZ1ZdHMOQ9zBf6CI7KRTs+EMezbGsJSaYrGt+rRPNiium37LLnq
J3R5DsibEd3UFhLPYTbYlDOJDN0q0+y+aWvGbxO5e9oYY+OoM5epBeDSpJBfi0oEllZ312k/bZyl
S1E66GqVHUEiwNOGjVao0UYNUcMFieSx74bIPrPIZ0+uTmMv5SzAev1C4i04PgJTcKkU29ZKYnR4
3XTuLSEfpiKZ3hTY/x9ZSbOzPzeFskua6KtBs30b1STk9Jgz1m7MYYumyCGv4ZYr9mHIHy0glUkV
riOESSu3t+56B/IcbKgMkeR2MPZCmlgO6X3gCwgKK7mRVYklat4MIRAfWHXzKe7rJ2AN+0Jpb0de
4sWNdSvUgVj70PqABLhdahTDHoNQvYrTo6KpfmUD4LDEVmvze9f4anQo+3PkH2Z/65UD2B7QOk4/
vusj+nC9qfZDmx0Tp8h3+hzepmZzanRtq0paUxBP8t3Q8ejny3WJ8+S2LdRT4UDnU6OBVB5AUE95
+CJSeaV3t15x29jlrprbfRja0YXGlG1F9DnzbZ1KC4xGo73OgiAXXDRlMKhQs5v8bAp5SsIvtXE3
9aa2Hqxz0hrPUx201vNif6GlJzEUukN6TkDpzOxKCh4Xn/yPwGzEQCkyP9PzOCBh3WkaHRDGJgcH
K+YqJ6Zbas3dQBAHSS7Wi0LMG4FyINRsCnS69AwG3dsE7lDa2a+TZNhkkGBgg0UE4F04NFaAClv3
ApKbxVrWscX29BIguRxB+TI2o9mT0ACCELbDXsNcCM8XZNG1rpv7iFPP5OlrfRwAfk4umQMp8+HQ
xdAGXzBmsyHso1mV3YtQLoKmNEkQbq0HNhsP+nXG44RxwDk0nZnlaA49MoMiOT4DhfxQUNEvb5UN
F4+45K3Sqs9dzgIMQ/C2Lvm+Rn4YS78t9/RBD8Kx9nZMHASM13TYDt5TxrMD8uOmL6pX9HoWaRdh
oNf53utYjsfurlqWCuWeSAcoINZ65MKnsjsNg7lFUcTi7G1L+VVq+avwYpQ9II3TVU/A1eSC3kyg
ImaHjDR2fF5LNvrWdvpDJkm9ggfaB5l+F8tvevGWu88TvM0wfmfJPnrtEGi4aOzsRSQPdDTUItmi
qw8IHme2O57hC22E4MigaWfTUzbI1GmpleJYRB91xa6iFacW4yMivy1+a0Lv0NPGDXwmMmzwzpLe
gnkLMc5GiZ8cO9twyOUCmhHpUK+xbuyRoeyV4TrX6CBndr9rC3OH3XXVEL9ilXeu8Zb3i7U0DkjZ
uS1yDvStSRyS/n3enF1Ekh1DzmyocI1As3NfGsQ+zzBEG6W/sefxS2FG75XGLihFfZ27up820Y01
uIeZFa8pkz1KWAYTRVweWlV/gpa7spunZjiXTEHC8VEzkk0dfUhmCU22bvWncrwgU1x5xWM1SS6u
WJv2TLC10quH0Sz3irzNsBDyeTZyii7IM/dgEkOnQmeT1aIxeYYjvQeAeJ/rr+QWrdLBuR2EuQXs
vbIlARLhMbJezMTdlfWwRAg5D8RiQLUpyiszS7ZJg6u9u4ReX91rxLRmirJrUmelVTAWoZE74V2S
hkdwxoCvFFA/0ya1CIPMxnWm62z67rorr5vYWc/kIWfF7Wjelz36CV0vTnYSRN1rrx8mmr3dXulj
zt7dmqntelAPzHi09opzlKnBCDvN+BNTmpPxIXP3Ipn3SnQoqY7jNMgoFJOgLB/z+ZLbxcZSXxW2
8PSqrg4ycnYp9UMs701mxrCVSM1kAwl5dg4e3sOEbA23afycR2Y5FpoK1rX5PTSk76XyJoej18gn
15zWEQZRvBMn+ssEatF2nnEjc4QcjY2KOgGUZgA9eZsau9hMzigUrIwJVoUPJzUpk+isJWCkwLfs
nca6IJD2wieW/xXeZNJpjlZJ9NDJpvhUYJ3SKtoYicZU/JssHw3xpIeoldj/aue2KfhRrTqBGrhP
sRjlg01MDVqWQnlsNQKnEwYdA6KrxtSDRY1TGzuSJogP6RnunFud5zbaNt74YqQ3M8qokma5A4wp
ra/KcusmUHjtfWewsCSsUfrG9CiYVOGuY4dYjra4Rg6JrJpINcRBK81zjgpZWT7iGuZ/ZnHCwe0R
S1J/hPXYs8j0u4yzF7VTkFXzHvbFijGBL4Ajx9zBvKl6HjjAWa4ROjvirv20JpV0IDWB1Q4joxWz
8+Rk8KpusTcnwdkM06BGvzbvr8SMjZxMzksHh360q1eDgPq5659AkjRP6ZCXBw/z7YbA0Po0ee1L
Jp9JfBArVYivVZ5ctcWMECuj0QPar68DN/Y71d0UClBLsNL0xz0c3a2jsBYTzzBdCFhaadOrmt+S
R4qoHbV1UyUPSLIuk2NeTQ2xQVJspT4lGBKoSuj43mfMIZpZWEGRJkGBjL+o+cnpDfpl4T1O2mMD
n1knQZWhx6w0MExCAPj5JtSvCmO41sTX0VD2SdXudffN65JbIvZAVV2HBAi5Ths4M0ZQCx6AuR6z
ah/n+4nUlvBZH8EG39HkPreFQfndzWvd0iNCUOlBiaa7m3PQfkpnvHhwZ3PvxR3qq9o2fA+z2qoB
Zu/gnJQMuNJ8PqmT8V5GX0x6xziiqsDTJbgUsjrgwZZn2gUGraharjNzuBpUfklBqkw5WjviRbNL
GbbZC/4Ie5NN+jWvVxfAz3aDOd66NCQ85YVjNm+UwxBI9C/ZXK7jbEbMbdxERVwDHEy+hYKQllw/
eUM0HxJZBl0GNFsYLX25che5Su2nKQ9zo9GcphsKAsHZDQ6indIkP6VulS+V4pGNwxhXUc1zTgDK
0U264X6YzTfsJ4LJj7zVaA5Jr/3ou2YPBw1nSRZ1TL1o+Ht0J9dtx0hEyhvPS9U3pFj2Tsy9e7Bb
TpRzR7DZ28ScHZeGJukU0WGJBrvYw+o/id5oggWo5ZdhRFYJsvMbxQpv557DR2/FD54eGcDGaXLE
0Fh4q6A6poVm3BQkj+FloLq+jDHhcZMyYtdIjDcvniFQxBjMDKYfl4YliUi/hQ+KooqFS03CJ86F
Ho+QR/6TFnVbd/SUQ9H0mhXAAcg2Dp13cL3trnbkUyS5GwTuysBsn8bR3SkxpmGonpltMsc29cdI
nTmB6RuRj6tMny822GkGxJvIbTYt2Qa1rl51nnp24mGVpwj3Kl3Kw/8i70x268bWLP0qgRxVAUWD
3eYmgcoc6LQ6jXrZliaE5IZ93/ONcpBPcV+svi2HKyTZYaWRKKBu1SBwG8URdcjN3fz/Wt+KoeyU
aPkPhP3py3TW9I3HSLqQzrQnBLcHz4BN+DRPRLrWSzkBe4/T9IPZlciJTYokm6axzXCpm7HsOCVB
lmNWCW6iBGMubvWQ2mUSct1lPMWbwUlXUAjanWYJZ0UTx9p3Nt+poelAibZNfH/hu5FY+6SubRo9
vxLIEa8Kg/6oN/nyHEgokKk8buGYReatbMpjMmTWipNmsZjlUCOu5WjTl/q4zAoqFXOot9ewbS3i
kirjYkh14HRkyLVbi/QnmtBjNiOZMKPpsiLhEt0hZq91aXI01m1KDpllXCd++alzOyM5y33T8hRT
z7obMll97VWNF+jQsMDorC3x/IIRjHSsfsFMbo6MetYSqzufSccALqp4tkR37b1SI1uNzyFkQB24
lrPGr6AZA+6O/gR8YJdqRTmBMQhT86J25Hu0o7NK59nGKDdIM82tOzruioBXduedidfb1g1mj3ww
lnqpp2sxR97HIAnZ56btcI9I+wspInZLIt0gDlUzWA91QM87QO7whU3skGGxZ2evGwhOBm3r+W1G
GsFcUWhzwo6tx5xvBx3jk6NRcyr8Lc+iZW7EXJtX9Ze2N8pz4YUcHOlGsuSOgL5JmKTUo/U2W7tB
Pw01tmZ6M3RnRjoJnJ1eVSA8bryvejRawLZ1rd8AT1lT9RjEKooLgqg40GzKUKPs64dVA06ddhbH
4HRKv9S2TK5JkSqv+nxs6J/MCC2H+R5rdbbWszn94sUFWUcNdSI6sX2JSo+wufiy6eCya3jXFojp
CCKzkEtavZuwN4AH4FWDeWfknQmZwjfvWs41p6RFZUdzAHFm1sI8yzg/sMkp2VQVLDDmEuyegbu/
sk+ofyPvJnGhcnivjeIQxyDRBMDqTVmN0cp285rnVtNP8ZPS2eT6MXEnAJbdaLufSwEmmoa2XiNu
S8xzvci9R3AFxoY0eziWZS2OvhT6WmeLsKNAzT6K9fS86bXxg8SAtzBr07lojKlZO2mfU6ssBUzY
2vLOiK2TUFVahDAWpwrL0yhIjNWASNd3+sd0CES9iTTQObGPJLi26lzf1RBzDhM5TVdGG0CbL2Ew
rHyPbi4HsGlZRFpBYS5p6fNZbXNEEQIfriim4KKj/rvinNlfJM7I92tdjaa0AZve69rwKAyawYGF
+Z5XmaMcdfZNYgUCjXGpf0DVOtfrivBGQg1S975P2gDYe5LNitYeaVdmgupHSu2z7mcjVYbJ/5zV
sKHJeBJLAuSNVYSWKqdC4XtnXkDRpCbHbdnG0uWxROLUaMTF6FcZqybBClC2EsLMcEBxUiyk8cFO
feuC+g58RZL3UuPMSRIoprHvg6un2A9HQetWmubGBu8slmNKG5S/Y9EvsWgvXRPqqzXF7qUsg2kz
kpq11+u4XxUDiqFAOnLrFnV75adjdImc9mtlyuwsZi+J5mPwv0ZlPQ0nfhW4R5TWF6NXTpswIXUx
JxOrkxZ9XH+mSFyaCstSBh8H5PW7eBAfBrgK53abjxem2c5M1wRI8rVM7rXvb6khtfsq8Y2Paipc
EyKSnBNcPN0Oes9DYExcBYCMNlNd8tkxYhTZNbBPu5hunM6h6DLCTXbJwVlGlCcu9drsLilUwa/s
6ykaMIL3nrMMhxgpcKzZgvySNrsNaST47kBKfZoNez+Z2h3owYo3AjLA6BruFzsiNiDGwL8uiOxe
8A7RU6k48JyAmJs+x0MIdccZHouOhnnjlhtv7mkktwnVmBSDzJksPE5QccMOnwA8+zSsE30L3JAh
PFjkeCKcaTz3VMqCgr8rYfnrpOly1L4sc7s70rO010Y1TkdraqaV1qa8YzGpbzDhnKsRuM/RdIfu
fOrFuM2KKnlPbDQFpxJiHOLZYezOYApRZPIj3We/0ycXYzvCr1DF2NYMr6asts4nnm13wubEWmmB
Cew0HN9HsZte4mfqSCqQ/ocCQBQFt+SjQZ1hkWkNiNdxLMgpzdZeT8qggUd96bNrvPVE99EzdSS3
eE6pw09p996F6CpPiioA21TholV16bbc1kAQFmJMzGMMWYG06kJfs/2hjZRONFxs+pQz/dFzKQxU
WRlVIBrJ+zEZrLOmcupFnczIq+kvNcUwPvq+pS/sdER6MQC1HR1CaMaynnuYHR3set5Gc1WOGSkp
mu7TLM5gd/S5jFZySPMlG4aWRYONSJ5AWJm6/jSjmEfwCbxLii/3ZpAQ2qj3Tm4z44z+MiCZ6YE4
2xxANroCC9QIdMBIyS+qcUBmTGoxLNXM/5KTKHcAP3SK6rrFVK8h5CE3VPcKudD1Qd8xQEk6NAf5
mCUeykx6kudoOMB5lbXcpHPo0OQxTO1MN8nSrItk67cdSuY6GJ1TfejpAY1WwOl5av1zRhtH86ip
UqROfnTVomtkiwm/YxWXZrQlbwbRmZL0pWndbCuEdRNG3p7HEkCQg2rQmDiHqQqO52bStVSNELGd
ST01LuohH09j0yfIw+u6eWHLJv5QckZA8lVhkymNYPxKLk90bqezsyicntJ0Eo5klQ6ewoXpNHRC
fh/Br2KGhk5eSXWR2JP/2IySW1c4HcejVKs+T20xf03StNh5syLXkJ5No8DqVQN2DO4RYIhzjZl8
bVKD2pk9hgu0MTiMtSnPV4CT2/3QUSUfwtbYzjig7tpgDlCAC3bTgJOvvK6KjpSxilU2mOyiw/Eu
5fzAm1iAMTpp0XjcdP44f02TODt6vt8TfDF7wJhNgD8NAWuLTkf4NxcjSdMTVQtcuEhj03Cal/Vc
IWLNBrc+HwNvC1efUGyWpFOHGM4d0DwPJdKYH4nOzpcw0KfzsUDNU+MQ9mlPrkdpxXcEXpKcIzi6
7jutIyFgdFY1VLD7yh/Lm6b1UGfFBR1XObbv9YZBdTJGek2NrpV76JHoE4dLywmoGDZoEUijPkur
2Nq0udmdj7pPezpKJO4YpyNr1kmHTZ8Z1QorQHNpaWphGPuUVUhCL+zbeUbKBuuHvtnkns05mive
Ge0QWob9WOOQPYaWGbB+BhVd9pxKHtZ46PHBPFzOMWHjVu8QoRiUTpwvRoyXq0TExgcmk8eOpuIp
XWFct1QXVsOgTbDcxvjoTzHviB/EvAuDmIcH/PHepRscU5/OR7j3xAUYt2wX4Fz7XI02q5N/qJJ5
QzkbSnPLFqD257VUOQZsSPeYfgDpdzn9lr0ASWXW7Qk2eBS12R73e7tsa09wnPQJR6BlYgUkyWpU
G9igiE+0JOw7Vg5/g1SR+NChkOKTV2n++y7Lw21KOYPmOR16SDu1rrGxj52lLGHxwnDJQarZ+PRN
N9yQCLkNkui9TgWwW7gzycYYoVyp7Ts/p7hXD/SOi3o+TWVKmSagEBPR84QjcNfBx9eS+eC73Xut
4CdWyNVMCvli+vKkeP8t7f//lzgOgaD+760Brw3K/221+uP29r8/twpQGfnuFdBwIAvHFnA3bXzG
eGVR43+HLYt30BFsSc8VoxR9LjwBf5mTbcPyFMQGiy0sC1wef9oFDAlt2TZ1rPXKP4mV4HfsAsoL
UKQTClGVa/fEygQhawHedXBOgW9+6RXA8moOQW6im06YSaNpM7n+Nw/J3xo++Ra/vITybj3zJmGF
MDy4gPRxQqx/5biJIIg7vXf97ClcfPub/8i77KKIAFz/67/84ItRPiwPgonOPfEAAL28TAswIkDD
7S/9dFgXdnZgw79MhMdr0p3++lJPnNvXdw1iigECl4qn9zpr0xNFXenz5C9dpNghK00Bzyih/1b5
7BDzZBFZ/Z7zxgYF1S7KprN2srdTQA49d9cbpo2uOW98/R8ccHx9Q1G4sZhjSvKsl1/fiG0jLVjv
l0WoXZVWug0HToNGtw/Ug63d2yAdvzEK/vbBvnXJVz4T2wwmh30ECkw9ALfPZQGkjDnp6h0yDqrw
YvTeMA//bLg+/5ZqrD0bS60LzZFto78s05jedrgL7WT7xsNVA+X1w8WpbzKcpGuxTXx5jViSieIG
LQ/XLy5Ilb/PXXurcS1hWkcns49EJe5Jnl94bXGBK/Ct67+073x7JaUODFt11nWUri+vX9uiMwE8
+fT27ku7Pp/bbDk16TbJvQP5d7spIH9HeFeDl25JRL+lzf+GxcxUg+X1LVCIbIViNyHzqD/x2W32
/MklBQFt7ZQFa2eO78w6O5RoSeie3UKX44gdnOjdQF6KtUN4qqIfItJl0mVnIC4E8RgIng8vHkPh
wBl3n4CI7PVk25fDieiKi18/M+V5+/Hv5Zkp0ymv5atHxsKcO3ZY8Mgm5/jUstZAR5tAVQbvWmua
PbSEY643j7++7M9mNlc3LPxeGMidJ+vzs9uU+TRmkSMzGvPh0aPhURYcXpzw6teXsX426l3dNbGH
2UB8vVcjwmJbTkw5VIeE8NukvMhtF6ghwuSSlHs9Fru4t3dVgOIh0Q5qiiGgdwXE62BO3mHIU06T
82YmzkSL5uUoA1SnwyqjZdiqZprFqVafwDiSf6QV6dYrK2qa89KZp+XA2NNHa6fj4+LikwjfsOCT
NvCTZ+dKUHzQqXRTf/26zaHrJlorPRJ0vJtQZhdEStFt9I5O4y9Tnx2UTsPetPr1HLWn5NcREJQ8
wAhA3R7vYgshQhHdKbl9avurElzLMJ4j9uGwaC/IV1vbiH2hZIYnfjysZJ1t0USvUzA44eBs5zm+
mmrGJfWvOdHwPXQLClUbWPDbEUXjSCpi0ASbPBMohbGYcyd1OIu+ycyKNN1ohkfZDKuxEuiTBIXX
bh96w5moyNjM7is5Aj9qTuMxo2ClrbuRQ/cAghab+NIvOJclfUzZJjt4sl+RX0ShL74DHrdSF7Sz
4oK3HLEMyiwA0MGYLlsnvaumdp9J9zOtHprh46ZC0jeFMcc9cwcFFynfvNQtc5tPHV1OAsrsaBfF
+UUf4SnSwvocRsbRpQTUO+FGsPUtmnQjA/969qoHrcSHW9bjmTnw2tru+8yIroBJntPkRaA6Jzf9
VBYndZ5exMR7ejYAdcITu6A9d13tFHHPZ5w/JyxGmyKgj1r2q0iaH6KYJ+q472O1LgiO0JO3auXC
6SCAkNZzTJBR9kweaiIpnK8h91bNu+pel1MJKwq1xz2gFYB6Of+XJT5T1dvmNNEgXZEn6JRXRpwd
aj9FcSCv6Xns00hb1zkHFH5XAW4lmJtzLwl3MvRXCHEPYx/ssoEAJymmTafZN5gVVr0Knq1oVwAB
zLT51kfi7AgGnjafWlF/bAOMOTZ9RW/c5KZ3iHNnW2kEqCGU0SJ9ExjW0U3DjekEK4Iq2efDdezC
qyFH72GVyL8BYDxOmbaO3V79gwgkZ9lsgHyl3jUQhdsmDVdjS5O5V3qVwcgOcaVvyk6cZJL31mhO
KX9ArLWRVYc7rR3WOZZGxDakkvZ7q0DzQxW09NvTFB0m5Ahkx9xYkJFR0HG8jDmr1+c4T1aFPVEQ
xJmBiSgf+EzAIJRDu4Av94kQQ+o3KK5xWJ92jb1TjzqkkwOdeJm42nutb08He1jBed2iCMKJF2w4
O6/tYFz3oaQEC3Ux77vTdgiu2BzvEg7G3uw/jQGwwDtIaF8nDmt4qchmmpfSDK6dkFY+Alu1sDrm
jWt0YMLjnYCvHHBba/VolLe6ju4oofOK0NtinPRZthWGf5uZ4xsz1M8mec8h7x1MqUXy3qvJd64r
J3Vb01uSiHwu3XYR5NgzhPnGsm/+wMlgA4dF3gZLpzsuXuGXa27s01qrANsD202+hrzFtcNZOi0u
yJ6kCW7voinbkkxGQ6/oVhWRZEkefFRrqi78D2HPSGpgZThu+0Fiaqf7vIjHafnrpehH0sTTX+l4
bI1cNtrWq21mSwxGnvmutySejngsA8/k5M2fBmFvKeruRv5T84wdwOFHBH1HGxkT0llgJsVb+JIf
6QvqT/GkAjuxajiv6QumSIfUSpEnTUN4FbXujZ3Pj10ybVroHY7EE2+1eyJGHyJi2CrJZAG7/de3
46dj49mf8OpujH1GwwHEHMX98UxWAUqFonyIG3nz6+v8bHDQ5bLhqQE3ZYy8GoR9WpHc1loKtpTe
lbp9dPA0c6yjmOc9vSM56i0pJ/xj8aKywo9Tfa7kURR/SM2rTzW9X9eedyjqaJd1vLZh9wa75gkx
8WoPxvoNXInCvcd/eXUvnGCqU1krvlJBiWLqV0QVLxtNW8XJcELbZ604453m3WqBanmxvP36Hv3k
/Cex0AsyE5GrWSpj/fmeVYulFVaj7i0z435swpXrm58i9kFp/tbx7yfnHqpTtGsE4gD+y+srlbYs
krTylmZMPqi1cjCGxLBHSiwXVmkzI38Do/7tQYuWxo+bJC5JohZcAb7h0ybq2U4zdeoxayMuiS8F
01e/7lRyJJLflI1ubWDikBWIaH6oTp0KtN5ZbknRNdmqETFxKLMrgYIKSbndrzPaNGJKt46THmZP
7BpEm02LbzYaAWzrm44ifDX0q9jJ0K+x5oz9SrILqoPg6DrZIYu09yA1rsckXMVVc25MaLFc7xAl
LH6h2LV1j/NP4MWMdk1GH7iOLzMCFCX4k8qJYaHkyC3lez2tDjV/tPp8O/brCUhOiwypZbVxC0Gw
dLcabNa4MfyodmMd14PdvBdVuCpT8AJ5cBzJ0TS69pwa8qpnFzjN9s6ACO9yzFZvSefx86Y+15kx
vdTeqs3SMHTE0QYfAxshaaHw9/EuCJOvtFu3Fmdlm6TkypsvuhxvUxL3a6dkixg1pwb7YLXTkiy2
bd+zuqVbPyQaU9eu3CTYCCPYsNrt7Gn8ZJvtfg7GMzV/T7W98837qELAUaYrdrz7xiODWNlc1VbE
792DFQen6Xh0wvweN8LGp+dZFT51XbbgjnugDIEmV5DCwM/QjjTYATovugzYfVbseiXxlZSED7R+
KT+Gu8FC8cM97NuKYOXgygMLZJiYevlcNLMxZEXVR7HtR+uoefwzaNdDFX0duX9F3O0z96ZGMVyg
mbTRsrUodEh9ADwOpMlPLpMiXVKNuZrxOtYt+ydEq4NOV5GNjB177107M08c3zo2GhK5QN76nEd8
rz2X+YS8vd/TvCcemWfKWAs8YkIT0p8dSNfZ+Szjq7hm093cOwaBrEN2oWpGKl7dFMPGKDEZZv1p
OUHtZhXC5bUMo+RyRsoZFAiZOJwWIrnMObDGHmh9rea28WFQB2ySy/Ba1ULUGHFG1FBMU/3A9MQY
VEss0S2nkwS63hDGrWeM1wH9NIV7ZtfWZ3xiIgbEsKlDsVDPpqbl6mQOKSQa+ilukMaxM0q3NLa2
mKrhbsDSkLe/nux+XPwUTpB6IuQQZGlwdV/OdoDm4o7vDios0K7VeYCO335mV6mGQR6jWU2Caynn
TWRPm8ZnG2h5bxxLf5hw+RMoWjpUDYlRcnV1an02J9Gq1GvdGqEfkdNE6PYiNam/C3KJybP+9dfl
pPt6AlTFGEdadA4VdvD19yU/RctzLXARRsY7jbiTk3Bqa7pc4ZXESW2h7jtp7ASJVLgCuLuJK6Ry
4XhfoZkvJ2yzVGB3fqkd+nBYc5AhRXF4dMhHdsfAWdgFR07mBiNmaQKvUGD70w5xEu3IWaY36qpt
jrq5HNJojG+6SGyNiUMB1DjXHNAQdTQyvcPssAsb53Hj0BofBnrBRUavzu/2ACV2hbSOpOTshEX9
SEZXnD+uGl6drB7OPIcRNQ3oTVusJIRcnvSTfSzSgO4QzTjyyWbilYMPsTsjB3bms9yYCARSJ9CU
OQpLAmrtnFlwzg527RyHNvyYW9GllhQXbY1qxh19JPUcKkrmyy6TzLGMVSxfk+lf4T261gmByAdt
xTz89O0RhqGz0q41Flv8Y+FVZ5KGPOkpQejto1aHX6bRIV7FtbZOXl64Tnfa8/oirNmRAHGVxJiv
td6/LhxE1yAcgBZqhywJPrQWJ0JOjnmfl6Rg9CtmAmT02Yb8gp3v5het4FAnWK5CDmtmzhm46HHq
gBhuguCqanWCE9ZWwlrXugfN9K4TrknJ7NLw27U+p4dKt3ampx9dztOp5q3Ue9HQdbVyzEsqVpmx
MHHYtxxeUc4ZncBZVYa7Mh7WSR1cqWmW6KVbYyBLhSTnvgY8ZSMnePrlXryFGqXcz9FCQiYQVbpt
Yang1iRciR+An15UbnttlujjEFmQTeR9phmFecBF4xHCpmvDytqCJoR6g38xcL8CXCbKteTh2miX
Uy0h8mg8s9xpKVqxQHVGaKt7HdV09FOFjky2si0O6uAdMynPHKRKvX3ENueigcEvmWjztIO8d9m2
8r2g1d+Y0BaYnFdelzFhudlF0Pi36ogdxmlCPy5aaOSkG8xoJl5qDc196Qd4EVgpC7HohmHllpyt
C22VQ/LQOSefeN29E3GMZ78NQIaUbuZMgoP8fWFYO0r+u1Q6N6qbTIbVeJZIXCCFlKD8KgvXkRvf
4UkhYSvOlqhHnL1a6es8eGPv/JOZw9VBA0v4a+yeXtfqW8pb2dTocul6A7sjbiYLr6NeQXRjCdWJ
X09VP15OBeOx57dAXFJDVju5Z7OiHjnhaBECtNTSbq/2JyGnZjfPH9RIL8fhjcv9ZCFACg6oloA5
B8giqNoX15uA30KfHeSyYNJPVec5kj18bZ2kinYRGcm9PoXXg5scohDcDViR0Ysvn77zb3UK/3Ow
4v9KP1H9OZ+Kcqopw7T/l5D71Ub871uFi65+mB9e8vrVJ77z+t13Dh1B2JhQuWH3qbHyvTXogRgD
jsqqREYJSx+P9Xtr0HwHzpuRrBZDykEO6+731iCUf+oUqpiqDqWAyf7tf744ZHDXXvzv5/20p/Pz
8wOdA7oWHRMdS1u1uHR1DHo2kqdIh/41wwefsVsUJ9lQE1PoBE21R/GnExCBL7BwZL4uSxtfx6zf
za4Z70HNSpClc+XT68eHSv6yAUK16a3LSHPGxWzQ3wan0SATtMumvg4QD63t3PdChGGF3BqhR7cj
NxYwgpHVnc6cbcUKpTNbrCxa9THBg8c2jPaJIoBU1LTvXLsCSyK8oZErvZmXyYzz3GsoGmwDcAcx
yJqpVu5QTkxj63dvJJ283gnxmNRWzDAJH3HhrL/aCZlBGXo0+OG6++Rla/4FjOdbm/mOPmDyJ1P+
/8DL9k9HBpfcuL9/m64fHh9edNnVv/79VbLemYZUr5EleCt4Yf56lfiRAP1NS5hnQ7ucIs73V4lW
utB5l2zH1C3HUNWs768SPzJsEoKALEvp/Gbm7I8NY0d40jVxR1M3MxktL98lIy4dOft4veaWxAZ7
irZWADTEYRsAw3L41ATGqS/jeoUI6pLuMtQjO1+hLT6meW8eQUxz0rfso2jvfn/q/mcbJ0JRtH81
TvI/Th6YkhBG/+Pfn4+Ypw9+HzHmO6kyUYmdIieIMfF95jXfMYoMy7URYf35o7+GC4OIsCoSTKgG
o9x4Plxc9Xz5qGlSpgHy/mqq/dXU+2PDj14iAl2QqfwRuOJene5Aa9WjmwzwRmYBDz2e2pMRsNCy
j28x72/0wNxUrURJ7t84EYpGakPaCvX2rhBFR5K8uPKXQ6DrF0NsymXuYWuc0ATHXfu+1csAcVFw
LtqTIjbMXVBg0DMrxOdGiKKhD1PgJjBrvbr9EnoRGYl6JTa1LndOL7LF7w+//9zO4Z9tkFpoURgf
vx6mR4bpP/4jfz5G//zc91FqgQ0VTEEGpXbmKLX9+z5QrXcGlAdC+Fh1WO4dVqXvA9V9R6/CFTBF
4SGrj/01UPmRLhDgKs/I02T4G+P0Z9Oa9Dx0SDa+aKq+r6a1CiOtnRTCInGUxlZqY+Dp8zXOTKKv
sZ7HIAeSor9vSQQ88Yv8psunAcZNYC+SNALM2aXNBgtBD3Qosd+oB/+kZKCmffKMUDoKixLZyzl3
SKkG58SKLnFEDCdt0+dbUet7XBqPIdpwrD7wZdoW9EM6X5RlTT8F0p2dFu8nBKenkpZoiquvLt1b
w6jhkCBdoNRxxEeTQgIG6UiqjTjJM/dinv1mKQfUegTZVnD0rXi9DBI7XWCRIWKAIMsFsX8bk8RH
x02wsJeYP3AC7jnxpcvff6f+2d4WVa3/+1eF2fwf/x69eE3UB769I0In4oPFn4WVfAcTKO/3V4Sf
UB4z1cgUTxvlvzbRJsxdfkYbkwRAlBVq5P658pviHUhPy9OJDLEFQdK/Ff7xqmFG3rYK12JTwqrw
BGd/tTcUmrCAHk449aEareM4+1pg7XyIdVceMDKluHRgESTAPza5PwZbpLDOGpU3Yo7J708sa7BP
n927nwjlnk68f23sv/1JnEzV8ZT/oHT38sUQqFU0bQSYySjsMLPGHaGoddeORMl3WBDHCMK9XYEv
adqeHIQSXXZVkqebk5J6jEUX3pNbZV+4VfnI+X9aApezrv1pnrtFAuXjvZEBWCTIV7vrEk9O4AQI
cyRWQe/wJBpzOX6seTf0Exwk8j2APiQXstc2k2wjfUE2V+2dxI6jEaYb+N4yYv2+nmZgIw0KjkXj
JIB80ty0BLgBG7V9mHPSranNfUndsiWmQaffALJmmL4ygwa8osQ9EWbsTUAeavC9Gfx+/Y3pxlR3
7fVdtcg4swleQev5es12WxyyWqgs/LJbGZlJ0Km5mEYFVWyhy2r+sc8+G6Wx6dN+ZTX3zBsQEq8q
/Bo5sJJCXvs1BcZ1BAoMz+tpReGxo+df8n9HTbPwlX8d4HFlu1sbjuMbg+Jnf71qb5vqtGdar8bE
XCVtEcRNvbSTAKe702KCSwAG/voqP7tHbG2ojXiYNmBnvxx5hpwpQtRpvZRTbsMq5pnmPgiKQyqz
e6ySMy5vZPy/vuiTgujFk+H4anGKFny9p6r5y6tyAiQTFk7X0iJXnCZZph+GbMJw3Uf6+CDM2PrC
WxyTBmEExSXhuA7lcsSFn8oioycRTcUhtWyTFHgdXG8WhtpBj834AzXm5DYk/X1Z1UOyGZ1J0Ah0
g7dWsqckjtdfgOnNszg7sCt0Xy2zzCyzwH1bL0OiQJe1hUCDdSZczDNMZpP0qXXdgVaYe1+uHb1L
19GEF0bTMW4VhjueAqUdFkIj7nx00JG3ZtlscaGQZTkIdzOlNXbK5jJLWbKzqoiXGRnGR6PQ4EpQ
VaOYrV+185RDf6Ucjfe4fePdYe5++epwzkKySnkfERjtDOogzysNQIjYAnd4/tCx1Vso/6cVDARI
CvZX+g9LV+I8+PWYeHliZwrkimjpXGgL9FRp4r68YprQ9eszrljW9c1UxRhNmaTgVuxgkVlv1ehY
Z374fhwnyKZCzC1YVl5erUgSvSb8CQaSDgqxFe261CNMdXakLePMctfVlAHUvsAb5ib2Mhq//vrb
Ps3oLwaQ0FnL6O6p9gmhu6/OE52v1dB1AtgLjhdsODfZu7TLfPwFZHijOvOX4WRWqy7HINdVlQcc
s2KmEZLgwo5ebjL2quSLOKWQ7dqz2pu5hyMMYYyQi6TVMYLY+dJRmHErgz2bu+HAb1N4gKZqFuyV
xE02XtpujBtrMLSLLAfaFTpCrIbeowsCevmmx0EMr7nE6hPjpsVpY64EIaVg6Fq3uDUi/J8jc0c4
CLIKtdg5HVs2a1FYdTujKPuTSPLoxmQev0kbfqvi8s+2oRK8Q3+/oYIOWNZfnh871L//bT9lYVhg
mGI+YAWFDC14d74dOSzzHZspE40vRxKaji5vzZ8nDku8I8NZJY/ovFskHPChP/dT6vexyaAmSVqC
fEpn+40jx+vJnPQ4rmvrzBSU23ROP6/eJQItiYWKgAz3M12Z1Bsq40SPExIUe8gl17Xoe7petXHw
Stt/HFhvALjaRv04xrDbQcc05haabnkbGyMws1Zz24dCOOXHxpdZdwLrAOkQ0U8lUT944nLgnwmE
82e3+yd7sFcLId8CrQzzOfeLQwr1pZffoi7lUOg4qBfCmLJFHUEM0cBiLeLZhtwn6eRn8SKIu7vf
v6yl60y0um7ZbEhfXtYbS5FbZPkS5TCd0J6EZzqfmDod93HelX1/JCyseWOqpZTyfPJ7+qrPr2m+
vCbCXM0qW3VNfTw1fGBb/uCDDKnMt1Qy6jc9m+WersTdtFWhjyH6epbT6XxEWgkNmkx5wVJWmFmv
Qo5CFYnaazcthlv4+BM7UvBgcXeiAQsitH2i7BYFzl7TCtJ5BH7KE8JHRURQkeUVJ0PUJadGYRoP
usg0gdOSXfOJn3rFRWk1gO9Lg8Sfb4e4v62+P71mr7+NQV35yZVDlIfJG/V8UTS63Kb3Gc+kCDUB
GKlYQvzUQzo9VKINmBsiBCFcuVPZbsI51dBBZ9X80ZtLgt2GQaT7eeiNo+/n87CuDaASbKer/kto
T7wxyeSghtak5mOG7myqRnDitOEEVBFf0VTf1k7M5LRNSh9ldAcDDjYZfkBgKdylQd0vLxjmGvgc
QUu0miH0PN3aRt3lSN3vKpkCKGxPj2HQhmpl60AIl6TzBZyd8aiEVJsy+wseP+hHM1NHQW/cRb9a
jB0kZbfDrw7Rbfxqj2UwgJOOOmMVIjmF3d161lcSRyhUYV4HBNuamgYE1PTtalFavT8uR0F+xKEJ
65FfntEcX2RNjYLaIgRjOiFOi+Y5llBswtKwQ57rZGH6SBRJ83ryOgT18biKDYLFAKmRMWo48yiA
o5sm2HzYix9yIYtIAawy1sSgu0rrbr6KS1vchAjwp2NoyKq50AMP/kXrpxm0sBbkztgjSgc1O8yf
xUzkxWoYY8psJWC98WxMILWeiIE8g5XbN9MVfY8ZSLqjSHKQ+f1g46QJR5/UJrpkMbV2RrxVK6S2
6Lra6Jdu0KTwYTJcylkQAc1NdJMo+GicwLDk0A8EsEqI78QITmQkSQGOUhPDjelPNVD6KMs2fIoR
kvq1OS+qNpuVpko015zIANE0fmAiTx2hUzAVQ6mMsCMtK8SfbCyTvnuwhTu8L41iIGcw4kGniIuR
AoNbBrbP/hyZNBaH5dj3Vb3PeGrjgj0DATV+WA7+JqkQGgm3djDDcxb+2Kj5GWQ6oRJ4b8pbR83f
BB4wlcPBqx+LxmSCd9Vc76tZv1Hzv7REe/0/sklwrKmAq84eKoAS5+lqhHIDT9cLNTrt+qiBM4ao
y7bFSbybKM7mtzbvr6K5JJYUqfp30uHEbfNGq83vszbaYCMQCWXAH2FKAhuyz2489cvM5RxadNFh
7GoWJdP8WnZY17yW0PXaOdiC2D8/6K+medpWaf7GjlRtqF/MlPxNiGZZRDmosp6+2g/+dWOiRvKN
zacv7yagZsTTPYGZwv1JWy1khlG3bVI38Gkt+q1d1f+bpV+AAM+W5eVD+/DHl7yN4IYSSP+v/7Ku
H/L44Y/PX/7Y0B1+vgl7+uBfuzDav9+rU5z6/vcuzKbV9T16Sr7chRnvMIX+L/bOrLlOJO3W/+W7
pwJIxlvYkyRrsCzLww3hkTFJIJl//Xmo6j5tbetI4b488UX0VVeV07CTHN53rfUQ/kDHysMotNUo
/n0Ks/7iuMQNALuSiWgOy9cfnMLE+VZLTY3GBNN5q59hfdom2C+Tuta9R8o4VgjtVv1hHAxivUZB
Vh23x0T4MzYUUVfEB4UkNtdErPJ/gcXqSIwYuMJa9L1Sir4Y6jTJhOg5QxzfFqK+CM05oWvDPBe3
WizcbLM6JRebqF9FIZc4LjXMBnGZpi5JzTZm1sA6dwu0gsQdJ41npYhxMKOQw6xYxJZVq3/Obv87
cf/H2gr8/+9bw0UHiPnJfN3+/X/mqycoqNJ53SpIrCe48P49Xx3nL+4EaBL45Uy04ZuZ8N+3hvAv
6rMUWel0mX/3N/7vfKUKS5vCA8nKWf/v/+xP5ut5gQHJNJFsiBW5+mI2Ds/OUjXsq6VobXsviQBL
Lkdt51dZoa3kBG1HhJ9dAuP9k12nvWlEv7yiu38W1V9lFGfHX+yb2L/pGFp0Y6ivnQOA63YlbMVJ
zD2wgILU2mJ5mJxRx8NoEjXx8ljnj0kJhbYOjlUM0NzyNxf6r1/lKLVF2AbunGySE84w8T0HbHRY
q9T7YLU9mfhpMb3iyH12TNwqdCltIprOS3quURIEI9HGBs4CfEHM7Q/yedMPBDYbN2Xb3HsdYU0v
P+f2c/2yfdFrwu1BNd2hWAnR3jpbfdyh901NZN3OAUtDZ6kvxC04MRtgWT1X7yQhYm//fESuvFuf
zbE2T+zTNzshbOuqDEO5O7XllTDb4oqGvn0wWzE9moYejn883lazpBzG8rqp/p+OR/acJhaiXSj2
pVfZCOJgzLIbHEH5hTCBnr082jO/YeiC0DRtl+q1e14N63QIzmC2l51ZtimH7+XWMqrrXJIt5dXu
SQTZu5cH3ApeZz8gHXRSDR1u8Dzk2T10WeY0qBaU5LmN3Q0A3aVLsPMr7/C5QVANUyQICKgjF+Dp
O7SNmf6/7ja5ulXDZ5sUSYurCoKLlx/m97fnMydwbG9FttAxzx6mLZuWbiyy0nTq1v7odXLMb4Wn
bEwYRog8vuE2wG2s0HJ2X7kmno/NssoJzrfQvdDjpEp99oySBN52M9qMQAvjMW3691Y2modEW22U
5vV6uda86FfWmfM3u41K/ARrM/s/P99Z9XQt18TPUgx7BGsmcud4sEjiLLDS9fDyq/1tIFayze5i
o8XBa3MubuwNr1OZ76673sc2OmVZ/daWZvuK3f25UUIXIoewPcHsP9sd/MCYKnTjJody8lrLItTB
zk0zeHYvP81vPxbmJKJByDXji94GevpjjS3e5UIl684dvPK7w5q6JwZA3pqeHK7qDXlF8wBB8cuj
/r3D/PqxbWoWRFGYo9iWTYDrT4cNhqRKdVGOO88+EqVN5jleHiTqtjhpg6t8ERLxMxxNYHYvj/zb
85Ipwu+HTc+hts838nRgZ4DCbZRYUVtfpG8mgvR2FHKXqAnq0dmnjsrHXb9Y/d3Lw57vuARy0PTH
JbfpZ6ignA3r1+E42ax2EOG6xds7nVgTkoOTBa4hKj0j/9PWGeMh0bBpXSC4YKl5+phSdZPZJgYR
rF1rERANSygJy+KVT+G3p0JuZFM/pR60OUQ37dGvezvAlmAeUhmQDD+5l+jPh0cZLOHd1BEK+4cv
kKE2HR0Li8l5aSvz/jqU0TnkqeHLJ1so1Pu1C2Fe+NmUY7fo2SlemSW/fX2MxqkQ/d12RgOs+3S0
wdmcbfQLScQ0y4uuDxICUufuFXvic68PkR/vECENTf2zgmuTF5lrrIFPFHnjf6tNpb4B1gPqWlGB
2P35++PrQVdAmRdB2NlP1cOwaNzKI9fSTKp9O+n8mgp5frkShfnKXH/25dFZomlLxZO+7dOXl/rl
WngrL89Oi+aK5pEmcVbqP10gt5+I72kz2bLBBfbTUWyNsnYoymAn/VE9YNsoLmVa1K/8ROenOv9s
lLNn8SQ9J+Ey7aRnG1cU35a7RQzkdWWpoDOXVe9f/pl+l2b8PSDXTroTgjr82e/UAf0bWbr8Xef1
03vIS/m7iRhdoEZLebAKaFv8U/sQlJq8RmEMO8pbYrfaw7QrSneDYJSvCIm3EZ8s1dvfiCOY7bA9
+Jxwn77orGzw8Epmjq9HeTCQHb0hMdg/aD7/GMjSd3Pq7MeXX8P2Nf82pkvJjcsWjZWt0PDr1050
GQF20vIxetoiMklZO4aVIY+VPxiPqVD3aTJM1/B7/dPLAz/7SZKuzrmc+hZ7xdOBsy5ZfEO6PgXZ
UZysplr3+TBCMM1N/5ULw7YE//6M/xnqbIkOamiL08ozDtk0v8ky694eiMDMareJLMhCgTbXd5vF
+qAEHLGXn/PZb5S+BDI0B7Ocfza4CrWgB8KP2hUTlflwJflTh/V/s+j8Z5Tzkl5LFlM2jb5PvOQ4
X5E4URBQHkANIkLolXPMsw+0LdmsCBSb/jYr/1L8qdbJaDk08cPZ4Xgkhl1tMZyv3RGenZceFuvt
xr71zp9OD4PisZsWvLbZ9cjmF6t/OSZT+mEOfeeLstz6kqu8ewygF7zyKp8fmSw0cHYsSudyiyyo
zUnic99VU2lhNGyVdfLI9z0QXJRdzq1DDrKXr4epG8tvfz5XOO1yPuSTCAk2ePrQ5HTThDFGhha5
/26tYR7m2LFeWfme+/J+HeXs1S4E1phCrz4CMKs4UFlz4tbSyIzmcHglI+y5ufLrUGdbRy9Dgmpo
hOwI3SEGB9L2QffDa0X257aOzUFDESKkaLp1n39dw3yinVRj80BLi/PKsh0UpSGHMYsOLhy4QOlX
psizb/CXAc+2DlN0ptvnaKsJB6m+1a5d7cqkyh/JERf/xddG5WrzvHqbvPzsx2rREw1zyLaIC1F8
8/FkX5Ag81rk13MPRCGF3j1KHFwK2z//5ZtutZO1qcs3XToh+HET4ovdhBJZWpDtX57jzw6FtYhK
9d85EWdTAvx8mjWqCGDdEFGQS0N992lYnYYk69++PNRzs49SOYlgKP252J3NC3pka8d9wN/1mPVi
s2mbPe3N8pXJ8PwoaCXIpCEMbKv+//rugrDExtXhTQZa5x6wFoDsAIR68d88y39GOTseLaXmCmPw
Cy1dwSqfjsY+F/A2/ptRkERRSSQAzj2fB0lA7P3I2qfa1Y/0QgyqVYIi+fNRQqR4SNk4KHMffvrG
yjFZMSrzLFySiYKyU8naLl4rzDwz0ai3susie8Ind96k0LY7DMXUWBB6CoBv3UwTfJ8sbndwkyQN
X/lOfx+Nr4JD/6b23QoWZ3NtdZ1yKJOtF4rIYuM50i7fSemJ6o2pXF2/cqT5fdLhQqFgj3wZdQA/
1dNXCOI3WEwzg9rXbcCPhQTyIQ1E9PIP9cxDESa5HUcRqmy186ej6GBAxULFcaf6tgJ06zewod0u
BQLVBmVZ/vG88KiSU6KgjkaEy3mdfpQtRwo68KROmO53alsLmRc1ed6v/FZ//72fHghxXm7leLQi
JKyeS6AbtN9L4wbubh2Xcvqa1K3X+nvLNxD+l+HSL20UaEeUHxziNPyjOYqpg5VEDGJE+jV3Ce4C
/JN76t12flBAY9tDaJUmPV3CkQhcoRwC7yEx/cwm1o0UgXgcrU4c//Tn2TSTps9BgY3vt7tz2qF7
6jsICv7AN4t62B3TeBBOmx/mslb3L492vssGsKw96qnIIdAI0+t5Ohn4xVbuPYgFa1r+Et2FUX4a
2owgEMtYnWrfJcJp/nACMmaIhwU1BvY+ykjbBP1lXyLmL1dV7ZBzoVcIPM0kBGIKsv4BzQ41uQYv
P+L5V0WffutmksdLIWezXz0dzg3zuQ1LIk3TLvMpRJie86nzRvuVVfb3N7kpvzahEu+RVu3ZMAa4
jUIBosIk7rfFzqsa/wcUFngIbtJ8dssBYOqfPhhG8O1/7PHUJM4lthSBJ8rEhPCqfoLeo+viopl0
8Mrr2xpqvKFfvyyuc/zxxFQGdAJ5jecrRoexlwaQ2k92VZdfKtMz2pMfcHi5z21ELwQ5mDOSoiUZ
PpI8MAFVt8vbqpPBbTqKGVFWtgpoUktYG0TsZ5ByijL5glCGPJzOgNfJaqg+rmWK/sh6qFNFbIft
Q1V0ikSQEi7D5MaSnMw9T053HHQrfARUXh6zte33KIaKd3Zg6nuCI9o6Wi2sFleFuTbN1eQisZ45
W2WnZSAwPi4tQjZqv3ORTuGze3D7YTqKJHcuCC6ijJr7hfthTMMO2Wq73Bh2+6MhGx626LCaBI9n
1ndZtCjtLF18tpZQXzXar+4mw2JbNVSXPYghlwdf1MMu4W8SdQFyLMddvpYzjMlocJb+HQ4CRdTC
uNQ2IrAaSvDYGlBSEdgU+W5Jg7Q5puVE0Je5SnJBm3V0jQgnBEF9JOOcvEkGV21vSBlVwq9i0vdt
pL39eiO1Kva+O4AOH3VDtkfXmhChahPexDiow+I4pYWoJ5ErNCdpFntHky8BL15fL6kUJOCWtfnJ
T8b5ER8Y3CfbduPS1ZtXqiAzyMgy8cOxR3skjNPIYF4O0Dg6xcY4pnYPN4jz7mPf+AaBE5a7vSnA
Tv4NsfVTFiOCAvkgUyqRh8ST6PODPHP9D0JUE0ESYWs+TsrxP04IgutIGRbwlSaw1JeqqBEdl7pO
f1a9VV8hAUuHB4N8ZDQ3HeJXRZNL0V1MMWNpzwIhNzTTD2IjM+tOp/yHO9HZ3q2/WGFyyR+rKU6u
kJejDKpEc6B1tVFXpr6yrlsxkEuFhL45JSTIdPu2IkkkEgqBpS0Ty7tKTVmMCJSzsbltWXTcoy/d
3Pw+DjJvDuCG/A+lyIzLDjJKvh+CVH6w5+IeM6bakfSnP9oLGJZIGxPuNKkK2OVpz3Ibz6MKv61W
X94tzQA4dqgyK0a9Vl5Phg0CExU1MFgTnu3bTqMJZTVrvGlH0ROFGZzJFDVXPUk1x32+LOkJI8Hk
ookrvNYlcCX3rUxBpHaW5sLBpgZwLQ+rm1StJZlYatZTPEEvuOk1g8UQ9XIQlyrIAWx7NpR3xb67
XEMCLYW8V1xjqLXMaVLO78UwW3xHU6OgvFfYumIp2yW7Z4McioMN0cjd+2HRFPceArmNl4reM813
kMNGdUtAqiFv0l4bAAh5HXYfz26qB6zVAeLSsMRtF6Fk14/tFLQBwamhkX6uzbIWJz+tSywSRWog
9A96fWugq9s0hnrSsAfSxYQGHjQyiXOCPOzj6Ot13IHpgCdk+D3Q2wGdXHLwA134hKikC0Ad1ng+
tbIlwypHdHVw+FaH3WTWhTqAXiYaZ+RLOmQzNsM0XEEqQzaqaTHNC1ctARXlu0w6LWJw6JBUkRoK
6yCzHmlLAJqFgNB0yeu9wCHRQGM27GCf6XJ9NFLDJahIhAswHdjGVjRVc3abN0UNObOrGxScpn3r
ElGc7wazNQjzsjQezc6nI59Zay52wTSVRLZqb75qSGT9CEehnHZI7NZgty7FnHOeSSvsWMC4wh3A
8fXrVJQmAbF1MH4aV7v0j05h0V8xlE6/eBhNHDJiUpNOa4bEIWoLUDL7zCqzD15ntOg+24mQIbr7
Rn7ARDYfJ7SLsJFzBMtRPytPRt1qtj1ooHa5Wvp1JDE1pUEVEYhB5k9jaqwuTSpI+iS3LZiLHaz1
wr/wJ2vyrtnbqdEyB6R1WVilDk6WO2qiyog6xpIQ+vO0c5zZ/pClbZgfe5HPK64YgCYRORPLT1Bs
RXYxBk25ZZim3puwzNmtRrcx7b2AZ3Fntw05Y1a36owFNvN/AmELbzg1CaJ0sF5/8sDgmJei71Za
XXNBXJDToLYkRge0IJ5rx/rRTFDY9o50m0+2z9kzHuAEgempmzwA/WH1H9awD1Dc5mvZnHp2jbdo
XW32BiiZYdytlSBGO/HDBMBMErxJaNl8J+rJB5lpkTsVFW2vBYlLUBaPllqEjqvB974xv0ghCtiC
rb21WjxBIwjFiLGuaSdSvQNqPhs78TZTReEestaQZtxOav6uFCy9KCDhJ9uRVdT1B8epswJC6DwB
VZO+A/FQYwaMQSNONBmdgqOoZiJ8FvyJNqoCcvljpGGiJxlSG5/MzhGfpyqnAEx4q/hYOLJ0eaNY
gY8WbeWTdv1OROCPtskkcSJFZkPgruUWyKHxNyQ/WsOZocq7k/KxqztuG7ce0TGHkhoH1C0vH24D
q4Kd4yuDMgZFO632zuJUAaYXMQdxnaWzIKRyKd/3+VqZu06KEsqhmFoC8pxp/romrNM3np0N75O1
zIcDAcLTZ4jM5ZsSHBPk0XwTSPd1Kn8YA8ti3PR9Fr5V3rSSs5sbkFDhnuHRH2QP1kNgAw5I1c3Y
2kaj5QcMZTiJ3TKWkEPVkpCGB0sQk/+i1lwdBl62GzcgfXyOEWljAmGuoKh0dM6/ucEsxFXrK7+I
mrpunKgWwRpeZkT+YLGeKjJT+LryPK5mYwgIuGaJjatRZJpFIBUF+n9L3WRjUtobiNwAfLnmachF
InSXU7cAZFKdAg7mh1M3wONmkb8Ym9IqSKSfXPtLMpArsF8dW5c3ql5p00cqy5pljwAc+nSWVqJ9
u7buWg54HlVWfPXtPFff+9nwEiqPfj5UR/bAQOj3eaBFvX6uc5AC5m5clKLdj0oadMRhdPsOM3ky
d1PDTd6wSPUDDVW5cLcAJeHsTi0cfEerEsL7qTyDIK5dD/Un/55XmV1+9NFxb47TQbJOgtcY/Ugm
M0b12e8grzfSW5ZDVefE7rt9qQlRSGXf3CZ2VVwKVDHwkMoWGliineoHy3Wf7v22g97SZBnB6rOk
CoXDtIXG0+VT9kMXaVJtOMv2nSlRMR0cd3WPNY2G6pDR38yjfuD/2fER29dE69jsqSM/akSiPhqc
uuEcdA07rggPZPB3nxz+bBIQswZ6ctuP09GQfa92QceZNJKDWwZ7mHPT26roHe9qnkrj4wjAUxPG
7FsKiCYugP0kUUiHB2KpZyhSZgrkW8gC/uski4W06wB8d7UW6aWZtlZ9MahmXt933Zhhbg+cBmCU
MiCbwqLLv4yoAFc8oj2b3xqOa3gA9t2JeBoojsYTiKB3c9XXbcwbdKErDXOZHNI5G7IYfm0wRCKv
gRAH9hjep+3S3thwgdwrIzfGK/QykMJoOWafllKIT0VRq+yhaDCNQdRYi1uAUqxaXZv3l4TmTUPk
b8nKeyOsCk6MVGk++dVsy9imXJFifrAUPKchcOqD6XTBXQ1O4adVysXHEqAHMxoxWHJyFlh2d07h
z/eksdVfWRXtB0nQHnZLOyGPchUwYyP0Fh791tWb4rrus5+bvsI5ytIevi+GVuCysoDqZkJs+WnB
R0TuXuBUP0PFth9RpzGLqCv78W52wB1HrrKSH4XtQV2fGo+Te7us5Y85YDfbq6wFbT1ivYwHw2Zj
Vn1FKL5KrO6yrsnKj0Yt/OZA1jqH7ZJy0U4QYVhEZUgO7b7kxjORx7YknCR9wu3gfjaaOVMviolc
f7MckhiIRvrpC1Ve9o7p3K7NtL4d7OFOdma5q8yhuQ5onXG00V2Qlmw6St9lfOcPzTTnP5PctYeL
zBtqXJpDe/BkhimLw4FVx2yDGk/3qA/0Uog7L1OC4ES7yq9DNYJcNpx3M/efDH80h6LIHfLAj9oZ
NjbWgHpXbEFOeHraAKOgDcV9SD1zxzGcK8yYe2iIi+QewJaJmwcnLmgM42ItoDJPy2w9OGY6v1nL
rom7fgkIpfXbAzSE8DGk73gVmsrCc17jSR/MyXho8tr4JJ2yfjc1g3Eg8Nx56OxpfDsG0i6iJMw/
1xjJuHuu+FiiueDSuv1cHXn4wXqZcaw/5oCoopTZ8yEN9PQOGtwKJWAdbxxXVgAUO85SBh4Iz5UP
Kwxia2gkEpV+fWOP3hhPHV80oOtljUcTMxsnns3RVjgfyN3PTxapAR9Xdo+90Zdh7ExtHbvJHFxj
yiCEknsUURRGwmOpcnmnffZCfJHO5QRZ+iKjcE2ADKzdtbrya+fY+8sSoUrtozohmqLOqPCFRP1F
5QSwFcGC/QFWuTr5ai6PSs32pxX8BYW/qnisa9ygkZea/u2arcRKz8HVvCT1+8Xwav7u2NQxF3VX
iRNeGjRhfi6jbi+mMf8YSie7EaYBCc0xddzkZMnPRGx8yEzRvlk6t34Al9TfL0a/eAdIihUX1ck2
T0619HtzKa7FOgqSH/1PI7fMaF3MC7pL6kM3UM1dqxr6L3Y+AjxbfcXdE5rRFJrhpxwUfXZwYOHF
mQ49MuO74LSmRUpyuMovkOh5V5WW60/4BeJUtiDEp9LOdyG353UyP3uNZ9xXYZmc4PwZV0We5ae8
oQoByS4nXHhO71Tv6junsvKHPPd0G49DeZ3Ns3FBOWI+8fGxho3LjwGBxoF9x4rcwhs+UobCjz6U
fZQEuvyWlLCqFd3GN5WrvoDcVFwoBMjKBoKYHpf8apJ1/sVIpXpA6Gtf1kan921CoSFaPI93TE4p
mtgWrgC7ZxUnjlGJyKXYdCi4y0eaT+YC8dXbNezCK2dE6Bo7Xt1F61ozgesSXn3mjd6uoR97aRK4
eomg/nKspuTC8VR5NZTuo5MI424NrDmqtdNcuWZmMh/XWX3wssa/8T37Pq09/4csHPYELxV3fpn8
7B39YeAZvnDrUF0s3Up9nqswqyJMwR6xKYV+Z6+yv6zWvDsJc7ojt1vw3bCYAgEmwo00AXGHCoMj
l9NPn+AV4idaufjOQwJoUQguIOxHwspi2aB9jrjfq4RZLpOPlljKjLsT5TFCZ0hAjm2794DPO9Z6
InafrTqfy57Ted7NHWFHmrBRzm7DfVYrb8cd1LofwVPOe/76LgzxmmLCbkhIm4+ctjLgflNyuJ8n
lxNr0FX2laeo10aEYYiPjSvVGhmpZ39Fgy0PmRPq5EAkDJ6tdfCKGwCBMHGpClVJFLTplO5afi0g
FywRdSwqPFh88E3wzWKJLfn0PFio4WBXR+IAErRZZclZK9ElTjw81J6IcuL0ihjy4XqThYYMQSI3
JGWUxmQ6B0dCBT+4Hdcj0KddAVGjEYN1UdawROPV5eWR3z4b7MBQBVIMZNmodvBm/Tsjyb0APr3h
u1vw6/LJKOwliwvsWFAICXaHFJpCq6UlAacAU1jfA191p2vltP4SF5YMv3fK0F+9vu/vKhz4gCEN
h8SJkVX7W23kQbljT5PiAIivZWKirkvjoPBtvc895QAfMljaUFHm5W4ygo6NiXNlcz1QPVnisp/K
5jByHSKVeIF1uC+0p9+B3si9KESG4Ufsun1GyoVvf6amNXDjkJ0von7q5wTFbO9SB5vqkvKTlQbu
W8BdCUQhC3NJTa8pAbBYkNbrNpbBmp5Cay4h7773+4Vycb3q5IPjlnMTm4Bn053DEezn0ME5jJUc
my+KdCB5MWPUQdk9JbZ/bYjtrkzySbDGtUoU+mGnZKOx2aPtaODYP+yWpG0/NWPAM8iFYmk4UjDa
aEq8PbIHQacGeCyhLM9N0+4IpQiux7oK7td2DLuDLBKSfQuvW+adD/PY3PnkDpgX7bgC+alENx0K
TPOkMYEYKg7WMLJE5jVC/h0aj9k/hnXgYQ0EaSiPytTGaUncT8KVdrZ3q7Qo9xPV1x4FMik38bJ0
43rilN33+4p1+9FrRfIjLdh54sVr6/sgz3X2xuYwh1Noa9BQ6qlgTNORJAfc702mYJol9+QzBH5s
2DbZDwq1p9wbuUggjnLVel+NCQVsJmDBlS9IvWyPwEs1kUF9GFIqyLM5cnqn4+u0F1EegiQcrwGe
cxkLR03dqAlApUe5WRsze0bQBMSpmwE3R+kP9oMKjCH9WRRl2e+HStrkvlNru66XtBnematymiPM
oWK7ibRbhkFN1nl2CLi4NBRG1Ch3OOXZQEwxuu4uXxtPwUUjSy0WyWRcQYhW3wv6NlPsrwv2KKsr
anO3oAq5aUu8YxYRrXXc5tlya88LC+BAPAbuprWu233iuP3NkPl1vssEYZPRnEnrYRz81D/2wzI6
O5R8ThFVDZrc2CH3fInGjuvYZQtTGplqm01N70VW4gzsPn0zO+97Gj/l267VdXtdoOfxnDizq2rl
+FbR/A0E9Od2qbj0kMqg8iiRjelFqWyGaqtjD8v7oK+MimRgV1Km9XwQydyiijs1VCYH4raaRdQC
uG138HNAxoTeVCXX7eL6VkQ11EVlk3iQb+um1MjVEc/bCLIaPQ1ED01rD/SElCJ15/eso5EzumsQ
AwQum7ultDrrGvI40Szh2EO+XWU3wOEpid48esituYZOQDo5/KbSv5jHsG7QUnBS+LBQFRx3w8Tp
8OAqxGegk7AJmY8zST6ue5hn+gBX4eIX8yX1y7G/07rJyb1oK3t85+qA+9R+sIXBLyllXnhHlSdd
+1BUriOZOUCI3iaLMNOfnTKlcZmhBWsuAdci6WNhabt3UzjaCNIagjS+qkw0XhbDIhCDjK3cMQAj
0RCqLzSnXHKEastr6ogvL29vckp9akOfZ6OlYlPSPLKiuRkmZcb9qprFiqVwvZ+QFOavXtLTTAmp
cIAiCCkomN1hCD2zhKerCId+pNJlTixlAI8MYp7CxGsJ5CewmxJ5pS3tvQ/nUsy3qzb88D6vbCo/
Vo61PjkNTrak9IQdwUWAk5QVXjpTYXi31M0rHOaZow0ZtVYRcNgujNUtbwzQ7X23F1wQjPtpqSz9
RtmUiuLUaA3uju40EiZNxvvscdCr6TJFFK31rPH0uQWA7kz5y970O8O/nJLEMJpILKIhKoozYCof
Jfjl4ei3M+mxePz1yCh2npFBh4XHmN8jOC6ydmcWspdG3C2hmraIfBXeyaJflqtEhXl65XG7z6OU
iKlyJ+gQ5DT2x66o2NxCsBpG1fXNPV2pxD64demON5VnKxrw4dA2wWWZIKRdiQKvg/oWTJvffqkt
mlzvlspspct+NxtN8087+H+dif9jvRwQd6G7Lz+qp9ZEutP/stK6f3mkeWJX8SCoIGtBQfWvQBOs
tCyCxHXiy3ap+tCH/bc1kdRYtBwIR5CnYqXz+Ef/stLa4V8OntdgI8DQDycs7k+sif+IGn7pmKL2
I58Og8SmNdzim880f04mde77fUeJFJbJbnWr9WOXyO5tMNvrx0QNCXeeZNQ/Fl80j7VtLNUhnezJ
f+tnWdfGQnlWtoc/TSlzpeh5aDODBHovke6N1YdsQ2UoH8YCbWGUandt9jMdskez7I4+bcN6148C
QYOLSREguug1igVltOpAQahlsfWJRkJApWbzTVoIaGIpF8tiN5e5YR3yIKiuHEtpsoQK+3qtu4Fi
HL1CYzc5ssjiEd8FFRBDtT8cLXQfuXJu6qveIVw6QlDhhEdCGMlObi3pqHe2AKZ+MakMSgoq2f6a
jS9RFwmCWYs+bz90ByGGfonTPBwImK4tiFx9TQdxu5KyyqvSs4aTAPpaXsxDESAnn4r26+wN1cwh
v3bxuKvKok6b0uncjQj1L0tv7LkHLrps49wxE5M8AUrFcSIDtkhLuttC2VTjW1KmkywmIG86Fl6F
HXAltppE9WHQOadgs3IQUNd0BamuPEL29uWxWcLlM1cpn+Q62tvxmK+sC3Yg3Tein6f6EJqTUNeJ
GL7QDu2nExl7GZu6dAHiGSQeZzuvyEOCmMwaYUnRibKIJl9U+Vsw3tX30PDXeyko20V0fpIT9G3b
jQqRB28Ummp6toqjVDzMPdA+sSTB1dj1tRf1MqWy0SR5SGIdXlhuKLm32JFSLt2cuRzlurMn5l1s
+x3PZXGi5QTf8ajUd0jmiNcuD3/gp1MNR8eUrAhZpOo78Aw32PfgFT5zvUTcUPlqOfpdjyC58oPy
WoasprGoLeNb2Ge6o5k1mN0ppDrgHPXqBh+b0Wkup2IkLCpbplREBQix+m5Im+JGF+bEzBzyPokR
gdA0MRPL+LksjnpDgiHkRqfNlpnbSZ00R4cjLYW1XLc0lwrUu2YAJcPqv4FRS+Q1ivjpKnf6NJUU
Qrql/lia7RBA9RVtcokQZNWUa+oQ+N7qJ96RC/Iw097MKITZ1kr1l+70fDnSzgVYI2Y1kCG31AZf
Tp8tl4NZV9nJttmtNNhzpy5OllHSNu+mICWfBPQ6iT9uHt6je6rlaartZaVPtNpN/UaUJHl8R5ee
78gWcE95a9dfcJ+qdGdS0bK5kLXWSnCk1T4oZsINvPT8TUsMQRZl/tQdcTqHhxVBVRyOoXzFEXKm
C2PNwvLEXs7iaVrYas7WLKnIoDGQa8ScaDSImywH9rcAfzAS679I3/r/NCdi0/K+ZLf/Uj7Z0rZ/
/Z8tzYEcQDrXpr4H04tFGAn7v7a0gFhr23PQCm/sYLpA/9nS/L/Qim3yaCT1BJpvorj/bGlo1lz2
RwzA3iYQ+pMtjSjspyIgIgox1WB63bzZ6JbDM32TT2+jSkazZmUhnp88XO2d0tpVIl5rypEJeKRE
sabvUr+lId3Q1slOLiW57D2dJi5v5py52VvfamX5gJKK6yWE7Y5eJq/FBoGl6PSbWmNpl70ZFgeg
Uml65Aw7p4eQi5N3ibdDElm9agE+p9SdaD8PrXSW+0Q1fLiuUYTVJWRCw3l0lkprjteYL2lBe9IK
jhlaik/mLBN0DOVgrv+HvfNIkps51/VWbpw5/oA3gzMpoEy76m62oZkgaGESHplwezqruBu7D0BK
YrckMjjUiTtRKBh/F6pQqMz8XgscoTHxxNvYorYRptvGmaRbRxvmIMYcePT8zu/6IoMDaivWgm0o
Spp1QEq3YSmelsXd6dsQ1W0DVbDOVqSdWu2eFHpVHwd9lsxfw4Cv+MZRHqVGwEYMaUQbsRvNbSuZ
3pBbgCZH2NXH8dLZhrxyG/hykzMywaHrIDhuQ2Ewz8Zjto2KtHIyNlKVo87a92FSibUBeBsyu3Xe
7Iv5qRBOjUpgnUT9ZhpujRW7jColLErOt7HVXydYe51li97OfWLL1hHX2MbdeBt9220MZhIcQOCd
zEgP/TYqJzjxmJuNbYhOUnvR9kA27ZPdGgXb4jpmD9vETX8Q03ezTeLFNpXLbUK3tmmd5Oh42rfb
FM/RiIl+aD2me28d9NkybHFwtvl/2rCAJFHgAhyDuLRd0T+4L/pOb8Mp6Zv8wlkhhS6h4TVsNqQh
sVbUofmOQGh9/IaNGVwC0wsYhb/CFbEg321vbShGX1syvW4Z5N+kG87hrZDH5M/zcznDFO5bpcnl
lAcB+EhXTgaOafInexK8VgyFDed9ouvaydoQlnhDW9jVQV5A+piYzQ2RmYcJT2klfICUcgVtUD3g
wK68ieoAf8N1rLhZJhq4l4JHbMN+6H7238yj691YGzYUbDiRtWFGMLe1ovGpRwVAvVNxS3zXqoJY
wSbFpKIiY8Og0DWvqlenbOVx2nCqxF4xq37Dr+YNy0L02pUXzQpxIYQA7bJW4MvPFBi7s+Fh5QqN
uRtKBmndPC2pA3YWbzhaMcjxnOddEBOlVghih1fQDewM/A1CFixOS1dcriE5KQYMXmXO9obd2UNj
fSC1FZdgvKF79Yb0oWfpH3QmtHw/blhg8R0X3DDCfMMLRzX21ORsOGL5HVNc4cVgQxotH7Yv7DcE
Um1oJIIFkEm1gpSxiUYkSjsH9K2dbHlXZUp+Eiu0CcYKyqnrw3jDkQrssxoFOGizYaIOapm3YkNK
E7Gipr3XzO/drAVLTTh7+VQ4u+5dsaGtoxuv5XVLgI5L3xBZUeSgs6i/QGqrDbV1NwTX2dBcoAaQ
3XxDeQO7AfGdVvA3UyNnxmzDhJkJwIetIJmqiJmfA/Nsk1VwQq0zof1gLf9sFyvU3G6wcxYPBQK/
DY6um77kxm8wNXE94lxs4HWB6yE+ZBoSxgSK7lO7Ad3tinl7G/ztL8q8mjdQfFnxcTv2gMqHDTZ3
cjJPIwt/UB2irSGbpVpR9sKE2sso3H3TbyB8YhFhcgSgBJx3kHnCqa+YvYpz9CCUkbVDiA8XWN8h
oy6NihXtdzbgv9pIAHMjBOyNHCikzTNnwY1fmP5iAbAtw97M09uKnSozy51rxBxkrCx9QuJjkQDf
QMiZ+Rkv1nDN15XsZ6nfCycZb1MvJ+C9gQwvEvFmcu2rIm/bO46dbwq7z27nEsuTr13VXfoQIx5l
RzCv5NzcxWO7cCClm5yuuDsq/EiUay9dgage4LLRy5D1vz6VgEGgyK4RjU3b3oNOXNqdfpEmnAeD
vqTh0Oqf2eMEbyB+41V+/iTm8blhNtnrvAlXT0PBYf1Lok9H0qifia+4iLMUTweJKWMSA9DEpK0F
zicUFo/gam6ItYhvJDab0+AuDTy6uFlWw5boNSpF80+1K556MjJDTcnL1uztr40xHWYA6BuJH/By
YrxbIoXe8Z2dZNPOTYc5lEOfXLhj+tjyCgYGiQTezk+TMM6R5sKb8LzvYqXaU9pZZxgoY9ch8Cp1
G9FqwyrHaDgwq9ya8+AfrKx0YwQ1ItkDAiZRbE7+fVC5JkXuwmVfSTXUgPpHmg8JhqKmNd/1dXtI
suIqHutLidIotIZsZ/fzbZGV94UU19owS1IEO0d8UZ1zI7Qyp7eTuFqvYkdx20lEvBCq3emcq0w9
lgOUEBHn2sme86exy6obvvZh54ObXseix/vBWnT0kbKCfAL/CN2+T4F/j4Pjzs4xYPA2K807abZ4
akt6M0nTmG/RqcCcUrxp2jHkcxmcWlvcxEFsP/QQ4rDgpXFvKNMHILPup64lx9wfqw+OCQnil61/
F2tsJ4urz2CIbNUM12fpB10RigCSJHJQKzwMY1N9czwirW16mY6kSM+HWenujdSm+paY4i9mnlgX
1EtH9Qzotps1gXjJMfsgTMn26WvjtjdJvwb0tsuTPif1g9uMxU5MoAdlX1U7qKnsLk9oN+RHVQzn
uk29qElLwe4qmwRR23gnGkrYrDR97Kb0rd5I7d7gqBriUe72Wda8jdUw7Iox+VwU8gPsMEea1TXy
oCV6/eiSqX+IW2F98Wj8zvVyeSrwIuxILeH8ssBEzUR4jnZGsWyJ0BTpTNimhTgl7BbYmk1kQPYX
pYGReCgUOcjSR5jQ3okYVUVD4UbOjEDFyOPrxiSTYJI0o6ceZ9asvhbt6JyR0yAusaabHh3gDlVy
kB89lCoX0g4uNEGGKkDPfV1Vy8WsoXYueoRRCOIPvuEVd8pNzC+OVbyJx+XdbKbfMqWRWauN86MJ
EfohkS2KyovUoZ4lzBwSpPjwVUPnS2331QVJihhR9yyoJiEvfVqRfKjPjX5HdvggbkwYHB/OTIrJ
+dYi1yX40yQy34rGuJV8R8ru+zedJCrrkm4uKawQg62JlsPJBDm0yzi4KylTm0sTLfYkAXv5KrwB
caEQCFw+Dz7QZ7Z38nRAKh20rj6JM8oIZUG3tiRIXoI/K0IjCrNE1b3zfYRH93lqyfYBvaU2vXfK
MqHKfkRDTperOy/YNI9pmSLKfuxKzTARzbolL3ud4ARi9qfIoPD7u0EEpsip0usSGuv7eIi/Ed7o
ZeUOiS5vqUfg/MEmOmDXgiwsMGKuAY012C6V7VbjvskDsi9LvRMFlb6IX5nvB8w1507LNespx5D4
zrLMRt9XZmrob5sstbUf4Yt/hNL+p8VJE7P+q1H1su6+fER68HJc5U9+ILABYCpPPCwFETvkZzF5
/h2BhWdw8ZuSa6ITk/kCgV0DjZAaAs3i41sNdf8YV8lBwcRi8pPGbOL80bhqbrloPyOwnNUJ/+H6
jCbgGq8DO4YpC0A9lQwD2JSTY5bqOl9q1jgomsA7MfsVMqRPKb+we0RVB82j8NLR5o4zoi2vEpoL
LnrDesY1jtIl86d7s5XvVZ1FFnbuczVk85NWetajSbVFFZJgOB4bK58OCIWX64k8N+CTRt4R/dLe
9E7p9pfWaATJvphYa/em5pbdIWigxS+9TMg1ksIqUXsSBUeLjsuqfcMSrmgq9d2KlGDXN2LxtXBW
GQnKEps8I4u8tGwXJKmvQXtC2eznKTb7ZifzkoS2qLaTaYKHxuGB9r2CURlt72psB7e9arzU3y/N
TGdGCdy0s2IH0lLvyhItWpKwHHbjeOHXlWnvMvTSO0MuFfFhnC7ZM6xM7SuRGXKVxo6LewZZTc1Q
Zwczj5Xi6PSGePoGFQqdKPV9Es8ZXeSTnVyOS2boLUJyju+4hb0sueisJni0ehXrI2yVS4VnaMHl
XDmC6EjN0Mr3BPNO3nXRNtW5bSd8egkS/tsJTXJIjdb45Oulkd/YQT6pcxE0vC7MvwerVgXOR0sl
HZ8BE1jxqLtwigAI27ImczNtyKdIlJqKEEiT8+eh1+LYjbpKz94qo03dK1cZpe6gXGNbvMyUaxDv
nxltH5Gm6rzNLHdaInRDPnnUaMScUFvaxLoqXCCJsHYCJI2W6PtlryldoFQoZvbuxexM4EyKh3pG
rkFQGi500YdTXlvaezEGLHOW1H3iwrN4qsOxd9GMwrI67V6qpuUU1pRJuIwz0t8xI945HEWJV6PJ
nLX3VVs+SzMnJW2aFrq20YPp79GxZMm+hMXVH8yuoFEeFiV+lv6QfCxsJGpIrJC37dgwAkaHPBUP
KhkpFHP8GaiYqBBYSB21Sh2meu4j/m5qdeW7E9uyppR369hNUdIyYlm3feJhV4DrhOA0EG7RSkPL
40U8+vY3aqdKd2euoDUG1xr8esOy7boRnD8027uG+wPtZoYKTsWGgadiBA5fMHKi4LWTZjdPdnAj
uD90i0APXojOypACLrlNeHy9zI+d06XA/qNQn/yskRzrO9v7knq9CgCsJ/0doW7zk9XUZkyw9FxX
+MhBpVRlYFKosxnJpt3Wpbg2K4R7N2omNPxIoCT0Bg6/qrpKOgHt0a4MiNrIkGEjRiRBx7hHUEpA
mNiOcWMPCQkJK59iwLIaB61ZaZbatIcFrHgeoF98XY5R3OEY4K64TX1YkFuaFEmt1E2/0TiVi+An
6n2wMmGWz1q3Ej6LN1BDtaw8kL4yQi5a2LOrV9BEHPWzQ1ZVaNDzjKlh726kEtWIyrsnS3wqMCTA
O3ld0n9VAV1yZFdr07usK8UbsqkzVIGTZZyIM0SPmtbDhMGAF/IOredNt8iMqtOASIwwhtkAszEV
Zovu6MQUjx6WeOrFwTKv2aiZ79SqHJKuf0CfW+70waM6d9uW/mjv/V8KJlu/3KGv1Pgxky/25/UP
/g4n21RI4nwDkDN8Dzj3+/Zsu3Q3rDQnFGngeFuR3N8IUv0vgz9xCW7d4ll/RpP9v7YEIx92wPLJ
6vwzgvRVGyLNz+zwjufqOtk51N2/DjmchaeQbOJ+McB3CRMGJATAzcREsg2J8EHd4Smkywo4Ca94
2Cl3nGhY01u6oeJON0KeyawMq0QQee7LOibYKUvjS5NAyCykXbYtQzeYunhXZmlD+oVK4QdBV5L4
RglXAMGhP6hOKBenz12Sz1i1Yn21o2LUtSJqcyhexNHBGDb4xj35rAkyJwyY6BEwRoQAMgOOLKV8
RhP8KM2uaQwMoDrFMDhiwLB2htdWF8AEk7Yzmk6/0WLf9U9VX6TXXVba6FJsE9TJnuzsrjS9pboY
iTtJGaL7bojGqqYoHMZL7kUxZ7f6Is+LFP55qnXtxgwQDPIBOzu/J0Iiew/S6TA/o5wfThrK4Wnn
8LLpFMTPBMLrCIvBnZ4ridIIWHXFzPmduihtWo2aLzdO1JdA5Zqzp52+8EDaCZC/xHg5JofCpUBi
z3k+jtqZxXEnvNhm5Evnrjkn2lw7O2fwTUZknYqBsxpShDwuglbWISM4YVIwFpir1ErvqzRQgF+J
JU+NDd1HjX1rqf1oIRK1Es+vTrlVN1dT21b2p14xl5ZjjOa6AjZk4Q7yO/ApFxiDu4xFLHMfYsMo
rvsuHwC3p2XmX4eOKoHGtyo8GVPzORUSCqsyPfudk5jjiQj8baVtzo41f0QpS+5GyW3cWdLBWWNf
xkVXvPUEXEfIWWtBSw+kATiqO3uVm+jtM5uTI3RMtjfm6VYWAaOh4hBETn/frb46pIKwgcg/J4F7
6pjXU/ebWLUtZvGn0y0/HzRoRIbzfzgvMwS+9LTbdRrwmCwqapIsO6xQ49HUSTzYcTIvR5hSd8C/
yAFwB0s6oCIiEH9XVZV7ckarucLG6N03Xm2To9OkN3FlIPVe7x4Y5vQ7l/or4uj7e/XIbIQ/QpXx
OmfXlnOsC7INowS/YrbLcysWd3HW+z7fdi6mXY5yDHMOYAMudrP/AJ+iT1dWY4pgb7X9EImOuACs
aPbS7eAlx2+udJNvweTgWdSC6qQFwn4wU8EGk5cdZyIvz+ur1KzcqEqrb27u31ijV59rfowHRP+w
5mOvRJTQPPg1mJ38vmkW+aFEJdnCV1TUE+HHsLywT434uXQ07eucxPV9a/vFuXTxju7i1moUdBUv
ERZdilpqIn/kqEqBQTJltvjRqvrvy0NeJ1itXzlbLEsn0pXAeh2tRrONN4ypqcipy5w3ddkN71Tr
Pok0M09zUsgLR09EWHXpvG+BkfGOSA+rvurvPG00Ltwhk08xWFokimG+8jm+HrxWisOsmcNvvvJ/
8VZR55Bvz+pO6KS1PhE/BTwEQ5Uir8cAv3SmegusCmafN8uhVrqJ9NRtDyQ1YHfn5/S7Yrh/9cuA
DTXIBfLW0KNgfW8/XzvoUr+csQ4nk+NeVAJbgAENgXFsbh59bTDOuEyJt8/68kCQPGLQuh4ok0CA
UC/LHl3N17hMtGt7NktQV9+8nHCJ/yZedAt4evn79dlluTno00lJ119x7X5eTWXtpioq/JwtpSv6
SCV9/IBBhP1jmfs87BHXpeCqyiR/NFb7eLCo7vDEuyDpx9OQufY7sunoAmlN7dzFWr83/KE8uWTI
nGicVsekMgEX0zj9kT77Rweu/ziwY020+/e8/PX//Z9PH6v65VmKv/iBdbhQ838/QNGLtZ6SHPCN
NYCI+uh/0PE2lVmmjngC0vpVZRatv8jR1t8F5zKXKKY/oeMpd3hFx7uEh20nJ/I4rDW4+eVz3smB
yINSGOHkZggv80EkX4pNhoN9Rtzo2hrwmkvxvly1OppHwlSkNgUPPSz+vlh1PYpJdgyHpiieMjnG
n0DiPDvCSm7cxTGWe7xwGtHGJZksH5KVaUIwPtU7XWjimghBUR2SrlxApXsD3Ra6FoxGyM6DgdfM
Y6oiXAN7ux7E47eiDZynqgjyx3yoxGNcDVAEFaaDh9obVws1+qDrslTjIy2O2Vkb1CypDsySa9UZ
0j2wKcdpBJkeR4Y26d1ucObunbQgPEKJ84WmOkcl55QEvCb0XNStaqA4L+q0qpqOyHrIAjFwVuwD
e5orLBVFjaHZUQ3nhnkU75Os+VKMncjXM86e7xDQuoWAQz1X6kCvdhuwupoJ1iGGZevGczHHWKlx
LhzkZ3sNw3wViljMB99SHkCukgmVr7WM6LppTaqlTHY63SRlZ0cYyOCG/aTrlwjQKpSAcLUfnEJP
xl3F4hxwrjSgLwh1sLSdlfqFFRpJlcuIf0VzaiPkCxPGSTdMjWJ8GHIfEVXv6LeWDubJh5sB+Ys6
yAXS+mamXm829PhIRKDzJuur+YPvx2VwNHTTnnYx5ktG2aAa92VRY0KAWE/ubJsCmZCQcmq9MtGM
SMw9K30/qTqGinCBzHZYbYM5JOEb3Vjtle1JwWR8LupBHHUOm+1hJj3pW0kk8ZcshUm7XJBRGKGo
NPer2TX1U2XFGMeLZGgTYicnrdo1gSo/dXPfILfqp7k79ZgjbyiXJrWuy2wUyrmLWZsWNdHdZz1u
952Mce9EDpj3N1O0+AVoDdZorxqgv0LhiP6RoIvyoUD0XkRYW0qagqymvexWVdoEkWkfCZpArPb/
h1I5X3z57/9iV/3VSnpbvi4UWf/77+uoE/zFiZVoWJZH1s0thfr7ULoubz+G0LXG2Uelhypj3RhZ
bP6OERusww6+Rg68K8D8hxjxdmL6eROmxWPNTyINO/CI+X99TMkkCRtlTmCYoflrzw1lJ+KA9VKn
4nKajTtknZq8GAZ/aG8ooQhQyqgJEgkfHoEfWgNwudMQPnxrtJh4BF1r4nNu1kO8a0uFdWjlK1aP
shGgGiDX9LPfS6gKTa4iDzzIabVinJRmkprmPGjVMDzrc5s6eLfqfN55nVnZkR00HI5dvdXvpdTS
d9WyOIQ2pP5Kg3K4mHZ4fqgXBkAzxYl0YUriALpTCLG+m96XmNi7yJw6xJL0NhPHk7VtZxwcR3OL
vZRGrQ5mnTuXhDTn8bFsgdLDUTXLQjxyt3oJ594Q+4DfEMOCU2Ti0Isssx4DfE9XkxSwzzapA/z/
KcfckyVoY9dSOtY5v1eYLQk7tnc2IJl2CcRqikiMqfUwGHzIsJ6pHWBQ7n4Tz7vNPy++2lWrhjg8
IPPLYSN+dQosYoOTL2nP8GNBA1ilcJjRUViW48mNC/c+Z3WMYgdUDSrMO+u9Lt3QLTIMscbo+Sde
uLr76Wdw9/3iP5fGgMS8DNEykOL5jg1VAvRHtcTLDZsqvqRMxwDtMqKrs6G5E3mMIzNQOslLk8SP
wx9fD2W8Z3NRxhjTepXsRt7CUJhLy/Wmfjko2WXvY6jBqJR1/9kAHv5uVPi3A8rrMQ+ac1XtgSpx
GDFh1F5+PtX0widp3I9oppnI9k7GSzLn8zDO4uI3H40F5NWt5FJrwjTne3vFUV9eqkeg6nJE8yNt
JogGv1f9ORub39a8/dNlWH4QT/K/5lYev36jP40S2SipakwyL0o08nnoxmgPaDW83a+/J2KxX34c
Og3oXsbGgIeLy/GEvLyOGCd7zBa69WRMrGCwdydHo08rGa35Eu1+1j7hC9Wd94UNG0I2M7wupwGz
2WNsqv0Yq3fnsJEXtkPvuJ6KabqdRsSO+LXoA32fI9zAJWBSyFjhGWxMZD8muMouH/WkOiEM1L4G
BESVN0FiacNJTYv71h4xbO8XqXiABIskSpbKRjGwI4SJ7JBFOoTijv64lO9Tw+akFKbBMpcH18kR
lHGcIwbkgImqeBgtjTVCDmgPo7wwm+BI83ls31cabfQhGTCujlgEbUyJTWJIuiuGHfSTqDmVhlkc
ncTgO8j2sZWtpqjUmTHiaJMTJsKFv9cqarQPlVHWiBUrdyjPxsLaGklX5VWJWQe06kqRhs6TWJZC
3ye6IfPD4GVNUcEUj3N8XQ66C/eNe7I4x6PeuE9uGQ9D6OPbcj4B9VdE/kOstcfU7/vqSq+r+B1S
DK2PggWP2buJvMPPC16Be0cI0od2lC1m8m5Bipo/l0Gad/fW3KrhUQ/IbDj5maizm0VUzbDri6os
1miAEdlYlNPJZBzsPp7VSS7N0JJ3MOXiOclmO3/TmrJtktDq0uy8qEozKaCZ1PwJYW7FW5F+G9wO
YPG0c5R+lx64ol+j4iCBKFoy2/k0i6IgSSyZxx3RZc5A6kreN1+IgxII83OZ+OoEBxpYu8XFIeag
Qek07QlHhztdFKWO5NGQ7FGHqWm94Wh3AHdPfapq+2Eg6256xlmYVPs+8SdCoMqC5HfD1+bhtmiX
KlllYm0Rv+NsZrmXhoeSf0fUgVF94LsgVuaUytEzcEoTeWl+NBPlafKIHKlsPy8NEWJkc0hUY2Hl
BxmxQ34erGfdWmQQj0hnEXnp2BZ6dki+9oFMJUzymrxyEsvK95z5/DEq03IsLxEBescknalW94M0
mTkrj6xUfHK5qoLxf+ykplneXvLukfZXC5XBbYfy7YTGpX4/mzyZ0aLEmOyUDKopwsCADKPokzje
Z0KRXZePcyNDRPuxvPQlPNC+aMBg9zYg87hzYx9/5Rwn13pFdNF+spwMMosPHOyl3xvkMox2R/aF
19joEidk1VpcgY0rhBQpZe4WIQ5TNYOn4SPBG1GlKfEPboMx8ZqsUCTTum8M8yk1G+cql5lZ4XRo
gw8ZRcTNAYbJSyKMuHlzaNvMcy/csk3p11sUChK4awszCbq+VQDlVzemoND7dsCoQw1qOpnaqbaU
PuDM16tzP1ApzqrU1IKopTh5tAc+b4jRkC3GZ7dBJGSo3CqXm9numkIjdy+wSt7y4vIV884Lj+us
Yt40Y5o8TxqVnbtyQl0XnCZ2D9Yhe4HBO2Lcc82kvcQA0ULoR6oqCvBpP4OOxTLTlPYxG6vYSH4T
Lftqa2PUAc71Ld8w2HEovnuF1lRVnKRZl6eYTiv7Npj0ErYtHnfWYmi/2dq2OoifTi7btSyPDWfd
SDnkvtoMOK01/PBwCOndUB3gP0sCI8Yxss3aeZ4JM33TYIvk38zkHPuavq/B+GEt0ubi1/vSuru9
eiMMgOshHdeBScPky12JKMbekpu0nLxc98RSnnyyWW9wXBGBG1z7XWz/LsP39U5orWHLhqOvrgXX
N/VXAcg5QLSt2fYYGe04R7Ji9Sqm+g8TiW0LuyArjIWTwWMafO1kGJAvpM2AXb8e184iCpyOQ4CB
69f3758/i023D3eOPZ0z38rM/Xx6aGvOFUWZIbJPpU5ao21ejFrvff71VYx/cRkwYYdGJs5CBCC/
Oumyx8kKzy6Zq1MOlYtRW8T2mVj5VuxV4wXN81Rq43JhojbLjrqWmB8kfczBdVW3g7xuBQnYx7aa
dD8EZ5kDgjpJPXz69btcz5o/P0vW2rDHwGb4Dj8h7srLe2H15oj8ogCBagtv7wStHTpNYRyCOmCf
WI1TJJhm33+1fwRT/i/lhQNu8L8HM0PaabsXUOb63/8Ywc2/GL6Ze6FfffK/186pHyO4/hdaKTBK
OmVth+WHJ+0fI7mBjGvVZoE00rfEH/1NtmX/RZ/hOmV89x9RLPUHHbSvHmYLcnm98qocAyjlnbx8
TjybR9Vo4j7qu8a+Mbwyv8x08/6nm3H3/bH7eRD7p4uwvjiAYzbLDOvaa+5MMXRqvmN10doQd+kQ
0HZq2zn+s+XT4l5C18APoGaDCXldRJT7vVazvnYRYY76FSDtY4oc/JANWnGAwTW+403/dvpaf+Y/
/cK+Xw5Cn1tH4Y+/fkM/rza9ncXYQYH6kloitm+DMVz82SC3zBnJaJmzSxKofUTZVnX89e3811fm
t82PG0b/dbNYLVehqqV3UVwMxXVCDOrRQtS0I+qtiNplGHEh2/NF7vTzn23L22f2uCzVX7bLFPVq
txhmpOdlwZWDlkSlcSSjYyBKlNZCmfwGUHh1AuBSBpn5bM6rx259fl7e3oy+pGIgOR+f9AxsoXOG
aoO+Cx2yBaJf309ggX/6LjGJEiDOQ4izBtffy4uVTBd9nwExFVjExrCtVUljjJc8YLlyqz0Hwe6D
D1jcg+VYRhbOZPxcFI4qPxRtTNKak5KBmBPRRxjHED+jk0zrqJtF9g3BrYVZtvLeTa2oiZWaqJWE
wcxNn229s4ixa2pmsXDBaPFupmT2rT3EwwfNSLPH2IXPCh2xKCOMYyn1yMQpFtMen5rOPrUnTLx+
gnStNGz9OvWdLA7dJZbXzJputbNVizzLIC7i2eHY8TleOmXvSYUoev7V5FwxpGbwjZN8oIVu289A
8W1P6XNaufGVlxte6Nb6/B6pQvxhHAr5Fn1n/M2rk6EIVdFUX4CtWuNizHsKG6Qsyidg56WIyK1b
vRpqecrAfB9nZ7af0q6G1a9id2Lq9kz8e2RNau9zyiI/Y0owsqh0xtzgnFvm58wdNRTGuUe40ixT
mtsTxhYVORS4OryIM+HBmdBCkhXUy8iROOR2NjZFCGLiKj7Sx65oLnRThI/O6GpXKmCuiqpGzp8b
t0q+6p7W3gwib9VR79r0ne7k2aM+UuS+szrHfVykNXLazb3iC0J7IHqAL/2GRA4SFvN52UtPx+2M
e74KlyVNbzsZ6JdlY9oKEZ6mEW/R+cz+nCJonR2RP7pEDMvxQKYxLM1cG0gsBuSCyrG0E+4F92xY
fT/tyiAPvhD50d9nuk7qrI5sHLNO0YGHEnhJkgaieRWiosyfY6gUBHyNjAPIXmjoXZ+jLm4agRmU
9A7nSljkfR4Msml1CiCa6dbsyWLeDwa5KnqG2fyUunYdJXFLiREyHnGSVBZ+IUMfI8Y0L5KCZaOA
E8X8Nn1DsF4/F2M+f+yhwt9qerfUKBwWPGWsysS1TUbjvvOd1lyjcuoBn5U3mG8Zv4vQwpJWHjJW
SoJPO59RMBs+KV9abzqdMMWsXoZvUvbIBkejtzG8Vvq9qYzf9n2Y6wr1ctUOVmmWD0bp0LruvyLx
iPjGZwjCGs0tQhPiqtvZP47BU5WYZI5Me/i7XU+YrqZc4q8fmvbzaF2howvb4OwE11N5Sw5CBB3l
x4/ANfQeHqa++L7A/9E56j+N7sVb9tOqG3Eg+j9fsdTL+fyx/Prf//WQdS+F7dt//0M4Z/7FOYRf
kAdI668ExN9OSBC/rHAsyau2/IfZ+m/KOXzYBluRx1+yum1s8Y8TksXroWYAFOXgu5ZpB39yQjL4
g5cPDWcJm2ARKpDWhnXe6Hq++QmW7BXizFxq2EgsDRXwZPYsK6uoe183aRGQ0L9qhherwyaot3SC
hUVuO9r7gvzcHmXSqjfWhY32GLoQoZgkQLQIiV2gVGEZlCTEujOpRiHov0HJlGipdaVZpnTCAuk8
CVvCmakJXuXP1Th3KKE3VbQFGpBczkHRI5fGfpm5V9aY5m8F2gQXRXZa4Chq9YZ0sl3RWhipkIO4
E7laWGPabD8bsq0+u2UFYUhknnSE8WwaqcRaZxBFrR4yT07otKp69kgzwbiIsUWmqZN9owxstbwE
pDtgvbXkdCqxBPVvpu/mGGpCrahFVItrJtgsNJYBMpaERI9M4kYhE9TvfM2IP+XA9ojhndm0AFTV
BOf63Balqi7cakLaPksPcSwmIoiRAm233+Kb8xfi7Eug6A+k78+PRe72t6SpsOHFZPePU3Ly4Ho+
95r7XMfWWSbDbkCccm0W8kjdD3ox6yuRqfcthpwsBGsEalUti1lr6Ow3QUlWXn2jAdnisO07Snr6
7nqlz/ZOje+vDLRrdtFrWrOpg3DQ9jhz84nwt2t446NgVaT16Tmt7QPMrx12na1dmw0HxSXIHlzJ
+1BrHkh/wDNHrnUQErOyExWbsK2qt0Ppv+9WOLZBBT5e+1PZ7/nlhHMbHLJRK6aoq71HIt4PraWL
22bycA+56kIifOs9KncaHlcY+ikNDbrkScD95LlBtc8mUrZKeyTtFjGLoS7gui59XlDuRC5rxEyk
LtW+eXQC+ZbEAOL7LZZpijLqzBz43hcgzGAy+nC02iv08XvQu6d57Igr5UG+DNAF+HVq22HdiVtR
uMY9Ebm9c0qG0TzgocckliBdSGO2GUXI6TjMQHrwz5h42yo9kOD5jhU79FFAfMiD1r8g1PDUk61P
eqPrXOg2G129mMFxaLWPecshJNf8uzonz7bVH8lxvZ8JLSA5LSEHNx2v6KsscVF0D3b7IenkifSR
+ECHZajyPoq5rTAYOxpE1bKvLct+rBM6DvYNoq4OkSzlTKTlkApYNqfMoXdl1cJ5Xlwdhm46Zx5x
gAGPDvbi+jxYOjioDKI0D/j4af3/uDuvJceRNEu/yr4AxqDFLQlqMrTKvIFFKocWDrhDPP1+iB6z
naox67bpuduLyuq27kgySMDxi3O+c8Sj+KQ72K9tNsTjMtQH9LmvaAf2ZpJBqYblfXMGaLONci5Q
drF1GMNLPwdi33Uay/C84NZbfTSricHzH8F8ys+FrcHTtJDvurcRFBgnJO7XodEXnXU3BUAtjzFb
1T9n4FpbVYO/Kx0BgtLOEm4+aRf72vH9d28U+hEpWPkQQAECwpW+RJgjPUyHyXqcuQ02gnDFP1p4
od/npG2yfQQLlkH5OG9bdKmeLHbaZ5xd/86KnQ+iptlYqqmcYz76w+9iRkLDToKLA6HvKZjNO8ef
saOnaWSf0SIY86ENyIgtzyB1bu60nXXKbUcixA68XjtijEysdsfkDZ8QsuRTWRpFzdWcj1dMRiF0
u5whYRxODJNryKymOwIuzSDH3Xkhqkt2dD42ZT/yxOPc8NFOOowZpb4UAWfsqp5Jh+HV7AC8Erne
Xk0vOTPx/JiDujR+kKILZtkPyZJpTrllIu3E8mKC+6udnwCVkOSMNcpgnEg3O7TuEH7CiybZg8VK
Yzy4fnqWWXuXAXclg7fZqLZ070tN+koBi4Hjjg/Y1IAyDDOfUO0oOKWO9QeVaESOEb+do7vfcqyS
PzINvpeRscN/qYFvFtWGABK0/VPynuj5xiPAwFqJedOubXZRSdSdcu3cUWE6xZYzCFpIj9Pis0mM
+l7UYFEt0HexdNlD1TkoWH2HD1iCLCpCRHoBNCoDLQy8hCbcDoj5VouL2LBHo1PxQDUX48XKl1vv
amfH/cL/5E/mu8VQewuSNcWDyir6wq6h3Kw2ZdXmzXMwJHFImA8rS7ZfHmJucoBVmBJ+0psHx229
O5Yuw6lNhj72/TQcj22Xyw1twJ8JUqmeNSFjPU8T0fTVNpuD5wRtjJeMH4HXBNc5egOSfmzID5t0
17Li6a8L59GcLycQfeoDfKcJ3lydann1ltMUEUZRdvdFB5UcACj4L3JVlqZ7E9LEigYSersul3cM
8y+YK6atyn5OsyAAPRXejeWT++Rgrvrl6N8ljC0UmXyCRt8XDxk3P0ufx2ggW8KaDkNSXIOADYLZ
dvfZ4iITqnzzu9d3T4QzXcvUefLDz3bw9BVrXDz18iiX5J5G7AbAuj8aMwex33Tl3iVJ5kck1H0b
eOcxtW7VYJ3nvHws7BPis/0EMQXgEsyI7YQWe5JNnJrjjYCXq5gttYUV9TrP3p3fGvfdwN0manmq
bPG7BfgqTqCZ6q3tEX2C3HpPKXMNjT+t9aiachP05Z7K4V1HC5E9fo6xjbM4aotog5Xu4FZZmcVj
V/xsOQeb9sV2foR0xDp1NzL/pVD/CnzRqOf2JtYCU96QEG0n2pS2Fi+ojLjNLMrvAbQhxIjeAlWR
Hf0BQ+lzZcj3Tp0yOz8qnuNAf3mO/g59kIMtrr3AiNXU7cE6HKta3fnLnRt+X+CIqTRDlcaD3w+2
QXiHQubGLftAEbotKzLYUal2C5RTNXLMk8mXEYXWkwGV6XNvT8fB6rBr/Syldx9mzkNaNbuCGBwo
plxGLcXHN8+4Vo7Luq3DGxHmSG91dKuU3kVUYGUQQ8CJy2hnu7+kyfPTtrMHhPp8XuI8NS07rsVf
s97YgfW70OiuEbOHTSJGrYkQiZrHBXSam7rshux9alOcTNF9y+65Lwj59B86MNQgLxo65BRkXN0o
goNGFhOsFtrHHM0WdC1K7S3giHGLIFvG60IcMFp1WpyDhyRv0g6Inj62Wq6Wks6Yxv48qhKnfgLu
IPTuR/gXePctLBFR2zZnXyz949IZ9olYj/rcGF52FHM17UK1J8aovzX5wL1fDx/AR5xTvmYcbHyM
FhzXSSYf7TF7quR9kObNUVeYilW33Nthf7GkvtjDTjo4MGx8b0BFqoAjsimePEyab5MT6aMv+AYK
nB7RNse43GBtm4uHKJpOgh/Bqh7F6E2eBSul7ex56oiuHFj5TA5QIS+SDDlo8/M1NNPnziGmxCNn
j/uPR8uhAReKxWBsd/zDxKX+cOsxPWNt5up2E1LEpK9tvJVML0I7/Uxt/xQE+Xsj0Pri+npO5nSX
UoE5HZDVoD+5Xvli88q1zOTG8M0DA583N1MxsYhojO07d3jsMMvCmCvjVjmYx4KtYqu2BrSNzXy1
MnPm++WDga+Sn9LAyHliAOUOj0R/zPtFDDudYz+o3W00crFm07EE7Z+WqEZB6WELB9maVPvWMD8c
cCDFZMXJ3D7DB7wjFX4kisl57U35vv6UL8s3jOLPWW58j7ziFujhybDMP4OhX0eyonjOQziKcGgM
ZFmhNoqM+2WkPybGqSvzfTV1N7O0zoZTYa4FD048Lfgp+9ly+9cJMIjT/OhLbi9W0Bu2jRez9LkC
/O9WP32L1PgtlMFNKHPnLzWkuYkixBaHOmtfpya5c5V3VI3w9+xbqk0ra4/wLtN5HQPGKL5vJDsv
9GZ+tuPMRZ9lMAPaergTTnbm7oJ02ZqGSjvocf4cV4KBRb6EpBCIPR1Dtu1YnbtR9H3QmcTDMHVH
GQCBG2nv52ynBiygToml9hzVzrcwmS4F18kw4e1MoGIxZOKN2ju/lNE+b8KzQARhVC3xYEDryWPY
zSRwLKE/w5Cf+2Pdmp/s4WIiL0l5wXDEyZiTT+Xigk37P+ngnrHhx6TafAa98RIlwYsoNQxea4Nu
AS+RP/3wiguYimjjtkx9aNnYeEX3fq6nGBIMEJ/lkkfmRiyedzbGIr/4EyF9rtcecZZzAjlbwehn
KGyEcN6HOZoHNto72yZEb2yxIjXjPgjmpyzITkxj7tjFk42Ee4oqhRNm1/XN97LwoR4n8UieHa1M
HKziDa+8Iro7p8t9AyUT/w/Iu50z/BGNsVNL/ZjNGqWdgo4oz4EY4onPyK3vzYrwlZocFlopJGNU
VMJ8XGycM54+ujzZCgHEsRhimCjfmYXdDN9464d7kieeOy+99SLdWOJzDATZfnO0F75/K1Id58P4
1miHDAcUr/g2jeKlnUOeDVMo6BPbe92nEFQy44/vkAhBqCG1DDveXswX35q8MgbmNJNrMnflz0JE
rromgUeJZxZNmhxIG4P0KFBFvAeqCDgE3cltAQ82yU8oJAwBEXdMy5MBQXfYtpbwk4Pn9IVN72GN
f3JvndEGoOvPWWuEFI5W5n+mray+R2ZfuTQ9Q/UnBXiYxg1xiWi1CSl7BrMWOBi65rm7IW7LT86X
3hiFSY0NNfI6aOZfmuQQqfo9fR4ikNlDWrLNfUdCCUoG+YkKCW2z/aVzDhLhGpsCIZTBoHHVQltQ
4EYeWEikyT6CIt8DzTk7XxpqUzF62ERf2uow7w1zW3Wr8JpGItiZTTLtA19ifiu+RNrgH+78L932
quBWdmp+d75k3epL4o1abtWvG+DOd91U71JJhQzQxIVUDdoTfBrBRqjGiT1kmNpWMkF6xlb1UvPp
Ulp96c0N7JWv2NNRoXPmizsv0wzy1ZdOfVwl6zCuVgPbl5zddlTv74tV5b6EZFTGCdFqd7yx8UUY
qr2OtuEU5H4twXMVBFw12aqdx19WvKDl8F6XVVlveKvIfjFlVG6RlK5qGGv1gJX92laMk8mzFWpA
joLFLane7IaY5s0CRHxhwB50qKm1h5gi4MQItq6ml9x0g/SfEgQrL3iska5Us2bwa7XeaFwZU5J9
gr/e8/e9X4/s0QipLHbOUmPN9/zMGzfB6gJ3vwzhYICC+xBYOHL/1TFOWYl5fLFWI3nxZSp3vwzm
gxgxm4vMyp+tgSUk9cBqR28ZxiKnWl3qGSjrN+vLul5+2djHf1jaV3c7g2KM7oAVmGITMfmTTCuM
8PrLFO9aIOG385dZ/mto+D+ajP7/uWG23X86P336ndXN/3mts19/scx8/dQ/pqjWfzDGCRl6WiZe
Ljuy2Jj9Y89swLlc07ujKMD+6aNNReLyn2NU3/wPvFuIXzxIIKwj1u30f45RXbTjPtIbZA4rHBM/
87+/Z3ZdNqUO+2zIkiaz1L9vDqFgDaY7cHSUMm5M8+hLcfwv8+R/vWT+xyuwxEbTyXoTnsnfhrRg
hyU+Y2tD4IVcgqMp8v/lK/xtJRm1CttsyytUkA74HYKh/3deAbE9426bjfLfs6GtRTBX43jZKDYQ
nnukB/4Xr/Dl/fx/C5AQJRnLagilqKvws6LZ/uvHBBst7ZwcKVU5NO50I7PVfF76KnwH9GBYF7Zh
qLeDgSbShsd1q1lz7+w2KG8WFH0oQE6fM3mcVPU+dZaLYVOYM6RtS5vVkTNcWgcISOZ0NZlsVDEg
wtb+F0vov07j+Q24etb8ZRQFISqI4G96rQ5Vbed3RB5Ei3U1h19hVKB7RpaFnvefX1J/3UH/45Xg
l3vsEEhm4z/89bMyXLIdzdKwNjZORuCM+YWIMyzVQJ3/nRdyIkxqyE354v/6QhA1/CqrcRC4ipyc
DILJ2Lxl0fjxz1/mv39ygY0Qw8VExHf/327CCdg2CgWKFtMvYwfOxrasw28T0zKqxH/xWqv84S/X
GbvpVaC+/hFxuPxNKsAzbXDNjGJehdOJAd06IJygC9j9hZyIf/57/U3Ct35R5MejP2cEH/DvFXL0
Xxc0hc+cLZyYNkyVsy39N8prEVwig0l8+BnoJynOYXV1+n8VdI6ybBXI/O33xBaIDAOpwprm/rer
caQEF2B3COawPfUSWDr3NzXcPIDTdqCu9RhNDq6LMvhlk+1xhlOyPDmjbnZDP3WYTVAWN8fShTeQ
N65vE4TT1imDuyRl/ugp46NF1YvCoIVpaNtGfckt1b7Okc3V4ql8eIFFYH1Llj76Du0gB4EUVkzA
bI/U0tgijayjGVFIhAHnoPAD5iKNLd2Bc8UfPJzw1fD/7vxR/yjbsfb3FNHjq9+GU7CVneXvSgI6
nlA6jP2TGAJIQaIjpupcwXd3LgKb2g/XDaKbsEtMJ4aTdIp9t7GczTboXQTCyCfhAf3Wioi3Tdcn
bNjFBDFoI+ahXaDX2NZzV1LNsqivw/Cgwtb2z9EkuuduGWVzmpg6gkc0+l/ZLIYHr04bplZpfawC
Ue7cgTECE5AZwQWJVLY8aOU7N8cFTLrtqqg1tynhZrDodWO4MUKBwNxPjdX+yKkhycdQS5vHgNar
6b5d6L/bxEaXX8lZA31SzaUTnRNbyWI8sI9pHixpN3GD6/TKEgqkqvYzlLeVWutWz2zu7Yjgmr3W
g6mexVQy/gBo2dsbv+gbQHdGL8aL8AnTYFid9BNVeT+QsNLbKfObqqDtip28GZ+h3gv2IiQ5fYuW
6IztoDh6pL/u01A6j9rto+ex5iQ/gNfYl1UabE2F2psaP3gzIHBemUx3w7ZKlLgSHl2PZ75SG3xw
ADI9TPSZfhrTvQmwlx6MsOOXkXtnZ3SFj2GfPah7VVGhG9qANPCu1IrlgR7WeGvtRbfM6hQ6Aj9X
bHuIqUsfGPgH267Pu5BgaL/FhJU18qYGAnp7w8gLdp4yO9ltkjZPapjNdj8lIA4v7Bn9+ygNIX4l
EY+QuqZsfCm4gpzDyF/ni01qVQWDkrJDyPYyuFm5U+RGXlb+PuPSdpyPHhHs9LuZ3YR7MZM7sgnK
bNz3gxmU527UaX5gXTvibWCVRZjzCM4q/6lNx1/DUJOBMCbASeOzjwzks2+MqLk4UxKcyprJVcyw
uPS3rFS8F79gnnMFC9k3myibSSBZjf/fu2XI2yF2VR8lsebZfnBZxJEIng+lwwpKBgaDZ9hiMYHp
8r0uoIgQj9iPcEKdYV+7c/ScEty7RyijgemZ9vBply5pe4YamQCP8mEyI/8by7X2j22N7hFco71n
WIOZSUr1GXbmuPNE1s+baSpDHVsu66I4yzrGm5lK9LGfQ+O1T3LbZlxVmcThgfv91aCLeQqSbLxi
KItIWktt++jaZXiQjsPyOGjL5RMzhQ2nIzFrxgPaYzzaLmIzcQrvdZ8MHz5+2U9uYItudlLOwfCH
4UGrnHfEfJCeWnaoqXxpGQw0Usc61H3GPEDAkIjZ8kzMv+xJGDvkgywEUg49zRKVCb67zO9N3aaf
lazqq1Xny0/gSgl6DTx2DWOHsMMNWzHkPkwGBFomwkn2OmeSsIOqN8AjVTDRYlxrLjjX0qz+jMNq
rmmdMXrSFMj+wYza0ruYqp5sYLRZT6CzQzZRDEiWSEmALmQTd/TWtLneFHVHI5OsMfyknh5ZTo7d
TVp5qd5IQBsTOO1EV3RZPGRYCExScNON4sjeE0VhEoQ32dML73udyuEF2CyD9pyPIaiiLWtZTpEa
vqu/H3Q+GxcnJ2DymNKSmsCccn1gNT0e7GRkLM3csfkFZrnEsJjb8lx1EjOQmo1lF5RR5pJp1htP
qRlUWBKiOntdsPK8wojzmETV7TlqLSA4jSIvrguH+S1sHX+5Wn0GMGdeJvXSSbNA6wDO6mEw8vSg
II38GJUVZhtFVJK994uldej209B5BTIM/WcS7aWUQgbHZkAEfuoSa5Q7SEHLGoMGCGJ8xhqSL+fS
ZHq5D4bFdomhcvvqY0i6sdu7ma2yRzyoKJMqZZ5VjovxewlDiExU6J0u5Fgzv8I3148iHxf3iGDd
JktyFGksNNJ8y639p7pVtrtd/Ha2t+D79OqlJuyq3nXz5JOsToicvEPaQIdujiPJiHm2JOV9pH0T
tFeQTfVVwj26BFKLY9O3kbihTXPQfCRannChNM9Vq1kA1OMADVd4ygNCYxJ6VBImE+0me67a8zxV
JQb2IJpz9s9Q07cQlHomM0zQBgK2EogcT4a3lIwaUP896Yh75KgLOCRHng3y6E19U93JqOkPmSm8
d8i9KaQVf57GfWJpVtmjVb0LVOYfCwdAsBduVkPSC5HwcdrqU8f6nXvD98CSF0xhDsKU6mFYMh1c
qzadLMYOs7CAEgMQ3DT4j55ccIN8nBNQxZ57TgyZNDfJnGTP4PRMGoPE2fm5newWBe5jM1NbHJAL
z6s6Y6Io2aCbA2OWepxgwWI1h3RZwBeXS+CcpKkt61pE/jggPWyS+slt3KDdFUqbzxjMjPrQR3zZ
+GsZiaycIPFk0KrU+9VkiAgjRVkykJftV1PSE1Md1P67Wc4Vqc8GgO2AyLW7riXo5ZqJnnFzI0up
iMeZ6mTXGjlXw1A7vGuGNjMPUxPBS9XmzCi0Ng9Wz6i8WSiwAGSX1XdjKktuNh2O7mYGeUgim4Nf
amPBygKPo+rhh2F01q4aF9OPhdOSreqVqrhWyZiTMRI6RhGTRmcRPdoxKcezHHWzfEgtr4dmlHyS
UNLBsCLh620cmPqRkUrGNVsdrAVPcgpXVeHQmSyZQyD7rC75KwgE9D4WYm5WfcNAwAFS54ITVhbW
UfQ1ieICe1R9JvidlE9wjOnOqfpCPFG7KB33dUMsTwh4iQ1DTbyD5y9UUO38EkLl0s8IcNfteU5C
W4dQsp9FPArn2Jleeke+QHFgLpvuxVB228TyxV5wyxNIpkxAhcs0HSdE2bsy9OQCzNIPrwV24P5P
Z+hgY2twhIsRvXsit+hsKnZLwB2N/QymFwdU0lf6kRBL7BMJXPToqLxgIHGzNr+hYmwLjhHV7owF
nU1nL+mxQVWo9gwupnk/Aq8sP8aWaNoN+EC2c30zW1d76CU1cObq68oBt2/gigBJTSoqf+Q8ZCkQ
jEjAqvHxdDfFSNa3Hv2HPFmqhwlGYvg5FlqItwiGZ2zjnsp5oPkBSthE7hFpLbvVv0ZRYZjfjImQ
qy1Dl/5xcmw2XVXV+xeoByEjCHREuwQPXXAwkt5+tbWJYZSMZYe1FLCsE51NKA8QPaPqRIpD8qOy
CyrDCrL1NzorRVJj1s5Ales0xLi1ZBWZ01LlP4aqHid0kkGV3uygTroflmysDJ1NxWrdLDNZPXtF
yqmCgZE0HBmllF8TPHX2/GQneFnLbtJB9LkhpTVdNW3Oi0L5mXFjmPN5no3kZFgZ6XihmxjhlScH
eK40EjmD/a77U7sFRXVN9jZuydNcEGuryP+ZaxLE68gn7HxepHEq5q7YB00qjnmUJ/dTZpYvbb8f
qO57RkZ46ZAjsSlyhup+8YZec5etETiUlssSO4tI6EOKJXgc7bxDzbT04V3Y5fWO9sO7UyYUuYYB
75+S8eMrd2F4CNoivPRRa+8NHAF/LMHNtuWInk/jykU5i74FNAt80aITafNCb3gaiJ++26pDtyyt
8aqcwgGVhNEX5iaUEWstXs29tWSEf85W7um3loQ0mrQoDzF7DuVOssUl4XrpZSw9r30xnbzNdwFW
PouNWWOzLJiS5ZQtyyxOpZFiveHUMQ/VWMPeH0s95ifDHwP7JPNO1AjJ/IbMYa5iEJEoUpBbT4hi
hkU19bVQy3iBN+DMJ87L9ETPhai47B0TQBouyJ88JpD+FEvlEO6bmvZZdGtbBoCJVyVsfe+XOjjm
Yhi3LGr8/gjvIx2fwskNmJ35dv6ArKD70QW9vjmMDg+gaTDvAwxEStQVCSFRWCo/ELBoJFHQAiEm
1coH/5EIxtS7kcz3jjRCoNLnIWnz6gVjGdFaaU2pESsc1tXGoWmGu5RU+mnSpfNocLB/x4dJOnA6
+ctFpAgxyBVzPyc0CnIr3Mqsb8s4muy14e+kTxg4uSeyIoXS7ihjvhgam+2uc83prgjggboMuKeD
Niom4YLcFKK9tPzZkjRxr4gmgd+lSA0hvR0EKZKmAXhtu1/gaxY3r0uXbx5shyC2B0kWvJNh/Fwp
Ue/5YNl66/BALpFwp2Qv42Jm2T5oxd/DXY5x1Jcy9hu/izVi6CcX0XSxRyaAfhumbd0f8ohif+g9
qolIlfFcFvzXKNL7rNAD2p68fGoJxN6ZZhfslANabzPWZniIiJj8njOIexGu5DxvZG++SYtutl7Q
AnoMq6Ad+z1AtKxJvqGzCpjgWd0ltDN5ly4EicZTKzrW3Omo3yO/zf6UTQm+z57whUWkUN75eqZx
H3zJUtTicRmj5R/u58a1D4WHR/m1gaZzTns4+4sV2sueW88T2xLdLN5y/6ff28at0J3KN5Uwa3Rm
svmm0JxjnuBX3pBhQkHkOrgKOC5WkIYePJrQ1vDtk4Nb/+Drqb8WWVFeuaaJbkBbteetd4+O3Vgv
o1s+A4R9wpw7UF7VPgXgmmNBCt3kzR8cONYZQHnk7tH/j6eZgh6MCDk9771UbXrgb3PvuGiKNiaz
GJqXbpyfoRmQwCu75jQuAYQmYi9Ga5NLmpMkcKNvYVdhwZ3QMsEf6RXJa2RPZJuSLN1pF7gpiTgW
lIe440R4M4wi2ts0mR8+29zmVE9L9pxmynkBpqkPeG5ZT2tBVixJzdM3Q4rqCZGFQAoipktJMuEV
E3PDRYfL8a6B4X7U5O8+YWxmx9bhza+DsrkfQB0e/SIiiCGkrd/0dILYZAfg7Up5cDYCm8CofOLr
irkGPLVfCicj+c+uqQ14uhDXMPEGtqQsJa+dP4WHxbINtACJ9QeuEuV4Z+eXFOrPUeB1PMkpUkQD
Rs6qaFQRKs7Rf4u8OX9MEWpXG+62hBCArGolcbTGEmvm9M+qHP3DomGOAs7S1ZrIOxdHOMDMMgi0
3nYJKzlkkNa4t0aD5w+xCsmqZFK6wD2OU5/t4xxsxznKaeB7EFUwm6zpEUQEfCoo9ldX6SEOW4KK
ienNDt7IweZZeKQ2rCT4IfZn1Vs553ZxKDg/5o1F5PLeaWcEI3wQIUIhW19rK5L9Vg/S+y36otnx
7K+/K6/fDlmYPyWgyfWtXZQXr2U1VvKCHSGKRyIOiJcufi5h1L7P0nD13lhCs3zg41iB0K2eg42F
5Gc7qLDkz6Uy7q3F91mmr7PDbZdPoXnAbRzMx4z+YL7WwvI+m8y1OI2Zm8bSoc/YZ5khxw2Vrb0z
58KM4sjqgnybku1DWKXmeTR0+qdOfLXDt/rgWrno0P7RWG0sY9RXpblzAsO0t5pb6qGvvfC3PzOz
oowene1gp8tHBLn6I+nn8YnxGK1llHv1JSRb1to2wGVCJNIFLXWqbNx8CwudHRyN7DmJlnwPEjrY
RVadZPuWjVMOepuLYAdcShHnHqQdqO7MCq4eIkNEl44Ujz7pXS7oUN+hLubKI8iELeQzRqVN+2Zc
qfPz6mBarXnqGzZc+wIJqOqvZklKQVQZvwbsNMtG0p//TpRvWDi1QGXU1pjuvUQul1EGTb2BKWCm
xxGOxmfg4lg3wXDGHWD5+TgPFi899hCpkWJqFEpGa91PJV9cVJhqB+t5RHaQjZRF1oASBa8UWcod
kadbwM+LdyPi8qVp1WcQSsKxw/W4X7Xhy+yi6k8tlDNn75A+QpTNj3MyADKVLpX6IZCe+lhQ/QRn
c4C2fnCbrrkxs593UdTQTk22SE+YRMHWSq/z37A+jmcgp+POhl+ij0KVw6+WMhNgOO4mjHhcGrB0
TAXDlrjmJbHcgXFKod8GKuMfZePzPSzTaHNpmxVmtCWAhL2JkN9MN4zfdXSUMs9o5NqpGMlh66Jr
CkA837e+mSB9S82tbQ5Y4fNlrl+jygJHDVOovJ9SjaBSKocjpHOHhsylqNPBneOUGNT0EPTbpqf/
YB/tjT9sNWbZoewDJOjIz6JDQhvwWQAPOmASLz4NbORtHIy2dU5wv5t7Gox5POCwvOcGfSxSRgqp
40aA0ycvOUWY2rx91GfARWrK52gfUBrdEDUSuyySNorzVsiPNtNI8fs+wgsRVcm7pC2KtrZCBbBp
+PLefAa1ATulvHeenCYI4kTnLpQG3v/eHA0o/RKL6Rp8Y/dzDPl4BIVWugwPndFH0Sjm8BdDz9+N
XT0mKcTQTT+F9v3sZY0FYXxMSoLZk/IZ+5E6ZBKkjFMWc0vFkDglCkBoTzXxG0jW5zmqrnNeoO9L
DPg3jM29mo2G38yfog0rc0tHNL2RAwV+NgFLdbEc6H7MEuCxnkpIxeZBQdxHkTP2stq5la+KjXLV
UMB+qyCVEsw9FztpVWwyB9PQyctElNsQI05c9D717ASxEnjbWygixAl9RqD4oahL52pkg41PoBJz
dEwrNgF3KeSxeSOkNxGjEs7ZT4sBut4SAJRdc7fuvBh28RwcnXnOjQOba/9zXIQ1blpqKFpfATiz
beqleBRWF760JJYQtMo1flUBpHdmkIL0GMKiDSSfHtMXsalSnG8PdhQYAbEk8LRmjvJqjbfuxs8q
7Ud72zld96kZ4C2/Bpqw8kFTAp8w5NNnw/OBV9e3to1WmTimOClq68VYC9+jcB2rP0YIbrbDUNc7
3HzVvUz8/llZhcdsnTLu95I56Z4EVDjTkVev/oXJIQ3R9NP8WvK57ydH+kypLRPql8pg0g/JcigN
IR/B16rj2Hg5fZWMlnu8vNkDVR35Fk4PnSewJmj7PaaEI5675FdNrJDcGjnhuVu2uqJHiZdT1ZpN
NboXxyORPPV7ONNwT2NZuFZ2w/sCMjIcmNQ/KbuJhm3GRfwG6EOjn15SEFy+Jao38hSLGVUriV+7
RRsj00rBZHWjDJG/ZZKRAac0UNlNWSbx4rv9VQwJR3QA9I8ncMiuqJk+tdMUyc4k5PiZ2HP5WlYt
kOCSZ9dvAP3go0EZxTVnxXDQWJl3pe9jsavCPq0uDXPE52FesNwi83Hsa+ap6E850MqiZCeCj1Fp
35M9ZC4zBoRAILJPlxatlBii8jjVBVzwZgrSU10ViJhkrZtDIYruW+XN3i1R+AZMhNjPJj5bnrPY
pTfJb5SsxmNl9HKP1zILMD140opZibrldqISRVVcm43BysYyf/cW8kfQ53mY4nVMcudSkLDznidp
S8YS6iS0WOCvBdvn6JVx4b1Oy5fE8jheHT9NEBjTb/ItNnhGh0mdKqvNL1U6D8e+8YObG/Szusw1
w5KrmbgRXCUvbHMmiMzOTvCUatYKfNXIRbta72qlSWCIkgItqrQXQ1wABbBLrOpluLpJwhCQbzxj
xkZHUd6bdWgisWZ5BOuWPGTeZIpgfyIKQhEyINujyXbxqVsfv2IIufJ8NN1yG3J3f2claMHErW2J
+DVa3F0mrYlSs17slx6H6L0OamrCgtkkHxV9HIpzLYoDnlmeC3UX0qiNmZzzs2Xp4IMchexijBWR
YbKB0LfxJqezIWlZZxHlY0bAdNPZeCiy7kdhdXW2l3Ipx/e2Za8BLHNMs4NsHR67MguaXSR1wCII
Metn19EDp0SRFI81Kzx+M9zo5QOapvAxy+yhPpf53Bjw/wLjdelb894UAum3Wa3OraKryCkyF0Lu
kRzalDyRP90qoorfHXOdkQtjIMnJ+b+kndeS3EiSrl/owAxa3AKJFKUVi+IGRlaR0Frj6c+HWtth
JTItYZwd6+3pse5tzwiE8HD/RZboN6wlb0tGJW5B8bYZ1BVJ/UXuyQzBNi2qPf2wLzkafPR8EqXB
JS6FibyTUxPr1cj3I/mlJCkDewh/EWPscWqJ1wqDQ3PJh7IHMx1JIRgisZ3onQB7DTBqZHClIqqf
jL/4cNJtaNRR/AOFUEDlaSgLz5iVwDsTOkx1KO4ZynPfmBAAfQVZh1iqqQ1oUQU1iP5Ud2hSZFX3
CBgWFTKc2vSCdXIH0rEfhi/NqISbYvSVm5E69iP99uhH1pTVPsyztDoYaVPE+6DKlF+gI2VU8vHi
tFNMRSpXTeroOZNGHNb6Is4xsJt6mlrRIJPm4ikubQp1CLtnfAMM30nNZOKtjM7/CARXLxLUZmuL
kmPmJ6IbN4b+RwAkkxyavmho5qScko4C0fGA+lSd/8JYsMIMSIef9VR7KdmKjpIaxGosLyP8U6r+
S9dF0Fy8Icy+1D2EDVesTertdOMxT8Tlucb2o4PT9Nh4TUGTLIzr71Ak8d8UqTGqQa7kthol02tY
K+qfoZ7B0YXZygeZWt2drGAyC3lAhmAelVDrHMozhXgDkUIK72JNCMQn9KFY5hELzEARqzAPaTpK
4VVEO5oXasAnsHGgblHEN5s7KcbRkFelpT/CtqOf02Mi+WD6Rv2s8PTHa0HoivAKE8Ti0feloQWq
KGfbJM797zrZUG0jtUsxMhJD8NO9IuHC18GZbP067BwfvfTekbm8h2sBgb3WkXAqqjf5gMmc4ifK
hJqBV+ZfsRfs7xBlFHmb+3HyNRMBLNiiVDcvjaZXL6NuoNupQiGhKxDmV+bE5oPEB1cSclIbQyGb
eFIACo1liktFm95Q5kse+e2CtIHJ26hv8dhW112mVQ+STnYiq+X0WpRjcJujZg9QXMKiYkq6K50q
CvIIWFyGiHNVAgY6o64BZB6VxASODO7cGJ4iUL74L4iV/BhlrfyuioWFbFSodNs4qU35+2z1REV0
BEZh05k09vg+UmbTovaGlpzxQypa81oxVe1Olyqx3FhZ6cW7vhIxuzD0UNnKaiQ+drnc7XDVLLF+
Qxnui4c/MXMOy2RnNGUbQE4JBpqaCDPv5VblzRVm0GzdqfctV6OL8Yd7C5GECfY7MphR8rNuq+oW
KkrwkA8x5KoeglZu69QD800mREZvZ1pTtE+lXMoPddjiL5N2w51oifI3qWqkG32QNLeEXf+zpM2P
KGGI6ZUblnQYE7kvsH+BRtDLKnD0rhfx3FU6ITKv6BENX6kbZVvSZzSYUlTTrisl8G8NrTBeRQDJ
mwEV+bui540f+jHt0IRmNc8XCZ7iPhmHjMQUhMA7W8lzu6K2HqKqpVqVePwgX1e2fiohjTwb12Ks
2SCIyZnytRXJ8EWrHqG9aKhfNKhYpH88nwTwJuxNL7/yTbmmmJNwKO/J1MGToqshHpLeS58jqe5/
KBlid9Ap+prU3rcqiDmhN3PKdCm7ihpV3w8WyS7o2yFnRYtC+jQChKDZGZXRb1H2pu9yrdFCwe06
rPaUL8cv5SQ24i1u9zpzoaaFd+iVVvXcHrvH3wrbcOfBPK02ShOhnpcJcfLk+yZFiKYopKe+YbpS
qxYmsAUConUByra8jZoEg+1QMb+kk5drrt61RunWEfK3G9wz200agd49eBgmoi3XGsgvk1YUlZPQ
QdxDSJ6SlzGcUOgQ0v5GJrnDpzXmkNvm3GvXwARbaYdSWfagmWQ6I94JJpVYqYblWYseycv84bZe
TWZ9T9nT9H90UymzUSpt7oLRYdj4aefftpiogpaG16K8ykMnbC1/RIfCKwWN/EOeVKrQZsnqtYSS
N6UwSRuDU1KApaXLdkDDd8K5xdVHuB1YTjx4A0Dhq9hv4qegzeja8ymuUbGZvtCM9+u7UJS8iGqi
4u/pjvovsNbZVyjX3PkSjE4HXJ8P9IRkfbYjF3jR8sZnX0xMGJappNCbYRJKTNaGoHqrurjHdSZv
uh9apHFoeWWQPtTwp9BDpRGWOBTCc4D5yOY9tUR9UrEjwwZLN+54x+j3bTNUj1I4hhGo+Yw+RpfW
W8sTeLRg/YhLQYtANol9gi1wXqsGhEANs98A5zMQAVr+RIeNOnDJvwuOm6Z6h5G7prtqdL2978sO
OCQUfsXfVhp4fASCFUA3oadDApDUNn9QIlW+HbKZ8A8ULx8Oih5S8TIrMX8Qmiym8dOxVcABhDw4
yurer1SNvdFnu4gk5xqr3emnV8X9cwWZmP78pPU3ldVOtYtfmWc5mkGWtS1md1/Q5El3oJAtv+qk
318FORyp2GsKbQi1lH4iND7hf2UlXv4wUAJwVS3uoMkMo3rVx2FlfU2Qgb/JtGmIbT8w1X5Xk4FT
4WiEorSNNqItJibxfdS1prclV5BMSk0Z1IMc6FD2SFciGJ/BGSTVN3KfqgaZVuJYXwXxn1oUTWGX
WkoXPGBjJ8p7MzX9X2KnWoZdqbmZunOnF46bbiL+0oHUeeIAiAE3YReWQ8BPd1iMyV8MCRUPjwqX
y1yL38EAFpx/Gjcfrg6JR77Pnd3zhp00qhG0VRMO5LSLPPpFNW1fKxdNF20ZnHzLhpsf8R3tJgpl
9SYWOUScFATdF6Xw1VdVEY1NbMjBO8qAFrRNdShQeIA3G/FYlChR8YuH4BrKyfDVAhGob0MLcoTb
g83znRhIdvFqmZX57o+THB+yPqeeBIyxylzyd2Q3tSKXbkerIqeRzH781mRq9AuMgvKzNDvoGmmc
mT8CwE+No5TQI2j4++Z7QB8DqQDkcQxqqb2BYgLgaw4toaJhFETpfdRgOOtK4DUgPxpjMe3jyLQe
qWUCD5F9M3zu0kos7mIMAns2YAQ5doQY192najBdBVI3vIncqL+VvAxGQP8yJ05uyfMKj8zhm1xI
6jPy01JCIx5K9n7Oy+BdBtSYthS2oUL1ciZFN8DVMpT6U1MSN6FsNd8qHpPX0RDE1SGvO8+gWVSh
shl19Jsh98nzGe13FA9SKGgiOWU5ewQgNB670+RRBI99oX5V2kH9FWTk95Bo0BtwAi7V5ir0mlw/
0F4fHptYaPPd/2sG1HQyEiVKHLGSb4xGEl7UGlYYjjJR+BS3mbmTYGffjIPf/5SjpqQYK4rfL+NX
T3HGBt4S4EHQiTMAGy8wpHkvwURqEWuQ66cxBNPAlrWMaUUf7Qwil67k7H4CG85U1QXyW8QgArnV
iIa9HECIewotGH35Hb3dQn24PKAZa78AxVoYgFqA8TVNhAB/jMcFuFUkdUppd6JmKIreCxbxj5dD
nJkzNOR1ijwK4xHNBWSavSMMbUwIpXgsjJdscqnmXw5xCpc2IaiJCsAzDRbEh5bQJ9mXOMiBywTl
bMfZb3Dtote4E8HTToFiX45knsyXKaJZyT2OcLqE8tnxfGWloVjYIgM3maurVPV6NCJGRNGHt9S8
QmVqJZ40f+vjD8SUyTJi/CZwc30mhHwGTOfFFFdwyFSY8ghRUTsUpaus2oXWbRTe+r7b0fjVV1Da
p19sxkcj0Skjv4Sv0mKQsk9L0wI0hyzEk5zP7NxmixXZ5Zn8wJUfjwweL/gdPpcE4UVdCDwNhpD3
6OtSXtz0Tu3qu24zbAQbRzg7dHHS3Hgby6Hs6NCcdRp3cJA+dZh0m0qJI2zoQ7jGRtu0K1SC0x3B
z0J0SgImbujqcrkWZtKGlc7Pkqz7oX1tzJuVcZ/i0AnAzMoy8nwS3IjjLyokPkVq0+rt0p3H3W26
jezIDqUgm9T0P+PGL8CpN8htbLHA/Bg1IEwHC3iHUqpTrOyg2b7weJ3NqHyoOUiKK+b/sIs+rzN4
colnptJgm+MhpDvhbyrs2mpHf6630p23F9JrdLb4Al8C+/l9bdLlkx28CD/vu087uBOjDo9ZwmMj
6oFdeMQvITv8uM8diG8UVDMbj9RtsX8D2mLDMLTvRvtPb0dOtPL5pZnucLQs2dccVDBXYELpnPTH
vwTFNB6rFWYHat06pSQ6Xf410nSnGgEFyCpI8gLjme6nXL/WlFOoSB/CyFgxwTo5ZmCxQPnhjpEx
L0bO//hHSHkKbcBCT39UtPs8KMj7m6cR9SSnF6QHNFw2tKLuLi/MD+7FYuTseVHSJRGlTJoBx0H1
xALLG0i0ViLrriq/Fj3pY632j8h13oyZ7NJFvqOhS2Vbq8DNqs3DYCJaosQ3WTnta9+/LfzhaeVX
nfke/CoFowqRyYCfcvyroO7S9YQmZnvNr7xQr5FouNIitUTt6NbUW8cfoBxn7RdLTu4FxMWzVPmF
5O4KSebsB0FSDCkRrmXEi49/hSHT7fUH0NhlCoJXEzYWujA95jxUxvYxhTvwZG+XR36SBcxr4FPI
xZaQqxH8R0ZIlAELjQqZGNg9zdq26vd5sHLkn5x6i2CLbz9oPtj5nmAd8CryPBrhBu/PyyM6uVcI
ws4yNHSOFZmPeTyJ4GvHqM0UA2yN5tJq2hUxoO1EWTnLTs8SOJAGNEjObwux7MUO9lGKb4RG8Xjm
mQ9jJv7RTY1iWlp/mSYjf/3XMVkIoAPvnI1f0c1ejKlAf0hoNBxthBB8Kjm2r3SvrOKVPO10/RHG
wvQH9xAdVtg85k/nY974ctfAabYN6RWLhhSsRQbCBLR7+80oNOfyoE6XHvmnBElrpoTBDlsMqhe6
oLFK+OgZUW3EMA4onbrxkD7G1uR22bQS78wXI6dSWRKS+CGCfTy6MEQiK5Yw31DzX52OcdjQPGVj
guSAv+IOehIJChprgkFZTCJC6seRhLm3mUW6YQe18cg/mSN6VtG3jXBMQYt8ZSWeXKpc8rjLzHkp
pF0okMfRxGqoWgCdbOHWqdVnSfvTwzDKRHrGhpt237Kudy9/ufnLHJ3hc0TVYIlYXOLacou1JT4e
PlLIuJSjIx4iJKf99sb4XzeyKfMq0VjvbGW4kItxUZccZZDxio2+2lB81yqPIs7KFXjmSxHD5Fth
VEl6vzj3aX8WpuqjoBAKNyZVHxUliuTr2L5enrCFHRLLgSxXJemh/4YTia4tHltdo4ymlMg8T2pB
usFQsMFko8TSY1Ci67HV/nhKjwecT3Gy6JDiGqHzVX1TuHKEwMjlH3Oy77AjQkoZLXhqw7PdwfF6
6esysQZD0nD/pGZjADDHJUJVXhS1Sw7UTKhcITy4kpBy+J4uGth7M40ZLDbrdDHVJUA/xDegQ242
m+vN5nZzfctfbec/tlt7ezjYNv91u91u+Sv7YO8a+7Db2U87/vS//9FhWvyyn+wdf/vAfz/xz/HP
uvPf50/O/IfDfzbznxzH3jiPj5s9f1zvibWZ/8T/Ofwx/yPzPzr/j8379evj6/X7dbEp+F/X1/zx
fj3/v/A7r1d26+mKU1QRFr1mWDCSKOocz77aUgelUQhmpbHsuHqTxWmLJpinv/zrV1ZURWfvQIYF
k7skK/ujVk5VIwOlY9V1+Nw0oXadAlwqQqew/lwOdm5QbFJ0V1VDJe5iUKnS9aFkUUyLk+IBkvQB
bjEA2v6mw6rkcqjTZaSg4KrL6IDqOqz1RY4Uz1Znk58ZdoowVe691mWJTg4tJrl2s+aNnvrleKdn
HYIhfC1dmz3b2TjH3yuQYqVQomBWZlWra+Sykg1N9/xqENJu5Vg9PcgJZVkaGv+kLWRlx6HCWvdV
Dbsk6ltmfJConKM3MqaI2Og5cB4x1K98Y+yuAZa8GuBKVs7bed8fn+oKLlgfegCGrJ6smKEbYzA+
LZLXnUV/ETZouSLiflpnIMX+HGIxmYVktgYSVny8UMr2eFSNG23M2wPa6NBFR6ALipS9x0JXOn2W
3ONxUzqXP+eZlTrvPF4gGAPw5ln8gjTxvEDt+AUSDRYn7aSbXEdYLRu/JUb571sdDqqm6BSNNJ5X
ixQRvP1IEZx0N2mCjSRciQjCpaQb9f8xjny8biqhgwosEYd+8aaXbj1AIbh7O2WyclueWyGz6rFi
8WKYa4fHgUoviX3EIHmf5NJjWfhvEXp7l7/Pme0Gn5X7XuJZjPXN/Pc/paB9EAMYTXgeVqA67Vrp
HE0eajvQypXVLs2zv1juR5EWK2GAOY4sP7PWqhDbQrzC3uPgdyOowIFTR6io87U/azDcurAW+swZ
RmiNC4DiLn+xGGTUQnYHlcbDW3oJ/Xsa56q4L+uHXt6JtKXV8CbvrsRhV8D/rJ6C6gasTGtttRhN
yp+X5/ujlng6DX9/y2IaVKypvHBePPyWMd/5zV0u/vBmbyXtBnavru3C4Tnxrr2oA17g6viVjyu5
wZllRWqkI+nMua4hjnn8zaVOV3K9YjqKSpTomBRcWECQLg/0zMbXJZUbA3kbyi7LYkcL2hrhAXog
MMv+YOW0BQj/G0KqW+rBv4eaRXIUjhmZ5H9W8vm8hku/L9UixsGL9urXLhwfixrx/Sx58+KiXYl1
ul9IkXFqooCvUbpd9gqEXi5LBHRYxYqwK0vzTYllyPzW93+dPcLwIsRMhXMMVObxkFDjnYoRbWTb
aLqbAM1w6B0uuoMuz/CVCtHHTz5ekfPRgnSPCMDDgI19HMtShbosusDkxhvFn33Y9K8Qm4VNlCXp
lVpZYCkLOmkHX1aE/mvSIA27VSI6ki4dJ/OrqjRDRPt84gYTwhiBYirb4cEQfCR3+TDenVcV/e8E
bdzpBl4PXBNDz2sEJFONF0Az0aTb0ptO/oweTMKNPoXaa6L05mNlKuEVywidsKLru5ciqCCJDYqe
UccrsmSnKhGatPB6qi+GPvkvddhEEIqK5oDdfPvbM9C0hRA0RCuH5ukGIpmfPchVpGPnrP54xmSt
6motQn01y78r6nWk/xf/fh6zVMf4nOQmiw1aWJBT/Rxy2zjlv5BFtKfeeP3nBYaIz98Qi4+Oa3YH
74UQItQretTY9yHU2m4aCBWXI31kiIv1JYtzNYW3qzI/1I9nC3eWTBySlFa2nds//qcertyDdrZH
l4xr120Rmdikzu9+C1NQcb1neOq7/hoMvP2Km7r95910kLjbjFdrt9+ZD0mfgtKfMl99iry4GCZI
FpFR5ya7uQZbgPCPsjb803NwboX8DbE47xv8gHpohia0YSHZpPHgO1Eu9vsJ1Qm3zsXh5fJ0n7lg
6HzLEpkti9Ogc3Y83TmWIBgfZRbMAtQxleKqiHGbT3rEUsA3oTEFyuoFbY4nFelrM4C4lGfXCKlu
DCgx2OQ+Xv49p69fnSYkogOwGSg7La1rrWqKktAQMD3O1CdV9SE3V2gX1PtoCr6Zk7TyfDi96j/6
eDJaujR7NHEx3ZisjWjAAoNMy18hKJHIfC/D2pnKuyg6GPJKgnY6uLnChV0gM83V85F/f8qeeG8q
gAMbatXmtFcU7xGQio3Vwq1K4qlM3j8n0yqSTnxbOnjU8szFphV1ZDGk2jKpc0kYgbqa0m8NJJC9
7B8DUbCwwMwYHy1RkbPueA2JIeM18whPGTP9ahZNt5dDs3KNXtceq8ATd5fXyPJS/QiHqxq6q3Qp
Turwgd+FOLlCqBRnYdi2jOEXS8ipDw2dmcuhlttxDsWDdn6oa7My1uI5GyJFagViVTrwEncz1AMT
8sMQGrDp6n9Msz5CzdtQUmmS83GOJ7Hte6Ora0KZUQPXf9gFCLVeHs25idNUC/t48DkUHhYvHi8Q
RNDjWemgdCNhslG/G4iWbOTJ+H050MlLch4MlXfmjJ48Tl3zW/rTSi81EDVF1ZfO1GWOKrbXHUhh
q/PA6xo7sanuULO9kuJiK3nm+0rs5cthjm1QyaNwSK8GFaDj2BIUEwoCU+nAi3GhcrhYzx4kEO96
Wd32enCw4GWkgrJJU22XjcHadb/c5R/xJZgnHKdU6pc97QrFCaVUeBpn/syiLoC/KX135w9V4KrR
/HA3Wsm9POhzX5aF878xlwXMVuhYlJ2EeG6wsVrjh6jHkD6gVF0Oc247GIwI6zUezhzTx1ObGl0i
GEhuITdj7cR+eCsxB9Smak9xZns51MkDcJ5G2mx03zkuRSr1x7FAsCXqpKEHnEMQyrig1E7d+KhI
4Ry9iemDmW0JFOyVUjeYCH/ljFkWe5bRFyPFxwV4eUn0uoUin6Y5fQlEqnowTDeoBZO1dso9VhvI
1zTAoVbGvgR8fESn94L8n0V94mNuPm2fMKHXaQE8g3ARPWAZDumxGkA6lj/RA7yKMLFr4/imDSzf
5tj4cTn6uY9MyR1xUe4MErHF3s3MaoTsBBCNR8RtXw9PhY8ssi9+K6e1d8u5Zfsp1PJCHMfCjDMO
c0cFO73JQXsCR9QDR69Ub2VOVZbL57TyY0otJFfpu1HAExfLSR4bU/FrQtEYccHffe9V7e3yxH1A
jJYxeFECm+F0xbN+cb6mDQJaVOkKxzIPqAWK5fU0vuPTliSKndXfgka/1v0vY3HwkMKW3iMLOnFy
KxTbdMIDaaeOjja5hb/Tim2vrGQ6p19Vpltr8kjECoCH7+Kr1nR31bwLMVMpN7KEAzjWWKP8FllP
lyfhbBydlAN1R2qkymIOBqtTOmjQGEsknq2NoFb6Fub9lZqtmSGfjcSQOOyRkJWUxTkfCEXl9SEc
7RGfomZ6MrCDQbMk/Xl5QKcLh/YQySG+oSRo8jKMNWgqcPcYKniPsByNXh13R1CKl6OcGww7gUKB
RG1NNhbLs24F5EOCpnC6YkiuUbIRbvNK1jdyH7yik1GvZKKnG4+X1dwbpP9JIWS5UiVPBEzpldiX
0bUemnantbN9pLFyip6buzmJp66Md88JjiqADhQnWV04g7FPPTQ1v12etWX6Tr+Ku56akaVRAzvp
1hjoxo962qEXrm2UGbJA/Ta4psJkQwZW29+Xo50fzd9o89//dCpLEj4oSUy0sNfcCSN5HeOQyyFO
r535xUuOxmMEEstyl5YWWloTyhXoQyp3Asb3Uv7dGp4M+VWeEOzR2l+hB6fm/xKU3PB4XPBzkFtp
cNLohX3dQijGds0RhnQX6jiztPSk1h4MZ5afjJM5d5vCo0FcXjGgpiOrg4XrFHjzWRMSDOImVlcW
38nTltWBSK9Ej1+dS4tLFJeH4SomQKS7Cfoaej7gLCPgpRA58hh9BUj10uWvGq/s2HukCvyGzOU1
YKfKwgxPTlbm+KTFvPwx8vEk133gmd6ce1vWozBxzDeu74cbOOWm3ZhfM8RLu7h0sexxk/52GMaV
Y+zMlNPYNCwaWDLvXGvxRpOHSMXHZSid1DdfeK/h7td2tRPX2IxfXk7zUXV8CwLhRoMZ9A22XdYS
TpwXKJMJKiJAOdJdTidgD1BM4kNp+G8aPIu4jI2Vlrk8T94yJAk/zSsVl/cTeDFSIJnZG03lZDfy
j8k2N6H79h2hWECkwMm3lB7tzG33XzAcsR/X6snSmVOIDSvPcBmUjVlvx59WNbF6hBRTOQh61pXt
32UPE2E3+J7coj30ipMur7m79GUf28LKZJ9bV2C20Yqn8stJuLxvfXjngpJjtSzfFjcod1yZh9j5
mn/LD/HWcy9/2fPBZotP9sNcWlgsokHxWjVsmGfhmSLJ3nLSHWzYw+RmTr6PVu6o1WiL8zZIDH/S
Zxfp0qW1eiXYwX2CSqqt339Xr7O1Z9uZNysb49Pg5h306Xg3rKSE+8zgxkeM0zq7tAeUaTfGDqmw
ldv+BGDKaXAUa04HPsXSpYit2hKrv2rdX3jU7Npv5TcdWDMOtfdrud+5k/Ao3GKFQl7SNWMeWvOt
dcefxjVOW1c5L3NAtP5zs6u+PKZre/L0DXM8xMULKlMVs5dyYpqP6T7YABjdjE5wY9lbRHbLTeOq
22H3PXDFbbZ7XVmn8zpcnAfaTAYwuE3BAS7BLD0WfPVYEVt6s97jn1vvFklJu91ysU5X+WH1c545
8o7iLVaqFrYivSPiqbe87+8RSACT3HwrHX+H+C4SxpvGSW5NZ81b/ky6cBR3sWSbHiENATMSp3WK
rRnZv560nUi7dG25nh8fktjUZanJL0+4RJKLQMLP1amv5F37O71VNgEw/dSxnMrtfoaHn8EVwgjp
2qU5z9vpd/wbd7GGcHCCchfhtVt9i39S0vBt76b6VbmSM7iYeX55XMOgnw2ooaaFh4bK6lkccFqD
Roc8LxxMUm50Q7zGqHDlEFXOXFagN/7GWCyWDtkhHVU7zhkHM7Cb2r2XDqNz//TN23jbYUO/604+
3IZffqPe8b3fBLa/3QXX4Ua9s16+mCufdl4hJzNs4cwAVJZ8c1mo60Nk+SKZVoaUvxTjU5LtxrXV
M59lyxCSRLZHB2y2NFm8PCfNjOFoa7BlVdTMM1uSEZTzbv1u7So8G0ieW9Q8vU9xjwLqj3mcqZUD
dGS8Cvfo5H1Xbe2RDnLe20AFbnCV3EwPrbgyiWevDlJMntfoj0EaWOzDQC3bsh6Rfhm2nbkvHnzS
Dle/F9ADXhnk2TF+ijT//U8XRygCzUkHIpUuCkm5g8aXtTKasyHo+FNMpM2rL/cAMikd+vF8r7L7
gqGG7SEsGx7MtczlbBg4YTw/AYsZy1yiyihUdyMrzxdu9OxJLvdTiO/9/vJVIJ+7hihjsZvRKqIT
v5iwGOxk7Rk6V98bnEQHDNzOcH1bP5g3iEGi83IV2HewnPberXFYa/ic2128O4CQiJSELHmx9K0x
KIbSYEUaZvsw6ua+bWZb6DXnk/OD/BtHWbzg0knC12sgznglQ1lXnAJ/Uwft9sR+giTrThoMSZdR
0rWEL2NhHwdMbuW0lufSzslGR6xuLmAgzL98YrRZCBwvZ+Hot/VP88nn0XUTuuZmfDO21T74qUy2
8qNy/RdxnzjFGxpB3X+zdHlxyDNOz4Q5c7w7YmRH5WDkF6TToR8eDRR9dM01kbu4vKrOrt1PcRZH
+JiW5pgHxPHwWwtapMIN/Qsi6Bni3CttoXNXPCWB/wxpcbRgJq9E5uwRjjTCLVYR215DIaHMHVnq
Xisdz9MCAb+V5O1sfvo56mLXQGZXpq4i6oS+RYUQi/x7xKup5L2Yoyh8yAOXHkbToNuOxkrtXp7e
M7ewwTJSwLSI3BfL8ndFzo8btsdCQjEx9VD/8v79A9Lrhm8mURqgVbVYKCltJ95NAg9GPMNH3Z6M
71HyHK45BZ2bR8pf3PbzxQC3bvH1CtmXFAnVBgfcmLQt7lUIbNqt+I4bqFs4iEGvsWDPXUVHERdf
zpDHFqNzItYufG5HfugfrNrGkaPeV2tE2HPf6fPoFs8K5L8xC55jhSW29Ih+Uky8vBLOHKBHo1kk
gHJXT02KUwaY6INWJ5g2b9DYuhzjTKeJTt2nj7Q4pdNi0GfF7doRd/pjsGldZPkTt988jzvjfSXW
mesIhL0kgR6Zm9dLKDYEpESscjiV0htfRUApw+YiGuxqp99O31eCyacHMlmdqXCV82IHInZ8HA6h
DgpUS2pH3ln3ojtde1vLQe41+hnZ0Y4k4nK8s8vhU7jF0itBYvdamtVO0ikblF8dyVz7VPP3Xlwx
RyNarLjYU7NJkdPaAQ3cP6q7ILeRMgUuvDM3rWU3rvI4P0kKO78J/2gvl8cnrQ1wsRoRFShxvCV6
6+RzaenuV7cVHe/B3IjP+XvlBL8vBzzz7Doa7WJhQpkXBwzeIHxaDxjpIO4nK0hUeXamrKD6zkUC
4YkTOjwB7AfnkX9KK5Vh4LQHZoNxznXV0DWnBPqeY47ireRjJxxjKh/o8/6NtFiTsiCXkyATSb+N
kDS+0neae/9wLxZ2sR9sf5fYVzieoQ2DPNPKYXJ2o3+OvVigU1UZMmbd6Js+olxvW453H+869w+g
+nJlnOcW6udQi4Vaxlhs9UFRO+qP7Ca4b/bCrfC4ZkC49tUW67FpU7CMOeOxuMVQwE5TOpubehZ8
Hlbm7lxyx3eDxiZCxaKTsxhQYzRyKMXlPKBpi8oyhtG2asfucKj234Nt/s26lV+Cp/EaFcKr+Fc8
rhwu52pYRz9gMdigBAmGdXbtmKCfkYgt8zug32P+hmB2ltKde1PVt6m+o3OsaJVdy68IIF/ej/L5
r/p3EhYbskqndrDEeRJuo8P4qO+ka3M3XOsH8T09dHblBtvORtBmK11hWr81dpkT7IZ7y341Drp7
+cecO4w+fRB9kfOXadWK+DhRh7VQ2NEf1fz+coCPqs7ysNXhxEFq5XkGEf34UIirsJxCcVbZpixB
CrNDbfQuIIeZ0X87dR9u2v30IO7W9s65wq/xOfDiU2eCpBlY3TC0xJkOIm9d0UFIExEIzviwsIPd
5ZHO+/7SQBefVRDzLK5S4jWSjAQo5SbPlpHzzqyVbzb/iy4EMhbfzBRQ145Nvpk4oh3r1N61isQg
DXKa45q6VYK3ywM7e2N9msllnxeIV4SoAiP74V/Vpf2bG4RdOzkkvSBlW9tcOyfWRjinJJ8ukjwX
JLTyGWEb4Z2+qVT6PtsUtxoBR+g/SP5cHuB8W1ya0EUeD7Eu1rRmXimtDXN3qH75zcPlEGcz6s9z
uLgbUUrGMEwiRnQjOsDEX5Jr4Udk63fKf9EW/bzul5ordaPUaiMxeU3raMNrCgl6jcR2IvDwcf/+
3dRLEnmiq43/PzO2RYfVka+yTboDR9SwIuJDva3sfi9/VZ8uT+JHNef0Q4FthoaIssoSIqqVSYyb
I0OznvUr41r5alE9ru2HjlqMaovbwvnKyekklHbFvbiRvv8X5Sbm9u8PWHzFvoSCgMkbiTcGseUN
AoiBshuilQ1+9lCmBQhVGZilsqQj1k1uCBO1QGeIRDzjkNlUV1b82SclBzKlVEWV5kLy8Q4LrCER
W5OB6Dv6Yk70jvWodBc+CJvEBQd/8DeXP935rOlTwMXMtZGJfvJstoAbCHLnvf31OyYNz+M+36+x
gM4vk0+x5v3+6fioS0p5lUcsVO89F1VuN7ZFZ7DVQ0PH3sYHLLAfvIe34sl3G5pX8Y0Cf2Rlis98
RCRwUDGjRo8B9ke17dOPiOPKS8rZhwhR38am7brpsHhbyWfOpBKoiM1CUgBkuGMXn1E1YmwoLRw1
fBy8BH1Xxd+A4k6IfhftfZCtfMRzQwKRRUPeBJF7Ai8qE1WfKnw7HT0Rp2e9Kb+MfNKVhu2ZwxgI
098gi2sb+9Asz+Fp4l1U2Ugroauo8lzR95cX5JmZs0RKxjOKeYYXL27rMvKkCAF9bmmKfduyM7CO
jS2o51l+X1ZYZHpqWb6EOJCuBD5ztwFomwV52H2QYRaLs+kCr0X5v8JO/OCbbms94EkpRbdl/KNu
nDh+vDzOM9n9UbjFa0X1GT4OGIxzZCMgtCwUblRWlOA2El/ycrAzC2TWswMPZszAjY/s+9Oa91UL
9d+5wzeVhy6NnSRZQ8CcSbKOIiyGYySJVgQIeDpVIcHuiJ06elLT27weVtb6uXn7PJRF2hr0HJtx
RCBdfKwx9cv8wp3Ka/SUcID4LyrBR6NarPlCr8YBfg4dWHRO79MgRlZYKP3HYrIexayRV8Z2Zoux
wWbkNd7g8yVzfD6OaatC9CNcZz1m6aEK31dr6Oemj+Irp4TKwQQa9jhEVyLxMsoTvd78AVuMHmsD
nH3G5y5byQnOpSJzt+A/kRZzN3iBlEwFkcadt0v/TNvm+tdE38JwtSf12X8odqpPYezyQj93enwO
uphBT8YhirMXWEK0x8QjEh+MDq31zRg8Bd3KC+rcpvobixrc8VSa6P/jf02sZngO+ytzrZV87k0M
RnzOAgCnitbHo/3zrsW63EMBgV17n5uO6Ka3mOuSy2k8KLgbMcOxrQ05frnSHzi3DD/HlY8HNqKe
Tc2UuKFfQWfAYCHZiMJKkHOJB6OjMw0WBjmbpcJM3wTlRH2MEwPFu2GDRiWuKjYeanLzDRc/c7jJ
isdpTSzj/Nj+E3X5Rksn7BrwQGKB5O/YDX+VK9nFdfPb5WW4FmXupX36cn2eWAWeIAAN/GoXFyTh
SX6lmGuMxXOrHf7xjEkHkQ4h5zgM1rVd7asMxhD/5Mke+4gp//+kfdeO5Lqy7BcJkDevMuW62tuZ
F6Gne5qivHdff4N97lmjYglFzBxsg72xgI5KKplMJjMjErevMSKKhfx12aa12yaUSP+gcSFejcAY
n1CgYYLE/BlhuNdyRzVPP0dsuLtWIYZnQIz7aI3ttMdkUBPIUHX3xrSHVECcmf5Qt3bQJuXn5R+2
9j6Kvnwbw8o2Mge8aZ8uAy20fMrMCfskUYO+fe1w5e4i1Y9jZzNUH+BGdau+gyoABr3k/hp0QLoL
hv9N0/2Y7bs0qiGuqR/wVgTRvtAvoUp0+QeuhsLlD+Q21FgXIHNy8APN63ET3w1bssP05xaSUOFO
f8z2+SFCrNqiBfgy8FqEWuJyWegQWWoVxngJKJLXVgeV7e7y31/zv+XfZ/gLN2fqfYmuIwJCFNLV
0CnY9r4VHaA0E/bQJRK8la5tqiUa5+3QPJViFeNI4Cr5OUFzQNVeDOflskVracwSg/Nxs7PnoSqx
YlK6iROwMm20xIeO2GWUtaID5hpAhoAJNvCi8vdlAqUXyFLDlFl9GQhUVat9rbTQvtqD8sFsDjqa
CCpRqWPNtiUo97UaR6vs0IAXDv1zmjwZKe7I16boLrJ6auG0MqAPDipAtLmfOoWODhY6zQriuo+N
N/u30M22AnytoLwOAxuVvsHVH0SPlWvOYSF5xzMYJvPQ23WKSq2uz1QbKwrFE+gu4N2t6V/m3BS8
pKx5/BKG28ngQQ/lpIJ/QEJpLnzsabefZ6+yJleGxo6uCXKMdU9Z2MVtYQhhNYP87ZBTC0lszMkZ
8RH3o2OmxVDjlMHkrUW3RVq4UHkTJFOiNeUcRo1CjUDuCX0Q8j3tfiTdth4FpERr6ehyPTlngbAM
tL4TOAsd04feVkG0DPlxq36qoz5A/5Dg862eYUs8bn+jLaC1wxR42qOvH9KN9aZBTBcEuLM37fGq
uIGc3OW9zhaJK42BWkFmYwo2xlX5MxrPYQZtQiCaqfR7iodfeaoLINZK+ScYnFXFrMiJI8Er5W3z
YHtD0F8peLbIXX0XHiHg5su+fIX+J0EYW/UP8Mnp4PxkBK7cnhtICKVwDVkORuxfaZjtlMK8tiND
ZB7z8fMl/IPDbTrFKOyqToETZfS5qZ5p5+zNKfUbFZzy0ys0KLZq30HMYAjI0LhlSz17Sp8vf8c1
YzGBwCY2kbKi++g0wGgU8oIDJAM8PbsbkpvUepJlwXqufsclBos+i/NUw+Ws6XNgWKo3XmGE+kHy
aGDuIZIy34Oh85Bt0u34Q/kMBfti1TgbLTlgE0AfG29cb6fETjKkdsbcbMIe3GdFU0JNKhTUkPjN
gKoOjjt0o6NIhR5ZvmWBJKUpqZ0sQTmChse4sb6GuZ3/0hgFY5CM4VrGDZpxHXNfClTmYYHBfgkj
xe+0kCFSaW0wRPF02R/4yPWNYqKnFnScAPwu5C6+FZJ6jY40IhhyUj7aMt+G5fQ0Sjjy+nrIPaWx
t5cB+W/EAFG6YS4IAhXMqZ06x9zlUy8pUKS3iqe8bG8ianmKKXqkOMtVGWM5TlFwU2K+Hm+h7Gcs
7ErVsc4KKY28q7fMZT3ZIHz8ePUC7150ATx3BtwTkPzg4oK2WmCdIkVopAkhj4FXim3tg3pyuz02
fuqCFfLywn2vzDJ+wKQTIPZDFiYNmjpCQTmMPGgdflPR12gVjT0z0PD/NBjJ/pPhX1dvb/61E1zf
btz9yAzf3n3o7lHHQIMRlIERfLh3kOPGk0bqvm6DR293//l5JaJe5fM0/udyXwBKygmpCdZFsvrY
o2i83OZKWQQqSR4sY1D+Mq1G7zarg+OTQ/UA45bcZxgHvWtjs6BeHat4cjCKZIdWEYpQimzj8pc4
u6kxLPCwAA0BFO1RnGlRjFHcvlHQCUw2swKmnxx6f/NLmPa7Jnnp0hHKfEdIEl9FaQ+NQPTVPU3j
1swge5vIe6m7qcPflrU3hr3gh535IvthNrJx8MQa+N/cIsz1NCSVjoHIOQebLLpnY9CoOHkD4Tmi
mNl1MhXU9EyzhiIjlcyu3RWFatxFqSoFMq27cJdRm0QHDPUiFQT5i+ZDOEu9H6DS1ft1P5XyRpFG
6cqWaa57SpK2EqgPBpRzqqzS3jqLQk8KnOdx51827SxsQOjBgf+b4EBkX5eriKnscWdoIWAzNEej
Ll0Vw2sSFWyxleUDvxvor/A2hvFAfhazSnBn0vIh8ayu2xkQ9UPUFNw1V+yACXipZYEdVQjuC3Uz
6bS0hh1z2L9EkbxpwCItp6JhQ7Yc57ECjeTojcdkuMYdHmkoWa1dIVZEduhq4Rv0I4OkAUNTN+40
bAjTALeKKcxx1qxjdLE4g1H7BbPKaYiqxjbvYs3CXGHr+Ep3mNGBY9miXPQsskCWYonCJVKTMytz
HwOlx72lBp1ON3rtBDkOSxbs9FV7sI/QbIZvBc7KU3tKOVMmu6QpVPuSvQQFMB2i5GFLBWcifx1D
PMEFmnF8QuJGx3vKKYxWq6HetlHqhXqtuQ1EpEGOcJgcNJIYWMiyav2u+7q8oc4Pfnaa/PEQLkmD
0J+qDND68uJuPED7cCNX1sEeKkz1thuwewmOybOVBFeHg6ksOL4NFtzvpqXF4VV2ao5xooiiytyh
yUPO3WQarkpVEjRCrOCAsgqde6BBQo2cT+b10MDzLPOJ2E5cA4rynXxM/naiH/59AsI5YFZCQCoF
56M3UgQLhZT7rkk9fUCHBxgU0/ArGuvHy5/rrM4MTOg5Id9EqsF4JDgfASnGAJXLkcI16H00qBsd
bedjLX8oCrkfE3bOyK+QgAUBeOVTXUT9cOYu2AVsXALhEZWJs/jbdU6a9hFGpQe5r9x2sD6c3DLe
K61T0DZjQB+yyqfnyzavbwsQfWNYAy7D9wW1YR1OxMK2cChY9fpjNuxL5b4Gy42W3SWivb4SVTS4
J3a6jLfFM8KuNFT7EZfP2CtBunsEDebsl0MIkoO5l3cKJaIX4lU8Rv8EJlxQMPGHTVLPvdKYkH9z
ovSgtj8IVTcE21AXXFbOdgTiCb4aEhUEF4zfcEcBBRmEiuZ02DVVN3CUjzastkSyny5/rDVzcHAi
pICyFLQ8XKhERjFHyOpiL41/KsZnDyYr7bOM3v4FBcRckCgwmYLqaaSkVFaijkIAmMj7dv5kdBNk
vKP952WYtTVDfzHqfxquX4glpzBx2uIADR3qxQhaW4ka2SGrdEx1OzQuBPe8s6ZVRP9vzkoERtxb
z7LJGCzrhUUTMD5Eg/wyZpbTu6BUUu7HSYZM5QSVTDQbS6r8q8kHa5NDvfI5pWTGfohl664e0zLz
+hmXuC1eZGXIJspN+NmE9fg0RyT9sKzG2Fl2DiHPqbetH3pcKO9/v16YkUMXioq7N5SZTter6pDx
DXIIIg598sMI3VJOsXNCR5AErvnYEoZLL3I1TMANDhjI/m2mcUda2TOSxJ/Dl8v2rALhKDZM0BGd
kyWg40UtZx35ZZdZIPHKR11/VTAh+gD+Q+1jNiOk2JcRz+M7ElzGWI0HWJBY4gg7XcLaQEV2ypPE
i6H5rSm+EnkzWnZzfNmNpeZ+1ZWug95dUaF7xdWBq6PhDWFPxwDiKe5cRXkoldDFJThPtMTwi0by
iSXiflvzcgwYYpDIBtmjAr7HUxyzGR0jq9FR0aPIS8oIvLr3jv2s10EyBzVoqVsaVOFBI1sQnkgp
WBofa9mL+veyvNKZ3mowduBNEniUDtSTPBmrDqk/zDzh0ghySG7VzaSvDIpau5cU21B3XAVnuODD
Mt+/BMF+wiLz6cYKQbkBRPkBpRM992gBXoPpbfg1/hCRq6+c0niwkOE/0JXHMBeXmDhzNVZpASwb
gXGCoHdz26o6qmB+I1I9WfOb71IbohcLXFy8J3gKJ9SpcJEh5Q4Ehj5JjL1diKaW12EY3Sq73hv8
6TUTvdHsETCkmD0TegVGYrq26H1iZd0YLwpThEB9+ywBb5xYQxgdYw88s32Qy710jdD5a8ybFr1h
ch4MmKoRFCxWYsz/UC2D1pa99HAbTwptqQIPK2YHB+0YV4OXoaA42dkuHDJBUiyC4tzCnsEpje6z
GF7+UtqRC61f8Gi9RaIK/srHOjGJ201UlltDy4ED8VyfNE1gtXTXzaJJ4jUYTHeg5IaKAJJRLqOR
0e6v19B8xsphoEqpb8KihFR5vbm8c1digw4mIhMT8+jfg2GnGxcMcUUcd03iFfHrYNa4TTxeBlix
g+l0YB6fcZWDGewUoAzLJDKLLvHMaPiibbYpNIy8haL57hXnZrpBELBEboEmTs7RZKOxI8kkqGqk
xRFE5NB1kA9d/gmZEJdS0QjMCpqJNxRktezGB4LBU6NAPW2YBQjVPBC8Xskod2W95Zsd7IMQniWi
U1hZQqDh2MIgtQPeKM62KrSh4GtALpvM9kE2wMhsG4HaCFK0lf0DCn4FxV1Qi+BSydnUGUMiOVKe
enJhbtl9Oc5Kd8iixs2Hv8/WT6DYT1mcFlSXYoR3QGm184SxadAylcY8+TUaQwQUmiv+DSjYhE5R
nMv8KwbtCwqjAWVU0t6erNtJET1niyA4ayYj6kkZAqIuR+dhJnWMaz8hD5f30frn+WMIt1EjcBYo
swMUe8CsKkK3DgbpB00SHeWrro2og/IySlvomTv9NkNtyXMOGWI8FOqPTP+ld8LdrEZBNSXXmmSL
7txr918W5f4/Ht/kNdlalJKwwP23bEBpXkeFV/TEcola/QhDe0MowWxpsrm8mquoYEBhpUPchvmU
aEiJ0RBaYaipSA/g5S7T3yrkTiHonGmK19kCuLPWAFb8YnSF/4vH5UfqkFuNVAGP9Ko31RPGpw00
ZssemR4H4xatCmDoDBzREMTZ/BaPy21qXSnRuxwBVwnnrRZt9Op+0p4GfdvCWqiYFM3kzTTfdM3e
FGXDq560sJnbF2YoZR3JgI1XMniOabjyKN1NKblWjAEy8pmg/2I1TC7wuB2ijw6iVcFsVY9EAbNV
E21MPMde9pzVfbhAYZ61iF1zGZMO43ipNzlOMBrtz6HpoMxMYuiFCUkLVsFQDYPoMzJ4sAaegqUt
WM8bHWW31pAwbNfVbllZHzl7aqHhU7wrOlefjnlNXU3ey8Y2it9D0/R68tYXgvizurro20NMQGXi
TG+oVyFn1JUt7iy0+Z3ZGJbrGuKmNhGcDasmL3A4r9HsCu8SDkyWVAXTs6ongdoin3/Sf3oIgeuh
ZIRKGGhKuESOVMhMy7GDf0qT42qFU7mZUwhuRmvLxmpTIOnGW/pZRRO1uDGToyFF+R4sXbigKLFx
1bX2y997JeqHjEEWVNFg2zx1FAv9dhHkC1Ivic38yZSndF+HpDtG4IZ5MbLk9TLc2kXehNAA3pBQ
soVvcqdE1FPUh+mUeqmU+H27R7Gq6H+YKO5Ph05K3cq6Tge/CTeXcdmf5a6ZjIyE5V74ZuBaPDWz
GHKz74iMw0miR7st9W3STLIrF0ZzZ4M/KH0Zu6J2LaH4E7s8LIHZrBxeXdmUL0bJMJN0CkwjKS7U
Gp9RAjtR8S417vjAbvVo7Dbu0NadiYSv2R88B0QPEgQIDFROeUtlIweXKhbYsN5j7WucCq8Kbxvz
b3u6mF0gzMSlE0/4ZwyhXdOh6zkacS5JGMTby+pNOlypxX1nCvKwM4/5XsEFElvhRdyUM6PoMHSC
c14pt3PtXMUtpqW1XPMdFYzjSo+H+qLaqk7ij03zWRp/WVT9H3zw2IPCXsa7HbegXW3Pc+uwBa0H
15FAYF8Fre0Z5Ouyi/IbnsfhzgdbklJNj+GixL7CVtfjDZhSLkOc9x59f7U/tnC7D+9189AoGMmW
7817ZR/1rnqPoIwni5352Fq+9BwSjBZTX/Lt4DI2vwM583h+q2Q0Sy1iG3/sXyd0X1fjDvKzEIWH
CBTdqNONrO0uI67uBFzqwAuDmxaEJU8dBy+rKp7wsKBZ8amDmN1UviJcvFVRcZI5wNmOwysMqscW
WtP5Z91sop0aG3DQZN7V8XtJn6QhaMpbQ8TKu2oQ7qga7IGI5Les12InpB1pChKr2AmptDfrL9vp
Pxw030PcRLC7RUjcnqvTkE5hDaRBRRlyo2evWmNBDCMROMU5lQhzyIVJ3PEjVylKW6ECkyr7GkRV
robGuD6Pn8tGf6iT7khlMI9HT2r5AmqyO9QpURmdg8H+oaNQOpV1MKPYbFXxXu+j/T/4z+K3cal3
lxqVqVf4baDbb5yg1K/lyK8lQXrEtvWZ97CKtm3jko6b5qmXksoZQANmIJkYf6bdV997c7yHLugE
Lu/Pywadd22z1V5gcZ81ytgBpQMLQq5v6ja/jXrwgNg+aX3y5Phy7KFsVPz6a0bOb1hco1HHASc6
f2fSp1gZ7IRtkPG2UG4bzDZdNmzVXc0/ANyXSjSpnJIKABVEcWPtOLV4cNU2fSuIn6sheoHD/vli
A1pq0WdmBxyD/qTZ7BrKvZL8umzLajRZYDBbFxiSLpEpZRgTitRx8jaWxEvw3BF3D3YtaDtYXTc0
HOpQAoSIos4dbQPpq8yagIWWoQhQDfrbvVEWoKx6+AKFO9iiGs3tGhJLL8KWNWMwEyHPwjTsnR1u
dNFD6+oxswDjTjiZpIOmdACj8nVoB1YT1MPGUZ7Qw9nUIMH8cflrCVaQF+3JLQkdd9N3cvDWFdsR
ClPaExGKyaw6hYMqAOsawm7irMLAqDZHGju3sytr07/JoFyQY4jDu9Nd7jZ3mCd57Pz3yf1rblm2
df8A80UWdCQmXV4AuJHs7awk0Gptr8PW2l9eRrZBz4LgAoYLggYGA0po6sJFusqlEcZ+Xi8DnNVR
vtOPBQIX+ipNyxK9A8Ksfumd7Fb1bnBedB2kpa+RilNFOdiF6HQTfDY+8I1Rj/GZBKBGidMsBxv5
VPgJjVz0h/ua9dlRYxPlD53ZB4nzA43GntS9FnL+1I+lW8UgRtOH58sLseqwi3XgQqXUycSAGFDq
9VAksuzHstzU6UMtbS/DrH1Q6IWgkw9EeSAM4Rw2K9usL1pc6zA+TaceZJ6z4H58VqFiX3QBcbb1
DErsIrKQL9+AwsrVQCy9oc/zttskn1AsQ8fAZZOEgJyTmgWRiZwDMD52X/k+PPRXaOAbMYj5JbvQ
6fpruhPOQM5lHZKYNRpOsYb96whiHOtesd5QALts1ppDLJeRy8DCGO6gVbBqSn+PNuzAW/P4s/3r
kVxmDEbFQCsLuR+Hj2DmUDR4ZYMxWeVZuHCAKmmORQV15lV8GFmA8NHKVksZkp4AqTLqZuTRqXwn
vrfBJBZfNUUMRQBR0XvtbFsicj4hq8QZUhWIZrXRidep2OOYb8qPw2cCoZDLn2ot/ViCcQ5hO12v
TgPApOIp6fyxf9Z+XEY4Gwz43lSoB2EanUkK8S3SLcS566lDsc6omycLJFC7cVI3VjW/OYWSuMlg
Yzq9qSefoh59sM30bShAKVvFgUM/0GJ1NLJho41zK8gh1iKpCXkONJui6g4BrNOsyFE7PZILlKns
XnJzNNoRM3Sl9D023dYShO21ZV5icctck0KWsgZYZTWga1b15vpDH/7yfZst9BKE23ZIiYg9sbob
1AvBV6b4RdrfZBL0xzV1c/mjrsViPB+gAoV6EPremb2LjBJpnx01ZMTRp/gG1HGi/P0ywOrHWQCw
ELMAkGObOFYGAIIGy0HVPA2CQ2jgLvRAyf963BkLxzo9wYIDEhCN75TpbH2S6ainXjH+LIePahCs
1trXX/59zpgq6nSLhBpupHPkEa3xI+upHTPBVl5bsiUK++eLJYMoghZmMbMi3vfGNpQDXem91MYN
9/Hyx1m1x2AlA3Yan1HtpENW2HaBk3jSY69qNloXblRLEDfWXAyjHv8L8p19Lc0xQhAuyABhyla2
tY0w03LZDLbsfGi3DBz4rGnfBpsEt2C1PBRjjGNKA8k8KMhytJ09xP+yVRYoNteph55dogwq7FDJ
JlO+QG8iOG3PZ1OZ+2JWgz3qgbyar393oAEnxQQEE1TIub5HbQGCSnTcJrJvQ1u1fsUOTdptSSjo
QH0Dt8x/Wcj/fgDfjBhLUlyjc5SVUyOvtt3QfC6at7HfX4ZZd7s/MFzAJjJVCjTwongCXlMbZ0P6
iJHwyxirm8iBwjjKCg4TGz/1iXDSGrWPUaDJ1RejfjQoGgL3RRPEotrl2ikP/pL/gPiYoEKELI5Q
DkMVUR2uh+F5knZ6+1ZnO12odsCOlzNPX4BxoUEvHDBZQ70MDIIumhsfQZfpMt40sKYd3dfX2XOD
YxCY7k4rBeu5uosXyNxFfSjiPJ0sIMcOZBWywiup4BhXRRDcNo7RlOuQERDabZf5DUZfpRvJQ8f1
tRVUfrUvvQDkq+Rx8PNn/Uh80X12tQK++JS8+0MZ1YxmCT5j/1QeyU3xovglutgef0s/mzvl/tD5
GJq5FhG9ChyIH+ss1FFvJhuoKsjvmmRbJUe7O2JwRU9+pqagn20NzFZB4YKijsUG8U63xUwcPe1Y
MB6TYkNV1essY99B4bdRHI/i+b6tS8EL+mpYszHAAoZydFdi0vMUU2tDSsMUqSlGDENNdkvMW2rU
baXbsNobtkvD38iV3biCavTRSvx23F6OBasX/OUvYJ63OIIku+4VihlntELeqKM/E98YNmV6HZHr
Gv4VP4S48P4LJupm7AGMDd5xVhtO1LaYU8elJkSZSfey/I6Wd1J9FZmNF5roJABTT00ER+F3Es5H
CAfEcQo4xKA2zs8+p7adZ7kJWIgrSZ9lMjd4SnGGK7wUg2amgYi7bc3ptrJK6CXGsYYLiTrgkmrP
Mn5Za2/7bkgEO3st3rPHQJDrgdUSWp6ny9/FICWqVZJ5Yf3QaK8pJrVoWAgWfC0JWIKw0Ln4xmo+
T20WRtAekgI7Opj2LdKleBCs71qMWqJwXzWdZquXZJiCe4ZrVZpriRjURXZwvhrKSibnChCM5H6A
/l4JDLRX/72MOZINjLWgCURlG5NPNhJbLqqyjjNPIvVLbIHsUJFuNHO8ss1u26jt7vJ+WF24P3B8
bE0yGhtzSDFuYXTbURnvQf31D2kFWknQSIK2L0xUcG4G8RSjJxkgmvJDk0BeHqH5+MdlM84GmHE3
A/cDpoHwagi2W761NTPTuperKvMGb944R90jB/Ib6jev4AT8hZKP9mBjxPYTrQvstRS6ifle1Cex
4iEnP4E7ijuzIeg7xOSK3Eyh7pplUt5HhaT9UnEn79xhNAYR5+LqDkaPDs4M3D4w3HO6uSoUzXNI
l6K6EGruFN5U9ldZiZqgVl3kDwh/URjxAKwPTojjt+m8Gm1suJRc/nrnUp7M6dkchYa2J/g+5yIF
GUKCoQ3UkinGrt3sS7qlV+NVucmvcDWlRysYcNDPgXkTHUTuudqsgE4atLYwgkfoRZ0uooIyF7jB
sbOLCPyOLtKLY3JdDY/JPvHB/SWiuV3LgBehii+zGgn4hUmL7TClEEgjH+CtdBPnMy/vKtFb0ap7
LAI8dzVS9MkeKIVlI4GCZzwf6Rj56jgIXp7Xqqw2yKVxUcVrBxNkPV1BWUtDrdex+fQM7d4STjDj
GOaR21kBBLzLOXHtLtop6Z1Wt5u4Fc05riRPJ/DcESP3KthuwSTvNfpGwvvUiIqTD1lRT5NvxfSI
bNG4k/wEjTtqmiYrkoQCTdMeWtQc5jao0RxnRS+dhtMdVbhj2P7D+XYCyp0+xoR5p1bFCkflbUnQ
UCm8Y6pslS7Zxd3MiGYXmZTCLkm6D41NYwdaRHxdvjbCt0QKaC659aeWSZs4CiL6GsUdptUDlHbQ
he8a9GowP2TyY6qe7F4ogLu65qaBaUymZwiamlMH02iSVRT8J15XvmTJV9O/G/NmKO1tVj/psw/n
8+1CFFzXnt5ZNzmeQ9gLO/R8eFSjSEHejJ16kH/rPyq0++9AOOIlT4bXXSn7Khgg+hkIYuFKfMBd
XkbJAeJVOJm57xDFUAGTVBwj4wZ6ce/hTzWYP0DbXmzI7/zG3GS3Djx7H9+LovBKtAAwZh5BZoOK
Px+E5UkPK8VskA6Obqy9mMV13G4uG7dqG+436JBEXfOMfTuVZG3UrA47VdW21vihppuJgLU9ByX8
9jLUymkMctY/UNyOqcAAYmMUBTtG8VPJl7udA5FNS2DQytl4gsJ9LMgMtg4O98yzk+2o3ja2SCR+
9aMszGBmLtLnITYKtaQAiFXPJM+030RUMAuydgA6mKfBMwU6Stng7ilGFNVSTfsUnBBUBrcborUS
ZNCSCX2qHLUBJJWblEKhQxa9/axdAE+QuZRJ0tISXbRAjqr7Dm/jGfpZfqFCiPEQChULvNSJalyr
kFBCQHcnWndQ/OSMVRyQ5mo9XktQqkmbpwIN6tADS1oXQ8hunHWuNOES4V92xpWviAnGP6C8nbId
Twnrp87nu8K8k5Uvc/y4DLFyCJ5AcFkMGoBnDWwlrBURMicuxLnMPTnamL8TXOi+mye5g2KJxL/Y
NX1rDIoMJK0cnoyuOsTh5MbovW/KCQup+a32VadvpvIog7vBPGZjFCg2mm9sV05i1zaiPe3NzZTV
4BV+VkPZy9QPqlouOind3sjvRgxJxBIV/O6VgHDys/kkhfaRYjT42SAPcNViMygvDpom8+AfvgOU
R9FYiDEQtBaebiaiR2HZTGhpn8xZf6GOk/0kcMPazXQtQjZrILK3oJIrsBiR8/e5OkipwSSDexA4
dxFnT9GHtMryllC0baWPhXyVpwLrzh0Zfx+EfwzCABc6Z13Wl7QOY/z9Bq+1TkW8WE42jvx2eQ1X
WgwZt/Z3uYRJ1J5dgtH1YRQGRu5S+lC33pBsZKiGEN8kBKKUt8bsV71rOcfWq54MEH95nuoa5WYW
hcY1c01dxQQITFbPOqbbqFTiSYW5VfG7SMwjOHm2U6eK2qXPj0UDdDlQAWATjRie5VyzTXOlStsK
lbjJNZ7kbe/LL9khPFrXkAJtXes6+wTl1lV6sARxaSXpAzLUPlmXPaYi+EbpWZY7qZQRgPG64Kjg
cWzru6lQe8h/pG17U7fV3GO8W2vuizHNcXPOlFrzFUqLOwWlqVv0bjXUK0qnMX1tCNVgaOoeHfJm
B1FWSU1J4bZVEj2FVtc8DXOBz6bJib1Tw/jvj2LW94nMQmdjXsgvTl0/CwtVVSMWYy1z40COrBIJ
bax9piUCdxZPFd7xywQII4Tswqt5eJTjKydpXEc0R3sezGELGKdAJ4iyHP7r1JYu7GszUQdU9ecb
NF3L1S6MgnxwDduLhP28LI09jecnYA53S6xwdNS5ArC68jP1epi2WRXYSaCQnalvRg38CbcZ9Ytw
Z2siSj1mCI+Np0GcxYwAGZQup4ZWXQZlpLhGAUMnKKiVVhekTqp4lmTbbqVmx6lOcaVK43CHvFjU
g3pG4QA+DBnVNtxd8UoJ/jJunZUwxXBAjWAd79Wf4TtoB48SHhYcD4KxfvHW411hNwxu7h6yW/0m
+v337UIn+HxpRVJGp5bZ/FORfhHzKqTbPnw1su3lcLoaxf5Y+Z3/LXJIIyn72OiBYjcP4BZR6tTV
lefLGKt7Q8WpY4J4w8Ct6fRDdo0VN6XWo6yOQobaGdeRo23NcEZKVbi2FAoC13neDZ+FFIfNJqAw
mcRdzZpKk4jCKKrq3PacWnXV6P2yQeeig/CNxR7kB7Ex0GjDVmyL6qa5l0dXena8KRi2n+m14V+3
kcvU+F6VnUv2JaY73bT0Jjf3GMtvhs5cQfay9g2Xv4bd3hffUNYNdHyxiCBXxxovms6ORIK7zNpe
XEJwa1pGThgqMyC61O/GvYqWx9kfWrwsbiQbsiS7ywu88v7EFhjHO6qmCHN81WgENYyeo4vUI+Wm
ae/k+U2Nd3ZzO0We1f62tX2q/yylAZ1ZICyQ3xtDULZa8yHse+Qx6HDHXYA7MMLKJHGnwd7MgbAt
nvZ7VbDxVhEs1gAMYjpMInEI8lyWiWqyFlmtcZXsWqZCWTL23fkAamMVwSWis4EELoLVlSRXYYKB
mcFAW8BVNj0ozk5KrkkbFKZPnASTsWh0w78Fz4drR9QCmD81Eqsnbd8DGMNqjrRVtF9xe6NMz015
UP6+hx87/Y+R/FaMJxySJTOyJAWIwN/LWT1IERXEFJFF/Bar8tSc2DBXpGmuOd+m+RUuIaH5S253
aHQWoK1t6KVN3G7r0LbXJDKzCb1XFpSsIEj54/IOW4vJmHQFPyGIsdGEzvlGWRp1XbVs5hXSXL5Z
09+0VyH+W8xTEI0EJEVmo3qXMdcWkVXo8MCKrvezyeFRijTqsEa8LHlsWy+zPUl+LhR3cg5D8nQZ
a2UJwWpqQV0ETDdMsf40JupdrxSSCazWQc0Xkg5PZWvOm9SikyD6sr/E7TKwSego2+NOZyl8zZ7I
Ie68NkIVtAxdZaI3pLjDMNONpJSHUruJZG1jG0iPL9u38izC9NH/g+XbpZWxw+FnIH7Q0dkVeeo6
o+UT+qJN6k6SzENTPtUkuuqjxkfC64Xo6famBoolc44Wy2c9jnZ6B4Ym5ePyDztbDvDUgFHwP355
znd1K1MoqkFgJZ/QEwLGTaqjgyfVjyBlOYAeJjAG3S+GRrAeZ9+bg2XhdnEG9olqjHoF2IRxirbI
1hQryMz9/804LmhrtGhBUg4UZKU2zBifNbrRtLcpfE+TqxCtXpfxzuoSnFXcrQIELEkVWQxPD6LQ
Bwdn7rzKImWTVRRDByU62vtxfec+WZ5GcjYxGbhcO8rj1iD+0F1ryttlW85L5syYBQz3iaYZXOkZ
g9Gv5zerc3EqyK50Qw/tq7lv78sHk7jKb5Hc0nkFk8FiX8pgs1Gh0slln5RYDYaAsYa0eKl11aWH
+ssyfUu9xXiilaLt+n0S5S9n0ZXDZJFw4Y2kbTRrKoGpjJsk/hoNPPFOr05800atwEXOgiqgbOiM
sYFDtI/wyXURtRZkkqGzYNjXdX7dRde1ftuWL9p8j5ePy59wzVGWWJxZnSrNU1cAS8fzZGQGZejr
RelKImZvkU1c8KaKTgszYtoRXRoUmGKoik9qqps4b10z18CMJuoIFFjGR9N5IF1VE7aK5W1Bflv9
M51j1xENfq35BVhD0cCB1iaW+J36RZ2n8iBZKNwYFirp6Y05HGajd8P2Si23l7/VWkBcQnHfCh3V
Y9GZgErifVi8yyBgJ7//bxDcZ8qLUq/wmAP5HgVHLORuy49qFB10q1/mz5LxFWWn0ZMsVJjP0U4P
YjmvfaUxFHQj2eat4qBCfNmoVd9DlQhVUnCtnI3mmW1pgw+eSYaM6sscxwTElKNfD9OVnObuhF4o
8GEIMFdtxCwEWq1woJ9psjh6pJB6CGtMttd+wg6S1psiPxX1jq/jaCgCgy8RREvcByMFuKJBC1nj
KXrYgwQz/s7PoYYxCZyP/aGTnIgFJQh6IM1TwPV7Rlw76HHTzFjEqn9vyis8K4JWZTsmQV/7Wh4o
om7B1X21wGOGL+JtVuZkUEfgqfOuGFxNxQj0D0u5zktROXbVMvgG7my4F4J/9RSpVumAyI4lHK6d
GyYZ8prsyh29rg/pM9TjJdz4yV0YhL+dbpf8EtWEVg8zaH38B8/taq2JGtlh8P2muOlArxK7+S+I
n2+p3+zAmHV5L5z7C6SWGX0pFMo1sA/9P9Kua0dyXMl+EQF58yqTPsv7F6G7qluGEuUo+/V7VHe3
O5OpTWHmDjDAzDQmQySDEcEw5wjhjpKhsZbHCaifZfA7+R1GRUdvULb/QgqQUpHow7oAOne+pZlG
dWUY0xpTR5teP6CSWfUeWSKJm+GxxrgEWMCnV8/UDCYo/9DJY5+1ao2KPXFiH69Ep17Le/VG2dkr
dIHl61oF63lSOtHO3MaeVrv72CsX+iovNRVfAZpk9HuqgJcQAQMRhSeZ3OC308qLRo/ITlasovyu
WMK7u7T/54KEK9GB2AIlGiy3Vz9DIA6B5K/+ef3gvj/2/JqfyxAug9FKFicUi5Hu+QF5hK21Utct
thXA95tmBbw2t/DpmjmIEbzE17fS2vK1o/Jw/TtmIktg4yjIc6ESg40VYyBtGINO6q3aDV+qT8OX
0Wh/a6wxwfnL9NkmedWP8m5YGPi67NpFtHwqVLiKsW73sTIJ5Z+DW3imA7SQQwxa9HpFPqqbYXN9
kXPneSpOUF/gMUsRaSEuGQ41asTtZ54uhHdL+yhGQU2hKGU9QsZLsbWOppPdg2YCbSyHV3sXP/Kj
fLz/rxYldhn3dkO5MglUhm2ib1VpTZYiu0uDfXZMunJuXYYsNwN0siOL96i+Inz0Cid+YmtzQR0u
m0zP1UFkLOglcMc3w3Q+W9Rv5UMLqoRVutKecBf8fDusms2z5TMnXKcOAHKWBiEuU9KCfOF1FRph
oNWTOnZ+4EYH7QbddO+Zj9fVvn9oNxx3EB13a2kbb29+93fKreKNfvwzgKIu4YMs7oXgNzDxnqgB
x7eEL42vetEhWSE3wlY2cLKSn/Vb8ULWyc1jdASj03rp7XU5EiLshGD5bH3QdTqdxLAz/GBtITWy
H3x5Izu/DopjfdJ3cm9tltDap/0VbaE5sfZA3YADKz4zC1IOEpct0MDF0jrl2R5zYQuIeHMm4FSE
YHFCNZH6cYCIjrSbogg3MW5L2bCF3Peci4JzkpA7Q0UTM5nnN8ZUUd3NQUfhJmr2a1SR1Kgzsz/m
kf4QIaHoo8tzaVJp7pKiTXkaAgVIK7zzuUhtCCyQ3k4PPkyXpeHNaBvrtvWjcRtFKuZbnIwuWJ65
0OZEoghfFZS6hHHd6XmUv4R56fdl/NGy4DAabbQQRU3HcqEZwHfCxOaEMih6J6WxaAwwRiQDdGNP
Q/5gZODqI6Xx1HfBQyO1Xm4skYnMXgIkW/4IFXSlRr97lUkIFM1wvGuLzjMy69NKRtc2PwbTdGkY
rwaM1jv5QO6NvL5Bx8paMp+lNEC+sN0x3QR91xJ27awGn3yVcM4lA6tmkOGrZD6ugqa66bsCrdXl
83W3MrvjiLEmxqmpPVOISzQrbhqrx0XJ+g+Da4DGDF2AIRnS3dhvapMspGBmLwz6IpFHn5prJCGA
5VI1YmYaq0qzd66ylSWX99n4m7XqvkBV/l+s7USY4M9K2wjNsoWwoM58i9ENrbeSDVDtfc23shUt
xASzJ3YiTjAGVVjFqBRgK8cgcLq28xMdkELxErH87ImdiBG8V0MMibQB7kjPbYeoP1DAIdIPOXlt
rb1Jvq5v4ezdPxE2rfnktdiisG7HNbYwTxUHQZxX8q+wZ1s0SC1oxpIkwRXVBIis0vQONtjvnPoN
URxaPzHgRF5f0fwpgc4C4I2AideEU1IAo2omso33tqo5KAjeAF/RiWq6uS5m1sfBgP2fGOGUStw2
3SzgGQqO8eYgj+XN0IWqf13KvC78lSIcD4s1qbYaLMaoD+gDW6nmWwsuJL42MFlqvV8XNn9CFspR
6LZA4CDcXb1nox1g2NDlFmZXG7ySjNoBfgpQFZaQ6WfX9d2pj/a76al7rnal0ctqYGD3lDhxKuNB
LV9NYMGO+QNloJVa8qlzVgnJWrRCAPgDbGviNqqjgXZKPN5ZpTu0uqkajJQU90P7VmkLXcJzm4j2
+6knyQZBgdgqwzQEvpg1Rp4glPVNW4WILpUEDJiFfpeGCX+6fmZzamihBx1z9xLaBMSWuJbluZZx
9IarVeJnSngzhP3quoiZzUPFHItRQO+HJj/hrHI9BExoEgOYgNzH7RHINrJZeAZSz1a8oO4zOZ0J
jh6ZFgCwohgrJsuqHJ4sL3BQURKgqevTLogntwVgpIdVjBS0qaJGKnUDChjjA9OXoMGVb0hCIUAB
pKaJZickJVCeFe5AklvZAGIhIAciu7XTkyR6N8MBTV68k0YnVSh9wgBW50tqmG9JrGafPLcALq0G
+WOh99JTXGTjTTiw2qeM8JWVxDoyORY5dGrV3jRc7pgDQmhoRKHS8rO3svqNpr3q6rVcvGHMwQK5
nFwQN8Ckxk+JEP2hLi3zpkrtAABDGeaD2rD/FTdGpt7YialtLRBKEicdJQPd0hyML2oaKdti7Anm
B8d0O0qRmXncpnqw12iUHMqgHjRHtptScvSWK4M39INhehLR0DtHjdxW1hhg0gonGDMt8hO5UIHE
Jpk13hFd1PmpBFQvPCXb323T27UTmQn4/eyksVU36Ea2BZ9Av09kkh3qNOueLDoWL4B6f1ZU9Q6i
2k2fMzNyBmkcW1RgATCdRUqWOlWgqKu47dKPBiyWAHUp0ocGBdJNWNsT6arSTpRMYOl2rTyuCl8z
aNe6QyYZazRmqr6RSMlWTpnipzKSdIbamztcGuKztqq3pGrLnd621nawFaVF0QEd17wlDf+kQSOH
Oy1FDRlfXVi7ihtx7pdaZaq7LuoVl9M8AyA2ZpENsLpWtHC4OhSPWhUniFspfHQQGS8TQSAmw217
1bcBBqRL02gcS6ulj35IUOdrUgBkeBpwAmpXToJkhZ6bpHDLog0fm7Hm1mOa9s2AKVOmvLKOZ5tC
6wvZNcaMrjpZHr4kM6ReVslF4QNSp30ebByXJ7PAyNdjqUGmUunRq0Zoae00QHA+IejONgNvaiVw
Qt2In4teLzrHUuAENkxu+KFXCpPtQPKuad6A/+6zUopyJ7etQAcaMR9aJ2e2OTpNXCC7o3Z5u2oY
Q9t2FtLArVPGdiSTpE0R0GrTl7LuWhVA4Z0qLTSUoKligvUxDJ70FvxWbS/xY6PyfhXBXu/qiKFt
k3AbIxQYn4DskCaeKfFww9MueaisYNyqHYqpztjHsp9PLJxaP4ZOVdgtUHZ1vQu9IjXbbVtRwhCR
9bJXjqr8W40nCPq6jRFEtUofOEbYBwcVaMSPkpl3v+yxiX2QitL7ocv5JgxBnCanaYIbmFjjnrIk
8LJQV+/LWgaReYYcuKNizSu9bMFCOGL0+CPMbMx8mFkRvitJgjpWERdWdxcwlu2qAEjgjoUZgHut
q+1HTKaF4FJgw3s31Jixkahqr8dOCdhmNEl9iOTUhJsH+pufcWrct0UqNV5nkVQ+cCktHnTMPO0V
YiS/cx0hotOB/EJ1Na3ufCtkIA01qNV2j7wDJUaSlHxnjOYAoJUs8akum8OSuZ5xdphWlvFaBeqZ
JIlwDB2gkXSrzmAWGiZ5ZMzdHnBCJgZEkdZdwbc/6+UvLa0YGv3oU+PQ3c8hzD2WH3Wp/3ndTV1O
V6JYdPoxQkRWS1JRh3TyvClo6NqnjGVeYn706Mwdm/B3Xn6WoX6IAgSdnIMKZ+ltO+u8Tj9AiDJS
maQW66fkfZfsEtZ4Tck8htahKtMcEsgbzCb6Rhp5GUq5INp8XdiAyTeJvmviRzRVDMaj4UV4URJS
Jpglg+8yqp8UFE8RuB5UVn8U8tcYjphDQI2aA+rPS0HCZhf9QigyqwzIV5gIfPH6E9P5GrAT+tSc
2uh4easHzU9clV3LdgzV6oWVXsw5Tkd9Imr6lJNXS06a0eRNVbukAOWp7UtJ6SO36YA3bmhfjHjd
R7tmicB5JmYFEer0hlZUDDuIFUP01WkBSnkIIuEC9bF7weTeZhwlywEhqltU9IEMP64vdC70Qu+1
htwFCiUYeD5fZxQSMqYNRMaYHui0EgQwwNEkWwyZ86VBwJlIEmi5FvLqoFzFSKUQ5rUsqrVCHRB6
qZ8co7PmUnfinH6cCpj29+TQYAaVMrcgoOElQO6Ilt2wLnhLEwr8cpaW3vW9m26beBvQW2djTOS7
XifcBk1P4L31EcfVPlbdS5S8hktEAbNb9leECAoRDWRA4y1E9GrvGT249qr1f7UIMbxnwah1hgIJ
TfXTajeN+fwv6tPgjUD1C4RqMB7yd/bs5FjUkegDpTJeEHGUYQAdvr6sgRkrvzGlOLQRvx+jyAFe
4FI3w9x9UnXwcgDLB32QYksuVdNBKiSldttadoLsp5T5CNdINPp1+rSI1DzrHuCnNLC74ymDIZ5z
9SNZPxCFo0BnfDCPK056W73KN4iitvlXyZ1hobg5p+3AJbExFI25FNyoc3GsKZtanVwjlZ/K3E/H
n8Tc90uWcE4KUJBkNDTDPiCzcS6lifCslVToR8Ju68odMJJcqggh/nnzHeatTuQId1cvbN7FVMJq
APIk5eamHtNDjkA1ZdJCW8HcpTLQx2xh2AQ3V0RT7UnV6QAkQyFVUg+pNR4GumTJ50wDhuPhp6ak
AJ7N57s2tJKGUAGqQBozdFqDmV7ZxwGw1lB2v36BL0dn4KrQBYN7hX40UI0KO4eXRkn0qXM+9/s3
vHmMzN/zdelr7gjcjtg1HoOV6ZvPqL2De8qpduyfV0rOPkDQ+86uaJqa0wektRP3O8Z+0aUm7bkU
+4kQtPCf76jdlaiNjBBCNgj7S/+Y+fwncKLW6crY5p/BU33XvVYfS6P4c4VnyMUQG9A7kIkTs9ug
TG8qRlDfqivnY9yYmRN/RLIbbh/xtlU2GXUX204m5RD9yqlI4UDVcBw7GmCpkttu5U3YeMZdyx3b
l13ybmy0h2Sn3JA7abNUvb0EsP1WJdx0W7Mn+kgxs6kXQwQ0strV1v1BeUaiLPHidbBBT8FaAf6Y
Ez9W627/cl2DZ+8jZP6f1OnPT/zDIKdNaSeg1CP9HZUwPaEsTEhMCni5oX8FCGHzaLV4G4cQUB2A
hdLuk9/sJV6hriZ/XV/JrAsAl8mfpUzW9GQpjBk1jTVsYFY59Ia/sUPsEzRVrvS1vePrJaCjWTNz
Ik4wM2EUxi0fIC5Eox7G3h0NoLtp97SwqqUDEhQS7+PClFuI4V52Az45t/Tf2syRtsGjtPpRb+LX
BYFz0ffpNgoWRTP6uG1NCFQ/0cybHUfJVTqneaufQmCMLC1vThrSqHhXaOj1AvTR+aFpei4nZgn1
GFKPv9Vr5R2tLEfAo+30Jf2Y86ambMCiTAE+HjHnouqkLu0xC7kbbcMH9bH10OXID8mbtY0eNM1v
9taK/0jW9oKPmL3Yp3IFvYyZodIQ1VBX/qR+9MK8uHeQVOgf0Jutu8qN9pEQR1pHx2whSLmcLYNJ
AXsXMEaRetPQjHu+YiOOS/BIAtGvSTA8WzOKlLzOh8EjwFfZRnmH5Y8lyl3An8hgVy0teRxLqX7O
O1P2gkzuN7k6smNRFdISxcCcXp9+m6DXfLQqhqEW2AXWArS23+ZkCRD5EuXie/0GGHjxskOfpqDK
pZTEameZiGtGDek/9VEu3zsl2tCsdQuGzoLsV1FI960eLWQr5hf3R7A4FgZ1t+p4mKAUE3nVmdGK
yel64Z7OqjN6WP93ceI4WGQg8zekWFy3Kw7yV430C9yk9Awe6PDXAWypP1Kg+6tLJeA5e47c+R+x
yrlO8TGP5MLQa3dk0gsvlE0Y1OvRRP+bqYUOBRiCVRp3daG9X1/vnLk9lSsYilSt0PUjYUszclem
P0uyM4vn6yJmdxSUdwjnMEsFJLnzpbFy6C0zwI5maCZA/lK/NdBLvgTrMKsbJ1IExW9iotF8mM4t
/rKKbbPUDj8bNaF0KeFxAjxTPFKEZSRlJ4FhAgb8FotwAdhk3kh3GH37LFf2ttmAoeP6vs2uCE9M
xPXIn2DrzgWOBkMYnsNjtMoL6Q5UWl3//dmjNyYqbQnjnUA2OP/9CnMEZq9gQU2Vo/EYLK7lfTsu
4afNSzGBPmHjTYdU2rmUrotgCTusYqgf8g7cv3fVP4YanewRyl54lyBzAYSpcxGhbPGWd3B25fD9
Fr8JMBeUdPW/0eMTMYKGWWOG3508OMjFdI06WbDRjBcpW3h6zF6XEzHChtmphNT85E+HYZMVB2pu
G+ItkpdMHyvGjyd7pglvj86O2ZiGkKKY4Bc7SNVHanq2vLV6X14acJx3mHg2gu/Sht8UmdtJqrda
V0bcbX5YjV+2fr8DlpW6TncxaAVbwPa0HhhaFskrJg2+XORfudNWn4SuMqsS2agmubtubd6SB7zn
jnnj8iP3ucvfm831GzV7dBiiwl9oFMfgwrk8TWqMXq1jTLXLh3jUXT2h26T6oqRYqJfPBuXmX0ni
8eko71jwwzi+AbB1K3DH68WrPLxGQB5lQP/Jtzy5B+t6HS7188zHXSeiBbOkVnJnSg0WaX+iIGq/
Ro/yQ3akocM2vYvCIiVudJT2uSeZCwZxVmdPJAs+skVtIuSMcpdGbt49ZPygNqBpvcmSQ18uTVrN
9TLLYJAzEd+BiO8CTF5KorqrSqyzNr36KO0CFMl2oz/cmetig5LjUS2c7FZ5uK5Cs/UQEyPnAA9D
F6gi6pCas5LqI3SWe+0rbL8TPIbb9+hob8a7BVGz+/lXlKhESWfZYTBihcVb4xvr8kb/SX/lx+EW
FEbDSlvpd4BG+gjfo0Umo3lneiJaVKKhU/NmWmXryQ7wB9fp3rxhm/fnwM33i4ozr7Mn4gTNkduR
p9X3pq5sR97cAXboCIwnV31IndA1D+kxWyQ5nLzOhfE5kSm411SCV2eYrsTE7W1F9lS6qzqHGOh6
8q+f46yHnTKZGEL9hs4SrA4KZ1kS4BhjO/VqEGJ29s9F7svZYOREiGBKwTzFGzuBwSF64Mj9A6qU
11cxt11Tb5OsTPhKIKU8XwVgZLLMCnG5R1RrOGA6xjA95r0NAI96zcxqoUd5zlSfihM0IuQqxvSA
t4Q3XOCkWrhqqiMpVoC4uL6s2STfqSBBDZSqT8JYwcb1K3ULBrdyozu91+872an2aCHUP5o92QAG
6L5fut9LWzqd6Yn7K3o7RUYdorW1/okegdwZPerbvnZbFa59r63Sdbgd/cAH+ur1VS9JnlT2RLJk
VVxtMuyubf3Iol1qPg0pmh82TbK6LmhO9093V1BLu+n0jnMI0tGECaqZPForAAu8LmTWFQBBGnNz
U3/H5QR4nTUWn2LYkvkhAeRQug/T10rbpoHTJHspegDyeF8AqeCQKE+UuUG0kO6b29DTL5hM+emG
Bl1kdlMWk2e36fCIDgIHvSwoujp2Ei8sd25P0coz4Zyj8GOJGVNTotlo9QgN4+FWIV9ltlKXyqZL
IgTNJFUNrJBJxJDL9wzwJ6oRrHhbuAsHNxkN0QafLkXQQ9qyrGgY5HB7bac/GuJXih/mv1X9iD5r
LxoAz3Pbtwth4IxfhZqoCuBDFIQQ4lDS2Hcp3iqQKlelI8s/26Z2sszR5Mc+QBNes3AHZkzZmTjl
XDfaPEb3jYznjxpW6JYsPQwIbloMyuJxt7ChM17gTJRgzEa8Fq3OmF5abeZXnO7CeokZZWk1gmpU
LTHVAfA1bpvdjvLrID9a4yP7F09GLAQEWMBpxTSzOC9Sdppt5FNA0HePaMIBUxBbgiOeS5OdyhAn
RGTCA8YL+OXBSj2bhJ4dZg7mSt+5mTvKRBofj94Y9yChHe4XFH/+oP6sTySRHhSlt/UOsiXtLSn8
ju7SYpPHL2Pp19FzqG+4+jiU264ABve9aixYkBlrdbZyQSOpGmla2WN3s1BzI+mrsiMQM4CPM5de
8qL1ry92SZqolHYapXR6dTX2naz+0kA1ZrHWATMumjmvi5p7dyHnidANZH32hKJ9ftfUpFBaK8DK
9AHhckkOEkq7HQ/vSvS/AWfgPWfoNeXyA6pdtxboQiz6dv0TZkzn2RcIniDPLGLLFKtN+jb3LauT
0eBWAdRQLnXvuqjZjT1ZrPCcBXtc1kgMiwUt7T4i4arQ9J1qtw4FX1OUfV2XNr8wNJ/Aw6oYCxaO
UQrHCFClWJhebjXw9eRoWlxfFzG/oL8iBNuSxm0ZkB4iZPSF9iZIiUbkWw+0XSf05bqouZwHzumv
rGm5Jx5bViIACsgIvoYdCmfBUV7VR+sLlZg7QC3pO22T3i951UsyLYCC4FUBxQTcJRoMhRjalnsq
tzFk8qfGTzzAo27QBktCJ3ZR5vXVdeb1frYCt/fOuMEfHKC7e/UOBAMLi580Q/C7Zx8iGICSQi27
FB+i36buC90D7SUzXIV71gFt6e6w+UG9onTIE3tWt9FCaD/rfk92QVQkdPzGlY5THtJN1bmSuueB
qykgGXgojHJpqfNq+3fPBZ3K+4raIErDnq8KD+AG67e6d9tN4tkP8gP3I8cc1oG7sL/Tj17srwXE
nom+E7w3wkFjd8tOAYiu2xuGU2OoKjemfmgAYg7tMdVrR8dAnmKEvhGHbiorTq5Qr9E/Mauwvf4p
s1fq5EuEk44iua/HdnpHYVKuO2rgqLA0TElXXrcEIXkJ3Dyp94ks4WBjC6Q38oBVazt2OKIq094l
d3xjPOEhRR3DAZnLqvki3n2Cud3/bpnCKUtKZ3MjgmhiomvBwLQNp15VAdS9/RV1i8CLM+Xbs5UK
xqNIWGzpBcQN5LWPdKcpt5W5ycAuJGtPtnEHSA0nLhfWOBt5TXin4BBDuUEcIyGjYjR5BaFBQ50B
6XrLmDiG7uT8H/MOfB/kX0nTl5zYRl0vgTelQVKIwlMM+AqMYkjmghmYvZhA/9VBOwEkTjHEi62a
U13KAPDNEQpbxSqprVUk1d51zZjftT9ixCiP1j0ZqQkxfbpKiMeCO1p7nb1Qc16SIl54YNNFwMjG
jtGNPvzm9l3CAMD5j7lAvw/m72KE22xhomGQAdniIszhW6mOP0nLyldGk19yq0YLCneRG0FjF0DV
QLqCcXewn4qFG/QNDDxWG90Ja3Su2CM3DyTq30itKj4Fx4aDd/crSdrxlXfF4PFk0Fw0ozyEqvrR
yeGLalX0hhjDuKatlDhhaC6NlYqGFl8oSxjp0DCXjqE7EcIcnCI1UYDfjgbBJ168dmwhmhN9lfj7
QjTHsjrSskjWHADkUPJiKk99ep9ma93yinAJVkG8EaIwIZ7TEqaNBcb2nSD1pBBz8mq4wiz9wr27
iJEnMTKAxVG6tMDwLY6+KTVvJQWcWA5o1RzNfNHph6o+E4YuS/1Aleey29ftSgqOCjIl1y/jRdQF
2ejrnHA7bVDpot/83LIws83TUgWWtyK/y9RLAyAcYepK+23qwILzq7pzMfni291zQOtVYB8tdSFT
8w3Xeeqb//MJoLlBN6ZtouJ5/gnEyA2rb6HUgHny5cKjQemUQNEAAKMSuwW5bSLqtIlXB4aLqR+X
5aseLDyNTwCIrN0phVtHm9J+GIcAgXY39ay35hPrHztAX0mRKxHqlnq06iwNrauBkyeYp9oMwMfA
wLrD6h8aCz1Kjrz4yLRfdfVoW7eavU4GaR0i192ZqzR7bEy0NC4By1+8eMWlC9ocx2YwshRLxzSS
FxkpZqNxtwcn0m77xlObwhuSB71ZCodmLhEO/e+OC4ee9D2GkzqIbQGS0rk9Yg/tES4ByhaCLmsp
Pzb93JUDFi3+2HXUqkOIywd0Og0D2Ax2tAeLKhpugD5hYNzMKha8zMzVPV2iGNnHBW8Nwlrd0XsD
GfHRUQi6NjHOdf3+XFA2/OcE8XaYkA8MAMCeK28wDIFBG8gZxt5N7QzDhY8s/WXrO7m5NwF8QG1v
ROw+vHYVRXveSlG/0C7hdLrhKBnqG2CtLNRj169rtFMTUiy4jAsQLvEDhUAsQEYBvW3YfD3E5lu7
ZITOaxnE4c5jsqT5lQ7IrKeKb4Z3Y/yRF5hIyxwuYagIxYQhZo5k3zeAzJbKW6vFPJx5o9TGj+v7
eJEx/v5MDXOnGClCLV9ssW3NVkIEhX0MR8UjpmvT5zjalpELfmpgnoP6zHywKj9CUsQuX5vCafov
LV9qfp3VmpOvEO4jEFF6kwb4ComDACf4wkSew0D3tLDYKSq4uBAnYoT7J1l5k6QBMMK7ylYf2ChL
Dh06fd/rIyb9bZs7TY4ZURoo1DVZFvlNEyBybpLOr9XYWjDAF8W+7703wAeKqq2E9nHBALeSPRZM
7nUnBYqGsoqqraoBzCDOQOriNfabmb9LOH+7mP7+ofe5L9nvXXWg6dP1jfk29Rcbc/Ilwv7nRo5u
iBpfUrd4mpWbptYcRsu9BcS4QHEJkChVsFMot1L9IEmrcLzph2cNfAZhsmlKwCsmg6M0u8pMXDDm
ZTqSPrHq9HhfZembaYAGPF9sc5oiyctv1jA3NXF2Abvv3AIQmnam3Q060B/eAmVtmu9EjRwAxK57
prlBO7q89UAA1chLQLSz2oojA1kHuPgwB3YuObRaI2/RNoF53y53Gl7nXkbaL42DuvP6wYjR9H80
5K8k4VxCKwg0tYIkcOS5FgErYbTier81mqVM6JIk4WooGQ4toJAUqsC7gOceWeCo6Z22VAS4gO8S
1iR6JY1h3n2IYAXjMvAszRkV/GO6K5rRy+L7hiS+AlMZyu5IbmRprai7MN4D0jtqXlL7TS1eTGvE
v3x0w5FKzKmaW2aDGA4jggr6EV8H+/76GcybSBPmEZjDQDb6vsYnj0ADvJ6mOZltgwQ3SBZ7ZmXe
h7KJKb1eXVEF7DDS6IaD6WW2/UGDz6oiQBoFjcloA/GIL6WRLzovvnfw5IME/Rsj5KwxdqU7DDjv
+VC4ssSdyD7UkQIUh8Id430t3XXccMz4n7t3HdiDwF7BfiB1J6hJBqDMLs5gKBiPfMwNHIM29Xla
LGDMzS0RcjB3DCZaNCh9t2Wc7DlIAaYJHziEXicJEoNRh4xRVHhA7wY/e1CTFf7fYA2IJRBnVPCw
GcUYOwOL+sKC5wJ1kDZroHUFlDFwU4RAI1WDIYmAGuEkVf2jD8EDZMsvKjfAIAvKh1x/DMJui5Gs
gy21LvAU7o1Ovo01NKW0dKmZasbkQQmB7j09GpBTmy7xya7kiczSIsUlTahS3ypg0wMlF/9U7QIs
fkVKUbTP4pcwTNg+GsbYJZ10awFZeiH4umiKgQKCrWTCoETwhSYIQQHNJpcDIPnqDu+LzI8su/QU
tZIOcpBjxEMPbSdlXecCAfQxSrPMNboRRYcYRWA1aDIAjAQPC3d0ZmfOTkmIthpqp+BSg142XHGZ
vm6rrWQc89F07PAW5I2VlO1Ax9tkC8ZhxhWcyZ3+/OREglKtbZZAO2KebFOzW8Uj83OeLWjh9PmC
r5tGrqGGcDuAnxE2PKWRIcfT8igyhnLo2vzj32zgiQTB08itNsQSw0Iy+yY0X3t1W2cb2r2q/X2W
74zsqCmHLl9Y1tw77GxdgjkJqBpGmoV16eazPL4GBCNl0o6wuyr+nfI1iVeSFi/41Nkjm2re8N7Q
YlvYS50jvWAMWKlmwGIE2iYjfALAWMguTBt2cWQnYoQNraQqGsxJTA/m6aJbg7EsYL7aP+SoYg7N
Qtpt7kpiTO7vqoSdxHNI4aSAaaDIg2YrkgAifxWHv9LIRkrIzxhiBtC9f2FG2Mm69XXtub6lKMSd
34I0yVKZox3YAWqz39nSbavmxza1/s1l+7NGkP2cixlTCgKlyfwVQM3ht4nxNi4ZktmLdiJCCCrz
WIqkpsep0RGZ3q50W7Jgqpb2SvAnNOeSXgWQ0ETRWu2RBejBFpLX/vUjmbRYVD80hBrANNABiyWa
6LDswdwFLianrlQ/Bnh2YB3lkjsk3gOBbuFKzb0fzhzTtOgTMxhqVqHXCU6mlHft8FuPlA3jmzLv
XSNJEJrcSmPjlj2iNbBkExPwi/Xa6h+BHN7oX7Z2I6lfuflFVE9T7mzOvDrPPa3bE/OHBUg5IOcu
eLCZ3Tn7XsEGIPWGd2+O741KpEYUg6MNv2zaLc0qwIxLbeGEPFlKwE9XUDiSM6GCRQgzxYo5gdBs
9BlSax0DQW3MfABSoblPcyT12QKSznU9mIukYOUw9jZl+aYun/Oj0fJeZUYPRdC7yql3SWpBp107
8qyb1LxlQ/VbM7KHyiDbBcHTVblY7l/BlmAUwhaMxtjl6XX71HTvsvI7BMRXYT3lFXq+Mbo73hfm
vmx6p1niNJu5Y2fxibDTkdLUSGxCtKFnbta+dyN1W7ZwkS9mv8UoSNxZwyjbYICUBBa9pcACH17y
YYRx91TrR2U5csRAnAXAHA6dckcaeSMDvfPwWCTco/Eq529gsCvt1BnHt4XdnwmIsAUoBSBQn4YZ
BFtZM1ZkxYAQLW+e+2Gfqls1XbUqCkzjJhy+6mCfaS5lC4c+l5Y7EzspxYkhoOOoEpvhRdfZSDJS
nyIgjNPY54Tgae6hpOfmwY82WctR5eTpEW94l6AdcgBYNHnIFA9THoA/SZCe5Na+Xvq+6eAvdBJV
Q3h+sBJfEG3miWqWEcGuGFrnJUMMoubWsZu7wNzW9H0YF1TkgrrqW0VO5AmKSPIwzeMa25GgewrJ
FBBGOZG8KoptSnZx8dxajzo6/LpN1INyWzsOKA8n4a+kB+f4vYHGgwWtmLb/2voFlTVGI5PbZDoe
/Y0147ZKx5UMk9fEzwpxafMyAIerSZ/KAV+04JHmgj0MKPzZfJHfBKxMOnAhIZwg4Cr0QxoUKyM4
BiiIZXguFV929LnIh/v/SEXzAchVbRsgKOcaSeCEKpMD2mtM3zGy5OjsDTBSjlk+G9a2BFCbaT4S
ban/SlQ0BTiU8LsA97FlBS74f0i7suW2kWT7RYjAvrxiJUVSEkVt9gvCsi3sOwrb198D9dwxWMRF
Rfuq3R5PdIQTWZWVlZXLOdQt3/G93lecrpkBv1fi0erFI9CpJOG17p6KghFq3rxRQXACUAYDjHOY
K8STmbp+weuIwQEOuFzv7oe7//3407m/BDarKndjzbMYTJhggBpo2XgOU0sZcKVEwimLrFfFPLmu
aR5NzzMtZ8cIZg06GTULMuYV1ID7MDfIXO+Z6ItpIQZlZNkn++S+n/75cd2TezIhFr/w4/znX/zB
M/cmfrlf//7zHx0TCPTHo2Xvzufd53lnH86v59dfrzvGiZpPzPJE4VMBparOk6nwszeAoFnVKrJf
EOA3WY3luoD8+PrZhYyje4s0PwuSQDGDKXkMHtDke3xfZEk2YvHtg227tgulHZMRx63tMChDwCAG
GB0VWQYqLqolI8uqCPhNiXk4vB7s03fXe/spm28OY4tvwpKvdVtIojwjnweCb4SQdDidsG2Ww1Jl
bWNQYBVEYF3NuFSUKlFhFHETIQlyONn2+8n9bXowB2vHeMJ+NZvQBrCUQykidFkRJgXknL5//3h+
fgY7uPk8mE+TWVgT/oz/B9HO0bF2l8/SunxeenP+53M0UW+c/+e8bZJfpePbLwLok6HLmgSven16
aoyeAu0LgJr2fFz2D3ssr2nZ0H1nWQz1v/6yLWFUSqrXcn5QqlmYDes33ScPJxOS7J3NEPU1WHMj
SkaLDGg8QeZJw6XxQxOMrQGoNBtuASfA3c/HfnYEUA/62fOvv1nLhcz5Ql3EM2COHUhTtZCZmZKJ
3xITSUjzFdomVmT99t68x+Pj8egwNvEm6TyfDzRG/ldZ6gIhVSeGfALB8ICF6brP3jfrnuVUVs/7
Uop8rZ4WCGJZR7N6NkhQDHjQRw+W+sIyk5tWC1odyibVKK0F/kvQu+3uPfOeJeErD3tjHaCiRriL
8f0bdkApLnIuQZfOvFMHzXwHhqlju97jz9L5+eUqrd18BhhX7/rxX4iljn8i+Vk2CRA720divhPr
/bVxelwHIwYjG6ezwZfjPpm4KWWzxT8p/viGhgNwpaBwjWbAHP9g/RkX0xfExNZ6UKGeDhjDSZT/
2dr5GrVPX7/h4MyHZ75RcY3Oh3X+Db/j54j//TpMOE74sedjvH2eVDoA/bKDP8tF8+5wlV8R/uqr
vr7Ntf+5veevmL8Fv3AjzD+sL5Bmk6bXRcT8vQIWA4Cj0BWMokCmWAa52T+xBcKY+Qcu8sl8g/b3
1t3sJu2zywpqbmIa5OYUA7ACKLXzuMipEyDVTSh1gJ22OjLWJlFRMDWICdhmR0qDp+1l1uZI7EpJ
Shjllds45+JQl3D5FeZDYAYmnsFWZ/7GnyZzwO/BHLk50NeE2t7x0XraP3l7x4H6n5/nX1iWvTsf
pNfzYXe2z6+vh/OOmJ/gSzV/sdDn6GTMHB/Pi4L4BtNGADi9dkJK0mc5Sk2JJeY8AGqKMQFLySQA
2xQpI59oQBeZon0ASkmGk13ZEmDQKSJeyWDOQAv8tWDdB5MNEBgTIHKjDomHCzBdi+kdrDrxXZLX
AiOEm10BtSmqAGwJCQxzcFNfUe/iLjESSUrqDnpKGDcMS6uVvV63NKQotNrRDEax6Cb+QX57KY1a
1cLIExBW8lBueux7UzbuVfU45F6ERq/2DuXVbZO7aZHELl7JoxxhxalKTDjIyw1zevc/wS2wmz7S
j2Bf7OOn0qy95Hm0+w/W7Me8SfSqgsIHmC0KOGcApXq9iapUpbVfGIlVlueo/xHEKEuy0oUMGV9v
zMXOETERsr6DjCrx0aICEG6yAxC6s72Ea+a40IR+qYoo7PdqBSlZKj2LveSQ1ua7PjEFiRF9Szem
KM+U2nMJFwAxKGBRll8HcVcgcgO1c8E1NkeC5C5UCl5EJ1UUv4o+P33TjdTYRxLpd7E8ooWctLCi
UmwTK2gn36yQznrLgQv1mPsigLT5vlXSnd8kBC2i/dDe5UBNjZDsUiUQEIflLxJ3QW+jG2z4leax
/Dv068ht5GEczB6Mtx9aVyv7vB+TwxjoZLD8oJ6ewI0hgM6cT775TTX7gLBxUeJssiMHPGzU/7uC
MYu8tjKAmFEwqiBr6A+lVibA7dRljZpa2shFHqdOooM92Zdlje4cqciAoK77aGcBcdD27t9UcJAs
wDsCwDAaaEsw7zf79IWRRVkJGFXNSC3xTF6BNOBIohna/H66K9wCU2LPzW5b4s1NSAmkYlulQCs6
WAZTy2jOEioEGmsW4cagKQFUDNvKAahGYEeWIIHO1iw4UA5EvBXLjKji5njOckBki0ce/PnNlc5V
XUUiAWU2Xa3QspXc5xIxSVez+rXW5ABjA8VvTQQfKs0eUQIg2pALBelJAu650s13xVGKrfLg7wLM
N3tKaeaecAnetvdpbRmXYql9wnSSIIclxArN3dRZnPRrLE5InjGup1sPjmVEUAQTnJUDqe21AWq8
1rVVKMMeuhr56jAMuxOOef8ZEa7Z8TLRAyDQl8OHDhqU+xyEVmAR7ZLS8YnP3RWAAX5EC0ITgCFh
yl7qSE4A1MWRj9LgWIggK6YLJCUwCCM7BDZhOk+RZ10V94gbLKL3dsTBPQ2M++wmKEEvJFJd6G+Y
J/zA5n69GD1a3XvQu2Qzbk0tOGLudEQ0G4xr1oLEkLWywYquKUhIg6gYTZjUOZnxatPOR/MYWBm6
/Hs9PLSFEycMz7a2v1di5kVdOJiu76shHpFdHz3jEqSmaBVP2iF98B9B3PiZA7wtMsE8DgJTFhXs
TVkAvg2iMX4w4xEqOp05lKUEzWUJNBQuygVQfMDljD/k84dyj8ZWIPHsgbJEdgDFsqK9hKm72GPi
Ua+YzNUnUKcoUUDkoI/zIuffVP0UsyZSbjNalI7ULsZ81CmRAQHKTykyW9+MzM6UbSA98mgk/VAZ
8d3t252SR21nGKVhF4ew0HBPTgXekTY4/TwZjLB34KA5c974RszYesU8yLdth3Sbb6ZEU4cDTexS
KotQtX6P9/k+0oEAhMkTkIHOhmS1T4n77++qq92bj9DCdsOxm7o0ml08isg854DEjHEIWfZBxcug
llHbbNYpF5O92sW7omTosH7M/xyCOfRY6FCVYVpNI3So8sA1JIxPDG8qUgKCu709q3Iw0DI/cYGa
TLfGK51Qhl0GOZlwnhS89vQf7UwmxGLEWLkOge/+Rw5lgCq4KEZDCDOA/T9imrPp3zjCsrSbh+xs
aQsZlKUlqi+ilAsZU/AU+4nZZk6uYYCq37XTSazPUQ5KwB/jX0QuV2Ipc1NB+s5FIGaxQtkiwLos
0RVe+SeJtVWsJaSNLiyQ0SRQz0chsHyog8GUEnvbHFgyKLMbi8nPxBYy6uBp0kEaD/YWZiJx9fQg
u4EKCKrNIl2BIkhsAHEdC1YZAVbMNqKdj+6GNLc0/gWTJ3L0WqeXxkdBXEDLdPrMsYLAm0Lf1x2D
EhgGjecaCY0kXDRV1nQFzJ5UrqSduwygq4E7VJYPZife6E1+OKYF46zd5mlhoCi+YY4LVjqz4V4f
6lYJ1XoEnpWFyrrt78uPCTniyjSQ2gseFKs88U9gvmNN2aw9Fq7EUpsac2DIFVQ9tVRPc0G45QYm
UJoGi7xXl+rAonxe8yhLJak3tqYm01jPDc/RzFh1QpJGb+y6c7YNdf7mq5f89VLSfBu1kelhO0tR
6vcceB/TSUcjDghvmsH1s/dtYashyUInGsZL4KphqkRIa0BUPdgYb7HiB+0eIRDK0R6ia/EdvFN2
+HSR7sB3Gtt9bQEAcvsrVi/x5VdQUUkxkLL1Q5jP9PAd3QinaQeGlovh/BZBrg7GGw89AORwGBh+
dc0n4LTO01MzMLJGWe1UCkmh8wgF0xrD4TVI2iyN1ej2f9joHyGUjfYTmNzrEbq1bmcrO8AfWtyP
7Njbvtl5/Y6wZsJWI7ClVpSZElS+xEaAQNETUtf3hufgXLwPkyWoJrjdGQHD6hpKeH0gdEellO5G
7JEDMKo53otyBM/HNt71rBfnugi8CGS8x7BTlEJFX8d9NPePyhm66FJrAHhl0zH0WHPd6Cj+XyF0
n9agg99vmiCkLZ99AKxFEivBy1CDzmz0eMONcYYbiKtASS8cVXLns3Zjttgb5wH2FxFsowAFoDlA
sxE1QwP4glYrHPnBJt23DnyqyX7sXxlHdlUbQKupIjrgJfQnXHt8IsWgjPRxdog1/GzhIjCu5cLl
m+Il2k9WeR6shpGvWw24Qf/yX5nUUdJzEWOVAWxtcOXP5AA+OHvyimN6X+0xae8qe9aWzZZ1u5x/
BFKWlyptrWodBGIW9yl7iY7JfnBKi3/aXsxVl/9Hr6+mh0VIrJRRqPY1xHSu5hKQ+bkK1Om+/f+k
UImNOA/BWFnNq/dzsoOzfxQLPHKl/bYUxpJ9XTgLXfRA9MFoCCnx0fcKK3xr7M6JXNZdvBrnLGyB
jnOIILdBPECOfBZw9beH2kFC8j31+vO2QgxD/wLxWSg0iVoGGlcIUvndhFG/eu+LL9si1lw2giZ0
aaCej9IYTWpHMB3Ft1OUWUL6reTukPS1i84Z1Sdfc3XDS8RPjXcL7d8iV6MjCvzRQA+Zzy9AHa6P
sBISH1NdKcLuuUsxAl2gv6uQfS5Y53bl+TLHhDzqEzN6G31HgFwlbUT07ViNSpxCqtCF/Vbw730x
mJovOHrnh2bDEa/pMzuYko/t1V3x7FfSqeCiSxKe0yNIL8A4kev3AiuvsxIXwgsiq4PfkSqmHTva
e5u217GODcLrhPschicuPIGbcFuPFUO8EkPp0YIWJ6oNiJGCYxCDtGyn+Iw4fnWpFppQyZtJ5HRA
AWBUaRABbtDwZhk8//+UmL9gcZo48Msj6Q8lUHcB9+pn2LWmUn7fFrIWc6G3FWlwJMIxoUWXL6ZG
B4a3CClxIINWGQn3MDVzyczze6R0IW9Q7KlxyuJlIC8+C0J/xQVeSZ/tZaFjwkldjBLg3HMde42h
XfiuOozoaQ8kFZAWqR0PGQyx8ba1Xrn7r8RSN3KUxgHyqlB6kp4a/5gqp0H4JtXfpYkRKt0aIlLC
GnosZTCqqKiNXOuXNX2lgig5Bj81D6BAUt1nKriZ+ZDhn27XEa3baNYHmAtetdJNBqclVZuPKiqB
eWPK5FQCU6NCE6m051tgbDzmPaP4tKaYMcsCEyVOAU2Ugik+NS1LLbFSTHkLLwlwYptv25vEEPHV
r7KwDYWAJcIvIKJUiFfL7xJR7WZkeIqVQAkTXegkEEX0vINfeP6KhRRfMFokv3SML2PM6VMvrewT
OA+HRjLb2tS+cyf1ktjFblu1W+dxLZQy+5Ertb4fILTSepBUA1WJFaOvvFYhQkczMTLoOjoIqBCm
atsgxLw0RDj5c+emVubGXr43jum+UdFpmO+k/BV479a5N40jSIyOyn5byVtff/0FlBPOZE7N+Qhf
oHVmye0V0emkDq+R138tBk05cxUPCE/zqb7eQByvrDNIBAXJi2IcpMHV+GfC7FZYOWHg0QVhJJiB
ZA0NY9di+EY0qizNkGsws6fkVejMAEToFhL2ZnQH1jU7NaXAik+dE7jZxWC++1dOw5X8+fsWdlql
k9gYCEFA+IAOfDt15W/C/eiCt/JFP/3SvB+/tpd15WKYiYP/qzAdaRN+qjPwV6eW/10B8DpvJa/d
AYj2jnIigyt8xmhJZYi8dcsolAIyC09kOE2FnpyO+ZGrlQEWU9vcJX6s7rtLrNnqUS1RGJk847tg
JXblW5LCfFesGCtSkWiyQSl/ruFRbkDhRlVI/ABWNAMrgeLqCVTb9/3ENXuB9znG+V9TdCmNOv+J
psQTJwEzIY+qxJTLH0OePovBN30Swcz+ub2sK5aji+hHgoMDIyIASK8tJ47L0K8qbKRRBNbA/xhG
YqrlZVvIikfDpDs8DXrNRQFt+NdCBmFoC80geDGpKDOYiNG1M0JAnWGVa2JUkICCFAf1+5ueOCXS
s1jjeiRPUcKNELDorLTAyjnXgQyGK5TH+MfN+2IMjUyouhbtHL6bTO8hmA3iaF/ilSG4qiii3Jqx
zP6LFv367QxWFdDHIBMugfiWrqOHE5cZYQCOdiD3N5PJy8DSznzefxwwfZSYWojaghkqpWxpekds
owe4QSXoSL2gGMABbBRlKLBA9hxqoNHU9Pu+5+TXzG9m3jjMJu7iUgLHZychEOEztQ090qeSYHcI
So5N3ZMjyvv1fSWMATmUWiQ/Yu4HHnsaJ1cEYcFBFTP+uzgW+mEA+OCewIAjSxAyxDTyJAuVpaJW
WwMby1A/Mx4EipOsjx8RNyrnovGzSwh4hrcy0QlgORLQK0LGudQD9VDmuQj+88HowLamqu9dFVae
mIwhLmMFPD5201XcqYjAojPxaRNYY813PxCvxqCTD4RiT9QJEU/da9ljn9ftdNBEvvcfDY6XHuLB
0DurNyTA9Ax5WOw1JRxfS1KHrhZ1RgBkula00RagemEkgRDd1wtg8QVkjHuAjITcQ4oGw/ekmvxz
0TYghPU1IPhmHRfbclYL6l0DVndMomVhfsjLpLjDNkqBIxnJ+FusxCIzpz7JniMiligoKMDByZsm
+mzaKhVdTqtzpMU1jWCYswrIexDH1YeoTeVnF+rxhxBgDrcOiDxg1jyVjnLYoMzYqj6L0WDNP4An
C0UQ8JgrqLdfH93IiGA/YDMHgEuDabpXI2tgbPa2f1gVghayuVsTYSP98JO1NCp7HS0pnH7uGjcl
tiIxRKy4cCRW/4ig4g0jy7E4MRqxmuF7oqh2DFC2Ou/R/sLqy2QpQ3lUviBF2XNQphl3Qn3XINgW
GQ+HlRtCR1oSNxJoJ5UboP2oG8UOsTfuoyR3M6VwM0+9YJTKkX3B296a25Qa6qU8L+D+m/mk6ERo
BDEhht6QBM8mSwbXm8i13hTzXtSWQEXKfseAWd4WeQvnDCYpBbEF+BrBNAkNr22uy6oqDFpcF9wF
FZv8+F5Y2gTqUBnjMPfdYaZBVu4Tp7LJY/YROjqiVzFAv/z2Z6zdJugBBUrGPAqHGYDrr1D8QJPz
DL5eSlw1kIBUxgzb1oxyKYK66aXeHwq9hQjDd0GOKp5G6wOFVc3E2HpuS+dqHx1r09iz8qQs1ahD
XeYphoh7yA0kpC7TEbPjjPCeJYEKiNtRIPL4dVHCvTbR/SAysolrESgiMYRj4MpGjyOd6mvxbCvy
dkTIXYjcd63TtG95GKCqVuk52iCMqUndzDcA9ylnKmDI2tCPRLtNxOxXHYDYA9MjzaGM+q5ieJo1
1ZdRCHX+08Af+kBGFNKTFw4vAZXFibJmNUsB8wcsgn1wzCSFWA0ojvfiayLmXgV+aWUs73KR0aLI
8jOU0xwKHjhIHIqafhnt+mCfpygOtHbLn8Lw3we9Vy6NWrVB0IIu8VGBLgbfbtXIHmU7LV5lvrJz
TmX4zzWnBuwE8PaCBhJcypSwKihATWLAf/bgrmkiswwtSd4ZtWQCDK2PWTfC2oYtxVEb1giJPOYc
xI0Z2rg6e+Q//c7s0tdth7VS/QUBH8pIaBxA3kWhAWg7Q6nDvuzwCnSIo+2My280B/2E66zRRBCB
d5Df9QdjV773hs2q8KzdeojxkbUVZbAD03MwKhmIArpDtLhgGhut3ToaAAVwGWyryJBCPzvHPODV
aMTNEAMLQQ8fVflJZSHKre3WQhM6N5JN9VQB/QuOpVRUr8eQBTo/hBMmSAT0C/nxZVslljjqjEWj
XKVNCnGS9DPVfuYI9Et/MMP4bVvOV66Wfkcs9aKMPq4yXeDmR1j0w3jmkWo0pyNyZrgEjpqDToXO
1O91N/pgiJ1xOW7E4vrEdY621xtwLyBlJbVPBNTkcBNkimUoT0S8CMBJCSI7LNx2ZLesrZ3vua9a
mRMFomhQqhqhEPZBIWNNi7xEt5V0KAi5kB7oYkJ936F7iDMY7bBrrhJT5ipUBDEBem+vnTIC+l7S
evCDcL0MSGPpUUmIb+pRzu9LvXrHrDerSWpVIsr4c4+UPDPUXUtUSSs3oEyExwRtMxq9hGgCwlYk
fBcTnwNPr1z5qZcNJGMUBVbuNwMDBaBsRmJXurl4scV5ovYoWOehsi/ISfMrb9tmVk65AXwZOBMB
AaAmU5oB05jTZYIqHp8kmaNMfGirdTOg21/7vS1ppfo5T0cYaLjAdIIg0wneKOtGTu1GNJm2Xu8E
JvcDGIu5CdQei/XIWTmA17JmT7C4twGXH4thDVmArM7uM7CihK5qE1d0xQcrNEEe+sEz9molgX0t
kzJLoahGscdhswonfOa9wsTrzZ5HjaVTeN+ad+jBZ6zo7eZdS6QiP44Xhi4mEzr10Dr8k39NAqs1
x/1oNrbh+BfBSu/IXrO3pd6ehWuhVP6zb8RCLsZZTeMycQe5tHoVc3GoDo2xtS1qJfC8kkUDjhZZ
p6jtAFlcbjYOD8UszZIv+SG2H7VzA6SMbYGrC6rhwKFKj5ooPaeuy10+w/jlVk1GkETi7pOfq4G1
bzfXEKAxACWOR54G8FdAyF8bJ+pDpBiAvAkcJdWCME20y1ZyZNYNfrNTlJxZ28UhGOOakxpgCQHg
tLnXisSsck8qa7z8M6tnVVJu0nUQhhsHiTO4SB5zKNfCwnaqxXSAUqRBn1MliZEp8+rwiocDsKHl
/FeUJqNX1F38wtckY7TUry2pgjc6orE5IKKznu2QRDkZuMIKprI2AdjdPiptU9mRglHUaQKB77ah
rC0tZiYVzL1i9hU4J9faTq3fBXICbatsNDsMfTV3xN8JwQmUQNuSbt0mFnYhisbemYpMVjCQUyIj
MNOiKh0IDcN3pVWtRPTfEgK4TE79OZbifgQcz18IR08wtnVOxCKwuNazrtpirPyitABw4u/TUcpc
mQTvWhbsYzyLAHwWy9ak9K+FYdzx1Vi62x9wE11QylPFs7xRgo4PsM6gn33s0H8cKMIDVwBYrkvN
ctI0YJZyjPBizZZgR1AX+QiMLlAy9bjSy56fLRm/ALjH+S9ClNhjwAjXVnVbyBGv19YHQ00XS5Cj
+719yu0iBzpo9cglri46f7GMEtg2AbKA+gMNKaZxJCGSgvisKBGDRpkXaGaFx2Ut7BT5oKcMDOBV
zWT0VWIN4efowV5fKTNFGGA1hA+iXTWBy4ir4tQcs2K8NzIDVbPIP5Upc1Loxn/P5qIAOWXGtgXA
N3UFS5WI0dSxQhyaPcBRmEK641kR06pyCxnzf1941TjJJR/wkqU1xNpH2yUHP4owzIbr1lD3GrDR
JI515a6JxESrOCeGZzYuKkjrsr7SJ4K581545oAAGHzTpn3TP2e9aAJ5cdtW1hz5Uhh1OxVE9NFW
GpWWlsRWCGx0wEBmAHXjpR8pF5p+f4gURu5jbdvQ94nrUAD/jUqbZxlGoNaZRXLC5A5Ceze1YNnq
VYYzuYUygXmAzgwNGpgxAHYAdbInUo1NpcalJfaovEmXAJAO4GsCD7lii8FPdM+W2W9Ot5WMNZO4
tqgoKWFQEAGNAcQCymj4GI+ZEmedHwbcv5GTRS+89krUu0B7yjF0VsTP29u45sV0ScFUBQh2QbJL
eW6VAEu64bCmQihegPp8RzLRCZXBqlGt2ha1ekUtZNHQIPoQdjL4m3BFJb9CRGuZDyJ7RVFf6iAC
JV6xF9uhMvnSeABl7eu28LWbGIgMaAfEwxcsq9TZyEnYNYTH9WikHTzpk4HAA+PxJshQrZwFbs4S
Rp2NaeqUIRYgrJN+GoEntqmdxm9V5QxoENzWa/6rrt7ys60u9KLiqXpqkqTWZlHCq5j+AJXrX/z9
KEUDjwl1flRYry0y4NtALw38/Y2RXYSw+wA+vP03IlBaAK8Vj2CaElHyACUrKhh9D5YkFcN/yP1t
S/hKQt2sEl6U/xFBJ6nyks/4NEGIqz0UID46DvvEGx+rd9lVL6r5o/wUQD1eOI2je1xvsvqGV/0W
wEUweo2SDaK06zWc/Lbr4xbXqsaDhhJQmI1h591uW8c15z9DL/6vECpMqLsUFGQ9hEjGS6Xts9QW
J93CQbCy4SH7uS1s1eoWwqjThITwWCkAILVEjD4JKEXJAsPuVtdMQ8UJyVN1LvZcrxmX5xFK3CUI
OgNBNavYj6wgfRFiForyuhz0kcEpIL9B703WNzisKA9auh72Ho93gJN0YW4LQkMYR3V1h0DDJcPR
ImikHwMcHydpo8D9GXzttOpdHNlK+1spE5PPn6V/i3MtwjHA1SGdLmFMDF061wtoTGEo5RpMHgRJ
bQNMZsJoYVxbuT8CgDR9LWCsJj1LdQhQ+x8alKi0u5B1ZbBkUFYQqnLR5DFkjKprxGdJuWciW69d
gEs1qHNT8oQvSQMRfXcMY0tu9iWx5Yax9yxFqAOjIF8gEglSaqlxsypx0QhiZm3tbJ/LtYsHTUMI
4dG8imf2/BmLoFMDQSBAXOZzWbmtDljul6THgJ36Mzc+tyWtKrSQNC/rQlJsEOAii5BU+qBYRY9X
pnppwwj4bnNlsxEvpFDxUCWOyVj2WDaQ8ZwVnTP7Ctd2KNiqnLx0QmuHBkg1OzDZRyrGCQH1mxeR
Cw76+7oaWB/DWtz5fC9UTtHPksvS/Fy54x6My3jubMFMZFMArp7H7/3daOdO/KK/6YzrazVwWi4D
dZZHWWnEMcZiD7rx2tfZQzQVblohJVSEd4Msm3Be3tSLdpixiJzXnNZCND07FuKNS2QRSgfRaRg+
KiTwe2cIrRENPsJl26ZWZOHtgscLrkj0bNLvwZnNXCpqNDEEwJTO2p99oWNzLaX3gMUTs3zL2qpC
HAiqQfuCPmy6myCt+thQ0XRi6SF3LwsIS5UWiRlAZSCNmHT9rzFUnZEHPRvYm7c1XTk9V6Kp05PK
dduA3hbNy8IpLp20es19hogVa4UIUIYCJhQpyi9Yw4W15iroiQauQUqkOsfE5mQnNly/O7TSv+0s
RzkH4Fyg2EQvEtIhlGvrxkRQIg3L2Kk7cbwLi9e4f95erlVdFiLmcGShS8qpQeJHEJFHTkxOlYwW
usGZhp3R7bclrdwGV8pQDnSqe2NISmxMm7hZdDdinCI4d/HHtpT5vFLhKBDxEE7jNYIRDvohm4JL
rBGTCXdOaqIdwbDyH8ACO4rMCda1pywQIvBoxnwpb6Dudr1ySaSqaRHOtn0a74Kn8T7yxp/cPthn
kMakKFkJC5fS6Dy8VhglH3J8aaXH0IuP5TF0o5N+BJ2cN3mKV3ssnJJVgUBRRfULqXi8Yq/V04Dh
F04a1DOUGAD9ACbqGcdo7aRig/4jQaWjnESMjEEgkMBzj91wRDNl5tvb1rC+SQsZVJSjc5PW+8D0
sMYzWNvv09xUf9XO6Ppv4XfO/YvnlogTi64EOD8FUN/XayYgFu4mqSotRap9JKaBXY4oOGMEPGsH
aSGFTkdrJZH4skf8TuT3VrYy8ZDHb+3kbS/d2o2xlEKtnOxnhMPUBJzcTEgFXLrhkMagxnkzpPt8
Om8LWzMFAL6LyLIDnBjFyeuF04lWZ0lVl1Y41iJSXmpj9lMZOtqkK4zVW7NrZNLB3gJJGC6k9OII
HjxIquPCB6JeM7WHkTf+YulQWsKzHihbqLNS2ig6EGREH6/usJLm9gbUrAtPREYrLoyzHH7oUrbf
Xr81L46GRbB0AdjCuIG/axEA98H81JppYtquQt/ik5IGpjJiJF1hvE5YwsTrzaqkipBUmCNhsHUR
Yo3DXTPF7ig4RHO39ZpXivbmS72oCxCgd7qe+BDVDff8WJqofJp+7GQZeJVbK6wfOYTi2yLXTHEp
crafxYVY90mHVj7ExXleAMjUeG9V8STJIauhYe18wUaQnFdQhQOP6bWcbsITBaQAsMNWMMXktUK3
sWz22l4A+guriW59Hf8rjE7SgFNtLDQRwsog3PVpfgxHsjNafx/JOSiFpt+iCg4NneNZcyxrvmqh
Jd1eFPJxr8YJvEih6CapXoZANKfolPusiu5tOxhipaUkyiqJ38ZpN6vYi+UPANDVJt8oVpGMR60c
nIyX7JgPHwb9G6/6dqG/4C714kY0W7V/EMvnYABYEbhWedIx7qBVg8KQFAqyiBXRqXa90TmGwKVS
w9kc1GDXNHDYUftZTTXD6ayeSuRfgd6NqRPkJ67FCA0fthIHF6oC7NK/tNJDnXvTr2B8+4vzISIW
wTQdmrHprE5vVB1XTfCfCeqO48wAM/PWjh/bUla1QdAB6GI0yN/UI9AkloWVDCm8mpzxLVaSxk/+
kNhZWty1mKrZFnc7Sj9bz0IeZT1TMU1wZQiD8bgVzZr/NYXfiwE9OUR2UQ1CP9z47PMvWlNbalox
HqGrh2QhnPJyycB1aRJ0cKh8etCVS8b7lyScXA0ru63nqi0uJFHOrZQENPbpWNYi2aWqN8bfica4
yleVASgOQmPkx1Q6BiqHvpOB9IhW0/BXLdk6iPQajwtZNMLrO/ZHDh0FgWIsFfsUOxaNjuAGThOb
KOg8Kr6TOtyxZCHcra7cQhx1vMokypQ6gVp8k5hTWVggn8uMv3EVCyGUFRqt0YlRPT/G+kvV79Lm
KQ4YkQJLD8rWuCIN9CiGHoICBQp3FENL1RjHaU0IoPrw9odH5iV6IjrI0A0oFRBSVMdMc+rqGGrO
tiWvphhQWYPDA50OOvNmO1zc01GJqoM28Aiy9J9kfA5CDXS3KJfK9wR+CdMLYnzRs7+oCeFd+Ufq
7LcWUvHAHQ0thFRU8UFGaKkGK3eycn6gEBo9BIwhocg9r+1CQoXuAfgC+HF5EF8SCY+vSAo+CGg+
46ktGBu14mYxLyzPMB7gOgRd8LWwfsRwW9vAH3DCL5AW2eqY7Ll8tHUFCOTxz+0tW7GKK2GUdWsD
CDPCHsIyNMUNNWIdtE4z+h5WV2+hEGXeaQkONaFDagaMTmgfexHTp6QBbRj3a1uXlYDqShfKkfYN
xzclflmROLyQSnG1dtxloPKtdeM0Eukl6HNMs7PMj7WElHEAUNvo+mzeL9RYVfRzZMXDyKqpzd9O
Bd1XulEnS9dJIJQ1dAu4Yp/pldm3rOYtlh7UMSIRmBXTAHrEg3To2sEcGgOKsBjgV2LsK03m/744
S2FuIOwdIGbSPLU96q071OJ8nkylBbALwybW1w0DuQrGp1BcoyL6NhMyxWjgvcuxsKXmUGFKctvq
vkrpt1vzXxH0pZeWXJMPHEQorrQDS4ojWwCnOXAv9/xD/y04Spb4jPaXU+n5TlKbyUf2mbA+Yu3m
xar++QjKaShNrefVnNw1QpMAMUE4Dgqw8IHNYpZDYgJvAJVRlSV23VX9kUp5j9DouFYoIDWtwMsq
nbPsWzkAzgYQrQPDiTA2UqOcCKD3k6aa064qpu370dMx5LG9kevu448y8xcsDLPguqJsjFkCHrR6
D5pjp4+9DBzkQWnHgtfnu22BrNWjHEeEKuIwZRA4VTbgqKbpMQJ1B4nsXmI0Ya8f7T+qUd6jz42s
znhIanhvJMjqCWYusKChbsYsFFQyFiZI+Y9KzpuWRHM0NqKF11ajtzr/DqR3DNv/D2lX0hy3zmt/
kao0UCK11dCD3R4T27E3qthJNA/ULP36d5TFjczWa1by1d3cSlINEQQBEATOeSsSb8Js+ri/rEGZ
UQi+BJNVwGogWJehPXfBm7RUKdOb4D0waG9ZJhAt3daOvivTcFDz4qWtzN3lZWzlTWvVia9OrQWI
l3kx7gogRwrbseSAWfLMUPH4d2MVXqFfmYVMqER5Yp4R19aYdxYcMQydHWNfrRztUFzHR/gPorv8
TvkKH1K03uXFLrZ25i51kHWA3wQdyec1bGQ+oPbGM9QQenGuHg3Uw6jyQTNZG8zmAv+TdFbLrrVY
zbsOkqY6day6dKrmX87VSoLgdUsMx3fqEstqBhiE/sMMd2EjiS+b8XIlQ/SxjDdJbSy2kb9yzBaE
AL5+GLPWowbanCXCNl0SwKCQ6QK8whbfCDVloNzimElU9QdDw2sN88bm1MV3lSI5uptHayVJcEmq
nYDXgizeonlUTc9UfbuSeaRtA/izGsEjGaEel/OA1QwAoRh6zES1fqH7WtUCnsItAZ2RMyB5odvx
Oc1fS2AxyCb5ZF8gOKip4sitW6yyKX9YxkfRSQ7TZsxaaVFwUHNmAwsbvBXuUDyHw6Ot+Y1yH3Q4
uF7eJD6e9v43AzkDvZqLgBQRFhQmBzxpu8HsDuFHSCK3lz1FSWxRLJ4BRlOfO22xRdQnlWW/vsXT
tz69MmXPajJJwhEzQGE/0GaRNCjoU76OMbymNY41foyy3oZN72eg7GirDK1rYscK4PJbDMXhNKvs
RWl1J7TeW/O+kXVjb56ulRjxdOkxwEiWguBMv1s29uZkBZL+kE3TXokQDlfLeq2jy81xYF+i9tdE
jpfjhGwJwtExE24ZYQBN6aAYV9PQU7u9Efz634QI5weTr2zoFz3pveUVBsB2470RfvufhIjRPa/r
pEWdAPdSxKFE92fFdGj81+PPS/r1Zz/EcF73mDlplmqpRp8i8haDf3yUtD6cg7YJMoSDAogOnqXL
SiiAtg5D7ph3b/p9csfutVvuJS/qsfGyFhwhzekpBEc8d/i1sruszc3DulqncBHgDA3AmM1E2qLY
rtk/xz136/KUxifNHiVXgq2n6k9KXQ7B6k6gxHqUUg5hYfU90CcvaAcPADjB+DWN6p2aGF43qH5r
2x7n+c608tfLi5VqfDklqw+IgrLQECmRge60k7YDYQQgj/zhF/AwB886LpjJAfByi2d19xC+N1fP
l+VvJh8rZQt+pG01K5uX63M4vJHqSTHmQ19bu0zT8KRpMadIMdV/WeTyk2f54Uqk4FfKqA8GtuQ7
beVwTFbYgd/jsCgyBEKJf2GCf6EW+BDHZWn6dGSjl4Ps469hXoXjIniXtp6JivAPU7V3dHwssnfp
kIEuOQ5iQJ4MWpX2jGUkp8Yt99pj7KBh7R75aA1o6BtzX2hu9aLvgsfkxXpRneGg33au7T0Z+9zL
ZQUBiVLFmM0Lpkxd+Hvzvmbdvd08klgSd7ZFLNjKC88fqrGfT0SbGQNXlxMxzR0wCg5p8KTLujm2
lfpHhmAbnaUHYNCEjDibnuIccMoj2aVj4FRV+VoQWYvK5ilDbwpArig62kUyKV6btZ4byD8oBoq4
VTp2t+vr2OPVVZQcVdmLxnaxCK0WgMoAQZclDvzkVtHkYz6h6PvYPKNXGiYSnzBiB+jIe3ILvrN/
ONErcULUqIM5tSeK5cXqK5muGD9GpZszSb6gbTqOlRghMABspWBDiVUpB/Yw+epNfGWUXvZSvdWO
dkz2oEC9N93Av7y4TXNcSRUihJlmeHMrILU1TmhtVMeXSJGsbHETZx4R83ugtsRuoZX+s8UPdaZb
eYj3jQzjtOpBS/2myx199JpwT4C7MKcv/7CmlUDB69edrqSGgjVlbNJPFrJjN+iARDKpUy+xjY0s
EuQGeLZeGPoWgsrPa9OCXKkNrQHHTT+CEjKxmn1blY0kcdncpNWCBJ8xsypNxhkNiJ2dPsxF5MYh
eOJGyfTzpgGupAheQ4eDaMIOUqxsz4yrgdzn6q0pG3w5B3FYospKjKAygMiV6Wgv3ZRz6GGOO1Nr
IDzd8sofy+e+dFl8jTG6OLjum0dgDxjmzv6nyztdZi6phelEEWpkIElEBmt5ccNTmDGezOnNkvng
TatfyRC0aaAFh5h49FgKBJHh5fk7bb+3s68FPzjxuWxQf3PzVuIErTZK2Kp1gCUR8s2cPjT9q2Vf
Syt9G+YOAENwOVmU4I1PxEdiU2aWxbJ3zTS6PX+PAokNblr6SoCgtYFEJK6A0ejW7T7Nr3LjZ1hI
juxWtEI9CmjsS4DE0RWOrG0qEQvhzo2pLB6rqL2yTfSZzV1iXrUYm7sNVZLuddLkh8tuaWuLABHB
0JSIkY8zKHh9LEbTLka4JeuR0ge0PY76dSor2Wxp0NDBZw54QzQQiz1gg94qFY+M5XjpHthdj6E5
e0ph7C8vZsMS0FiJYWyYA+ps4ntGA3cIQjZg56iYdnfVCND1WcVlGeh5ZRnDkpjrhba0pW1dbHuM
1QhsDCXQLaI5A9hq1kZ4PFFOLI5/plF2M9Go8mxVLXy1QDkWcN/1r8vrPFMnPgA/sJCYoTcJ2/bZ
Wspp1Ct0/tcuiumhg39c+sE0vAdK89dsW78lUROUwza6j8QpdzLyMmkJr12bBC9F1veADUBEbg2C
JgSgGKs1d2qTTt7lBZ7lioJY4cQlZVUGhgaxHKiJBAQp1AMEhhMVgRP2u8uyzoxGkCU4qaKuMVCn
QJlxQ9EAjA2VUTpub9d/ShSbEqsar5kJ5Lgxu7XQIDQM17WMxePsHH9ehdh/yDoVVcsWGguLX3GN
ZthId0o1vGt5L/GGZzFkkYSqBLpdUGzDkNhn4wNSW2QGBP1hPLkaMtWrrBNPUmfS3NHIHaPaRW0u
2aJNc1iJFFINNRqomvUQSXrg15Qa6KG6L2nBPdVU3LbMJG5kU5crcYL1xV3do+UZ4jJzcoBFYvUP
vJlco3i8bHmbctCPAjAZBjhUIiwL3GCFNk0dAIGz7MaOIs/sc1/BGKRVyDrvNjW4EiUsKbdSuzf7
Fh6jcQv23RoPcTqi8wbwQ1b0L7sFEnJgfaExDm3anw2k0xkQ2QqYoml0DCTo32mUXXF9wXzG0arJ
KAlh51evxSL/CBRHRkxgjhS9ihOMCHtUK3JlAQO0CdVj0X1rI36H6WBHi6xTqRWYbLYly9083QbY
iZa5bAAqC7sIaJoyyDh2MVPwpM0NJ5jfA1M24LFpKyspwgaWuV52bQIpg63hVYyf1CjZdXhHR/Ij
Sew34xt66xeuN8x/kt/J8qo+xppqAKc1ZCmtr/eZhwEWJ8EsOJgOa8wJht4YGo4UQmpTj0BqAD4c
QupZVNU7C1wLw4L0OgW70cLMqWYknqW0kqaHTf/1R46IIDFFyoALUl+jNRT8m8ZbU/gDEL17tk8C
DArWH0DR8i8f9GVzPl02FwNdiRSeNEemFyZYb2Ai2DAb5zx1etAh8bcEJT/VkuyfTJpQGsDFbMmR
oEgyOHrwJVQeLRt0S1+iwg+JZERCpkwhbx2swiKFCllWz1GD96Zi185IC54LAHONmpcOMpwomcQl
nK+MM62UBTsYErUp2bVm7yU2ekpmDRDu2TEY86csHu+srvpxeQs3s4TVFi7WuxKrFVrcM1AtumEN
fG6eeRGR9mZvbhySOuAVEpCOiVOQegGYIxpPyBOUU9Q/1/xb21wboafph6R06uKQk908ZxgMeWBA
4bdUdzSvaXdEXg30E/fygjeP4+pjBD3XMXhypwwL7q3HvJv8Kr1WKZUI2dTqSoigVZQdExOcRcDY
Sq+MevT59NedEcvRAy8mJhJsoiFl/rxvFFuVtf0MXwYVav2PhgSASnAYtyQ3uE19rQQtDnxlICkx
girBtIM74CW87BOAcD9rlsR3nQshYIlTQfgESCHgFwmOpM40PaP24kgIMO77eF+ibb+0ZcQ359vy
WYzgQRQah0ZqYO9xbez9Ahyw/hQDgOayhZ2HtM9SBN+h4LbW9i0WAwYUL09A/Rw7PHgfzLd/kUMB
GgskJqDrC3LYiIJKZiH3Ia217wPzasYNzjEGQINauuwF5Nw9YVE6bmUwNhSUxGK9zjCSO5KxdjuY
QTR9MRLQPXiRQhwzQes+xjJldGqbm7WSKGxWHhlWGqJe5ZbWfIu5Dae1w4fLGtw0O4YyKYogC/2y
YNs9HUtaT1iUYuC5pRjIS0posA9SWza3cZ6nLvA9QIgFPBccoQhehb7PedQmUrsJmDX06NCDk55g
eIm/ggrg8qLOa9sLVBBqLcDeM8BNKB6mrin1lOUW0sbJ1b7t1C+joz+UbnVteTagSLzhG0jK37VK
ItfYMpG1XGHDtCZO2WSZtUudr+wqO833jT/f9bsHgKjizzqn2Hf4Ywqyaeer6aOm9YLBEpC5mj4w
Xw7Js+aCqdiz3fJUeq0/vBg/Lmvm/IFU0Ix4YsoSsxnG8oV30T76Wr1QP3IZgF7xBdeVP3itM18x
R38snKtobwAYURIXziPh561ZbH7lTGeV49V9xAfE2lVdv2jWVy05kvx+MhApJMa9ke5+FiaEiFjV
w1KZIUzPPI3cGKYfgnpHZXgu2gXVlzrwZxkD46aZr0xPOFDT0CcF4EZwRcp6x+hiZ6a+hdywDw5U
FgG3dAlMIvBCg3wDrZVCzAhVFvQliGcwlOuMiuGMNohg8b4/h73X1df5y2Xj2biNEYxD/ZEnmDcw
l0iVUMgr0qeWgPfwNq/ecPsDFdWNMjnjuGMdkMAkwWTrUKEqB3Bw3BzAQSfcwsZqVKI0A+c8sr8g
OSoxhrlDX4tsJ60OuvrE/rqVBmcEHI9oMdV1A9xwywetTNSOmzkFXmm9oDwM9Rstn8dAcg7PMYk/
yxALR9zUK72tFUSuuv4ygxmp6773afxG8tCpJ+1eqwjK6ZmnsmHPrdBP5xeqGpKzeN6vIXyFYEBJ
Fkf4DKx06fqrzHceFA/5WO40IO/F+vM8hLjKnBQl3tc9wKHHTPI4vXVYVpr+7a1Wmk5LzcztAlqw
etvnVeXM5GXWTmZyT0cJHuuWFa1FCY6vxDgfpw2WqqLuWFe1E1LP6H4AbwnJdtocaP8vzmctUfB0
pQmi8GaGxHT6mvA9JjFDUEgptPLa/qmhoR+pLuivdpcP6fKrny+kn4xXxEcfayQk8yJ1pE8gqHeI
LOeSKVJwcCzXzKapIKAp5sgJgYWlDOCBLOJTb5S+YQTPBQBy5sJ8vLywLWe3VqfgBpQmqCoAmcHZ
WYEzWNckbR3aUreKfibJMf77qsyiR9RI8OSP8XYxtZxbnjSZCtMM818DRoQz0ylsL9eeLq9qK/9a
ixGMROdA9qDLCWjn5BA00w1pia/qXHK7WDbl3Cr+rEYIhGbchmqD0erldbAYlqBk7ABJQBPrcHk9
/49L+SNJMA+DB1MSKpBUA2kWfde+Gb9YM4jI9sYAjOfdcoU33Tny0PMpSb824xO4n4B4iZlr4GMI
7oyNjVbOBC3lQ2YOP/OUjHsrnZNjUVHWOV0e9I9KRZqXuSfc6+uuvCJmNfh1kv91193iWLUFCwSv
rgsEyecQYmRWF9M6akCETLwo+Vqls4tbAiE+jSVF+98n+mxvV7KEcBWMJhq+Gqya1p0XDzNkQtic
PPHUcmv7NTcmD8u8bs10z3XrlVaA4VUbtx+Hk9r/Ao77DuZ/zNQPWwOtjmbvjVHZJ3HwyOvkum1K
N7P142Uz2TJ7sHICw3aBE8Bog6AfzQ4BcNs2ADt8LuLaj1ULfKuyt//N8LLSjODzlahKU5ZCM4r6
cyyOQ72rlOsyVx1VduOQSRKOsQ1k2STKIYnZoVtSv6i+guY95JFfVqkkam864NWqBN2FKJOhnxO2
VWS7tv6idGAOmVwgei0ci67SvWjx8+Xd2syj1+YsHGrkSADYsHCoTbpPzKPS+SoGbxLLDWqv7x7s
CVUsGR7mdoq0Wqfg8G0OTK+WQqdG9UA72Kx5nTUv2YymfS3cgR0SYBwoTD5MzKntq3TaSRa9ZaNk
IdDDYzDGmMU+Im5MAW3AOeaamA6sI3ewOodEhzm5hTOp6jcWNhjRetRGQFx+HewrS32hnWy6+bxh
8bcn+fMVgupJOnXVoOMr6N2d9Tq50b72kiM4MlWHuC1yRGfw1GPpflRO5PzC86C6Sz1ll/m2N79e
1shmBF4pRNgQjc9oZu3wKaNipY4+vKFUApIqzFp3Kj+apPFAKSWbw9+8sa63QXClWRjaUaNBau1R
p9gBxObnm30Lds8fES6rBVa9XFotpw5dcJ0dlQMoDy+vW2YIgoONdQw1ZhG+IMVcKochRF5ZyXqn
jeXydO7G/9tosTO1RJk9yUxIUfdN7ncHfY/x6ON77eXvpmP8mNzQr17AFsq8+Fhc9T5IUN3h1Xj8
QDfirjyCGs1LPfkhlCxerHp1TWuwfvmsCjSxjWNm4KGnxJoPQRpp7lyRCeXqSE/vweAEdk46oMGl
6eKocZI87n4SLQEAZRpM9rtK7ARNVpp9o7Y5a52wsAkgzcagxSxRyk+YeQ+401OzeUQrVbeboqSJ
dvqQ2lB3nmL0iKszdaOIB6Gfs4xfhYnZHnLagy2KchR/uaI9jGpnfUGRI0ZNmFICHKKKveTNEFyl
dTiBJHYIOg9nCoV1Y5hvC2pn+6Sm5p7xOfa5oujOwLrilCcN9VDDrr0pr9unWjFx4bTsML7KQP57
V5KafgeiHrvJ0cLWOQ1leuLNUY43p7ai/MWIxnRnBlT1CvQFOWOsENSPG+M1btPuvoRF5549hmiE
LOfCm9s8+qokveVkUc7u26yfqJOiUwXlmCkw0OTHzMIFea/1oUJj1xEPixblR1Aj4NmwUg2H29F4
AP1TcDSVjA7wzry96my7fmZzP31FSya/Z+MY3TVqmF6xPtWOXKWanw29+ivmev+A0pD62re6feyL
CL8YsDrfVRPFhs+T1h5rvHRdhSlRH9RgCAGLohfsqVf79ibik1WhpV8tfgQzVXZBZHWBG6Jt4qAB
AjhHvM1qctUlk2Y5etTaxQ51MtI5dRCYaM0M0g4j4OqgTw5LdO1xGpvwgQTgXlqoJoLbBvx596gC
RAawZFn+RuswaAB2H1YxFF8rzEk5tQ/ghyH3apC2V1FuKDe21WatW6ks8WsrmH4ZFbFdJZ0GWW/S
73LipaO7HO3VNZbMKEOmKs6IfhM/ItF8A7FQehV4H4UT7/W78hh7L8M1PU67yFFk3ul3qeCSdCHL
yaOmtPvFQbL9e4eK3SH6MhTu/FA4+uvsMz956AEFe6J3wS3G2yNHNkmzmY/YGqgZwUYO0EpB/pTh
HJMwxerbkjjtxG8sMjM/6IbvYJz/SOvuRAtsmllOx8uO+RwAGMFxnUYKwXFs7XSwyh5LVz7aDhjT
pwhXXhZwgIH0jmk4Nf1i1Z6a+Hr0FvLRMUsqeZJdRIjaX3+CEBRHIwKeMNgDXMpzT43MXUoeJzLe
152snrDcXkRJKIABmYHYGq43Qt4XcwN43WOODlat2QVGk7ols7+nwJja1UaP6GdhDs9QUOBWM+Ag
KxpKcmVZSEo2W+tdf4WgctrWJVPxggjcXX4bKOOeKMc533PM11ze3M2UerVcQbG9RS0Fz5SN2wGr
zzGm7DuQGX6ZqvLaxczpZ9k52kxyMSRhLJ13aB0Xb49KltrmSJLGbYdrA0F1Yh7MR6N+24a4I3r9
eJPIIIC2FmkCtAZ43Mh0UWsQPEc76V02QaZavxcgHBzMF6s2Hda9mLKWpO31oaRpAToSTeRiRQPo
QuoCK9ws6Grh6BrjtZndAInDY+i/o2QXg+hK+2ugfpxQE7dgA4/eaDcRX316Ow6rvkXbNaKcY3bJ
ddTGfoU6x2Vj2cpSwA4LlNSlFRWvgZ/1CI73nPcB7grlfKhTBGrlRm9/XZaxVVlbyxDueCgiGLah
Q0ZIK77T6rY/8jSUDUhsna+1FOGUB9NkdFyDlH6onSpdBrFT4AF69RhK7pHbBmGguoXeA7yh2oKo
2CqqRFEgyhxqfx5wk0C8RBrk8qY8mry1AJeeO1HNPFIZsuO2tWMWFGYvjNCoAQhJdQIIgMJc3oFK
5dSMD2lwU8hwwrY2bCVCRJoJu4IDEA8ieDE5EequQyYDM9qKffAY/6lQ8IazZqcdH3AXT5UTaSfP
mNJvpmo8JUr2pgVwIhlxqlb2lLq9c4AmXzAMl0dOQXlgKlV5ZcFtVPUhMJxU2/f2juhAi3KtecS0
vkNz2YDB1oahSwZEdSqCvPX7orpOcrpJKXRcxVzbeDRhj6Css2SwTZsyfkPuqei+RjfE52M85ny2
ywrryqzwmut7va8OVfXz8jneLBOaKynCQU5aBnD1AVJiUJNouL+UZfrIg/GuIczVgrp3MYPskX7w
htr8aoPqyLv8BZtef/UBixpWqgwqINyXOTK2Np2+WejQH+f4QzGqg9qh51qKkLbpUlbiBCM1c60f
+gDrLaJ9iwng8aWNn/tOVvndKg+gxw9lV5S7VHCzCKvKoxzgRsgD5y79MavsR65PvklTx2jCU08+
el47cYeusc6IrwiGEFmOadiCA9vMtqIEwEs/KqbdxDE4H1tZ2iL5OHGovKBWG4cBVD7MDo+vZ7bv
SsCCN26iJl7910iLS9SzKF4PwS8M3kPBjkGz0QThooqCTU5VaF4NGDJSFJKq/qb3WYkRDHkk2gD8
QohJ+pe2uutmwAaRHcsYyB0PyYzy/l/z4QgLEyx3arWARz0kqvnstizMHIbu8HIh5rp8RLY9wR8N
CjYbRlZFtGbRIH1KzVsAXTtVYkiEbOoPXbDLBASatMUYRECMFWOYrnED9Cc16cuQ3IZTAlzm73O8
RwB0GlxrL69r8ywy1Wa/acZAwfD5kGRV11mBXsL3mDvG2X5o9mRB29N2l+Vs6g9tyyaAtFWAeAsb
lSKxnMsUcky0t8/kGKFs2impf1nKpiNbSRF2KWeogiQzFMjN6lQ0U7YLW+WVtmx2dL17KMPEkkjc
Wtc6pgv6y7VgULIlbTAT1anT0gun6yj6eXlZm/EV40wMOORLDUdMldVQy2KFQUqWRq/4/71Ws0NN
Kz8J5pvCNNBe9lCARBLVmlLynHNmIDqQtC1MGS/Qo0hnhQXiUYrW/Tymbq+8EY56QekTlbsakyjy
vEdqEURBbIICN5gaxSeYcIhBxroI0nDh0Cy300c3LiJnDk+BsYuUb2Hw1BS7sXjB291ouWV8DVYN
Zu0lul6c1KdrrfAdgg21GM5UO8Aiu1YC+nU92GWY/sdg9YCs84YzJyhONAYTis8LEN7HJ1uRaPws
NAgfsBj5Kho3s1Jlk44PIFqEahoDsqIKwDcTFcRCTf0cKX6tmxL1n50cQejyUSuhgVF1ZjJAaDtG
flJd1WMOY9op/UEZXy9reFMUMGaBe7RQP5nLkVqJagK707mtpa4NPFEl3Fe6n2FaXu+9IJAUQ5af
OttL0GKil1CnGjC8P4tiaUlJWOspEBzu5vaY9y9zK2n53BYBbu2FHxoNs4KIRAW7NtfnFDQLHBi5
3qT9ymQINOeP2Mvu2H+ECAW9qI6CuQaQLJ7Lqdo4JFAboGGF3be8tzPfYgk5hOmsfilG8ElkVTUA
TAW0tD4dmuIqzWLzr6G5hA8SEgoe6XMVExWr1j2KtpGIoDzrmcE17b8E0YMdH7m9izvbs+hNbLq1
FK1wEXC+s3hVR05D0HgtqF1vUzLTHB+AnMJtNTdXfIMcLfUGKVRpgnlU8dCaQQd35B/EPF624HN/
/Hv5f6QL+6FMZDInDhMu1X3U3s40cPT4nU3eMLygmy+rd00tUfm2nf0RKWjcHlLeFzUWbARvWfo4
VTc5+XV5WZsH0/4jQkjfSjxnAKQWIub4Ta0/WHyVs7t+3vdUlSQ6ssUsf79yASQvVZaV0J+RTLdl
96bY6k4HjeHl9Ww5UowCM0y9LcxFYhFmqFNS25GCXaquw3qXa3cAIOtiFMTN6yHYXxa2taS1MEF5
WmZaY69B2BAMvhU+JGTy6v79spCtYLwWIugtgN0hFkMIhbPR+5scWD54zlIDmYFvrgYNhxj5Ra8R
Wo4+bxBri3CeQPqEJjzLKT/GfnAmM/dMDcDjus+iLwC39LQyRF+V2+FJyriLxu91J/mMzeX++Yrz
psSoj5UKX1Ekp3z4PppXRvYlkN1+t6RQwzIXkmaAWIjvBbYNz4mO2AwtT7ck9Wx2q4weU93LW7el
USQ1FiAX8C5xhptpVX3UDHmTuU04Or392iiZMySSYvh57w0c0zJgj3veAiYmjmtPg5ao9iJFU5XE
7TKOeo+RleyQ6nwoHZw6dKmVc1b7Ycq6G8ZmYJ4kGA+9Ga2FiMHAZY3/HBRwdjt9UoY2ajhJhJJs
mOk/1SYDXkQdhKPul2ah8l0zTWXlE5a37anvjVHdZ7k5Ih7UpCIeMYpQlZzprc3CJQL3eYNCkyJP
XIYsV+kwIOJyTfeKwM81ZySgQZkkV9nluIrxBaSniCwLUgEKkp8PQFVpBlcoFMnrsNuhy/hXVplE
4gY3hQDOH88nkGTagk8POoLmSI0h1Syb6zhE92IRScLGpr5shpdTVEDwHibESauPOj7PcebGrZ56
4/hWa4AbGc3JG7lslH5rOcBFNCizAReAFvDPOgN/fMmnCd4pnVBMKR/6TNIzuylgoX0hKGzjsVlY
DMNgsZJlWIzZmo7eHZP24/Ih3RZg6qYKijaKlPHzCuwwGUObRJk7D/SHnakuq6NJsunn5T6cUfQE
WvgPdx3LFHa9BFgUGtmSzB2bYK/Fvq3jHpF7ioUWxOcQ71ZcOWEQClzfEsnbq/sjePn7VdTtq7Cf
6izF5Acvvvc9dUmoS47Nlrmt1yYEKK0BxS7GhTM31F+Bg+MZo497624yJdF2iT/i8bTRqIfODpA6
gBru81ICElGGi37m1lQLwAn2MaLdBslX3Sf36GKwXFJkJzU1vcv2sbk8At+qwvOgIVAQm4PWrw16
iJ16Cxij3PDShL5npYEe4x+XRW3Gi2VWCJPYGMATHRCPQGM6NXB0Crdvh1h3tcE4taGsYrK1IvBI
/ydGuPdlDenK1oKfQ1cH5kOG0c1p6cR2eJd0MhpRmSwhqSApsGFAJZm5ffHKsusivcmq2674dllx
m8k5/PYy68kwNCHWfcM8nhoDscq1zORn1yQu8OYcwFM7nUWcHARnaZF5JX+PpWXW7aO9cAEt1OZo
nRI8oBrkeWGBHN7tqwWu/0RBJWHdRvFRN36W/GCaD4r+lf51W+niUNDngLQCXb646X4+DCQuJyRy
sEqrju51lJGLH3zcNyzdk2F3WbmbLgQUtHDvqAWddTSXpI8o1yGKt0brNhqee0JQZvxvQvTP60lU
WsD2IQR4+s9DoH6luUzEopIz/4FYhZfZJb8U0VaVidrjrCCSTEr3k4fxsRqAek/sAxveeC2bgdi6
iABF5z9pwoIMFVeroYRX7LQZibTa+Sh0OeHwHVS+L0Fv32rmy2UVnneiLDax0B7BHJbmAcEmAFik
5LECkWVUPQxz7mpV/ERZ+VyokzMEmWfiFaAtMOISGN8Me/L0jngdq3wKoPXL37Kt6z+fIriYoE+m
LOMIOzbokTjwYuzblvud2fqANLosakPRGFxHizv8JV73xW1tADnN8wCWE47Mq5p9gnlY82DR3AvZ
mzJIUnqZNGFb445h3DsvcO7SwLHmJx5+W7j47BRXJrTfyvgmNtwnXQDb0HxKKRIHwX02VW3O+tAh
fKPrGdWWTvlhto8M7BOXlbgRWymyOFwggI6BgqyQn2CiWInrvM/c1PxW1F+t4YA+u4IctAxdvjpu
z5WkSrelRzBoA60L0RxP18LCWN4tiELwmtl8P3I3KsZr3T92id+3jaQvY8MW0RyOuiMFphDGIYS1
qYpVA4kRUbXp2PWIvMIZuxQ2gim3IKX3FvlrbAMdqTdiEMXcL5CtRNquOSzHIFUQjJJB33foDGxR
SB5wzi7v2ZZtrMSIzbp1o1dmu4gJcC1KmpsKb0iVvht1if/finAUxA+6aqI9VgMI3mffzG2za6t5
QIZc1bprh+hSctpC59dTRh6UsYkfWDwZHwG32t1UlOkuSiz0ypNIDjS0FeiXNhGGEg+4toBk+Plb
AGOn5y3T8C0gb2boBR5adw6W3N0xjJ2iwqGhim3z75d1vWmuK7FLjFyl0VGX5WMf6cjfR+WBlziI
kfVcRmyv2PM9p4kzFOU/HMn1SgWtq0qu0WmAyHh8i9W3Qd9laF+quytTdUO7AUjVP7i2tUDBtc3o
fI5LCwJLsHt02Qufn/IgdPQycYf8TYsOl1V6PluxHJOVToV7gxmMaCAsjMyt9J8jkDB7ABAeQ/tE
7SMld3b71OU7bmZANjgOgeSKvOkTGFgVdWSNzBCxsbqhncuwhBm1GMNRmkOLWbSeAdgvdIZG8raz
vVDUFNBbhwFikAh8Np40HIMesOSZa1iV6rYkbvxhmGK/zUnudFrwQUKA3qXRoF/hsfaLEmiGN9DW
cg2e2Qji0V/THEPz6GwhBs4PWjnFSp89VDwxCwLNB8ynZnVNALXb7JiC4axcRoB9PjzxWZpY0SsT
I2yrGLCJWnHXAZFI4UD169oHOC83Kok35IlX1PoNj3aV5ukuPVrx1yo5wUkr+aNKneR+9BRPS/aX
DXAjr4UWltdHlM+YKd7JFaNRUFKDFka8RoFb9w6h4XhZxJaL1nWwAmIAz0QPhmDidhpENei24K3S
mKbe1AOC3gGu8lGvZx5jDtFuv/y9ROM37yEe3FGSEWyt53inYEUAiXGd3HVhgzqZOqc3HN3ZXhC2
jST72lohWm2Ai4r6Bu5ei+NcOcYJj1HdyBFcq6KwHS1U3uZsvoo1/S6LAomsTee/VufyMSthpGtT
HWk1cmogg5T8e989Wf9H2pX1SKoj3V+EBBgMvLLkVllZe3VXvVi9Ysy+L7/+O7Q005lOJtG930h3
Hu5oKtI4HA5HxDlnCnoNnWLwit6nHPn8x+3vuegkiA9wBJwVQ55PTFUljEWFHUx6x2VpfezB8HLb
xNInnCfoZl4DEP/ROVadrQojevEELCnAM/URwrVgnVf0rdM/3bayFPGgpYdqNHg2QbAouaKdkwo0
5fOZD7NHUEUfSl6+jHYUhG174mG1cnstfjcLyZ2BijRejZI5tQn7JnVw6DFJCrY8mjtHOtnvt9c0
/xHpRYeC3V8jkj8UArUA3sGIaQ4gVSkBOIn9Uv9228qy22EOA41exE04wuUGgcpby0RM8cI30qeq
1zzhFPuo5zuFQa0lNnZt4dz15i/LWeNV/B+m8aZD8oUCqC2lO9TMuMMiB/l/S/wm+tAUimFYfdNx
5g1tuk3Nzz4ftqH2L1pbYImeyZVB1AfSPMkwyiam0pcKim214rN2D9kib3XEZQ5G8v6dG5md6Mzz
jWGq1Z7DSKc4gCcVArpmSpCYWKrowXI1bCdUSDPhPA2WA8B49HNlZ9d+gOSlOfpuSpLiB4QKAMjZ
1po+QnYyxm1Th0FbPenqq01+o1F52+7S4Thft+S3dQU8W0oQpE2RbxSyteng37awlK8SsKciZOmW
ilfW5ZetQi0kNWahPAIYDtECrcM4MGASuzYWXhKtDbHNP1jeSBSiwIpsoRCGOtGlOXNiCHAcIUyD
4onTeyD19WrxmStRcHtdS1/u3JCUo9aFmYUYh0g8o8he2il7Jdm0csssBRV0PzFRRpEXgIf5ci2R
wRKgDZGt8earjX5D+QhI4e1VLO3OuYl5lWd+b6pNUqZ/Uvv+DbeXFWUu3q9eG3pN+VhqK/FrcXPO
FiQ5uRM7KiRUsTljfNAwWAz2D8ALhTusJVRrhiS3HhSht12MLyfYQQMsL7mv6meLr+RUS/uDNgJ6
ZLqF8TS5yjWIyZ4os3FmExuURspHUZS7Psyebu/RkqdRCGKD61vHP/Kjl3HVnAwLocGOhXGnMq11
w0YTb7etLNXsLNQIZ40IQ6cAcV26gtoIK2t71JOiVvlsS7LVwaGkRKo3gsWzH/ixr7+T3vbBYrhx
2nDmjgrsAkKT4L5d+SlLwRD6IiA0tEEtB+6hy59CCtqjvp4i5E+N4WZRN7gx9L8rI3fzMYcgHyjB
otJ1ZsAjBnvzaY3jcGnkaWYdxHWDTBIfXfoYHA1ATdgoNKRYaQUNMcBKgbZM3Nb4bSXK3iCx7oJR
/hC23Z7pmmfa1cpXuPJhsGOiZgP6DtDDmRaV8tmiGbQGwsaxp1vDftCQXFK8TJ+nNdqs60ehZEiK
0E2kg+BogqHiSH5Wm+lrejD25L4SnhkAB5W5a7Pxf95ZF0H60qIMRRFNbYgEwNtZ7NX4zHeDLx7G
+/C520H/+n7w8Dm97EndRG/a6FqHYuW59ad7dcu+dElkQmNqRGGf75UH5yV8T/blu/Djo/06hsG0
w5R+5pWv+mlaa4JehQxp5dKtoQFpAWkKjiEnO3Fp/IVnxaZZE9iYN+zW8qTjU7EIcI4ey5s0OGlb
u6jPPdfQN4O+/XuoNW4K8cq6d1bukusZWmlx0mUyYF0xmz1W3XZHVewct/SiX6Mza0rrD70/HPQ7
e+P45PV2vFj8qJqDiiD40DBwJa236OtYnQx8VJagSCS2Vf7O1lq+i6cRCkvoaqD75Mjlb70MO6Wb
bZQO7Xa96fzCU+mhgc7NDrWlzb9Y0F9j8vnoHOCnTQpjnPya0r2S/g6NtTNwJbg8b9aZDekMWBzo
Jkpgw1COzPA7ehQWKFBTsqn0Qw1FjuKHrny9va6Vj2hJ3s/F5Iwag00n0jO/SsS92Y3gQ3ByJUAG
3Pm3zS36xdkSJb9IVZYNVi7gj+SJs8ey88Bx9P8zIbk8dwSfrDDCTtnfbQw7oS5qhbvbNpbP1Tzf
a2HaAK0K6TLC7W8avYl1mM49pEyn8n5GlrfuQHYs2ZvRq6UA76yCMghVygcj8QV4BZq12uHVpTw7
zNmvmDf3LFV0MlKgXoRfMVR78CHo0GnXq8CKv/HhIW0Bl2Q+5YHTrU1rLjrNmV3pzQvAJdWKGnZH
8aJTT493GP6FQPhKELl+4GJ9MAP6ch2NBcgUXK6vniVoMgY7igGeSgPr0CgazCz3dTYOoLhN0crX
fKUmB3Txb2/xvAY5Yhsz8HmW6cKFL13BSIohgqPDdlzaB+R6fqI2Xj+QT5pb+3Dt/r1uo/xZ6n/M
gcf3cqkDlDjzUY9jLwGA0fpVgL88ZK5RPxdIxqus8nm+SbN+D2qX2+tc2su/68TXvjRMI7Ue9RCG
M1H7JaH7MKo2ls6eO4yf3TZ1ncLNi5wB3tC7wmilXMxK2nposwi27Br9tY5MwJFPADIk/kjBhlAM
wfzvq5qcYi3Z4bf6k73S71v+0Ge/QcrhSlT3s6THb1AswV4rS+nvoJ+n+GKCXnSmosjcK+G0Rb94
PBSRXj2kQ7VtbLtfGYz6Hx8DXVtgz8GM+mdy8+zwajwBUSHBD1Gp8FgDmqqdsH4ozSY2N1CNz/Hs
7/GRIDE7rIWvOQRe+fYfUDB4WQka5Jd7XhIRoTeZI0SG44koZQD20pXMY9GtTBWsVPYsMaJKR1cf
HSftaYnPHH1i7iQmP525eLNiZek6QQUKkF/MuAIgJ10nQhmIAjGkOc0wDy3Nd7zFu2D8vuK385+R
vxfq+whCM97vCtJhJUDh2QJZlN4hxA7Mfs8sBWK5DTo2vGnp+6hT22N2/30o8q91bT2VBkNzJiVv
rDHISmRaDIsYLFM1gjFUIMCk8NslCi6lKkVoAg8TI+w5sqZdM4FTpG/8mEVPRpsG5pAGYbKSLSym
6SC4xRMMbgv78rbGad8RtHi9uHis6LCNKuN7MsZu2jxPWuNrIf8FjI0rnLeuh65F8dEI3EBQ/t7X
ZowcTQdD0cft3ZkPrLw52BOoX6IMjyxQcubRqsuyGeHM0QBFyO4JbIJbVAldxoYTSFUhsbtWeF3y
7XOLUs5UAGIzjgAveoWYSoj0QB5ZTT4is/FMZa3Ru+Th57YkD9eUZhr0HrZiJNIOiDGt4r34x8rs
iMvnRqSUqYIAHFivYGRE+BWidCE2rTgHxvG6DW7v1tJD6NyU5EB50rQcE0ixVzc6CFoDB8we0SeD
HLiOJ94YgriuXQn5yyaB+EDBBpHoDyf6WaAVfRHFHcXqVFbCkvCqWN+PjorxP+fEKMYE0odYmVYm
7/8o/1z5JTrIaELMebsMX0xYSxU9QWwyttEXwxtBa5Qd83viJt6dEowe2zvHwQdFnp/eF/7kstev
pWfsh0P0yr6WP42VlHUp5lsg0DdBrwJulauGZlqZI9cQkIkxuKpln6JwNV9bdFbHUgFJBQwLjYnL
eyXP0sk0E/D+sCfjWdvkhzDoHH/w9I25DcH6V/Sul6xcAUt52ryp6CXZKt510gHJC5QN8rpB/kKt
sXhMx65PoRqEjrsfJQWqzWFjPtc1QKsr2czSYgFZBEoE1TAUhaTFVkWKVEIF90k6PsRk0wCZ2v+b
WxQDCLhDwVAFlUkpCVWboc8is489kG8r0ynkb5HzRu3N7TO5uBK0j7BlYDq5gs5N1jAmuEpxQOzo
pW27d1Fx1+6n4LaZxYwHkGELbSN4CF5Ol+7ROIyF6gDQYuLcmxyk83d9thmrbdU+qmaQawHBI4mC
Zu/1tuHF9Z3ZleI1H7SW93yaY2i2cWKxJ+Vzvsqou3QPna9OckQRRlOYzoBZbhkzd5/1aza6cyID
vHhFZm2iotX8MstW8KbLdkGxYqIngTtZ8hGzz0pSN1jdFKVelNp3nUX9cVIeGFiuM03ZUPr79vdc
CiWIIP+xaEhvFdakUUeAPPZIHnq2ODkgdbttYTHFOTchuQpedwZI5WHCthmIHXGyAh4+hv2XgnqZ
vtPB18SaFaNL98TcxsWILKq7V/cEMwuznoQJN+nywDY/MLXlDXHvk645RdVwaIz0qPbj/vZSV6zK
H9PA/R53Hazaw8NUYMj+UefvlfJYG7uq9EpjxVuWzsLZImWpcNAJtLFCYK4XL3lyx4nhtmsifEse
eW5DOm/5UOU01GEDzB/urD5jYN4vEl6WH8YmmP5Nae7cnHTwxtSGGIIKcxb/lqAvkA3BKvBwqSIP
wDXucbg9MCYyYQqJw6askUh4LWaXo42md+EHGILojwhi6BsH8n4vQ27HJ2toqskbq1B5SDMVmJA+
DvsjhxIU6K1tzJTf9p6F7ZxncnUVikwApckjAHbmREWD5zsqUHsWHmprcO3un4/WoPs0V2LwYkf6
cCWhWyVTlZMORcK+L82jYpf6Y5iad3GpDbtYbQ9jp/c+crj7AaPdLhf59C+Widk4MtPeIcjJ1dfK
suoiTfBWZvaLbTwCvqittV21Ba9FY+uvDSnkkK6YMgflcq+Bq8bxFBjgOQJU3o2Ncce64VVvLJeD
ADXSSi8mjhenEDjPNBdS5LsRCJKB6G6jflqoB97e5IX3xsUvk86TbcUlq+eiaRUGDnnvW5yhQ1hv
b1tZiOpwbhDvYe7PRjlidrWzNJl2SY0qBV6VevU7rl559Xb77y+uYs4xQIiJmSkZlFKbas3GGvlw
CiWN0m2qxB1L386Ula+1dCTAeDZ7LMSYEccv19HrAsc0xguDsIOu/Cq7rZ2svCjWTMyf8uxTqYD6
gxoDJlr7xekiF4BndQ1vumZj/t/PbOQxhGANG68WO/9dxkGcPwzF87/Zkb9fat6xMxOVZreQ28Qy
CsLd0vxi558s9fpqLVNe9KyzHZEyZcz78ZCasJNhPhnUc93Knbb098k8g45RMmSX8p1G85k6yYLn
TjiBI2ZakEre/lJL+QiKliDcUHEwMDgpLSGcStaYIZaQ0zun2Q11YEN1wPowIJFCze3Qo1a4MoV8
3f1H1D23OQes8+3hJtU6J4Mjv0B3ddyCBMc1PvKtc5pGV7zXR8c3VjoKS05H5iFK4P8gBSkP5iWU
pI0BsjmgoI4J3SooB2Rrze2FhIee27jyOpWpTTMvq/Q1FcVNf0rvWfSGWV408Nu1x81iXJ/ZHih8
A6Bn+YEoGLe0esDDt/U6X30bIrdz0VzzbBDRR0f7QfVHV7lrNsm2X0koF78m4GQQ2gCGhdiS02DE
KqQtQcSDkpjBD8XwaUcrVYbFvARqnf+1ITlJnsVGi6knvN22lhvtwkD/YMd242xBev4M+c6V2uPy
ksBXMFdDwU4+b+6ZT6alEXE+YUm2hnzjR5/ej82KCQzR4I9IlRNMvACiDpAMCgnySHwjhmqMgVWD
qnFUvs38UN9NNe7eQStQYJyS6Z9JnTl7FgkFhNGiOYhUSwOBcbcdy1W+D0XVfBgDU7+VImc7VQun
jVDMEHUtmpNt3oUQ+Q319qBSCK1AaiabPuIRU2k0HHDfd4OhFhhEt8FsP4r2vomgND7WtIBKe6vf
16OlPFRgY2zAnjBO21Irw2+60JJ7mrbFEyvq4WiIqHlMlKpFvZMXmE6MU2cA/U0d+qGqf7enGGCm
zKiZDpqYonlt2yhCvtFFp7ybUL8YwJMAZnDQ5FZuxi3MaU/A/r43NDa2+HD9M5KVcK+ZpRY4DK9M
t21tY8eLIS/Q8CyrY0TI/MugRtYBm+/rZZtl7mhwDNM7eb8pqVlt1Kx3wIuspVBFG3v1SFkahZ46
cfIWJpN96Gk9VK46ZCQKmJGMhWukqnHUC5Xtwt7B9E9Rq3XttviImz5NiG9Wk/IxaDRVdl2bRF5r
maD9FBRioenk0K9pwzHIoqrKq0Dy9Dkxmz3gBjICReOk9SKAEhI3aqzR8EkSGl0wqrH2hUy64ydm
Ox4sgEy/tkml/zLySH3srUQEeaVFqFYwYFB9JcuTL2lM+xIgmDz5mTFzOAgAH9+F1nV7SJ5PXtWP
6T3+7+09t+3MaxKL3DNl1H4hk+B7e9DFvR6ZpV/lU1S4JZqNX5xSp099FjrCddqKFG5h2Em/YWkY
JlsInej7XK+bp1iQcgM8gdN4gpDxoEBu4NPquBrAWp15ZsSyba8ZaoXXkJk82klYnxJWigLowDmB
Bk79JYzT7DnPJpr7ouDFvs3L8iM0KHfAu8n4h8g5HVwNApLJXaQVzpuIwWcvpqQ4sFYlrxnEE9ne
6OMI05z69ASQeLZJ49H0FKZYTyZkCPaNhmRs2xkYDAnKtmQaRN/R9fMMEY/dNqnBdpsU3di5Q+Kw
Y28q6Y4ypd2xCMourjWU+fcmExZY9iOMWFHOzJcQmluZn1ld8poLY3jRMQ736RSYxA+TWSNAFCJ7
zUhXfjMT1LRdPaON7XJwg3/p+rJ+MVsTqnlZQQgwcUZ6Z/cDpn7abtgked2/6uWoQxBNqfLfQ9cP
gYYxmledzizfiY1RBRcS5UAJpZHDX0jMQA4TmbyHHgOpX/VRVzY5a5HjqLmagGCeDf07qcJ+z5K0
gtWe0ru+0NkpJA0OcK6aA07RCE7CtOju+j5WP8acaK4elwZ+ummzFGiN3DqlFUqqrgYv20MLBsKN
Ha3icRsVU3UwKiV+HMUEwRUQSJT72OLQhDFbPWDmBN2AujGHo4Ks/qeuGf1bYTntHpoRmOZmaEE9
ZCiQZeFYcr+o8upbaDN+QjRsfQW8tt+tVC83k0EUFCeygUNjoIDC4jSO4V3URagbOCNl29IQ6cuA
cL1RRQ1OCRgK97kDbmib2PG9UeTiWWEj31FOTByHGLpLNuVNEBIgLpNx6jaY44s/UqdWXMhotEE6
xtauVy1M/9EQ+tdVBfUFUNnrdbnBEHq4MUYLDFFG2QeRyIwAshlmvy0orRzPTg1zcjFTWTtuj1nB
xtd5nXBUxCrMRJkFxtzdDgwxQWtFDfGs0IoDqsXJqy0IivRZPSgTQphZgS6yNqYCykx1/BswQid0
h7xs3svcgVYwqYoPy2DNruNJvBmNpP4godLsSlB/e5XSNkFlVYUPou7+DaCV4tlWJ1C99gb0Oywr
zp8wAWgdw8ap74CjnvYaPBFgM4WvoaCXrtLzd4p0cyslYigzkGuVaVCCYaQ237V/jIFACnluQ7qu
RayTDuxveNPWB9F+qZyXmD3dTo2Xku8zE38y57OMwGFgrtUqmNCNrxz01W31z+d5kG9AiAsFDqxG
bioAHB+Paor8LdUOEdhDUuijriH+FtOocyPSZnQk6UE+DyP0Kf1WnsLTtFM86rebvnNbr/im7m5/
tcXk/tygtDNxYtohaF9QUvE0hKDHaffY3WHu6pFs3xxfPa7loks5FVBsKnhKLLRJ5U65aiugWGyQ
uI0p5kn6R1t5as370H6Y6Mr7e82S9DguETx4xmdL6hZqVGFluwZ9muJtvqa7uvgqQ28NDBcgXyFo
wlxmowLcUrRLYYo9iQdIxZiYlzg0EAYNyE+28lhePK5/bcl+rmsFKzMBW53m28ZpMjbdGgpr8SiB
eAzdM5QawWl0uZxqAL5WY2iuN8W96eRuk66sYbEE89eAKRXuk6zJqc3nEk/3lvUbyu9ytqVkxbcX
vxQmpqAUD+ZibM3lMiw1AmV2Oz/wrG0fbpQydsVatU5fWsr5G0G/NEKMZKj6GG8E08WM9Kb62uwf
+iC0PboVj9SHChPY1L42B+o62+J35uG6eDM0d9ejfBesnOW5MnjrvSJVnHikjGCyYcLryPMUbVTM
NGnWh+58UTGWivMFRR2IvxlrJCJL7oJBdHgKRQ/y6mFbtRnPtXkkVam35czOWlUrR3l2uKuFnVmQ
jnLYFnrozAOpTjt+FtrPGWPuqKC2gFKmiH44SfJoNGuUHYunGuzkQJdh5sYEicHl1taiJrUm/myt
7kGjGqc620HRrvHCh+j7yt7NLi8v8dyYFPjL2hLtoMBYbKOCG+3NbtPihgFFVcR3Q/SFGT9F+XvF
6Oyct4xKBz2vBFpMKYxyqNPtqp/pAc0Lz/ih+iIYttnbirl5Ddfm8PAAjzLmReU6BNiZy5ABqurp
T9WR+Mn+e+SF9xCnTd3I0x/Zpt6j1WWfwoc1ldElB8Jw4X8tS1/XqSYestlFq2RT7JPf4VH9Ub2L
rbUyTHctcIVE59yQ9EUzJ45YxWHIMF3nJX/fTBCnS93QNVz6M703n/l3PP1OYebSU/Vmr5yTxYoF
ZmgA4IdaKEbqpN5BbSmVbhTY0Pv8uXmwH43CtbclKtCe44UesG6P412/p5Dn/fJv9vbMshQHTYfn
Dp9dCXg0031AiqxtwRtngaPT5u64gaKBDyrB72ILja01BPtSRx8s5H/XLUW+SCEKLntYL997vM92
D5rlJu+9XxyUbbRpVz7zUmaBMR4oHs+k56ioXQaGqOZA286z6jk7QYOhp5um2Pb1PVtrYC7dYOeG
pLgHUrzR6eYRcqV6bauvJNy3a+yfS8H73IR0SQqot/NoDq2TtR9SjMdo5F/kzRjmmGmiwWIBCsbL
r5U7qODp87Ct09/149ZyAsdcKRcvXcJnLTMZgTErE6hah8aUMtnH3k4OTRSDBDYCi6/u33b0JVNg
EQDmEmMOztX4Ul5MNg97zI5wnrkphono6CZ5oIm1y3wpNp8bkvYeLKmVkTazobopjqjbxYcMdaPA
aur60aos5kFpHiqQlH4Oqlb7FJLRCY2I1xrR2lW45PDoxuHVM9PEAvV2uYVJQ6Z80vFIsOKNCvZ7
jT+HKgSPwUqhrRSSl/zx3JQUR7JCLxHHYWoG7ETkqQeG/PYOLlugmDbGHUQBob1cDEmS1BJzNbyp
t0V+It3KQ3TRQ9Ch/s/fl++aDMjFasDfL7OfohV+mKEg5VgBidYkMpbAcmgnIOOaCVsMUKddLgWO
iJmNCqbsjoIrykSioGzMMHULlAWbycIst+XqIegT4vwIQNJptPv9VLcoPnauICmqS6ob9c6u1U4t
c1BbXPkWS/fu+Q+UnLjp8nZq52/RKl9s+sjpIeUBz0HSdyiLHVmbsFz89GffQwpmKOviHorQhIgx
8FFHELstRk/PdyFqcLedaCkyny9s/iVn1YbMESB8HbEwAUQEeWuUk6quRIBFPwX5roVMCV0w2U97
JTPRRsJAodCPPNbQdF+dblr+Xn9NSK46gmoDdWZ8rxboEo+nXnvKNmFgBaVPH9q94me/o9f2xV4J
14tFh5lX+D9Lk66EbrK4Usz7lEVudGoedcVFfdz9qR71mUMHj6Q16c3FCPbXokxDFmWJk2M8EyN/
QC0n9WttbbLka1IflXQNWrbY6DtbnTwIznrWxNyBbyT76UjuiI8y6MnxiiDa1z/UH7prHcediczs
eVppWa24jCMFT+bQqi+hQIB8vtjlIjqCOGj3bxz/v1sn5z410cdBMHxIh7bbnPQoEGduYiUrzr+2
X1LgKLu4MiAwhuLNAKFuIOcgaVLGkBp76UXi317SVZACv9I5pFyyRZ0SN0I2syWCmCVrN7F1h3F9
0Oa7YaoGbZ6DbWvlDro6eJJJKVCZrIckbwhmd6dCO675XkfbvCcQN/5+e2nXibFkSIpTZuaMkaVh
baOJhnM2ZG7RWz61qkPYhMJFY9W3mu8EVbG+zwKhR25CspVYeQ11kn6EdOMacafb/fyB65S5ib41
+tQ17F+T+aOk30d+3wyIP8a2blcyzzl8Xbw3/9gFcxpke1CWu2ITIiOPUcgHSYYmdiG0pZ2cHXXx
0tiAQX4Xawf/ymclc9K3LnPw3iigd/ZCPn3JxjLoDHooWnBTziyOmvP79t4u+hBwuqCnw8w5HtSX
V1CE8TDHrguwYba2jwmmvDhN6laMa1nG4rJmaTYMD8ywOckOj6YcKSXslOnLfCi6cjtooW+X9/Ya
Cd2iKSTVKsE/Omoul0sqqpTTSpQgd1A1Tw136Cul+WZk36I17NKSa2DI/A8MAdylMnQJkrVD04Jz
3NOaoDF9qj118YNKIcuuHetm5bRfJQtwjHNj0jWrRXEBTVkYy7o623ZCU13FNpq93pK1oZY1U9LN
inHB0kg1mCL9yRp/JMojeNVW4uWS4znwBB2aFAZAddIuaTWY1HMBhyjw/oihDohCslvgDnf+1WrO
LEn3mQD13CxziRPVNK6CfFVjp677uH2OlsL/+XIk/xZlZ6h5BiOmEbklea4hCa2ZW017TcfSrYeH
sly53BY/4BkdnRQPcdlAcXUEHd3AT0a+KdR9lLzqa9qnCy4OnhJTtYAKRwFTdvGhgORBMfOUWMZv
3Qq6yi/MfZdjksL60a1qlSwc3ZnMGTUn0Oup1yQI9ZDX08x5lJqdN+IZ4tj2q0GHHbS07tKQaiuX
ynwpS7F9Zl8Bgmjmr4aOzmWomPDEagnBN4REStBTqKiHKxYWjtIsWAJGTIxMoUUm7VJW10jw0bb0
uPJZhKcUQG+RrMzWrdmQIoOBbNSCHjNWgbJVZn9ihuKo2cPmtocv+NvFSqSg0EexScICnlChOU8w
qlDuI/KiYYz4/2MHoFtpT8IOrH4TVgPpMTdXH0Av34rCC9fmkM2lzQeMDl0w/JdjydPmMxFCSSoQ
h00VKqFo9Y5F7HJDc3ymDRGHUk7O8yBtSydgYBjd837o9wNI4Q9hRLKdAf0vSIFQCymfrXMfM171
duJcbGCt/QVEiRq5FS+zRxtYoTSIKwHKw2iYQsvF5AFklBqcOmvXghcWShx5TQBcLjA7oEzDF9ZP
6ocIoeSKkfjxcwgTiz1hwgmkloYQ0zOmFkJMAmv0J4vi6dFK9BSPHrvLtkVRZL1LoeApvGmoWrat
WGN1RzwllHIDGXuNA6Jk2e9OVOtflKokBFCGnH8Uo61Bxj5kaebZjd7twLCcbXpRibVO51JMQSMf
OjfzGCNYVaQdLnAjpBr4GRnGMRtzWyGTK4zdUB4LI0jt59v+tHQ6zq3pl9ZC0Uaj0GHNKnuQe0Pi
scFgCJjbbptZOh7nZqRQUscTPAcDGp5GfmopBLafu/ZHuQagXcqCbYwNQB4G6ZqD1ONyNRUzOXpY
IGisyx8F8fV0S4yHmAuPFHcKWhH5g1M+UrpSgVk1O6/+rFLRNzxMkBqDvpD8BL7HzdNnICNd2gWm
CdyA8VArQRN5yppE1h9cqRShHehz6oic4PCl8gwv5NEbxTEaFBWs6IeRf04YooLORNi9Qe/3QMMx
wNi3G8bmfoBQXWw+gWprP3Fgc9Cvvb3DC5fTxU+RvkFT2QkIbvFTDDBluSQ3fcUsoALVhKB9ifd6
nq6kSAs5BRaOy2nWTwI3ixRxGWVZZKR96iU5BbwJMC4bkylmyk6tkv8GmemuHusXjO/9vL3Q69rD
LBOGuSybAoNqAeFwudtWaFr14LSpR8c3s1A3XEvfnT6DZFby4tTQcbJR/lA6T6srV+PDYwQu6caM
Xhr9xWjFPdNeB6vwAMza3/5h1zuAVBETsgTQJdu0HemiM802yjDZkmFGq9jWwzcFzf/epmhupi5k
aldO9KI1HacNzxUohMu8EugTCR5XGqYqh9wfM8s1KdQdRtC1hNDDWTvZf0ikLj0dqbAN2JOJ7ga9
Qj5OKcsNO0pTbyNegKF2T97u7unO/+34aPPf/o5LOmrnniXLc5upFveK1qVel097piZgM7ZTy2sU
o7lXaTf04DiOxZ2Yais/xFxhd6qVRBF0X2r+m41EVaClTjVQtabdo6qPYidSW8tdQ4kTgBZa1nzw
2BzeuxC07q7AxOCB9515GFU1eVQFkq0szFfKVksxChk4AI8EQBkLsmaXXivCqW54N0ALROk6YKva
e9WuTYR94wOdpThAifsVfIKPZrKdypi42tD+vv1dr+4AoI0h2ITxBRWXG9Lmy1/ApnBKLW4pLgep
HQs3DlgjILZXGivn4Cpz+WPHQEBEKgF5l9lzz6Ix+M5rrkewUxWvCUm9qljBoFzdmZIB6aDRuBmn
NJ8NDC/wC0174kNw+1utrUEKbo05EhE3MIFO2MZsmTsZa8ROKybkcm2uCQTP+TPVnLpG+K46K/uw
/JnAdK+rM9OZId0IbNBp5ziICraoXavfVNWzTv95+gJME7SPZuUXKGxIsRhKYJNCIjXFAyL9Qgjf
OrX1TrU1xaAr10UHWv9Dh4lqHRChck7Wi4GaJSLC2E8uBesyhGZbvk0hbnF73xcuF/S6EU11oJhU
sCpIlmqtB2e3PZNd6ZiuR5b/tcv9SvPT6dCpb0a7Ya3L+Y6Ug5tAS1IlD0m05+FOJZ6Of3f711zt
ILJ84ACh+WHiHOFWuTxJaiImBTEJKbyZQkto146Zt3qRLIRb7BwSDwiNQogesx2XVpTEwbuPT4nn
b+4fXuf/PG9d1zt4L6O74+5ut/IgvN7MmcxG+wMjRkiU41DLO4sM0JPwQow4gQx/MD91/X1Y04a+
Ol9IE87NSO6PVxUp6xxm0gGYduM0Ov+44fLHAsoBIBwBK5Ic6MxkjLQUJBxeTlrAJ96yyYe62TaZ
ApatnOWlxWDoEk8PFVkPjvPlHlE6MbgCcp7YEc1jk0Xgv2/SdMXfFi6pWXSWgkfFgHA3oFSXZqBX
QIxKLVMvnCe9SwLeGPAdPYCUw2U5Dwq0UsX4fejSTVJDZsZ8ue3v1+No+KLn9qU9E6FidrSpUtAv
O5uuRD9kVEaXaPw0sd9VHW1GxYDsLZ75w1qpeSGfAmhpbjUjn8L9LH3hPIfYx5TVyCoBa4+6ex3M
Jni4sOFuiteYrZdOwJmtPz3vsxsy6iGrjR5u6pGpgSyZ7eXDHYnu7LUiwuKaICIMlmbo8YG/8HI7
Y07RgqF4E0Ai1tXUHEJ8m3Y8Jc1ntka6uuw6Z7akKDJ0Rt3GFmyhpoT38i9Vw3sZWJbcM6zvE/ow
kbHJoe0yvN72mYU1okKCYRUcQ/CSybzNaCpHtWXkGaRxfoeZArQLkiqoMouD5awNrCzaQvUP7oFi
N/5z+T2Vvkoz0RaZ5+i1qxlbXd+qhYnpFQxMrjWuF3wE+nig/ke6CHyo/LQsmrHUgUmBrXpLtXsw
H6BOq7lTu/L9rhvVCCrnhqQzV5CxoskAQ216F/P7qdgO5KduBwNq+RZ4xbI7tAZV/T3P93YdtPHK
4/3/OLuuHclxZflFAuQo8ypXvn339MyL0GNaIuUN5b7+hvrinKliCSXMwS72ZYHOSopMJjMzIuZz
dfmwgHkdhEK4dWXIhM9rfnYWcmIDmjUCshWSHjIz0JOnhtvPROzmc96Urqr9Tv6ZzXZ2+cymcK9q
iKZqpsPmpKeBzQIlC7emtieASd3enGvOCUGlrFrCygFSl5rGAPeBLos5Ojz5pZDQa/UOKLyAWt9v
25x//I0FFUlOkEuMoL6Ec7mJUvi+bbxJ/wEUDwpw7sDq3b9bO3/0Cp9vHOQOsq94hloF9TUIoyc1
kFa1k1RDAP5HaEnwlTUFs8eVh/NbFC8plEUxs6wJn29K2nhSuBJj2DtX+g1QN+H7FDV8CIyiNq2g
H9OmA8BNsqXNmKT2oZaipvCSOlbelAxyP5ZU6rtUDk16N/WR9ZkXivqT11K4l8CLvRvT0QyGzKQv
VtRDDwv4v/p5mqZhY+ZV+SBLlnEwRmBw8r6qAbUo9cQBP2EYugUZ5R90aOkPQ2EmdftSMr6hgp+H
wDHkquyow1B1XpUm9ehU1Oq0jdFL+nOfMG7fJ3ZeMK+dWJsDKDsMoReBKaPb2VFmKAAWMutd5ZaU
ewUKoLXPgRrjAZCk9p+yCKEU2EYkKvwwlHTNt0dZGTZ1IjPTHRuUzt1aadD+zrsKmLSoygayk0y9
s55UO26oE1JlGHZ6mAG5RbsmS/YyOPexfDyqIAylDRsW63Z7H9I0andGWkXb1jZGmLCH7HsMVfP7
fkpK3aVFY5Igt9LGnVRrDL0ScBjMB5djd8oA54OG2RQBd5Fm6WBuMk0P/VDFOLGb95F5ZEVlFi7q
HahbQ6wLqT7BxYJJjFQff7eTTNBcLw0oGpfABNYPcR8q7W5kctt7em7amMCVxvS56G3jXlXLgfoD
ZPBO6iiFg0PidFACQHOkzjHAFPW90wgt97Vd9sQdJ3DlAEWu/UQNzbAeU7sH0X8bM/xg0jStr09Q
9wjA245KE2Zfyntz0nP+MhVDwUGzUeaVb5tA7+3aspV/ygofN3IYY/iHjCxCEbtmZn+oWW19j3XA
7SDNEPUbeQJufYvET3tFt4dWLsuK9rHrS632eGHQF7s1a8BAVSn/1Zek/93FRvVeAEF80lHyANAu
Mg9cSjLoxEWdaXq93VmZEwNsvbPTUnpJ7CZ7socOYEYInZmelsXVQecRw+BhaqrPJVCZQVip4+SD
1xEC8zNx+luh1NUDaGhSwwntvtlarLNkp4E8Nhh/pi78IBkdfhWV1Fgu+vPTBgMkgCpoJpQrPTbY
BhRGmVnFaKdDINqSxvwjm1iyNZikvVUKB0o6tcLiD+rFjQ5mRxOMtHGRTdCu782PKCbqBK2UsHik
NSk3tUXUyldi07yv7FwdHfQuJuZ01EZNh8uRGYG3O+1R59RC9mEBIcnRQ8DWxO5GRE8MDvxNT2KA
qIFfzk9p1oa9gwdI3zqTHKFjCFaL9ARStlEOchzZn8aoJBFw5J1SrlTtroIzShcasTBmOr9i8aq7
vO3CXu07zhUJQg6AkmDIFBBZQ3WZfLLYI8qlt4Pz1athtjazKKFIi56lmP/FlORNGsKaZH+A7dft
1xiurqczBQtC1hfGelsVDH1xYzP9ott0F0zbP9pG2pdv1P3ZOQD5ObKHImUQr/DCXF2tX0Wgv9Ws
+ZI4yxs6hBlapSif5BAORI8UxGFN8cZGBq2MwcmabdmvVWzWTAofL816lAlVFFSi8UeKaRvMbBU4
EIBbKB+dRVw7XLlcr97/go/C6qp8arsc/VJnGO4sNdDUAu/lze09cg3HnI1YGHLA5DoQi2Ki2Rux
IRkdjBiv6ua98xLIQfT9Rtkku3zTbKvtir2rxFawJ+SbFXDZslrCXhcoz8p79666TxiFbjz14dgf
1aPpgV7DWzF6lTIIRoU0BcxvSQxKP9TCosSLKuLWtTfZh467TDcdw7yPpdqpQHyeNJ5crSzx0jGE
oBzeDDYwK5YhGFeixEgwzS45Zniqsnur+deCypdzf/++kA9FXdcxnuHvS6Ph6hqoHMC3Mp1SsrKK
a37M5+PsyFWGFhGA0hG8wCeVKVtwy6yEx2uu/0tXTKG9XutcYsgDJAdFLzPyftDH6dhtf2EKP/7M
D9AMCbKgfK1WFnDVrPCwo6FNp6GHWVt1x6fH7FN2kbIgPT/037+NXrYDTjgjK4nsV0nhIlOfncW/
M50SrgTxOcllLsnot0vOBKmQPfmlbsaNdao+W+/lAbru432MsxB5tcNe5YPhrxyJeSlvWRcCaGU3
mKMKcSRG4kyxX7y14AkD4bYvbdRv8coRuEZtfflKvgpymHoT5xSLjCrIEeErO1af1Zvqom94MHbK
Zngq3od9Dabe6pDIztqevS4pwfCsnmeCTxDVHTG8WWwapn6AmwO4sg0CYXInYne15mrjriQeC++q
tRmRRWcBJUFQNRS0QcSaRJOEHS8lOJtlPvdlP+dOtckP5Ak42eMYQATmsd8io/bX5qGWYuu5YSG2
Gk3VVh0Sd2iK3LWyMyovOtSrKrISw5cCwbkZIaDhWyL5VGFGVr+b/dxo/3N7cy7mFecWhJAmmWGo
hlCCcFCWrhx1Xwb6Q+s40RGsPoZjOa/NNt88ajvysHYuFpYQ6p+YrgHlEqpKIgWCOpQxmWoIL1fN
q4KmduWBnGSw3247uHCzwwoug3mcbCa6vAylGpslOcHg46S6n6MJCQw/RnzilXC68J1QQQKPGgRN
IZ0iYsbksDY1nmO6HBzxNjhk4hWQwxfb20UMQTkaGDFImRIF6BxxUr5TKtIgcY/dw+BZbrS17zWA
MZkXBiAdDOgh8dtD9qi7kT+4kAd/e+g35M5AVghc2UNzj1hzCH397m7agEhupzqR97rGWX210sJP
nNfo7NKKLdqCHCiNIfRzl/SHxPC18F+PA0zgG6Llb8v4R+QS6CJFses+j/GSgW7sk74G8p+Pk7jK
BkryAHIRKHmIqyx1ckSzvojdVvtU6ue+3fcxHipeTFccudr7syNnhoS1iuwQ5yIqY+CJJtAA76n5
Q099eQ3q/qVFLDr0lQsBLWlixlaIH+mEGrFWcDjkGW+DY/oA//na3Y/Sw/CZG23aI913braLHXZH
HtMne5d5yAA20kvhr01tXJ0RUK3OrOIzUg6bWETAa2COzeq8j11F/Wypx7u1Kc6FRb0wIISyrGWK
MUKk1iXm/RQG0BAvMcW+NuC1sEfQgp35A+bapkWE3CwJ8dIm7WylOqUhKHzULZBp7gy0X7tSF07U
uSlDyNGUwQZB0wBTw/SgFxve7DtrJSFb8gYvVw1VYVDfofV5eWjTItZ73mr4KPqvGd+dH8IGosKY
6UlWtvzS5z+3NH+9s/CQqwaKShACQ+kOA0Q5pkH0tTTv6u2BHXZuQtjtdg5GiaLUsV4BaJdo44CW
yiv9JtqMqiMhbk6/b18u1086waKw5SIbc6DpAIu1FNA3yXZ0t3LzQ3SskGrpv4jlrgEorrsIgklh
/7XShCtCh0m+z6VTif65+8d2B1d+B1M6GR0lA+pt3Nx2dGEnom2A/Y7Jb0zhiZ3ktu+7RG9IDFkA
V0pedcNn9crczldnVYhVsAEstIatSBC1LjeIJoG3MB9ALo2y7V3kmI61N++zpwF0Dn3APg0vcgq3
dZJjfvep+b1zh9Fgx7rLnA9wov287e/1iwG8C+c/RtitVp01pC3M2B3dmY3Fjj19dFpvOupu/LP1
wyB3hsotvNAFGWLhhCv3/UIouzAv7GQMEodWC44JN9X+WLqD0plTsaeiWRtLvx5JEPwUNjBLCrVq
JhgafQ3UEs1dHag+6O7c7KndKttp89q5epA6mq977Z29sfd8i07ZCtPForuahSsdc1MoOQv1HuhQ
2YVZ2ugzQLJKg7qFZ4DDqVmJDwsRCKMDCgovigIGTlG+kVNNpcbEqQtNG0V6odnryqZZCKYXBuYf
cBbi6ggTWbSFgfZXgyBnO+mOHiLf2oGn406+Bx+CC8Syb+9WKSuWzue5a1dnh1Zq1cFy4xep073r
n3wz3TdODIXTk/SjOjYU9/paBr+2oMIh6VSQ9WQKrJZJ0GQPbfl5e0GvtwVm+DDniT2KsY+rdI/G
va01dYTJfKa2Wzts7+amSNCFZehYUmsFt81dLyIqxvOQMTagbZhfOfjZ5+syVttWBexOCOYyTJhU
j3ytsLkQV2BDQ/KHq+4LlXa5Rcy2kspORpUFRAv3AFBUmy5ACt9to41pu+gg+n4P6l7mZt5aO2/Z
Nt5CGCoFUzko7y9tg3Z1UKiFCm6yZRB1fIZsiAsqf7+B3JcruZVn/wGv03SKgmFymsMa0cnXTMtl
gIfvf+2LJSeZ0VLTB9jnoDYzdwYYQ13Lg6zypvd3kwsRQMV9vv1JrwsEqMef2xSefxTc/TzW56oW
9Lt2qDruzXepcH6CUOHXAOc9qEH54bfytFYguAbLzmMgCGj/kVUWQnipFry0RvATFfQb+DVkuqu6
7RBtQJHnFNJDxxOvap3ckFEJXbmtrx/18Bq3NchQZvUgEBVdfml57NAAmkC/yMCMxHaZ3/u2jwsM
BXVH27DP6MU8dRbUm0xv+MVdviY6snCXX/4AITJQ28i00MQPACtEIG0ngOCO1md7fP9tBeN+8KLD
cACQzAfcpnDyQ/KiYzzYlfd37eRWIUix1jb/Yig5WxHha+ApNkw2o6hxjL7RFK5ZBxQZe7TG0399
BWBk3lQxJg62UYLe+eXKN+nEQ87DWbftXoHoJShE+/KBq01Q9h+39/Z8XMXjhDhlQHQSHIiWOJ2f
VAQD1TpMWQW3H5NcHh77tDlMY1Jvi64BCdbY/9SacTgk6CHetn0d+RFDZGjmybNguC3KlveRNki1
heUEcYUbmrnfKCvezYmH6B2I9uaaAlCHgCFcLmTEKiPNDYaRP8J9U0IKZraHpKTfWnN0O0xzmej4
/g9OoX2Hg4sEFK5dmmQap3HZoh5OqwdmlU67hhxZPJdzg/A/FoRjkaZTmfAOFmINcRcQVKxe6/Uf
kAz12syvQW3FnLfkBTXpyP0NGvlyxcWlPYMhLiRB8w0AVq9LF3VrkBLAd9DEo8hm53Rav48eeme1
Cr24Qc4MCZ6CpDdNVQpD5Dk9YsRgcqBpXx7oLnO/qb/UwLKdNSqexfvl3Dnh7IFjeiKNAZuAkb3I
e9nVv3Os5x/rnrq10zvZz9y9vWOWlhOlDBmoJBu5nbhjOlPN2BchAqkIAHl+HnuD/QAwkswwOtKj
p+/dNnj94IT6h4yvh9sbhXaINlx+QHSAeZplVeHmYzDo9/2cZqLmPXVulzgyP9kE8h2fFtQuTGJ6
4FJf2UBXOdJsH3VIaMQBq41J8Uv7UN/SoMeJekem7nsgsarHOPq94qOKv3Fx9C9sgN310sZokpAY
NWw0tv6oqtzJuO4O8i+oWB1tpm41mv9oo/E74xhC5MquTNa6Y1fBR/gFQtaAierWSC38gmJm1RhC
p2nuyrg9GO3gEYxmjHRt4HHxwyL3BLzawhwW3ieXTleplvBJ0QuMWkUTRCpIX7/zKUKBSR779ikm
XflYyRLJApXMNBAhMaPoqER6sjXLotMCnuryHiQOUEu9/T2urk4shj6LsgJ0ADVCEbpspZbeWDJY
5UkmHxT5F4gXt80AsBBYi/zbpq6TptkWercQ00GOCij25SqokobyDfiq3cy6C/vXAdzacrxVMMWU
FfdS8WrwAyf7rHuNjZUX99InP7csPIS7XK1pXKeFK48nszop+U5VJJdod2b8qkzbFT/nDSRucQLB
WRtXG8jfRJgFLu4oG+WicEtbP+qF+jR2L3ZX+lEEBD9Df1DrT7KcHC3J2jdK+P22+SVfQTkNPAlA
fZivnQ/g2UOH8pbwCvNaLnR430YSOyrmhW1muXEtv9dUPbSRvrKJrqeW8WUhXYTRYQx+G+jCXtqU
hlGLwwgeDwl5GVR5D3UCb1BAL5QY0dFQemdM7L1cai4Jf2coMN12+bpsBvsG1hqzY/8/IHBpXwtj
xexaA92P5jjf7c3OwrRtZeGt1W8t27dQ2wgDyD1kzB1IkBRrn/yqCzz/AMwizc0FjQBqcvkDapuG
DZcJxqfZTskwx0wg/i59xhQFJGmbjhgJPAFwd9vtpS89t7xBOgv5K1z6l0YnWkdVPAcytFDZMcHA
vzNggPJkZ/YzKiF3UAv/6BK7XeHKWQoZqI/DHpDJqPkLvipanaNt2WIivdIcSLk4pjHe06F3oFqy
UjqaPRBOkorYhPHtL2IeEUgRloBRmIVcuB35ZTd8g0TZa4sG9CH1zqzX6O2vm9y49ObhaTSgYBS6
bZcLyiGAyxM7Q72/rp8HlLAtFYAhOfEVqwJr50Nny27HwyBS2MrNu7CmF5aFTykVBqt6CZab8KHH
rGSb10gfo0AzV5OMhQsYpjA8BzoMDE2ITQFpnDDpliE+tJO2h8ahgxvmGEuRp5W1n2Q6ZkzjoADj
GLi2p97YNPIa4GfRWaip4YkBVlTwLV0ucz6hnhXncHaSfrTk1EiNU7ZPDVtL4BbOB5JUzA6omN8D
/kvIh7mVhQ3OJNIphe9rCzB2oFmNSvkl5e1WyoZdGg6b20fyuiQxbyELFyoGlFDc+soEzqKvXppm
jtniwk1AzFxsKdkr0aZOtzrGF6xtPHmZ+Y1Ix9wOVPYq5Sg791t0tLi0EpIXfQd42kJAnqfShFSO
a/YQY2C0cFnsZclG115McrLq0E3ig52S4Lbbi1/0rzWRpb0bxoqyCvE/Lzq3lb9VDXLlQQeD2ErI
WwoIKkAqWFgdWYTY8A9TPHs5nwooaUBsSKIus/lTrpRQBU2eBrt+vO3XUsqCnibKyXgImBg5E2Jd
Iw8yBQICs9T26EQKdHSaIEHhUC9Peeay0g/pU5i/UYuiBvRy27i+EPzObQsXedL1ilxDJcZV8sid
oBCjxO3Kdl1I+FVQiQO+CnUsqDUL7nVNWcZWOOvCSZZvMe4SeUQWSHe3PVm6n0EvBALkmd1h7gRc
nnjCdcyfYzLabWq72NAohoSVnkWPmRXZXkeGdBPz4oQBZhjXIq8ZdebEERhts4i8SrhsAMHIxpUj
srCX8GGBAsR/8HHFo5qWjZ6NwDy5RdJww0WyHR6tOJlyz1YxmO+YtZYciBSytS7f7K1wq+moroBp
zibAIYqlUoNilrpQABWCOKZa3/VG5amozZqA6aTWR9Z4bbf2ARaC/oVJ4UNTntt9N6OTTAtQ9fLV
rmVXHjIfWP4HU6udIp75UjSoCKWqvElt2+1DdaUbfc14Pmt0zv9iUg+1H/FBnY1I0hjHYao16A6l
igOhWUxV/e609qAD/Aw51kDTP2xqOCWpNzqvAUrPtzR7qC1jm5AW8AoUeg16CC1jE89UoOUqA+HS
qUPFDXO8KsjyAOm63Kpdw1k02jh1OWqoPdvz5J2Fjql5YRO9Mr3c6fRdaTSofvcvEPAKGKudWlZX
4tzSwcRxRDnfRkXgas4PBwBUcBMSH6pJUAfRoVoLakAAoJp65Wm0bAntJcz0gR7pK7U/u7AUs6lS
Pj9Nma5uLSXeNl3qG+ladWzphjAhezeLXaL9IkaAQdYkRuqsdK0YDHDNlia/aVEE+ir2dmGnz3Mb
mBC2dbx+xEs/HylhLatKt4AQmurHQNUHRK5bJG5S99pZo/kNoCdlm8VmeWzMBqVro1YOel52bqXY
0coNsnTWQX6HoiB4ngGGFw5e0ZaKMSUgsjfibwYE1MJPddjRxp/Shzh7Xp34W1hm1P7+mhPuDNZS
VaazuTg8WWBUK/ypftNXi3ELzx3kVPOsGqpUyC6EzKqQSkBlQ14ingNAcgyL31z6VFvf1N+Juqny
TboWrK+rq3NB6szk7PnZPqWMF52ZwOToKl79LXKkp58JSAWPlsMPsZM7D/v4j/TAXdPLVgLXwqJe
mJ4vkjPTY1zWjc260mX59wqkOGrq1ON9r601VhYupAs7c053ZifMQrloOOxIagoNGgko9cGVhgaK
etBIlOKV+28pRTxfUeFS7rWYDrTHiqbt+1QPzlQ+9/RJlrwiLCDvF6zkAGTpZOLdqCmQ/wZmR7xv
J4Zyaq4hSQQjsgmwVz0M9aapGsBhEYOMfd2qleZHqMYGY9bWb3JZqw8SsUdt35oZatp9qQCbmICQ
3eGjOUK6DfJxj+pYyCYg4JoGaRdVqzZln+vmlobJ8JEoQ2FgbibS/HiKcK9EAC4cGshK9R7QcjrA
CkYHRP5ApHqfyoXk0zkOaLkaSm7GZeW33crNVm36ZPTkzJao18UsN91mCK07IlUMCreKVT5okS6/
VKqSvhM5A3GSpFiYcLAbOUKhmioQzYyLlu141mt4eIFDwVPMuMZvsPhdZ4YacVJZij4AXgPZlGrU
z1ql9aU3csjScQaJbsgLIHjqMuRA0UyIYiMgcaXuo76AjE5b9mi8Zg3QWZsmkzAah0A2ObqS6l7S
TPLWrlTAeNqUq5CzKwcb5b0hrxDr0Uzc96Cg5m4VMes3xHnA/8tN+zOJSmWXaTbdoMw1enYagpEd
DdECJMBjh3UrsMhO1AAp5FUm566ctEboclnP/lTlyE8G6DiBzEpYyAMa8pg7dc3IZ4ZG/4dC29Fy
k6ipf/EGMvQFLabQIdWIRokl2Z8pwfI+mYUZ3dXKIEORcUwLDewTmNBpJ7Dl1gnb4fbEJd3bFmRC
QigNoLuzy1rO9hP4iXd8rNSd3A7WRzWUPQWePQY/bN1gh0n1oOV74Hu17JSTwvJVqaPAB6Q8P2hF
F56Aq5Fq6KMrgE4kqiydMo6964yFWryr9RiC9geslrpbj1MFVKcJ4avHcmDxwahHDTNi5VRNIFCu
oCJlAmBF/CEB/Q2L++ZOIpPyrNcDRcuk6qbMUbVCVR5K0uWlz3uFRyeprbXj0KuNr+EV97Ozx2qD
RmEO1SjsjGwl0Vh84dgoBYIkEdFc+3rQngWdum6xe7IS979suKG6iauT2n9P6J2WODnbasVnPXmj
djSsNfqGJdN4lqNICT3XWTxMiKtF19pVkyDVaik5Nl13R6LfiZo5JCk3KsyNPdQc1f5QQd2oSSEu
BgbU20FpIQRiYlXBaDd6xKjOCyEwB3AEPMLgpeVQCVXdDTnyXseplEGLnq/YWojus94bCGKICtIU
sUaqSClplFZCjZQ7hnFXZgbEebdj+BJqdOWjLrmF6hwG1lX0qa/4R8qxR9isohJwMB312Eov9oo8
cAjVThUBobZMuTdFSgJ8NDf6NeKxhesS1X1lnkFBkfCqLInyc1ezCWj9lI7vNKW+LdWnVpLBe2A4
t7/fminhxgQ9nYrJQpiqhmprVSDrw7dsh8SN/pkFGgVWNFbRE7cU3EDi20UbRruG5HDusi73wwyc
gKpUPEtD7zMz80Ea6A9DsZKaLzxFLmzO3p8dTTNiRtwx2EzBAJDXGl4hz7fXbyH5P08XxaGhEDrP
+hdrRAlEOPjIAfqsndBaIRpb2I7nVsT3bh4zDoloDp4IbuP+lt4ocDU0h8ociFTMSN900RqPyoJj
AGyAPhDnWscwg5CgttrYUHAS4MYkzG1kjpwm3KVU+ffMEMgQWwHDNUFJSqyltmirWJA8RmYIcvCa
bAHuR/L2Yq6VvZaezhgswFsQpxk5ohioRmMotTKipZvjvL5XQ2KisTBOIGlpuxRifb0R4VfEUEMG
sVcPPJozIt/5AQBVV4FhK8JcbaSYh7jp7G0cGbFvIzE6qHWv+eBo7VCAbYwk9JK2Lx6G1LAAFqo7
SD3d3m6LG/rsdaJdbmhKUOLW5o1Qmyin9QxVniTWVr7JQpy92G3zjzg7NQWKkUpvw4gOth512Cr8
d60/EvrLIP5tdxajDwCHKOKgqAXa+0tLnPHWVAo8tjpUqkCe4Gl0C/ZqO3y7bWfx/JzZETxijc3R
IYFH2nxewHtilbLbKywAKcd3Eur7MklW5rWXWiHY1yhQgTRnDniCTbujOZF5XbqgiXBAFOLEae6n
048Ymg9K/AN8pWrqZbri3XZ16dyemxXObdLkmQp2h9LlpPfL7EUbx03KV4zMv12sv0E3ACBtTHVg
Ckkw0qaYm+pklAg6dEcjLb5PIr6yfmsmhNCtFDXSgAgmMmi7O2MYP6otXbkeFtYKgQ0z9ShMow1o
CaWFupKhXQ7FL9eSy6e8kT6iMA2ysPwfKhjnZoSSAqdpbbQWzGB2tkzvC3BTxfTEMP9s+1r3LTM2
t7fA0vmVZ8U00OgZ4EgVvk5WoWeVEdRC2zH2iqK9Z5Ppt4O+V9vQM7Mx+B/MWfibJiqxaIsJ5thk
VAZX8OgO0eNTptQnleGpZY0ufXwqpZVC7NJRxoTNf60J+6LqhkFiI6zV0v3UA8Oi/m6SU0uCGHMB
+dq1sVR8AimBQTDXYQP/I+wQPaHqFPfQHa+NP7oJYpXN0H+m7MXuQ6/ivwd9bYBo6dthts5AR0Gx
UD0VDWoDurURBKIoZK9JEZYAnuoDqJqYO8YY7eMG/3n78y0dAgzW2DMP4vyIET5fFg/FjC5A57+A
cMpg3EcR2ah40q5kmkue4U0HbjsE+uuhW2scTYqzBjqoxu+mQxPWjj34cY0X3RrSbdnUf9sDYlKm
haifTymSWrN+L2TZKejraMROGW7HtS7h1erhxXiuPyWs3liC1hdMgZBZbXXPKF4zAyhka3v7Ey2M
7l1aETY9a3q9kY0awyBv9lF/HDw7CHfaqf/eHjCUse+eRmdN3upq5wuOzWt8lgSEskJNuwHjUcS2
MupFdXMa+1NlgLvG8HJlY2srYWTZIBCK0KQBSNgSDCrcoANJOcQx3/s70Hcdk4dpr7n028paztH2
4u6aHUP3REfKibadSA1fsjHpdR12THqk2T4c7lOLOaryDcRVHDRoOqo+roa+CqLByhFY3CwQuMBL
CPMmV9dmPkwJKxlMx80+B+pUttGkY5sVB+eFunbwrxVhs3TMTAgeDAnALtyfnkGqENB9+Q3lkchw
68O4q57ROO8d/WkNZ7Pmn/AJOz0fJWNW0UNJiZkbgMQctf3XvODr8/31br4fzvZlldOJTAQ2BvAI
5TOdwj8nN4KFeaOeWQDTWkklCRbwGZ0Q5YaOrGTxXy2w60+ElBNiSLOglBA1stBWp3x+ZSML3dCn
1CNB5U5b4y1AX97tTsY7DWKI9FlBc3wdnWa78gOueUa+fPz7A4Q9MhBqFUaEHzB4p9Czf9FDvfuT
HI0du9MABTVyZ1/4t/fl4vnGHfofn4XNURC06oqsB+TeYi8Mmo4gpeibI0QI0LgFYR+Kq+MTKBg/
5C7Z3Ta96q6waQBsG1qjgm3jFHcOipL2PQuMDX3Mv5ETUIwSarSO4tPg3/l+sNAQDZtBm/PMkDgQ
XCV9w6z5S1MyN+s1t7Jf+qbyKSuPXWO6+SA/1sPPqX0rLYZm8j8TVs/2Me8BLlmgU01xUgjPxV6t
FXieMVSSA9kc5a3eSeQ3WNnQ+bEK5fX2Wl/l7TAIWkc0EDESARJnYWsb9pQblQ2HMUEJVvdjV/y+
bWD+A+LZmR+LGviv55qBYCBR9Qq9ULwXzXDaECg9lJIcRNGavPeSGdgwwLyN6iaecZdRAH0dZabJ
RyyLHSUpHSO/n6Jx5UJYCtXnRoRjCNsDLXUYibVf1AzSYptCq5LXLw1/u71q818SV+3cknD6wPY4
Rh3HqpUD0EOgDozZ5KpgOdXa77ctrS2ccNYgU2mkNZR73Nb+iKKtmTybpn/bxFdL/dqbuQMmY2YK
hGGXH0c3ItJIc/iqzBlz7BtedpT+kH3/gk7m5raxpbiFzB9pKxQ+kOoJtlS1qhoKSkk3Dz9MCsHK
0qVl6VSy09sfmhRUa+Dq5QX8r0GRN9VKeQlFCRjE2LFvDIC5GG2Q0TWsy3XzYA4Nfx0TnxrJQFVl
rGY7+7pzXxrmqb9ry+02wIuDpZl5dXB7JZf34F/H5szs7GItC6LUaj7vwSQwcl/XvTx91tZGqZcC
0LlbQk2J5FCY4RWsaPV7xjZduVI0WPv78/8/88IERnqAVimY4gaXtRGKcGtp4uKOm9NTDK5gbPdq
FpA1KeqyChI487lugbAf3mpZd2wA3aUdHb/J6OTe/jKLcUjH/ArE1jG7Kg4kR4Dyh3oBi7ZypGHn
5izIo97puQJl55VdsLh+Z7aEXaCi0k9IjfWL696RjMdMe7vtzPWs3LyxzywIOyC3xhwNQlhAHWJk
+7J+LqKnWnfzasPZMYO6M8NMaQBpF0cx3HxtaHb5YJEv9SntSxjncoeEPVhyeYgdKMUK0DCZ2Y2v
OpVq26mZVQD5FKLgCeWBp9Q0snsjSgDogExnfMKrFQ11RY/+l5N3fmfOJ/Nsz8paaoGlFiuCkWKH
q6rDs4CzZ31tIGLphJ/bEW4ZpVD6jlsIKSH2K0VfPck+KqV1ibGSwC4dkXNDwiVDrdDgJaCcbqFC
CcD+ADeLnj63+j03vbyg28ZaGdlfDMpo8kJdAU3BK9UcU436qgk1fNPumal+0+9be+VWWzMhfCQt
Q5+apjoeBcy8S4AKCHN2lwOScPt4LC2deeaJ8I1wPXcWnWAGY2rtgZg96DkkZc8GangNYXvLTmOA
9aKDXhVrjc3FRPzcuPDd+rpURtXEMj6ltkPuQUDzvXHafCsftMfMq331CdfPdq2WsRjezlwWrvAe
nBPAh80ua4Ujq0GdPBfxBjxWU7WyLxeD219LXzNYZweNsaazohqW4pY4NaR6WjW4/flWdokYqk2t
MIHbgIVUx+u6DFT0G/VshdN2zQ0hRtuDUhoQ0EvcTnkDj7k6PN92YvGDzEyTeJvgghOT65yxfCAV
w6sojRyZQBnFYyA+Dh/YsL1t6WsmSkwV8VBHxQU3AqqcgitJqrBUMwokHcAyhdqh6z7TEHS5dxKE
e9vC77WtmX0fw1NJHpS17XANZphfQ/M9Pmubor8l7LxcT+KJFhX01x7tQN8UT9O2SBx91/rH0TMx
kOIca5f/H2nXsSQ3rmy/iBG0ILklWba979aG0d0aAfTefv07ULx7xULxFmJmFtKmIyqZQCKRSHNO
4yt/d+znt1y0DjgmGibQnH3q8IGmmcdKWGID4+azZsqWjD9Y6d6N1rORNBLHteZReA0FgThmYs6o
vwG5janNGdlJdIgAi+sqi79Gw/Gswmf5VZ8ETfvX5U1dFQicGiSsgV99VnFQSgR5ZdgiHeoUV1Pz
0WBizRlvmTOgy58+z2h0p0iYXxa6dvAQdmEYBH0MLqb6T5fURubOzrUeQk2g2oLIsL+apBhtq0IA
foK6GsYez3qnXWfsYqNG1rU2m20TzoeKqbuGSsf9eBnh7FSgrQrqgAkOTUunytSDzqGAeVogSm+m
+m4GYQKrm1tMH2yy1tyyit2js+JxihtA3n/+g5UEuRXalgDLYIjp+XLoXLVGb5dPk+M0v6tkr9WS
hom1dUQVFEOyfApcF72kYsTIVCvIgbpx7NsjcNnhkWXMKGtecilEcC0kmTGomkMIcPrvVdI9uPnj
5ZWSSTBOt8kwMOM1ZbC5CvSh2nhnpZKwZjVWReeYhfo00pBEnHJK1CmiQ42XdOO8qcWt211N+pPS
vcTsAVwa7Ea5QRZ8lr091+LEhVTxhcMQYaUWz3sMyYyy4Wtb217pBFIyIB5OiGa+lCOYOa3VYQTw
R+JrFcl3kT499ONbPbv3ZP7OUA3z7OTr8o6tGt6f9fzdwrsIAEieGEVSIDBNLNUnnFmpe0z+Nqc5
vPtSLcEsMr3RaR1Crd7dAU/cm4lX2Z4hQ1WV7RK3zoUuhd0MKEdCTImXWjpOXka+MGxXqpJ+k/NW
CUEfvqgLQeakgQJigCALOX06fc4hNuwmLB/BOw7SWnDvWDrub1kT/srpQrkJAxuoBqGN2xSW0Y1p
3OjcCaa9emxz+7aXchpxFyAYIK9ocTxWzGycMbOFVjGMbshF2NVtxZ/T5exFaOXNYgPdmRXSSEfb
yIPBeh/pu15SSfizsoVoJEQBG00opgl03NOVJX2nZShh400BOJih2MXmO1N/WDLs/hWrPxHDP2Ox
gahwYPbLhpi27fZhO961JtDDczW4fLhWjvOJGCGqabu56iMg6PtpE9+AQtezgVj1MNruTV2E6BqS
veRX4gybt4C6Dorx+F+QF2uKWsWY3vVjUr2aerFh3S9M6e+U4Qkm5Y3FlxsNu3+g40ImX4PFUiqm
MlhVq3OXFdTzU508eJ5RRl7c3l0WtLpniA4RzQDxDB1Kp4LKps5oxAUNE7BTHbZFM/WxmmUD6DIx
gj7GWFN7UCFmbHcVuY+bbcokRs6/9OyQYZIeVQ5g16MycKpJG1ag4XUI3OHgejm6ZWtkezxQ3Hqt
rLi6qg2aci2gqXMsQ+FCwSQ2jhQXNbIh6MjeGDs/lb2S14UAxRnxCxIyIipxkxm53VsOcg28c1V/
mQzQ3VPJzb92ljSVgJIFITQ6CoVFo3TUFQrGHt+MtV3IUBGITUCumZhU6F2/BWqr50YylIc1zTTw
QwASC6EfikSnOxWD42OOSiAWshYjHm6dVYHt9sM2MmaJemuObylJ8EjzbJMZjbJ4iGPMoOzM67x3
DxQARLhpDn//IOkWUs5gyANBkjgvh+7RMHUTJE/LkWwGNd7VMdlMtSvJO69ZuY6OXBTxMJIOtPbT
tcOIiJsWER7+LrrOo2lnYhWdK2J7U7y9rNDa2i0lCfc+GHTncBqhUK5s5xFtsjZmKDa9rHV67fpd
ihGMQVN0zPbwNHduzXf24O6KQsZytK4Jh2DDUbJM0YGD2stGSRR5jCz/NY1I2b3Z3WaQIXevWTUy
zv+VIri4KNGMivHcYFfeF91hwjSUDBVBX9MELLJ4z/MZyDN2yRJUp6BQs6CJB4/zs7yOHqfjswLu
inFvbWsgh9lH1HPvdC+/pVvl6kEFTGb2dtkw1hRdfgT/yMXdBNZ1txv4R7TT7Wi9KoA2VRv/38kQ
rqV6HGrcuJDhmFuTvg/a6DEZfMaa70NBHkM7fEzZFE/smOrJaDu4k6J4/iozdt0boJw04m3KEdkq
x8MUrwxddy2WAMq8w3MyGOEWIzGrqOMBvHiQ2ZeBpt7GuDaqrPAA4OoTTC7pKCRJlnLNYyxFCtvV
l3pKSxUeo8rsWxMEaPqQffeltslcZ9vbmeQalmko7JxZ27EREqzqVGAYqjXHz7BUmgN649+LXv1Q
Xc4JGLm3maXK6C3XN/TP4gonEITEyZiWWNzZBtmgWiJpYjlqD6gQ5XMswg+10G7ApiFpRVo9k5hy
551cGMASm0PBYq9PpcI98nCFx4sxJt4MKL3w1+UTsVbtttFsbQMfCSP1aI87PXbmWBUjmOFw9nVy
oybEn1IChAV3VynxVZZ8tE52sEa6sei0p1b3fVn8qhXxPgtk7wgHHjuVTkDqVGN6Dk+I4rtNMhhO
tNVpj4v1M1P+NooPAh4A//5XmHD14E+AgWpspIb08LEkr8mcHNyGbi3ln8T2S0nColpF1cakhloT
Jk5w7V7ZuY3o1N53Y3GHedGgZq3nzFIgu1WjWWgoHErMBABHYIBcFpd7Pa392OowuAmMYze9GafJ
Z4l2TzESocfqPuzap6wkd3YEikClTXdV0nlaL4NdXt1iogK+BMasYSL9dIuTqU/roePHB1nTlG1d
AIybQYgSxiRJj6we1IUkQfvBBnqJxqC9Of4wgaie7lNUANBrENIc7D0S0129rxbSBI9UTKDYNrhe
kQEi5uk9ROVTozKblUkRnA8bEkuxUm5JlhcNG9PCRH+qeJdP4apzXajC/764eg3MBDJt4lvUte+G
216zjgR9+BrWbGOSaBOxzzzPJe/ttUo6p+35j2GIDBsxRrUxigyp6MzdGlF0wGS6r2F+r7fbPWJ4
pPbjYK7Cxx4Ii0wpNw79xBT2fcoOl9WXrLEICAhYcBKOGT4kVPXAZLrvNNGuBLDHZTFrISnYPvA8
AT4SOv6F552dNqXlJnh5UVDHDjHZx3O6uyxiXZM/InjGaLGRfV1HgFWGh2t6eoxtdk1M9hrOs0TM
qptZaCJ47cJoCwcj4jhoEz3UTXmj9Y9a7qBpRTZBulZhQxsrkGVNcAagS0pYNJDxNorBXESFFLDp
QEEAvVjjWcYrsCzGeduFdxaGL83e67pNw7aXl1MqXVhPhni5MWsoqiPDVZgPhB0ZYGdKjOZt0u6L
4EtqD4M3vY6et2FzWfqqO1uoLqxyYw9VV/OXehHVePb5QCalmAym2UsOrhMZePZanvRkpYXbkVJW
sgxvTZ/Nt1a/KdGMb/U7oBhyEC1DeUz1YIwlpeBVQ+JNyvxAYDqE2/PCXhU3HVS3gMwyZIe8BmMx
6ocAaNsBEEni41avIYzQgyEM2DMYgDkV1U9WNoU63uwWAyM54lSlM3cpXhiz+Y5rS+JS1hTDq51j
jAJCCqAap9KmgpqWYgLAFm+ExquT9Gdbub2vUxJ54JB5uWwpa4UW1Nswqg9IcAugeoKp0AL8xKoF
cejkM3dNUl63TVUEVkvHQx9PZNcR47uNqsYbna4IjNGhGFiZnzJSyljn11wQnDpq4pgyB/qM8Cl6
1hojoizA36fu0ewqwFDaN6n0lbVirqi/8ac3r3wbSKOernAb0x7Ymz1SmdGjk3+W/UMxgv0Z5EkE
leFNo4DbzpbY0PmuQiYSdOi5NjBtLnYHK47OoiKEzDjzteYpcoDMRQ7FEP5LOfw7FsfC1gFypeZI
7E+233ZPU76157vafLtsNTJt+IlZSCnjwSLAJ8WJSEFM7YCsDtgXKqqyz5flnFsEXzWYJzqOMekm
GmcVAVtFbbk26dPQP+TqXWVKLqTzw30qQvBdzCpnF6AxCCXsL2oftDqggHg0f82yWsT5HW5gLBVc
bpjt4YN7wpq1TWspE2/cHssHWruPqtNJMuerEsBeANRnAwdZbOowtJiFUYiyAODV2vjNNP62y4UG
yI8CJAEvSySAT3e9Y+XUjL9LAPZLY2wNgAkl4V0eydCS1qxrKUcIXPUxR7/bgAQcyQKaAlPffqEp
SlKmRJ+19UIBDCUoZK8sVNoEfVoEbiVBfqx27/Tir3SQYb395jE9rQDgKYfkCsZCLQOxleDRiGKX
6tgjBC+vMddx+KEDezCoNuGPZjdtMk/1Xm/0o7G1Npiam723DJ3O/ZEGeOB5eMKiR/Mz3FBUuzEq
LTH7lQ4gfBo20QT5K88SC/dnjRmvfMoRuXZW6TXjs9qFHrMzDy3sXl3cuO4vk8QPrdFtk/hB7Zs9
KkDPnW4Eqlb7hAJHilSyF8vKWcTEPabTDVxHnNfudENqwPQ2QJdFNE3Sq3DurupI2xmVtZ1wLKdZ
Vt5dEwdGQJxKJElh0cISACQ+SQYbdlY3c/kx2WHieNkM4Am/SNMGSEqTZg5+3IEeNlcyTN6ZZm97
82gPR1rRfuN2c+p4CZmK3Gs7Bw1vatw3LyHyW/dW0ZtWcNkbrn0vCkmEIN+K3hGxOy2c+xCJdizP
hKeOFyZqoMzj0YmK61Fpf+aRlPlHxXqL5osSjAVit99ovsIBmWxmj9ThMaxSA/W6UYPB6K5dUgf2
PAV15SLDlAHPbNihtVC2O/zHT4QDFQMwxlDUBmIzzOLUGDJtUCIAWDZ+1pKbiGIwqDvqardTWbKJ
k1824D8UTEfhxjsUai8Jws5cAxeO0AA0LZhOQaR1KtzRYsMYKggvUcWIYusxwWjw5d08u9sEEaKX
i8dYLUD0idHpZGuH2l5N06Bg5eaymPNoR5AjRDtGTpU57SAnTq8N9jIwhsGNh0YHUdaRMORV1HcF
cxWXpZ658N9CDZxiAKdz0O3T9csrIJU3Tdv4BLl4koF3L+52dgE6R4dJbj2ZKP1UVGeRaaImRDGH
oMABYPhp8OrevUM8IUmsnj2rfmsFrkrUCFU+S3YqKklHt8eED9oiES7Hr22+zXtQOtgvdfbF+aH+
yRr+kcYVXwRZNU0aM42hWKjdEMSLZXxwGRoLLElJ8sytCFoJtg7aSNVOJ2g10WyH+rEXlb9ctTmO
7K1XNP/fKSVYfcGKSk8LKKW0myh1bxL7qw2Hu0Zm9tyqz7wHIu3/bJVg9Xh0t4keoYO1nyI3qGiY
eGHWPrT28E714babhggdPeZ8lZLYlO3cqnAgeAA+0wV1gIjp0yMfoYIroPEtPLqVEoDZ3yg4uAA7
K5qntPxF/3ZllG/hH4FiPqykxlCOFQQW2m6oPrs2cJM3zAJJLPKcik6QIxxrCuyxUG1AwNAGOAJ0
E+1DdBv4o2d61u5TuZmC5m7eIGp7Uq5lvaGr/nKho3DOexevUbvgsvVkZ6XxFu3uwDGUDaaeYxoI
Ogr3DjD0+yzvICf5xADfEWRnzsZ6LDfTNn+sSo+h7rdTr2R3+/kEgiCW30iL004HXskpudjXYpOy
QNmD+PtmeDX/ynb5fuLgjX79K0baSOLUVtcVXhqeGvATZ/kGpBzxMA0h2NFvXA1IzCB0t2tJ6HKe
ZuDqLaQIu6cAJMfQuOXE9c5q7lAS8jPbH+YmUOugRAWOTrsK0DO4kNz++R/4nIVsYUdzDDpFpQLZ
tDWvJgx4MLW6BsT8ro7I/rKoVV+6ECXsYpbmalxSiMqVYYd+hZ0+xSinOn5BUg/u4uWyONne8b8v
jGYsw7JLc4jT3I9Se0B/pzfInNnq/bpQSbiGrNSdajbx1UMMGJUPWbun9lGKGbmqCmCq0fcA0C2M
N5+q0rRGy5wESbUpv0qVoC6/mSnpVFkPhfgDGS8etF1Ygoyq7cvM0RHVWe2b5nTHYSjrYJg/ZqW5
sVwd8C/le649J3nxdHmfVgOHhWDh1ouaHL/JA4fI2DYuCIjRuczaEBTy1CPgGoiJ9XcHLfh5W0gU
7r/McqKJODxUUUFCPOr2NnY+xrB/0IA+nJmqZGm5XZ9dt3/EiRcQy1UGQENc63GroK2JfvbTLOOC
lMkQLp+8rlM3i6GSiV3DyyBE6UyVTb6vWvtCEcFPTWlrmV0DIV1XBlGPGaBQdzYo3yP8KmTB0HmR
4Pcuwdod0BsZYN05NfqqqTB2NmHZqnhfzLuouI/Dj7C5Nulzi9JgOL3p1qGL70t2aNjHZZs8L98L
woWDPQxtgTcjhJvpJrGuTP2Gkjcr3k+gCkifWHWtWZ7TS26b1dAIg7xAfcCQDPrpTzWeq9JuighC
8aJ+G5m2c+IoGHR9U1qm1wBGtLRBKJop23+i7EKuoOzYMAe9CpA7R9fzFAEMiVDgYU6bsXi10Q6v
Ta856/zCebXwrv6XwgW/0zWpYc/8NdQmvaeYN0V+a1vfUxwHkX3s7F0VBrTeh/bDZbmrtrzQWfA6
Cp2py3qIVTAYGjsPVUc8K6y2mv16WdCq714IEpyNaqlD3TIIYjY7THhMgidnayayOoxEn9/ufXHb
xa0Vj6XFxaB33auG8Y0ha6aElacBpvqySuun449OYnKQJSYtkwrCYv2XVm5Gww/pIUSRvlJcfxq2
arcdG6/HGZEIXtcS00GYgOKZHsHNFVlGW5silm8x3UB78PqMNDBjZeeAeNSoCzRngLCmrw+myoFZ
8q0y208penxSkMIZf5VZd5B8EZd45tzdP18k+MSyzpR5qnu8pcoHZm+G/q5PMbTOjtZUArl2pzSm
R9qNKxsSMM7yT9xDLQQLgVuTlqaVO1iKufqoqbFriY5CLrkjk+kXmb0pFd6j8dBm07F3RswnqweL
ZQdDfTJSdnSt8LkiX4PzkTe6r6KTTevYEVQDyKzqbNcW2l9NWoO7LwHmuaZ6fZOjbukgKq3sx8tL
uBoWLhQRwkJMzSTWZEGRtL/v2wONv4EoD7TmgI6TZLfWHeyfzRIcbB2WvRvyt2cFPkD9qQERllo+
aO0dhuoVxfZ0+/mybuuH/49Abs+LU4lZppSYA6yjNIE0nLiAngcX1zhuLov5HwfyjxzRieZmYfQ9
PxfZnWNvKsenReYBhX+oDwl60Lou6Gdv0GSDDyuXNAY6gVuJzjxwt57NqpRuk7a6igC4jK6bMNoB
lpXA4vF86eKvBGmtMfb7/HrEnHjXe+Egca4rD1LIB58b8r6YCLJFMHWF9EZj8JchrVoQDyC/tU3U
KzPSg7BygsyafLu4B7B5nQKHuXm0FCNI2Z2K0t/lHTg34tPvEK4THfD1HavwHaydMd8dAbo6Hpka
mHl9FxZx5OW6LcPwPDcuyER1Ark6gBucjUINs57QxDIQjrm3qbmn1bOU4fE8NocIh8NygEcUU7SC
XfVzoznjRJBmI6Ag6ekO1fBN5wC5QWN64IbXDZtkWAdramkgi0XjAi8Fip2Tim7DoEyoNU63ADn3
gH1Kx78ub9d5uIwbZCFDOJcjcalOqYkHFfMdEPHFYKe+LEGmhbBy0VSBZo9vTsb8Hjn66bZK3y+L
4B95evWcKiHYXIfMgKsoEGHnd4rdeWm4Ae1o2/ztHPKpGCGAGbAfGj9m/ljdGOPPYngLswdHVj9d
3xE+pYN+JFzugpRsIgPoLrAjnT54Ld0msvnz9dX6rwARjj2MJmdSEwgop6e63mX2Kwuf9F7WY3B+
xWC1dKJhQttBdUjEbqOAGjJdvlphTwFcAXhzON65DK2fJO7yN2opyc/ZLNtnUNsxCwQPSSh5Reir
S4kRMRW5AtRuxVL0HGOIBzjorV9vi9tqFx7oD4t6DRAbDpv01fLBynR7Nf80nuxgeHc8FAX8GlUy
yQE470OE9qggOhg/5/eD2GltVMYMePaoxRMq0I9jEP0g4C4v96GXXSeFl2/cZ0C4Xz4S66r/kamf
3reO0puschlIEqNr0j/rsqL16qle6CQEXXWrxFoc4veZcV2Xe+K+uHFwWQWZCK7iImTIIndQTAci
iAOU3QN1AD3RSMprq2cBQ2S2DvpgJHyEw8axZFQSQ0ZW1T7NP/G8HIvYa5ztZV3W5HAmWww/gWAW
h+JUFzXpRlg5qMy7nqQ7YAz1T2nosAGsNXhneiGbYJiXRa5dxMjV8i4PQAngiXAqEh0aidHWCkdA
KBDT/qIEWEMFzN7uPUyvv12WtmZvnAQBdTzVIkDhOpWGMmmFqi+cijkWu8whePbIqPlWFQKVMUpq
GCMAftKpCHtWYyMjuII1fQxyDKlZwPXVvMz4NltJJu73vos3CuHkNGjIQB/O2X41ZYzifgvzPrj7
9l2/MYKx8EZg+6LtAJTa385h2M63xHvJb8jddD/dfdT+tHf3GGT3Wl+GPrq2usvPEU5zNczqDH6j
1uebOKKjRp1eL+/fb0yJSxoLBzoqMkMPW4hAo8lteFPs1Ps2sPf2bXbsPpSgP5Y3xEt3PbTMrvNN
G+4vf8DaCVmqKJhrqzcV6mGQbwJiJk2vneg2LMBFhpfWZUErRQbePuKgWwzZNL6/p3aEtkHULYe+
9XFq3hWEw8mUBwQA8xEJd2lG9mbXAlI5UjdV+hdS2oFadLLK9++BKXG5YVdo8cPgL9D7hY+YLNBo
kXFoffuJ7IoNOInvUHw0fXqL4u00BFqQBtEOnDmdN0+e+U5389H5Vr/Zq7ONgssronPzOf8Yfq4s
OAqc1dMVaSObEiDZYkV21rbYhbtD5oPIwt5qgLJuYo9uzKC5Nv7SDjT18l28Iy9Ekhpec/YYDP3v
JwjbP2Jms46sHA4yPiLHrpODU+8uq7lmYRh65phNaB9F89CpllljapUKQgFfLX929S8XPd3RDArG
X39fDFqT4AzhdjF+ILipPDYHtTDhCXXK/K46ZKqHkSAvk3UAr60Yek7QksQnAdEyeqrOaFfZ1Mw2
yhTsh9P3nhOm3kQeLiuz5nOXQgTHQ5itVC0XYuLWiu7n4SntX/HURTe8bMRwzcctRQlGWNBQS2cT
opzwmrjpJu9kXGd85UUzX0oQbAwkcaRUekgYzPcs2o/RHR4jWvnS4MjH78UgiS3Wnoy48W3cWLx9
7uxUjU1dxJaLdE7xnINNTdENr2Y/Wflt2j+i/HB5p1aXbyFNVC5EqzuSjuilmfZV+qWUklLR6uKh
vR0nFNU3W6yKJcCUH2iPcMLq31p6bai3SYmEnvuBOYl48qvh+7I+q+a9iN0FB5n36pQ5PHaPe3NT
obKCK3kDbIHtvxPDncYiyKztzM2GEmJS62C6gM0HFWMje8iv7c0y+hNO0VwZVKFZ3IKu8K0vQaP4
clmJNc+2/H3h6MyJVma9jt/Xmn3Z/xpAr+xOuz6T1dbWvAFm3hEWIdEEgntBzqRpIAlUYQPqGGgD
8yx93+OKGhq8uCXhwNr2L0UJ5qywPDXDCvtSGsifz0lgsLfKkd18MimCkSngvqBAwW1BoXPMtB7g
BG9EKbzLu7MuBECBACpBk6Qu3Dtzp7ukdbkq+s+w8jGQ47dM1hS7agLkjxAhBVJTdEFSBiFRm3qz
EQVERxNYonlMhgq0Ksm2DWQ7UYMHj/npidFLlFOAxo7IxWw9M7wD6GGobjDyeXnVVsrwyBnwtlIk
EDA9/DvhujiZYzJFeoSCmN/b4NS07NcYhKOmMYN4BWNRM+K2KbN2qI1vSaO8Xxa+dmCXsgXrc6bW
wNAF2gz0fEbrc30/u5qkrXzNnxrwpnBxKOJg0OR0GSmbWQ574f106KVuurwPzIbqyNQq1i7EIPGm
rcMk0J36LTeH7h+EW0hHwGB4MITH76n03tZDe45wW9gxIgfMMgylcx06MrqLNVsxkMLik9+aa9iC
kl2quCZuXVxK4UbnPfo92GupX7rV9vKGrZ2xhSCH14gWxlJNxcBK/jY01EYbPK0O26c8KwcVWbQM
J+KytHXb/KOXmNFBDQjAdkAY88H64iWR6qUYd3ZGXPJAyvLiKAd8PAvs8Q4wv7I4aS2sQKYbuKPI
dLvIep+qauRaCNx9B3k1JPpN97Es2dboqmuWYLZU+9mGo0TbNa+/TCQIAm23G802517fGtC83jKg
nFlRvtcr/T7uUZ6vJKdvdXkB64QHGjKgyJkJLiYNtbkyGyTM4qQ7hlZ0AEShF9fdttMnb8TIdT/d
xywLNPbz8saumdFSsOBF0WhRIX0HwSMGursIDf0g9hgPl4WsHQoO7IhpY0RSGGE73UC1dOuEENzW
ir2bwx0gdxzyZc2yReTbIka76BjhXDPgJsF81KmYBEy2ZqfyoIDeA+zRxzy5HyXpvteaQ5+0+8ia
nkj5kWBQY6Y5ALu0I0iSJV3Dq7qCxI2zCwPvVExmK4quK2gsb31OUI3O6xgsXVm9KWXX39qhwMjU
f+SIOW3AJDYOuqdgMXn8aETxptLKH3OoBj2Gacrq5xTJWjHX/LeDG1A1Ma2F5nXBtZlzlvbaWLZ+
GBlxgHsp2wPGjRNrh/eGUdyMQ8/AgaAAt0TTC8myrh1JDDuYyGwDbQIFotO9ncasiesJT1nD+oqH
+z77ax78sdmOg+Tsr62rgxkxPpDG+5EFLSNtVGiiIytDnLeyOcTxRxN9J+VHp36Hj5ePxUrpFtAp
JlBjLTRkIwoSlALRbTfBw2BFUS7o+u2EeuWw1didZm0dbYvZSERQb7rsVbianl/KFS77MUkMBaNL
yAuY25+j/6Dsm3rr/HhUXp16EzWb+lXiZVZ3D5ilMFgVk2ViWYJgHkhp9A5RZzr7jnUNoG1D+1Tj
FzZK7GTt+DkLSYI/S62hcCIuCSGW5+peqX5ihtEMJbHMavF7KUcwEzramPjlcvIWXdDavveQJzoa
Dy2qLUF1X4W+9XzZWiSa/b5CFhd+OMT/v4YRkhFteFcXb0Wiem4ms8rVzVok6oQ0y9zYmNEqRuQl
d8TX9tozSK5Mw3PutB/0afbjXXUPVt7Bmz8uK7h2FS0ThPrpEW/TUAEIwgCrbL5of+jpDXW3l0X8
j7zfnySkcOJ6NQXcqwIZ/TbVPf21OobBeHAOTRA+Fc/aEIBy1lc9K6CfqX+F2RL/n7wol1oKZy+N
bcVQUqzurOv3yaxuy2z2+UTh7Nz3VX24rPC5iwGOuY7JQdTFDLTqil1TYLBrlG7GjP7Yu0E9qHtF
dbe2CgILy9oqnfEyRwNm98FioT/3JZXUI7kyJzcylw46Xf4FmBcTQbRylGRmkKdhHpp+DczxdDQy
Xlbw7FRAAhBhUfMBJ6wJAtVTo0l7OlZGHwJ+DGMB7FBpV2O+6XJZaHHWcSWIEWzTJZ2iKjWWUX0t
9Q19Mb7UjykAvBNmZKbdZZXOzoEgS7DRMWdaa1HI6u1DPVIvqu5cZ3NZxrn/+i0Eo6Qg90TSViwJ
NPUczXUDZMfcGsGq3JUepa7m26027Vo3SbzcGpIgLRIKiIp2vEUOHZBH2mAdm6x76Nt5knzRmdfh
H2Tp+AcuawvA9KcbaUThYAKyPfVr/RdQAL3MuQ1V5b5zB+AMjoFEfW4WomHiPJhoG0K/LexTkNY3
gKTlQCClFhoeeLWu3dCwN6wqqo8+IvEW8/V3LZ3tW4QIN/C8dhDPMsrpNdvFJBTaQAnc7dmDeEhZ
VkYjaA3SzvV68xCVP2LnndgSp7e2shhjQfaKP36RxzrVdShqowPDUuqbzrDRx/SArruAoVMrNT7o
aPqXl3bNepfShJMy93ofxzWktbMWVGhgTu37apSkZn+b59n+oQqAfAmq2MiWnOoUWg4b+5ClAA0g
8OZOnxkqSoWZ+dxpU7yLurH5BKldzq4AXA/XEMUJsFm1XJsPth3Xz3i4drPXKrb56aBZI0gUA335
lZklR7WacrZJZgVkn01Lmueaac0G0741KkN5O23oTLIXnbTWxkSv5LPamsqvsC7sfdpZ6osVhtU+
bacsiJk5X7PIzAC8GKKESjMnve9oPco6H9aX3EXZllfWMA91uhg6Qyes7UZYjGz4HkYy3jt2/1LE
bSHJoazeJqbjugBh5KlKcXw1Blx0PXAMliIcwBX01UxAcb6aXY+OwH/c6PaxB4doqUksmAdT4m6b
Ll7GwAwAaKD4pnLM1g5JBpsi7cvcPY3lkcbXreIlyota7zUZIsV5vRS+yEITjY5Tg0Y08TXeFV2Z
AbEdJ6Z9yfoAPc5qEoTRpk08O343MOEHqeTWKSWef+26XMoVgtdYZxiPcqCn07S7yB73wyTjKltz
BhwJg6cZQP0hYvbU7dDqaY4dBE0wnjfVsJ+qjPM9FWSWXM1rZrkUJXiCpKCY7wCYgO8gSTtQsnes
1FOzVGIcMo0EV05jcOLVDGJC0L+W4/2YvLtZ4YfTT9bJEttnj0NuGOiOcA0Xb2CTCCeNY7o1OX/Y
j2ChcR9dDOa51kMdPnUqwB9kcG7n3VwQh+4ZvJtQ9TSRHjo92BhJQkRo8EsanAGt5rnlkz5j5zZK
9dCEr2DtxdAEhoqmws+cvZH8aspbZqNBEwmW/ko1f9bI5mTlUzrvcxJEueypsLb0y+8T7JVUjZFY
FF44Ah8VGsWnbW0/GM1XG0niyPNeDb4SqDEjsYrSIqCbT1fCqJ1GYxZWotYZIMN36QTMOq9iIK1P
HioyBUwzvKTNN2lRe136ozSuitBPq2/LOCbja+6MHkEjPHkYqeS+W42klp8mmHmnlwbAPLEIVXY1
qRkWfwMAoDoODPc5zrYkDvpkj76OlGZBLmOXWjNIuEUXwFBIWBBDsJBkRApD73OcMR10tbp9n1vf
mOYLkOPyOsfYjsXPy9f7+hVgomsC2CBQW7TJuEdTe2fjuHXTxnUeDBrk3VtuP7P+s3Mf0HxtIihu
ZK1da74ElVggkfPR9bMM4pDq6B9JAQs3sHY/amiob5I7UpuSuGJNDPmdVAO1IsawhPNdVUAKAnxT
6s9M9QE45oWmP8jQO9dus6UQHhYuHvJJU7o5OAShi/bRtp7V7uxsa7Dnwdpn4Z0uQxXmPydenktx
golUFRrtogniCJBBHIKC0u2IdJMre4mtOQOA0KAXDiAQaD0Vjmg3KTjBBS4vI+kxcnKo50dWJRtT
+wR+x2UjXLF63vPP+94BTH+W6AX3ZZxFJkRF8ROhNUYOao8Wd1TzEsMHddhlaSv7dSJN2K8h1mmq
jJCWxIe5KkAjy0AJgk4AHS0uPwwQUyLpc1nkih2eiBT2LAbXaG71EKnXxkZtu2AoblSZYaxs2IkQ
wXvPQxyHNY/U6ZB5VXoESieW1XPqoK8k50pf3TGcJxQ40UoBZMJTm8/QI5Sa6Iv3k/QpGg9DdNvm
BujcAgudVvlzFJs+6382+c+IXIfzHlOswWASz1C3TucDxxRd4XWYBlq3ARWWP6adx/otArTE9Ap2
N8jyRKtLs/hcYWlw3XS5HuH3a1R5XSB+a/XOrr4GxdnYMocqWxpufgt3UDug15p50BdWX4UVNMob
hqGBGOsl7KBOmzralsa1q2304r4lx2zKMcH06FrvacZ2pexGX7vNAK74n43SVaGs2KhpOKgqvsbF
MiNxSm+s3sfop9f0B5JjNHR47+pxZ1n3eRYMo6yFfsVZQTx4zohhokosNtUqeKk3I4/0w+p+dJ/1
GbjKBRBXJPHE6vn6I0akfVTmEH1DEcTkzXtUD8H/kXZdO5LrSvKLBMiLfJUp195MuxdhXEuUpbz5
+g01ds9UsYQiZha45740MFGkkslkZmRkxHdFJWPvykAEh2iZSjxCCxxbqXw0INp0LLDVf/BNi5j5
MhLJwcAb4Vxp3Thk6aLlGts/snA/Z/4A+Vgn88f0qixfx5e/90tLiXIRicSsE/HzqK2K0Rzo1QCB
NFDIziJPsyyiWdu1Iwjx03B9AHeAA6KubrLovbIDtHL+yypsCvK2ilyTmGqaSmNuDWXA9THvJvNV
Ta5r2SC41VUgKYlyB0F4JnLH4l7X6tnBKvrxCQNMpvQaUqWXV3FeM14YnUcYgpOaLK2KmgYYtH6b
P0yowaGj2fqts4+uf8hwLVpSPuH6svBsxDgzPMjFrGHF284soT7uWfU+ij4ZUiDG98vLWnOH0Gj8
D0K4bUNNJTlE4jKvCYNB2eFNY/lJcTvTQG8k6QzZaoTDQ6coi80OUJSAqKHtBvaBySaXl7N2kxwv
R/hIKQSVGk0FRsUml2Wu6bxMJHepdmXIGlTWfOcxlHCRaE5VhxoH1FD+1JRD1nzyEe/u7eUFrSVH
EPpraEuALgs6O5ZdPbqv5mSAtlQHs5sQ3WHQgLuIQIRdf+VUNkQhajyM+S0ETbaTFd7ETvQQVx+X
f8JaQHb8CwQT4RgdgbG9+AUG2ffT76XZx4Cu66GKfpTgiquyFS+OWoigF9bCQizA/E1DpLX2dI7H
QbPw5KmZ18Vuxr450CIKD6M5uyN9NZBBbvEUlwSBX970DBedlzjjmEeLMSSnO+3kylSHEMjBDJnm
pfueB8YPw49/LdQll+3r1I1+xW752t6QK5ncx8rRQOcOmksxsBXsx6/3+NFHTuu2Ch3cI4uLJGim
bbe9rHF55SuC46Y5FpLwGGMvFtp57kCai0Euy66Y15KNrW5jVBlVaDEsyhdeIsterpyPY0CxgGrr
Ra3xMYTZmAnoSxzDP/Zzd50YEhb02t4dLezrBX20d70aRcTMKd7kSuQRByng0ZW2BslAhKyDwzur
KBASezFmqNHQM+jrUEtq6Su+y4HyFeRykFmAJSx/P1pIaitzbqSwP7T6XTdl5xlVctUOLCiXsY99
Itm3Fc9/Aie4SqYg1aVAcg8j1H6lFTSVIAWQKWhoPxDspWyYpAxN8Ja11SEKKYCm236dfMfoBNes
d2PqW/pD2n1e9lgr7x8TVUp4PcS1eAGJ9QoHalFV20apdwXF2y2Kz8/ldjrUexQW9tRTvjHPvIuu
MdPtVvmAAnbAt8m1D4fjNkEkeTyfW87pTxG2WVVDu+gcBWN2mwpJsUOLrpCi3Fxe8PlZAwiUaqEG
CdVaDC0+NR1rzlF1HrFeHWQFs/MrheGV/ugo+8s4504EOGikRWoIakGYEHWKk8xRqXIGHE37TJ0A
2ai5etWhV9HbD7mDZkOZKpyxHKxTp3yKKGwf8r+JFoZANO4+mGe8NcFTsmfbLnj+Sd35jT3+zJuA
eSDxMpeDruiza+5mh/Ip2syBESBDt5UVc8/P6elPEkw5U4dSm/Jls8OgLnY9PTTtO7X8opWYzkry
7xgJVLDT7YYANh+KxYytujX3dl6oO5S22MZpw+hGMxJowlJQlHlel7/M2I4eY43EW7uj6fPl766t
Gth/Hx4Nn6e/RJ20aBhs/JLBq5GSCWKPBu2PTHXvJ5+7lc9wdK6UnSPZgdWtNjHxh2jQoLFFJmNY
09rIVYbZGdVNg/ktmf5AnPfR8qta4g1XLfsIadmAI+ebW4laFw6Q0oH7oC0rle2qmNZRmrsYPRXm
g9lKwuHVLT1CFM4SMUMM9jWAaDjbcghm3YGozF3I/6H4DitCChmFW7zyEVCdLs0c42KcMgCpjsds
z9LQ79BHLhKtdfcZmo8qex7pLYYMXbaZ9W/3H6wpGG8YqUlkF8v6NB8tkW6t3Ns0KGigDpJ016qL
/bNAkXSjRTUmSZdAUszAym6G+V6b3i4vZuX1d7KJphAAaIrCnS6OMZdmGTVeBjkKr+3cBDRkGDLy
rU9cZdr3stHPspUZp59OZY7aTxpW1uuzr2BKwzh+hDOTRL4yFPMUJaRFbvHFQJhxFSdP3YDGjkny
fF61dlwbYCQS5KtF9RiIN5XhTIFRWW4xJy4hyNCgeQRZ0MtfatXsjoCECyOlRRtqy0EeUboylZ9R
dUONYK7dqt9cRlpxGTa6a8Gx1jVMCRE5skrYZXR2IgTtQ2AVdz3zW+epL29BZ0lL38n/3sohvoN5
JBYKc6jLCf4iiY2oJylDEi25drT7zHrL/z4CRdXzCELYO2YbdjJMqK2lxX2r39f9t6r05ulO7yQJ
wZVS6ymS4JPGCmmccuFQ1G/Qt/WgPZO5/UvkDRt0/t261eCZbvz9gBj4rjkYifv5qX5kEks5VzQy
lyIv3CLiJnBoxPTKRJAYHTtwoDTNNTrX3JKD+r3KXEjfbrOrIvbmw/gJ0rMuOW8rJnqCK9w1VYfi
qtMDl4T3mfqUVB4hoHxGkFTaXTbRNbd1AiUYDQYFEIfb2GeSfbbKm/0bihAln9AOdKNVL1pyE4Uy
xuXKST+BFIwoU0yzIFD58VC3GbS3Wd3W9LqQcVSWf0WIC09QBAPqp7SZJ4KFUe3X1H83FD+kj1X8
mEELWpecvNUVLRIeSGAuHQCiF4YKczwMKOmZyMj3KLYyiGBBxb6TfK0VP4wJHX9wBD+cDr1upC1w
ovlOt/yQP/ey2HX5J8Rtg8HDg3w1C4oBfNGSuNRDzDYKdYzOUD8NWT55HQCtGJCkQdZaTDMYBNki
Z8ac2EgzAjvVn2ZL1puwCoE08sKogeqIOJkqjTVrwKIXL/Wr5I82xqpdPjVr33vJU/8fgHDXxy30
P+YiR9o1f1BxT+npnZM9xrLwfu1zH8MIZlUnVY+oBeuIm/1cvCx9XbIm1zVPcwwhWFQcNVE8plgJ
KV8U9k7LgCiodEGfOask3nT1q0CXhSwCspCpElZDUnPQGhVEBYtdmy33mrySfBYZgrCYFIFrWS5s
uBZXAvKC3JJE5Ksf5GgJy9+P3gB1y1Eso2B3KPE3Zj4b0+glwz+ccYhxYCYusnw6juEpRhTORZWO
YFaU452i+KS8NvLPy+a7FpccQyzmfbSMrI6a1OSA4NNtS9yO+ia4xPymUnYdr/zCkQmirvli9Jnq
yww8VIvEe3Tpr0X1ApW3eNpUduPrJZ7gk6/Y1/DPFcYHXV7fqlEfwQnray0aO8NSMyX19aDtmPPi
GP5U77hs9suqPRwBCZfn0JOqZzOAuvHDRh8G6hUyLfDVtYABs8z0WxhuwjVGlgElqoPKt8GfB/6N
xXszAg38KUkkEZcESOxfq7qhy/MKjl+ddn3+jBdMxr0e7Fpb0qqzuml/ViSqhkSQd2g18L09O35V
IAyFgZ4BNSQmsOqhIclqEswhgqcWTpGK0UYJBoXDxA10qEZuTXy1w7DXf/FpRzCCpWltkmhxBBhd
fVCUt0rxL1vyaniGbgB84i/Zxy96wNFRLRM7KcKF4FjNeVAp8RVJIETA9J0WD1fqcDsWBTiwelG5
BZWJDa5wD0ww1FHgQxssUgNi0TQpDOaQdoYrutWu8i1KAL6quGBIbY3RDQM80kZJde6rmiyGH8eQ
iyc5Wi88RVclDSD1bbFnj8/FPmpc7ZV6lc8/kUnaxrfag/ZheFDeV1zl1+XtXrMaAwEctWyU0pAw
OEVvjZwac4HDNpK7Ms1ciIwPCqh8+8swaycA/NElflhE+UzhTMdtb8wNwQnAFBQ9/N1Pd5MjIzus
pQbxGvsPxBKyK3U+dRhbD5COe6D+oo3/JnTeTWdLLU8Dcap4TOi2ySSHe+0KPkYV0oDRBAGtbkFt
iivWli43Xy/v3eoncvDCxdlWoRMl7F2tY/bBzHEg2lGxO890kmZrYOpp5VVOaree1ak0l5zCNdcI
ojsIbjgDS9gqmAWIrkZrj3hKgHfjtLdoPOjJM5jufVhL/NaaaXzx3FE41kClE/yWnZKJGfkAwiPm
06Z8CKoO4aX+cnkT11CMP5soZt7A/GpSsmxiVX7PnX1F3rtucxli3XMdYQiWUA19WPEZGJq9jxvN
HWoLJNz7rL2fUYJoQr9UAlUPLqMuX+LMfSB9BCYiWtnQX3P6pUZj1lDcBGjYmgVEy8gAcYmGK9A8
YS3ZWhDw93nD2Y3ShsjKT7m2vfwDVk0Frhq1eAgwg1x3+gOyTCFGl+EHmIgNMyOo4EWgi+Qq2Yte
SCLF1aOwlMBRwkIZSxxRoOZG11PaIb1UM39OiiBS2sqN0UfJLcv5B8P8qrf/L9jyY44c81wW0NCt
QGZQ+f1k+u3wLZUpVK7uHdUN+ER0spy1XylR7GRFBtvXqmJbpYrrkO/IFKAZAvM7oc96+Uutmsof
NCr4x8quWrBnsaCJmU8xeZ/rt4jODyihXKkFQfCDljtT1u2xfr8doQqnoi5IZWbzcr7v1NiLHove
W/JJtzSYb5nH9tEz3ZJNP/iDHwfhbbmXPV1XHfTRD9BPv2MWVYoeafgBOXoYlji8l6X1V2gSCBuO
IIRD6CgYizEm2Nlxo22sp/g5jn1IyxyqLb/CKM459pyDF72rb9DR8WuJ31k3IoyIRssinhtiqj/P
eWLYMcDN5NOYFXceXOhp0eKbJevykiEJO4na+Bg3y4noVPRgNhAi8wz20PcgT7xfNtVzdw1CId5P
iBYggUDFeGHm1E5VDBIHBaMBE+MBkzi4Xklc57keJFiEGKwNp6mq4JOJSSy7Q9NEbiD0Ir0/YaRX
7Ot7wy+upk3mEx8yAX7sj55bFuAz+cXW/37wSCBhOKzYzumPWMz3yM0wh1u1qU44ldukWwzoB70K
/eaG7cs9vSFu9Sv9fa276R33yePlXT4/GafQy1c4gtZmEtdpjfVjUKM7qoZryJ72X1t4ej2dQghO
1Khq0hMNq8MFgYvB/PjAtN33n9aB3M07WNBDe80+8ofyub2df2CMemR6WhB+v7zOc7s9/RHL34/W
6czI+KgGfkSdY5zPfaJuNGOX59clJoBdRjrXtRBMSojmo0wtDFsHlONm7xVm2Ywu/5F/u+5flE+y
Mx/bFPX3y5irXxEN7g508qH49JXSP1pdWozFIi6OVIOGGcYd9Xj88zLCF83m7CseQYhfkTG1UGZA
lCDA31Uuy7cYM+g6d8+J4/5U3fjTfn6tXYxfqYN8W/lgh5HY7Tbsh33bXSUyce8FTvw5i44P8kUg
eODuPP2e6ZA43OAGPB7kc4ZDYQYT+SwtmYLguSCxifGo0MfF/yNfg56BUxwry7uJqRSh/VSWm6pL
0cTW03p2ncKyI9+hMblhah7fYphPV/p1mVe3w4AJTQxicIcs13PoutYa5kVXVYfeVDvMnnSFVNd6
skxD1UHN3o3Q8aiuS87pFq0rvHGbYWhCiEYnCsjajE068iDMesqoktRe1kCkFYO2Kmx2pimydr/z
CAFLdQyIGKhgUELH6HTB4ZRG6MfAgtFUpwbTUISe2TTKfmgXwAqdx7o+mFtr6jBXuMecj8t2du71
AY8hziZky/AkEDPxYMsMLOVR7jFdrzatk0ZvZDKg9BHWf0/ABhQFCwqEEcg2nIXNFErqBeSs0Pje
T66jFWwPLTOC6bRSOZ9zawUzHjXRpb3e0M9EixJuKOWQYZBVPPHmyrBr9kBTSn7WRjkdJjRLS/zB
ucKICc4rInFkMXQNpFHB3Y2sRXWGV7i1vOKZ3pW70bc0v8tc5kJXOL1ug3CTXkdb4ltBFsAvvRZb
WTZq5VOe/AbBD2pp1w7RgN/QJ9eW9RI77yn0Wv7aXE4whOM5pWrUlQQYc3EXdnd1vEnY02WIc996
spVfY5COfGs9YjaYMgPCnKeNpmW7KW78v4dA47xJTfyHVLFwCTuDWVRQ3Sw8JXE2zHbuhyKVrGIl
rYXw5ghD8N99iwE0rQKMCvNLg+Q+/0au1b0eBdqBbmNXAxFV9nHWdu4YUjDChjmxRS1AZuAZLPN1
ewkF+6vN8/QWOF2UYGIRZPFLZUGor50nyH7VUPK2Hk3fdvPN4Dd+75E751B4soGK2vIPXwIW7E7J
HEbHuC488pDd976G+PHdutLvmUf2TpABnr5oL/0NBJgktrKKDJEuGzozuJBEOrZt9W3LKiDbJYa+
F88QUIbKtTX66JxXxx+XDXPlMkDTJri36LaBrxQ1HeBeMNe9bgvk7O4maF1rGHamRt5o+yTcTqG9
RcP5ZcQ1p4FvimQCMuKQPDZOr58uiUvKS/S7FYgE1fGQJ98xVOoyxoo3xqr+YCx2e3yijVqB8Bow
lMJln33zqkaQyZAduOUpLZiIoyIhA44elJZ0MYndWC2BfPhYeOE39cCf7MUs9E1FXIT5f83SoydQ
woLiQQ/HWoG0SG5dKXbi5vGTXU9eTF3NvkIGqpr/uvSP+wyMGKgQIOd0psCRWT20YHs09nB+VxkQ
4QCXvZ+2Jlf+/lOhpQxaB+AR2RAzFM5ZpNuVU6R9Du007k4M4gMzg7jAEDRm9dcvoaV77T+or9Te
kVWE3CzVuQXUZFcupmjcTR1/v2x4K8YNi9BRCrQJUqvikxbCLojrOCCGPvLz0LhPwW6JU5l005qv
hzq9oSJDhiZ1rOrUwDtGlSHKptybh003P7LsSkleIn1vmT5hoORVVzN6cpJbnt1X2fPlNa6IJFA0
i+BbofnaMhCbn4JDkcZJ49DMPf1hmFwM77gm+yDdptvGjSd32tAHBc9aCLd17jdlKyPUL6YunDqw
ltBRhxOObgHxJaRiiF7PUgsjQ9EdkHc4EmxzeYFrH5FACEKDsryNkrVwWVudVYY2XhrQK3sBiWPW
H6Th4soTEnuIsidekpqKLjfhdWOyfrJzzcZT1bpKB5+6xaZ3xwd2Mz9AVLdSNt/1XbW7vC59xS0u
9BRkkAio7MjEn364mVtla1VYGBp93O4ATjnGcWTMxSSMzs3du97Xt/SW74zbcFdPaBnIvdRzLBdd
GBvZj1m7YE9+jH76Y9I5r3nW4MdYnatRFwnt0Iv81G3vkw1el+qb88i8CI8k5t3+kmzE8m+f2dDR
Roh3ECmYlhbA7t/Sz+nga1FQueZ99/6T/Jq34w5DDnfDte24yQM4yhjy43H/8k9Y4eDBAI5+wmLm
R86oq6BCVi/fogzok/HWu5Vn3FhbGJ03BsrNg/7AJTWsldIFaj149lFQPXRDFc9th8t+iGrwSLR2
i6F0U9DcIA121zRBej9KwFbO0PJoJ5g7YkKT76z3NUrLeq45HGG6Q97Unecd02VExhVXYGGGMUSw
l1kdKOWe7iGxyopxosGEJs3r0sAwLcnttPaZoGVmgMhBEE5AlecUIgyLGJLUTu41t802fjUHN7zW
O1d9uk/f4gDiRshPyHSo147GCagQyetKnBckB+jgNdtop7kE8e+ueeevzo2+0++sxK038U1+pcH7
SSKNlVQlBXcd8zYx2Q0KG6J8ukNnjLXPSe61fritbpI9OUCgZPyh3yMsfChemG/t2Xv6yp6SrSwj
vOKgbPCKoU9to/Ub/zvd7bzSaiMOY8SGxU0Y37LqxqGfgy7xgytmg1meKITD8yLnIzYdgktctCk0
jTFo9kUz32xZsXjF9pFrQF8ScnVoFxLTDkXTtVNqFgUGsVcu1A314s7oJPHZWtwOGiAsHwMDFn32
053Ss9C0h3557GlbLX8eyLZ0Xk17r1qPIeSvFPuvK7gW5oDifUkwMnNR2RQiDrRzqTNCM1TloE6m
gbKgFa4jU0Q72zkBZHkaHTnFimsUKusAscIW2rOYbVj8Qy0fIBB3QiEFSbAl+XcKomrIxowj2KaJ
joDFgJIBl3iNMzP+QgAGpiOCESimLtuOc9ZDlR/jLKlfVD6hj1pGPVXydlvZLfg9tBUsgkUqxlqe
LiQsa47oGSydpmrBaxzdYXqN/joYgmokeLOIUhZ1V4hin4IoTRlb9VJPLGLjAZVZ3yrA7ogk7/y1
pRyjCMHAlA1hl4QLipHubVXdaqy7M5xme/nWXYUxsF9ILJtIQAqnph+RjrRnMB76zLpuR+PGwcg+
Pe/+AQbyRGhpBbsNTF0BZpoV3a4tNHI3teHCjTuV4SqpJII4SxMscp44i47tgAoMP3P6YfSyKpDL
tBe9JWszUHTLztMW8nd+kyWPo4JCK9qcL2/fmdMRIAUfkBBeOWProMjKMABcDRj/HoWtn47IU2Qb
s95aTHIbLf/iSaCGXNnXnCdqaBjIIIbizlza3GpRViIYyzCkCMgGHlgp39ozeezDXHIznLOLFjzc
83jOg3qAN/3ppsah0YXdwlMZwmrbZQGHEg7dlolXOt/S9EXTHuL4jUaS8uDaKsEfRo8a0seYXiCg
4i4ZWF4jxWTUB4w2gya227CrZqRu2UuoviuuCSUORBdQnATnnopWU6QZtKUAhat/nxvhdZelHd6L
nx1tHy5byxqUjmtQJeicNSAdd7qXZlE2g9XDWiy7h66PxrsbEk/tNW8qsO2i6R88FVqpIdwJDv6i
FijgDTq0+0IdB6LW7QBiAy5xUJORPT/XvhUYMLjb8QQFbUqIOSlNJ1gPqielljp+6kTOMjHngWkZ
JKLQ3zwVMlHodUQ0WxnQeIGcpoBYOXWf1RVZCtjW72watzpozXNUY6Q0STeNLaPYyfCEl0kzNm3p
xMDjOftUMcG1KcbDomfQQA7SrmXyYCs+eRFi/m95wi02IbqushQbSophw5Vn8F43JQsu2+IqCGI+
Cm3yJbAU9hBDZSgplzWMqb6vIJ/fW4GtyRTcVi3+CEXYuSjv6jRZCA1jrG/UOnzr0L5rzD8jVkvK
P2vrQZkJThH3C0HV6fRsGfOUJHMywRP3j9lAvUhR3FjmfFduGOTkFi0LXC+oNAluyUxM6IIoeLUl
qubH6qvKXkPUloqweagYCHYSf7EKB6Fw6JDYlnPGMZswy141+XJrzvzgpNeZ8aseqsD+zaE11RtP
ly3i7BGwEPYdB0EAAhvsorC4Wh06tekRcaSU/lQyEhgFk7yB18wB4RkErND1ADU6wbJxiNAM0cDX
4vG6V7vC74bpA5lcF0JOkntyzR4QPzlIqC/FTjGNz7RKmwoHtfvE2UFPyc3UXaNLhzOt7dkxinB5
2CbLC1phQW1m5r+U2bIP4WjU96XeT980ZXZ2yCnzLUr3GVKSTnOVcFQI3aJO6J1Oh/7JzgN96Pd/
/yWxxRQvVghBQG3r9Cx0GZ8LCCwhrUExIIbx+7H6dhlh9UNC9noZ4Wo6tsif1iOroFO9ILAqZYde
zaF8OxpaFbsJt8LvbQwp1L+H/NKox9UJ4Xyx7TpsDSNsLDhhluVvg/o6p8YDRxXRQ3J5cxlqzXZQ
jEFyBLcZNEME3+hUfRFGCaDSCnOfuWV+0jY/IMn9151SOHIokWP/oN6Jd5HgtFhrFOU8QokHjIv3
EjPUXWOSidCfJ7kAcmyjAghlkIOKbZwEpdqF2QBRiMCGlrEVu1DILSvDM+NtIwsK1lwXeCqIOzCv
CHp1gjPRlKh2ZgtcFV63e3QT72fWXYfZuJvgl8O6O6RmLTEQGaTwYupLewqLCJCQ1nRb03ZH8rMN
of4bBuDRFewfnDMeyxYU2fFiRmb89JD109SbkQLn3EIVuXPUt0Llh5KjrOboN+3EfCV3gst2uXrq
ljwKQdxvQh7qFDKu5tFKKOJHzF90TUwwmfLiyiyRKsdkn8tQq3E/nMdyGQAQ/51i6U6SWmWHMxAi
+26kA8YvAjfaJOnP0XEV47YKnxx9gzmJl4HXzh4ylwjG0Sm2UPFPcWMQIOfUXEhOjeNqRX5ft+km
7GRCB2sh3RHMF333KK/SkCnSu8U+1ToKovZFQd65KjfxNIMnK7mK1j4bpi/iey0UbszrOF1SZCla
omdLgDyGIKmH5BetBsdT2jF2J5puL2/g6nk/dpSClUS0J+Dd4GvZnXHL6keMNQetuhy2mRVt9Dl7
H2frrc7vEjv+h+sdo0cRTUI5HePsl297tKlJhzEIIFwgZ+FMLpSj3TJJcNVDrdeWvA9XF4m3PlI8
OHnnWnikVKZ5mEFkstuWaIfJzobuxmkrXXVNc6D2Nu6Thrj2oKe3ZmvFj3qsd1ekq2NJnub84+I5
h8OIX4IUChFDGssY0IKMKABTy2gw2O4Uln7UQtlCJmx5brEAIsi5o9UZt4YIZPSD1RkU+c2wuS7s
jzGP3KzY4akKHs1fn8FTqGXNR98R4rDcGE1AaVPtNjSgJcIoWQhxftBPQYRrqbesptIWAlAeBlHz
gyq9m1qSQGgNY2nawxUEm4QrO10II32tjhFIAimvfTvrd7mTbQxFliRZgQH/FJcAGr0QNYip50nD
Dcs1FUn6xvmOivvWCXHkIh5JHIkER+zcNBRkigb0rXl2PrkxVzaNMgahJWttWYVBC9Tif3HTiJL/
Cu0npals7NoUQlCclASa5WXhtl3498cYXZsIVBflckwfErtooqrGGc5oATUijsFDAXGg9X1DSuaT
+sPGtFGiVR7I/Zdd5HmksBQ58JJDEhf8d1E/xWZNnIQMqCTLnnldv+gcF5uKyrxaNK6FAVB5RIPL
mCt+QgMtBjOMFx4TBlmcmmJvREnWzQzjMRx10xs/smnYzghPMIZwcxlp+ZdOM4QwxD9IopWErIya
cQRSS75BwBi3TqCEVjCPH5aO2zyoZNUdGaBw4WRtGYI/C0B0SbjOgJjgNhk2tv6KptIA85Id27u8
wtW9hEiLTTFu9PxC7Ryzs8YmLdFxBnZF/DDqk6+Gbu9IgqA1OwEN7H9xkGQ//WZ1yVUe2lhYomFQ
0fhq0tkLE0j9vuX0lUiHd595eJA4MIAWyVbQiwgV03WlEer9yAtM+u3CTdm9Vxgb0KhsX3TRQU9S
iW88W5yAtvz9yMnjak3srgJaX+0V7VtSH6whfpihyV2WiWsQWSVLtjrhABT53CesBl7WjJvcMe65
3aBvLwtYm9yOpfRtfmYkp+sjwscjmLbjOKzE+jSM+Ryf6+azcn6NyuNlWzwPlAUcwfpbErKEI7Pr
tVT/aNIkduukUK6gknet5/nCHxztAGNQSjTU5XnQ6v2n0nJZ7UO2Wv30azaMTJq2rLZWNjrxuaN7
HVruR4dKXlmrn/GrScmBDjFeBqdAVLdznU74jDG/yavNmD5oaKCz69dYpliyaqBHSEvu5chAB8Wh
xTwCieovrYp93BSg5RQYr5ISNwLP6vKHXN1BJDN0tJRBd1WMr0zIkresX75jBSSm+TkkftpZv0Fo
KbnHZVDL349WltQpHIsBKO5oT0Qf3hNrwlxPe19bMkGOs7t8sc6jVQlRVpMoRaG32EQzog8g0IPm
1/0wSSNZ0fopOMIRvEliRlAviHnjFVFgzH6BmEuPuV/ANkC3a4mXox0YHZ4y5RzZVgpeJXXisStr
bGVlmG6r09LN6s5N0bg2FKj6XzaRLxs4uVq/dhOXK7pFoHFiCWhVjhuBakCzkvF3xjVP1aM7Mkb7
NmdvYYGQXG+6z8TCOBRaXMcELUJJ4ydV6Od2BjKCjDm84F34Pbbg43rFKfjQfe164WogJhNIymax
HVjlRrH9jAa8GSQOYG3H8ZS1cD+pePWIIZtSZpYxFjW+tFoOrlo4AYTp/RkBNq4UyYPy/JmHDT8G
E8wq65WS9GPVeHl1ZWCwlu2Z7HrIfRQfme1m9DVmsjzjOd1HwBQ+cl7NLTpbgYk2q4Ld5S02kvtt
8pQart35ZnkTqbs0CZraDdubiey04RC3jw4LavuKRbLu07UTfLQFYgu/okxGbGT4OY0VfQxp88vW
0y3UtCWh+OJNRVNCoQbZHnspF4q0Lo1HpcFKwCROtx3t4l0j88Pl47N2dRxDCG6PRoYddvqysQn6
vcyrBpf/rNxr6Uuofv//QQluz6YtgfYMDkYNQYI4f0ChbsOdK0spvEYmQrb+gf7snGCjbROHeUaw
LDgiTx39SNHd6a/nY30Z5cKPRbIYrxZhQelICWsUnLq0MV0EGXihhFfcKCSfaO3ORf7mPxhhLTXL
yrCamwa9RTdj/WwrzVtT3JZZC5H40Y2RUZO51CU8Ore7P4jCaZsNs1CTFohdMXpxuaO/sTjjduLu
gSnePHldL2uCW7VDHWw3dEGjGC8WL1rEoW03Yi/VqL1OILuhgFyftbdUe24NCbvgnNa8fLgjMCGK
4VlURBbD+hg3ghF6qnGueBWvvZBveszN0noM6nop6UNV7yBcBCHUTCaQuHo5H/+GxYKP4o2omLOR
1lgwZkbQ8GM0H6Fem7eBqeAG40E41C4x7xrn/fIhlOIKB547DtoWGuDWM2TmkGvtHzAksNI3HC3C
Spa7HK/+3vTRkS15Ia6eyaNdF45LkfdKUkxA5l2Qqf1htsdtL3vRrLrMpXiOBNPCA1xM+2hblWFW
SyVCq44+q37TgoNqtN2bZA+XePrsfByBCIH9QOvWoWPboJYHRWiEOK+UbmvlOjdveway4yvVt017
S8qfLZVs4qozOIIWQn2lSk2lp4A2stbDhF2MbXhWYoO7terZdMcVEOEvr3YtnkHLC0phKD2Axik4
A4sXiRrNQFT489TftBSEyk3IBwxMrtyu3ZEyuAy4HmD8QRRv157oWTMVQOydbasHdnk/pbMb9hA+
iFuQLZH/5K6KYvhl3NWtRYkWhAUIPYDndGo6c53nM+sRD2baC0cZgGa9O7Bu34XvxvDRVPPuMt7q
xh7hCR6gglBmMvRW7Vl03hozGDODGvASmXna30UVmtpAzGWZ5l+GlS1TcAD52I+GusDqVHlRwh99
hgJxa0yb0vjQ+jwYdC57iKyefKTjcU1iSiY6qk93tosxAKSdsbNMnza6Pn7TZn7DNL4lZL5NtG9M
m3blQH+nk8IRv2GAIFVe1ZS6pAm3pS1Lxq36CHQtqiihIRMt1n7MkU0dxp3X3lyN20zvHsfY2F/e
5NXr7D+IsyxVz/HQmWNAQLh4sG4RFCfplpgbY5SEiKuR/xGQ6O86y8np6ODqskOPhSNOJKQ3F3WA
OJWcj/Wv+H/bBq3N06+ok6xk6vIV+3bX2w9keG01mbNZP/tH6xFMpbDbWZ1arMdB31SvGe4AQd80
O7Cw9SCy1DqBHuFZ1chmGUuBhdNfhErHYw3AvYqm9DByZyPg5q6H/HM9upO9M6rbSkYmkm3p8vej
24r0ZUoSBaCF7jsYmRRGW6fpJQ58FeSrU2NpEaHiK8Iosnwky3crUrIbGd+akx1gsKzkZlo1+SMY
wa9Uuj2RxAYMpA7cjv+oS4xkKgmGn27CcJSArZr9EZgQS4CA75T1BDCMp3en7Jb3pjdF35tylnhL
GdDiTY++kB1pNWJvALH/Ie06muPWme0vYhVJMG7BMHlGWbI2LFm2mXPmr3+HrvquKQzfoHzvRlqo
Ss0GGo1Gh3Oyu6gHLgYAHw2gVnGgF3l7dHXJwv/HEQxB1PGu9tPHQBxdAII+3nZL62LQt4bxCLAY
saN1ZZEHaT3BLYHZgvZkRH70cQCx0H+TwjiKDIU9Hyn1yhoadSuZwdNYhpsoM/+2EjBH8WAd+Z8y
jKtoQz3xW8OEj8V7cgo2ipc5arht8EwpwXzDexXx1o5xEEbl9UqbQ5yfn0GLUMgdhv5iztKtXs4L
neaPWJgbkgCBqQ1YuhRdtnYlm0FEwyn9CBNjchoxxiO9THvikGRqn27v2vrLAFcVmtM0xHpsl4fS
CkHT90BprRpHrQ5T6zTAfSP5ucj3ZoMWGtoCesUfeDrPC3cVTf+Ry7Z9ZP5Ujl0MnSdJpgnwiL2B
F4DMObdbIphbcuyEJkkkiMBIpS1Ai0LfYnCcgl46Bq/r2LoagLZ8HgQTTzPmIOhZVogJUHosVdB3
Q9G+TFWyub1rq1a5WDzmEKha2NZijU0z81OFjocwf9K5pB2rkepCCGP6oN00hHGEHkhtgrRjV8ML
VjJBt7wMVCkASe0ngRMc85aOOQhJL6ZZK0Nk5gGsUk/2Xp79bZfI7D8WWjEXlkY81KIM+NyyStD9
ecq8fNNqp5Db17R6h2BQA7xcBFTxbPiLnp7eU4hQAS+1v5PSyLdkYBx2Q0ZzQ3m9bQ+rt/BCFrNV
FTCkG82EPQCCAW+nQaps0tgksETp3yS6MTb4j1rMFtUJ5teyAqIkzA0Sf7Qi5WFIM8BltP73rkp2
xJ+cvvB4/BzrJv9HLrNvihgPXRRjOWX4eMzTDpr/7A89J8296okX2jERBonN3iOzdgbwNpOHQgnR
eYP6veoWlen4gXt733g2wsQZU9u1ppRCqcR3OpQJumJD6ndF4yFQ8uQwgYaUzLDpItSSy4YO89Ov
DFGaiB/bnNdi9/9cKP/bKIkt1WeGkHqhAVkmAPv7XYBBSYyzBi3gIDyaxI+T+WsQn3Kl4fiOazie
3yf7j2DG3QObONGmFILDGsjj0a/aM33XGETaICABtukmLR67bqToyrP7sKBF57kyGOpkAlTOTn9A
n9XdmIq8ut9tk5LYB1TW6ErdJdjjJnpuuoNq3Dd5sI+SF017jyuNE0qsO20NrUKYPceAH3MzEGks
iirBnVeBBy4Emnw+0JDUNJN2Q/YBxjFqBta/MGLMRACfDlkUPDW+Ri9D7MngiYfTRvqG6oED4r2a
/Cy5jYbzp19d5ws5jAcQWsyVoGUT91G5K7JdCoJB4TOptml3P2LQWMZd+6Nqn8vkflQ8+7aOq5u4
kM34BcUo5Uab73RSbhNgA3nxS43KZmu4LTCJ2v4/LinjF7SiliKpgTg//VmGZ6WwSuOS8cCcVm/b
hVKMV6jNSEsKAildPO1Utf0htX/N0jOfyX9EoJz11TYSMTKLLIQIgEbZAfyaQGbOuaTkONLV2wG8
uDKg89EFzs5ZGGYnN1HqIwE85CdBISctFV+0Sn+4bQbrzm0hh7HBJiji1iPwMaR/RYkEdDpR6BKJ
NqrviJUttFvNo0Erck71716OK9tfyGXsT0YbYN1OkAtWPUAElntvIhSPR9vLBprFlROYH3UWfBZR
QzEIS7O2Pur6GHC+Y/UeWXwGY5cERCmkb2ZflrT7QikO8yBPCkZGWZg4olZDmoUoxjhTUy16vL4q
q01/qDCcKsLjrnDr/hWjItvb28pRiwXZi+vYy8j8pvQr1w9CYKbb5oh2aU7ouepE5gMBQPQZqoDZ
REUZtEjvYaQlwKrqn+gAKfLUDkVbbZ4rkQfrt3oTLKQxe2W2etzoA/ZK7N/l6lnrDrL50nsBWsIP
WeGODQ9+nieQ2bG49gQlR8ejVYJ71tesTDhJlUyr/JwSR9UcwksHrfqvPxqyiBxqEGBqQQ5w6A2F
jsg0TFHzdNsy1lsQFjKYoMKr0UaSDVBKTMR7MwTRdJ3kHc1TecbdG85g0rmITQ0szX6ydGV6rr1p
Jxge8ofhJaykADMwSeTkCfGsrFNM2o95SiPT42GVSfLK9Yj5cMy/oIsX8w3MNZx4QiOmOljQEoJy
ce1vRNSK1CQvtnIkomsj3gddA5C02Crgi4Wo3w2N+W+SQMuPYPyjgnwgSqn4CCm/70EBoKGgmWa8
9NyqG16KYU9SkwokjbHzuLgqw63r49S/aIKGibS3OnoW861a7srp4bYxrF8y/5xfc96BRZrGm1FW
gxK2EInTXkCdKCmUs1/GJcf18eQwMZxuiFER6Ti5SNtuiZc7pQ5CFoWXdV93R/qcdp8n3lh0u0RT
cvRHQR1de+6A31indtt0VB8dabgXuaPbq5uGzn+MeIoyyi/sg9jv9cGLFWxaElsJxlLy9piimDgE
T0Nw6rOtiWZXAfwlGQ8oadVPLATPf1/smw9AuiRH5d8a9XIjDP2m53EGrV4gCwns2QtSFbETlnIw
kFSY3ELzMH6/zbkzWau34owpZfyeCGAbJvQoMoe8h2lkwYNaOhjApCLCUMUJwd3+L6x9IYpZNW+Q
OzHLZlHlvSL1VKtFmvqR+9+kMCuX+gGmoOdnvRAeTVSYQ7QNZjwc7dWbycS5ga3PQ+OMkKBH0xGp
sT2ShOpEeByBmSH6lNQXM3EioMKXhHPVS2sWgVIjWhPRijlPRn21uSLp4hQADOhhzWh8Uh/GO+2p
Pst3nisCPq6iI6K4nf8LUdzt9Vw71Au5bCgjVzG42X9nnaadoTvAr4ujO9k/tJI9Rve3ZV2DLeJi
XApjLscw0+IOkS8ux41JfUf3KYYhrYlqd+k+BfOEOdFXkSbPpQvwPPDAe5bAqQasnYflF7AuuWlI
qCkwn2lw2+gwjkhDPRmYMJI+buu6WilcSmKcspqamdz7kCRHB7jkdmxtIh5UFS0KZFtpbplqVsnL
D12jrTErzBxCw+h8uROwwjXNTxPi+kcRDGA+RbUjeG2evYdDg4F6K7Q/MLrFK2cTnjEx50ae4lDs
Inhskwau96TdRa+1rTuhg7LbxseG3kegqQBT8E59KG3hvaHablO/ASuVgmtyizjJtA0r2m3Jt8oF
W9sh5D2M1lw7wGc1oH8B4xYUQF+PWaKNUxylEe6w4eyFA9BTeYgjs47sy2sZajD7XmVpk4gjLo/M
oyo4OoV043E73lffd0spzD5XiRoq03xFpXDoxkD15AR8QiX4QVr0TiSCa0pOKT6Dt7c3XXUUndvW
ve6t/sSOzFtBKAb01qYQr5TCPp70Q5/8EqTktR55dG+85WT8YtWJeZYZMCl9vFOl57F7bLxft5Xh
iGCfBVGbtJnuQxk5niw5xKQVmVzg4Ni3xazGM4s9MxnvNxlmoIKWHYumuAJe5LiLW2NXyRfgt/TS
j0g65JItaunutlyeeozLA5NIJ4kBxPqYHUbdrJPuVfn1toz1g/+PPbChmmpEdZEW2KWwR+NeB/jP
XngzjB5wzvL3yHisjXB7W+L6Qf4jkTkAGL6uEsWDxKo8eSKiwFSreGHAqgyMhwL5E3HoVUNSBv4/
qZ8PmdwG59zskR4xlbz9vK3J6tpJgDIFyyAYX9m1E9EBhIHrWUqp2aNAR/HkgXhVFohdahcf1br/
Jo9ZudSfxjjq4QLj8qFSLl7sxuMxMr6l3v2g/TXS4nwfLZSbjXMRSutiGMWiBmFjN6EJeVfFgCmM
OZ26q95oIWT++0JI7Hc9St4Q4gFiBwPulhgCoDAxLmj04Jgdb7OY+0Pzs0iORYjK0epsomXFaabv
4/BI5IPQcGpLqwdXlgz190j+VWpeb+qxSDzc5bpvq2O/lww7LHOOQusx2UIKYw6ZIhdCMj+NjVNw
qbbTFtWrXXoqMpS9KQq3OQ1tsgP6/Cl1xZQmJ8OROft3zbk0W8niGxgraVpFUKoYR6D7vAAfw39B
T9+PtydZBaFVCVoEdaNbkzW+Gk5rkf2kWo3L4/BdHRBafgNjRMiNDimIttHNPtLMTnswMwyHetNt
o+/lZ3BPwPTooAwmObdP43rEttCdsagkk0etLiE3yqkhzAjkh2Yr//B+tATYSlR0ZVp+R5X0UqBJ
WXe4ELmrh2chf7b4xeHxFCWOzRDy1ceTmSJK9I595GDvgVFCjYf24D3IZ2+i/vfbivPkMhd7pNWF
qmXY86inIVIIymkSnJpXBOJI+R2lL7TTY/R+DwTahdX3yDsA8yUGOPdUcp5v88deBX1/FvH31b8Q
I6u1RyJzXkQfBD2B/pMgzDalgIrk1xSIiPxF5G15HbOrzmghlbnZlWyqgg78LqCP/SF4ip3EWy9I
6Gg8acgbhrV7e8euaXq+HtPfQelCS79ITaGd86ejBbJOHU83/Q2/MCyon9WaNs438XtjiQ/CMds0
z0pkJffCkUcXwPGKv6c2Fh/REJnAY8FuSglnpZfcXLHAx0Bv68qTwnikHJCJXTDbDbhLqKeVltj+
bFvl31zFiw2crXehS1Jlc5sCpIjRZy05dWuXwacaOyNShBGP83F2JF9tVAW/EtATCDgW5ozQV2Hx
UBaBWOaNlSAn3X0X+52Xn3IZXatiw1m9ldL6LAtIJ0hm/GaQYGRN8TAFHmT5Q7RJ2h+ToqHP5KPx
VWR4CyppvWUSAG1I8c9GC20dEwOmWttTpZyEyHCF5G7w46fbW7ryIv/6UcxqK3XqeZ1YNhaQw5w2
rh0htcxxB7wnor1N5dYQz4TXLncdQkImyG4JmOGxGGySXazMMSdy3VipId7HqfaYoEHutl7XXuCr
CEYtEsTCMJZVg3Yh4gDRspc2YmwLhb8bhX2Awevb4q5PxldxzH1VA1tVCGqII3ic911hBUlNJ6B4
3hazaq2LhWOstdcKaWg9LJwWS1u/dvNItCUiWsJgFzzQvVWVAAemAyt+5slgnux+3wVRV8AwJKBg
qKVGlcYZeAhgq+aHpmZgKAIhCxCUzMJp4CxvEGI0ViX9AlJ3nQCcS3FD5LjUjqaRFWggkd7eXsU1
8wMQF44gYGvxkGGenPo0aKWhYrPwOrOaipyTvuIEb7N5sW5lKUL+etSFEjSPZQi1hBD4GsElAaim
r1FSPN9WZc0glnKYTQJYIVa1gJwMBFJGfclq4KJkNMidRuC8mHmimJC4lAGHWysQFcuZHRi0qGSA
kqLh9ZiEn7e1knk7xFw0VRZr6CFqsHxbBJ4NgH5PzU5xTEu+FIfBSm0wD4NgdNqAfzR4eI6sZzwG
7NsfseZBlkvLeJC0aoEf2syW2WZOmjn9lLt9a1JVOgi+LfBSOrzlZQ5C2WGyJjcgDm+CJ0EGa22E
tjmkENwpih2VC8S/aqGICsCLiakigy2jS305EaFtGySr3IkcC+Vk+B8Tz2hWF3EhhXFYponaitx2
jQWq0d7otoKg0tA7DHXqFMadzyuerxSaQXK/kMfEz1lZFrrXQascYfovpNLTN2KL9+QVrKJ+Rwvf
El6ArbOVzyCmdL2T/3jbaNacJlwl4DYweI7sBWO4HVHBrTxCXwEBdeyDGBtxGA+cYvV0LIQwlumP
WiD8XlQPuFIiYIkw63ZbjZUyONYRuBAgg9fw/mMRQ6c4qabBwzpmwqXM7zL/W4XxmuEzVH5U3UWL
9lpx8oVNLD7dFry6fgu5s+qL2M+TpSkO5oNfT74t1QFVdQRG6cNtKdcPk6/aMbskVF3aTZiVQ4/F
Wcl/KiMIX1KqKYA4Q52pTpxc4zyFVk/bQi9my4a8KM2smO2i3pvRt7A7+fU3lXdlr0hBp6iMEVc0
cM390l9XrxMLcWpkSCnQGBHpxE16ICUal04KOZfBSmIAIhaimI3y40Tu9axvrAF8bo8SXo9bMFtt
hJNyV6FZYeeDIM/8Jt3d3rgVdwIgMLA66Mrv5COjYFELLfH7qLGa4mRgYE+r7KkNqCLlVu877d8j
IQCqfyGOUbIhfaIjiYb1lI+p8CBFW4kLt8RTibHFQUODVgnEAKtSH5AmFio77U5tYndgl/FCR+p+
NYpbGQfRuK/Q95rd1eGl9u0Wji3grO7KU3bWd87rgndGBZLvV/uRalEVpj6GvrZ/JpcWO5t/KNZD
eOyOzTZ4aF3wPHnb+JidNboPnmseUvzKJfjlA5hjgkHCIlFjfMDgud7gFoEdmN86EJYFunXbkri6
MvdtVYphEqoQRXy7jLYiONCo8iNwf8bHz8iNXlF1CHf+HbCtjy0Nn4rNB49alacsczcagKvXSxM7
36Z2r9iKj57E1An9dxK93FaWJ4m5FRM9HxtUmXHXj1bnHcpkPyYP9fjohbyLYz4RTNy73EAWwAf8
yUQBHBSsWT5WynvDS2qvlItUCQjFAAsGbR9CeEaVWilkJOfQkzUOF9W7mDUa8d2SuBN4zgYbyhHQ
a0zcLh9l5ZjKoFbDwByoWMDJw7wZAr+ui2RQGstsiF3Bvw0D8hObCCP9MsA2DLDYxZZvatu0OPjd
SQgOYOsZ1YNGzr36pvX3IYY75NGHn9rEnh3lnTPVtBcP8eSiBVqf8AAigFnZRYZ3aL2RhsbgdDWS
uplg1cNLFxRO03zI7SZBiVwHXmYRH8bqojeiOwSWiXeTL9OQ5wFXLEcGASNoRGSEAiBx+OoRkDDJ
c6DAIw6AB/QrKzdPcYwpVadU/xruGrT3S1GMs817ZWoSeRYVHkNw3KCUgLpcKNiGb2vF/vaJWNtO
sM6jiRQ/QebNeDp/6tskJRCGETM6pJMrChptpDehP+btOSoa97a8lZt5FvSPPMaxtWjqD/EUxeNJ
eBH10ibyk19rLuYEb8vh6cV4NcnA3E2tzXqpHk3r1DXkz1wFQkKwKXRjZ0w8CLEVgURCU9BMSjBT
DzIGIsiBAUYWo7WkyhH9YhdO72NzErLyEkoOD4R9ZRUJ0CUMoHUB7QakM1+tMc30cjJ9s7Vk1bPG
4nn0JiQI3D7jWMe8+4wX+yKHMcVCIoFSi3prZeZliE+J9BR2L7c3asVRfhHBGCCZiBmSEuvWeIol
k97SFE6ItqoEsD7BVAt3pbH08fJEUJcLsFhK0L426B7tiuAhizgxw6oeCymzfSwC9k4yBC0UISWG
fyNNSnNeLY6nB+PxIyEw5WKChDL9WZQOGZHyQrb09nZwhLANX4qaEx8HpLUGECQ06q43FHheTpsV
Z63YCXIjLTsd6PYt0ubqJehkG2BO9m091nLMyPX/s+uESTxVVVw2qg4ZYzadQu2IZhurn7GOR2IX
YXZEHw7NAjRvAsuvmXSnlDJw2YD8pcuo2ovoynlsYo2TDZu36Oo8LT6KObdZF2WNKWB10/bZyB/L
8ez7h6Q+dP5Jip2uvb+9CKtuYiFu3oeFTUae2KEgPdtk2AMlyaRC+JrIGy/mAA/w9pM5w21nGnVh
zmcY3YFtVR7S7Om2JjwJzLWRl76J0TtI6BXAMW7kRuLY/Vr+9Yu9MBeGFiYTBl+wVokqPhlRFFFj
6g3amuPd0AmOGRsuoJdpUz+YPm94nSuccR6BP0mqAV5ASxSfMHKIkR+rbC/pdIeK5xCZVi8cMoDP
3V7TVWNE1gtXP0oPV8WHujI0XxGCzprHbQF7EIL3vEflbmhp8qE9iM3P2/LWrJGAiVJFuhnoAGxz
nTEodTGYkNea3a+0yp8G5MJaKbNFwl3Q+XSzB20pi1nQvjFkjCiEnSUd0YdeAf3lWHzoJ+/xWX6o
PnMeNABPNcY1G56SRFIGcd2neA5f9Mf4PP4sTVoc9NEiDmhkX9R73769nqtWs1BSZabhAAWc+HUC
qXidOv2vLqXqSdmhxAvwHl55kKMhS+JtSEUuZgNkjVVoZ8CzAVh9HD0Yyua2Umv3z1Inxm0HapTE
TQQ5KTF3WqIcgj60+pGXIOKJYRxxKwUVSYEKjAl30TL6fYTsGi95v9KFCeLxPwavzk5t4X5HY9TH
dhYibFGT2FRv0VN2lOzskL8pj5FGefgvq3feUiDjh2d6pQ4MlR1o7F78D51q741dU8EJNx1mzqnw
szjIT11Fzfvk5b9t22w+C1XhN5MqrCCZkM/eeJEJIEbE59syuOoxLrobY0kQZ9vQTgTI3++YkzyE
e3UmG4NK+du0H+5iWy2ovDE4F/daHvjLXjIOBbe2FgwlZKM8XqZUuigAWKRAOcx99DXQbMODqP/d
qfDVhWlgyZRVkGWCvU29orwd09AsGgn9oEWIt/0lTfbApk2ILae1HUaPYwmwiW3bbsoRaCRnQINx
lnt+yV9/gIkMw0zZg8Ln1z2dhsk3k0xBuzamruIusdNCtUYRcw7gQrGiaDcCj3jynLRwOJL1eTVv
iWZOTm74RgiaBzQhagdfR2kSxLLGNu53YXwSzEuaH6vyLSebSn8xVdrJIRVyh4g/JelDwxtFpSLg
y80qpqYvOqRxwv5klN526mJLL56QJZGFtzSvbBNdU3XR0aZ6ByWf1TQXf8qogjEpOUCdctcptTsD
d9XHeopRqHk30IUkNIo1jK4kb6PJKdKdWu5zIXPKfpeBaCLaadlEm3Q3GRtt3FTdYzycPHJRgTjm
Rz7Ax3/44cFPQ6ohqkhz25zukugC7C5NdsfKKortkF2idBeNrohpjyZ7SYF/5W0jfWuYL3lxTxpk
BLJDMt4nI9WlGIwaW718NBo3BZBx0R3BVRf591p+FLrnQH81UfefjnF1yMGKVMY7PX9I401Wf3j9
E+ommfmod9tcw6TWJiYYCwcsYudTLfysFStoLv3kdrrshB5V0jex/pbrIcYjQMogOLF2CgygKT9n
0aOQf5Cxtk2vxzii1Wg+lmtETU3Z14Jthp9yrgKq/Js4ntPoIhSh1aKQInfRNjVcmB/62569cpt6
7tT8akorMo+id0Eaq6ufjfh7X/U0KI9gAceCHNTJyczBijvXV5xarHdCWx5Bs7pR5UtCgF2dGxsj
fgPHnZuGTmry6k4r1TUNUPKAfQGbIspCIuNoUxW0GGrQokZZWNJO31VuY7dOSJMj+pxEKt6Bbvm5
cmBhjxgM4gHar4nXkIsCjYsEgpUris8yAYFXJUN8dExs2eqt2MoulUg9+vqoHX0723+icPRaOyUn
0FlpxUQZYCGZOZhaPmp6hUvtd5eQ58h70LO++iVNEbpaD7qjnwqnPo7bYKfbhR1hPI6Ktm/zboIV
//DlM5j1D7o6b/wenwEyBAv8C5Znaxs4497N354zihvO1o8xfTN/3PZM11HQV/WZa64rYmMUddTL
Bt8O0vdCduqioC3h6Td/P+P/vujH3HRinPalrqJ+ldL0rFjkELgx9ESz6wa4god621q8lNJKIeur
bswNlwYgYW0MrGn6UtJgl7mlQisH+Uf7ozmdk41q8dgSeFoyUTMGi5Osns1YN/dE3XjDmfAQoNZu
0cVKmixiRDAWhhZXkBFp/ndR3U5ititmlPL+AxUn20yGj6aXqR4HMZ3BQEaMJvZhdx/HvBfmdaHF
RC0J9JbIQs2nlsVS0Vsv0VIh6y3j3R9piQe5m7kgx4pczZZGWl9GW98Iu2hTbn8Nlv5e7IVjxGka
n8/nF8OavwEkRRLmFfAdbLNDlRS1kZMI/XXJUZF+Ge3P2wdkXcmFAMaKUELvU78Je6sZNHS15bRE
o2ckGg9Zi3actjBR2EPNAmBZ0ajgrR0AqA3Z/D7Y+kUEECiVyoC8MKfy0hf9LjYIlfrq0VAxj4q2
Tp4nlW8faExxfI1xTDORC3Nuk0CAfj+zdLrZLrLjs2d/jzeDPT0g0qAofdHaNWhn9W5j9fYegNCP
t9ft6juwL8pMqkmILIoaG+z1QjAmogxSLm2sQPNSorG0p7V+kseH24KuztxsAGjJkEFYhWuVzfeb
yZQUILftkQyVqYDxtkJwiOzeFnJ96hgpjJ+UOwJg8hpSqpAaFZ0QM4MycJNtvcd8RyyAjOQoKPKa
1Xm6MV4TjBmp7pcwbiG/b6KnQnV7ybqt2dXFwyjGmDeyyEIttlBMiERxl8Rl+mqqkXGR0iIGL2k+
5ie9jTDt1kYDJ8G8ZiIqog0gIGsqGmoYU40j9C91U9KjTrsRAV0ryi99dZDJ220Nr0eNf6v4Rw7z
Ap8UgFgV4+wiEHDbIOfRNmCp+iaAeftoPGYPxUE9xTvVqnmdqtfv5VkyqN/hIgmKmyKzf74+mb0Z
xr2V7HD0drpIXyvaOWRT7yIH4XPL2UyuQGY3W79sw6qFQO3UHEOk7Dempd7r7707bIK9cebmieaM
zJX7XWjI3HiCOma9HkBgqbqDnVsAj5RohRDaBX2FTzk7uWqsf6T9zh8tHuVtBmiRUYS0wZYuxqb7
zBNaj45szQ/naaNdakSsgdUA8ZaOW15AsXoa8UgD7ZmIe5ftoRilPM/kCZMyYYqW427bz+lFlQdQ
tm6uwI6UFMUAMAtb3dHAB1KAtqpHFNz+ajcAsHeEY7kvvnt3ulMhT3VO73y34UFqrdvO4jZnjmNr
TK2vGZCLit+nci/ZiQtK4u/y02SpVnlpv3M2cz52V6azkMccSxXk9E0Q5L2ly2gxahqK/mAr3NS2
aPcibfEs55jPdaw/H8fFVc4YK9BU41KUZ3eq7bT3/mOiueYGj8X2oaD11vhM3am3oz3ZD6DrszEs
bT/+dRvM109gZ2+JoAzzLHNvpdOuFN+F9t4ILdN4zUBBe3t9VwMjZFmMOdWBFx3je6JOLcOoxlmZ
UPDKpuI8DOLmtoh1U9UNcBuCG1MFx/rXYGPIdLxR59M/tWieRWTfnl31QFI6fmuo/6Tum02FRkm3
4lzHqzfHQi7zaIu8KiZhA7lmKO+UYgJ/lQcA4tEJgs/bKq6v4h8NZ5+w8DhdNKpT40OSYb6G4YsS
Orf//5pHm0EB51hJQ5TEHDq9LgK/90uYpK9uamQ+vDtzeOizjZQl55TX87GmzVIac+RSrZiCOoG0
0XxtfTdveI1PPAGMQWh6qA7SLEAzHhXpR9Ntby/XbLSsz0DSV0OJR0W3js6cYEkeQQrVVT04ML7j
tUE6uw5dTLaYPu8mXdXkjySDKUXkA8FFEENSCFoIoMkESDuD7zX1f/iYIPZlgg7TpLGzznztw4xY
Yta8gD+io6qRn72EN4t2na6F4wCPmWKCbxMlf7Ztd/SVknQZvif+BSYe027QWQTMi+MZnUrIijQi
JzGydsRmAmcNYEQm2mgY96GERDGCsu4t32vtUT8WJMWkjZPzUNiuLlVVBOS6CpZbsKhADrOjalgA
rFwAO3ZcNc+Dl4DpQo7sjBQ8Mrjr4hIk6XgqaCB3Ay21zhxlQDkF4L4CJT3SAntiRCih+aXj1cG7
1/U/JlA3Bimx5Dy7k7jTPVfWhNEwDZwacJPzorL9ATpG3gO/Au1yqR1kYJMQnxcbXa8jCqpA8JmJ
nSWg5zH7NZRJrgctmJALDBlhxA0zrXGT4pmiFxnHZ60pY4KzRJzBglD4ZBYSnLCJkMh6BlDegqrq
3ahz3PtvbPMvx3yepEOWHpYOVme8Dr563bYS47jywHo8qDUedJ560FO1cYUxugSicElrRd17cn+U
BGFvGNVOkPPnspxOhexjfiMDa3Ed3GUkVkAk3+1zudkCek+mvkg6zqden8v5Uw0drEoKjOsKJKyv
OnQzxkEONlPNLaR0KwYJUFZEu+hMK0T/Xhl5oFr79CfVjiTfMjse4PTKzmvS3HGEESsVRIfMFVIX
niKJI+jicmnvdzr1qwdMfXGu+nUhyM5iAoOALoM5pmmSlmkx+iBOxuHxanGjyWiqzTju/XczDrPx
ANmfS0S4EzGcwFhxnSgT2jtAYzy4qiucvw92+oHeWYDklDXdjJ/V60NnAen1cIwvFU1eHoWnYF+8
6zZv6nbFW+COQaUIs2uY+MDzjTHBqMwkEkPhfIidrH3Wx2qiejNsJ4ADVhV8olc9SEVlUJXLW7m6
2CCom6WDDZ5NxoPKsiShCtlKZH6MA5KzhXRIgulvm5bQEo6EyT9i5itgEduoWWWaWgsxYd4AtVE7
N0H47fZ9PZsFu5+yAZ552Cdewiqzn0ZZTHEqYD+16kHxzl32hs6IZngw6jdF2bYe59K67iGGSkt5
c7i1UKkZwXE8hlEODiM7r84xmm0TzDHY/bRXhHeT0KZ/FnhByXVyaJZqIgeFNz5aidm7Mu4KswSo
dI4Eg9BsjHvRyS35G+rTmq3Y6a7bxJ8/bq/rmoUsJTJ6ErCzp4UPWvEiFS8jyfeyP5wk/a/RTKAY
OtUAl4m+TPS4Mq5FK80ZGjDNAZM5OlUz7sqqttEWwjHENScKC5Fw7k3Az6GKxWyb2ccDaKexbZfg
OLjdDnVSS3rPj8oncBn+uvI9a7WQxti9KImeNGaQ1qDIJWy1TbiRDmD2OCe0AFPU377DZmmmhpwB
LksAjjNr2EcIowypxCkD+jepf8Y8Add1DkYCE9XreqG2YgoJwFlOds2bDIQ5UaAAG5Ps+AhGQesD
CGi8l+yaCQKjRZdl5CrQsMuE+nIEKsROq+GkxCdJ3RPZ6ROeXcxmzLoPhPky5pHQyI2Y7atdeGol
e9XQ5xZy2Bfj9KT9kHfmedqLj7FtGbS256YdIbT//nBhSkaDY9Qx6seG2l48BrlHWjittLIzINCD
DZZyg5zrxzO2bSlmDrMWvmrMfD2oig5e44KRxs5GSJhbxpMMRMKNfkKa/kXblgdzN3F8x+9BiutV
/aMfc9rUQuizIoV+8uZ9gODpkh17uC2XPGKm7GdxRLXMRsEcsCyXiJavwt5p0UX4MdojVXcl586/
rv0y68AcR01AIUvU8DlN7ahb/RGoOAfNLhz5scjt2h0c01a25TG8xK8WQBJv7/XaBaUo8xiECCtD
HuPrJiDhlZtxDgsLtUObbNI6QQvyfRzYmfez6m3uC3zFojFngnIVXjxkHif9Ki/pqkox46aY0QQs
vQUweA+6g7vQQOIyCmkpcG7ElVOKgTowFxnAlUXui4nbhBFpoEr8P9KubLdxXIl+kQBRG8VXybJs
x0mcvdMvQifTrX2XqOXr71FwMW3TgoTuwWCQBgKkVGSxWKzlnD5HEzcAqRrzk/uIVVXljx/+uPqA
K24i0Y0YGGX8S70ylRReEMrYRLOSDmOnoOrK9TVA6zlboYaMO0nFAk6zbJdiooD6RgqEaNt4Mb/T
Y7OhFlCwTiy0UHLs7XYzHpB/lm7NLbLry5Yy52YvZAvntYyqoWxLyFbs+lf6Wh2Tk3qTlpYJI2UF
8JpU4JW/yG/LYqe/KhzWC6mCwSBjCYNJILVOb3r+misriY6ZA0CRTjFg/WAMwzjB5YoqQEHPzQB/
X6qcAm1fZmxF5jOpjyBKVHx3qFfkzQVLFwKF26oA+lJTFJPAG8NtjuRIb8Yb5kg/682wCYkloxlg
eQlnVcRFpRpgo0YcKtwiSefpXSPDNmneH1rWu16GbiD2S6UfeGhaHqEuJvP/tIMcB8L46qVBAI9H
mbBvHc/KLsa7FDF8s6N+d5dK2mZZr1mLhFpERT4IWV7x5ae1apDr+A8sGGCG1l6TcB/Ktw1gKVq7
4i8KBuXHk4IXYfgjaV2O4Got9J2zzvMvEDYz1kGbWmYazoQ3SgeVtsq9Vuqfy3pe+0xkrzEapIC3
4mtM79JEU0n3/B5DenYbP8mZhRH1Bphh2r0kHzTt57KsyRYuj9ulLGHb4i6S8nTyz0P7g2ouME2j
/kjCW7bWfrymlHDrVWOQtloOQQ066My7yHthnt1Fj3l27JWVoaeZxywq8QAxlzUKmCHUBC5XkMme
lsZlBuya0NznwZus6naUDrZBg42S6e7Qf8p+8uSxNROdlutyOQmyer8tVPDXlYoGV/TJ5TZQER0J
P2ve7Gm4dotPiyWKmebUdED1aCBREW65gQGAtmfT7YPHclOYNgHzBwmBb5Bvl+1jTqEzSWIFUq/G
MAxSDKUn6rhLNW8bs8gZO+NxWcycQmBb1hTMZgK8V+xUTWJSRu3g4WRX6T1l/kdfhbcYZNyiH2cl
QpiLQyfgb8zvUooShLh4hknSRPUhS4mKm7b1T+NguBTgosjSbDGxvZPVE6FgRS8Vi/V3CnkCnenR
r3Wggn9Ucbyi+twb/vx7xCVuSmCc1y2+Z9S9t5wTR6vIAXzbhygOTnVqOglBXxGyMjrVAqvP/tjb
IFbCDCKSFQreHuJt0XFliLvGL+ysZlYKVihiR4h+ldBOJeQu3pc3esaewOGCjDMF7DpDnenyZI6G
Xw1pAR6qbOwxneYOyY+Rr1xFazIEJ617eZwwLyjQu5JZo+dmA+bihzVWxxmTvdBEOOp+WfQyqaGJ
Bkrn5l0K74JkE0TO8nqtSRGCsKBgbaO10MUY7Mw/JuoeaVbFfF6WMr9iyESoKMmhXCD4E5OMEYUZ
FuA8Dyyi7RhowQa24krmVflXiDjsEvRtJ4/VtPXSbabdp3QXDXbfrvTHXd8zMGfk6dGuMFWQxAdO
mVEv6ikWTKqBJNo1+0Itj61WJBZP0GhLPFfp1jr955ZvKnSAaQWPAUU0akC+xRVLcd2YJphEBzQ+
p5nLGvKyvEszwYeJIMuYXD4EfSG9nj2gwSsSgc2thC0Yyu0wUjf3PpYlXEcDUzYPcSNocnTlqrkQ
vAitUql4PVEzBJIDD4AhE3Qp2GrGJ0LC4pFQfw3B5tosprvahCOGS9AxnH/pEXSj1tsRD3Q7DOV9
L7GbkqkPUWXc8iBYw3S41k/BPAbyesDjNGRVbOAcEVo1TEMs3oQbzt411fHaQ6d9b2X7TxcSgpDT
R3YPZCpXVZLQAxlmnSMaLtpvvfHuVXu/fa2Uw5itHKprm7gQJF4eoGCletLhfibVN7TAWn3vLmty
/ZgAuCGAVKZkHgbVxeJXrfExbxoDEU1/MzYnI3Ol4K3yd2V3Uyg3fr2SrJzboXNxk7Wc2XgO/OW2
aiEuKQaMquzHoXK98LvU75pobeB/VhbDZaQyYFgDzfJSFh8xIIBTjYtXfm3MaKfp40OuVo5UtVah
rrEPXzuJqeNBRsYXCBT4OX3NmWa61ER+Pt1KXZdalG4788Vbm7uZO0sIaXC9oogIRlbBj+cRN4e8
i/FyyH/qw2MZHYMBjM0raco5m5vgtBA/oRCoi88wQso0Q68ApJAHwwtRY3hYtrlrH45HCRw4XpFf
XkhYqlYui6woo8LOM+BlvCjep6/dq9E+Bd1CvJbXnbOCc2HCWwF55KBtE1xLJnhkQ/RF0gcdEzRU
3tdruYA5E6DITVGqIvyUxW6OpjO7TA+wcGUZWUnlMoCl66D2Xl69WSngVAKCBeI53BiXhhZUuY6S
cFLYTHoYGGbp2KOETsxlIXOWhnDhXyHCqpllJ8HTQsiIw5nv6/BzJAcZbDrLYmY3B/0DiE2RngYc
3qUuWVHUNA4hxoz1m1SWpB0yGLWl+f13CpJmxfdS5y8kTqB3cHeyrIqF30APMl32cB156T/TdV5T
u5T2UlegA8VdFjW7hv+KQo/GpXJcy5o6ynOYw7Cr430JKAimI4RcETNrD2diBDdneHrZth3EeIlj
8Pc2eCzC12VNZrcJVR+K4hmlV+RGLAq0CvCIha0oDzzaNvpBZh76xW0jXHENs8rA+aAhFSAzVzOV
geYVnZpCmQ6NUMWg2lGSfusBBrWs0OzWnImZfn/mrJO0M41oEhMDTS+JQLzmDASwOvlfuFKEPf+q
My3smZzQoIlCYsjBMNpebc3XbPT/ZvvPRAgnFYlqP0NxB8y//qMOCkJ2P/Yr+Zb57f+thXDt1Bpr
S30y5JrE2wDcUrFbAic90HKLrz7fJ3O9zH3gcvitj/iMqFjS1aUGYW2GiR+9q5G/BVqf/t1ozU1D
U4ePGog1Wgyt5HwXj+y/racYNRg08njpQz7ca4thbM316rXqwoqV68qlWSgJD2OzgIykwhxcAEJJ
ZlFtxbeu2Lgu+NbSyDtAL0II8Tescbi51ZUDXUsgzdoGWHHQiIaMiyl2uKjyEAQEoJF2V3x6mVUO
Dk8ewHphU9CsLR/amfwwTONMlmDqAenCnnLIUlyybQ/hXX6Xv6CitqOjpVk9godTu6N//HaehAKb
GIs14bUKyxhotEYOsoB7lZ/V0knSn3TNg0/ffWXyZyKmgOzMS0R+0qimB72M7NXMPnryI2Y2N59M
zL3Ja/gNM/moS4Um4zyT5gVNgpZWKFQAvx1Ib+/ZTWXRW8kNN8xV/1nes3nz+L16gqOlHEyMnYY3
bQUiaDVsNwHQ6BB/d/pHrr8uy7qmQsHT73yrpo850yxu+lqvAwiTh13qyDb6m22w1N3xQ7WL9+xF
spjDneYguRhMfww3mC1f/oK1jRQMtPZ9DoR+LG1QgYEe0yP9G4hfXKK+K8UtV1YynbNe5MxsBLeM
XsO48jVIUzLtAwSbGFhXNEyok/2yVmsWI0JOUQBOoXsR69r4TuU9A8+Bou1pjHZ9u8mNXY7BnCTY
eTJdWc5JgYVzIXaZjqQP9MKAXPTHv3IW7Vn/rKN9NzfAK84wjIjSUFmtRCAreyjCUuXeWAd+DKFt
V21T5aFA93fKXKV+71KwVHWfy4u7soli24k8xmUsT+4lAzrsQFOglBePiURXtFpbSsHFKFKjjzyF
GDn/1CO7aA6YdkUOcBdMzfMWqD7/m1qCk/GTIpB6FfK84ZY2d3n+rJRPyyKmT16yDsG18DIpkEqC
iLF76ocPdViJemarTGfu5KoF2fR8A7wCeJz0zes4AFWXRVZBggcf3WODod+E2X2R+JsoNdZO3NUY
2qUn+yJqPPNklakAaDeEaHD2vqppe4wS/wb87odECw8Vk+0R8M85MRx9dQhm3v4R5VM8j1DoneKz
M9GZ16at2uAyiiSM/8qfchS4AWAnyeht0iq6HfM1zLXZI4AAwgSPNVK7YsleHWOtT6LpxOmdY5Sd
kxHN6lZZlmevojMxyqViWmtWLBqwpgD82aamaVddeM9DZZOqPwNWu8vWOVOGwmV0VuUV1tHAyy/U
UhREve9SYIXf0wdjX95WO2C7K3vcQIeot8h7tF/rDpjdvzO5gppG1ahcDiCXAIKtSQGB2roYrqjk
0VLyt5ivHPT5Vf1dzBbCI02PxlqRUMz28lcJzcPmW51vxnqrrt2tcx7sPI8s3K1EyjIAXMEueyV2
A3/T5Q/tuEOmxWGSBVZhq6/Nv9DtXOT0SWdHQUv9okxC5Arq5Fdq3kjtr755iQPPDsDtt2wuc7s2
PXgJurN1BbWzS1FVy5s+aSdnFm+pZwXhd8U8ekO+VRSgyq4RRsy6tnNxgpGkOVWLFsgYyFShGKDt
k2nW3Hww0WU0sqOZAzXnZ2sYK0rOvUjOpYq2EiQNLdRpC9HR1Ls8R8SOhhVD2S0v5pxDOZcjXHZq
TqO4QW7JzrvvsWzLwSkeVmKvuctnypmD8BEFNVNkT0D5BMOlJXxWjvEoXniPuMNXLoE1EcL9luVS
YeZNhSu78I5ohnDKeu3xNrtQGoolMl5vGOcRDByJnjLMgAxpq8ASJcF7LfdWtMbGPntw/xWCpNul
aSM5FZp1D4dEh+H72DyHLNiHSML2H7X0FIXkwYzXKDJnlw4NoSh3UoZZFiH6yNBsYHo1dicevlfs
pBWbZQObNeSzvy9sTS9nA5emoC00DGA+hffgcALReC453rCWj5iXhZEc9Aphek0V9sgIeNiFBLqg
JppYVKlPQ9fuKi10SwBiLes1bw//ytKErWppnyixDllygUi/eGN5YkdrRboVhcTrXkY4Q0M8QNGE
zzGmYZkgHGpfwmDlhM70VqLwCHw/5CbQdQIq70u7QzlYAQcczs/wMIGYPGz6z/xgRJa3TffZm+/2
h8wdNvHes5LDWhPwrDs/ky3410yqm8FUoeMwTdT4mOEP0hDDZT2QuVgPQPRk1+ERs7x7M1cx+HHA
dKtjfBmDMIJ7TTI9CjDjhqbrxAn5RuMPaD+s8o3EXpcFzT0I0cSuYXknlJyrrt94yDIjNRiaAfXW
0YbUlZJx68U+ih6YfNd+omJ+pyOvFQ3GMdLXWgDm9EQvEdqNDXQ44+flxhqj3GVdhIYarS1Byp4o
mUO6mFltDMI6nCPglQaAtF/WeeZoTKOBwGVBpQI+X7CmLPDMBq3GsFoK6CW/PXoZkhlt/h/FCIZj
kGwYc4qQA12WlZJaWutb3dqE3TVOo65cKCNYyhiz0feni1i/T++S+2bLrNA5Zdu+sUYfUEtIpNUf
/LYCm9oaaMGMa8ZwHwYt0OaAyU6xj1TJ2mzwCGp/idcmgBH66Aag+izv1UxProIBjqmGQFH6Rcx/
aSF81GsjbVGIMwbtlHL0fkFac2MSMztIw4DsQS+dkHajNwShnK2M0Y9ISdAlZvDYCn0wMEX+ymty
zmgxfDFR1qPSpYh19mJQ5LRXoTfXP/XyKfbjTVz4sN4B9JTsz/049P8tTLifWlS55cKAsN7v0R8F
VBNbMSrgiwbDx/JSz1zukIRCMR5uWGfR52QlcjGshr1WA6AbkwCvmyQEEwIZpH05hPq2Shix6r7+
2fT587LsGSd7YcWTqZ2F5xk3SiOcKgX6cCKKrfCHpn5U4mNQ7bO1Qs6aLMGiEl6Ssa8hy++7Y9Ya
VgUOaY3XDo+CU8SZWyh8ZROv7kkT/etwVyiCIa8Oz3OpXpo0Jou9FDiq8S9jcFj4bNSHxN8uL+LV
eZykgNZwImKaOoIExXRag9Z+ALVL4geqoxWGv9GG0HCWpczqciZFMEg0swa8AG4whsbMTdqarpLZ
KZif9DRe0edqo7700Qi8NLC6riY08yQNVcIhyaBo3VOm1nEv/QFAQJ/dS8HaaNWatOn3ZyY4onUP
7gccL33V3NS8/JlQHLOCk2ZrojRiGZ0RWilja9fE/Hr+1lK4AtsYiLRAOQd5zfBUpMQKwfaXjW4C
GIfljbs631jOr2k1eGsUy8WJNY0Cei0LM1CdgDfGaKiDrIY1KEAWBSCePNbo9Qb4uZrslsXOrSuZ
WG4BsIvhf3FkrQw1PyYVbL/p7xgqjdWTT/Z++hEUA07eGsPS9XP4S8vf4gRPkmeNwmUOcTSQnVi/
o1lk5fLOU0969xKGW4BnZvHmv6koHDzM2BpakkCm33w9wUEvavX6HWBZZfpgVu6ytOuQ7UtFNPTI
IBIFIqogru/R72PqCJBY+KLLttq4tbSPMTgSqUeigEgXCRRzQ1dxHK7DcEGwePS70jOkAoK5lx3l
6ntk/siLl1ICgVgybkA9aqWqtB+a2GqNwmXgSct1DHekABULcouxdusBK13O1K2BhOTyqkxKX6SQ
hW+bLu2z49uUNWrnEqx7BJif4j1mxrdobcbr6uKfZGA4Dl3ROpqCxGHqqqoMrxogQwqaChn3TLLq
oOMWN5LWGdrsDiXHbqXtYIaU/lKo4Jd4Ske59wvgONL8Jeo7F1gamyIDU3uIlJKu21wDQHT5Xsjh
TaT/UuPxViMviSxZKuWbTB82mjoeKxA5LC/4vBmerYbguGTDb3sObBlb7Surlt6Udse5mwyfmh5a
Wef4xS1ND7zdL8ud3Wj0vmso4KJtSmyCBxx+H0RkWo8+2+kUk6Cmv0PYsqbeVd7+a7PRkwXvjt4s
sebOxjYlmolDzavB9niCnn8UHCm10ZeKxmvlWQvyDafxwwCao2UV5y5yMrWD/V+04MO0Dq18bPJh
rcEPYVnuQbr4N8flTITgQ7JOidsixuaxpt/2lQYXEluFtobDOu8yzuQILqMzMqCaDVClrKxmE+9q
t/0V7iQ7PVa7bJeZ9kl5Mi3WWYnd7v4Yf1PYwuk8n/mEIgNuceJByTDuNzWmYRKjdrphDQpz9mI9
01E4odSrW1pPF6sZ7vVxa+aPoCqL42PUIlW/a+OHZeuYPwC/rUM8dw1Tq3xa0oRs6u7WMI5G/8+y
iBUDFAn1osjrWEEQC0kgDlHvV2PI2b8PbF4djYfIPOiC9ak1OjHMcVIhu2+qp5L9TcwByBs08aKH
F9NXlxtvpDynSQ0f0cjxsQNYqEqiJ714NoA2XxnJDe/rlcfT9Bevrp8ziYINlKkhl0yBRGPYoyV6
kE6ltNPzf7xmJRc2u/tngoTd75gMbI0BggLzvgVTnwaeyL5eeXXPagNMFBXTTkAzEy+6uBulSFPB
wt52uN7SpN/LQ5JbgfxNHkq7GeWV/ZqLgYEOhTFRzOlM44CX+6W1ueflKbCKA3NXa28m2Rhs26zx
kEx7cLVHJgbNJ9o4AAMKSyflXuqbBpbON5JNBYC5KClxd9foqtplQQVag+3yMZpdxt8CRUTFAKXX
MO0gsMxdU7mrKqfJf8oYYV4rMq8JEjJavmSWfl9OmkklQvvNAA6J+EMhNhtXBra+nqriIqKuixF3
jLWAmFJYxJQOPnAVG4R8IHy35YNxMICIZADNZhdaYJ/e67fd9i46vJ+8DbPbb0/1TbtJbnS33GYW
ltwu7DX/e42DDT9/9k1irruQu6pSDfSAj/ffJMc/qLvmJn9I3tTbAtAp0Vu4H52HWLb0U3njbwYf
wfnKdXqdppo+ATiTSIWBkPAKRS2uikxNWVvbQ2BrBxVw1sEGTcKggnEipOBU0KQEK+NT11Bkgkzl
8tQMiccrkCDW9oc/gnupf5NPw0n+Vm7eMxuwU0CerTbBQbvBqu/0/bJpX9fEBeHqpfCOqRFjGYfC
h3ynuTnKJXbsSkDt7k66i2fsMbkzt+baOk/mdWV+Z+sshEY+AB68IoZYaTduSke38kMM5hG7/jyW
z9q9aUkb45YCp1UBsvuyysrcrXW+x4KXaoaykwcMC9nqPdmO1iu977cfj4bVTpjyB/kk3zNbdTVA
kcRvT+0WEfraAMTsY+D8E4RwimdN1RkePkG5VUGft2mcx9Hqt5L9dfSybfqtcOlBBS7Jsu6zcRxw
CvCGx5zUBDp2ud0914ba51h3akUwrdoJgEbEv6mAKaLb0C5uogHA7aCqSrfeOrry7MqfSRd3vU5Y
SU1I9xTN0rijsDVw+jkJwKLDGcasB9LNgn6FlIQw5762E7SQjwVqZas47XOmqwEQYaIwwfCuWMkE
amoXhTJE1JVFNuUOTrr5gOXcfGavhfXT3/vPA7ggMND7aq5BMM5dsOeyBbvRaqKOxINsFnPbB3Jm
tgmQOpDWuqFn7UQjsBC0kWAgS8x0AgAVXJBIr9pqa42f6Eab6hI/gGdp6w+JpVd2aHM7f0eCpLNA
IbPmleaio3PxgqF0ZRimRj+tMfCAPvtv8W1UWSpSvdySLdOOf6h4aKT3/6ycjrm3IjBmoDHq1IC0
me7ns4dG1PDIKztQKDHySlEGjX8a9Mjj51h5jTAmEh/4Wkf47J13LlIIOGmodgGPIBKo//ED3xGL
3megOyv28a4DvBu4HO7QCcBtsBk/9a9fmO7Bi7YGbzBj1CDnmSDBkaLFe1WIPLyqTkHVhXGS3njJ
gReV3heai5yiacJBlPfmWmQ6s8FIbH/1AqByB/bfy5VWlMHMDFJWtlym3O1ZgrqaFwFrt0uileht
xiWYwH/9QsdHvkfsGcScWcg1ua5soN1tzWL4MWrySjQ1q82ZCGETQWKIUFuHCFKXmFgZN013z9fw
ImfOPmZC0cGGlAImXcUlM8o2UsMCQkY0cuV+7LRQJ96m3vufnwIImqbl8GbAVLJwP/okVWupbSqM
bh96hIcoBmLkQvUsX7IysjeT2yJ4WpY5t0eAYcWxQ7cV5kMFc/BRhYti3lZ2babbzCv2SNqvmMFc
ngtq/ZYhhFmjHhhZEkNGXFR2Kjt4fmPasbAadVs1m3Gw/HETNBimWSkzzhkH+h2AaIoJNzxYxCuJ
ZUXITFSM1eHO836G/VPe/lpevlnTQLcmwZ7pxlVuHuBbA9pfAPvaFM8linu++kmTCDfs67KceVV+
yxHccpCFepo2kIOqW6zeae0daexlEddAjdgjkLkbSIsDBhbAkJeeQUIjSu/Jk/Wl+cMYecXOi/PX
alRbG+Q8/m7wx9FFLTU75iTYV0x9Z92QbDDFtTYmr80uK0ZiJ453ipte2DmiZapH4r6yedL7oIFg
tH7t8sA/0aQvPgct6xU76gqaWuh3ije8zsy7IA4MXJpSXNpwaNkOfzx3sxhtPFaJuOTYm3VHrYoZ
fm6F43jymV+Dp77oXUCklkdgtTcvmG43AD0LMh/Qovl6eCo7v34IJCN+MtnYOM2gNHu5H+hryDpS
bAItbB9CLyaw4srqlT4CB50S3YPwDHkrrxhMSymBZZ7HQ/6rCyS8nACzJjs+GlZOJCvxfC5JqxyU
tgVI3PJ+Xk+AmCowfQGgYE74xaY4IN1JzTiYFUj6MkOyzfwF6+zkPXgQ2LirTWKpg3pAQPXh67/k
snkyB8UKlOgNt8Ym1UHLmoJUsPoeT1jAdbcrcoKSGl9Jzs/YNYh9ZHhVQJGjdi7YXIIWHrnUsdFK
E950nQYe8v7Q07flpZi5Yy+kTOZ2Fl2Eo5m1ugwprC66Ow0DnIEVmLFaW7IRjns5q+PHWGauT73U
LvrutCx+xpoZWi9wyU9YE7C7S/EaIZGcSfB9TSRb+cBtrXtSTWeoV+TMJDEu5AinRvJMdehTXO1m
hUmfcQv0w82IR173xPlaO/DMxsFZYLIbySD5OkwFGlXuyyYcEnAAjgmpXFnKjp7v/8X9DvPFhD+A
BHAohLhQ733wGkRjZQctvS9kvhlYEli6ttogNxOAAsAdpUB0+psU+YfLPRpL0nGK7hi7j7i/paT0
tnwwyk1JeflU+YiGRx/4fEoCxjXDrDNHaTP/+b/ZieDkM3QF8CausKbg2wSWnQUAhSRFq+tKBnTW
HoH8C8AHA55bbDpsfdaoSg07ATfnBrADlX5baCbIOVfe+3P2iD4K9AUDOGF6VFyuaeD1RRJNx67K
kQNVn6IC+INsy7uX3h+2f75257LEM+YFeGAPkCWxA6tcPWhuZUAIUWnlgTS3dgRFM7xSkANFg/ql
TgCd0I3Rh52EgWI+DAreA7pUk18A2w6s0dCzl2W9ZuIzRvDwBAyvgttHbBHL+jgc0+kmZKmP3oLu
Me3Wsn8zR/lCxKTymXfkjVaygeGe6ND/Dt6uLQMGV8Prv3D1oD0C5hlCMTQqCivnhybJh+koa9VH
lQL+33uKpJ/Lq3XNczTdeWdCBDNI/UCvo8kMSvpVTJJjjMJ+y+Q9IS8qWCFN9JuCGK+5a5nL1mxj
emwIqTUIx0MOg5cq2mwFDcdASrI4gYajUWOEedfVoNXw72JkeINNDU7AZWXnbjVMSaDbHQkR3PDT
78/2LeWl1AzVZPLgHvQizSV9/x2NIje5z4+altnyqO11tXtdFjtnkegoRMe3AqxPuMpLsYXnS7FR
Q8uor91Gye9U/S9edbivf4sQHGHCo1Q1JlPR5fCBy+ljhMm8Jhw3y5rMGT52C9ySyMhhZlvYLyTk
4pG2GR6PmDwf83GrFOOepcOKmBl+aBU3JN6/wHBA54O4YiVFmlnR8spuA2CFWwnDhlkVgEs3chpX
+pYHurE1edk/mW3B74okiTeJUoKbuJLwkVYohw24k+WgVoBY2ZQUKPtoZZb1ShrsKojiky4l6q2E
rK7T5Yl3rzRR0FueLPdHj1PA40de+taPCmhRSuaVb43HUscMSNpYjdGEx66uxgemdcVzHbHxwLkK
jOimGE0LySAaWPkIPB9kgYooQue9murghm74p6onPneA/JTvpAy0NX4feCfMaZe4JxXabROtz2y9
0Lirlj3GBZUa3M9g2zlVXA23Mu7YvZR5+ziXlD2VdGekJMeslOltxq4AMDSc0j1T5NHVdEk76iWe
kFaQtHnqtKQ0R7CiZuD16jV1N4z1+DpUBkmtjkbFCRj6ZWklfdBgrjPKEsfUA/7cJz1x2zKN3yU/
JEABDQ00UiFs8lZO5lwPFahgEFDA0YFBRHxVK0yqs4Qi4pPRjH8MvbK4wwRts9eQon1Fu54XWRUo
RjeF1Jt3xGyjzOqjYQ0bcO6uYlMPBFIW8BFXGGp8iMqmmB50SCzx9leFGSNNd3rv1/I5WpMjON0q
z9JCpYhbiJJsmVFiQMd7jRLz0LExsP+bLMH7+Gk51AlFLkZn3oeBd5Tlo5OorhLT6nL6uCxsztWd
b6OgWIIqXtHp2EYocuxj+hhnrbssYs6Jm6C1QA4LSKqYoLr0ph3ejIAdw9plJgHTGgCS8sLH46TY
AizgIwfsqReZ+8JYKxjPxWYAL57ImcD9cIWbzFgncXWKATNyBPxlLvmWgoG3KNmhGLhyHObs41yW
kKRLwS6aUo5lLGjZWgCgSreSIT83SVk91kxSV94Mc+LOzV64PQaVMHBbYUklvH8AnlwZsVMoz16w
ptfc3p0LEvYuB5ho0moQFIMsGHjvDgdJh8xeRxX1nTA+pVVhDXW5ktW62jmkaNDqjbEWiocRcFAv
LYajkNO3hp7Y6GQ/FQUaQstkCwzDJ3Alo9F3DRr96pKEuOkuni57BTGvcOAAkJFoZg9mLdoGoIiv
P9Wmtw1J/tPocBKjajK6XKc3pThSgnoIwUyAmdg8Kr5lXLI6Up3Y6jPv6kRPYrQJyw2WjyEyYcto
aKR4PEqJ7ZmZ7phlHD32Sfyta7rWCdX2mHrFXRwZbznmlSw+Green6qW3Iyl1Xsl28c1+gWXPcDc
fqL0jdw/MI6nwuzlfqZ6QcKxBEkabl2rgwOIxzu9sUl8SNnzsqirkwHtIQgnfipBovvgUlSGKfqg
jiPkOLqW3Eat79lo7upsMsReZ3u11KxVN66rLBAJ+DyMz+s6neBWL0UC4TMLIp+ndlhZpUMtTLJT
i79/y93UAlD7P7mLhsAysWHOx9E+6P8MuzXIjrk9pzps9ytWxhJffkKL6SiiqfiEagRoZKtEVtRG
b8srO3dKzmUIm+inEgq8OmR45ohcCE7vXqmDD5rWa7P0c+aCMQiQKgP4kBExqc25UqK3HuYCJmer
Y/loZY2B2lVWERshZWBFxl+JnGZ7p75d0FgKcXLQg6c6I2lq9/2WtQcwt+D/74Ou2MUa+s915DQd
0DNZwpWrhQaPDA2yBsAmpcEu45FVh3jK3DXjRlUfBsQwleQs7941sbogVXByhudHed0neK6l8TSI
2dPoViF5/d3zzOHWbEI0LHiG/tPretzMftOCuS4xZG/vy4Q/IAueIdGmEHCrSL28Z4RXHEXq2gRp
hNoSkOlJjHwGtW84Xeijmtp0EdI7mFCYcuyh/xJkGjLpeM8F29Dj+vdl9a4OAOb2MQMJm0FpXmHG
ZFJnD0UCEJ4w9XNoJ6tvdKgfarjzPxeh6ITJaG/ATSECfsp91/YsHnAZFS2y8CUoQiSk15eFXJk+
9NCmZkd4rqmJQrDDKqR5ASTk1CYJatHds4qOUV9/lDQVlbkVbNYvspaLx/zkK2Xogh5p/MsQXtfj
AJJdtQWym7pFq723JyDAxliA80k2vgPErQffUQ90sKTEUkwrOkR70Ok46Q4zX/v+ZnAyF6GO86Qc
y6fMXptuvco0XH4cnbKZZzuqkryTpAl2bkSneKk+tWyPjww0t6O3GV9pk5rzbWcrIaa8Oh++SJpW
AplgRbE6qZJ/kq40H1spTN6Xt/jqhsIW63ixKCiATjCYgqmGXsrZkGgwVfPJ8H5JZJOOp7Z//XMp
4EX5yveCIk+sdA16B0TFXE9t2e8fIvVDy/vbIjOBpDeumOxMQgpwzyhjIX2Nqu5VXrnUwGmTUYiq
6nLTtweu4sTvGF7M2g3R7X50DAM8FN17RG/wHP9zPVEAxTWhw4bxDr00E9ai167gyLUBK8QOqEvN
vUwUFL3WoEuvu/cEgxTcdpGO1EgngzQeqsAhN4pjbrjdhla+HbbZnefIm1/Luq1ZpaDbACXyMp7O
p//YaPuCuF684tSu+wMFrYTgRdNzo6g7yKBP30Jn3PNN/F2xg/sjsU/j7uRZKJFpR1AVO2uTiKsL
Oql/dsL1kcFgFIhuf9Hn8Ru//wBCjgtMmcMpdXtU0ldMZX458bDAQw3HTvStSqFi4LtFWJHov/rs
pLQ3q0QesyJAJT6R9FJE+MLZblkehV2F2FvWBzdGhRUD0U5clCu7dl3HnnYN2O4wfIzEoyv6cumU
pI2V9ssywtwaBu3Dzz7TNjkqNTzykPxTEWoTLZrmLXdoVLP8OFwpxF2f+ukTzmJ6YffiRG5IpU7G
CRxkB4j5bzKTuq3OOo5gN5JcT9ee5Op/pJ3HkuNI0q2fCGbQYguAZGpZmZVZG1iphtYaT/9/qHtn
mgRhhHWPzeSmF+WMCA+Hh/vxc8zEFhk6GrRQ+DSi5CWVWn3HtLCwsSVnUXX+OZTciXWgjHjIne6I
aGZ9rMx5f6T8bqRdr1AHnK709n80swgCXhuVNMUxE6OSHbmFd99GnIC28b5fP2DGHtAO1lnXElzf
9kkc1mWcOn5sRPsO6sbIiu6icfxitV+DLLmvktYpxfBrqwv7LJmuNfnjcvA5h5HOO3r0ExYlDTq6
gZ+q/ATDd4MvZmFHgZ38Ne7K3aMs2F97139lJrS+tq47wMMbH+SzPGg2Pn+9EJA1EEdYOHjn1ymP
DXLkRoW2+R1ns4f8UIW/0q3ZuS1LiwCIlByiH3M2XjWaa8UfwGwgic5vwra/Lrx+42DP8tR5XXwk
Zw1vWr3LdQn+2CHIQBaOdM5g0/Ua3aplNu/y2a2FIXX+ICPcyZD+2WUYQxXBsIzdK90ofhtgXRG3
OgurzxigvqgvgL6QxOWbs5waQy0FijMiXbv8ZhjfW3NfTXcmpEJQRUuGa3gvl9e16pPHNucocPTJ
8EMPMnQLmzLP3ByNJMJM8b1THhRvX8rupD8GpTMShYQPKvRJ3zLW6zYp0zbXVr5VNlr9dtKIm6kQ
KDnAPHT6a6ysnpmN+TV9futbtOx/e8MzJKOCZ/cyuR399J0E5X31qMW3Su56ph2UN227K/rPJNzl
W2DEtRio8nwg2+PUz2gwrCGn5JO0KT2l31P9UegGfDSmQ9t640t6Dl7Cjan90/8DsKCfsaMYlucH
lY6lepe4M7Sf1GEvucldJ9vdlbb/6G1pbzyGtvXA+Ouh7cB9585nsFOcFOHT4VbaxdfZgwmrm33V
fIwkGN37dPDs58L17oPd+2W/WbsPvKhgt/8zlLJ8urVxXQ+a2pO68XLFc6bwyfwXXEp898mBZzk7
MtLFB6gOzbwNS5whG1EB1cp7I5euBKneCIxnBVl2nv9TK2S0Ffj0IjD2cZL7idXgc3WGbOTUS+Jj
Bz3OTQXY1VWqRnzuWrm9ScdG1J0xDbKvl/dyjUxG19Ck4L3Nj6DCeOr1kAB4jBbyC4rgIIs3XbUL
rPuMac3y4CcMeCcA6G70go6F+tMzd4H6CUGH1z6FW5yj5zjyeS+OfskyBYn80I8GvDB+R2R9cqsf
gFkQsvzdHmL47a6DO+0p2Jm79kp/2CKEW7trlKhm2kwDgMnyxaiVExKfJrYFaFckDeyYG/rv1rRR
11jzXBKamRYEbIR0FmL6pBwlCHfR8pUO1SDtzTrYjZ6y2zjUM2wQW8mwFhwMDK/rZ3KPvqZ39BPm
UAb6qNulfaD9JXRVG9ujJ0fe3gpbbwfFWvOSUFg1iHhCqALYNZQtrrXV7woyO9yhWUforH5NEidU
VIzZ2SuoNFt7+DHorlbthT1wYWUjjV3b3+Pa7SKfk6KmNbyYoubU7y3lW5aiPL1F3rFWyTi2sbiy
sdgWZcCkuKP57kR5WL6SQaRH+b7MHF25vnySawvS6MVTw5QNhf+d3k6UXMJJb7mdQnntd5+id0i3
ov/aeo5NLBLDslDABGmYKHkbCt7dpO/ALUCFDVzChIBswzdXV3R0yxeBVSkBMZrVbK6THTW17oNB
243htJFbrK7qyMzCE9qy1Mum5JQgh4LSlF6vnQlf9foLGJrC2FjTan5/HLoWPiH7oTypPdYoUzbJ
x+QbgFHfSO+D4mtjwrpC9e+3WF7DrLbx7V7Ld4/L+AsHQUzPEPyMb2Hypc4f9OZxmO7F6DF8veyH
a9t5bGbhJKnZl3UhskAvfvVr1U7QzlRdBF8mFaxDurGota8inFQAM2RYD1RrkReq3ZDJfjeQxH+k
8OEFtvwZ3XgvYJG9jZNb80ZIxgj8MunPmRJYpYEmSSQsidqtGQEXfta36NrWPi1HJv4EyKMkVx6V
quzL+YT6r1P/S65diZmCLYaYtZfIsZXFtZJDOVbanoU0NODltrbHzr3sAmtbNff95y8LZ3OmBBcX
NHI0iYxIudNoH6eTqyuHyzbWDv5Po5hnGQ+qpVqDNUBbWMs6iehIt+YwMWSUBq0tAzAYikMDi0/U
b3jA6gfq2OYiAdKzWNL5YBJifXQosrvGZ0ivuxXTfU9T3H9gGgN6mcvrXLm1KKAzRATCGiGjZboh
NH5UBRl9ARD/dgcxqJX+BgRoT9UPxbu6bOtPj3TRF8AYZQc+Idq57FiYxH4bVuDER0d1ulcg62lq
j6Xdv4e3zbWyT28mJ3ux4C9i7uDJurYOLYM8rm5HO7V2tkoBa3XC45+zJJrQcy/OKoG1Z3fmQXey
L/4uvveukEkPbpWb8FV8ubz+TYOLq+H3Y1nk4Mmge7XN6xCFdP8ZEWxMDe+ek1wXh18bFudwf2HH
dfn0qz31qad0kL85MwbQFpiEHG6i/dNE/yVD/WSLi2rt5XqypYvPTwBlg5mW2Gvc5k65mzrHsmM7
t7NH1RG/5w++/RVipgeOOEChnnC631jwSvQ5+QGLOwSTQq7XcC3wA+r7Wt7jY/r+p3/zlUaTZ4BG
YHJY2MCEr/g1HRfKaXDDAgyny3a6y5qftBlY95l4fqby9Vzd7OwxBtOio3H1y4zoNmsfBVUty2dC
X9rT7bNjhNaj6T6l0NrWV+pwZxmvjXitmy9+m6EtmLhGvU+3pOXO7/v8Uy2YLohrGlDC058qhtZY
TCk/Nal3Yf8ipZ9UWSBScvXh9+WjODsJoLyzxiDvC+YYzgqngJOA8gY61Do5atPlBNobgO+WkuHZ
t2C2YgHj1cGTz22i0/VoslXoWQj2BWHm6abO67fBkpF5yvS3f74cumoyHNeozFGYOTXUKY0H2ykP
JjHwv6cUnSfZdy6bOEttWMvMBQ5KAHCSpC3OJmsEJaE0SbOw+ByV12aChJbOBVRqWfiubVEpru0c
fQmqOppEU0Gev4BH2YCSFWM8aRVt57B61yT/zgyqd8svNsBJK25goiJAW5v5fUBziwMyFVT5rJE+
2ji1zhi1D4OvPl/et3UTQFSAdDCEsoRZyblYBaqWZejj+dc0nRg67oqfl22c5U48GWcpOd7koHHO
+Av9APJxNOUyusY/TIpxxmeFNqP4j1VcZjMMRNJYpZFLEeD0UPw2inuo69gt9TYvrftUNVyp3ipw
rBz9iZVFDk0npVekECsQhxymsIJbWf2VZunGG3h1z8AOzfS5VHKXrPBNqEVW3mHG1z9C5KgSzy5r
t96ijv3TXzv5yM2b9l873NDTTSv0JteiHjtJVrtCeZiGb0p+MwXM5Okov1kPOU+u0kn+OaXPqd2F
a8ulBYbbm+2qzc4U4LbsLFCg5q4bIIpQXhhc24gQKztqoeesgSqcMcnLrDQbvLAZGmjueavAIMsw
JkRCnvLuDRu3dsvQ4jOqh0IgKSOGaiVJX5n3l68Be+S3Y1V8i41g62WyEvmYM4Zv3GKGjBLzIri2
Qhq3kkKQqIv4XSwZofHb1kYd22b6716h0uCp8r/YS0ZAwLQRcM2zQltsSIIZRm0Gg6Du9B1EioFr
ZbAob4FOV24bAAZGNP/gTs8qq2HXV6VpEDroMNyYaRbYukQnQ2E44B/HKIsvOhMtsCNRb1vsojWK
RdfHrGikFB0iOWg9KzC4V/+cvo8Xw5GdhXMEoqDqXdgRCz3jEEq+IxupG9fT/vJyzjvBZHLHduaN
PfpCDV5ABTNlPd6UuXE8OUq/r40dCveFfoOE7FAEaK66dUwGNd2GysYdWD03qMXxELILbTkjlFn5
XItlmVYk7yQh3smjupPkfONVcJaRzav824y5iF6e2kqJkGDGD8gNvW+9Ur6qYu42snSVF1vOuGpt
/hDPpWXan4uvfjiUg9CbE4vCLcQivxXVH2H42+9qNyAlvHyCKx9mJk/pYc0a08xKLhxSEmoRwCVL
U8LsSUiVO6P8ftnC6hkdWVi4YimOlZ9aWDCizsn8zp6k5kWNkw1XXF0IGtMiI3IclbrYtSbMxrRD
LQCmB/9ZNIZXJdx4Q6w7u4Vkhk5aDt/CYq/ykP+c5hrOPngv3gxNzb8YVDbUwjZfM2Zmu2dDvTd+
iwy2ZmlzuLyPa/Ee3gKmC+cUh7nT06uWqXXpaeOYOZH5GFF4yvqfYbvzxGkj6K4FemUWumGZpgyx
6amdSkt7SQ5BdUaKcT+ZhTvkuu0h121ZyaFjsD5Mtz5lK2RhFHB4lTFwLaM8LC4OL5n6LOvnmT74
0b+iCH2tI7rzzUiU26LR7rO21p1JDb7olfES9kNva3EgXVdqL954aXmtqZWyL5oSyLWkvF3e9dny
InEh0ae7B5Uy/YjlcFtVaCiRjjxWqx5Kgdph9NEv90gmeUATR+tLG2z48doxz+MycPcArOMUTref
d6oW6pWfOVQ1ba/9gbx8VkwwlG4c8+rCjuwsEkyzNALBzAWKtN1bMzx12bWoDTAjXBXWvVTsi35j
rmMtDECTAkXAfHsY6zxdV4jzCl4f8AJAiXvuxwqQS9WVtLGsLTPz9h59kNSmiWoJbStHt556I7eb
yXdN68tlp1i7IvNTY6Z5noViF2dkhnUKl1+YOdLw4AX3aaXapnEFC1CT7YItbcLVFR0ZWxxUIFZ5
nSYRUUcV7bK8lcNDjYr65RWtfXOOV7S4gHHt14xHsKKRZpsBBboEe2N+14RvcvdvHPzv9aiLjymS
zmKf+Jjypc/CvBri50r+Um4paq1eoyMri2ipW32MQixWLPPaKr6OxSNDN12/EZNXLxEvTfyA1Jiy
6cLbfGZ5w5Qc3FcQXm5/i8yaYc2oc7sQwj1z7445buUHaw6B9A/HZVGGOMMRhVEup5WBQ5Bc7Sw4
ViL4MEzj+bJHnPf6SXqY2qEeMPcT1eX4MGAD+jgKX7uyrG0tUOxep1DHLJ/dD9G1nHt7rVchRWXm
TYtiRwKFqGX38QADwoj0SdnbpfaXVpb/Yst5x1AMgUMK0YdFHOHD7/VRQCUhawy3ARznS3/FRX3I
pbdsgo/4vkjdyzuxtt+wm6g0NoEY8iU4PeTCEBoATwm3vUyjq1JMVDiKguE+VxL935hi33k2WiIj
DYtrqBJZvMxicXk13VsjWKJB/KIb/evlFZ1XubEBbRSjkaRKDGUtNhF0iZ5CisrzINMORhy8dU14
X3e/R++X0vfXZtDAQtKKDsCZVykcdppcFa4gi3antVsU4OZaND325zmzOwrZjYSEGxK/GRN/svHW
xlrH2EgdNtGu04zxVfUGydujWZFpNk2LNnULyeq+45k9dCmSj9ic2SWCQ0og5S8m8rfvQyuFMxQL
YiWmTuAI2o8BOC2ryo0f6ThZL51eJQUFB8l8jbzIeh4Y3nO61Ks/S/4VJqiAv3wkJcKFTQAj2t4X
1K6hsySmrS3V4xA8Z1bScPtGrx6cKCpz05EVMd6r06QUu1YvE6jMK6N4KrxySiH6TGA0bIvGcIxB
K/YlLe3UbxALrdU8o5kStIVFm6UvH6yqkSZb14fsl4B42scoxrQFQgPAp134Km+pQaVmn9Wl3zpq
VMj6TdwZiisbvvjal90Q3bfqqD9JQWoNu6YreshyBjl5jGUkuQFC+7odqHpyUBNUpe1SEL13tTPj
9kZu6tTfRb1iPEKzUF0HfmXs4YshJ/BMn/teQqImutYYGW99VPrU6dsuOUhVk+9T1SyyfWQ1NQ3F
UO1vQXEO3z0xiFqnH4RiF2hykWzclrUYf+w4Cy+upn6quojom9IYq72H1nsxqCiZ8ZeN6zJ/kpZJ
IPV4Sr6USOlnLgzVkagG0ly9HIfHLL8KjF0k7sfyzTThxI9uPeNaEa4u21wLOscmF3nMAJmpkQmU
WypA64VcQpUXFM9+MX1etrO6h7QW6WoDkOOTcnr5rLqcuizBDpwLVz0jNnkZvUWK/lK0/cZxnTdP
iTowOP3H1rK5PYwZ6oZznXnSryTzhzg+N2rojOZ3tdhN066On6Nqa5Ro5Wkxj4JSQkdWia/FcvIW
BI5fAaemAmjd++VT3t9Xw08/+D5CBqPtx3pvhF+43bZE8aBo7Fx2w/ijSX5c3ubzROH0VyyafEz7
ml4T8Cs6VHlF77UaYzcTB8ebWaC/BqETbrEgnTsQFhUNoALvemr7iwQo0+JoCIMmc2JGeotS2Kuh
ed17W2ZWKrvY4WtMY02nwbPsUXh9pxfJlJNo9fqraiFEiBDjVRNYN7pC3yyV494JFJ52TVhdh3lZ
7kwoqjZc6zx9lQAZgAFh9BS03LJlNpmxVYRzmTes63vyleDgpWbrNqPQoDs3UurVAnkjKqxtMP05
aOLpn9E4WQSForMKKxTBtvg6vfAqTWrHL3tv1xbS78vOs3Jx5j3WOUaEGIFeLjIQTwI1LsUsLy1h
5vsdB6OtVPiM8Cmk37vxYZTvxmlrumptfcdG1dPIIKZe4lcqLjto01Uk6R9N0O5zlED+zeLmTgot
AibXl1UVkWlKL1dr6g20nNP0obK+pKTNKdywcCnt0vo+9bbg2+dRjw1lVITtZFCO0t7p2lK4Vqy2
4nLU6e+qjp2IiQ4PguotwqbVPTyys7j2HmpgI3QeRPH6Jk9+NOlO6jfy9PkYTr9Np0tZ+EYVWS04
G5bSVM+TmNvDuDU7tbVZC0cw5drQgoxFxODb+SZdx6H5bCS3JmNI9mVnWA2TR/u1uFNpYUZ0ilhM
Zj4Kxi+h1u1puFZIhD3prpc8u27kDZNrq+NGzfMSsJAhjnfqCpZStkNvUsGWG9UN0scxfMigtFSG
f1z/IGf8285yprUPamUUA+wEUnaL9ueuQWRiSnz38g6uedyxmaVnD0mntiJmWgFgB9NZQVq5RVpv
rGalFspyJOIDJMuMHSxfh33ZFyEEiZlThD20xH7vqfuy8xPlWmtNCTWdKgp3DKpRmDNL4QGOp26n
oI31zezT7lauwarafQWK6fLy1xxoBhlA5kGqQZ309DQFaGZ0SwAHaEVKhxjJ1Fe210sGVJi1ihqZ
PtaPWuj3zG/TTyCTI+juLv+E1RM42pnFnTeUSuWRws6YXveae9Kv2lBdI994wq0t9Hj/F9deyuqp
GD3O2ei/Wk1hSzn8COUzg+KBOJECfzB6+y/WZVLu4tU9J3ELi34RxkUgU2APQ9PbR6Wo3eQAl2jg
JtrGKa7FtJkvHBAHH3SS7tNTbOqkgY0SU22roEyWP4WZ7lxezeo3lZbf7MWWCTXLYjmBF0fo1NBl
KYfW9mcS5StZvGq6vdLsJOtJ1gO7aTcmwNZiDdsHQJvSCqnowqYgWOJYDJTWIf6EjxJ5o2m8TlV1
p2fNxmmdP6oRK6BJMGMGsbbMiIzYKqsplDPapqk9Ce7U+bakf1byfdbfZNXb5d1cXdiRtUWN0kj7
ZkpTrAUUrc3soIgN5cPazsONHTwHT5uzCAN/AH1BFC1Zf4WpSupsXteoia6pNXvFSt0QCGtTC05k
SG4/frX6xBnL4d5LjL0XjRues7ZWfgBFbHBAs/ecOmeawmA1MIEDH0G999KfrRm4KXBt0Qo3znDt
jkO9TZJC/xtMwcJdAPObGTCmGTTz2Jn9foZ+Nk+aeadE1/0Q2gZ8TJfPcc1r6PyYJp1Asull78fU
/UGqkzB3BvP7JJFgPqXgt2spsI3B9esttrOVtJ2N5HEyHyidu8VWymVeMKsELafcmuVtOarmDQMg
QW8PKl8PhVLIoWnMeou/biW8IGSsUEOEt5US52Jf9aHLh3x+kmiRdhAmc1+EW2iJVROsC1QyJBtn
Wh6dnsajMRpcv8m/LmWqQ3RvL5/Vih9KjJPCRjLfg/O8uR1LNAg1vsBpeiWXPkLXd1Uow6q/hXtf
s0RtwDQkECCMli73K48SaLJ1In/Uw0vuu7l1o+XPvrzh76tvSRQVoFOCT5rhykXyooUdDhiza3nm
2YrSg1x4LS17yL5p42MYIx3xqOuHqWz2l7dS48ouc2imNWePJyifjbNKptGqPlKETiN8F1T5NqN0
lflb7eMVn5inmiggQcjJXPdyG0FVyxpYUseQA7saD3n+NETPekqZ89DXD7V+K8v7KVSdnvRT+qTU
dnmVK5cbqWCgSVw4aK2XQ7tG1mvRNJEypA3vVc8Ngpd6BFmaUyL4GXRbo08rXoM5Ki6MAACrERcf
8dGvzQSaTN51yDsk8H4C+uvCZy3eQgmtRBGVhjhIVmRzZkL904A8ed2I4DqG6uSrlt4LyZ7uiJNZ
u7LfIp1f3cIjU4vcLisGyxgUTI3CncicoZy2uyS58WX2ML7jLl4+sRWPOVnZwmOUUAlEq5q3UCz3
ceDd+n1/ddnE+Vg1fe3j3Zt/w1H1PQ2tNFRbbAzW9xICKsnJIVc1x5uGudJpT/WGYeakuGqiq1lb
Xg/feutFb55GcHu18GXj18wbuLiJJ79mvqlHvyaSQSKLKr8Ghqm2uoVzzDYshKRq3y70W8urbFmk
Dn0bZLvNzvta+IE7T1FIB8GQQqBzalzQIVwx65FOqyl/xoqEuEH/IEB8bUrxYbRye8oqd6i+Ufun
Fu+lW0cx//tni0eCZR4OI0osA0SniWMfCqSkLQKAitLBBJbYWfsm6p2tpgqcOlSBU++7qlcfqvi0
sfVrzsZcL4Sq1GFALi5WnystMsUmq+/6r32mu55cuaM5Ty6W754FhW1u7IohxjWGna9BKthnO09v
7qp0c7p+LXQc/5TFNdM8DZ6Eho3ILHoewU60fivBvVj6/2bHjw0tLlhDP2N+v5JhGcDt43cFtXqx
sOv8i961rpAdyq62Z8LdYKu6tvb+gEsbxpK5BEXveBEeLbGJO4jJ59ZxDvfwTtN/KeJzKu0iRhzj
6DEYH9KtD+z6vv5tcw5vR7drUrlZbYnNMsyncieHo5K4epT2hyoJh08qmv3LZa+a/8WlSx+vcpHh
BVNYpJ2ERdDLkXAbF3Tl0AkdHEW8j5ItOqqV7/jRnpJGnK7Pk8oxguSaR3EGiUdeXxXkjob1+/Ka
1r43f6+JwelTK91UtVDnsqZxaJ3cK6+kFlqy8DW1WOa0Ra+99uL5Q7oOwkBRURlabGEiS3rewujh
aAEcEpMjis+amtiF8cXUf5CQJTnamupH7j222cb9WPcX+l3/z7S22M96ELTYHDHdlMO+l/dp27op
7Drhv+iwzbwo/HFokJcuQfVGNfCyk7GU5u+Bt0dRW/bvZah6JeUmiVxjcqZuY3Gr4f7Y5uI2GNOU
ZFKOTR0sbmzsE1F1GGk2o72g3epg1L2dLrih9P2y+6yVzk7WujjQsDOFNpGwm6WdU1nXVfOg6QR3
aBPv6C+LQuN6yT7I961se5uUbatnymsB3bKZt+QPMeBRDJDQD4itlMdPkldvbR89h33v9MF7Imwh
2VZv45Gl+ZccWWqGLoE4EUu5l7hFELgKddVCyHaX93NtQbxLOEnQ2zAGLbYzl7pBCGWKKomQM2MU
QeVu+sTRTFW/xVK7QZy4ao2OwSwcrSN+vAjbZlmlkoAYjCNQgxg8hRd54KRC+QxIeCP7W9s/ihz/
NbXwT6WQE2BFmAoEarix0mh2Qn3cLXTtcHkL/8hsLMP0sanFHhpaFnRdiqk8u63lb7L1pEPpXt4F
xc8YXtLpmyi9S96V3H3N4xdAb9YWMepaTD36AX+GFo98JRtKvW5MfkCb/0rTG9G8mynMTPkpDbfG
aedtu7DWJVlLV3pqbfk+M+mT8VccvMcZNH56B1k9jlME+05NNrZ39SAZUGaCgbLRGfmcEOlCXHce
B5lp11bdvrVF4Jbdv3imq6CS/2tmkTUpZpCEkooZssjbJlf3EybCQbuqUnmDiWZlDykAgwvTFZ53
jMOfXm2IMf//camCRno2lvmuF1Nmn33jKWoEEc6OgZpRV1cb+cRKkgp0lAc0MmIIaCypLTPoV4M0
DXJHy0PhhUK15bYyYeXyfZjdfeEiGhxavCcJkSCLFtdhKhXUxhUexvRb9dYVQ9qrAEy+mcjKJvB3
SNVGWfMPcc7SIqSvIG7gfIMqe3ahI/8v807Qq5Jp/BCyNYVabdJ2TExA4tRqtHG0KyYmd6Gs2rEm
XCtgsAzD32lNeGgmtBb8/iEEDeXp/W7SjS9iLqHDlhwSKwaSE7tFZjmxvDVIvBIJEb1EwOwPvoCy
wulPHgf4aYZCyoEi1ZDhkY1EdhL9Spvny4ex5muz9iB/sMGfMW0ZXSaEcadSk2wOGsRpXnDt919k
cBQqg9nc4//N3CLq5lI1icY0m/PfchQqJesh6h4D7y3rUXn6N88A5pvgL4BOUVLA4p3uYlqU4VCL
OiiC3kXkobIaO0Jvr5bfQ9Outespv8+36p9rJzfPcKGJSUii5HVq05dbbQiSHtGMym2UxMmS39n4
pRe3iqArQf3PrNh/7CwCElMfvV5KXCPNvOrAg+hoSam2NDlJsUUCspZUzZF15mdWZF44i30c/aGq
1BBbhvQ0qE/CAB6vs4Hjtk3HfOGezkBe7EHhMNZwMLvfl51m7TWHc2Jat0CkUSo93VJkZCI9HYc/
TtqIP+Pym6Ht5Q4wPWQhNGDaQzJs3Iu1UHhscuGoaL8MWa1zijpyIdNkvaaKsBFtVw/waFWLOBjo
ythrHSaEMrgrZx4mZh+6KrzX4uRrt4l0X8vIj3fRWrw3ZD2pC7NhF42y/1UFjwZE2EngP1IDuymU
9lXwzb1FobJRP2oEcjbOcHbHZQw+2tClgpeVW81YWKw2qK/jcldGg90XL0L7y/PfzeAuL14lc1cp
Xwp1I6dcd96/99laXJRQkOVsNLHMwLIrVIAeGvjL9Oix0vO3ukj2Y/8yKsFB8KHojV5H5V3qtsCU
m5u/qIXEij7mfcHmx+WvxHtuy95tLCeNHrs/c7nZxFvsa71FV7kai8Bzw2ar0o1dfmrH0ReHTMVq
ILlZ82rUT16/j7INR177hjBO8x8ry5mDOPLaXNCwoql801u+rvtJupK1bzLkcf1GEXMle5jZ1Oj9
oLw1cyWexoLQGDO6a4Qiy3wTsvigF++jJbxWYmYLuc4gt2wn2pb0x4bR5VNdhUBO6BuMdrmbd2+a
dxvxoAw06qV3hh/aeuZevi5zQF3cFtB2BqMBIO7OVRMAHFq+XJGxpNJzASpHrq7HTQ24Fe84MbK4
GFqqp16jYGQanhpe6YlFL5QcbEukZGsxC98PBcT7jGK2Y/4Iqt6pQRxtSpOvRFOmOZGy443KLPzS
1bMSej1GmnHCxFGTdyvfmdNuROYiKrYOZ3XfwDTweaeYctY5tmREe3MRU4X3OHW/y/7V8F+15p+/
AljQ31bmL9RR0jrFdJQSASuCQaEUPiBzp3u7sv30ldLpvQ2HW/vGMjrGrO+szadA6HlqrjJpKcmz
OSN9rPwfDOFCtfqua8/GdCX1u749CFt+sXZktEcMOp8MTFAxOTWp5XTKkzkZTLQGjkfApMYu9x8q
865Uw431rd3gmfmQfj8pGcMtp7Ygd8xlz8RWDrVeHiOz8RbkH+Yw2Frzc1J2FRH48hVe8xLcA3wN
CRNoqcWGjqWe+FGPRc2AMrPxHEH176TJc5GB/d9MLd/39BxiBO5mU0KPnlR8JchfFW2yp9zc6mOs
r4onlAXNMj3BRSpW+7JXDL6WO2NTJb8yz89/mIUkfPRyXbzWhuzBIJgn/m2vBcldMk3GnT7KTOuC
9Aiu4Tc1YkSumKh47jIIy6E3DMrOFZW028jfVr5JSAfJyDPCVEO7abH7hTYMdTsaORlqgiPv9fpJ
Q0gWAi5byZFKqj4vn/aaL88ELDDdk/OryyTD1xFfLGC3RsK7tOMceMXnQDqui09mGGz48uraaPsi
cjGD0JfNDUGt8laZ1zaVlfR1kINxJxvFfcX8gttPaFAleXjF4jcYU9dCxAwZk6GZAZdNseX0DnkF
aMU+bgqnyD9l9V62ElfTnwv5GcZtNxhuanVH/+7yvq6s9cTm7I9HUVA1GEJRzbpwULSzp2Ry0/H7
XLDTksRukpG/bitfnAPr4tt7YnLh4sPY+4OhziarnZjvc/WQToe5YSkZV4XU2GFxbfn3quU2JcPD
z4X1/m+WbPFehTaKjH3hunznkXJO2oJexD3kt3XzYjY0saYdjdvMHzdix1pxxADqMoNpKACcReEg
UcqQsm7haJXuvZuZOL4Yviq9TuEgS47SJc1nryvxlaym2l+l1lrfrSHodnXXKpE90Mm7VrNa+yCO
89v0JjVfzCjW4oOQq33v6mUXBLuq0+OvGvpGbqortQsMSfrLnxSqWJLko7t5eQPXMn5O8L87uEzX
4rCMC0/CUSMxcBT5Krcexu66LR0hhY1rSCn8vxfiFa2sVP81VOqW/fklde5Bf9tffGxysFip6XOC
/nTN8KYafi0ixxedMXwLlKsBJjQ/2rC5kmOdLFk+vSd9SPaPeEUBjeFz0P1G8kpt/7q8rbPfXVrV
4nNddF0yDSK7GgQqn1DZFqW9RnvVSq+gaahmZ91dtrgSVKEBg7hAQdeH6cPFPgq9ZPWTMhXOZN2M
pisiRG9VP0LvYGye2ZopqjZQjKvoc58RXFhVqnqj3xfOIHxD1VybQGnEO0VObaRvncvLWvmGgvaa
BwvQm2bqbbEstdHQ664HlLxSOn7ZHZn+Lop+duXVZTtrAZuhD15mhGvSHmMRyaRO1L0ukQpHbTXo
cDNDbRNbTVTGouoGho2xFgFLDZaY3emC2fRuGqGP4Zb+kG6UYFe39+iXzGH+KIwDOVbFThEhBwyG
53r6mYcfDT3HMabrMm0RXa/ur6XA7zIDzI1l/dzUFL+KWpadTIyKe4aguowEfOSW8SEgrLtxmms3
T9LpOYJpoa693OTOD9AGGOEqZwDtIffzuyRTbM80Nsys7CDrAV8PdoQvw5+Yd7SDaKeZjK7GBf1U
tsyzRfmV/qkV/1C2Zl7W7jk8cjMZCu9aecmx1WVZkKshfK8o0HnZezFC81bfVAONuOGQ5sE10X/D
UWePX4aWOUfm6SYqBjW+U/cwhaoqSqTm0Ff4S4wPZOu2hP4Tah7dEO9j6zPP333lPco2GI5WxvDZ
078NL+dGhqKNxUbBsMpAR9m6Uy24kfWked9lpPzKHkW9G6s8MKMVWtAsP1XGR+h/TvlDveW0K1Pj
pz9lERWGBoadVuenCAICxdzLXgIjlbqa+D0yakepruT0zp9cGLp8AWVs1De35jvWXJmSigpBLakH
/Aenx2AonuKriJcC0bJ2kfYYBLot5p8bh732dQSyCDiYAgfzLYvDlo1GTj0dKx2NFoS+5e9eejBn
R6720XhTQWSkG5uTqucu9icUzOhQ5ivOWsuaMFSpgfSPIwA6Gg1Ha55Eww0BIrUwP+UuzKV7o3kP
/X9O0HlqeBH65LYUBS0NaqdpD3J0OyS/B+geLu/peZZ8amOxpY0y5lL6f6R9yXbcyJLlr+TJPV5j
HurUqwWGmDiLEilp44ekKMyjwwF37Prb+sf6gi9fKcIDHWhlaadDiQafzM3Nrt3bwoYHib3p61ju
EbK6pIo6B6BXe+XUzL/t9LSeWJOfm5boUjZwWCvdSMEbDjU8tNOTbD/pQyC8K65sLw/vw2Nfsiht
zMYF30eKRmNQBBPu64cSCJ3r/sqLCh/MChuofBrBJ7H5AgqlA/iLfGflxXX+JDgdsRRdWd5EkibH
iJW8j2KIzvbV5vIQz937bGHmu8GdZYBK9/ToDUyZOTIyGrj1E0v2jnfVt09JEYF74H9maB7q0T1i
caWtSwJDjdgk/IfJbysOPvSQ2WtH7vwaPh3S7G2OLNnDWCZoNaCBWr/Vow/NnKJ1/LpeaZZbXhuA
KoFswiUs378iQ49OYeegx6aaX7p54Jr7y1O2fLp+WZBOMBoL9cm1sfsmkFeIFIkxwMyJY14PNbDX
sRXSce2t/eFqz3f8L5vSiXatJPFASkGDtGqfcx1cS2VRtcBqFuXOoY0JaEwMwDu4L3LxLWUmpFpo
2V7ZhQPipypVjFedTfSN8Vq57qDBfa2OvPlu9knxaVAy8yZNIUHku96QIninfZg1oKVuWe/+LEZw
VjChilfkCRM0t3MzjI0kJWHHW32fgGnizW28/MYZ4uHGQY1hn6o2f8r6/oaC8lT3RW3ysPWM9G1w
RbNH+7i1mxxqvidqmwX6mJctRMCtKDP4o9o45TZvrUeDK97OrHUr6pT0vvZSZWUVF08YiF9wuJAy
QaLzdDsqle50TK/QR659M1tfKGjxMXwzv+arGhTnNxx2/pGp+VOOd343eq6igLoaxIl7W8n8xEWt
8psC0I3mXOVJ46tmVKw13S25ZbyVUBcBKwFYGaRt2gJuplQmDoLAC7ejqGtVOeRk2L6zqm0SZztR
gny2V58vn46leYUYwQwrBLoZJeLTwVbD4DDhoj+fUJxw52EAXxGgPvQ1I96NCpbKy+bOYxREukfm
JP9FEsdSVA5zufowgrCRul8yJFcvG1k68cdGJNfldK431cPMOVC/VyCZzcOheECyDWIbVzpZ4yVa
AKFiTPD7kHBHbH9Gn56CoQ+9Dw347+YqDHkZXb/pvNAgfj5+ZoqBxmx/Zmb1RI9W7dfLY12cUAAJ
Z+vQz5Vx8YViNplb9xSNMz8QrgXp9Ny3v53FwwCPbEiL1paW0eW8w6IlUJCdtmOsh06GsOGbzn6Y
a6wZyyMC0AfJLKCYZMyia+R1bI046ZVh+Cr4ZMxXbtUrQdDStQN5vn8bkVlL89FUTajI0qCt6ROg
Z5uq86K/szK/TEhRj91MSsUUjIM2aZS4it+KPrCHH5etLJ7fmVTZg8iahZai0/PrGb2XphnWZtCe
+jzQ7QxbIAvdBmHUah188WAdGZOcsNEbk17nMOYNjwQ0SiDAHMEnXtSh5eyTfiXrsLQR4PBnwQ1w
A6AP8nRoaOBuHKIxPJ70Zhs7nT+j/6t85QAtxTnHVqTgMFMzq7YoDhDSjCTvEehAJO0+WyO5WYAQ
zPHUf4cE8o4TZHI6myIkqOJIabYmn3zkawLL+NqqvqdcT/UXR0TesOYMl2bx2K40i5VINDQOIY6r
CFAKXPEJrq58TT1pzYo0i4pTVFOd4/ZqRWRZDMSZm4S8X97qy1NowM+hSW9+es4fcXQxx61n5pWA
EZY9xtNWHb9M1jZHAy6Jt2W6Uehrl3z5G5jYORz4ZVXa9Kai17TjsEroSwqOGS0LzeFKGfZG/piv
KjYtTuSRNSn4KJwUHVAGrCnKt9R4M3PPn1YjnHnNz8LTIyNSrAEsVhYTD0ay5oGwO9275WBHYfVB
JCFFJReS4ehkzZs1/vclZ3UcWUkL2CReUUw9IiunI6C5R04qTW7ZiKKxI14cWm4ub5ilkOr4aEux
DVScQG804WjHU7VDDnOLqoffGehpRvqbOZVf8TtV68PLVpdW8NiqdFt6OYm9kc1W9W8e+6n3B32N
Y3XNZ0nzmKJ1geoaTLAe9ErCE4nfoC0PYKErqn36G8NBLhFKG0CzoPf49NBVTlH2gzlQUNVZkaq5
h9G0vnXpWvfo4pC8ufcXVz4KWZKZpq8zoTGYsfBeQ4u9d88a86cR19uS8+3lIS1sw7knYr5XcJbO
2jzAvgLqprxDns7d3YG9ETwQt9D58C9bWQgxTqxIfqMSZg1iPOAPi27XgIGqWwvLFrY3DED0Ctgw
BwlfaXsLW6QiJzBg5RS5fwfk4eamZp+nzgKNmvKW0NKnLvltYAsAWnimoOkd8C1Q453uBw+s9kjQ
9x3aAhE1qQRFRPPBaRIf6d3+urGyh8vTuLAxTuzJvipGiYkosKeAfoT5Ga13RbmfaL4yroUM7unA
5uk+ul2qxAbEMoEhrd03JoTDg97e5jTKvSfkOfW2AvxgxzNkkxnYT1w8AtcwJwue43iocjobDyNr
bHR8gRA3BaBcurvL19rWFqpKJ8OUq3JlzPA6mtcvV0REoHNnZp4PnPU1hZIYRNUjBm+SaONjjSfP
ypH4fxgHSTtKZ7oFRqnTOc4nZxKjzsAog2DEqnNfcTdF+lyZjxTyouCKBL27nykrZhcPykwN/5dV
acsqTaGPqjN0gcM2WhxWeoDH4UaFLi+oiEtUKLKVB+jyQv4yKO3ZkRhVqUwYZgfGPffO4yDSWXnA
LE6lBik6B+h/4OZMaVDCdEgTN9DU09S0v+VewkMoj0CMFkIkIfcqtErYOgPjhZ75ljnZPtoE1pQ0
Flzc/PAAYwI6M84Vn8DCmXeaZ9KgU5UfbtOCBgVN6ZfP/5INMCxbwFnBY8PtnG4Zlg+0F56NyBIQ
HV8T1sZy8hUfs7ReGo4FSOy9WelHuk9LG2SIOQhTg3gWUIn1QJ9uk/rl8kCWbp1jI9LeVwrIM02D
gDhBGwc8/1roW5WEHjSD1yQsF+piJuD+v8Yj7Y0exAgdKTAeG+3oNriwH1LrOWke0SXioUt9bKIi
v0mKV0PdTmwHRqDJ8NMUNLnfLg95yXcff4d0DvoU7fRFh+9QyjhojCegU6CYAFCn9/u1L4zY0pAy
gMoF+M2kuzAHb4+VtDpGbFiBqDdCV4Bz2lwezgJf6qkVKbRLvCYpzAJWMqsMNRpy8epC6Vu9Stot
sa4Gp9wQ/TrNbzQn4Oyblf8k0ytd6x2dZ02K3k/GKu1W0ajq2DNonxpp5EB7Ath41lp+nzi+3SH/
2v8NbwbCB/SygfkITW3SxQhpNFIoDuyhkaIJC2qhOOXoL1Zvrb0ijYXDDs5t5DFANAGlEpkwtcja
ZCZSQ0jjT2Eb8dDyUe4Lcj+/zX1UqPw2GqP0wNBN9bPbiU16nT2/N1F5p9+mobbFpfxcBMm1ulur
7y56iF8fZsw546PgwO7GmQoRH9a6jzlJgOfa58ZKvmPJQeiA0sKfg1L9jHh8MkZRAH0wa9o+tZA1
5NmuFwdrijS9/X2nCiLAX6YkX5QKT+OTgeH0NFJRdMn1tZrm0koeW5BcUNn2xZhPsFCXAiRZQFWu
lcIWb8BjE5J3yTgHO8sAE2m2t7qrxIzG8iVRd5kZMeVA6LX2+zyVkH4FahNMvp7tIuN7ugtYV5Ui
0+ZdYG5UN2rTa2/NxEf5VT7dQG0gmwfaYAeEJ6c2iJngBZRhF9R+e6AbukUbJ31Lt88iZJvGL0MS
gPGT+xAVo7s6UlbiiiWXfWxe2hlKXVqFmIeYNl2gwk8jwnfMQzr9HTt4s8yE/i4oZSSH7dqjmtEU
wwRteGqHZvZq13eW/njZYy8d2/ll9G8rksNWdWWE+CasZJnq28rOBlCSsrVrYf5WeckMQJXB+Ali
zDOdqBHIPWeoUW/w3PJWUbcdcOnuEzqj2OQbVn2Ve/cl7Jto0Coib+2kLeAlTTT8IpUNMP6s0yZF
SIWw40SrBQ10fkfNMeTOg5M8W/xNrz4rLWgxQmofXBwK4w5c8JcneOEuAqM0UvW4clF9kMHM6qjZ
eTck/QcBx5SCqtz0O/cnSyPKOz91V6Z6YXeemJOOvJ2IUgXoHAylY7YhintjKNzvBsT0Ft9dHtmH
S5dWdeYXANRlhvIi9XF6EBPXHDoCJYNgPICVZTMGJKyh9eHnITvU2yELJr+OXt2w9a1PQ4CO7iDz
4/ANUnLXkCbzobC5MviluT76IPkOUrzCHCcTHwQlUj19F04SwtUlEE8Y4pumE3/jQYwJMGfO8Lnz
Qo6pBvQJmE4Fe0Ayeb4SlGaIUb/Rr8nOy/1vY+nXjp+vUUh+cFqfz/svs9KZ1bsBJQFADoOnMuIq
FKV8tkW/mE/25n16Pe2goXIFVQjfi7zvSP2W/ou3f6E7gtYAP97Q19sanLsbEaxRCCxFf5gPcAqi
qQs7XgZ+xn2qolaJDyNflE1zHYf9G2shgk2u40jr/MYXPu7u/Ro2eOEmPTGrn+5DEqONaDJgNqYG
2gwH332+vNM/IIHnM/5rYJIvNlQ0srYOLPC3ITR2ZpTe1rfZV/olDcijhbqLHz+aXxuEYcAghIck
yv2f/8NPkBa9bHKoUMdlD2l16rOof9WuzbD+cl/evH1rbsAB+EwCrLQSur4Viis3WLE/+8hLUyDd
up4ex6itYgqU3Q2/K3+6Qb0D8Yy7f/tab9UMSEpf+W4+uo/e1nkQ/o/L5pcebCdrPPu9o/ASIHY9
A2gTbvTuzg3s7fCqhdDY9OOHNy0A0jgygo77a6SLC7cjugY0CBihORuYUcnDeXkDBqop7wNGItps
LD1FdrwIuB2iMKr2N0p8QElKBddIH6jf0yTia8W3xbsLjQuornyofsovb9E4je2MmPepx6PUgMa2
OrfduIHZbg1jX3tguvdjcDqU1e3k3jZr78alC2VWr8P4QfkDBPnpxCtcn2rAquHkrSs3C+NsX3kx
8sFPlxd4zYx0htGBoepUxfoSBS6sra9BXPUGNtdPWk9WAFX6wjNCR3Ojiy5TIDTPtKmSKuk1a95L
3h2BjDzkHh7cqNjzz+5nbWvshiv+Sbmpfj5aP5Cv2eAq2dBQ+Dygz2unatljHn2KNOwuo84YK5jd
XODYDng74kmXbcoA2tM84F2g+8NW3UwHZ395vpfeBnO2CISl4GUFIlY6z1xoagKWHExCL4LJ4VtF
96ACgKXl5eQnqbhDgvWl741Ip+OKM1ly2EiNo/cTRwudkdIroVA6o20FjhVouoj6PpBPlwe3dGxn
xg+0INgqHiHS71eF5Y3xfEGidQwk8XFTO/GGa3GRQbIhbqPL1pa207E1KeTK4paCLxrWir7fV529
6akRCXcI8tT0RfLtsrXFucPQAAVEfwXwgKfnkTpaPLKx7uFy0hCl3muuFisvj6VEPxgkAVRHBfkj
g3pqI85qgca8pg/qmR0OlAnTTFXVuVFO6ivg5w9kBGGwme7mPpWJgsdOK5CkMwJI6Kwd1iXHAOAj
OpFnPPVZDUcfytgYWAftbcWNGt4HkHC7KkWx5YTvtELfVFWxgcaZVttBqRrbgol9pWtoJ278zsqu
0T8JCqx6z9gIL/49q15yFLUsdBJVeXEjUndE82oBUMNaQ8PiCUN3G+JjA30TCNdOZzE39USJVXy5
1n51xmvN8/UemoVbltxbDWiJr2x1lRBm9hfyLX1sc57No2vSJlanqhQ2Y5pD9guy6IYCcpgI7B4b
tb7jUOdEY6HHgGLbrFKgLoXfx8alrZkUROeZgHE2Kl96mh1s9zPV+igD6REnrW+K18tnYTEqOLYo
H73KtSjv5+E2wOQhh5JU33Ik/Gx0xMS2P7Yh2gpUNKMZJp61vV+o21SZGWtGcbXK7Lh4VR9/jRQt
oH5SxCrH1zgZDT1+3QPZlluhzqOJ5JFD7tvqq6qUfpU/t8W74j6uzMYCLBPtOXBFcOggiJYzBlau
dW2iM8y//rlDNGQmT3jd6vresn2IsYHLycnWariLa35kUwpLzVTTGg55O9AnPybDxk0PQrF9z9gM
vPHreMUzLbhasOPgKY0q4Nz8JB0p8AUllaMCllFStMcq3mPbuUFqFb6bfh+atYLnvF7SYTqxJh2m
jmidHaczzLWKsWmg1BoQ4oS1/SkfqZ/TG9NYuZWXLSI37IBGHCgeaXyAR5pVThFbOmkR0Q6pLPM5
K0uflcbjyH4WBITb+Rp+Ycndo0sPARW8K+pkcpk8M7Ohty3g8KApQa1bHXTJoJTxIZ+kjnu9iJQJ
lBOQDoxfLFb7Xb5vjd3lrbtwqZ18gbSLEjEaSuxhpg2n/lrRBh3Ivd6tXCWLm+domNLkmumoxPUM
m0yHeB/HaQDyh85OA1RgNr35+0SBJoaEchmkOHFxyV3OTtY7JZ+wlJD5ihx9Ctz0WUvTz33tbkSG
XautidbO33+2XX9ZlLuCEbZp2cBmxCbwvKB/hAxmHORQeP07awX8DsaHp9GHTz66YhS0Co51BjAv
uO4zCNWC3lFdKQQuOBXM3S8TklsnutGM+ow9VbNqh4Sib/PNDDuo4pBD7U5Xvl4e0uLO8MA3AMoH
VIrlPI7BU4A26xZDqvxBMTaU3HXp1i0Co1ol5F3c6ke2pK0+VJ7o6AhbzlSr96JvbrzUfmCTt20G
oKMNXXnUzZT6GjKxPqeFuCfI90StlRxYAT4lsE6XXy4Pf+nigiDwr/FLJ8ODzOfgpfgmUmZPRk2/
g9j6tijyNzI+lSic5YSEo0K2UAX0J7PCYz9+0+147S5ZCPVOPkPyt3VtscydYeK0uh0866BRE3n8
J4eteJtlOxagOXMTrSv3Ik20qlHfgZ00Dlx168T5vkaz1Sq6bik8wYB+GZLWGvzzPDUY5nVw36De
tbVFj5Qocb7ESbUzim+QaYaUJfcN0Yclfab6cM8s77nBDGtVfpsJNQTB/sods3i4jj5KWuwahW+u
JvgoFfROzrWJOJG629J5ItTeAFi+4i4WvdKROWlRFUVhSqdjsplA7rsP+RDWwNNc3sHLK4rVBPwO
fQ1y2WkEC1jHM8D90HWZOM2GgFTeAvgq11bukOXJ+2Vo/vmR86szNJyLjALoX/0wreneSR+Yu7Gq
kIk3g4wrS7U2rDlcOLLWQfYtBbwbB8Iw8HL1VY9uFa279dbEPRbjDrC//jV/8tVRl5CqtErA1pP0
G0XWvFDDEiLDvfXcJqHj5ld8Tfv8g1JRvq0AlAdDKkIPMAhJj4Ucrbj1B/h/KvmOtxzKyMmmShu/
MOvb3OCQWGs2rvWDsZ9W9a7nrY+XoK9WXmizcnt5+yzt0eNvkVZ1svQ2r0rcN3TMKrBoGhCCao0k
NNMk3102tbSkx6akJW2sGizMJkzlY7wv0CEcp2yfTSU4ytZoGFZGJbexCtZwnQOaHViaclND9kaA
KsR2Hi4PaDF6PBqRzEaAXVPUDoEZohRblprPSo0uC6uPlNjwi14PcihSW6O95Q5qmUMWOSnqbabp
p9AXvPwtS6cTXn1mggd33ll/t6uOTAHRJNYxnpntO9C1OAH1rOuxf001/jhW09qdtRQ6gN0LiAQX
mTRDLi2OiFK6xIU3NYTxxevQ1E8heASjVRu2hi7CONbCy6NcXtdfJvVTr0AaAmx6AZOO2zpBDAmq
qEtH7ieD9a8C1/964/8Rv9f3/zqO9L/+E39/qxu0NcdJL/31v+6a9+qP++Ll7Z3+5/wf//sfnv63
/9q+17cv5fk/Ovk/+OV/GQ9f+peTv0RVn/bigb134tM7RUL54/fjM+d/+f/7wz/eP37LZ9G8//PP
t5pV/fzb4rSu/vzrR/sf//wTynZHMz7//r9+OA/gn39GZdq99DX94//87+7l9Z3+8aVKf9T07De8
v9D+n39a9j9QPEdxGQBjPLtBi/vnH+P7x0+0fwCkgssIoixz9mqmZa7qrk/wBfY/EHxYOmhf0Ko5
J2D//IPW7ONH+j+Q3bM1cGx5INxCyfjPf8/EyYL9WsA/Klbe12nV03/+OUcYv7wsMqsQQQShBpjv
wBIM1Izk2TSiTk6tpno4FpMdsJx4kW7X1f3R/Pxl9djK6fXxLysm3gPgukaqDm+C0x3pGmNqNGg+
DXXVApStHo3vCmOQOu9Bfq05Djq7BrTfgpfUeCrGrF4xf3ogPsyD0mZ+iszyYmc0OsWUljWxhRmO
hqpGSgkmxkZLDOR+Gncl0JCSev+2BRgk7AA3IXs7oygSXVfQMly03sYsp88emlKRG4UYNxm2ZVa3
6EahKZ4RFUDQevrt8kwvrCcm2ppxDOhyATb/dKa7oVOsogThy5hkxC+JhzrrbPiyldNL6l+DtECp
A3zZnIeQuWyBdbInl1hWqCoJ2Mt5UX1XYNfX0tKEclXO3i7bk/qWPgzi4Kge3DZIJ0Hlczosr2lr
jY3gAvD6gQea1Zd7JbO0OJiIXoNmulAIQ/No6UDVQrd/jlP5PVXratNUWvNl5VvmKZSODL7FBLce
dPFM8DKdfgtNBQgdk9gMywFwWt12QsHTO1LaYUzQe2ZMk4AmBb2x8M179OT5LK3t76BCjENFBQfX
5c9Z2NsnXyM5e7ekauqZihFaCrhSJou+qCRWD2pN1WRlby/sLfSTzlyVyB6iQCYNvDfzHsxw3XyM
qLfnbf5YNFRfKakujgezApgofCPY6k9nt3DQw1JVOlYaR/aAhJQRcCdLdvlEmpVdvGZK2lQm6V1u
Z6YRqk6SBLGTeL7DmpseqfHo8iItzhyiZyT7cVrOOHsNNZ6gCuEaYcNpF9WO2l6NBlsrFp6PZ46U
QfroaFBMtmSy9xxZOrNxXLSSEkPdVyXUX4ccnR6EoQP08oCWTJnY/JApQeYKJaDTVUqwTKQynSYs
x7J/KqHBt5vcUn+KwXC5AqI5nztkybDjcEWhygPqxVNTPTov285Tm1CMTrNN6m7w7aLjKyt0GqbN
DgZLA+5K/eOOwCVxakXYHleNWmtCXOPau02N7JpONujVbapuR93WXjN9ILvfncVTo7OnOXq+Me60
pUPGJrSJ5j65Sgvin0x1el8rPHtls59P47xUIH7FNgQc6YMF8chW3YLGAgSHaHMaSRH03GsPrdmT
lfz7+cUAAlB0pWD3gcQKFG+nI0JVsijJYNGw0hRtZ9DG2QGlafrGWGIaNcVa4apcWDZQRANJinci
sv7y5rAK7iRGp828VS2QeeigBcjM4c0V2jfEoc1sFnmgaF1xhOe7H2fYnCfRQe0O2K7TUTp1EkMX
OGFhjiJLYFddecBjog/dDG/vy1tkYUJBRAVCZxBG4REl9zwnYIflMQdJ06Sy4a62OvaoTqkLtQHe
bszEQ3LossGFqxa3LLBqgD4AqKtZ0uBonFOutykkgdTM8HXag/9Bt1ur9YvRcHyStsjq2nVnvTSO
mZdB17P+wdPG9iH1WhS1L3/ObO30sp0lN+eYDew2qNRLz+G0r3KnLPqZ79Qgrs/7Atr2Wt8DDpFU
cfsJelOA8QpuQ/chy7Rsrd9qYYPBL2MzIxWICbEkvzBU6BId0dIWMq8nG6NSAN8HdyBwGNoLy0Dp
C9aR3+sWgC8ClAchxNxwgSU/E6Ee3VGb+p6yELJTGXhG0wqEuq6Cpozq/fLsni82TIGt18YzALDb
M47mpjdi16ZgYRwrrSvCEvzFW1clUA2zQYyOJMdobkVNsmgS1HQCHewje3c02cEpxnaNovrsWM38
5VhmdH0BeANI0emxGit0NjNdoWFfov/SUZz2k1VoyefWqrOVS+XsWMEU+r6ALYHcKg6y5HmnyhUE
pGR9CFZ2sLOmmRNAoIl/IQnhm1gw9+vliT7zvrAHTnYdmCLkH1CGPB2arQwZGrbhMbrE895yPmkb
r+/WGH6kVMvHzoHwGhYUwuHw8jLpczYQkk7WiGE1ObnSqJdDfCqvi7CfNcwOwuy6KOcMopPcSDai
jZFsyXl6GKGLcV8qOZCinMXm9QTsyMoFuzQDgFJ52Gv6jBuRZtwGnaBiozUDdH4GGn4Mg2+muvg9
nYKPCYBjnkMgmJiFL0/nOWVEiQtrAhwrT5skSIYpv06nPCZh0zJ9ayhqdkPhUkO9JsrOSj1PCS+v
tFQr+esTIOyEdZjd9hkRdqvlWk2gxx0nuR6hSE3Clsx0AKB2umJFC/5k2mSglCxJ8hV71LunIysj
N6d5qE+dtmtUoFIuf9TZ+xsySjPzO2Zljt1lWXsICOtOXjGcLFKnTWQ2Kt4KYlSR/cJllu/UVCWA
7KnFQVTqtEOfem2uOPIzR4pPAJkmOjLAsO8C7nK6Ml3hgoHQmbdmprV3DWbDt4HE2DM0HvycFJdj
j07ayjGXCizzYqALCIpeeEwYgCd+IP2Ooh6bqRw1XbC7Ecd4Nrvbqu5v0AsdVjM1OZAvAL7tDRuN
Qom4yqbNUOV7w/kxUDSMjIlvxX1QxtNvNSl9fBPUd5FsAf+GA+CmdBISNA4lamcLqJgZ7BpIAR1k
mlp7P5kIIZRs6u4g7d68Xt4B5w4PWxKtn4glgOhz5JBFtNXIXLtWw4o62ZX4ia5skzdlhKttjX36
fKXhwQ3gwnBvQkxBZsgvocnI3AnCflaWdg8GKFoio6qqx7zorB0pUvd6Qp1hpe6ycJPNVpEvm/kI
EJXNE3C00pqZkKp1Maupi2lM9Co7xBOlOzRR8cpX0XG2M3rSbZqkBH+s3pHvhcfEbQ9B1/3lqT6/
xvAB6CeBRguesMC6n35J3NhW1ufIYasdI6DDH+Mr4tT029gV+oqpc6dqIDZEywwWFXP9MSlHg26y
Zo7MIArLC4v8KCuSPlXM+HZ5POdGZjI19G+oaNBBU+G83sdGiHAz0aPvVEya9q7UifGWVqu0Zucb
FFbwFFBBKAHsoC35h1EkHdeSTIQa64q9Tc1G8xUNpHsNLQyUnYS3VgxYGtdMQq2BTA36QI5s0Z0E
lG97ERLIy++MrlVu9HFY0/hYtvLx5gJ84IzabFTjjhlNgdOu5DzUMqsNpgwd87+/RjM/uIcOUx2K
LNKem9iABH9KRVhoCGBKmtlXLIv5ynZbWCMwFKOnDkpHyMw40hnLmTogxeYiWkTdaF/Xrb0vFdJ+
Mk3Ir2qofqzcGecnyQSMdaZ71s05US5FTTxnWZlasFe6qXIwMkXx/M4sKscHo8naHbk0OBdkAPMq
IeaWNdaABkYOmirQ5SY92oISdZup8U9Vze6xe6qVV9bCrsDjCs+J2VvNF9TpmdJit7Nb4fZh27Ue
Hk79rKbUruEYFuZvPkvovdJB6g6Z5VMrNRuQp1Qshian+L0kqYmIx/jWwxttL2+/ZUN4qeGRiiyt
TKGmsK4zNEiohQNrq0/tCDgcNv50TSa24oyWLGkQM4R4JohikSc8HZLilkPqEhWMu57W3Bu1ZUSK
o6Avv+FrXYFSH+l8Uc8J7l+2pLffZCZ67Dp4e7eNE18PXVOgYdyBLAQ4STXyYOTQUIMmRQI+xMHr
Zl1wvMr7bVs5iP4MQWsvcIhRUr+H8soE3VS9B0pZG9wB4N6OV59HpWreO2vQQRmal8IJSzCArVH3
nlckMAyQWuP46IiFHFlQHD0SWTIo9RBaUEOLksSgN4z3/VeB4lhkeaUH5CkBR2dpTsq1TlOyE47Z
7H5/h8yTCUg/ePhR7jpdNybwqhVoTAtrUwNriI5gt1FttkUOyVoxtXCQ52AP4c7MYIltf2oKiKka
xd9xCNuizW9AgWiSQMRKc93p5eg3idGuEY8uWkRdATw6mooNI20Uq8JOGvJ+CEE+yvepYbNd58VQ
UY8Z0W4M9OPfX57NBfcB4iVQ/QJkN1fvZPcxUbRW62IME6+uQ+jGos8JvIXhZSsLwwJrJcpI7sf9
780/P7r4+wKKEMOIdtg2a9QwGwt2aPOs201q2t0pdGIr9pZ2Khw+WgqQYwVkWA5nykzPbL3ueRgL
qKHGooWOXqxXmyHL6s+iLZSX0gDHawimw/Eh7Tzv1WWIf1Z8s9Rz83HuEb4hg4mbALkna579o3Gr
g5NTwKN5KExGLEDDE3bNzSK5Myp3uBJ6oge1Xdt+n3E1GBX066qK3t30SszCWHPavWvG5U1ccQuJ
3T7Z4MHOVt4QC25wrj8BAIygSQNhx+knCrxX1LxWxrBxRar6la3wnVeO2n1VjePb5W2wtNmwuXF6
PSAYVFfa3eiUUVS1LEGOk3QkSuqm9VtuxZu/YQXnFr1OIDUy5RtxVDx30puKI3PckF1Bs/rQeMPv
KUf9tbTgR0O4h9o5iPBP5y2dtGJsDG8MqRDVfaG2BojwDQvP8cwZ+dbuhvJTyzmBilg2eCulrfOH
EXITiNIRX6BdEHrMp8Y5eAl5UWMikaWY9qJJy+sCQh3g1iNkOxYQi4Rmh/l6eV4Xdwpwq646wwy1
GWNwvJlbT7eG2qshPNTnzx1z9UBV29GPvamMLlta3CdHlqThUaQoM7WGpWqoOqg0ZMVNMhXjSipj
eTwzjQr6t0DdJgUApW5WSPZ2GI8FLFgXM7X0U0ip+A7kXL/+jRFBngapC1R6PfmUZTlhLWQveZiP
ubYRtQqDVG1WRrQ0b3PeE7mKOd0uB56tw+Hr0aYSmuPIIk0kzM8bvtYUPs/+SSIdFYtjK9KVkWsq
bTWjwbzhCfbIamsIOTFsvxGes2+gQbXGfr/wIofFOc+KjedhAqWzNmqmULMYojqVYGMYm+6Q+SDz
HQ9DXLrPY+dpB2643VfeqMUXHcrj16Rn6ZVZCneVYHreFWejd8CBhXOAUqIt7c3BRhiumHQMhT53
oik8jUo1eeaa020Tu/o5GGlYsTQ+pD2dgCZP441w05XnzOJCI+MDfnIEyo7cdZgxkqh84mPYeW2z
swat94EpX4PvSmTa//JxKE6hWwM3N1Lb0rw7jenWTo0pp13sXE1lnD/kiD1vcVdSNwR7d39IaexE
mcirV6gelQEBr/lXHXm5FzEgr7Nyny6d2OPvkU6s2eTOaHJIobkEqsqswwSgKNFEtQ4ln98/sKYH
1448uw6kgpSqyHOEFahnjKEmjN4fiSlC9MXHK45uPiryZsKlMCcW8Vo8Iwzv2OgO1piMYYaYm4HO
u8xNf5wLSA+mmpcVXgNFc61CXMrwDZIB7fj7o0SxBgSSeKvidScdZRReY2cCwXdYJ155aIesC5q8
7D5dtrK0bHCxYH7BYwtwM+/04uhyt6ksEvPQY5W2R+qmAxbVyN17MfFyTQBp0RhgcHjug7fnrKI6
DFlMR1QuwgmJu83k1mpQJw7EFlx9rbd48XzYAIMhxsMfUy4z6SDIgswDkjGdIZKXQrfiNHQmpnwW
6Cm4YqNuvY7IrAmQgkLoz48HgHb2U68pz6NOIZxAWeylK3fAUmiADTJjHByk6Q1pSdu8VXk+qCMy
K6qxK2NV+GAoc+4n1y13dm3V/v9l70p649bV7F956FU30LwtUSO3Uo2u8hTbseON4AwmRUmUSEnU
8Ov7KPe+9+KyYSN31YtGAGcRp1iUOHzDGXy4D96+/4bfuhKWIBdyO2gOxKe9Tc77nBYVDmgYlubr
XLRXPall2ofBF7cjn98f7K3DD9o6AKYhxkOD6uQEpnUfjs6EvY8WNj3zdNwl0A3vP3iOb00JDxCn
HzC+iLVO0sxJiQHadkhZVC26e/iDFLdZ3fEU+j76bIRt9t+ZleeDCo2zAHi/ZV3/kipYtwiiKsd7
88ZwzTtVXc2dNTfvP7o3b1J4xy3tQyAO4GT3cpTcn0qkGmiR8LjgN8ztwGRuRJ5ItyJrGovF9mVu
zxQx3WNGfFhXZV6bMGdw/87jBa4DKsMgQuH5vvwiaFlaWQM1tfI44SjKGnGmG+KKdRUuIuKVUxV3
78/9zWWDhjgk8gBnhD7hyxF1TXsbAZyzGgaoeAVe4a+IzeXm/VHeOn4wI2ALA9T+UBN+OUouDI0H
AMBXWVa5F147sjM0p7q90xXjB4f3W5cHdKZ8HHaolwF7+3Ko0vhwfnGLaRVzb7goQLq6y6JO7UbD
ybrCKthzkg8Pimbe33iUqD8Di76wfwP/ZAc2DhxoAkBTVxX4bJ/zuvHSqlL+B5npWy8MBR4U55Ar
grtxsgPnUoa5LT2crnCcXlVsqLxkoDX7O5cgnM6XnuaCwmQnS7FBRKPCZhpXMxvdNRvYBPYU9FPf
Xxhvz+bfo5zsb87rsPQ4RnHCzl3HTlWu3ZmZv5EYolmMBADIKbyakzejOda98VFwCPxsOO/zrBTw
G4cegIEMabgyU0VWmVMOH2CL3qy3gEQJ/z+ETIBcnKzFRnW8c0DPXg2978A2TOnoKuum9g5XQLjL
7Gj3LaC327mW9nJgAhnz/JEE95uHG5gYCDSQGb+2r/Jnt63dEXuvHDK6KV1mtzZ0mifZZvl2mpX/
3aGz90VR1qawvenyhMsuuIJWx0fi0W+97F+/yckxK1UYwuNsRiIWNv3BVYJuJDP6g5f9xigA7eMG
RO0G3ZTT6C1oOp/nQY2MaF74nJZ74JyMZeN+8HbfGAdpBhIexFRIeU4b7k3l0qZqO3cVQMX8OMra
bg0aah9E3EsUeBILo7lO0YZEDLFYcr88ziSF6ScX5cKHEvS6LyKxgYHnCDlMaET32WTOZjnq1MkE
RGSKpnE+GP+NwOnF+CcbVDlKm8AT7sqHhyauhnD6VlWF2hrgsnblxKE2R4Fz2b5/LLxxXwCehEIv
WAULVOtkVCOMKMRC3GFu71xVyF3XkTLTTTSQ578xEuqQiPLRdMOCefl8Y+bOvIxnQLHaeDpov9fr
udDkxvG6j26mNxYMEEqw9Fl66NCOPRkqH2QzZHnsouxZQI8jCoeU1iJbvT+h5Sw7XTBIthfRbZTA
UIg7mZAJMmOgALniOgKCjIWtuGdTEExbG3iWHblShfrgzn0DF4UQ7ZdBT3IZmOOJEC4/dJUZbZ6d
qu8vrU+79ZyzzEJf1Vdbrx+qtU+iFvyMeHS3LAv9zzQnhzjr1nUe65T7vP32/sN485HDEGIBkS7n
38n3GpSdZY1i+Gr0MG5ZlHxt5KA+eOQgtr166EgpAPtBvghUAlLWlw/difqBkRblaUXmaNhF06wf
IF6b+O78xZsURABiU2wDG6MPqUYtbuuoqYtV60KveSv6TF1wgsZV2tWZR3Zmdrvgts8N4Zc4gtT5
2M98QGZvfWikaw5BZ10x0SVTPMbhnntUNpvcmIhDdIXnzaYuNHvMxiY3SWWyGsLLZAoOgGiM026e
+wnFl66l/FgJyDMl+A7QaBrUYlhXGTIV2yoDfG0VYXdDZNWMQOs4EmWPlUt5C0BR64bJaOKWrd2h
zGHZo/wyXrMp48cpaOa7oZ4lKqBqxvhjrJlMYusPfB0PJuvOimGCsFEOPotCs6ggGT6lhgAQHSLU
Np0evMxk6rOKwuGvqL8YM/d0pwIvV5vWRQk0FY0MIohzqIwlPgGjezPyALKPERMwiMeUsmhjBxlt
SwH0/BltdDysfO55cm2Ex/tD72nLUvS25hlmDRCmcfowr5OyJ0WeGhQaSFLHLB/SOQxHUCkJ8fXn
hfjjbqUEUXZwi5Cuiridr2kwTAZwckgVJ8gxid6IPh+mBL8bjRAsp/k9RZUInCzPanBASfMQBK0H
fY/InDUTSBf4tLypYZApvBuFmlMBdsGkyRmxiJoS1vbzrvGzwE0kh4tKAvwBLNQC7klITNKeR5CH
attPbZD73cqNCzQPeIdOPmSYQpgGVNBLOcowMnhU2UzHbZuPzj3llZzQNS28i5xPQi4S/ELvUbGT
Xgr33JZCll2U+qjB7KKbCqQKKKGASH9gXgZ0YyHKWaBuAWZb6mY20jsbOw1ceiJFPmfwcX8wU9EX
aTS4ZX+IexV+nbCEn8JYDZfGVc0hruYKfX9noAmyKifcFFYOt45fsTqRvhnOojoGvwYIJ0iiuLzu
OgYQcjXmWPM8vnC6lpHdkDM+funjuAsSOVFvToauswQ/odOwKq3jPcNvhoiEOJ7cWmLIc52jVpaA
2CSHzaAVlrCjyukTjsySrWc1V/dBpUqSKI4qV4pyrniUson3Xp5XP8A0za8Gd7TyMuORf1/kWkLS
CKgwmOIKIZxV7HuZweKpgJOuWOdpmBS1Zbuvoqk1SRlMMJKwjikAURmy+grSfqRYxT1ab3Cgz833
IBJ1nRSlgjdCFjX2scvF0Ow0NCegXyQ5JPJJOditS8OMpujfeZeFGFmADvMoNgIYJrLuSja3ifAn
7FKrqqpfw6GpgQSKiUqOxTyzywKCnXFCMnyRPIgCDkvAxpYJYZP73SCtulDMs185LBNISocATjpB
XPj3ObgUPImjZh6wBCRETkaAf8waSDU33jNY1y5yCTHCOsVICMJ8O+dXFJubp5oDC5TaDESPNM5G
RRJXlmrP/HzhITfKc9fG9A1PTEg7WBSOmtmEclm21z2h6NxDdqT3V9opFAzdYmz38xDKyQGc5AwL
k5gI0+P7W8MT3XrCrJAmqQc6OC1LelvVcjsxg91JHRFXAN3brNhhp/cm0TTvyxU6KuDw5CrrAKtj
nroexzi4IWLQdKNhU1ABXRAObjKLIoeLfd/CayUDAhrC4Qv+OwFHgly7sAsZtmNoJp4onYXzWWVb
BTOuSg8MiOs+aCOA48hIMrf9CpCiGsm1Q4Y5nJPO8XJS3tVjASNYzD+jrUj/W2mwHWMg01a2zdUF
ipbsJqg7eRtQQ1AH1axdh3lYnkldQgLVHXIcLESnRkf0DrZqEv/MWnMXZarBiiproj6I1F7BcaE0
S9HoA1cDtUwgl07yUQ5oqVUj81cy5Dd4XBVQZdmUFMYpV7WFDj1VBipgWfEd11QBXzQSpTXg0Anz
cdg0fXv388r/Lcr0ef7N1G393L1LmF6I1Ted+fGjO39qTn/z/yJreoH9/M8/ucivWNNpjp6t+f6k
8qcXTOnlf/3JlPaCP8BGBigW8FiKeDdGuPQnU9rz/0BXGDCphRMBuNUSKP3FlPboHwGQ7gC2LC1q
4E7xT38xpT33jwUegYIH0mowHEBY/Oe3u/ozJP2Ty/42UxolrpdRFAUyHYWGpXwCrjRC5CXK+qXY
FxbWQ9UNFBeXFWc28z93XthfNTnIvj26DLtQ4+CxQ+TCl6ecD/E8XtHS1BtVOTCzALnFINDgfYL+
97F3jL91SMwTVnjzVR36ELnIYd6Q+CP1t+gUrzxgLg8oPjubHPYqSVvqDD6o6FxRdPJWTVHU616B
y8VCEiVAcRzMVHYrj+o62HiiIxfDHH0mPXCTqJiRTWdD+ZzBJ/2Sdq66h3eRe1X3Hrmmc2iu+iF3
zhDyV8fAdgj/azVZDyaVRtxbqqODgXlqUhBbJcEkL610k2GKV+FIP4FnuJnM0G1sODQp9Ogfwgq/
piAbmkSduHSlXIciOorAQCus2gZTu/fFvnjKXHoOTPhVUKunLNSPatZfjVFnKPmtS/h/D1lzrKNx
kw/NVcTDK5erq0qRLgk8QNQz93acwKgNm22YrYfoSsXyRpjmRkVANFMVXSCKWPMcQo+Ti2iMH4py
vBriB5lHKy/PUlyp23hkx7AdjxZCgIPqG/CayKPuwh7HZnXdtSi2TsYkUSAfuxFslK66D+P5KIro
MNnsS1HP90MLS3a3A0umvQOSa837aOM16nriZgPsv4BZJYKgqP7SVuthBBs4INmltdDNrIC5Gpwv
Xnnk+sc4zatay2Oh60+0lourEj9ENduMVZenMacHmAfhm+TxuXCrZ43sKsGRGhJ20Riz0218STVG
BPtzjia54zG8PmSQBrZYdfKS5QlyzMueB2ttsidkyN9VNK9Id02ovJSiWE/zAV1ueEPvAnrVq3ZF
zGaev1i1j8X4WbgzonSwN+xEbiqHPjU13cG+w3enPAVwHRYL5bYlDjSeo+6BlGRjyLxpeX0XZLe1
t/X98pNx4XTWj9ueyi0ubinyq5zwPWH+1lCJEh698LrgorPxBVXxRtef5/Y+U/0erJXHOQISuAp2
6Cauax6eTxaSt5X/mBt+JbJiC5HTy4kg0PFrjKQXL2+o/XCv3JPisbXuGSKIXdAg5nOmdJymCvpZ
KL7EW03pOSru/AJJ3xmq6o8BfcIKOsym3bjW+VLQLzL+5Aq8J71TGVQqKzs84y68dorhRlkP173Y
csjPOKO3j9SDIhpBYxgcUJFYx0139AZ2hvTkLu9hlN41oDOft6ANxkW/Me4n1tt7V0YbfziPvfM+
ONCQNckQTVs2jcdeFAcTghoqzxxebuBqufZxe0fK29K8W7ctf1wMIVG6y66ncriJlq0nYnbr2p3u
P/n6RwXZA09uTOVC4V9uxs6mATQIhngfGr2Jnfbo1XITNuy8Rpk9QdhRq3SQkM7OBTy3oHZTR4jZ
IJnpVZcBMQ9lFOwmmt0hlobkdXMkRTWnLmHXtgkOJLy2XOMx0G3N+J4iqxrmrarMelJ21wbtOhCP
kx9ctV0LhkxbbofR+ZxpuAcy5x69+29uLGF0lA+Idk2d2G496vMgrOFVrvi2a5shiZqdz89EsfEt
+dx2ftJTylEUHGOAg9mdw5wrj8EzkPQIGRGWpAZN/SR0Syj8fp3iCRHQvOIs2sxmq7F8Ed6DBWU/
U4dznArZs8jmlDkzpJ/r4sAkOCoerAEbnh0apb434C/hHM+qNO6DnUP9MzPbTSiGm7BEIlfGrl2j
ypunRVOy+1g1LQ785hGuf+boC9mcm67UaRs5ByTslx6Zj3riSH8GAl4GsfFln2G3oo0mtn4uvwvQ
PjO3PIZsgIpl28tDVonrIMyDpHZdLI5oV+G/JhAB75LOpV8KNd90QfnU1/aihRrFQQuDqLtTzg4C
oPbYNRSc1cmvLnxcOJ+CqqVXw+S5F9R5ANEvaLNy5UUQBJFOyvM7wcMcGHxeYu1q+APl0aZl5wPL
n8oSWVsB+fMzUCSLhMNAIJqu4U3abOVU35FqXhdlsy3RYjyoLSni4FKCX9ONEImLUAdIWpNB/DQb
Dqx02A4E7A2rdb3WPL/HmV+m1XRDs9WM5HdbOvAdl/GDFvau9jOSCBPdmVxDdg4vq4jQT+l1f6zU
VQ73lYTmmZ+ComIhijWeWVp/H6z9NvferTD2oOSg04wXu1g5lz5pRQKawEMTNtlTY6IeasB50uXY
HeOZsits86SFHltalxBpFEgCViUDlKVT2CBDbwCqQh7lVNBThZXHGoDxeyccuz3xJN/H7ngu56eI
iodhwm9RFCbktqriBBnTvFKSfHfAEqssDATJvIUo0LAquDehADLzxA3KC4VGtMs0B+k9SK2dH5ze
eyaTNvCqZIAWS1D8Ao9nAK0gxehH/4gK0LEos1t3zh6LIbuG5dYFVAUfgOR8Ghi9Ai5u4/nddzHu
Nf0ExUsHMFJy7HAp3Q4apTDpOGTlBdY5GwTyMAp9mO1QhyoRTVgdiSRI9ou+XpFx8HB8lzdeyaFR
B0Lo4gp4Yeyst34b6E22PLESQXlKWZlt6tLtzzsRY09P3Welobxg/TI7VlJ4CZAW/Ag5rfM8xP1t
Y45KRFbigve1/eGTLtrE6Imtxh4NkbIJ4qRgeXeGAOO7CocMUdR8BMs1S8M5h8+VW9m9yoLiKNqw
uKjCCbq+vtttYtMXidN2cTLJBvBcs6OVaRbc3ZTGEYKkGXldGI8Qkfbb7RCqbekRDwWYh2b8onP/
yANY+lYsu/KioUo9KG0gvAhwTsW3pGOXbWn2I44Rzxl2pgW+Z+wMAKTOBS++shqZYCt4v6bBdBEP
+gYMAHiPkboEP4lcFyrja6+pbpFEnk1Iy2KRmdRqKzaNp270KI6zki4Otg4SzdI0Z2HQxwfVSTOn
kBKOLpq4Hc/Rni2vYrOcnrpAlis7Bk9Td1LXFWphYKyfNU5wHfMp3g+ieegI4Rsv37WOJJ/m2GN3
LKITXHdYA8MdZxyAafV5th5LvPFBd9VWV2W7Fdq7h7l4tLYtef7vqoYkGrEQZcu96IbYbj85FRx8
CCofmvR7TUIsawCix2Y6p4Z+zdtqRS393iO+9JsMZix/JX7/n2f9B2oQ7+VZX35UP9SLDGv5/b+0
qHwoTgE1uRiwAE3wM4/6M8Py3T+AI0Z1GAQBZFpLrvTPDGtJtv7KqFz6BxoR2LBgeSyeRfR3Eioa
Lm31X3sBoAEA6rOA5pHsAV68lMd/SagaaPkEeVCESc2IIFtPIn6/mgtf4MbhHeM2KctxCZOhoA/X
ByB1qmALwMV8Gc0oFu1DePdB1tunRG+ppzSwWBIuGKuSVqipR5WqvkzUAuKrUXm9R8Uv+hLXxZyn
JCvq+9iDhFDSD6C+N4nUNYkgAI9SXvzYWa9G7TUzsY+6LdoV8JtcsWKa8CEis/YO2qt1seGlFh5S
ntZI8lyUvQ/9Z98KFyoJDupBBSplRC60a5CvofjkcJfE6eChsn6MM9l7G90qceycngzn5ZArsZpL
hw6bqJwk8ixvjturwMlDf48iqPBUMsGXeEJZVhf1U9w5ACjGYrESThTyArF2I1KUiYmKALU3sL4F
3coBch9H0Xcd7Fcy4PbBQxv64AlF99i5RaARAMJeGG/2bJIHOVHiII2sq8/Ki7V9nEZ4UN2ZYhjh
oWLGalKow0MDFgXZgsoVYyADVmk0hd50MZeaims2Z+xxBFq82WdjbcX5CPGjsEwGQM2kwa1CpiwA
wx5EApqi1ZFBw4nHc1P5W5C8dLvKODKfjUEaSyFLUA8onRGcdo3hFZIxCDzgbMqiqJ5hKUNniALZ
ZydH+0Cs2Tz1FE0A1QhxRwYIMqFzLUXH7Ip7FUg5iQ260euOpQbLxiLF1VnxjdrSjsgMpIJ3S9V1
frWTYWzyZ93Dt/4GZ5/azhDKF2lAWHGXOU33BL6HhF1X6agVUx2iESeT5UGXfSMhFFua6jwCDgnX
kIqCBzDijbcD3jpsztRQuXzXCjplaT37qLP2rLwesgnMbJ/p66bvIcAeCsTeSTuE7jUun27fUTus
dVz1d7QZ2EPnVM1XGcrFdzu6h3g9mUCl9vzr2jPVN4r6s059r/ch2+H05sHTOegao/TLh8YZnRvN
QX9XtmFfwK3g55yjKr4KGmSXqQ4YNBGhmrcZcnLjNXZGO6cuD1NeogDhT0H3OASwQi3F4D9S38gR
BhoQkUkW6OzKLWdvEw+xi3YO7sZqoPmhUA7ZIC9MPdWoPRo84Cq0Ok/iEUE0dvMzcsd63VmK1Gh2
bm0JN8W4p+Ex7CQ+wqfmE4/VJ/uzJVH643PdSHOYppqua4UYD5ujWPsSXZmbtmprmFyNgbSJQzV8
brJCVuG6VIUTIpUuPZEWXSaLMx3A/v2Q5/DrWsWoXMQby7K2uCgdd5RrLwRF+AHrQA7fF3EOBi35
IXMurK1KDdQ5J+EXLluYCMhpjPK0r8sAkZmYM7WCfGRFLuYxa+eUQE4xumSIXMI17dAeT+q5EM8F
iuAWte2w+WRDy67GMTdfY7fookQUYSTSeOxoh0/K6ztGQBPcSopeCxwtO4vFxCql1saxrrOmRTc3
q3ryJYWEQAdLt1q6SHod7tCHwbUGQimuh0CRDo0PB1Aji2gjfAgFPlWtKMxZ4UOne0eambvrMoyy
alPNULapk5ENwt57oY5HZLa2pqnXcymOulmAmdlo2hlm7JkOyx/RoKi88hvdNJvOq41xdrM203yD
gKAjKdOalgejugpPp0X1DhZj1qKJ8ssN91et7ld9wdM+KoDz6GIwSHlAwwRaQCdNZQE6KoB4fZYY
2RGUXCIQEVZNY7rf7Nf+HAfsbsCaAPp7pQMeoLkyR57Nkrly9ddGDNNX14iPNG+WRvuv1+IyCkrl
iLWAZQ7pqQTaDL2fMkQvMhkt83Yg0OdIjEr1CaHsmOgGvgJThk3x/iN8BQZaRgUvJQRqC9o/r7RD
ykGxGG8oS2gF6EZHRg9WmQ7v1n40w9Lcl/kWPWxSALPO9NoBfKxMGuA9P7//PZYi6unk0fEGFAqQ
YyD1T+r1DFqx0muDDP1ZjoKA5EdctaiSxpPZvz/S60UDPMXCyIEohQskwlLu/SX6iHFu5rU7k6Tj
it0Gc+Zu5nb6CDL5ej5A31AUtMF9BLnjFO+gokraua2RnzHsh5bRdiW4yo5TB/+L354QZCcBlMST
C6D0QF9OaJ4CdOBClSUBmuqHGM0yMdCPeFpvzAcyHoswKdDnIJWeYNVKCN0ihYNAtyYZgh/uZ6iT
ZJCPoUWJiu9vzwhivViLgBNCAeoUqi0B27Ac7JKFC/hAHItqAC/yD9bBWzNCHAo8D9YAqvsnM2oC
7ZHcH1gye7IWidP3XXEorJoRV9WttqvfnxOEhxaqz0L58RBo/7rsQkjNQSgFcypC+KhS07E16GDl
+v1RTmE2EDoF7yZEV8RnGOSUOh8BEAkdDp8lIkDtrLWoI4Y9NrchFt6byvn+28MhLUADhoGMCPbF
yV6KutjLmzaMUJMm+f2I1P5ASkYPpmf1hTdN/gcgutdHJFjmKLRBp2zxBTl9iHxGdUq3EwrrTIQQ
keZPANigfG/diyk0KqG2+mDE16sEI0JFBhc+jjngvV++Np5zL7cKI0Jnrt7MEXAWuCIYqofFR5Ke
b05uOTQ8AJIBx1oOrl8OpsBXrQXgO0oQfY+bohiGTRjQ/jaK0UzirszvonYAmuD9V/jWBLH4sQsW
yis4AS9HNWHJcYL0UQK8nd2SJm/XtCn0pm2Q7r8/1OuTF1p2ON3xEy01vMiXQ6H4pzIEvVnioh12
yEm0xJmt3b0/yukWWC40MCrAEcRf2AknQYHq4rYYowprvrTia2EKArZ5pdbdVNrLCm2Yzd8YL4JO
pQ9ZguUAfjkrCZtRKKWgScciyJgIH4gqqJ1PDxbHSp+gvPWRKv3rdYLYAP1SoPFxcbun/mF5P5MF
Gx8nLoBkaHnBzjChIipufToOZ4Yx9HOmUA+/i7mEqvGC/webEPOEbPXJRLvRumbqC1wBQ+Xfls3k
wvyI1dfKBN23CSSLG1IDWvX+0329ZijM431InOCCA4HvZHn6OZsi0jK2VGbR42hLx/tKAZFZvT/M
612A/gqwyMB1wpgHPeWXLxGFTAsNTcrQWRPeHooJ33EG1VvJxuyDCb05El4JCi4YDPTclyNZ6RhU
cQHyrh23RZsJBb3En1todFgXRcr3p7V87ZdRFWJjFEJcbAREPK+oxyE3vRsCbFJn5ZYuUt+kjb4N
3EMlz2s+0GJ6/aoANwbXmIJOANmWU60HGdUmm4kCsgWSYqkzZigVB/VHlh6vkB0eBMUoDmXMCEQK
4IBePkAhmrGE2xdKudk8ZKs+HNA46yfaT6uQ1IqldorxTKWNxAP6KmZeaaeF6LZHFgeQCdsjWAQN
fbhnceV8JLvx5kNYQgoIQiziiiffLkCmmbUeZg17Vp2GGdr4UwjT+fff6+sjAAZS0LjAbQ9yDM6e
l88gBmJXxD3aCaItyLGGotEVd4DRc+O2uZmiTj/kwMV8oKr2emqLeUIEVA10V5f5vRx0IFHWQ1gv
Tlo81q0IpmrVslJ8cEksx/OLJQtKAAZxwAeExCvcLF+O4iP17eTQw5nOneMwzcsCRaicVlqvTEYD
ciG0hNp4AEmbMMm9pvjx/qN9tWUgOwRASYg6Ke4oECRejh/NLRxgwwbjN5U59nxG2cI3LmAaakK3
d+7yjwj0yyeezBikNRd6/wiiwXg6OXt6ljW5wDGf6Ag2b3d+VmcAgNYQZNzDuWtgH9yPr14jUMch
Eh9ws39S5ujLCdLG60A3C4PE7Qa6YhmYFWDv//YltYyCExVBPFRUQf17OUppBhtDcyUAurloIaBa
u3CJ8mElV1M39Yqq+a6zwH6wLV4ns9B/AUEXZx4iI2jenYyqZki9WZ8vXSIOsJs7PuSh+1mx6CIW
7W1Q2a8+oBl+ZG9FDbTH+yvHXUL4ly8SRAjQyUB8X/SXTjdI183d4E5lkIwkMGviO/NecNmnxRyM
V6FGGS3SnbzWbT9sSUvbXZ8G6Lx9f/9rnLxfxI/gdS5fAxEdBPlPiSbSrRVwknCOkZGKk6aDTi1q
4b/JGvg5SggbiiW/han7KeOyLPg0NzChSoNRT2muBSS058L94JGenHNQLkBWgTcJ/X83BD3h5DDI
FQUxlg4mZbNlfKOykD11bQ4HtiLvTe8kEDkCZiS0bfwRQelkVy5DQyNjiXYQiSNNXL7ar9E45U0s
ZkDC0c8ln3BpWJrUHpBPG4LOb/d7yShGw7UGmiyobdAie6U9E6I6BuGYsEs7jg5EgacuUNyVfZWE
0QB77feXyM+V+MtKxXCgBIAUuEDuIBdw6pc5okdscrexKWjgBEB81zI1JKFpo2FrHTl2Z70EuBJM
ABNOt5rhC61DhaL8NmQl0Re+YYAKQ9DE2vDJOBASWPkWQIFVRLl7a8O6EgC9NSMLr0vEO3YfRM0Q
nMnCbdgGqudw/Eg6RMo1oAeOL59+Tu//e4D/AY78L2/6FdbyNv9hzNM/vv/4h3r6nv/4x39y2OaY
p//6tS348yP+BbyEVC6KVAgkltLOkrr8C3gJNTccHsCII9AA7e9fbUGgK5F4QPCNAj+9VGdwxv4b
eInqA+zToTmKLYuo/Xf6hNHPLfbLKqWIAPCdkDHiXsRyPbXKLC1sm0DlHlN4Q+xlftTGu4Bn99e6
oXAipyXOA2DJvPCuz+Iz1CXPQOc/byScwooDNE/CZHacL1HjRvAMA/TcG39wtCqmih994MGABqrj
bOPmT21HH4F9nlI/rzlCyRKewFoBB9e2RxUE6EOC20B9/QSEJqU7ecPkZVtsDSDfMPKGq1y8Duu0
PmMN2K/bID7T8dVlh9ZJFJ1T8KXFEXoC/Vb768oD8n6dwYAcQEogw+G9JZOkjdaTRMNi7xB0yteO
v2r6K1Zc5/0qrz9l8gDujK7TIFstbc8CtYgtLS4M2zB/X96UN3IFWgGw/8/6znM+ATflJBVP8RNS
dUk5H8tNuQnuSbaagGJ7BBKquUGtBJDvW+KmMMXRPG3zH8L9pG5MnNzq8qImn9FmALx+ToBqgKe3
V6dzUtLmXMutY2I02NKWjNsMbqkAbSWimlf7cjxC4WQX9tc1AXtoo/voAGx6qWB7BWSju4U9AGy/
RpH2D9M38kgep2/Oz7+dn38vP8VT9/znT/FEv3XP9Ns//9hn+YQu8Nb/Zp/9bwEOIkAoKA6t6cK2
m2zasK0ujjSSic+KBOjwxOuhw3FWNtVjeSHbjYNSH62/AKU3Q3EPifND+eR7qQVcrLiFpNqn0dkX
3Rrd08RN672Y12O1GviWGSiKXELx3g02g1iBkBDWl0an43wJmAXEP/BZkbvFT5h8VfVlbHYRmikz
unNJBbXjRAUbQdaQQPgypjEQP6ZMPLAizzT+98KOvBnT0SQ9S9ijTf3LxKzxe/FT7a8VoLSP28rs
ZIMG3yVwjP/L3pnsRo6k2fpVCnfPAOdhcRfNwWd3ueaI2BAhhYKTkTTOw9v0sp+jXux+nkN3RgJd
3Xl3BRSQSGSGpJDLRdLMzn/Od/x0iQx1mwwBveS0nxoiXK78nGkcNOS5+tB8qifffFqu6VuMsaq7
ltnRqQ4zWaVjTBHJLh3MwO1uZRoPifKedHelfdL3YtgkW768Tl/m+WE2vlrV4Wqrm1z5zKWamDzZ
4cBrSR9C2KN+lVe41Bsgy+CuwXI6SjiM+6IIlzrIzGOLZdWYr+mwM8atSsWtEzZKVPED41F2/L45
kzIIFFwwgUy2Vnw24rM8CfiIG/NQ9yf3/quFDOsR70wD767tD2kaJTU3dbDoT51y7cYhKG8Sfhvm
6pXJ3/Qjfcou53ATuuLg/tg0c1jjhP52Vnwr8xFdvaAyg3XdZOm97PAfBd0FKGLH+DHyjFOL5eBJ
uRvTiL9RXyIribolmnVWqfgg9FNR/oizVyIkfrGQFjxNgdl/Iy8RdczBTdrldYtTvGL5FoBtOqb8
5hf/oQpgRNl56VH0eaBlbwlM07k7tPh9+1OFJVwWJ4+zasyklNfm9ZG8qt/YuWYksV6wAzYPZfOj
IMiRLEEp5shhD/Kwsk1IJSjM1ZcuD5g7vIh5p+6q7xluOba3AWbPKiMt1nsBXjj+3/1+h22Bl8Zv
NPfnvRYKgylPoDlfi3ihGvPDm5TXPt8IayfkfjGONzykkL6bPKXaK7V6/KTbSt0U1UulvqgikhDx
Lu43PUdlTjuo/YG+HiZxNHSMVm7EqdyvNoO4qssTE39TbsbkNJyd14nnoebX9+W9p4Kq8BeTGNTt
P6q74dydf/lj/uzXj6g8Xk2fZ9V6e6AN9W//WBT5fdRngJzdtOfBuB7X1wUTeuIXDJqZ0YUQVrEh
XRvzgjVMW9647CE9KfNbR+V81V2sRXAlvSpqRJ9TRgMpcEiyLhhHMXEI9U2rsIoqD06rBAmd0FLh
CFhhRd13JKs8y/EnJt3uciC5nsp9az2XUTxFkxsWKMX5OmQ8rO3PncpzlX2cfOBdrVDLBi4M8vaE
Jqs314/5zqFX+qun4ymtR7/1tnVH3s9nhu3Jz2KyNyKsyKA50h9T3/tmn/K3YQoais7N5pzWFzt5
qVkTYwZl1Y5touMQBdqsF4nN3AysNZj1zxXNTT3HgWRUmOHOUeZy7+BScPU1Wgr92jsu/w+jq/mG
LBVVB4ubNutfTWuOJFARr7c2ZBKjvI43UPR+JJYIZM4jFgUlp/fbgyRT6M+xVryxmn/JBdOHWaFl
Hp8KLp+Qbfq1BDkaD3agmou/rvdqzQQ+GYPEM3x30ILB1PZdZUeKkEdhqxBL3dBQ6KWo22iafkzJ
ye1ILkxb2wZAnakpAf2rYoDPT3Hc+gyyQ3PJ7jOrMiPF9aI5W1HoIX/5Wjcede+unB81vIqUjUSF
bhKua0K2HMwLZFL607huFERbZf6KdfRS5NpptsSdI+aXUtjf9Qr7n3mXVv8fu9R/tqzPjY/JjOe/
T/v8m7gVJH7/EH/b1uLv//6TIe23L/7PvSfTytvEG8AkZ6/f9p3WJ6QJ5GUD1QAV9o/7TuMTUxib
bSraH1O7W0ro930n1YjwotnIQjy2/sqek8Pjz2d49pw8zDCdw2oARm7e/HB/PPZlslEsdCE1aGJv
9ZvSNgPhQdqirGE/Ugif63DsHe2VTMi1NamdxNe51M4Z7dWM6r47WqW9K2F/0UV3pyj2oR7NC6rF
0Z2KF7opLmq6Po+zPbMKOgeBEjC23U4rRu5g/W1Rk0Nrqg+1CSJCKbwqAP/0vWTWVY6kcwzth+3e
si1dOW2FwGVd5/mbUxT2B+nW7uaM0rXnufKGrWU1BPM42x1G1+lx9mvGfk6ZiqjCHl76ogFwqov5
q7rEOjH0UgYKNrX7lExs0X1LClnfwahkYyHtd6lmc5jmFoiAtisPiTeNm4pM6B1Jw3Rn5h2OAIkq
fBvIkS8w6Dlt+9Z+mJfiMVGt+p346C0uC5RC0VXz0ueDhSvYqOhFgQZAX0cTj35RufjqK+e1oXGX
qLXngm9SpkBiHAoWq8WNosorqeW9kc/ctWU/BMJWWAtbUYetOmhfLBFHbc0ncY49FGWX3Hul3PcN
wYeSxyoThCCui603lmzYh2Ne1gFWof0ty+oUx24qjm5O8MVog7YkYtDva9fAPldx5K9911ovWdb4
cmGzlcfpy5KMfEJ9SU2WG6/tOXjI7s1KnE2lD1d+919muUaTTALN/Yz7b7N6jZ+Z1X4lM8NeSHHI
bXh0yxP6ruiK5Icy8fHknn3SUgUQ7jxcq2apvsjc5i02Roc8g4ZR7r0zVivMLbaomim7vaZXxYtx
sw+JKr5Avtu3q2g3c6V+nUFdP8eLfOySRd3NcZ7fAUc2lPpgxfmHOR67NN9wt22cHIuHoq8Ftgjr
ccQzxBX83haduLK3sXbdkB1yKPlFzEssm1EBHsOcyRiXTaHBwTO06jsXghKszqyFvKxio6uxPJZC
3InYwRqnc+zpGus0t3q5N8wFF5dqroHTdMwe++TOXNfKT4q0YgM/fUbfdoJ/yQL9ciuuhfROyenN
+PEPnsxvw9/OQ8ci9WsX7s9f95tP2PoE/5gnL2QlXCt/SGJafAS0OvR/EpUIYx5y2O+dtdYnyiHo
yjJ+kY1vT+DfH8w6H+KvoZaIu59XiKX4LyQx/6wH3EprGQsw94BqgeT45+YGZaDm7dZDQcYrORgL
m5Ulj8M0Nujc4MFHxigvoslKHz2NndxqT7sRIxPmUzJDFsEha9WW3ZzY+2pVuRYtt/7XFUb38u1K
QeT5B5dW9R2H309XFp//6yWlfXJcRESGqgxTuBZuovmva732CVlVpccElBeIadwc/3lJmSzo2GQ0
VMrblWXc3FO/rfV8yGQ0dPuLmDDgHv9L6/0v3qg/SkxsGGhcuw2zGVIQ2rqJ6X9QeXWPYCk6ZO7H
ca2+ZdR1Xc25nv3FXjlXqOivHavLPmaT/Dw6ot/d0MDPcSNPDe2eW8RQ9sckC/mcvFzGO8ecXN8c
Aa3NrTmy/zXdiBGSi1TDYp7P43upkmpMxBiOynIfSzFuHQO82Dx4abDqdbEX9joETCxJwSVm+7XV
sq/N7H6R05qDNzSOyxw/q3ZqbKp+Sbdx0x41t1Rumb1naWvDBY/MR+wJv6lX8rycbyCIla/NMo5R
1yzOQQe1vjX0fom0UgMHq3Su32tz/24q6gMvpTyPkHimemrJZs6dX5EXYxi26HfJ6mabUkOyqrqV
+JWXNTf+wBjGSk3QY+qPPbyBzZIMVcTsbt30U5tEsja+1+bKaQch2y+scju46fiUC/lgJPJ7XCiv
JgQG3unM+qGQxnTnLH2Ki9bcQZDdebUudmyFmkCWcj2so1v9avH5S3LxU13yz5/T9u9/rDX/36X3
/5nqzrkV//ub2v/7f4gke//prr6R4n69re1PqBouN83vm+7fbmpS+TdGN7c71gYN49R/rRMWtee3
LjDijS5tELbDcvX7Te19wlR7u9dhwDLNJhHyF9aJPw2NWKe4mzHS3mrUbSKLf7qnmSfMgo27xbW2
qJzLK86Rw+sgzGM8tv1GX/8nX9MvwLw/PEV+/Y4MOQF1MsVh7fz5KYJqXE85a6o/NPqzqRXfsnTx
cyV/6uLhUfeGe1cSMo8n49UbrHfVaB/yTL4tZdNhzDM27WB9pJaFKFQFdtN9ro1F0P9oJ5HZuf8D
Ho4H5c8nHNZiiGIM7Jg2U8yHSeHnFwtmKbbVONaBqE9rwA0/+53dFJc08xja8DutNjaB1V3v9vpT
axbrfZEhdqfttM3X9Zk2Spx3SdX6oxFnBF/aDq0PNpGt690Ft/0XKwMTkxvoSp3RGF/dwbtvyfzR
HV6jyab6YXXvkow4YFMYm26aUXh6x4jGIRmf6TGg0topl7COsx3LRz5GcbK8zXp/mUfT8YmXkoNW
NDIlWoXo1KLOo0Q/EIowg6E1yH54HIRafU5O4HwdyE0223mn/lquqG/jKrQRxUpDWLHBYqdWrt03
0HnuEVFsGHYVputKGrthhdHQrA7Hv0GNsPNfHM12N3FJFJX85mJ88OAqPrrazDdDAl2z19fZtwYl
Uin0RfHMHju3FZu0rF5TQh57+BefV1M+Wh1RiwR8UDeLAi9+lm/zQS22TrOuJ9Y9bw+D50WbE+IM
M8lsagkomvCSFtSdrmyHlmGACj88Qs85eGPznCyl+rCOcorKdcT7r4zK2VvUQ54X1atnDvk2Xowt
v0Nv19T1cJeonLjEWFlnWtv3ZZp/J/VRXoUXZyer4hgVMj5Ot1mGZl+UabHNZbYdlwl7Sd+o1t7y
YjcDahObeI0FoCegS48N3L+I9nPCJGke9TnSS4bJBiXS9bkLzeesKIkHF97eW/VvlQe4ScOEHSyV
N7PsVWWkCeNqgeaKhn4lUdGRaoXPWnOGBb8zFnUT1VJiGCwsat6I3JzFQiV85cY/cjtNviez9a1b
ekFWFsoSAZG03xFbre9XckthmcAmVG4ErdzV6rBxWgPkgZmH7ZgmFHU472ARsm+6q7xMqTDujC4r
TmuqdVtdKsYx1ZJvDrWVnxu7Ux+LpZ2DVHWQohIr7kJpJOaZmTBMXsfjAGXl6UQWQVaHNpYXj1MQ
C3js7HJOy37lJthmSqfYK/CFQmgcBFlaoF6ttO9STulPfebkvDlWuS/bin7Sps4vcdzLTSE8683J
8AwrzWIRTp3bjTmn19oSfeRYDAvy0vN2PP+S50adH2p1zblJ4Qe0/bITdbyD2uSRGG9B0ZMYgYon
RZQk6a5tyzlymyl+ECaTJWuQ1hbZq74oqreSpXOmL8Mam/di0RDk2rSEdzWm8VbPZIkV976ruoFI
Osix0lqms+nRoOJzgiOR58TbfsBLhP1qeBOzdWdrbRVQqRThJ6/9WF/O2eQ8m4vx3TQ688Qc2tnS
KTFEVqECjNLzvr8fy5hZiSI3BtG8rWqzx5omp2k4depd1GVmFhbD3HwfZ8ULkta0v8Rx91IufbZb
0ioLgc95fmfJzA4SAFcvNBV+W/VSXjS09Z3T2q85FKDnBrrWfWcM8aXutOTMYygL6rHTooIwUtRh
gb6req8O2nrRr2Be3K+LUuVbgoDD/S0Jc5JZxXE5L8ZbvSZZc9taIj0rioAuXw3TGXTTqewQber+
R5w2mp8tTnJnmVL1zYwEOk1R9ecGGMVSMhEqh/6hX1Rtm3aWeSyt0fEHRb3rk+lJ0c3X2VJfrGIo
7QBiSnIuSCXuCrPV7UDPR+2hM9T5YAld21tu3lFcrMwf2lw5R/zj8U5q8XBDKmit41ey9CofFLsG
EKzhShypYyBhHS+hQzvwznAk93VXjkit6BY71aiWbUMcXPdJ0t2ABEsj72RjQUYz5oZsUiOHLw57
wWwj4sFERktTsGtQrNSneqln3tm2+mHKodytvW5EqhY7+clJtG0P7sONM/Gd7akeZo1bH006Q3ez
d2NTek7soDEn9QbnfgxuHz4cCFWNUgcYJQewgDdHqt2HcZ1YYDVyeR+3orgzhVh2yWwq+yTGiEH+
W39fkXLmiJK5+KlzkKCzIR01UlVyusRErg/92lX3mHe0iMt6T/ICSFTRScNXrXbZKGq9hkOKGSTB
ulFHJbaksPRWgAup5V0xQja3d0xgo4BJLj3LL1PLJlxdEzpL9fxcSC/+0dTmeG1jDIwbrWIsyV2z
IRW6MpvMpwmBfSEBUxdDKhH2hHeiSOLHhBn2pW4hxCms89/60WHmM5iTJJixDox/0kJe5AAeZxJ5
GTq1VopwLcfyTuax+abQTgAhbFp3szk+6k0VH9LFGY4JomckidFG0hs+0jIRl24u6wj3ibbpBLZi
pyui3Cj6a6eb3qazyte2rQt/tmuGDQqJ0N2SVaAjUCXDanbzs1DVJAT/YfOYWKbKt4SnMhkGv1kw
HmBWAyAvNCT82Nu44IvF6F1YDAsHwWC7bO5SMG0XTPD9fizik8sKdGZ3APFihoXni5GFcmCNC0Ur
pkfplHKj9NkEt47czSX2ioe+NAn0t3p8IqJvvBrsPQK5VtWd5TbmbhmsHaIqAc+8p4Uy6hU13dWT
454aYWj7wtTiH4MzTz5FMfURWkS7Q9Vqd7We/8gITO0z8CTHRhPeS9ZxkfLIBoyQhh3YvPag5nKc
HzK1hd7gJmp/cEkN7Aj/DEkQG6kIRNWZgHbSPFw7ez6bjdL4uv0DcJSp+Wm9ehtRztfF6ioAoVrn
hL2anNuUyLIrdGpq7XHcKDdcolkMrGrSMlmSbOsytVYTigGgI4V18a5Z63rXmVN8TOe4PSXjnL8C
GofRI4mLFix/x3ac+8JvvGHeuE2bH6C/yTdTZPFxIqryoczA0VFbkzrSy3o6T8libw0rbR9Me7rv
pyENqwrEWqdV+xGcOlggVd/CqgOwGpeJb02WGhqF3u+AYlTRkNxcQnmdH2tNMe7IjdqB2xvmybRd
UPbe0m9Xy7lmseYFYkafNd3iwzKbeEORprpz0mpXEDrZDAO0jgSoYACAlxtQW+pwMKaFOuOm2o0A
Gi/aLF6L0cpOqRk/gJVxnqaS0SGPl+pgAiGo6qk+dGbv21ZpvCCg9/fJuO5Eyret1fZ7i3ZUr9Rf
xCOck0It2MKn+b2jjGaUyXG4H9yhY2FbXffCSpq/jAOLJ5HVmqdj0xx7vAi5yvCq8nL7AzS/PBOr
1l+yLPFe3T4msJUvXgBDFbI+QWT7Sn3tdJ0MSqw5+8/kwvHjkx+dhtGvslweLS/vAPTknykVZwOp
TyBbXPypuiHai7YkbAoVkfPsrq+xVj6ZndLhNKlUf25yC9StddAJvz0W0j43ohOBpbdR7yjiZBjL
51vqyu/xd+1zbRg3dYunxVPHjSWdR550WVA6mRdZDivZmOY/ZDusISe978Vgfyvj/mmp5f3Keews
Cvdd2sY3pAGIsl5K3iPRz4VbPpH8Vw5lln4m0kuZAa8MMKNWhOrErNBTBLvJkotvgm+0KZpxwvQT
N4GlSRkIYQ27LGYWWUJxCutch+nUzPJuLddH2EXuJklvCnw3M2VMNN4v88pvkgj50p6lUOWD1JmN
g1SH/TJIpvV1/F2xYUjKbl6Dke0mtnG+7ZICKyJdHTQsYH5OaoQY+Y08U3XyidhxeirsWNlaNiAA
UJZW0ox7tevKs7BEyaiY2cVKG6ZvdExgx9HVr2omTOihqbmZ+lEwJ+93ieZMG7jL7kaQhn6YZvkd
gVX34wWJP4dc0KuYGmbLY3JjGwfy0eqFTAZz43I1IidxvjpS6SgPyOY7s0SZn0S/SXJ3PVbSRLQC
XpqecKKG1UQe3OhahHuh0K/naPcCwq8LeA5Hh2KeZGuU1zRjLK714JTyXPSHbnYGl5GoqF/7W4i7
ytZTMc/ud6+vX1dRvanNSvVFwyHHNxyAH5g04XIWt72vY4hHnaEY3FpX50KdrXZXydYd9stAuXjN
aCSEVzfCeSWsjjcmGXZDAwZoUHZLhVbkO+qAW58YtuTS45i5xv2PpFCtCEsaj2O4AqDHevwWOgoa
hiv1S9MxIp7n/Vi6LqOobP4yTaN3N6e6964U6xr2bT0FNTskwLVCBfuTzJu5qMst+txDB2UPg4Jx
3xbeW9Wqj6JPk4NZczdkK0fJfnEeszTvdzqjzM9zBZYI7NplLu3n3nNrEAfZVyLiy0W9PekcuFx+
msczaDRniMrSdHGIeJxofbb69ckrtb27QDnKb/l7D0QRKN3ysUjwTXSVpW7NpLgT3Hzk6hlA1q1V
7KfyFnHOeGXN4B14TV/s5QXI+bKptPqOA7v+0Doz2BpRYZSYlwerdsqNmzvdl1ovOCm7ib0d4iLd
qv2i+eTmOW7O+Np6TwNtunJe4vWNGxXRL6jBzzDOa/MQ0hhjQcEPELVJfpBlUW64gKD65czQZrbA
6nyadJFvOs7idJ4+eHA5zsAdWLI8mMdknJ9rR4Dt6vmlAx49ZSun11X1et/lubiOivlo1Knywp57
OI2GveyBd8TvDrDSwHYpniQKGK5En1/bYjg4BbAlWYOUdzwcBDVndBImkzxARZCYTAypPnfZKLex
UJUz7Xr6vh+1buO0WFzhUaUfq7HI99VoAaPlzW+p1X/piE+L/Pi//+cdAETfLg8fSVb/NNe/DXz+
gY5Yd6A//7b8bffRrh9JzVHnZ02Rr/5tVOAx/CeFiPB/awE1bgH430YF1ics/Y6BQOiaRBVvqZrf
pk+m9UnH8k82U8fSzHwIuet3VRExktnBzauKMqffnKp/QVXE1v6zcIYF3MDcSoYXdwBhqj9XVc5D
JUkQmPkvmtfqw/9kWYhL4Z41deURj27Ufbnt8Ap/ZQps+WSP8LyUTTLXfj/3U77JkT7X0CQA8I2G
PO25S50xD2PqLixw9G2bR/M6OQlkDI450ez2gPgsXTTuXtoCJJM+IglhIStBdMw2csvFUucqDr1u
UX+olFwKvpS4UTSMIOBwkCviRWEPyVbD1pM1AAXomH6MGHtw9J5nasZo5gWjTPbaJmmBf3PwNLjh
rvU4TanNj2exQ4ZgMZf7WMhhimLLmfiDRNd2WjYCg2kqTz24CxD1c+/RR7Qt9a49uuNkKOC8BPVI
ztAeM1N4j2rpaedsATSHj4e/1qBX9TINcX7JFjCLQHhH9ASYNCW29wGaWF+oesSrLz7HSdIeRVkr
it/YSwcgupiABagrWX7IBMBfsG7lzUNLb+OPLuUhchQm73vYFIqn4rLKvCw0JtG6UTN24BVWs1Pj
E+nQbMRcoEJ7b1Q2k7HdpuiL0su+ThTxYizsHWh9aWFBRewni2D1KJKzknf2V6UtXfD3TjW+14Xq
vCumXJdgrAq2fpY3C/SVzNklce56vuGWCAKjiNNnRzGwR05ONTvhqBZgytyyv3R6h/tXd8dZBE4a
c5UBTJtGkGaafrILGX/VW3o1/KzK9Be9VfCq5lLi3F9EuytBoLUBb/7Q4yetBtvXSjN7Jk3Mksd9
IZ9zp0zeqtQGJjjENeG5pizX19JtWQBK0DsUWSzmL99aVW+NBBWGFE1Vres6ZvjpagmwAsVUwGVl
KKXHR9sedOFzumidyI1t7ZiDSUp82WYIAjLPMfndNLjHcTVvhBlnwI+7ePlesFvP97CMUIPycro4
9lq8AX9H3rVtiGjlmGinlVZU3R8sO37svTa5AcO7TvPRfxEtRKsZ4POVYSKT0Nsi5Q7Ly3NfKTz9
ewcwZL3K6WuXEI4JVhjxa2BWJWFVuErpo+LdgOxDtrjvWT4qry46P3v4IZ/v9TrWrsOsmmwHcp0O
Wk/nptvYfPG2Il8rw9JBWQkNOiIQLeLcWA9Mk7UXq3EwexcEIJ5cPWbs15oL3UHtUjkaBp4UWV1Z
nDrHc8ZWKEgaJamvzNZm7Kzs6r6r4lYW6HnKei3w/Lxms9DfvbhsP1DDGy3KZckbtxTobNP0ubS0
6TPAqOLBAM5Pf0YHsBs1OZXTth4LV/V1YPwP8UgGDGSS1uGCs2Z8brO22CWOYbf1grxSezyvWlzd
T0Ah6WpKVjVwemJvxiBfla5f39POwWs+QI8iT6yp0vFrWSkhQtS4BYfFeb1XTfPQkxTXQ7ehsWeS
hfkFgJdMI1BH2sD1PDkWC3PrhbMoAfdQD7E8tzltp1HuUroT4ptazI27DIihnaJVb2IpNfaSHIL8
FG7RGM3mwMEdkJXbRbKdKvdoxZ720g5sQhlE3rbwMcekl9KwGVTacZFYoYKP6eTUKKTsTW9H63wt
pnfWCejkYFCh/hGTkEfFW+s24CaA50OPNvVLCofU167mHIbNM8MV2bNtxWc7wbM6gYlAd/VmY7YC
Zb4Rw3OMBOWlTNrqHTdFTp/7NA33s9egHBYc7B90p1E/urkw1AB/C3A/whOsBmu/6g2W7xUfT9Z5
bXFweDfmwJFxrlCwhsnBr9QVhc2Veb0EHhISz/TEVnYjB8mRaa8ta7/kGfUCKkE4W1oTbXNXGYn7
qIii9fzSlsLaKEDfLlxY+IxsHEryvsliCsOdrstaHFmJ9gOFRhdEAEorf1zlKsQBjI+iPCOW8+kp
CxZ19kpDDRb17r17TDwrIfggNU+JBhbtr97k0DoH492hwNZxIDYqxDYuql2sD3XN7zSE8jYQoHDs
+W2oKvFqA6kadnUdO8fY1ETPYa0b3vs0m+5GpbebI83qCYqkd5dyFhijVklx12ddkRRhPKTp1z/s
R66/zun+SBHCTPDH2B7rOmZCoAvkTm8c8j8DYcxqsniSZ5x2+xy/vJKke9ZtJwRpnER6XlkhYlN1
XHIE2F++81/aMf7vxsr/bEbRWyPiP9gTDiL51v4MhL99xa/7QN39ZMOHMDyMoOy0gBb+vg/U9U/M
KzVgT7S8mnTa8ZHf94HmJ127YXAwcTB8JgH5X/tA7RNZbJuvUiE44WD6Sy4kEo5/ul7Yf95KhXiN
fCOTXP3PA1RzymI2LeNElCeBiY62FVqKhZUNTofKHC+d2VLAGsULN5B2pTfDreOgwK6shZna5a+2
29haNEqLEI+ZxV2A8JtXIYWyGs5CvV8/a6aSGYFFm0Dm4w3Vu8Dlj52gmC29Dnp9br29FHHzsBoV
/YhellCzErtSzyma0dz7QbEcuixm3U7AGdYLB21dkCEwvET7jmaZfMtLa37JKaU59fHKt0VvKjhk
Sumoe8cSNEgU8YeuoUQNRcIEzimadMPT95XN2UZ1rDsdLnRqAf2mK2ae3LNioYzAj/bKLpzGYhMT
0bBIfejJHOHuiIjt7+IK23in7fg8Jja5MUZMhNR947I1VRzL6K8z0do3S39pPZqqfTXVz7lLqbhH
zChuIyoEdh0dcU3vXGIFZd3Nj7KB/VzM97RH176SU+6k8ZWDM/lKItk8Ct4GNwBoyvCi5szHv0AN
O+DdU1dlg2UsfAmb8jhVYB2S2x+Mz4lTb5aq3PeuJ7WN0ki/d1HMoXr4ir0EeqMpH8u6YOycy5cs
yTd90d5ndv2WNKqD339izESc6yax2ohCUkNFBs+xNhvaQlJ87ek92LsNPNe9Jcd7k34f3t7Prf2S
Z6pfK18S19jkXX3A1kZSg1b63j7Ti8KbNBMXgOyjGFPy2W3idmN1VEghMT+mzgO2g+eR5lw9A00O
yd/PBqiYNSKzOwwbqgO80K4GepjQPNciyix5UGNOCn6jH+sl3wMNv5oxYCKtDlwzi+oBiy0Zqzqz
H2xVHBkGBHnGZsHxkCSpPkKuK4OmdsPMmU5Gd+gsLaIGabPmZETERrNZvkuHn1p/HhJ5hNq9TTxh
PPTKVxvTdE3v3rZo3lt3Qsaw/YTge8ZvLXO6a5eQg2qth3yufgxme9vJvZiO8M2uE6G7jCG65c3+
eldBZu7YP+VYiObc3pulR55ON8ijXTL2qLjIHtx+9ZUBXF/8EE8Kg5wKd4Ajrh4b8Od0aht/XhiK
x2JH28POKlcNGUpGuqoc7DhrvrTNeVDZJ3ZzbPlr0b4ofJquMM9d4uGurFMcYMsJW+WTKEc1VN0c
h8O4pWLBX8hItRXm29FUJVuupiMGON0ozzY7HlESQMyOVhMH08BQP25TtN+6Ctlq7y3Ebg5ZZwaH
kB3gnKuZe5lMzhFJdi5ibadKceCYgADX21dHzvu2L8JahXJvxypFu4vng0sKAMJc4iXdI5jtZtv6
MTMPdMtpM3KF6Eq5V6eqD1CQdXtq7gqGJVcDL0PdIcmUtOciC+q6TgVA+ljYq0MaUt4z0Tki2nCc
yCd1p1BmlLTiA7R8kMO4ZPPs92IJsSHUfqIUXxa1xeUxoIeb6Km5TWFAx0RwWGKCObyjgs0IR7+6
zTZTIbdVwvaHJnM6jO4mjN99qoc6Ju5ZYFDJSnjXHWdTpyke/x9759Ekt5Gm4b+yMeeBAkACCeBa
3nZX+2ZfEN008CaBhP31+5Sk3SWpWTHmPgdFKIbiVBVM5pevTS35UGiev9B+cpGtIRvb5iE/3Y8O
nkWmp9suEkMhnW+t5Cia8jIW0c00zmdwp5PZjWso41Wp7KUrgz30yrJ1nJ2NUJtURmgP0Z+LiIWh
AzaL829jna8MiAfp652lWdqR6lnFnZvgDmpopQJVjl8J5D864XRLX8dBlnjX0Ys3lolaIlpB6yOo
S/cR2ajmlMlrWjSz4qRIBtfTqszNdSZ6wkpMBUZWuR9zA6QZU0aHJUoupGzOZg5hliYHRDBn01IH
hmuyWLOvTSbrl1o09HWE0cYmZz9oxSk00zfHpPw1ifcFgZXKmR8QxZ5jh3ZkT4yogMalGA5TX/E4
lUSIos3PHUlZQnNn5uIbpdwbd3KLFdvauJukuG2hEMfWX/vu+OJlGrKuInA9Hk5eJ/fC1Kshntsl
VNqSO5CQfedvQ8M7aA9jqKNO1+VoDOOVmyl7PzpfjZDIFjf0gZK/jK1amRD2XnIB2Og3ACNk+6KS
8tDdI/UxZuPbGJ416e7O7O06Pz2ltHnzxjT7zuW2i/FmwB7U20V2O4bTm91iUppjxIVtcqGHg+A6
QIxqvk/q10LVI9aEcedUD36DuTNIjmFmnpU2kGiERUiXslVM/sFDEcqCOFYTuANx5zjBOJoDFlRh
9UXj2n+NB12/2ITIlzsCHCO65wYR3Ik8xf+KYYatBfkpjFIgmudxDvIXs9a468LedS9jrxw4A2Cx
tyouQDqnwv1AF2MVWA2aKUFt1JYnV6TQ6yq7gvSFqdzbMCz1cz0guFzkAwnBiJrs4GkKit6i39ej
HII62fYjaDwiXbvWzVcwNyatDxPO2TRs7GodqyiAopcpUZYoJIaTkxG9sh5HE2GT4w2QR/XYnNrB
Cc1l3nZchN68dmjkNW/4qcqd4ivq2uGzJxozviE2RhpviAFie0k+br9V5gChnHlG3W1j38nVFYkN
/Z1H862zIk5FOyv+CZvj2E7iFcc0v5YJCSqccBBFs5oDipbIrBxX3kBd1ikvujTZZybaLRJ3vQzo
rSxcYC2iJ+5yEiGYgrKkrTjNGbgmYwLT0PLqbDJ2wuC0c5pTP5HbYaSuACtFA5RMULAZ3sytRsJa
NKbhrEcyT0MaZpyQ1UAP1/Qkq5/gxpoM+tD3ES8smqw2aAyYQ7NYGjSBG+u0G6fikXuXBLy4CW2L
PXLeQ4arBOgjCHP/1KfpkCxHi7rndW9Z1XAzjHGM88eqZYlJU+t262HjCW/JRW7kK9oKBE1oKbFh
o1ToEPAiCQZk6S0YvozoyoiQWo6p55piRFYRGmwqYoTb8lWlRNAvu4R4tRVPgMM+HHktTvo+kzH9
l1VXwM0zOy5aIj2tDYwxSDsheOAkpD+6884IZ1Jx+wB4jtCWvkYDXMypueL9MSmpm4P5m+UIWdwO
vjlHO24+QTJX/HYgtUa33XJEEXUwvN7tbtEUiKewkhzEs7qpy01dgyXt5MD/1aLEgQpK6IS8MdI3
kmivw4RBYCpDT12pFjf+lBcuhqgwcYGV/Gns5Mrw3Q53dBWWF57ZuT6EljGZGzd0qoMG4TCoOqum
cg2rrOujmKf0BVAGkdzM5tLs3NluXgIS4k6hwv+3oKigO6B6kIJ1VlCT50Vc5c3UtznuU9pTjnWN
1G9J+C3vZWtqzKe6KZRLEYLZ5UtoJoDVQtJNtNBG5rw1ZepE6zTq6RszzQkAJC/xk9OPKI/dWBvw
RkYmTwMvZrqiJjfsCAQAO6KmrMNHPfejMy4iGyPPQnQcv5cu5jG2csZe/peCXOWVGj2NA9wfbLw6
cePXK2dGjLIA3mzfps7rcYXWISmCVpJiAfPTMPNWbD6Wsw6J0wZPk0kMMCPi6jowSMhSr0Iat47y
ufpSEIH50QF1JEvVdbRAiDZ0T0nQ1V9bFZFK3qMCJvml7MOOGktFVoj9oCiHRFYey4hqzhipnCu4
S3GeFztkHa5YNYI5CcZ7eHGcgpweW9PkbREPsGrTwf5w68osGAMH2uxqGigPfRa1x5wqyZz8kbDM
t0VVJMkWra1xN9nFnOArrqJPrvcc8YQs48Lpvuik690bl2a+u6xvhFjZUc5U5cso+OyEXuIw/Orp
dpoMXVDsMdjPKYtzSIalx+5s5B2tGlxg+eDVjvgsKl2BDg0uHFZpDvVnHyAKN6tq6DcqQpeKnMEM
AbuJyjD3sRrJgC5ob3qdTKP2lgxKrLeBtuRn6uXENxcV8BdCAT29MhQ+e3sQLoJJx0OcytLcOwg6
4oFVjwzbYpUTJPctGmpyJojltgk5cF2y3lF1YCCsA9BObGmqBDTPKu++ap3RWiBBbD+PJJ7JhTd0
3D6tZK8JlDK5SULabEnIavVa2BNNJohbFtrL83vRKFUsmzy/NkWqoFK4wueQp8kL2HjVRPXH0i6G
ikIYqmLZkmfLOfS1mBB4llQzLZWfDZup9qDyZR+iiB1Epe7iMKG6K+rS+E3JJvhiGXXFu5CCdCEM
JYZ7mUZxT1yAHPp0U9vxeJ+bTnnH+bl7N6YBaxkKyClZd1RqWAtOgbG3juOw2ld5g21/Dm0RrcbM
hhp0fRfuhS4khIitaGdnPaOUBf4sLSRUzhSUt3Ul3W7ZSmHIZV40uLMDcD7nPz6gP31ANOL8HbCz
b/N3YgZ+IPh+/yt/IDuGJX5zHIy1eHuRyX9vMEOx+Jt7ZeqohiZl+1pF8b/YjpQQg8jrSaMhhRWT
NlDRnxyfFL9hGAA6vMbNyOuf/BsU308M39W5cA2f47NwBIETyZ90/IQZ0deZOPG6yxE/wk8geqlB
iKmHGZZhg1S5adn27dEtl6YeCVEMUfHE/jUnooi67TRM6MAmJKKDmRK7VQ0gENUUvqZT6t0D7eOa
zAIG8wLbakO5A853jTDHUNaSNydfJDpnk8+8aGHW7FV9E/jUdxUa9QnQTqsQc2CcNlFz2ky+ihws
mBl8RRCXq2AeORSXQ/xSzjZhEjNzh+3DN3x3Q/8FWvp7AN//mR2uF4kIaJwO1EpfLV0/56u6knha
r+SnJFambhJhhNiVgjSHoUjDpwHk5QlVrdprJ4tueoINvrR9Kq/9abpAJWDZSb6MtG1c0B04T1EU
1k9mK/wL8mjjvWr74s1Ar/I+ZuW0/vuv/pOB8PrVOSSxcMIGe4Kb/RNyZ+EfTIrUN1aMm/6x0jXp
FbZOCc22UveRIWW+58SR0j7n2tvQlMntMI8uO3PCkV/mJLsmQrnn2ZLdLhvrZhvFo3FrRgWJDn//
VbmQP6CMfFcbgwbRndd/IL+vhsvvnWkylZWfdINcSaooeDy0JYw3C2ql+OJJhOUXr+krdba71i5v
ANVqe8P53uQ2cCgw1zpJ4w4G2ZHBRYd53osFkOLYrOaOTAoEK2Fh3cSeYWdPpRFQy9O7kXuyCVXw
sb7PbrIXo4d2MO0BHB7RANrmkYDgBjPNlDBUQT+3tbFSLN4kRmT17O+nNOJpm1DG0dkHNOeCCFmw
RHEyle4LJuCW7OSu0evUGzVGEhq7rzExcfVgx5V5X5QmPOUQw8VWlM/uh9mwnAfTJB8c5WXsk8fi
RCm101FfPTlzGjw488QBdqQH6VNSGtXXqK37hxkAFZSA0/Qpm0khiujvK0YqpEIG6454DMX7kw10
lsRCDx+VpaAmkWwGL41TmnsyhSlWcQfhXHQddlQmtOY+D33zaxVnqJOKOCoIHZKqaY9dmzdnpy9J
24Rx3DWaiXzdw5s/Zdqn1UoOjr3TXjkRgpb49yNSu3tXV8XrXHbUZSpXH5FZyl3JCPa5j2zUN57I
5teZ8f9mEkm+rqAH38xgHMstLGJ0MEbPPLG2EAwS5/EDhwc0d7N0ZzKJMnsXl5W+rXUaHlhFZ2Kj
mvjWHVrbxNQNSu2lc06MlBlON7lBL15Hr8oZ8qY4mwlFcMXsYEN3xzzMVp1XNE+oit2jF9njTQov
vjK9rlu4vSyPtWkEpzRMHHcVG3YLeZXOn6qytu9lMHWEmpQUGiaoZ891MdmajKlAbf0hTSYGiaLb
Mn44WxSs8kBnS1csR6Osn6l9pg8Z2hO41Tc5m69HQfHg2cC1Isn2iOWLl/RiV1OwfIQbxgtEF877
gLbrtq8s/+LRsN5uxjmd4mOoHXO6z5s2eYitwYc41P6ZLM3uYfBa81UTzm+s0rIFFLHKvtzSaW/v
Rq+p917bGZgXEME8zywGz8jN0MjXo29/nfsUsB12rtsy3UJKRplGIDZwAsKFVCRqQ41z+D5Wyj5U
2L/A4lorP/Y1JohKW2pTT2LQp8YJ9X3phPh6dDNEhDRN2S4hAuDE3gAQWA9eMayDvvWDXYulxNmX
tWEVq7H085OC6X9haZsQtTXV3hReem+GJo2AHDdh4rO53HGd2X00mgNJPfog/VXjF2CVbs6B717V
QfyNc0on1rVuQ3PVzW5j3IYBh50V5gL64EcR3VedS8TPPNKohLMpWhOQln5zO5xIC+T1xXkqKG/R
bWvf9Y03vTFt1x8V92GLjrT4rMi3XJcgDmxG1G6SRJaF255jaoiHYWw+68DLPpQYozsrCUZnM3EJ
D8Voiht45gTdiZnXOypQw1ud+tW5hbK9rScMWIqmulMUN+mb5WrSGKYAycFi9CJ9AH7ot520UC8T
PcKRmZ6OdOMO4/waBkg+HJXnj4JUhJLwq5wai4bpmtOJneV3vnLFIyJ+/TQneb1xOHcl676M+mMz
pPVO2AN9phAnAwleoXFASaFv7aRt7zSAxs3khvq9TUyfDCu3/RKEVo2Y0Q13EW6dt8STxlHHvXGd
cqPiTfV1B/kb2b23HdIy6Hc5mSjOyrF0rHZendbQ0G3sApGWgDSyvk75gs5y2cZgZTkiiD1HYd/c
se8PTyho0d1T8VhwgSsGEJlU4aHOLfddImp5QkGvYeKxbp1Un2DH0a46OJmbHIfY1osea9FEBdAV
A+UYJDp6ewQeOYdOv70pR/XAHULBIhOYAnwIus2B5QDS8zlsj4NZFiuVl8ZFd3H1aBkzrbp2ZNyV
uW8MC5EW/jE0Qm9ZVX33kYA41CuOlPFhpMoLBWcUrFnyccNFaEb3EQXwt6xCrT7Oc8HBeIzH6FPU
2M6mTQ16urIqcQ7GENVEbDTiWs6ZufvUQfuxbqleuKmNdNp0QzQ8B5rAKpRIc02x+xCdzSZSEjms
39+mDkV7RpOkzdYG5YQ9cMrsAVeB4yxmifWpExF8eaWlvS/MPOK3K6t+NpwKYa6YHTHeWmyfDwW/
OFzOrtM+VVlS3ClR68Mc97b3iMjFY1ukCGtricm8qewifJyUYjtCC0t0tUlHYdvF2c2sqvrFjSOL
FF5jKJ+SCNUQkueq3wEyGnf9lLX7jnvMvOTp9kU6euSZsOiY7AnEAlYi/N1qIhB5WfirLjN8iCri
7pVyrf1Y2uU9Vho6xEApbrQY2gfIbPHVthGn+hxeyX0xjelrYIQl6PzYJy2X3vU3jWMMuy4s40uM
ZXKDbS04WN4YT0czFgSdaRbfVT57NElZtXGaDdEeNXVK97mByH2Fbz8ecClk3UlbkKXLsEWktW5j
M92g1gBBi8fRkOusdpObVOicvlDVnRsjJcHJbZIbjtflsbJ9cYJftc6uULa9HIxRP4rYkpQWyzw8
zyq3Dhktj49EeYfOivj56NET8zAtaEuM7lvQtDUYPkARuNQXHRlzdardgWpTFZZI65VJOF+Rz80F
tMHa02eVxkjGQrGGybJg7lLhNGs5jF14wA9TlpuxH9qdUdAJRjQcaAUmB/rLFnMZZI+NSUuqJwnA
m/wRDrOK0qPI7WoXOrp5MTAOmPukN5LVTAuoXqKnCHKiczOqH53W2I+p2Ueb3oI8419JsmRD3JCM
YpkAumn3Ivy5PyZ+VO2tjshVdOIdG/LYV0SPBbRJnsfKcx5sEMhDiPfpmM0F8ukpNDMXlJMcQGJy
J8TjLQFvhetsYxQae6xfdNYC4s6fB4aCx6ymtDakEvcr42fg7w0vG64pW7a5rP0rttaG446GW2NY
NyqeD4DOdbMuzFHc9/kYHiFL3fWgyEpMaje6VPYsdlxW4mwCzW6gGulcar7dWod2Fq+mTspwkbWR
dyJ8Ibi05WxsjcQySIgJgq2I3WhjInck43HKH+rOoRmj8I35WyCQU1I2pR58Uo6QnFTOqVEZvBh4
1BuokTjpIi9vSdRJb64mPgSCddvzAUWJuXGw+y9JY9VH/AnRDsP1cMhdpYlxy8LwouhpOaowHTdB
giF6haYvARclu2cdzt2MCzCJyIgDnK2tstoQdmOcraxkmJiw0LCQ+1W74RiXuKto9JNXj5DdC0ZA
YxOiPxno0ErM95Ei9HThhqSqLx3JUlBambdD66yOs9DZuQhxKWHCrPcJtMFxmuzsM+yztw77sDoA
T+OCMhDvPLYhYMkSt0thPtDxVN6YpBKddTPLNxem8VM51ICOqSP8emcjYYLy6qNvTdy1t/Y1uDNJ
u/wca5E8y3SMTsKP6ydn1OYBieS062eKCHuTNXgLatXsEcW0R0cX8969Ks84dIQFDvHKBwGURn9W
FbGIzVjF3nFO86ThJR6nbVeb473vl95H2qbeVQg75B9AdPVtR333Gnx5fGtZXz6PzehthVsRBFfh
srsqDMO1zvqkYVhK4vdIDMA1aNv7T7QsNqcuU2LTBx5QJOmK6pNJo9vRNM2K9sciyPZj5ThH0/AN
Jmbt3FLSR5D8XObdTe7k2VK6UVgtswGV3s0s8uBixn3Wr6YiFrSs4+vfhaiezh2cZ7OZRKCeY8pb
gY+d7sZPR9NEYWCm4tQhIdorEYwPMvXTF9udWV0AbM0PA58wTC6N3IJfr2EM7pOoC26GrE0juhvt
5IB/TB9Kq2jJA1EwIKWaH/K5Nj5ahaV7TT585K9kl4/iEAYDfge/Iu6vqpRKHkjjQNMwxcmbNDt1
sjt8SiRUjsWdlwprePTrDsNLT5U0mVYFbjfiPtLPFAm39XmuiuAzkTqYB/1MeEcnJ7j0pjJ9hdSt
r0xyE1z/aA6oCZAtWESBDFbz7uYkkKwdV/b7DpbyW4h/8j3Nh/bYJmP/qeTltdbXhhJzF2PR3mjN
sYoj6PhQeTy6KCj84iNueePsKmouVoxTqXKs8ptMAn0shqa472sLVwlB09ZdbMWa7DRuBYHqhi8g
rH29H2ChnG3duYLVwJYPozeZCdo6Z3xTWDO3FuUE+INkGO0HjqbVTWozoK6i0KMgjmcgLqlF4pC7
aH2bLNBrYtqOFw8NQNSF9WGoFL33fWPnp+nqjd5du/jeShmWnwvODNaCVnH/LfPHemvVQfXVw1b4
ShtlddPZoh82Eb6O28Sn0xOj+/gckmM2g+jIViwLUiYP+EYg88rhanvPfHVnyyL1tsRGhrtuarEM
Tq1Xfgjs7xen6Rgb46m4q5Nk/CKssX5Mx9Z+0tk4X+uszd5b8s27dks7l/WNvqL4UnIYBHSd8/6z
UXqO3uaTId5tL3J4ahxk357fiHXutfZ9jl2t2pph4jdLux3cTdQU7DJVR5+hDO1t27n1LrOVrtZm
O/vvHRhURrKkSgd4qFaXi5S2rHOoU+de5SrZSGTQFyNuIdiY4Wg1MDTD84LonbpcklUAfZhU7rzh
WG/cOqpp/Kscw33wSR3oVyqWV8l8pDkHFVPuc8bubUAZgRolhTOqHxpUzWIjFRY7gnzHMMephtxs
iZKzU2upyY3ciHiMz2iy4VXJGjTjlT2AtpHomXYHNq32ma08ODt+TDUxQJGxURGi7Q5dz7vCifk+
2mJ6plDEe5RJHZH8EDEaZn4yfQWeci8sRLitpEhOZhNnfHTfDedoJNCmtAYHhUmcHytJDEPtZePF
klmWrNXQEcyL6hYKsZpceTSn3n+NcyqrVzZW3vM4u/Oz4li/y1TVXDq045/7eGqeVFsZpHAGEVog
5GQDVYp+FO76IH2Btc5eYjnNx4G+xl2rW+vQikS+NnYNT+xT0vYgyBR69bWqd7Uuu3ZlNoQioOw2
9nXv6L2LfwFBimrBjMq4Z3HENhTedLVSz1nuWNftwcGDCqbmbSpwvuRuJDYxWaGFB5/QqniVxkAS
nINmZOeHznwnEfyfGQj7D6sIsJamUBF3Efsmm8xY7sXk8ZYy+r+65Vy80CBERYoOjI0XJc2mzMby
oRuqzlvl8cxBJY5oZI+BANzVZGTjsXbaSsOMD0xg5ogcIaMKd8PNqU9o9XlMJkPh8a5iIJxDmDJZ
LMJ6QvFuRYEuNkRvpM06c9RgYKlV+sPT3LzE7pNby6B/cJd45HosLFcVYgV1oSgcoRiuWEWVlR2j
tMfzrLw8u9iNP+67YWCksvrcFreGjQ9r8tshOMYGZ6r7OsyNdNUZyG6/RiqYk3u8GZE7LjKmmorq
TSCKvQ2ramPur4PsQqCegJdKi7AplgMxO+FOGvynn/M00oQDJgHqoyh1xx0pEMYZMtR69fKWM8vi
n5UNr0JfVL2eFWQW/qy6flGh45arf+Yy8sy4s0mqbOR49grlXTLDINB5SFz3/p9F43Yh5C6hx5Zr
rHvMW5emTdktOa08SKdrH3B42Rj4jeYPSPY/Cth/XJND/38F7JUoaf9r87WpviJ7ZV78M2aNv/Qn
VSJ/s12J1BVqwycezbnm9PzhhjK836SkvofkNOaaaxLe/zElCGQDYcOG+FiiiLCFRPkfpsTijxyT
yCaIDVotyHH9N6gSNLPfi6ZJB0R/ew3ju9qyfLJXr/D1d8FpaVVyKOjI1E68hNAMtp69w+GLRkhw
k34K90FDk1yloTgFduLjHKCEStNOHxJyaTYWGSR+LeMHnEPxtrbaLzgF9Mk0dHY3Wt7lu2v7LziL
K2/zPWVx/bIYwQKqPNAkiN/zm777sk0SMu+QAbD0urm7t8pkumEvb3+B2Ysfq4P+uCZcfexrdFNi
brxes+8+ZvBR71dGKZaM9u0zbDXNA9BH/mMtKvKwK6dGjpsGe9sm02IxOJ26h/pk0sEpbu11Ap60
xh9XbNJY+DvhktHNfqDhfAL4U4LM5w7pzmR8zcZU35gK21CqPNya0zUu1nbS+S6WNlHs1ew+1H4Y
0UseGNhd0rBwFQYzc/YXFYDP09QWTr1IIP6/VgFoLJLWun8LsgJp6d9f+n/xoHBh6ID3fcQ6Dvlf
P14UPeQ4gArAJUXOt4ufeoMTP39iXe5v5NgomskdQuDxcaQxcMYod0lkF+aibeLhPu/1VUOL7Xqv
dXajWWPZpmRt3yX4ziDrXYRp2FfUL761/dcnBnW5h7rbF9Y1Suwn9gX1+TDzCdZyGKKkXYTloNZl
gpx1UPnW7OR8Z6UdvUYN5hAnye3b3PWmpRUM1nqorDBdJJyjj1UzTV/wRiMrjjH2HVtw1jQcbmeJ
T21pSi951LR8k91h1lAqORF/aI0mb/4FZ/f71/3xBbjSo1x/V5BLxBP6402AWG39lpdj2YjIeNBl
mO/NyqVgIfeBCBrA9QN+mPApgQTSNIGjW5Vz1JAK20Vc/0ihJh+EOT2bSujnsKhrCrDDbGgBQdqY
eb0d78a+6yBIZxzG49RP9ZIiMfarQYzp25xmslmgryUgBT+Gz2wvyS2wOiv7hvQoX5RTauCJ7tmv
FshR/WU3XZ337ThCcABg0pVadwojypQhLPDiR4jO8LUTVrqEtC3uCU2q3zuTL5+6MECrOag7eBX4
ueUIXvAptrtmN1GP9qXNSXPXI4oQ0uSLZiISTAZnbAfGZQi8+rZi7KQxQFvJ3d+/CdcN4KdVyIXy
FhIKEsaaX/njTUCF2jShSeWGKqPmqwuosPNSLguOLILUxqiRpJcSmsWpXvrrknllA+Pi3KeD4EhA
nvCC9Kll7zT9hYgoz1n7wrQeFcp9qjl8oW4jNpJ2KQUZNAv81SkxYDVog6LsJ14PVj2d8f7t6rhs
gCDqhBtlOkBzY0soyWD1p4mzM333eUfQgCJMZcmBKEdskUH6l0b3nPfVrCkmrVhF2ig+lw3RX4uI
nqIHLaXwFygum6UwERpRPUt/Mz9qmsiqHwzE0YqpqnaoZ/FDAjtELMy1MHFyZq1dHI2oaM9eV7ly
Y1MzcjMbo7nScGmHahhGXqdR56iicvSjccF/sOxkIi6JLW85z9JrT2RAvFPZnd0pBEQBIfhmPVEY
VYfeiwTtajeyIhiWma1BCJkYR4M4YpL0o3bVFJb/LBXtJU4h8nt7DvxflWVd7+zPrx9dxgGErmn6
8meHUU6sMrQ03SddzrOVTI15ykhAv1Fw+dt5EHIFFNt+VHNs/qKz7/eq5L98NEILGASMy7b500JW
kNkZFgMVDC0D4powtfFTSn8PFR32sfX7fO/oTpEWTremOSCBD4wa438Xn42AvhqwvWExAPP8olX3
Jw/NdatkuCEJkteAX/6XvitrdKrRJ04MbXoi1jGNbMTMQQeHVxcZ1VLzRtTYN3Ef51COBmd5I8qf
oorYkyomdEWK3tx2DY0mli58FG56K7VjrWK0zxCkOVnaeYl4KyA3VLXM3H//Lv9eVfvTZaXmjYmC
gQpBoPjpXZ46p2iymP0hNJz0JAkExOVi2VO5CzML8EZYuNpM4lLnQqsdyaVBs+wsFsXMnpGSutFY
1AvWMjLkrjjjtWJodHADZaBdyNeCVS1r68Srnl2F5T4CZsOKvTO5EuiB/SInA51QGzfH41CUCY+T
SRIQKwgS+sg6AhPOxsIYAv+IiAPZIhNHsgH4mXdNxvJB0tr0ams/fsjD1HotEsseyeuL+35pyFnc
OxkSWq9xx33Otz2hdnxSstDv3pQH6FtaaMXfF3QsAfGv9irrZ+EDj4bHcy9tuMvrNPVT51s6s0NM
lmUtvTaZH0M49d2sihHbbdJtcWa4Cw+QmD1Gj9vOn4rt0I3uWkjp7we+5QKwL1zHNE6cJCDp9u9v
vLh++k833vM8tkokTK7pevaPi3gb9RM5UiaDQV9kL0qhIzEM7AWRA0mSSoh5aomJqKusdYcMcomq
7pPqs+EQwH9jCEEdjL5NLLXBuFNSprrXXQ/ia/l4WXESWYAST2rCF9rO2ltHsp4udZwSM4wq4VPW
EwaoCxlvC4/0tMZQxi9Ghb9efpA7tifUJxazvft7ddx3Q6yRJKFfKIw+g0U5CNpgn/bN0NrbREau
7FEHp6bIvLVV0YRNUxU0ah+MyVpKkh6h/U20fvKLyRbzq3fO+sv+yTcLSBRivTBJl/35yFH7RVia
srDIDXLSi4Pvfm1MDQYMj+oh38p3uDDoCfZfJf00nE4OY0ey2t/f/788nJzDSLL2HcLQee3lT+89
oZh6VNd6iLoePiMclOAw6IQLwhV+sUT+9Unjo5ApcZgg5vR6yvrxSUMSz0hk5tayBVq69IUXPPPD
FB4wL91Woyfe2EzjbKlLt74gAmrfKk9Ez5ZEwLIKR7td4C4wjlglE5rIgtz6yHDdBrOO6BXKnZ56
tAmTEDzrvE1pNiw5GogsRZdRz3fY4tNHU6U1xsWqeS9zT2OkMxN18KJg9NeOSG9/cWX/xaXFhBvY
Lt3n17dV/Ph7OWv2JtC3uRyYPYiQm8jNsWV5GmJ/fuomx1n3eAvuJ8C5PVhFqhft4NxSr+HRa9QN
FDEZQ/wAu0C6QloQZ4iIIK4/I9ubHpK5OZpdUz0SqdkyaNd95S4m4g/A+2b/mY3b3fS48jXZFxkT
r4sFR0Z94qxJ/MQ8mStAYifHpQgR8QDlpt/ttJu/Yij0PkWV9CnryfyjMGzvY2AfYtatZXaO+pIA
D0sPJt4YfOd4NLK9NWtSGQqVU86m/Eepu/G1Hq0yXwfVEye83tpCHFRbx0pvRYEayo1bO/njOf4P
7vKP6wHz/8ddIE/ei/fmx1jr61/5M4LG/Q0TMRJKhhPPJUj6f0EX/zfAFBsE5frmXxuQeR3/tB67
3m+sk/yZzbIJJnMddv4EXVxErWAkIDUUbdLs6Vj/Dujy4xvy+9rHJ/NJYK3SQU/+4xtSlRmpA8mM
8bhq8CkoIk0Qb6j1lKhq991VufyxoX3vif8R3vn9o6hyJGvn2lLOePPTNpclXgjFhWHEpjaboULY
m4TYldPo9eUpNiPiJZsif0pRM2zrpI/3f//xV/P3d9vsH5/v4bO+xuygLvk5l78bcCYzu2ra5LIo
vlh27K9tqFR/kwoEdwumLpmy6w7deUqt5mtkSeXRtPjf7J3HcuRIl6XfZfZog0NjC4SgTiZTkMwN
jCkILRyAQz19f2D19J8R5ERY7ad2ZWVFiHC4uPec78Tii2sO7q84c6N7nOKtu2mLmSNBltvSDxaB
k2wHubkUcMCzstq7Ihtf5Shh7lZOAhlZerzWVitKwJBDzfEpaWWF6azGiVEamYsz1O3Fl7j3iSRr
ARP+jN15eBwG2/imd1p16w8YC7ZjVSTfTr8UAjM+eiusglQD11/FWd/aX2vz3OgRlF3KNWNKVyNQ
eNNfqsEGwzaDJmKPmDnWI/5A8VJ0jmFuQCMRztjUjR5znjfl76UcAatgb4IMkRSxs+mw2/7qaCq5
gQ98JwrtKvOIQItjO9vjtjJ/icmwxR53Rf81opOTEARU0LpViSx2a7w6Rf++qZ8m5ZERmTrR/EDp
vM2D1ksm1AmOlhUb32v7X5map680xbtyq/EU452YVXI3YPkzoDA2if0JE0yW7/TSLVEeoUjCDEPS
D0gzv3EIznMMUsTy0XfmoG2tpN3AIZ7c0M+r/kUvdPIsK2cW9WWn0Ivf0vVzEfp2pvcjEngTLmqX
nJ8tBTdBCiBdZncjIj/FEQM15wsZwHF8b1bZZODx8ZIXtwWoQbvcsAGruVM5hA4IVCPoUCjIbd5H
ZhM0nd31RI+kWHKTNtVzMnlSbGfYyW2HY/dgoc/AoK8sfFeTLolho8J/M+B4dK87EMX07yxyGFPH
T/WtiwoSrZ1iTIP6Llr3IhWTb/zigR37eo58B0ALzpH0cx557ngbxTC4d0vqsbUHZYOes2BUlCHu
OKO4jEyzgEA0cLre9g05F58yAQQlqEv0sRvEOYWJwF20n1hil5ptnDv64Wh3wN3taOiin2qxknRn
9aYbh/xIM1VETTr0zkffSjZu7ptzgPjLGzd+nrXN1lKwcrScA8pOR803bE4P/o8mJIJgPSBcHBiJ
hj8c+l1mz/mgwzeKa9ffO2zvkBt02JWFgX1LjaiilgEhyAB5FUSqil5PX/+wtvs2IRFUQv2cyi6V
tHVh+PvT64UWp4VXDETfxdUWoKB1bayZSKTgiT0y3ezm9PWO9uH/XNAW3hpljsOBNLLDCzoyEWy+
LaDQFcXi3gJS2E4VJK22XruwU4syYSHZz54ycl1RFhWyMX/WY17Pu2nGTF9m9EYXG3y5qWV0wc7c
37oC/OcgtN4fHFcyeSmTrhiMt+3rX3MRJVp/krLoqetG9X3tz6tuDvXWqOfoBOMJwUwGw/SiWneu
QY2ONDR7a9nVeB/oKmv6mRXrsGK73g/rtU6Z0/ZZu2lwHL6vSkOIIUxF5GJpUW0eshHhnksz7dwB
6f0kzAmVmvDqfsAFYR9NwqLJ7VH3Zj1M6nG4h72udVvyy7Q/pdW54HIxK6FJtx09oDuMZQlEGas1
Ch/oVkKN2bzJ23l8kjZFgh3hBBJopGbhbNPwHFO7p1h15pbfj13gCSBLXMPkxbAPOXw1HrpWd4jW
Ox6W5qcw624fTVG5S90qYWusnTskr56gv8aGS445wfAc4A2aUFRI9KOPFc1YTSYCkrFBK6zvdCF9
WJqtMypYyIu5ceRYcYIFQ/Ip8/P8+zi2phOMstP+2eUSy4L87INdzOGYYOvC5kU3hQDRbFOoOf5o
k8VuRCMyTO2IUT8XNNoCfcjnr2c+hY8ugzOJjoGHBYmRePh+TYfS3pjDd9PqyX+YZcmhrZSl85Cq
Yv6lrCba9ShR6bpY2vWM7IcOkV5lQN8ztAG7hPSNcsu/Jw9u2hQPp+/ucOJc3wHHUU7NloGxaq0/
H95cA5Wqs4DNh+1YRpfS9ogiLkSyh/D2LVZ5tvUsmGaRzJNVktB9+fdXx7jlrbFi9DOOWTlpa3Sx
BY08dJceomFfIIJALIscZk6ovS5TraHYM0biIBpdbVt3Gc/QnQ4/13+eHzwFxSRz7YAcN+U8Ot/s
8RgDQ5VVS4ipAxpLn8mJ2gYQhgiN2oUxd8P29IO/eYn+Mz+u17VJu2HvT3+WleO4g2TK2jHahlRa
KzPrFASOrn8rYsnOiEiGHIKg4261rhafCIzMsLBPyTjtUjvNCyARqL92jm4n0+b0XR3OBG835bJ4
sY5Se7UM/6i2xhjRzYIkhnCJClKrAbOi4ZrUd6uwlusBD/Hj6eutI//oJXhsD9eCGdv4NyjT36um
OeFEww1NjaYy/Q2aA3tLWiDhbK3XfynxilJHSuZdVPvOmff//ptkCvrfK2M5PBz2iyB2HFGbCmXG
TpGcjnwbuQAOTz/f0Sr99kJXIulaBua92m8z4V+r4OjbDrpRciULjFkXMXaeW7M1cyzTovqqCrdd
l7qfCmnjzio7KNKpG3/z+1i/tUD/XXUkhV5mGI9e7MH2znx71ltx/+j1CwrtTAB4Gn3dO9q0qFoZ
3ew7Muya8T6mVvk51aauoTJNGia773ZDxnO/ivoH9m/kfpRbesAbO9P2XpJPyCMB7NPFXEsqMadE
EuVNiBQgzyMMfaLonV8laWIwPhJLqzdNDLqaErxInpwEVvm2oPK+bwg52zPwl3sL7nkW6/HN2hOI
tkjVwdzBF3TvE+DZfcCuV73aiZ88IWDEdFyBhFu2ut10K+dAb6tdNTUkxyeRhNc/esblqGwqw9TY
hwnwAyavtnKwU3sQlp+R+OifNOqXJaYtZ5BBX3Hx63zwlpXILAaygSANfMJORHO9ayjFgkLwu0u2
zLD1CEGkZ+8hUP8y1v4YhWqUmQgw7xhxWM3zoAW66xC4w+HAbPfIHvvuCuxjvyvTmnghds/eqyc1
bQ68yZHfiWbzaatxbps2cZcTrGb3sv1Dv88tQ9Mu7WXTFFp6Be2DzXSskUBdDKr/Otlm/VREaffH
i01JojPpB5Aaujb7kwhOAJeMTQt4SjcPlLTaafzJrg217MKGCF15XE47B+JIe8GHP3oA6QEk7jI4
lfDB6DV/qlQh/ihvmn56IknuOBsP5lc/cdLH1HVnTgCoU28VZEZOxTUqyiBNa4xqLWW4Miw15YNf
7EsyTgwgnvnWcesKm3bMHBYgveTOWBmkd1c0ZvqUmIu4c0cKC6GOBbMKep24CnrIqpUb0tb9PcT7
itCVpoFLIKp5CSNhm5c0Gt0laGfaZ2wTvPz3rPLlO+o2nG0DHNhLDOkCOsyISzLMm3mAOGqTSREY
RZd99+CfvWRD71shEBX92WBv+pujxCw3SpTLq4Pf9inJk77a5Pokpsu5mG2Sb1FyfG21XD7XaiS5
whD+Z62gt7SBBIVZqcbuSGgtLz40/BEsb+Us010/LHUXavjiXUSvyv0laO0BACDxhw+ttkzMkp4T
7Tm3cIKHIaDarYFSfriOrYEjouZ0HqrLCVrJLsnGzA16OdbNJiub5NPQ53BZZzutOYFCZL/M0GqD
tkbdybMoT0+vTAem7SYdcnq6gLhhmS5RwvlUOLV8cbAddPTlIwhllAYMIMJYGOD5N5N8tYopefFq
Ew+nPS3YQOc09wak/apugpgyK0YTECv5FrW+8q6QkllwI/NcuxxmA8JNnmAADnpW/J80xQBIuYt0
misev5nu1GwT75IjnobrCtSbskyDyWHTRwInw7CYHOIh3RVZtyfRdoWz2HaDq6l3rG6jIn2u9mnH
YAlyrYvNHaYK+iFLXxtPnNzHLPTSyLxDpA8Lq9V7p7wwnAESEchLp0GzrxNybFUeA1uVPTC7OPfv
an4ob8OBWiddnc+84WdM+xup1Xm3iZ0Kx6wkfYI/WMbGE4FlsPCk7TeSQ1XmfB+7whg2VG/XNK0q
yp4ss6gxmmie0i5zeoc/mrrXSKlBa/O7mF35WRuQcoYKFKyDxUHz+eHnqLpulzgpt9RhADg4LeZo
DSlsGhS96T/jx/Vee9+PoL5WCwmGhVrf67R+gKbffZ3nhV64sTTkEwlIVjYioZi1psNx8CxsukfY
AHPCIKPENu8xGS3ljgXRBmaPoO+2j63G2zo4rryt3RToAZsBCW+KMvTBt2HzbdzW65ZNzUkPgVGu
CFoBHwSiDqz6vLXmTEGbNeyWAbIM5U2KW6LZDV4PbiFD13kNxmq5H6a0wMc7ElDVFGZUBHmP4BAg
bIK8HvFRCqgGoiMJVHYDp6evhiQkxgE3V52Z2D1AF1+IZR35FXvn30i84iKc8km/IgkepF0JEdi6
FbPFAQuJp69A0Q+ahnXGYcvVofMnVrhbPmujUf3RFzN75C9Yrx3G9XGTTbJ69sp2pC+35Cnqe7wZ
5BCb4FY2M46XjU4bD/pJoptpAEA6fcAPhwGJCEKDxBHDrD55RtNHYS1NaoZ66zsPUyTn71k1Ic3m
fD89DkU9NVcwIZW8AP4951t7aO2B4BMqAJuumYviYhILyUUoqGoViHFcXplDxZ2fRRzlZYecI1Bk
leEdwi3VBvgpHNSnBDWEopURABe9Lha1GyHhQWsE0ZobnxQz7XiTJE5HFEZE13YRyJLDLis6SB/t
JAnTIfzpR7UsLnjESKcaRbhVTlt7EK0171OwsOatWIVQgSCzBTtLarna1jTg04RzYqOU8IYmilAG
q2FNURAJ84ZIuiu+HMckEskZPue1rXaQJJ3v0pi1h4Xct54M7DK/NaaONTExEp1i6+pm2mtgCYux
1m6A4TTphRXlMgu79gGbNMsFWpcyXGR3i2up+0O0dPMo5Hjf4kkO2N1cNTECtnNbvPcHKEcgA9MR
ipsC19HRTrKo+TxTMoZC28jJFa76mkTvcW4brNR2m/9K7QzJupFly6fMmKADTe66RYhUA9qJITWu
GR7MmEGuLLIgFjdRP4iLadBOSc2CR+zT9go7fQZGQMmmUGf2/B+cRNZeOrdOuVeHq3p0GpcTaD10
dVPoSx1BvGdm+2YmKW6jGtH/1l35xUptwFGJyNtLqkv6r8a2pq+pOVE2HvTKPCeH4arvzgXUI0Cn
wmuFbsBZ6XB3Ds+P1IocoozvMytfYS9av4CxNl8w8VKC9ZsUo2hhaOl3F5Qf9M82l3icxjT7Xuqm
SsPRE8NnvyLjDnS1TuGUD9nxAoozqfcJtXLyB1FiUm58skbawE+8duasZwywlP1qZuMLs/D32Dtr
vmQyWlVoIP9HhmE2xU/Z4uC9wtJHGFqKMOxCAVpkkRAaKJtV3PpFlWIA8lHPKF4Z7i+w5CcT87Qy
XynX6s/FEhOWRmitKtkiRFUd6gSxTJtudNfQ9Iz1jDhQRtwFuH/AhNiCnW9FOuEpJ866fU5oJX0x
RQ7brKwGLGXVklb7wosNdnp978qtRZVduzbrDHQpGSorAcAhLayY5vw17TLpkIPCXiAY2VTYG8u0
yiLA7I2Yg67XD29ol5cBKkmxbWsMAYGLfVbbVLENSL8ctSEPvaIiXNue054gJwT5O7sizAT2HAqV
IlbyUfnA4zfKdpvV1UJxNqw6v/gRa4oGc2TXxBQaNs1Mj+SwV2BqkXVRqMHa9WwfmYoWs0kCk2s3
IYpg+syFM/ef/IUSCH7bsYCmiQs6RBnZdPB9kjjDg+A3t+xU0TFGtZYjSfST2j9T2Hx/RHYcZKq2
u8JCbI7Jh0MT+Yyn9G6VxbWQD8VcNohdTNYCshOYLpHYnD5CruXCwzPaqstksVgb/Ybz1vP56wSJ
8l+3x9ZjWjYq+9rvtfSxHjEqCKtmzj99rfdTmU1HjWtQtjTcdzVbhZEkLaK6xy0OUIsnRXqcLTFF
EVe7prhdbY2+gI6RZfqdU/XG7vTl379azuG0VSk90CxFiH34asVsFHpEmTNsE3++W5Ko2SPgsLC2
KX3nIAA+UxJ+X/qxTcodzN2uCUr6WEnUTIuHy47tBcAqaLnIpMNKrDFnbFi+QbUizYI6yOfTD3kk
U3krCTCHohjQ0W3YuDQOn5IGUTtAeevCzseTUviT9ph1+nA1A5oKppYTygiKBES9iuifVvRPNDLQ
EqR2Z6J+P3h8C6KSATkSLTqz7eGNaFXqUY8AGtcBo6As3jsEeo/DBSJbEnQSWKcQSPXL049vfjDG
GM5YEPh0YCEeN2pyi5h0pDldaBbd8JtEI5LpxNCy3IwEnvY7jON5Fmq0MaJ95Uy9HUR+Mr8kvUHG
p2Q3WBH4Y7TVFkZMvMNInNrIwpW6JZvXIT0LRgey9tEbUaI2QnvWzY4tstEUX5e5yTdxkpEDvOTz
Nq9989a3QVJsKkBpsIqhTyIp7IYadnGFeQ8FiFUABDSqeOPRyiZFQc6Rs4npJnZ7LNUdrTldA6+r
k6WHmcGNzDNf5AdlKtc0ELth89D5JI9KxzQP3FK0+YjDuzRedZFQGzax3pz78j8oxLlUYF2PWjDu
V/OoEqRxZWxIOI1TOEIUX7GGPZVIwLaqrj9HFifMkB09JA2jHc894/vPHu0vYeEufQHPcY7F5wtu
SKBRMEYdIxF7355GaI+ZFza+N19pmT+e2fB8cD0cBzCesBwYOhL+w3GP3L5erLbsMUf6yx0rukxp
x0+gRPj4IXrRoNH+9c9IUxCrjmPSDkM+d7RorMJl3W36t7S2Nkx6D4kC4xlq7emv6/3HRS3HXfdO
YtV/vJkt/loshKq7rrWYwN0Zni3f/Bo+zdkvFq32pEoqHjZ78kuKlcPWLLXs/vTlP1irbItiLkVt
9mEcEY/eLJzKRR9QZQxT7+2UMv17oZopLHW9fjp9qQ9+RJtCNV0VFizjXf1W97q4YIbmSd1l/pJA
S4lIHXLrredz/LGTvPv+7y9ITNT649G6QrVz+Gx8ibrW1pBIvNzOdoAJy4uIQsJX6TrzjXTG7Mz1
jOMmmSCOEzUPPSp6Rnx/R59kXc1O5+iMmRYzKmUrWZl9wDRQbSTCzL3ohL/s81HNXxvH1hCtSd+C
O06INil7Us9CdPdJs/MLR90lVHk1+E5k84RgmdVD1ms2XNFmptg+136jb8a4E+eaHB8MR5CwDH1m
CrTQx8MeAEonZpMaE0jV+apVU/6pBIYLbMbW28C14/hqGjVgGlUGjt3A4nrme3i/xDGpQRR07LXW
T8vl8EeLKa3hQUMUjmc1CaEcmftJn5vXPgKtbfbxFDg6Eo3TI+X9nL3OpNjrTPQ1tnE8Zze+i9u6
JZpxMhiUC+2sKzPJljPK/Y+uggKLzi3f+tpgOHq0GpWRUXAVQPnL55bNUohspDmjMhUfnMRQWbsu
nUuTafrYGsd35VJfKceQSsYP6svtddNJKuMcOy7TppehKbTVLYo/ACX7vM3SxLgbiETa5Tr2egqD
Rauf+VXf9Y/5NDxBtqnP4Q6tk20cPvuwtL5M80mFEFuiT55VNRfenNXfe9HMKnT00dnitcMkBsAv
e2YQrClpZBWc/p0/OjjT3KGHx9qMxubYsFP1eOnToeSUiusd2BA91m9dXhpfJFGrpCG5qk9oAlhY
evR6mv547eDP90WaiF/so4FC1mQcx2caWx8MeZQONLRpKxq8o6N30w0dLC8TvvKoRS+VFc+XJjjT
K32Ylq2fckocEUKceRPvdw+rAIUGErU8WnnW0cbdKzSvwEsFp6RaYNdHcbERVu7DigNB4LIYbJds
0G/wD3S/Tv8GHzytL1gBTJNtPHdwNCvHE5My0LWBs3au3yf0XPFZgxCIKalczHbb/+SYWr+cvqjx
/qrorV34i+g7WOiOv706LeO1Xsa352DfDDVbGf0dG5u02XQssFHQ5b1aQlCCtHEiNodqm0FHEDfS
qPpHdyKAnR6GlVThTIRJu6Pc6MH38kB4QEIjxJrSZgN+cWjnzwpY5p+kt5m/TBFRoMEhToCGtEot
ANzkOPtkTLFn1HE335Ywt84stO/XdGQPrOqAFDFbMIcefmuE7npN7VFH1NRg73GgFFt2VqDvo7S+
PP1e313q7ejpsjnD9wME52hjlkdZmSW1Bx/Z6L8uUpv2UTvaIQxA+98O2NXCsII+DZ0+CkzZw4dK
PTATYqTkRXUfVIGQ0SXoO6CtmoA/1oloI82mezBRze9OP+OR4YqLrk43sUrEbGxN3MPhpakVmHZE
BADE/0L/AnkYXPdMbbwln+YCoqBzX1TIArWFBh9NFfOuI+jls0ikFag+don1k91dV6/Tx+k7e7eg
ONwZdXS+4VWR7BwtKLpfmjWPvoQZyZG3iaeca3DJ5tXpq+AT4QEPChps8dFJr0Ll1cdjrR/XX3tU
O1dGKYH+hBNJJN4uJSiM+Da3KYwtRDPvCdp0/aSDVUWqZa92PMhjIw1Us4aiSorPNAegP0mn9hPK
NEHbJ+0Pf8q9nzVMe7FNwKZ4RKIsUbUdc13/omly+FR6XS93a2IbwfLZLMnzMbI6ooSoW3UopOYk
l9YoDRVQz+3XIB2aQugxFzPZEqcp250YlHfrZ3DBKNFS8Q70PKG4OFuprnAaYDVbE90oHKa5eu6E
QAtqlC0aJ/wHqgX5Py9/lFSpg0GtSPRr+ErgsmJJzHAwtqobOOfqendJqDrWC8cvsvmyAbtG+465
Xts0o6m6C0Wz1H0ovbmNNkvMgHg15Wh/8+U0/La9GrhjAguMhAHXbBAftmBNSIWZGnPHyZXmWYtQ
GUTrMPQ/oyIyftBVIr8AawMM4VJN1Ohx+sn7vuzBfPNDRSigsdb9sd14XovQMqV54EjrVyotoyY6
QapnPGnWK21o43qZcDIi3sgbf+vAIKpWRkt1SzNIZFd4fAGROyiy0PWYcf+FJqCdsAfFlh8axFQS
04HqRQW6M+Ns16uO45GbOmxcp9GEYtxZ0CYIhG71PSyLodnYQ4+2deyr5XvVVPq3ure8LPCnVYKw
MBg84srXSirSUxltVDc2n2JrGn95RjVhE/fb+Qe8pdQIpGzKb5qSjr1NQLOSsOfkeMZzznRlwNei
R0jjRsKTR2S/yYW7iDzfKyOuLnRkSS0kPtCbJJI3gvyDDGoIbb7JR+ogAVESyjGTjIGixXjFatOS
MN9WnLRZkCU2NVQOQHF10QZVtYYY+KNR3yLVK8EKsrsRbPnzMYZcDwAqmEg4bS5l3zSgoYRHnL2V
YQEmnKrS4ZhHsWvuk2KcfjZ0fs2bxIj8HW50IoXU3MrsptYcQuqy1GqfWma5+9pJvDosEqlukSFV
j1kija+Knn297aC1Kegka9V4NFr/wS+N5GvmT74TksET/dRpLf7slmE0qEn7zlPJZo04IykW1PQo
TlHxpCMJQ9KTtr3xaD8mwdRF2qYVlICRn2rGN9Om/dq2i/zFCUBdlrlpkp5A1nS+Afzq/6K6SppO
N8h+V1kLtefetngxQ9ejHW9H1wP9QmeYn3gGcBdWlBYRqntopImN4JMMklL6v+3akU8FnFGYfIkJ
2KAyILsJoDJ/5nGImQucZOCD7qCsbWrlSRWQUpzQarYcGMYmOqlq03v2oO+w4AHGhGOU37H/j/qg
1WrAg9SJY+PMGvV+Pl5rhZgIcRfhs/CPDtMpUJkihUcZEp4wrDkoOCm0Zjm3Hr3bu1F3wZviU3pB
+okS7XA67iPEVXQwaRiDlxnojivnRyFIf0gizbtiLHX3RuGRb2E1875IavmM+IAxUxdeSIw2UrHF
kBfTjIyG2LkMtFb83JDD+63mZ2jPrFEfrZ4u3kOcn9De0dYe7fdIZ+8GOr06kU8Y/HaxUbnfcMPT
vMhouV3TBMyWwHWm6YGJJ3qQtJovK7B/n8cqzhWEatQm8AtE+0hLJFNnbu+DDQynXNLtuDvhs84f
vkv2oEWFU4SAtTIzf/ZrLF0NrfS5rpMzW9D3RyB+Nja8iJk9joA0IA8vhaKiLrSoG4kBHuONEaHk
Z9fpZX8oizifFBGj+1rNHmyGMr5N0qm+Huj2njkdvl/KMTtStHvbyuC6PBqipHGYLJq0PilOavtx
jsgjldOzaffW3aAaceZo8+HlaIXQmBCM2ONnBq1JRAa8yXBIBvMu1svy52Qt+SUOBTxPfhqd+zbe
lWB4yTReHLTsDrCPYzlkOgC80ycKWA4JhhfodJuvtbBoRUFs2zDD9xeRH7kXY7R4Dx2tqW2D7v5c
DeOjp+aIy3bJMKC7HJfpay+eocyvVquoHZ7NdnFf7Cz7gxjcfjKWSDye3qC9H8M8M9syCjaWgdLm
aL+PTzZ3c3aCIe2m7rKoXA1VXelcuMS7nbnSB5cSwlipO5zd8LKu//2vnSBEaQ3CGv1D+ltpGqbo
WKZAtZbzPILaUNduMnTP1B2KeG9lNlVaR0/TmyWKWNn5sK2HJonVY6plxpdeixEI4UJZ1H6wG/HN
0UREIFxq32GJij7rNN3LQOpTUWxlPtagMZdG/7lUuF9DB+HhvqDU9q1q/OQl0smk3FQck6/HAQ7c
kg5esjOswUZb1WflvRdlJOM5ZKi4m0bIZT/BOks3Gaw84sPbrHqZXZGk21Izm592x/6WvutocV6z
EMvg7MaCkmqlDrBW1xJ7jy13eKX2DJbW6JaWfttIqvXtgJhHfh7KBFVAZUDZ3VA8K5v707/CB8NL
MLIczrPQcs3j8whNh96xTclRaCqey9IxboDfEW47jOixkHlUZ+bID67HuYeSJic82k9v/aG/fnQP
m/6CQImdiy9IhJqtSEOd5TbYc5nSIDpb+rm58oNxRm4N/FIeECDVauc8HGeprQm+IUS4y3I3sZIF
McilO+Qy3UvdJ0jsAbFvXEfMO4phLaJjtOdu7jw1PoRTxGvedsh0c5NpJXC40+//w5tjhQdBtVqb
vaMVTZOjB2KX45AUU/poJmDrsn5wqV05znLmgP2ubsHJy9P5qNF60GA9NiL0qhwTzXS5lp8R/iml
vGnUol8jOpX8a53so5X/evoBjY9+cY7Y5JCt9XrXO5pRVJ0lqWbzhEPiY5CSM0jf64qcMWvXWMbg
sDMHp79zCXV/TKSGmRKiqY4tGkkkNP10mG/4Flnf5oxKFoGEZf6r8SKzoAWYyUd0Wv0Xm+LbErad
JSeQGtL7xN+03C0VObUd7CyX+4ag7FeUwnQHlTYAxD39lO+LgZzoDWITMIHBXuOnPBxkA5/sFFHa
Cz1Htd9TSlE7SrfkUoMA9rdQuwlhtEwtjAfka0lBqhNaRWIOIoIyIBP77cXpG/pg+8j9eKQZc9gm
LudoXwe7OPLRUiPVqpo8ZftKZyagaRSfOdBjUT4+z7/FHGNxZvJAY370dbW4Uf2mG+FVxXN6oYRe
99sZyeznGQYTKNQKJScKpyx5WSj99BvBYgqXX5WEDE+oGMA+mcll2kY2GUy1Uz7obCrcK2mx7+Y0
3gkZKneePlMymh7TQtPJek3HKQ4schNBoRsJMXcR7cVr8r8XK4SOVP/myCv+5MbkcgrX7eoBQ292
485+cp8XiIoDRwNUvfN0Hcl2NkbyUSwN4q3cRcwWoiVyXklPLpbdTAYin4aR2edagm+V84M6CNI+
mpCs6/SwLLzjhwMm7knFiIBgh+iaRb1xCL5aw5LNEV3MMiA/dMUjVTnjwdNsv9+gkp3Kq6b0rO+p
HZlEl1lV/DkizMvaRfTX1I0WTeVLNeON3jS5S4XC5+7V1u1I6/oCFEK6W9bStP3Hifj/UQH/Z6V3
/L9RAZftmmXFWvQfPOP6P/wPntH+r/UsxYmKyjiwCt9i3v8fPKPQiavymAcFzi8aGOs0/H9RAfZ/
sUqhSvHW/ddbXtX/ogLEf9Gt5uDDsYJSMnvuf4MKOJyTbbaza0PaoEtMu5guAbfw95IoYrfr6Oc3
Idj8Z0fA2/Wb2thmS6nt7Qpixl9v5v6fUf03LuDImf7P9bjz1eWDfozN9OH1csNbpirhel2Vx3FA
eGQZgqA1dgOyjV3vDD3JLkTN4flvMQzXxVPrzRoroVVfNl01X/Xj9DDZTX6VFkpsNGXkW2SqZBKc
vtHD1fjtPm0arjQMSXBHQ76+t792J75fLwQ8FWjO3PaHrOGLJab0SemT8sy8+f4X4JjI0V7nh8aP
+rZq/nUloTqhLx2r0eAncj9Ok7M3sNaz0fDqH+6EVPv0kx2u/euTubSoVlEAo4vG4dEvTtJ1SjmS
sDIjp2IzZ8yUlE7S0ExyuG8jmD+iurwzv/sHD0lNn6vBY6IHe7zZK7KiRF+dtmFluloINGE1xRNf
2apZXpi19nr6Gd9hw9aHZIgYfFgux7XjsxIuypgZLsfQuVRYUboUEyOyVaTBNfXEp4yzHntxJYi8
dRvhb6Kldb7IwrN/A/7GhjGaDRujeG7JosCKWK9B4Trp6zzDMm0ykWrfOl+0v5Kx0n/I1K6gJxiL
9yUryYm6OP0wH707BohJFWi1eB/3rtuUOBk7aWQ4DQTHVC3pYmU3LTdlnNfbShnnHHHvhz4VINbU
dYBQW3jb4Pw1IO2MqDg9oQlig/G51urIhemU6dtWwiE4/WiHe5N1LGKrZBPKtheRAxuEo69MFJOH
ta1BJp2ZAUf97IJGaHXmKkdKOy7DFEt7h03e6sZGbXd4GTpxmlG0XAZ33rTNGj9DpR55P6fBFMi/
MEHZ8Ag2VWIvW7uo+71qwHUiNHP+ldLu7UbYGtKop/HjrdSSwxuJXXieONHIUhmoSXoDA7Sh2ntd
TC0dwxRpsBkDyD39ktcP+j/7i38uSjPHN/kH7szxQd4dW7walCfDqjCz0OTrDyKpGaFF1lfQGU68
H3SS0YsUVufpK3/04hE+MImC8OTAcUyHQRRLMhdH1TCxCOHBy+eD9k2MINJK44YoLSSOaF3vMqc1
rtWA7pm8BnDkkXHOz/pu0lsxYA6tS5uXLjhxHr54kmVQE9YZWL0yxXWV1jclAoUg6TpI/rGvXS26
d27j/f69ryo2+lrM7TqL+9G+zqk4gVUSS6KLs2k/D4YMl163Me7FRIK7uL8wUdEcHuLqzC/+wXu3
2VCymsORXIVDRwO+J0ZdEi9Xh7XjZqFfts11r/Bym1Wcfp/Ip96g98FVp+XJNnVaknwVIbKqNeL9
6RHwbi7xuBH6IshraePS7Dt871Pm5WVb0lpYCxlBW40TfSXZhdlImfj0pd7NJVzKFPCDEQ0DKjgu
ChajHIzedgnpqIC4EOEFEMvUzx1i31+FUbSClWBHsP3yjx4IDX9iUaCp0JvrxEKlZfowgTvZnH6W
96/NYcZayREIzYR+vCvrxTgBQOiqsMH6zHG5zPeJlcNRGSpje/pS778M1hTbpxBAt35lfh/+QlEm
h0SZXEprE4z1Y0PKQZ96zrbMsAD5y5rJVOBDPaNaev9xsKBRtbYggjMXeuui99cik8oW26mBN6Jz
tXw3r/QR8gSrm0GMnPJ7/JplrfrA6c/NhkCh+NMH8yFQFh2dzupyYZvw9vH8denFJvtBFk0ecrLq
rqIYRDnVakPdp6mOlwvJe0rJXFdV0KkpvnTwwz4NdDGvaxkrfgPor9mdNXvYaLMlq9LA8qpmCA3N
SVGpxs68TV2HTYfEP/LHJPr7SSpLKy9jCxRu0pUxmZi5YXXQ29qc3HfM0Nt2FtV3vr8el5MNEGmf
eB6hrTGtj1saWHW3dZHZXzUmAV5Z5NO768iPquBVJF4RYDlFYeXNdfYwqaX51HSD/iK9GTwvh9mW
eiOQdcCdc+c/9IvNGMI8Ny9bLNk0ywZ9wi0yWf/N3nks161lW/Zfqv3wAmbDdQEcS+9EkR2EKANv
Njz219eAsqLyilKJka9dvYzMexM8wLZrzTnmID/5WQ06qWkL+mZGk017yX7CJbkjQppOaiztoxhb
7WucLfYnTuzYnzlK0VNrVX9bjL3dhNLN3COyQ3FHCPxMMDyum2PPOYNM8KUqaYFAGQq8TJc0njvv
SXS+qyLSMtF9W9aiob4mkzFaRtSJ0TzH+tfZkuaLwGxS3koz3YzjKxFbAU2WVQN6s9Bgr2Lif7Zk
xW1NdzrdDicq+dhmCWWadw1+bLkz2lQ2Qd3O6ZVbu+ZTB1ZgpTU5UW1toB5SQagt5ODrOuN6W0vb
u9LMHJGBmooUEVeZeFQ1plZzo8wusm4ncsq/gd+749NstlwOCBPRWsQZmXjpIb/giWp1qMYraaP2
DnJE91oh3O7DLGl6ri8Lxvd0Ipl+Tz2EUkRmGuxG5I6216SiwgCoTLLhQ1byGVhmrQThdnh65n0+
ABSiu+kmJZZgi965ZjhZFUpOq59IRJ82lXqeV5HT+iMR5dil+M9Cr5/9tlVz1Pmd9kLE4wgZbEnw
elv1SOOEpMUtC2vLCiNkcXkGSiFIt/MwJ6FM0eeXeVKMos7Ply9ui50nmOtB3qZ2vxIs4Q+tB1/J
w6S6F0Kq6zWlobnTB4qmUT4u5SEdHeLpifGcVIjpfWkjZAspXvp1cG5bW7r4ArPeoMvoJ9mumAbk
C3GcrgmA1IzojbksfsClkUloEaTxXDr2fOsofYsFxRfshQhek2sT0UwRwn70yBgnu7EMQEvMN5in
jCela5RBcBa3p7SywIAlPZKNiordtPcpRuXRPLjO20zO57VHJ6LEPVmDkSUIhiGboM3o8VTX2Td3
Gg1iI6Wss53VSfPWmBtwXrpHgMbOK1MM4yTmthip6IKdxkRBlPPWxa53GaHCC9EcqU5aO0CucBha
DP1qnY0fa5FmOnbdCSrcABDGj5SrOljMheUgLbQN7QLBuFFHs4iTLeVTVyik0sz2A3OqmespnNFL
xy4mBBRwrvtIEw4kC+LN8HWPiQ4ts1oHHb+3TTTirtZKew76oV3fcstGzQ8lNrsdiE3C7YNIYgiy
vtLJsPUa5zO5RgW4zKIk2LeGdrdzSwnrMptoq4/GyB8bU9x9rIdivatmLhBkTDpJGs5tdWx1Pb7f
ZrU4OGstnZD1aXrRROs/94qpROIKJIRgdLRkCvGZooRa28r/7tPbUVwR9fkCb6KdEKC9miJIU4n1
a55NSgd9kjQPGWRcqtg4FDQGqtlfUtqzV2oDeokOwemcu76eWROcpS7wFPVp82QOqkCdQLzNN3tQ
w+vAjbg5zFNvD6eYiR0ZiY7YbLBIzwkGqo5WmMMqunfqrG7JoKwXLLRTXpsA1d0Jm+e86NMpJZX1
piD+DaRqS9IFDvpUl4Fjb4u0kcL1TXGGDDiaE+vZpNn12JK6Nxzs1RxfaRtKcM3DLIudMWvi85o2
phOkePvIzTMNhdk4HeXVsHZw/GrVF99TN/WvmI/tazqtzVcHgs8M8aFBvdQalNFRNZHRRLtUWy+4
i6U3JHaVxU6nFGvCQ0jsb2C/ujzMtNZ8HYsuRV7S++1NPkgL6UO9SX0I6dKvjBHTV5ByiS/2k2MT
T+WuYvF+8Dnn+n4eCrLv8ASLISoqQYprPyTmtxz5JzAGxk0Ei8J96jWtfFWpq6so1QygIUs5j/q5
oQY2hOWwNTyGKp8/cwMsYvYRZd+ouoP8UbduRb7alMEVyWAPkVCWWr3OBtstl23hzVVIkdv+Onmk
i+/ilckQULnFyp+15uRhAV24n1dThWrOqxoasyrXULOgANdOElgsxh25EGUgjQY2YdpqaOriXNWX
uTP3+o4iGW576aa4bSZXpSroZa1pB5OEqxtZALOPJH58jTprHD+tVF96ksJkA8Hetspntq6B9Xe2
211LIQQHcxurN6cgIGzHCF3JB9Ulb6Pq2MRXY2qTvXIaAqtlA5aDRbKECU7nFegsKGmJvAyws8Rn
6GanCvUpOgdAy2+eGxcWO8HcFgFGHRZ3I+2UIs3QNC/R95hd2JfbT6Ay0n2Sgi5PlJVuURDvEaNL
8rWVSZnQEQmGvlGfLYdkucASABNR1bjWj4oAv54idYuhEjstGEkCGeoXPEtaHhZl4301/CRNL3Gq
tq+TMcoKZdoq7gXcxDIYMivH969jnjLjyfjqSlf/7oDOiFydYxSimyn+kUzAGIOCV1XsnU41t51u
8i1wCLZ2NFdFfJl5o/XNUvOwK8ERvlbwIm7iFJUDDmqruy0LzbyCrpV3bHjli+toy62XaQhs7Swe
KODDHtn5JCrsaeCxyehWuqdF0ZyyJjcD323QbEirnghFa7Txe9Nm6sW2U/GoNWK+MF1kb1RKe2IS
anfsX+aeyIBQptUYVTEapith1aI/5sqen2dlcN/kxenkJLsmoR+5N+Lwb9WXZfR745RKVTyiwjNZ
V022G5rA5bqLaYTLS2m7gCLsmJqFL9GemnKD5Q11QSwAseblSiwwWfORXpTjuWtdnObNSAUq8rZ/
JmTrXX/EI2qMoDKsFsLeREIgHs7JeFDNCg1fVqt6Bj0Fjadf7PU6byTstQ7cTALApkWzDcDa7+4X
MdcN2b+N+yjndqrR9pAPkgVuajfQF4yk9/d5HQ9LRGUs/jKaVvetn/vi0YGL3SJZHM020POmf6rS
rbwT9539mUHrPqYwr87scxAHgZ4sWmQsHp4WDoXSj4SeOS706SaTkTt7gxHophzSfZy3bbzLIcLZ
eLVR0J/10mtOsteX7KDlGugFYiHMz7Az2BCdCr5KKGEFuOwoZnoJQMDa/CaF+UaZoAWgoHeZv8v8
Kn+T3tIjT+tWcDUIAHE9ZpXMLsSKVmCH7dy/1xEG+nAZiCPcmkn9wxDzL+ITT+cnA9YH9u8Jskkv
8uplJTXlfuvyfmsrfX003GFFxptn+gJUKSs4hLX4lbiC6PELiK1JIA/fcM9WqZnJMfPn+q7PGjTJ
pVsB+YD5Zt3ItBc4mlEdgAwku7iMvCkh17l2MOWTuMtpbchHyR/HQYAYH9vXbjuIjptP2qxPEymV
oHA1rfgmCp1jnxrW9m41CK7kO5nTue3aVQ/ccfJoPVt25h8Wl3zHcKpojO0Ki7TsiFxmdZtrMXEL
We+23wBKsV03hkkyCewhBbojmYyTlzjO0WnK/oAg1wRTtNZFOBmrc2woRPBlxnG6XdaUMzoQ0Zay
7NKLItLNfr3RnJl8gdWkLHOH7QUXYqzSuWInUcZ3MeZ0V1Jti1oHLQgLKpHUzpcqJuU0E9h4I3sm
0+3YFPOy68WQLTtCvGk4uCMS1Y4IcivUJ32jEbGYfpde4iKvHg2JR4RM9Mhzq0zbNZWROXtnGlM3
IjGYToVdQAMIB7OoGUtd3OCKL8qYhNaCC7LRgc8LjQzdV4h+lfwF2RfW3p2WhXXAyVAnu/qyhprR
LQXF5q0Qp626fidInCKngJa7FSpvpI1RkmcjolnK4cq1VjWGiU96Csm3U1BY7Peczfmng7izCUuM
Cc/77iRA1rn8QErgZFzxCZdOdcd8o9zsmb0Dx7S2lOfJmZbH3KvmSw92hxUgTC1OhYH1K5hI+jjJ
emK8xWUr7sdpIYiAxsjzZOgQXUZmJiDpQS6vsWki8KO2Bd5Gchykg9Ca+96WQ8ctjp1612piuYtd
lNPIbgv3kTY/qb5L4xkNFa9RxcgqZq5BhD0hIdU4FkA9yKflXqw1CxuUXOM2IZnq+2AMnPBlnOZB
Z1UVUb5D/xWDv7dc571qX0AQjxwHcbNR2YpR1IJWadrqbuwr6/OI+NcNPZEit/FQmNRh1vkgUlK9
Z+IkcEgKwh+6OI1qMAsyivtWPfdDJ5YLs1toSPX5Yl1Dh7PLULeoiZOnrsmjIqmJ3Z1R7wR96Yp4
13PkNdjeqmo/e51ZhP6i8iXQlrX7pK2mP0V8e4NAWWMlD3Pqpqgc+xyIl97bZ/DgjoAJQoDjFg2d
Xvo9NJcobRykvvzfFRxNjKZ+LOzU8aJqWIqvRFkTApnXwyU45XkKpOwcFVLbLF9QJS93cxIT/AXY
Ng/SWdcJSCZVwg3nakKn3XBwvVKkloOoiXNCqDgm+cCK8ZaUATdP72BKt3/x3brsj0ims9Ng9cs3
31+t9YDYfIQE7WlZEtElp67gW3byJkZL54M1qLwdDkcwK6UH7nUqjbnYIZ/nhUq8YdyXNzOiKIYa
s9hUQGdiQ/T1iOqhlu8H+IjHFEx2w3lZFF8Uk3hLchyry1JLeNtpOmXXiK/Ej7xbxfc+M7sL9ELu
dOTsxmVuQfj3yVSu/YRNm+XCias4xjNS5zdIQJUf8uHKPqwl8cvdkDVo66Fg/xDW0qjI6ltmhKKj
YpECiUTrAMZBUI82DVNEU9/pZ4oVtgeIK1EI4o2KU+SCgeBEvEUhuElCYdxPuUTi0IDVKA9ssnCV
B6S0AFMUQPJd4XbaxYLym1+I+5xlKJu4OGtQ2BSnufbrYKa5jGzsDdeFVajXZRiGyz5btVe5VNor
cSAUA8XSmGzwq19bmAakxQGBTXQg06Dt5LnIR9KMuDy2X7p6iN1tKVjNsB0aUEhjWyXeNQm62E2y
3F13kzfD1qAhoH8bFk9UATe1JQ0J8+weCMt2q4M9zOJzzyxeTrj6xPc1m9W9RMSQhH4p0pzb1MaO
anLDJg7Mjj2qMJIbSFBSnLkoWIT5r8mBekKLVPmHTAgUDlYDC4vbxNgXmw1gw0kJlN6n2Zq8S58I
bV7zlKYnqwODEQqRSo6k9Wi9uU5O8wI4Wl+fAGnaU+S2XX7ui3pswxpQAMnDTenSzI4XHWD3AAEY
ORGFt6DPc9o6pe9U4Yi3oCLNSZfXtMAAkpWiAkosB0UWn9t3NzKzKFHrRZvG1IGcWuwrSZ0mrCuz
+5atHDQDxWEvD6pFH+8qlWhp5CRF8Zm+DzdTQD6+dSJihBpg3ODp3+ljW8hzmuMJ4zDbcb8MbBI0
JafDKpsj/ldvuJnzxn7LDJo1QTuQYBrp9Zg/m9DmfNrxAkC9U8XlHCQJEnfGIfixg0G57we9M+9S
cbTvAaBn1Rtb3HLZG4S/RFthkvxgfbbJkJF5bEf0vexdAoW1jsRArHPAuhS78NgFaeYdnheKE6Yn
z9RS8gsuFGsfEJlugsfshaMuNVIFLCDl1BSCgjS3AQIPMDSqLJNvFA8Lv63ez6O2oRzcHk+O5XA5
srxRYP2d0nnnrOb0xv47Dnu8DenVQg6TfYKR59anvAGRGdBKaLBfJFsdJ3dA/5ZNvnz+L2iGhl4P
Gh+XWuIt/DF1P3vJcP1fdVzglqpmmr0lRPNIZ9M+diU1kv3fS+V/KBwzICx6yz9VuO+p+o7s+ljN
DQz3AhTyTI3lUtOsMUIxIS6z3l64e5sZmobOP8S581Fs5DupN4083LdwkIjTxEcNq+RdzVzICthV
BaHWFwMGQU9fydzKyw4znsx3ulbGJ8MEy1ZSGibfYjH3Xe+v/2lrgj+C7uXGhhC0DZx3XS3N9vrG
SoDgqWU0z5kcDWrVln1d2kv9QdLLb72W7VEbHgQuLA3p980jc+wcrROscILy3gXRlU0g07E9/f2r
/vEpmzcd4Sv9nPfEi57UFEO6HPetxFA7UjS1B2Kxuw9UHr8/hdOoz6UCh/amv9g6Pv9oOnjWFLsF
yMBQCn3Z11YMjk/ErWX9x5+HNtj2xixXOCbhrr8+p04R0c3p0IRIkY2j3H5Ik6CIrIY1++BRv3WO
tj4KkWx0N8Gc89N+fdRaxJQ+5NbC1p3krBQeBLLX8gvDrSiwqsHfjbikPmgp/9Y34qEWtWrUjFv7
Tbz7fRbC1dZgR6DYzU1unDilz0CsDp1dv8nYWKOebmsYF275QZ/sna7z5+zjpdIwspDr4dt89wV1
Ld5qi8w+Cwy1ESTlXKYBndXhZDbrM/Yv61JbTGplDqruru3Gi4YejR5K5bWR0pL2gzfxM8XlfR8L
TLfBLLSJnDG3V/WPIWUD6mm4bGCsTqqeW7ybRUuyVADlljiYF1yG0zxdoj0H7IPnDtDrMJ0m0ZVH
X+AiKFKucxtF5EKvOvkGgDG+d2IC0hurdj5YOX8b/TD8fs4tlKg04N+nYRnQUAn8HcmKM5flEdQR
mCxLL47/4UzmKZvsFqHBT+PCu7FhxyCLnbZqQlGZ3lXduJ+XXGvv/gcPcYHJ0l/H8ee+W/+mkXml
jyVXGasQx9mQRG6pxvtotG2j6ZePu/0WpEu4yrf4gPfjfLSWbqoAwtEfHcW1NU8UXllgLjlsa0FP
SyAw/A4YVi/SO6CYeaj6sYAlY+cmwSt5faxsM7vwsGg9Nfbkffn7S3hnv9o0JQ5qHBvnLrR03XxP
PDBBdYKtyZuwrewfepbIF4Lg751ZNRcWwKxz2a9NqOyRcog7u+MVBB7Ao+44XzsJTtRGLJRPSdR5
/vvf9dvq8PPPQnWBWArNj/5OYd75xH9Rc2/CqjWqfdJkVLcm4HN+5RRnJSdMUTXEtNX/9vfn/uFr
iW1IbJJN6p3eu7WBqwiWA4NBUTicQafY4xAZU3ud9eojacDvpwBGBO40BHw2RBN6aL9Oe6q8k6Zk
xk5SVLRXWzhsVblau6qkjzwA6gqnJINaiynl2vbxYJa++igv4acm+d3w3JAmAJlQErJNv1v7S3/l
yD3QHpiECfHaLMxdidoncHWczyWf/WSsi38mk7H64udieCrMEpyuUyUnP2nbH2Xf9TvPTc3bqivp
N+EEdx7SdYNLWlyugfwb9PUG4T4vuvD3BNV3TegQ2frBHvaHAQPpH6O75+noRt5/uAoh1By3Y82H
S5YXG3jvPVk/1c4e0IorN9bQg6N90Hw6uH8fMttnevcGbReSwraTMGreS3RwtwytTlklrAwxvs1e
rB+wG5n3aHf0e7n6H02NPyzB0IqwdmITZJb8VEz+Y7eo6b0CkjarsERPeI+0bbxZa/Il//6r/jAR
8PKboAtsNO3wA38dnMg6styAnRzWqZQPIEElK1aS3YBHNz44Hb4j0vxcg3Ba4LBAvAK27j1AbsEC
zAqDnaIbjDQ0rAoSANiXCwMXO2gtOJDDrBtU9nXmSma2B1BNn4wsvuSkEl+Yk/xg8fn9DdNE1hG5
GT8PXu/hJ5TYcJZOFcx4zcgPokfbBaE6+WAr/X3cINRBucsZkmUAjdCvb9g3E9raWoc2pMQmVOOW
iIDmzcca1e51U1M++U+/KM/DWcpCQ4olNKNfnye0AjCfyfOEWRMNi4sVXrIRb06pj+gxvw8eHkVI
EPsdHkCUc78+KqMuWsqlLUN3HLuTvYmSVAGlDFJr/sE4/cO32nRpqOs3ZaTx3rDqF7S13JIRM5UZ
xNKK/NcUbOsHT/njt4JvwTBFWSWcdz8ITr5eLDM/KKbLyGeyu4uaSlA4LIIenVNMHxyA/vgC//G8
7X//xxx3F6lnXif5Vd2oHqTjTQHi8nyfLtVHyt0/Pcpir2OjtSBqOe/OWp3fxzOMFIZh23mBwE8U
9kPZXeDoFx9c0P70KDY6m2snQcpgU379VYk5k3o5UVnP20GcQNvHgbVUxnWjD1r098H+jkmyrSlI
4rlVEHVEbelfQRn/eIPA02kfDwgLasM03qTTII4FQXjbArnL903TOeFYiZHtTNHr7rsVb1fe3hII
GIe53coqqGXsRQN6cxokQysjzBXGB1Py98G7/ZEMKgMdm2+/x6PqA+fGdmSRdZYCSo0BVjuh0PzB
QvP7a8fBjgECBAyHanKzfn3tlO7Ra8PoBMnRVoc0JktaSkdFgoDEDx71203S2/yYnHfZh7dr67vB
1GSjU+JGKGnSqrqI6Ku4nxaPHuQKp78O9BK3Wjh560en2N/n5wZ+5CfCyEIm+57+g+9YrYLDdDit
sxMHdZL0VPmN4TgZ8QUvvrnn4/dnhrq6NicxXWBnaw5p2ie7FjjNEObulD0tRnGr25P7aMhZffCp
f/8IG+vX4a/cvITG+zeT+MPSkqqN4sH0xgdNT5qrUaeKkJL78cFi9ftH2PhljCmk/3wE9933llVB
4seSFWGp+f6raRZeMNG9XqJZF1oUux2F9jX9qJz0+1jGlojVwDZYJWEIvNtecvhWlWwRKTdS9E/e
bK33Xqec7oMft/3xv562ON39y5bISPvNbNzacKa9YkH+TuH1rJYKSdtI/RPFGWxjtGv0EydYsSfC
yJzAL2mW/31l+cPvpCzDcVm4ED6Bjv46m4gVAMCL9zDkLO0T4DvmuyJdkoe/P+UPw4XjJNTm7SKy
QXV/fQoLJWq0fsgpgFvT/bBOd3giqs92yX7z9yf96ff4GFIMvDzs1M42mv6xUK4yAeqiTQg/dMIl
47aa3lzdbx///hTjTz/Ix7qAcp9yj/mezKyaFpNOOebhonWw08yB5glgniVyoRhFWeEnO6cv10iY
A32nch13izN/NYjd3GNqMHc0yxER5usQGjhM/geDimG13cJg7HGD+PUdIGuh0jv3G6Q47W969FNh
XdDf4MpQ0qsz6RqbTlzviQ9Df4dJ4oPn//YNeC+MGpZmvE58iXfLJitkF4/AZ4I8n4qnVPOLK/CW
H+YY/uEx8NE2A+Pm4eDU+evPLLS57NmViaxA07AiyU7TA1ZZFHukffcByXQe6RwekhkDsdquStUX
YaTToUCXt9OycdiRkus+pXRjop/D4/87Tv/XNnP/347TMP0OIIzd7t+O0+1f+D/R1N5/U/6iWo7N
BTaKuZmq/mU4Ncz/BupMPWkzpfiUUa1/+02N/6aIa3uUN0G+b8eg/xtNLTyiqYnmQ4NMUwuGqvWf
+E0pkG3D8t9r8QYZ2jgqVKm5tnHOEu+mzZoUngZMc2vIN95DQ38WN5t/pHr+lJPOeeLyiy081+n6
ZzG8rNH9IgGRBCDgn7tal2EmreLELpVHnfemi+IuAwmyVT5nlJEh9QIs4URloMGkm4u1/ko1dn0N
jPzCrXJc3T4ZVBpBQfQpT4pKqJjI6E365aLs+mObovhVtNzsnJSY5qpjy9XQZQAkBBJevTqV/rWZ
46MYOqzZPjPOOutE8qTmtB/FLi0/pf73ZrmY/E+D0o92fE5mLD/ZpeE9Id6D4qevgSQRSSfmJl4P
PuIXadlf/faNuwK1mysdaWAQ04sA8nE7kBel43H1CP3I5CfQ+6e1IAFn3FtxctHbPTCBNczVgyqv
TIxsnI7nwNa+5oX+pOBGzJCtPb8NFlkdNf9xrlDzm/ZN3r2oGqJiCV5iRTsHniBJz8nSXMG+75zs
gA6a9N51/JRU7YHXuOkJ/ewKSYQ5nKVOPqKHLqy3v2uJ9jhIUG4rGUaG1j92yRdaFDDIuKE+gJEI
SzM/GuAYVsMk+iq+nVNcdqmJ1Eq/SkV7VHpCXAQX/Kumzw+qWL7m3XKopq4KJpKF1mW+dPX5Jl23
bDlv7xXTt6LbL8UXfApWUJBkTCxOUGtZZJoH4pHu1to4+pMWWtqNAGYeogagSA8D+y7hsRs5HZqh
Nd125qccIcQI5Z7Yu3I4bzyWepr260iyT0m+3Ckdm8uJCK6woKZgx909yX2ha9zGNS1Kl2TkrrtN
nOmh84oxkPZ66K3a3pREgBvX6mVBckXVa71LGu/CmvQSqY8X1J7a6wOKBGpb+3bW73tSstEvFp+t
hZ3KxEUhlPHD0L8L2BeR2Uxkl3/S++oARJeCMBWP6bmlSXgacLHkNq3ivCAybjWfesA5bNjBXJkg
91AqqZM/TIE91BdIwvJw6psbZ71CUP4jd5drcjiiukP1NjSHGE+BXbxUbRdN5B1Bj73Ixj4Q9QXA
n07O0KaHaLS/EK721CX+MaGLXdJIt/XptkeWFzQexh2SW/FUOn1GBehbSoK2MMrnwRwf4qzGRjoR
4eVFmtVdw8/ZESdzh4gM9W55KoV2nK35am30r35pv6SrwTj47Ktjr5GsMShUgt1JwPZtuoupjtCb
nDc9G0fai4lIOeRMtGN0cbs609Er4rt4qn6kic1nofUVitkwGN9jpEz7elTT8MU1u69+15zTn18D
rlyqY31GrbFoKCG40Z1BCb+kWvzse0wPzbZ+kH3yHZ8pWnNv8il4skDE2S5V+YWplbuxS6I8qW59
ha538e6WUZN74vpolRK1vcfT9YBU6cW3CxWBe3RvtNUywQ95p7ShQ7cm60qQlJbsl7S8WVyfg8TU
PaHPC9EjXel6edQJeK7rF9XuMtv+XBS3xZwdJfngrCCo4L8aMenbQ6UiQFgktqVvhievU1wuJs1q
nBeKqJkSIUOGEjskxEndlKO93LOSzpHhrpdGzZzuUs+BUonmzDUvzNKVD02qXWbgv04s7OIg16cR
MZ8S5nQrE/dzbFQymBrxUMDYcFWW7cSAWI1gchnocf+wog+saPvfVT3Z4ouTnDx033snadUx7tCL
NYbm7FXKnKQ/kMPqzF4Ls7/AeELoAFTnCVm/Vlx6jVgf7Up/7sr1luSRi9y1r40aiqK4GDXgfe2U
fcdtcq/mWASZ73zvQHuS/5WTnLXm6dHHPLCbSy8/d4IwyMpebunmaC/W4HNZB4CIbwQ6dNCvGM+m
Lpd7B2OfuzKNhBZfcgnsrjMpF5TkWLhaQfKMHUvg7ytaynath2sUMtlVVkE/K/xx55GrE6Btmk6m
hztJb60ndLrVKSdd5+QNvvOgdcSbodlKWbH1qxj1+OdhpMDmOEv2qRvaeW+vaXvHwMiRmSXZJXKR
hfw/n3ytXjRHpyQnrvZaSdCOJjH6YJeAqhOzGeZEixrqyu38vVQdHw0XjjamhwTyDOvZV1ufUb+i
pAoqW5Q01+F1Jh4yz27svF2Sts0JEkqJ2OZbOyQPJBodLdrX+9W8R5dqXca4hyOza4niZb26ZeNl
zky+U193lhj2VjpMb5xIcY2VBJieuEiyKWMIZLU1a6IdPRXNapIkMCksOc6jZi/tacldVsd1RM8J
z3Tb9RLzVdS6HqWeGfmzVZ2LdljIN4p40wQQIRcL1qUoToNbi50zqgpzWPEyLKlOKCJwYs1Pn8sE
Pwnd2WRpxxNK9oesWOsr4ebF10GvtaAl1/McF8oj8972iBbBmbSiowyE9L1gzErjMKOU3vPyOQ04
5ltFSjC6U4NR68hyT/zHrS20aWfXZRyKFvuO3VbEe5KhjJic5LuYveymrs0vFob3gw3vIujT9Aie
6HG2zBu8rGDVG1tejjrnA/cTRVISLhOUql2+KNKi1zczb0eWiIWeHsLPUO+99Vg4SsDZGcmTllfr
coBC22XqRzJkBlkxnU5SUves6vrb5CR3VG30HQQx1gGzJAQvf7Ky/tQn61VaGXdKc/eWVR8He3w0
O0KWUU/Twfq6uMVrAwkHh8ih47VnWXng5nlwvBEt/T4Wl/AqImML1GvsMxqYg1+Qa5EhIDbmqKni
cO7Ts6q8LGi68VDGHtuUvGrs4uwv1U1CBl8538jePtY15eu2PcSWs8NrhHSKoxp6551WMD+E0V7z
7jk/QIvN/XMLj+4Fvdd0oSaVIEaDj7BL9cm4KTVQlH015wonod5j+O58PVS6iE+oGbxDkZjLvqvJ
gR3SRrPoEQhcXINU9JbU7AO1xu2FCqmf7GPiQpvFLJ7lod2Rwitby73Y9B1vpEsuqOxjaIqdU1CO
GfRD06r0Dh4F+2JqNuW+nyotAuSjH5yk9PdmJZYA3q69s3qTailx7yHJYYo4ZaHdG6mfH8ZZ2ceR
XNxLokny1zVT8r5p+maXauSEQbFQ8YOoZ6KxDQdtHy49i6QikL83tomWV7a2fszLRT53YlGBmC1y
vfQpQ0yt1TU2rHZ9zNVqYBmyxzPaaPtHZdAsbYZ5uCPW64uNWhgFMuE6194AdHdJGk4zldS167yC
jjZ6dfaoj7N+svjpwZTq7h0uXTfKJ0RcpeG2R5wYctdoBKuq2BxY/lJi3OfFDmdjrs5dZrJ1uNJa
96wflnW0Wuu44Jo7T3722ez7RewNPPLPRmlmoZqMNKL/nd/izsOv41c9tiQH11OQw/16Qp7tnwQB
uHxUOodJF3NIwZEUGiQoAxbD2Kly33q28ooQG6svz5Y1Y92uKsVBsV3dLwqoXqBJg5u6cPvxMINo
vlpqLf/c+aV3Wgx74Q4/VwRj1mU7fVOIo4/LhLxNS4dXjMQ6C6JFoIY2iiuz8e4z3z7YC06dhATG
zvH2siP8UdfOMpk2D8pSHXiT2GoS7Yq0N2yGyydRUGNb52tzaQRDCc34Baf2PpITMeT5SgT6WMSv
lpj3JW2ajQt/menGJWFIt8XqlSdyVx/xQD1ZYKryAbCKWFiemkc21zOZRzsdO0u0dLgY7CR/0UYD
Fpdm7BdYezupN2o356BdMWKEkkaoa+Pu8FkvqSrEV+SnXpHVePL7L4xBaK/F3O58J/nUoExuq/im
hyTB8Q9eNWzT9Izf3w8KkxAI6IaEMSfiWc26uRsnk5fvdiEAoDd/cSb2gbQOnDXLzvkq2kfTlJDe
FiUeVZmNIf1vsMcUGeAaG+YefWkXtXn3pErl3xcFEbl1omiklM65cgkoJC17H8dlcyMhyhDux8Df
XGSBToTtbmm1c+KKvdn696vx2hAUZbUb4Lo7xDoe+2HZuTibwIgjRNV2bTJcmi4vKedUicc5GAHQ
wwz+35ydyXLcWHtt38VzOICDPsL2AAlkn8wkk500QVAiib4/aJ/+Lrj+QVXZvv/1jRoppJLIJHDO
1+y99oYp5nc5J0GDXxSbJGJbqNVtemm0t1prmk9XGz7xQK+2LyKC41xtt0T1mRvNVJWRtyyBoWjx
AdARjNlJXfrBnzBl+KqdAVimKOXeUIoTcRJHpj0PkdL1x1Ltb3WM3iixTWeXI4HHdxHvaqVFbGiE
fpda+NHCspuCnN0jbUsLDpfbwr5kg5ntFhElezPR9Te15YjoYsvCiph1FjHjKqo9WeL07/LmGuvJ
ECDGTXAyRc6pg2od0cSJYisQdZHbmRt77GzxUUny8mVSFDeA6hjfctgwQHh1+01n77+z1LbdSSI5
IVovk/uGv2K5ATIfXlJo3nfb7MWeYbnc9m1IHriTu+abMGV+iYcmveSl4t7LHA58U+UGunTSP2hu
xuagqUnxNtZz+7xKOD4mO5e/BuqNo1x65ahasdZt+0aTL3jj+2uflelRwXX5E10uFtghG4adQd7a
7Jlu4T64oyXfpSnCe4ZB5knrEy6moQspejGyFM+9Pus/F8sAA81YUiu9SQAO19162vcp5kQBbvjZ
ZNa6dcpsesjMWj0tWkJDZvOgWkR13UPRKD5oGeXyn9kbRWs3ZGYnJtwVq+boBxIqV7B8Y525BJYT
9m56OMdsyzeAzyEPzTxvBrU17uhw4nfMGm3r61jf33rXJHHPgLGOiy+fDm2UGoFTAAMiyuewEAx4
mKKklYy1W/E0adif6Gp70xflnPHRDFzUTuduhJPEr3lqGJgAyujmiiH+7g10vF4XGdgCw2rpebTs
ONwtZgPgIBTadult+kTMzfOJ4St3hJs5x24aQgweZQDuRA/SsTzHPLWJOx20deTeLR6DzM5HLjh6
hrSeC6W9ce92HrKmdhOaTDB7464WMc1MBos/pK0BE07ceQMyVS8X7dMtBsvTgd0zCko2w5QWX3Of
yIchTw9JWAxBSbse9CbCPHDVQeZm71Uo8p2w4+3oGkGqc4bb8J9TOKwYiUfKsOxHWU0mjbp4b4vi
AQt6ybuuRs8OIjlPJWkDD2yLQ9wWI5yeZTjlIz1m/L0wMmHOj8tafevj8OD2eTAaWu8JjM1eK5aj
o4ahL3P9iA8Ug+W48P/l47kS+XbAB+C5tGJ6Xfi0pmsz+QjNmLXDQuieFfauz+DeWl5SwjrnnNkD
YyUHd1TVx89qQpTMolcVMfbLQbWrvdm2eKdHLaL10+qLqL+kuC4VlRcBal6eFrTatb3RMsuEUIAW
QhmZa9gNrjDHd91T0mx10eS8QwngXDX6SrVymxb2V00c80tZKJduGtvAXkk2bkE4pyY6qm5Bk5Wl
9ZX26sBH+UkAtWCnEipB1JG4F00flrBuHHKc+SxU+W4/MeYGav0eKhjfmGj7aTiMmxI1MQG3a6eW
4tV18szc4erny9cgcFiK8iqjLiB5ge7UrU99u/QnNbO0bcMYugstN2gdKL3YuWGjF0wOTYKj1Tba
Gs5Zz7dRmv5oLO0aZfVvJSZCjl0jNAUlm9lzsaktysrYcQthOcjLjJDTot8SM5JRSNRoqqqiwV6C
MKAQVfcYYen0yFjmaMEroXXPWTWdw96hysyq1zZqkII7H1Bdho0sy2SnqdllyPZub997ie9fZMtF
a1Vg9MUmTt1LFKo6+2QJriYFa1CHnRl0es3wxZ2hY6jn3gVBxZlNEF7ZnYxkWDytrVwiCwQIK/x+
gMHOKlOhABNY+hEtKQ+h1VRvSzV9a6MkH2btRknNTYPIEQ+ZNI4upA0mGx85ZtyzEVnnvlNKxmia
du1LC2vRqE9XVtv2Dsq2L+L5VGG57BPU3usFiHmcS8Z2LxbPgWfbd7etq1d9BHptkK9E2pAkqbLG
qDANaeupcY15g4Tws8L86Q7JfNhEsIk2spMPbbbsrCR6LEpKfGS1rzMNeNAs7oMuIj6vslhU5jMd
qBaj3BaEzZZV9IJHJ9+5JbEkFhpEnCHxoVuqrRPylLbxdNPywnwuGDYmjq5sowJKgpHH9q6qGnuL
VjfdpaW9hhJUzqMSY6gao5tYjCNfySt34oXgeF5558MFkbFnsc5RmHI3gqZFiYJZS4MUPREzEWCR
uTUhMmsk7OBXsmQnwpzYKagYwWw4J5cKqCmn+SeXlUatnwQDc6Fzn2nMUoUKbkKd29uQaPWV0uCi
ye4EtUb3h9HQfWdMHzNXsdk+R1/aEGfBYC2/sd4Kz9Ii5z7loPn7rHpkmMYh2QIkgPhePVpZQ2ZC
XvWrK3Nwtl22iGNt1uZ5hqtxrRSR7EmMI7x97BnQzEQOQ1gld0W75VaI6bW2XvU+A+LuSF/YdX3j
4tmVjeqSre6YV2nCWCk5g20zvWpWcXdMvOiD/jnUy3/eSvxEQgAYPKKskilt/DJtXkx7yvaRwYk6
yy1Af1IfhC/75lW3fiboj64EOOnXuCczqvJt8TjEeZCrHwpDubtTganQLEwpGr5Gj07MuM9iznaO
XIbnMsRttDhTf01LXcFamB1aIlsuZtwD4kmdH8Q4UCgmWN4ZjjFt5+DtS3gA+ogiMXfrTc1am+90
qs+pijvTDfnNXsTZKa5Dv1SvgzCnY6pUDfZomi57CMRABHLbAFKoDNa4vBCppbuUvHNOocKItm8O
mRseVE25jIQcD2wvaiLQRfKyItqQ54h90yppYJoSbw8NMkPYN1IzOvhAsekZhW1uOqwVq+1z13Lm
ZqlW4+p3mo2g+9eLfYvbcaot1hbvWUPuhdlU5qmsut4Pk97Yl4YbM0Gg7Kpk12EXLExwczP3YFp/
x0rjT1XWBAAV4k1WL+nWEngSGXkr5lHNWFCEpk3GhSx+iwicblOemdvph6zP3ts5Uk9Db7XHLBsP
RRHV+1QtbK8P4eR4RU1Mj7YqX/tO+3LUXO5G0Z/z9WNXCt4SvcOImuQy0Gb8Z0Lns2x/uVqYst8J
pxA0yXgeHR7yJLTJBEzbLaDbwddBkx0Lrfvds3J8TkPrKy4RvkXGsWeePMalssWry40UuSMGrzVv
rZSq5k9Z0eHsNj+yGkBP5g76c+2MzzwGt77AJVPr0RfVjzgDODrqo2WeJlM5RUNaQDFmHuzOYxKU
Ovb6gWBXNc9UHFR4TntlPIAOJw18oaGsCv2SpdONruFqRdGb0uPsLgzsc0uU7ppUHIuIfVTbUAvk
RXzODfXo6qtfQpBIh6G3APNBa9sozkZfpoDkHmoqEqt1/RL3R7vY29lzmV2QKVxpW3El2ttwti3u
fivf2lB1SqQMEPqxzLeV8Au6YQaJW6duL5CFroOhPcK6xuHZZoFsF4Xixr1itJq8BeAo0ZBfiuPh
sBoBO1TKppqKbLUx7nVV3mBr302JcNfsx6uGx7Alzhw14PzQZ2yPGvUzJJGZ0XmChy6R0SblD1zt
NXolsyQ59ib2u1yfcbL/VFv1m1J7bytOuXo7t8rs3F3yaGirrjLsP0sj0c9OZ7heUhV1ICJzvM5K
dGpnOjoc828yMlWPIDIu7odCyR/dSJIux7G1uEdFn/elNFJ/cbudhfx4dDvX5+NPNtoIzauZHwdH
vdbceaP6AqiK8g4aRzHuiqxzfDOPgqLt7vxYPQoljBQDRVIXurd5XT/WLiczBuKoaLOrUS2nfha+
zU8zihiQwWNB3xzGnyKOLkTWw+RRBVPhvDpEpvtmc216aIof7Fb1nehmrZN6TSF8JLGCScRXlu+z
7+i8/H1aLddE45UadYKpst42D8xY3t2meqwGvpdpcg9lz2oq2jULwKkYLX1huj9wi3s9z/SoE70k
+88h5n5uVL81t7n14LoI4q14dd1dmrBBTB1vc7rGuue9137kQiOe1foVL8Wpt3cOnaOERpIrgaz4
FOb2YpXKxZj6I4vijaOSdT/Y1yQJT1XoNFzHaUoZSGguSo6gZf52x/0vd0YlHB8pMCM5a+ExUJe7
y8b3uekm8w5/C+0EtqtnvRpTSABhiVF8wEZ/omE+GnD8aNcQNEBS/zl2lbnpcxZzSPxHX+eRTmlG
mGEbnQ8bQvG0RTlA7Yj2jeZ8uSXnJOwzHKEkJvh5FXOLI/Py0qbdWFmhbYQxr5QeB80GHREacPRt
Req7Q3+F7kV5pZJZBPeB4L5Kecz69qjk0WObIvJwjGus5NmxjYsd+lggBK48YdCJj66hjFvYfW+Y
R69zmx20iOCyOp/sgNme7YFb7jdpB/2+UKcTQBr7BfLGNwDb0ZttmlBQKDEVunu3OQ79hFACvytz
Y6cQV3RShNynRu5Xw/JUCChqtC2PA7yJx1jG7NZche+pTqishKuc67jbFpm8Lo3wYowYeDd3cv4t
w+aqmk9lFe5BceHCz2nqWrbEebUVndjhwkeCVXtCujR3nx3UDWr8vXQyjhnOsUOSptuyH3ZIzbcJ
szjA6Gy+ra0LwrVa46vWEFnznGrDxq5Osqz92Hi2su4KZOocxc1DIkjywjNq62O9/tSMH65edkHf
ZcZG9pl4VaQF5MuKaGwgwGFPXXq+O/R728R6jqN5k7WvRj5vQzN7gGizjdpDiq1+OuP92BnRb5ee
HDAMntVVNYAhoxWemX+Ler16kXtlLlCt5N2S01aXv4kfUPX6PU/bj3BWbuq4qg90PwLPvwCOqdG0
tPKcZwLD9gcGu01N75lyJhNGhcszkHirCiY0uUVsBlRNfOpYcFzygZMjZjS/ttXcb+DPPNdN1bPZ
Z6yXoZ3fWDzOh8Wh78ZzbqlPaW5H9zbqmltZMC2sMawculZxAQ25YiP0NvmF2MrYQWvLWeZwKG3a
Dg8/2/sq8xrmDGwmE9U5ZU5orPoCvlUUe5e67uEc6uW4kwMQoqoojdcyEXRyU8e5nwqGjS6BjsEU
11cMvNoP0+ZVNutZMtXNo+/OsKODmnFep4ZavfWaHGaK13gK2tSpnwA3Wquj/0VnCT94qUFcN+QQ
+FoCKiBlwfNEcb+JytzXtY4tH0REN9wDdbqnrfJiS7hHjFh/hDOEJMAMvp1zmGI6fuzIHOLSemWN
Xu2qmYyAcCwh2tEulImywaVEJhlP8hGaceNnYf5bpNaNTd4rcs2DiOPvEXWn7HC5SyTsEscepcuT
dJyjGzLvrSfz6trMeNVQv8LVYOLkIimrWYvV4TunfeJD/WJWrPsFfcxgsiO0wxE0k8qLMsb7mu0G
+Xejp+jycR6ndXNa3NpR7heXZKLcuELy+akI80kflWOqS4za7S41x5ZZwZjxU1yUfZSltxxSK/Vh
dJ/U9Fjo8p2o9Zljd+EmN2JzX+fKlrnp6LlGfG8m/Vao2LsVptWVrm/GiWVkz/pGyy7keIHJsvtf
Zvbdar2yUSnyN3SrCEsY/eogfjw60m8ZM9cKRw53gFBoGmof/VcOOo8iNYdtGSvxg6H3j44knYUU
xZ0+ZT97N0shvNRffRj/0tWKMhvqZTuJErasssfLLb0xnvalou10o9naS3R0LdZB6C9Zc0cn4JWv
FIgPugY0CgTTbVLxoMfzAxo7bw5NKJVFcU51rtVKd3jxSMGx7PU41mBoQesIx3n2yo5JCbAP1cOE
+l4vXFjxcNSMaV00hl5dur6KdHBXm7Quofw518U1DTtqACe+q7GlbBqYAtYQPvW4NNRc/CyN+WDI
/irLdBsxswjj+lsYikqymPu8wiLGrmHoawcQqcj265udUzr63p7LeSuLSSfYVkCARAjvjblBtgzh
PYV+G4ruYAEtAHMSfWhx4XiqpfyEl2cwbtS+U212N2XqHFmJR17j9Ld40q6hOz0INbpiTfKtTsLe
667l0G4Ve36y3V9uv01y9YE1IlAbmQVwtRMaGdfPyUiV9ECZOuzzNPkyWZOC0m80rj4VSJ0YKDm0
CzRXIjMYtRTiQJDNZtLyp7m/O/ZhTsTeKYvHqbiLTPGltFZxgBmxPjPbDc0q7VuYHSJ3OjWzDT9l
FFAwYqAGYFBPNrLHoNHCa5pAVIUIsXgLWM5NRYfLZJkiV5XdtK0be5faIM2azDoBzIw32DYR6RTW
p7IUZzQhd7NPAmUh5rDqBwIgmdrJTmdRk85YGZifQ0uBthNJuKPzEQjLZ9TKYxkbT+zZQedYF2Yd
R9rWGRwg+076TK+yMJBFQ2Hv9Gb27bLazbW5g8MFBiltNT+Vvditon8CmYaaR47NJOVYDoRtOPeO
+km+oucY+ktTF79CuzjN7vBFnOSnooQ7tQ8j30JjsBF9+1s66aOywkO4Vp8ck6p7sIjIBnokorOb
dqyn8s3Ug4uKv2EyDoFhfwFgeQEN9ABUS9nIbBIPWiVOk1pf43FRNwXUmHpwi41bcY72uCyho2Cj
nHLmUGn+TrF7UJv2I+/j97EL9R0d5Gkatdd5aL5LFrwQewqFMbjyrPJqawyieJ2haS69l1WckpFw
Nr1jfTBGXrM2jT5IYtI/WcwJZ745Tgweztitkg0717Ys+0ffKBCDL322AM+1V4ThOS2LK6M7Gz4C
Vn13rM8KvMmVloBgXZu/E6KQOfAJbxyd3s9VNrZ5V/uREp3brobXweTM64ScOeSqhfNeOTjNoMKD
4R9ptOmYRJh7B4PhLUIVDV2te8UooZ7DLI6JTyiKl87KN5VQfi1SopCKn3vF3mlEc2/sIY0DPXPi
UxKvBtSaRVkk9IpHUTuV7B42bRNVG9nWjLx5TbkZlF2N1mfXWoOxCUXybabufTZ65tOpYHRX7Nxo
+Cmt3neMc1mzhZlbPuM4TXwb1GsJm9CgVYjJNppDz6iRaljmqysTn72pyaCjG4J5INVyLuMPKIwv
5mTEp3JyhY9Z0vylK+o3oEaOU+1jJMCW3rr+IRIgevMEb0NE62Lql+zEjwpNpMkyNZXmRrFQ2cKF
4XB7X1yUE2NO6aSL4hxOmObT5AC85cZP6qS4aNPYKt3S3PBrIH+1YC2RI4PIQwr+mOSkixs/IBeS
YZYG0rIOqaiP4G/2TTM8OXleH9Sat8rUwmdTWuglesQxs4a80R2Plj69m2ljPUAXtn2Wuvelnr3I
LU7aNDzIBJ6c4CPUxdaOCb5mKOaNhaXspEJtE+k/wuqxBbXLzm7ZKnqIj75npVXETw3jaaZynhG7
jxoKRxlNb5GV/2yWWN/JMb13SvZ7QIEY2l86FUPH3nc0oUhS5Qu5U8ZdnR1mE/hbwiI2yy/rG5FW
2zxeNlH60ot+6/ZPCSOBMcgMf25pbVX2HHXqLQxF9Bnt4czYSBaJOJYmBEtnzM6xjUTMUYOX2N1o
V3NduhclU+fHBsbZc9LE4VOr8o3WRqcexSyTLzsrl32BnfsLWEEW5PFQ3hf0kN967HC5CLnVMi6h
Ykzih6Qwx9nHpmewfZ3lW4Zi6wF1bbEDxAXpdOnT06xI5zAvjb514rI7EwwZnwszi3+F5K1wm9O6
6kTg0TBN6rYISatVMBJ4I2vSd0LSP/C9Xloz/bAb1klCVh3rFsmuR7FFgD6wPg/x0l7yNM4ebL1Q
D1o3vHYlH6MaMggNdKV8tesMSqsQvX7Ucgd0ZZ99tlG74bgF6KJsF20FO1t+XGrXqovfYGgjarNe
uwStqZaUzdo63exSCF8pOdp09u3PTWopj73L7FP/IGYS3EQCIrJXL2md3ZrM9KI+3CvMIPaMkpQd
S+YiaCCG7JNB3prEfkLQljyNVu2jUkZHJcrp2CKghsLaxZ6d9w+Vpb0niTxV4ndK2HQy0HewnIE+
PkpW9Gm2y2ZooaypiHB/d9TLiKlgGM+aFW1t1i6RdavsYc+e3Guo6WztSxlZL8bKPu0VQAfNTz39
tbggFZNX3tsNI2EX/dDyk2p53vYKA78I3HMsOlQ1zrx86HZ4kiqtrmlVFjCLsaZQtI+AKgOGJQ9R
Wh8g1KBqihAQiuStdQmgpWdpOFVAc6VdYExUTGmJQku5VeD3Ww4+kWCTOFRFcWtsY9g6SR/ouRq+
A7MptgQ9csEifoRq4U9L9RaXEHyTU5XMj+k6Txp5JIIYdOhx7lz62glidTvc8949h4BXvUi6pQ/n
ajqIJY2C3G5/tIX9wdmBALjNfoWq4rwyHoy3+uJS9NcxpLRR3Q7lugxA0ZbVpM4O5ET4kPcDLVsL
lpaU7MbhXs0ny/ZyAkZbM76Q7rUdJu1tke2pk8h1S3OXzBHC5dT9dAWHJDMW5YetTdpmjs3oklpA
ER1lIcxk3A35vMsUqKlKgsUpSaeBIkuQE7yAzbDd8DMWrAEl0ldc35emj8+2/Eo6FbWOQX1kmPOy
AWf9wX3LyzMiiaumd1ikQVWienW4z9mXZ97oVrUHHdnPC2Cn6e+27hCjC/cyEsjh9fzCRETqmVTY
ed1KICodY9c8TzlKRidI9Dp+QF7ncTq7rCNsxqN9FURu9DzLqApw1Nlf0EdKnyhu6UdafUQDcGkT
9ZU1d7zpjXxEhG0Wc5DlXcFXwa72f+++uNZf5V22X1/y8lH/22rc+F2xhE+iWP7HX3/Z/fHr6Kvy
P+THX34RlDKR82P/1c5PXx2wsv/4N/6if/zJ/9ff/IcX4nmuv/79X35XPaB6/jbA0eVfbBL4lP5n
X8U2Kdcor785K/hf/nBW6Nq/mqz7yfIiNQCbrYPL7A9nhVD/lSAlZvyrdQ4VhInn4R9JXraK6UJg
LlxDaICSOdhnoPrJ+N//xXT/FZAIUYhr3A6pdY7xv3FWaKsP58++ClWgq+fdEIbNV8fAkN//kyWr
Rz8QY7JRfNZb5mtSkha9sTqjkwTbaUhUF1hwL/NMbtZGXUgD8apEG2h9F1r6aOT7/uP5+ONHc/vj
X/5L1td/8wWRVw2tR+Oj0sXf027WolJIy4bs2gwIjhf6rqco0sE9GEkzfgC9noZNKh3D2YT1aiew
sFy+hdgQPwrMW8P/x9dD2Bqlu6utNBrnb0biuptQ6pqz4quKKX9pCpWDD/4fwU7tKtikKeeXn3YN
/gzdmsKauFQm7bFoEGwAjBSw+P/0cP03H9BfTYl4d/HhEPdnkImpWab295RotVUgi+pAZ+OygFzU
VEsNvtYaIZ5avTUwUSqnqdpameO0APUqBqtuGMnd//2r+CsCY/0qsL9qKgMnwrlw+K/2rz89Nl0r
Ot2pHZ12b2jeCCB1gSRmrYPc1MZV7I1yjO6WYsaAxcrRzv6JZ/2//vO4rGFwADXj/bDW1+PP/zxr
inR2ua7J2YVetJkbczQ2hoNS0Fd7S6ALwhGyUcwKTXmcswP+w0P2Pz+lvJp/eW1WnzevNfZQWGP8
t36Bf/r+kdpx96n2EmR8SB8EEAEMpROvWP60cnx3CP1dNmUyr922Zc7wIXu7fh6WEZw0tubux5Co
xj8LEP8vLzNfFYHTUB50Ph2HH8tfvyp0h8yZ3EkNxjgT75latYQE19ICl10QK0SJPze/kPjT+jfj
+nz0Is8vLHbJKJjsvv1nqXFsJ/7+k9J5WtcHdqUZ8BP7O/loaVlOM0pz/LZUbKpntdVUYgnUEZ0C
OOHhkXMg0vzR0aPHSZ2LezFPFM7TCvneOHUe/dJHYInMSVVgoyYwacPDdWxqm2lJup/xXFqU2lWj
aHdOJ0MGAxq05RjNKd4bq5faq9PNUeinaS+S3cgoZ/QtoKxoCVnXDn4hEqtB8+wqPyZY4d+ogSv0
CI3DDCbm8LW8xawdiECzAah+UNAIIb6xaoMlBLD8N+A0lDApFRaxInYlcd30dMABm2dT4/Q0ILyv
3bjhlSuGej/iWB88ZPlN41uUMgroS31k+5ag9yjc1gHWmc/mtCFgACF5iaaMPhzIBfolKcMicMzw
M3VD95H8D/Zmeh6Xk0eAZw11RmEhjUJrTL9VUK6Wb3QJHvgqcvjSpWHJaEuBNN/yOqzu/aRXjV9Z
RNbw5eP/9YtqCCceWvZFRBa6TBKTZejKXdGjPt32UsgQem2iYeMiz45ixcxbRBbR2Mp1amEnezeZ
1I9J6Qd3x0qxhHLN4ZFRiw59dgpxzVMREjDV+QO1AHMWvXNuUyMQ7xAsPIstgxBytjt0n70fg7rC
pgG7FaZtCHuDLlMznpMhSRLK41hOPnxT0KEo2+lehyLrmyBqRYLNSitXGvdkfEGhc9lWLnLTtvgq
FGsqfiOBM456I+30U1XaY0kToNyWAclnTdTR4BuM6JEOGDWtrzvl0GyjAl0CP5CorW85qGTCuhlt
0kzWkqpvTmmaELIZeAJFR8+oGC0PTDXI8dD3tTafo2T5vfCX/9A1CwHAPK+Fe8iEgSUROvwE+zrh
ZbD7LfbAcILFJOSddW++RWj5gFIoqBYl/bEgFJuQo0WtN7gmD3CLKukpVromhpfKgPwjSkJee7mO
j0w0WRlJC34b6VS2czNdJ0fOiPTHzOn8XHPUFeqvD+iwIwFStcLg6EbFfsAAyKi3e67ROzKjy+0w
SIwS9wD59YI5cEUSeoMzDwfTZCG90rejnHT9EM8VpHdcx+6+asP1Hkr1nb0gjN0ZdWFfDTtjECBz
5cJx6XiKuu7BzOEljwGKdg6DgdpMJD9+d9DYaMPjfRg1SYTKmD25Rqe9FSD/zaMJKDrbTbiOkNfl
Ys9rsFNHzBFDyaCe6KhN3quvuIovcFKXD0654nFslO5DTQihX0daxVM3pvXi57jHnobJAFJsRo6F
u055x9s473Uz7HdzMS5H4q0Sjz9xqbIS6X9BTb3WRKppFuuIMedcKJMlCK1o7YK0lL8J+jyHa6dE
KJ3XfmBMooPdzO+hK3HCgABRw31HnNC0ZHgRpjJoxLhio40VILBvxLybSVHZFyQCME4+MQYFDXZo
QnrMvARRbgx50x7CTigc8BMa7DB2Tgl2liLlh87QXh1sT6pi9EeG4solYzrXbRYrTV7qXlP4qPEO
BYvSFHfk2D5bXUnaQ8nEPy6Gh9DBvx+wd3s0MrvbRwDbzpVhDz9Tt9A/7EhYL0NfTIe8sW5ubxzc
3D4k7nLjdDir4F1lZDyjtC5JLirmt4Y8JC9az4o4Zx7lklCVcuKpJm3cqCbbCEq3D6Z5bxZwzus2
wVNqP3RK8dtVxE4d4voduvHygJZ1GQNkrQbfrqF6w/QyoKtl3gYgkL1y198YvTo8ok60U9zaT2bw
34aZHMc6DPdzqDnHCoVfNzIFYHx+cFwmjOAFPT0x9TSYtaoS565yzfCtsAbz5uZRg7urF7M4LU4x
54/qUL1VIYY1q87b5Vmra/uBRLfyNyuajzKcomsDLt+DpCeSC2vPsf9EKqiVJ+Cw60CMPADxnmMl
AA0vKu5AZ6gzJsiKUJ7qOoaJs0JwrC1QAPYpujUJfWPMWZrsOqy9X3zO/VnjIajJOGJR2WgD1mFM
YAg7KkUb3kihaIqdzQeOkBH7TIAPwt6WU7ZwAQ7xS2S58WmAm9H7yKxpJDXmFDs9Dsd0a2asf/3U
GJe9LmN1H2uJql9GC3p6EfZW4ZNeP/pKbUlouR2UaLXEcsf3PDrbKInMIC2celsrkwyPOPRU168t
mGiNM5RPZLRNUOPnOHF8Oy5w5hp99W31dslxvMTzC6ID/KlqDEhjZ/H43WLo+9ZWz/FUe4yw6wet
jfMFq5OkrllTtVvY/4R9z1qNAyRVlwMZUv17v2hEBCwN2VGbwR5TfKih2yF1QrHNlJph32aJuu6k
syuIPqY5Qu0jzXh8aktzwQGn6s6FRVV8qEhHyxBTysQFWrVuz/EirHzlsCJwBXn9pFDkg6F3cI5C
U3+odC18X0InFkDMh8jyBkmF50OD03A1yTLHngXiD5smExGIJe1nCqBWelnbv1UEVHnsY/TH1pjR
dy4JFpxUa9qT1ISiMrdqcZJxCSY+rGg/RHlH2oO1pAHOAGVC9ZwVKqaPeFRusCTmbsuoUI2Q+oNR
h/GefqVsajdd3PS+ygwFkUe/lFt2tFyB434ZLWostHcu05wit0wvn1DgCTRBpm4cOLxnnvxkDVrR
qkObFze0CFzKFqZpd1hsd6vVZbYOsdh1K1NPZoiS1IO9rcKhnh5NJN9bVMPcTwrpIGuUhbKdotR6
qMz6LJqfec8OMO3i4kXCyT7FQgmMzOjBYSv/h7kz27EUSbP1Cx1agGEMt3sefB7D4wa5h0cAxmzG
/PT90SV1V+Y5qlLfHamUUikzPLazwfiHtb4V72t/uKLTOMCOZxVWBC/VkHxGqPS5nSLQ9M7BJS9C
OPV94SD7KeCW9pPcj8DAD9OyPMGVT3ZZOthnpBSs5pPefcqXROzwXR+ZN336Qg16B1bAKq48YO4d
uCb73U/aRbGYmezyjHMncc62ye39II2dXtpOBahUXcQN0NNbsramrWIhRIU6hmmeJbdZMdb1UwrJ
YHywK7tkuCRR9iT72CFx5o9DwWbfF4VjD+9ODKOeIOolZoaZjq0UBx/1agiB2R+xBi+Wr/cCdy8b
5i6x7eDALz23P+yEkmYtK1ORH4hCGPrprvLallW9UjmPRuIV6jcevhqLfB/P3ZOeQT6TjBIUBJlk
GQlRzNRQ8Vlp8RR7wQ9ebwaRQeS9RSpN3utpwrjS+cWNrxL70LeuuZdjrl4aE1BVxx1qQj8DJp3F
xDA2HmrQwseWOU7NdzyOaouk+qvt3PJ7anDZA1ileyfw8OwPQfTo0SrcQs/xNsHQDCwOkFmJqU3Q
28zc9+QK7Yl+CS9d5PXo9euUX2tit+eRockjO3XvXuqz5zNh/RyRa79dFvcuU17FgdI7bEak5PlM
zGl0XRakzohAwh4xPjReFrE/G4f9hLT0SM9YXIeyG++LNK725cimUlZT9pwlHu7NKhkOi23fCG9B
/pU28lFSVexI+Mp/RLi07/veR/uGcxfLRuNOj760nI2K9Fu3zvQoNYe9MX6Dc2Xqdo6x63NQie6q
Km12PZzMez0OyEErcSI6MTtyRFkfOhjvOA4w2NqSpZ+d0ZTsZpXT9cRlk75zul6njjQ0ZrCG1WKT
lZS+3Vc/OdHOMCRRQQUzdW7CQ+qia69aFhTNnH82VfPaKOVdeWfdtauQjAHTuLETGT6psEoO1vqF
+E3NntVbvFV6lb3HbfzgYHTdT5GqyHZMn4Q/rqnW8oX3UXoIXDd5bKZmlekF6KyFZz4RW037eCSV
PCKg6jvMveqSpi5tL8IhQg1im2Ng4ZVAkI/XhtW1KCCy8YPmjTKh/l2PqLIaAv9edTZMLFv7h7we
nbsQRfsnkVwkDQ21c2+YKn9Rd/3plbuvvYzjLVyuYopCRvSDuaamP8siC9b0gPojqdNX6XSYKnr8
QgkJbE5nvOcydGKaR8ICQWdicsClOLMlCMNrSpd8463iVFXjdrVVz1zU7a/LMowHuH2a4t8h5t3f
D4NYbpjdfjnK25ETvh0zu3zRVf+iw7Z+iMK6e0knRJ+jjLNL5YhP14Pej03iVqTZ/dA0OEt13t5w
FhYn6hxsEkG/HA3CtFnYb/SL6TbFmmD1PEplo9ZvZoem/AcWVpeQTvGaZstWuvUtqRzZO7qvE3IU
l2g1Wd+0jvfRkt27DZVObqskLfCmT1RejXnn+en2ULMFSZiUX7ZGgC2qjgw3E0suS4Cw0iOsRjTv
uEWJemaf27LyDUdMVkvC1VQZnZK0yLxTXfGYGJHtJzzQO9F4Vx9wSF2hJoxmrzhEjR0/+A5lML7O
M4zi9tkt4jc3MuVJkhmHn2VyoUnoejO3cbEP+xmG3GC5h4EtPpEhZb0fNLq0apWPlJ2NhhYNV2B7
7XXRfwS/fT0GP7EofucRViwM2EhgwktRWxaiLOVsWdATlzYQJOMO8/CTeXm2ZzX23YBaqKL4bkoq
fY7CZdxosMPbfGp3g2tTsFaXZWZd2y7AIeqTADXXF/Kche1V4ktDQK8Fjafom2uuCjzUY37yqn5E
W2VYQ/+XghbrUvUQjSEJzuQuvWpc2+Rqu/o4xO01jJJ2b3iXykNdrlEKLeq/22UoIPQzwZeJWcf4
qPWDtoz/zOFUngqB1WhONTkiQ3P1NN4ZkbURySbLI3O76lyYDF8Pm112ccmD60fbvkPM5+QzD0XE
3pfEAXCDcjvZrDLn+n7pp/sg6R5bhgebMMz0hdjV5ZjlKdCTuYVQmHI/ui3YEZJqHv16+bnU/tsY
B/idq5c5He59u+OQqmZgEMDwhCa+UvpLeI+AZQ8/7Y+7YD1t5r2xOkIbVk360h8nn0p0MmeaCuyT
JBLZdpY+hi5W54FgEh8jpCfdR7LndFLcddOpaItXdie3aav3Y6dYjf4Ws/VpuTU9n6G2tm5b+hCN
dkdmqPonVNJWuQ9Gi+PF2Uc9MNu6Gvb1mB1jQrXoJbrvJQ0/INltbTQLeNJByMhxv4irpZbboWGG
xEFlPSHf8te4t2VI7oAlJ+l3tAwivtfsE60Xhic5iilLFFh2i5C8H0eVGIWzPg/VocAzNt80IfbL
M/Rt4Z4Y02bTiQvTNcfEijsMI4BnsWHGsVKFIoOljPyXtpl99N9L2SMp3hjBhGAjl7mJblsPqext
o1KPdWvdjATyuISDIX2bPTKHfshZts07ji1oGMnYaPdHHE9B+WqzuuWtaMmcO3YgD7NmCkhozMmJ
/fIuiUI32QVtnnZnAgNXqRyr3KqhiYDd9juLafm6oP/pJS3r1ta8ebL/5i7YrjX0tIyvQ2Z1m1jE
5S6uEvE5RRbXQJZjeWYo41A7UlHsJlyyn2jSL7Y9NkeGJGys4qHfl7KL/zBxNTtieCr0Rop9oUkh
uZWlfkQt4B/mmK0b4j9m22yw4raIiM9Lx3uebPeUT35x3zD33Ay+tbdTu/osnKR6iaYsIXxb5XrH
QAyyd2K9ekTo/HQpfZT9tWTpxNGePutRePukndJ9kbc8dmHW/fQT9QRHAfgS77yfTmMu2kTsyx3/
0at8CX4wwxYZqPPAmNEK0NNlHtqZXH02owl2pOe4h9lmXBTlIIAW0Rbohpo/UZPfjpSGT0IC4uGw
Mu6L9qNzX6FdqFa78Rwim+vGpT3VwZr/WWZYU7AXKODIlwRT9S7qvPxEuCGtKqFmbWsxbnbDErG7
IpFiO3XBpehwuoJpocRKflncZKwWaJkRPGYLfIBtrBdobGSt4iPoo6vywx+EXCF16DVvkPGkHOej
g/PBrjZDBSvIBLhmPrCHUlQPRjbNmR/IFkjNGLs60187i6wzMm0epCuyZ/TfyE6s8j3pqXXEnJlN
ljMw7VEmDlX30JA/cucNfXuTN+WWbNQTx3r0kCBr4UxldsFC2uovZMItu4gmkWGkxcLa18MGGyhA
4SrN4Ba62Q+AJfbJDbsXT6NB1+nUnxerm2+dUZxodaej06yhsYENatyegwcSfhjA6U4Ak4gifTdb
qfUJMSTdawE7KJkpTcmxE3tycHtKZSWdYw7+YBdHvOSjXKJYmbN3NWAhHCoZjNsl6HGmdO7POsC8
4Em65XY25yWQT4VQPo2btIDKu8GLoDoB4GXRwnde9VqEUXri0eJMXoYnKx04/TI/26YYOE92F+5c
wikBmvbztaHk2kWgeJCpV80GydR4C9FCHqRcUSTph0jK8AbLbH1i4GlIC2Flh8mG+j2e8ouvhvpo
ZsTnYQtYQssFfzEzSVgIhXXDfehQLhceImg3mV412BP4e3BHSEKh4lmKz8y4j12Ev4YVITby0Ru2
9liGpz5I+5M7eeAN1O/RRmTswXO7FlGh3k2H3rAlhyuumpGwc4vhZ+CdCnb3N5ZdWh8OqVcHx8ZP
QNqsSMR+qPr7lHHctm8knlvfw1lO50JdXiOvKp/l6Iq7poRm2gdcNceDitZV1PWzIp+UXQAa1ZUs
Ns3FRzCW8jIg7N7oiNzyWDLCGfxdWDI7zBbaGfb8DIWGODnJyNwtdvW7ddF4B7xpGfSjdCWb4C7L
y69Qeek5zjh/aMVvfE96/D+k20VIM8JsKL+uA/rt3PifcvYYCcvgWmXZHQnrJ9z/GFNMEikoPyJn
QIICbYFIBujghvHkGlNc3Zbhog+DNw6HiuAi+iFa2nmJ3ttZ3486esPl6ZPBoePsGpN4haxtwc6R
9hplVxAcCf7+5JXTvpL1/j5PrGmxXCAtD8aHiNqMCeVcJCdvzfYg6GjYl1YgsBT4v4YKvTt6xOLL
1qm9JV/N3/luOOz1DBaMpmBdxcTOnsjZw4KuC065Tk8+A9Xbsgd7h4COHXHhXxHAeMeiGs6dr4KN
n2GNH8Y5PQ0jwS5xM756bvuRhsELcVyCBUpKp6+Wx3nQ+8GrxJEHlgLIOOPR9sf2UvrByYNd+qPJ
LfXQkQK/a8bi2PbLz5oYqn2JhdgHNuLV83ycPNIbrCrihYA2lBF5HYNGIOTPn+y7FoI40b3G2Wmf
iA9HO9aBtThyeidw9o0I1sD1AA+xFb1F9FY7dwHwQC6r/ZBXMWiN6n5CXLp1u8HfljjsD1EIEq4s
okvqWB8qcTBzlyCgrDh+60szEowd28lrPch7w2hp3/bZeHRE3L6GmqiLNp3YFcok0YecJ+7QymI8
5gNHswxVSMr2zNcQa7GvUzTiHaHuWwzCv/UAMhsuYLbtBZikFsHhVlVF+6KqvqOYcP/kra92bocc
MsDTFGgxUCZV9rXU2WuNG3Kwhoc+jm+aehSsUULrDlHA7zbx9LXxglc3xR9e6gvfwU7GxNSUYx48
m6L7I5zshAnKolnpvZ0BjsvaKJQUC3hCN/mEMIkpIIKYpN9I9t6It+W0qbs5vXWTwSDSissLXrnq
HA59cDfG4zZvs6d5SjFD9NHUMA3ITrHfUlyyOXJYSJGYDQ97mY5NZaJLAK3mFCVoc4OOqzCKnrun
7QzC3HrgMBOqQU/rilcr6cQDZbD35vWItSYGFxdqZOw/VDVXrSzd7jwJikKCgHtkxdNe3QnFuOK/
pgRJb3KbY8FZkXUqg7FXJBSwISdlE45PzoTal6Gm3hCJC4qjc/Te1Jnb7fsE5y+jogudSX5YpoEh
Jl/o3iez5pi5YbzpSZVnTxH6d25DqzQKciAn296SeJLuOtScBxejHxtkO78WuLfOUvNitClKdpFU
l4mosxM+YrCSif0cg7f+Peih3SbWQJWMMG3LKrX6Jh0ruAYzXOSavReUJeblWClhCDM7tA3jPseq
73JmyTsqMgZohV3c89gkT0KJw2DZwWnmr7yMVn60c5M8+B5xrmNDR+NxryCKFam9s63p1kFDepkY
pVKLyccev82usLxHrDyUMhSeBMTpS0daRd2pz86Z7x0SAWPjlxyNmgqeVnoasm/2n3KbFenVs9Gm
7cZK0IOxn4AZFf0KOnfY9n1xgPfY0bvmGB4UfL8EyvU50KHao/QbuQUqNigAk5EzJzI+DsK/rcPm
NkELd6LBqV8Ba020zsWvglT6/RL2PZ36mN/OEc6llehSjcVjlZSr1jdbkIxb7lkD53NyomCY7f+A
6qB2tFOkN1Z5+8iAWt/V0WyOM4bqTWEhEfHaLrjlIOPZge676xXKyyZARtbnFh2oIM4J+2R/F9Il
3YH1OwV86vNA7Nu58agLyRr5Q8ZXsB0AwkPEgSUJiBGNaNGNx1Rm7XmJZboTVgjmEF1FukvUnB7K
JT7Vg53f1x7Jwm0hzIvbU7Glg3qlMsHpMYTNvQPw97DA4aWswdbC1A5MVTRRAvacbr1EL8jBjysp
j9Bge8Fy1pxCWCh4EvslqI6VTFd9pEWQbGWEc2NU6QBbq/ubgbgTJLl+adhKr+nLevBylmUgOepd
5BeMCmojx981gxxOBzebbnJDe7ypC9E/I5vpKSBjR+N/RNrhXEp7Bqlj5i56WJSf4OJXHVstRmjD
cwdR7VkNqimoG9cJp9R+yUDEKnwsvindlxLACbamSBJ763gJ8664BGhDR8nubH2b1z+WVme/bHA0
P5HytO+hT2VCCiS8ZgAPFpY7VpmUU0wcIlpaW7xRtU8/zIzyhhjPHmW7pfKWqMLIjofbbqjop6HU
BOGOAZ0uvg3zihHKRVB8g2nhnOpGEkQPYxgU9tXonFxcSwnK72xmmMWQKGafCB6resTjsKI3S1ee
5Ezy86GtZMRQykCb2MIOyz+Y5gzMfWDfqc08W+OVOPeWQFqWWwx3yRt+I5WeZ6WWaZpcC8AcKEzZ
ptR7FyTQ/SCC6SdUTFhfzkTS46qzwhiBvc4RB2tkxn714RZ9YCM19anE8vJVFT6MIHtJ6vd+GFD/
G4bH3w1y2l9JDW4LNR78YB4SHwNbVAX6omdNoz+b5ZvguoL7JS/b35WTiUcWZ8VPWD3clQE0fOeA
Wb1UZ6EX7M/kwrliR73X/ErIJ0W9nuiQMU2miQ/WY5jX2zjJVymYXU8Ze65c/RmsMSguftsN2G6W
LjzZNAiecSCzgBnA/nXM06AEbmPWo7XJuwfcFKArEX4Xnw42T3xKTi+YUutcomdPGAbvl4pZ6pWc
+4mcZX9efmSpgjzVN1jfzilrPMDvvHNex3SM5hPLipiCMY1R9DhdDJdPymBge9T03C9c0/ZZth6J
yhXUOEA5c9j256gqBlx45LN+NinKkC1zzzFkVhug8zVMJKZ951cF0AONtoIAhcl9tYXD1N7RFRbI
OszG6tw3a+kWaKwPmB3W7NqsJB1zW5hgq8nF+IlEIVS7OI0GZKtRiaYhUaP5Qm0Kpier4MtsHOMx
mkha9LiK78xsZ9fB6oldSO+SzCexwIUJ2JHdOLXqCUlZzoe1fX03RIsXAr9nzCtchYx/6psp2Vkl
MtSNwOlR7NM0958i1+PxsovR3IWz1NY2Gx31kY8AadOApThaenAuaYKslk2VXLGsgPOwbntpiqGG
l+jFsxMn3wOGQ2IQ9zT1uyVIcVWOiLLfmrZ1PqqMHgbacN0ma8Z0/adpMjzNuN+WD0m6IbnzQyke
y1Bw7vAfkx+71PpFl2wCtyBJi5AmwMG4qzqQYNQxAROVssyy92mpyMQudNfmB8Ud8eIQs3YNUguR
f4RJAOF02tYrwakl1Rb2QRDdsPPOWMQgJ1yQnGvAupGTIayQRjvPFR3TXR4RgrVRZRSuxKY6svaq
qsNvpxMty86kx6nTdAqQkBwJumB3aWUGIUxqPMiws30e8GAnO6iQM9v1LDI1bw/pfOlejeMePg4x
uQxr3YEsddUTXJCMKTnKcUcdDC974E61a4NLOuZ+30xxP/4CKWTcfaMj2L6EHTjBJnYX1smWn49M
hqGmTrvIOCgsqCgxgzOuIisGpwikjXxUUcTJW7kvDE2sgKrUF/eY7TjTZy+vMPgFDnAWMw0sn4Yp
J/pkIR32u6KLuCggWrsB0qzc8AGFv+2awrnkdFfBJpUjmyZ+GqgJomxJTx+F8cWKumrfsmFwbLrm
qIiAVQeIrI0TuB8ZiHtyDY0N5c8Lmv7J85T6Mm0wvbeMLMyGcKBy2Sc+8vNtsFCksl8s+n6/ODV+
gdw2NknXndr7dl2g4uoaS3IK5djrBRGO9HCe9EMeOOV/pAkl2cEkyuYh0BF/JuzZV6ZA/X8wwAWv
GdGN+3uVYgyFAxCyW2FJjIWnCvqZdy5Sfp6cuiVkmBBY9RO7CpynWrl896hLuBcFh/V9amafr9EJ
9ctssgJ8MxrxH9p3SLwNTcMks84G5xGydlBe4ioOYYymXa0Q/9fesAmAuDvnpWUqtwmSbAWx4Tzp
uZciIrlLxHEpO4QUJ2IRxnJhhZ7DEoZsWP502ijxKTBbS2zSCJ8jnwKy2gYgG0nuS2mieMPuk3FE
wbdudk3YcRDGRZR/hX0Ys+TFQ79BIjSjVUeOIy9Q3pmAF27F5j/qpNAnfrs53/tkesgTOvvk0VfS
WnZWRN+0Z08alKeJ7xPrb4i/MVQOM0HVVoXY/J82IWvGzNHM2iuP33Cio3PrAm9KD9RIOLOa2B4+
SE2r0wP4odjjyjni1xhO/LKBIyy+fNej0/AHMEr/JqTmb8F75Bw5jkPUXeDatstOL/qbJHOsmhmc
eYDqq3JnBA1WBDtHFJ5PQSqiiY2K5ayRxziGV2XO2m7YQYCLpAnS13+t2f27cpiPwqdA7U2IlUQf
usZm/JNmVeZUH2yU9T5GIxFtbdHlBVvFFraMXbWrwFAvTrSppO7gmy013JrBJYD5H4rq/1X+wr90
AKDC/R8/wG32SwMr/dP91Rjw/6VPACn+v/IJ6M/q119dAusf+IdLIMIKEEWELHhI+4lNW2Xd/3AJ
WPI/EJ6H3DmhLYPQJ0v6v20C0vkPEivBrtjSQQpO1sl/2wQ85z8EyQw+ClXhMIH1/f+NTeDvmUcB
23nuZd9lHSg9Apb/euvkLRT7GHrVSjiHyYTSbYFAKqNLpUtzk1MJ/rtYt//rb5Qe0UVCum6Ashfz
xF//RsaCTWdW+XZR6WorUhkAbBpHhFP1pHVzoIlYHv/p6/h/KOudVbT+P14Ifi9EGaRUE2URrf/7
u1a5BrdQxzYU/slfSubsw1yieJ1iEBWLuwTwpZtg7wd+rPZFViQ/eq+2PPxU3p+JhdzX2LgDdmEh
pveoE2ij/vXHW3/jv3461LKYL13p4WcSf9e8i7pHeJEweMjrmZn9UBlS0uPF+PfSqXmdLMUY7ipZ
s6z813+xww3217/Zd4m88xyQWhE5e/563f7p4AB+F6hUo3CcB0x729oOxTEpxKI3TZ329hqWiNAx
81193yeNdq5t1kec756h6wVwB4Vn5hwvniQZO9a/M2isx9ZfrgtWhIgP56Myx6Pxd8OIN3l1Ofqw
0hFoTaDxheM/aM8we9LI5+AnlVlwsvQKD5I+SKAjdMf6T03Knw3n2TI/e9lljyV4eguQVpZgvmN3
3fzbjxn9TQpPBpRAIA/oOXBw++Dj+OtlBGftR5PkYiiCpc5ZEiPuoW6+5nlhn9hLfOM0XPYA+vRb
mozeV1sppL5eEXT3OqyKm1kl8oMgnXXiXQ3m0ZpootQMY2TTE+DnnxGfyR8is+gGmwzv9M4M0vns
NebPrRrXd20+5+mxTaLVrhda3fIwzlExPXpR5nwtce17p8aNmQNvml5XOc03KlwcbdAiHhGALu5e
sDABSlXWoWLfmKU1GpMu0dMAZthZ1EPqU60dWQkTfkKrxpKg43BLoF7i6emeAy0bhy9qCr+gH0M4
0RnS3DPboO4wzLCkgI00UOhjoAlyQ2B5Qy8FRW1rLSQ4nDUNmHsPETKezwvB96B6684y4GtphrHf
D5amFx2nzyRImTItVcTDAOXVy27mTLLaF+Rl7Dlw+IlLs65BBnvwYKQ1pfuo8QnsGFXIcqsCk916
KIv1bZUZgBGuPfFPCw1nsrVIfR23SY3MdYMklUvZ1Si4jm00sXiqF5fBbolmbjrOlm1/oY3sb1kv
fHXKTdQ2kcDUcUH/V2GftJcmpn48dAuImJfBAPMLmR1bmzFP1XzfE67D1r5uizeMONCmwDCG38W8
BMgutEi3pdOjfyqjJfiyZ22QEsImKjbovybGdh1HNXobebWGjj04XbcrN3ZoONWaOrR/hTrNaWmi
KL4N8Qgc/LlhllcmA0tQS1bhDkXsAkZnxJ7IlA8OPonk3IYuWmQ2asRFxKpPH5dQhN9ZPbJinzN/
w0IRbacpHecRw2ynLzE5Ix17PBlNL6BikThoUafRoUxDZ5tEVfsgkwnPOmuX6t3icBlOsUj950Y2
9XSW1sAWUJXJ+IiWKAO/NCXrmkpHmdzjWqzPa0kPUalzLqIIWYBYJUp6q84/l86z3F+NH+uDsXP1
PSsp27Wd4bTSYp6cvewrgHZl1V/nxb9ilVm+HeTjm7bvzFFk7vBrHWXfwmu2X4LOLunMIoC45JFM
3akbtbjrYlmyj+zNO8NasRMrlgaPRLmrMeZvU9MRFNqx/iBxwIUeisEZ1GmKoAK+wXBAb4psu5I4
b7ceQoPDVHbgDg07gF01GufXkmBqQqoRu+/McZDlOHk1CugYSp80+hPqbF4VLM+C39g71IulvOhP
a7Wk03T8+WhrTFG+1OTM404Ogwwa4mRtZ0rBHfuWZi8X0zwrDwYho/RKvee1ne8yHQ4JWlsX2BnM
f5hRKMgSe28nRDGUxnCELeO8XIK5l8/eouRXNs3VPUCXCUIYk8ukr4IzDtP6pq5RV24aW9bXBnIy
eMnWFwMD4Vx1B19Rax6K3msOc+tYvwnv0Lc0acu+Z0yEFaWO08vozakAkNPnf2qzwHePRa5w6Fr4
YHNm1A+M7sPoOAW13JlML082ama0F6F3zRNi1iZlLLwA3brdLlor3zpD4WCe6DAvGNfW+2bM4BpX
Ni8v217uV3wmL7YOFxdrIW5WRGbi1jVpcDB9mzyEjLGOKs+ZlKLaMOhCO/cxZ/K048rAdjEhTrS+
lm9t1NQZA76MtKC0tpZDpF3seZnr1igqgWOhtEQ0149edpn7dj7ayOW7mxr+z1lU9nwkPAqOOHQz
s2Ws2T/z8i++Qj8Tt8rRw6Espzh+7JyFMbCIQjbi7eK2Txi9Ilz6S98/zsJnm2dnsX+VQxTm1wHs
6X6Yp+XBqpgeSntEbgxvkeMsNdDderP8FImhe2MWSlBFFKwvoKT2QlBmdWk9ltzpzTnD/hadeCdb
8Zl54FTuRkO31XLH8mzn3p0JEBFjHxn3SKjGHbRxa4tktt9ZZE9dpkI+DKQmMu1+gQPn3uTDPB9A
wB5JBD+2gfML6dETMvLfxmmeHMi18M+/5iS518sIwjp7QGPisRwx7b0nNAvuYvXAi37dPKXOc9H4
tx0N6sGw4A/dSV5VlNb8YKauXgz6yuFBfl2NcofWlf6haiJ1GmY2XohfxJn3XABMIlO/Y3TNtMkJ
2J66D/a5P4IP91piuvjpAe8e2nrmkyi2Q9G+1YqN364DcpfOy2QOtg5x20vRVdlFy5nxpgYceu2V
g6pQ20Wz1dCqio2X95+qXQ5MY+3s1sfHNBKJRRYJizXNPIprGSefDAnYWIRxaD03WZIcOJrTBKqa
Lyi0SLGWpzhO7PCWIakM9xgmzAtRt9U7UHeHiwuODCFJHz9VrSCNNRExULuUfYQNRjO5lJVBYzx1
8mYgwOMQIME3RwqNcRvpSaZbkY0Ay5nxjJsw6kd9I+Zm2meDjXiO/RYctagdWrO3HW84MaKQd62/
zvdn4bHNYFdLEOA8BawTiLBanhRKAJ5e0pGcrZeW8gNMRxrt3ZIpHQp+GLWqSBBHBFRRrzyu7Y2a
7RnssxUGqBaGyt+puWweFs6eg6KDr/aDSYrvkM3feo2QqGrsxegQZ4ldkCiOl4DKPmIMj3BhO4vS
d4/hyK4qsDKGpSrK/zQOoqC2bwAc5AWxUyZNkmTPKg8UdYDoPUpy9xW5Wvgjdb2yv7Q1PFB0j5lX
n7sM1siGOTpbGrtu0f+RNcX+PdpVhJvfQ0+o0hMvkuI+ZOPygQatefKUhIpQ2uHjwL++ZXb3PoTk
xga5594CK07e3HksN33qds5PSRN4xb4NWjguIEAZEbwyiDGgp+P+F1dWfhCvbV/54rhj+PVivSu1
a3Xs1aR+B+4MzsmfFrGHn1ns5kp/TW6NDYhOjlyzvjkZF/fABhEOBCJSAD1kL5YYT31SMEPOgXmF
7EIuTlsHDUxYPmc+iqo65N7Q8cizSlrqFI6LmKYLa6Dh2K9Qi7GpQSCPDTKZgLpvafzwYpdJ62yD
ZuKb7KM108OS5J6RhzveDL64ZokaLuXKHIkXn3/YY/A124x74Hf6+z7uz7FQydELl1kSOWTGu9oR
1xFm5hO6zHGNxBLDGUBpsm+tJnwYZee85KmsrmXntHdz0MwPkL28NWSoig75CIE+dlDnLPZ0tuYh
/0ljyrA4GtkN88I4hnaIGSEoCb5KkccSyaSIuZGCfoiOsf2uXC++KZ3BuWptmVdBp34inQL1QtSx
+x7r5KFloZsocx8scXVD2rwNZjoh4y+wzpXS+Q8/rsdPTGf1a0+dcywK/xF+1ZH6bYaFXZsjTDEE
1MFQ3OheGrAPpdkwT3QPTuv0t4tVBju5uIp3WTEealDWjKsjKMEYHDd5WzYvYqRDr0MY2LDHVpEY
a8Asy5G5z81NUDQoI9m43EU52TUYf+B+YBXYdm0YbhwxQWHM8/g8+oynBBrpK2KJ7tIMowWVv0RT
ISsLLWEKsJ5hZ8P33rIrhbUeQMLx3LcZN9UxFM2yqs/HXdXLr7RJS0oQPJsjlP59mWdkf8bid+uB
Kj8AiCr3KKLia2stapOm4PerdHbvYUPVL05q0MpU9uoqSLIAAqGgkJ4ZL0OWGg9hwJp/bgKf/NeZ
wKPAkrvGQjxVepV5SZf8D1Jc812OUY40eIpqICoJ+Rqrsifrx/jYJKo4FuiPKPZTqHB+Vd+UafnN
JC8+UHZXV89HNhm47DUZ14ufuYhnMs0bdOTamLsADBSrzdpwT60yLqH0xq8oOuKFPn3wFV9xlh8N
+VmPfdi5L//J3HlkSa6cWXovPW7wAAYYxKAn7g6XoXXkBCciMhIaMIMG9lSr6I31h0ey+iW7itWc
1YSHfMx8IRww+8W93/WcJDviHar2xajh7qhKB9d9RgRCBWRz22aa58BGH2By7n4FFIXfXoO2ph8I
sCA0QJzKNgK06rs57kHHfw4cxDbbrivGi1EQt5UMxYu/xJy5kh1XhKkV8pVoXi0UNUYXZeeuDpjl
j7ZLY2UN3PqFNksiXcb4ymgGuRbEZpjqabkCOmntR9K9+EymDVZym+1SRI5GML4wOa62M6Sp0zSb
d61DHKVtcD9jqZ73wEQOyZxWoY3LU2214hEZ3HremcLieClnVE8joUkkwyJR4G55wulrHw2qqJNP
aUE7V9lf+MBxKvXjg90pJHjNECSvJgbeApPt3hD+t2tKcebTZjXN1XIK0pS0TKjeje5u5mIaL5wF
NG6jUT5Sqi3H3OmKbSIEd+mUXglyHedNVTo+JN/A65meQ34ZjBpXXcD1HvN6Hxl8RXvq4vfSG5ND
QAbpa5kBt9fzQFFVJy42kqXfeyO6wTYPPtvAfxQDfgEVZc1WKavfWhbgVFfMR4MXaFPBbr+a0An/
rMDVvLIe4lcA2GA6+SPT9nmp7oqsgP8/eqhxIF4qZPHM5jduiX2Eoic6or99S7FJ7lvwi/RhaEqI
E0K5gkKc7ZHtu/3Jn/BEM+snw5o85IGPEPxVvXE8GiYUzlT7PnsnxuPVZ9TVr8U0+T/13GUX/mJ5
67V94p4i3ctrJ1b4QZKmcd7IUAKCP9TDjVHI+QOdQ3M3WgpcJMxFjfdFfjjKdDuwm426HlzX+cDZ
rO5colrP2jGc60ZU9p3TlsBHazqLEfPhPb2kPEd+XiH96dXZtnAQk7+QWKeqKfqzUfnjNXT26b5O
iuZGpwH/syTnkGWK/QhZ0WCw4Yw/GmewPsuxK5GrdH1zkNXIUDtv8/kY5FVuI2w0gxPUgpb/oAlo
8cSFmrLuGWo0iGrDWcKg9+ef+CTbwyh9rBoeGgY0yVbB3p0cQWn06jAV9D9hEOVIIxilWt3OxAYN
GmmaUgDwbWk/e8Ie+zCqJUUnzv7XeikscPjYfL4HPIUdai+t71HnZC/2wlfaZWro7yPPgIragAkr
8rz5ivQUHHPLst9QUtTnuJI/12CdszOD3zBc23uiYn9kIZde6YxmduPayz1oBfMVw1QSJmrqj6Zp
Jp+54+ffiqUzIwEy6pjqHNAJteehXIKrrqmokbpcPfmD9u9Nr6lCVogdec0rGi4jVGtS2bBFcibg
7cXGgxir+2lWCbKq/r6vhfUFJBo2ASIIAoXGd0A3bGoSy+xM8IOG+gxMZzAPnEjNts7ruNvRIAGE
xO4UQTcz1NvUEBAw1jlYdTcjuIlfOOQ6M75GQ+4BcDAqjXIwc892RfTEZipLxjhUsc6exRfPezf1
BI/YDghipAjRgyrmPD8OiOYAijUTkjIxu9/e6C7AJ8fsWsX1Y2lHU/0FWGCViQxCVtZ9XHqsrmom
GrdDXsgoHKUeQU80pnW2+gYFCFYdAXGUgwXBskXq3Itm9sRS3VXmpxUoF+BwMfY/AgqvfD/gijhE
SLJ5Cr1FXCCbOPfE2TBc8mdiGg9QJgz2zrESDtJ7UNd5ipXCi9GODKtjDyuy61+kHpDPAciaCdGu
cJafqoVZyxXbYAZptREhELG0FGQdWxZon86nwUJmGB+4+QiPqUdcVRynVf4B6yBlyJ1DY4cy6gXy
bSQuyLpJ8qFwfzF/yxWqknnoWF6lWcfhiRoJnuHeLim5gbU3yrp13IJMjbIf2myfUbX8HCy7fBI0
BIEMiv4BPekUXTxnLF66sile6J6wV0dm6fxYmtztD2nly+UGjzWMjhTRZijl6Nz0vGUr6VSgeUKT
n5YhYP3lOq5nHCMlk0Qk2F3U3jUCCDj6wB64So0UZ2c4VXlF9poBFNJP1nKzLiYETH6SUmoO8X0i
I8I8OBJQ2LdJCgq+qlTxK2Cl3uwsSyLrtwKvKw5kMXGmJxaclDAWirmh8C2SOtoRxjTZDY5d31jm
xPYw9xr2uwtjyZzQS5f9QSPQbcN4X/hc2zJge7K0erobFojAOzd2neEhQTgobqe25Y97lJ34jpji
PUWKx3NvDSY2PUwERJTkS2ehwIgTBNde1DDBS+DWMRmKVhv8GGlnX6OXZykqEOa5WevBJbS8/pV1
x3gc8qSQD26N+7+Au6e3EA6wsNEk0i7LCuczVTmItJj1w9bupzIhhIrF07blgYBtR/XJRj/OR0DG
vUNIouXniblhE84MHYQmdOXFyhfwnFOXAjmkAtsFWJu9+8VOHY+0gih1T/YAnwzQtz2i748NfjMV
7IHSXfDNuFlnthwrHg4b7pbpCV+LR5WMkilmMTtzgQwOvvDTAqIdDb4oOTOmWv1MnMYqtz0N9/vY
RMldSyDlz84r+hdXjFgiB9XeOq3JjlXUHlofuQLbIFlO46G3EYMfpRtZLZoed/JPddMwzk1Q04zo
lmV71WrW/wll1Z0QNmzwHsjES9EaiNETxtV6pzSEfy7TWj5LcybFowkA6UAOSMgJ1GOwRwdYc0NP
1ZqPq7yhfE1X8QT1Tuulv4ZgYFhvJV6fH9vRodxn8lyVe6YvbXAVc9ceAtmgH0v9aJ72fNf2xwD8
o9vY5BDxtM8yDfvJ48mzczGeEQqkb1h6mifUyR3O+Tw+MGPgcSEnBHVaR+0YH7tOLvllmXOTgDkV
48wnTqksdvhWeI2zpbTFoZxMiirDsMSd1F5pX+ai4qfuXCkKJD9p1eOo01D9zSieIvSX5JhsE6sM
LlPVMqT3Z4NDrctbbDMzbvM+7QhiNV0qxJA+jQd7zKj1dy4szB+pXEvO1CzHR6dLAP8kdc8bQVAV
qWn4RnFCtgPH/Fh4lBNztAKz0yTgSelIQsAYit0tiHBMHZemzG9avwvErc3qVDCMsCircFGBzzU8
hx+h4Y2EcaYMWkDxx7Nu+nHyjUxGuCh57OpG8EPaOzWw3/Txvcdwd5v6BwJGm8zk0YWOHLVd8cgY
1/9IdZf/mAV67kOm7AJHY8obsMS5/QL0p2LQWKFngtlfomfqCN2E3+MSQF2hRUGvgCq5DRisnEzU
XDTVfzxaXilyN0zwd8EYjSOY6MKOzRsHUsFnNDBvLjvNy9mT2UpOwgpVPHijRNibDpTcfMWADFHb
gYMTgp5S+9yvqVwzbZRXbC/RnASO49w4CEMw0xameRi7Bki1GxluaJK5a+9SrYjTo72IupMpRAs7
F2UMYbFyQYCD+J+9ylANToGPrsDqVg5qrPFMcSySDrQUXtiXQq+qYs47LuB+x4xjivY0N2V1tUqU
rlpnQZim0XIvb65T1l+z58kWGSMhIRdscvl03ybocUlOHoVGnr/MI879Wj+PnYe2WJc1643ZyPzh
4Y/91VxaZXkyl9QB28r667Nux+BmyPxm3rcAoFEwcj+yrw1U/JhngxDHwbDc0OVlw+qV9MFLTtBv
Si/qdw9Byszk5DeA4kO8ft9tQIiGXcNtQmfjBKdkYFSEMsjvXqSMlmmHSg8EW52XkvG25prDe+2M
V5EWAWyMtgoO0vCZ7XcM96sjSituhcQtwOmiUL2KLIHNIPcDgNa915LSmQWdjm8at+PlBY+ydFfm
NECP7BiSiEube9mC6Bcj3No728VJBl0ExgJScssHVDa/GlItYBQsRv6ibG3Ol3HKRfQu4PtgzRRT
VJzs1mq6DzM1oYSIaK0MfGuEoynzIfCQ9uIjfHQiJMbcgHmorA6+tQsfw9kx/Ul3iH2Y+eBh5b5g
d5KiVua3RGs5qp7ch9Ljlvh0FuTUBIuPTdnfMYzP2vtSp+J5AUjtha0O7GmPEi2WW4hZvbztiRmn
kiMJ1R/MSw5d+wFlfb5vGAu+wrxdvuLUjK7lgnYUiKy8wJVcXvE6p1TXbfsAW7U+qtmXuCtcljid
6x9zSqVbLdJmJ5Rlql0VLd4VhRxfSSiiA9jHeo+O7XZfSLxiHp8A47iZALNmg118W6oZfrULOcq8
VXO0W4pBP6SZyoLL2Jf+xVXahSORj2O6hvPApoij+RXkS3psMxV2ApbILk8W78fkBNF7a3rBs0HZ
u/M6HgUvTzQcmFh+lynqMLzOnrhGkou8fSBIKkHW5x0TVAviPEYz8fFFrfAx1ll35DCQR1oqgjcY
k9SfUArw02b9aExYDkmkcXudfNiLkx2NYqL798fg4trOdJboNvC+GMF5TrDLxlPu3SSBEqE7d52/
nZCU5ztnkg5eLS7IQwno+DFJ4RuyvqqgmQFPT679xcGRy3TwQ3QtwlQvyG95gxTZtklBQenhc/sa
CVFkZsgGinX3kF11DjZasix4DFlIpxXOQrrc/RDoIA9rsnFuF2atOMJVy1JVxlgXHUthZiJNs3xc
ZJH8YovNYWcNdGtJaZrZlnGyIve6BMGSDAmmdDSHRHunmLfHTtnE4ubpqoLuaz5WK99mQxqd8PwX
m8z3+3d3sYpdr/vmSixLfMIzwU7Mil7RUFXcPTIidsCDESQB9o/N6zxav/zUyW5UPzx70kJARpYG
Ci/cGqxN51vgASt+0GnSB2KSJTacFf3CxBNgeNTKc0fgMXNzo39KMOx+zCBDrizEFZAO1gd/QSy+
NyWhP5MEE5cFYJiwE6F4We0cAf7VWkSnAvO7TdwQ2TGeq1yE9qWpk08ii4k2lTW62UbBTcnS5gBV
AKCnwRfcwUHPyCWgM8biLh+Jliuv0JAQeWKavoesPHOOgt8ZS2qa/Dunn4m/wYVXXy+RCk40x8UL
2wZCKPMe3g1Za2zoI1Lrt85ILiQ+pPrHlA7cs/i+6udR+d5NumTze6C0CAPUj1hFG+u1givBNLfj
Sk3rhmGFneP83vcjQ6xNUxYXaXCTI5oDlxybotmNhvqFFXk4ykp1xW4VB23/J4L2mY86grJtBMxE
e6cTIb92b94iGqdeIxnunKUMpFpBrl7hj1X4z8Uxv6tykPX5NtTFACm1J6Tt2quO6U/amIbz0oTj
zpmbYc+H7WjLyxL1w9coBWs2E/BZNgqqyn/+ZX+XR/3xZSVKEkRfiGxdwIq/f9mqJyJ4mTv22GAV
AREVM7G+BfNujtTSpzHwqsH/L76mZf4uBOKrBpBQV5YjOx0SmwLkZr/9sK0bdCU6WS4hZ51kZrXJ
Dsrk8NqgHeoaXDNj/zRFHbtbi3oaGYSfHdn10+0NBM93YTK75udcwHijeUpNGlevndSrFJ00Tq7B
tJy+kIib7sMFR1Z9Kelkv8q8wKFQY5yiXDfRUV7mzOq+vKBm/dODCbW4mYMKkkRRV/cZIw2iOorF
vhks1T/7dLjjtiRO1L6v0csiADJ71R1BjGA57zKiQcIcC7veAUxgNQeOyNKfUCtW7QjYIk5RXjrG
ZIFpPQVpz+KUrHPjZEZzbrBRGvXq6hmWk7Qr92GyM3KacvqEz3EaueuSyWf+Smm1tw2KS6Tmju3A
3DMWykID7wbzNxe/JQoXs3yd22o+uYVJpzZJycwDYY86W7mLup5yzH6FiqyrnZK18V1WcBo20F6x
frKnSt/dohLykGaD34UYf+evwp9Sc2sQ86g3+YB+NsyGCSUAUBh3B++FhATqtomXn5kYBDicM/pU
lB2kjCYgFW8TeE1zCfCp8o0sIIRQDa3u6tirZzysCq/KLjHS6hCXLSK52rXtEj9W1+PsGRMCoDMr
Dzi4kcrIzVyQhuVYhRns9TRD7SIvfDr88Vr8S9rSpxpBQ/mPctH/P1Hpb3/q8F3ffJTf7T/+q34D
Vv/3IFSvb+J/Tqg+AMmu2u/5z0zr9W/8VXpqiL9YMpAWgGPTt4SNPeHftafiLy4bTUaCpmXRE8Ck
/nftqQOHGimdwzGwSiZND7lbW/+BqOb/ctbmir8VsMIV8l+Rnv4D1BZVJpQTEnAsJl40qdY/ak9h
YHcTPu0JyU9C9WJE+Yuh+4yMCSO59HYJgziVHsYg1V0HZgueQXK61DL1/gsBpvX7ofvX74SBnIei
ht8EB//vxx/mblJ3BLjVTOc5rUpj5wdVLvKzx8X90rOfDxArXTt5Eneb3vbkoZFj/N61BkDOmC74
3lla54ijj9UK+cLpA4nYy+2fPtq7vwof/wzQ/v1C+uObRF24qjQFRk9kYb9/k4Pbstu3+XXpoc/2
uO3tQ6PPXgRFFWv4tvQjdfnnX9H6fxSYKIJdGBHCRpfKtmYVnv/pDsSq6Q+AWsmBxJdcLglixjp5
NKwV9ejO9T52Z3sHif4tRTq3q9GUb2yQocicyHhy/JnJ7si6c8xl89cr6186D/6p1vy/4bvMMPxP
v/+Ve/83Sv16GP2v/3Hsq7j53//28eeX+Y+/8te3WYi/+PjWIdXwhAoBAe/vL7Pl/oXNAP/cxQDA
f3F5cv6Gm3d8GPVytUQj1eP/WD/Bv7/Lkteclw/a+Kr/XUn0fwft/+1h5ATk2AS8/x88nCDlV5Xr
/5XrejwkiNU94A9Asxk5+evz+6eHpa4z2BcB9S9Yvx8RWA5dPCbR0h3bGhGLLTBwzl1p7n3cRqaI
bgYJkRKSK3Wwl9h7r7bkNscptcvy8jliis+ebXHC3mNMYoyjiV+ztvdTBjC0t1BuKRuCo5Luh+2n
2Z2HEOHsLorZbV2TXkr83jzKn4N3AJT30bSCiYby+0tcR8sdR4A+82jbjNqrNQrDMEJImWwrY5+g
UI7S+G6K62lrd1Icliw6dWoCMWvJO+zlPzIyejZKLVeIZ64MCwoqMEmDpt9QYdQDIBgMw76eXMMO
8Sw2epMQCLGL/MjbY3MqkZK0+cPkxua07YPMf4qTGlxc1wLTQDbyMg1+BKqWRmVno3TCM400TOzc
tDeflCHYDsKAIbjWTknrakgbdfDhv+aUWwgUI3qklMP76PcNiFbfwzs36X6FaXqB8dTzJ9Zfp+pG
WHmJDfmhk2ZYTQgYNqUzRpeUZdxO0xrS9pnIQ7yYV5ucAHB1cYuekYFKVb8FEFsqDmqGWbP6AZMd
jJkF/phVgmPAncFl9EgAIZQxo1560hyJFzvPZhYHocEPSlkfpcaV7QSsEwfQy5i1Uvr8jo/OSd3c
xPmIIGbbW6uNU8Hh2M69J16RuPWnLJlL1oXpfMRX+wVH+7suFraGixsWtTP/KgrUjHli9HpbZ5m+
HpflYql7Kz5SXJa7KZfUnJpiLsmJSo56dgM0tP38NqM/uEwYJj6QMF9Iy0DYMnXbOG3tw6JZsPqz
8zjHNRqiQX5pjTjVgC6OoVp40Wedx7d5sxwYCx6ZWD00gccPgO441PHs3vVo3L+ZaDqbpl4a7jI+
PZexP6QBE+AigDER5yp09XARSH0PPSPXO4dpuI/NHFt9OEdguIHFxsouD75FajMiy0+8I8elsqFz
E8mVbpHzE0FDMAWJ3oNZnYCwBzfuQi25AUM3v8wCqeMGcIGxR+9aXDEdb0IT1zsDcQUATvlPs25L
ln69u63YZ2wsxCBHcETDTdB45cZhghrGjkfuqUsYPMtWj4X2gXpSnCYkMWEmUjNkqQ1lRserJL5L
r3rF4LDRZnRy2yI+IRf131i929fjwF3PXENBm+nUMwTFd6+HfzGplszPjhkpxbFLFhg5eZiIUbs7
2Zsay9U6p60DGaP+rnQ8gmZl/Twsjb4xqzg+9SIi/7GISf/qBAwVm72pp4cvKtUJwW7D97UOv7b9
TMygbM3B39ZrGvnqqGb7vBKbicJOofnuBFGM11Haxg+lNMYr2RrmsehldZUngfvuC+eRTau3bevs
MU2qs6FscxNbAOHsoAJ23Q3Jw1hIc+dZqjpJ6d7WDAyJdUvYLeCaI0aU6mYBGLizmfZf/H7U1yUR
lGnwWAMKCzMWBswW2JU4+S+Jbn8j8B3vcvSXe4lH/zbSfwD33YMpCDy0F897SG2SHddj+qw4+3kG
nZjJX+ld6w4leepyzrKlmas8HEfFyMQ/urW4xsd6ANuIggVOmuEOaDPsa1aap6wdv4QTMAiAZAdv
VLMQjBdsntGwq7zkSqr7xKD9D9omXCDthnFa4qnxc/cqwnFqz9Y39DmD5j84MzMmtg7Y445Md/Xc
EEuyMVv3oVRleh+w7MRukBeI5/1ljyav/rlGH2wKlY93skyzozlU6kki7k0r0jpYbkJQhDfTly+z
g2y9QYeLEuaM/xCrt/U+owg9IYC4dPArkCHQVgmnDU6TxF1qSzd9SkrySjdVRceqZXmemCZLisFQ
jCYaShAx3dbzHdK2Bu95qir+9bhgQ2YZfAaEfG9r2CIEHlQIiRkS4viIjo5cCECdf7YWeiA60pJN
jZ6Oqb28DkMvuB2Aq6Ch6F9lAOTTrpHhDCwDeYiD4S5ryg8Z9zFBQp2irevSsFvkthnG6QzNVJNR
Va6j7hJ3rLiZZ+vY2bFxZ83tfBfpNN8qq7qFNfvITPqSWzXfGMpvtk93RqTeRxvgquqSOXSFTt9k
TFvupCU/JKcPqgUUZF5JYwcq82yTpnTrGgyYEgCSDplGOb/sG1e49mEmluQ6yKzpZYh1dyyKBUUL
0VgyAUdb9oxeE6H6M0CRkMYQ9ObV7Lcu+zmNZCrxlXWIZtbhiSY5QHEFx1l9TDwp8AOot6Gdsft0
6rFsG/9czd7CmJp7EzsKWrUmbQ9skSLO8GYkfa+6r1o0GpbszrFNqEHdFkeWg+a5mxfnqbNuBgEV
oF9gQ8linVQ4mRlidXLgXLwvfoUtyIzgMWZ1h/bIQG8782w1nfGatHmy4yG0jp42g7s+Z45OdpE6
cUeAueIIIYJBBHvmRJhs+RHcg8v2WNOYQ3OTRgxtGJclpVm5W2TPLpaPBs//s52lB4bSoXYInCwt
TAN1cguj/2dDOJ5u0Tn0SfRV8LvAANS9M7Djz2bTuDW5aPbukkZv2hjGh9jn4osyU27dcrYOS5BM
V52pkDIOrv6R1M1AOu7SIHKkEEvDjONmDeU6krvBKm7Euw85C2hL3O851l9HIoznzjrMqXFZVIZw
6S0uuTCzt6ArblxZ3II9C52pPsiMXXGT2A+uVSGueZ3q+bHK5H2cfwalA4qj2MdB8KNsSPvJr4Mo
3Xn2CSfsm+i5XAdyIrr61untowaypphe8yRMfmgSmrnJ7e5hjCbzrFEDx1jyN6nXEJsavzqmMexS
030Ai82Yh0wtpij2XY0ipRrq0BhsM6QHa8NUHWxWtLVbnJ30bdYMk8ygOYxl9ZFPxa3Zil2hxKMR
YAWA/Syd/qbtnNum1ncdD8zCXGnTQRXbtfbShuxzsdaOrI4tU56Qs5gMweZ0Fw2QG6VlxTdFEh8X
JdSuNfiMfBJDi7L6gatldfD7P1ggiLBteVz8juthqBFfsnpV0yY3vXLPTQbXMG+jMLJjecq0K0gT
qQ55Zb4vGi0yPf6yjaboTqNqPjooDne9EcGFmJzHvuCjzM25Dz1IoQ+Y9AhO0ir+So3mRwIoJhSi
4MZucnmRfV0dgr5DElnNWzdpon3aJNflbHwngUfc38jDZVQ7Wzc/5yS4Zvu5CSY2/mvod0cJppEP
22nTbu312/J080bBxr/DRCOpd6lPxWRArn8rLBjsbOJKULb26k9Sr1ANCbxwv6refCxpY24MswBh
zgysZgHyZjf2PdB1vqtCECWS4PN5BLZ47w8tj5IYolurHR90Yj30UXUgTOTQ1ohE2F8zJ0QBMvOF
UEDF9cc8xNkjmP8J3d83GratKP09qOzqeimoeprC3faw7n+YiAiv/QGPXcO867ZEh8W7UmqiLJc7
IHI/QVmENVaITW2QbzjM+RS60mOzNABGZGFpu1d21I6Mph0ZajO+sKRi7lY43mNn+KgoZD7Pz36q
vM+AaTOrb4IhI53B9om54NfIXD4pn0HbUHGY14DcrZHmGfsquAu0WXAl2bnhs7ll8zqHUR5TYsTJ
CTGNwn+Tixs6JQaddf4O+OvBxUHyHjXJlcdN36khQBZGFe4mYLAQV6k9N3KzdXK+R1a+ybYee+fD
BnB9xGVpbLxIGCDyDY5eywYRkcUD/zAb9SWmb8BIz71PdlJ5EUExXNKaEFDLq0s6KAnGcVTN45Qs
7e2AIGRjojx8MmYrX9EZJCcCXwJO4cXBidtSX8wmiPep52H2muEV2Eg80WPmwQ8fB8S+i0W9bTnT
D8sIgByIDLTDFhEr6Xr1DnhBf1a4dDfaER8WeNSfM+/HsMmheQJMYxKqM8xBmLo2o5nApMuh37gx
K1/4ueeyJk6AMWffnKitrWcnic1d7wDQKoyg+RLRoPd5O18qBasXuo0VPDc99/AQGJASTLib9iIQ
0aBqDX2U6huvHOYtTKb6xWCYVm9HLb3bKeFIEqPloVFmLtS76P0HBe3gCAA3wmI3v4641Haxp8g+
cnGm3WaBmon+nt6ThdT4HSEEWceiedbXcnZB0ea5QIzmESLCSRnCrViu874NdtaiNNLgxf4RjLXY
9243nokraTlrHE7iQgtSmZqY4E4YO2Jwxx2WxGHfV60+k25unOHH9BfRLs+elZuv4yCsrWz78WWh
3H6Z5hgoyAIZgtO9PFjEQR+9GIlIneD6NSc5kHMba/OCerTdEd0yhY0XtdcFwdA7Qo2tWx2IeX2O
ml+D3Y1bVoHiurG7Q2pVD1PwSvIJEPyufPG8ul4jsaMw97TBTR6JozCAMKIl+goQDyBoj5FERTMG
FxUn6sAa1sY+IqOtC7vkLk1xmwSGhMxHOgNolzWzZIpfZ6FobKTLKh7NwYHolYaITkNes519yhri
dprRkWzZPRLFvfK9wwKiomZC4I4Zwi0w8oiWUn5uTP8i1jdyyhEUWCq/722TFbcm7UM56R3+ql8V
TtHdaCOFqD05XdOdT3d6sAJAeNXbIFv4ZU6cXKkh73YVnGSOo3i8eCb3djZG2SqXByaOLjF7NjGD
37AeMblnqfVbQ40HbpAlgS3hD8IhQ6eJ3lg/6iNONRfPTiT3Qc2VY46ed/RoDLeeR9TG6AYbV/rd
2bD4WaLB7c4Dq+dTxOLm3o6D+YgEJDoEMGSRbulFvgkdzPe1lYkHCjWih1kN3Exmn7JkXOzxVnOm
cxIlzk+jath2lsMptpUOdRSV96X7lWjiZdSd7qyvGKVWqU9CPyQ1cFr3iGnqc+ZOP5cLGmpCMctj
4JGlHnh63SeMmXEVaGncF6ImyjXPhxcW8+j+dFx98URODBIa48hYEvk6JBgHkPNDVtrxG7/47DLZ
Xv7tRAQ2zUYjD34eFE9IkjhYM0Hyubk84USlXSii6SUpreCtGjv6FmQo7/DqqtOMAwVtce9TSiEe
2zpDM7Fp9cr6OPfWLq89KH+9Ln7WwYpq7KSDti0erYW1So/7IzSS2mtgodhL8l7a7GMRe3YkH9gx
C3jfMK1D16CAgbniGA8TRe2qgWviN8eJMTCWsujf40nD5ErwJT9U+BPucn7GQ1FTNm5ZmedXOK8g
9ctKW7eozvHo2yVLOMhTULAcXHLXYlL2Kxvy8gZX80T1YKE8hebjJA0ovGh87IHtLwgekF2HuDZv
zNQqXgxlOafSMpYH3I50phbekVNj+3WwmxIdPSWjTekyYhO6c5Zcfkd9QkgJJTGXmF9n2xGlKewC
mYEoJJ/ngAMOO4rWCd5m3xefkhiOjTlFxj7XMS20FnhUtQGq0sKVlwiSbW0iFqAJ1d2ZdGA06yas
w/wCo2glHtsy+IzJIyrR3TwDquqxtun2Ili7XyZaK4KIdICAOJVkKFieT1SQJptmZxVLe0AC8yGT
+jT0wZoFgH4NnXG5dRgEnJPeHOC21CAFVTadZD/AY6RhyoxLldhPTYOTTYt508Z639GO9HEb3feR
p44OtddWV6yr+7ahc1+g/QRNs5v95dA416o0c1xa3JCRuOenOLFIfXNQJKWzg+zaByPoaoRIeM0w
o7rDmx7Jv/SQZAQjonESuFKfLeRNTOn6MPsewTO4T2S2BJtU5tuca73WdsY+nGCAfkwrIhKJjgzR
tW7N6SXHa8QSYifKcZ/O/pNjYrzREcDH6TgW3wjSXJSXIyxX9wGzcP1EZzjAIoyZRkCycUx33A6+
BP3e20gs0GQsFzdx3TNBLe4WifbeN+OvEYGdzar+yklzuHZy3LJaqgGNzcMmdYoXphfI4xgsggGE
nAsT6yAn9orSDy6ViRmiTOTFt+WX36413QBcsSIhkwqeVKy19XS4E+6R2ABEqMxvYqxNNL9p+cAN
HOL4mrYWHpqjN5I7JhXzjpXXlzgwC+3itlwPPEmEA46PbN75lUUQhru6+6X/YSv80Jkg56gNiedL
2IMCFWuIYqhRpU0q2vWQDudYPshqIEMpJkckAfPf/hSTd7v41nVAG59iPMDoaV+sNLsVqds/NrSB
ex7Sj5osoM36TNYWIlVTzjcETtCf+OzUzZknAxhqan+3/b2BJtgZFaLrGCy6CyCusOuQCfwj6qfQ
J/FKtPIyBfEPzz+C4MBKiW/AC54WY52P+RcLyXLQkxRfUs166rJg5NvJxH+OlHzQBqDnpkkpO4xb
clkPfT19mEl+HWf81J2YaAfQR87TDzddqdzzfiqwdiblTRZdNQlCsDaNzv+HuzNZkhvJsuyvtPS6
QVHMwKI2Ng8+GX3mBuKcAMWogGL++j5wRkoGPauYUpuWltowQhjhbmYwQPXpe/eeO+TNZ6rVmwz1
IRYoL91ConqtpQtwb1rW9fgzcGfkrxLZrMK4NE1VAssu2sjBBTTnEMtWG5CM0YVkDTSikGMMJI/a
ObLzP6WRWmMwCzYMs69SoT6P8ybOraPJ2Z9z4qZC+LLikBeCHqVudCHSc3/Z3JHFNu79E+0aZ+U0
PktQwzzDILuojduTF1YlzcPIpWKCzoTaByUA/PXqMPjlFY6jw2Tf0X2k9B/GHYakDT7iZDXhZluV
XBr6YO0pR8asPQ3rUWM9y4dyPDSMtiYl6GLh0MRk5N8NYLl01vK8MbJskf8CxswXKeyxj1E6G8Pn
2RZ7rya0wnsbhoDDXhOxoYffkbDv7cUKkePcaCKa9s7cXqOGEAu5okdxRTTIUPeEXKRB/BQWFnEk
jgW0N4I1jkhMrTgLveVEK5ZOwh1eGdc4NfdWjqAh6PtNQ0TRTJutI68F1RH5qq9N82QGMQrv8JaB
6Bqfzc6vHbUmznE3A+8w65Xt3EfyKlw0xD2kggEZiqdO4UCkZ/2szB+BNN8o0IeVNklsMHQAT9mO
jrE7nqucZAMFzPk89s7Gj8Qdutbr1KXtykL/tRTjLacQCMTDsx6bKzE9h5bGwAySmi6Tvx00ZYG2
s+dUpvuEo4qnFmhestCtm5ME4YCuzXg0rGtpEC5INGYjurMoXMTXM4HnBIyIduMWV1NWHg0ZHMpm
js8N/9/o9YcinnZVvzeaK2cJo7zYzikIy32UP9J1WGXRYz3c9EDgDH++N62OPn+7k+G+pyuqWtB5
EzImWiyExK6jIrhmoLJKunNaPy9mPioOAJIMNTD7+c1nST06kgozeRO5JvbdkirQLTjfV3f6mulH
hi0c9TgMshtoZH3VPJ4BMpa+2ungRQtj3eIuI4SLUQd7RFvetAYdty5bZQTlkpKQPo+GNtdBlZ9n
0fkrJWFxgH20Nx0gky3GgwocW/DQJ6FDaJz12YFNd13rhlOIFQFLaX84o38qsmrrWN1tzgFvF8om
OzmKSQPVy8YA5nGuouFBKX1Tp8axqeVyP4MCcZKw4MjYgjHwq/nKwZs8LyLjtEPXKDiEWohgxBRc
0tlBjmtM0C29ltPd5MVny+y+lK4tsWI2nX9tF+2DGJz4ELTkadDMcnJIvO0PNiB6Hz51jJN0Vx6L
4gqYPXd5OwW3EZ4Uol9DdNmQeiEC75hnvERx3OMZmvVlEI++Ud5keKRzXM0wKG3vVs4hVN6poYHb
3ROGeG49DjV1zcYxzuZmjuKXtgWcifJ6R2XNtK5/UQrDCXYy3PnVlWXdoUbfNtY+kxjO9DBCBLXN
YWuOPi5UNprQPouUbCn1BAqT/nbxkGEM0n0LwBscZSnM05A6u6FgvlbO7y1Ta4pPkgB5pE5BtKMR
nh4gbiPfS7R34wgMElmrrqVAc6jVJhHJZ0UblyZL3K/CMrwUM9EizYALrZwpxAz67cJWBz8q6Cjh
9lxXHJBItlwgJJo6awrT/DqOznhwukPeTzGnkKg+hF3VXMzQf0llLI9a1+nGbGR4W/pRdJJQLRKu
wtr1lX8d1ujVZXWbAIiwC2alZvC14sdWGAnEXsx5vXGt4XPZ+OW2Qfv7eYwSsYd+d8ajtrWTAOm6
C2Yjhi8IgizdVJVzRHl+7OtuCyE0WitHP9HJfgB6ni66o/nJoCRcMVDI12PYY7gLqJaGdkuC8FPQ
tTcxVfTDhASfvZvoDY5zn8c0fCsGZ29a/dXgBRJBVfk85cYNvYXHzM0O8BcOpgoucxo7QB46Wlhh
T7vfPYFqvdjUeR0Izijv8LmBSNoWdQvhr7irrMBf25Bo6AZLNNFZPVybGpWiC+afKKLxZ0JNvZqR
qR9A7n1NpoiS0WXz6hdLdCfkWxq8+XN98QFQ0oPgCRPTNVEIjwFHR4N+/J4AWdoe+A53HO6PdV67
x2K0wHFyedaNqu+jwUCa4QdzftJtVuxDnaANY7ZHMF9psi3CE5+DBBcZc/kKyMdaTAsPtcK5A2fX
j6oNsTFXxAVAkgI+C9oZ4Se2z/REzy3aDVWPSbaOvE2YY/hA4bav5nmdgP/Gu1OtPa8boITVxnrO
Z/EYk7uFINy76YWg1PFUuF6OLH1CaqwukaPBB4UIHiwzuPrCtgtARSG/D7va20MZ+aE6ehadl4ID
zmxzN0PfXDeZSQwTeNmbLLdvZTq0gLW5jZs2KI5to4pTXBN8sHggN1EHfsnWtn/wzPZLlMwAaGLT
2iwOIhglxW40zHuex7tG0ruhsUUeDLS6Lc5Nhr0zrTEwceOLB3GNh2kaOLo19XnIRfrdwzx0DPA5
nOYKEc7Ydw4tPbKNpSmNjZsJdyvnTu4aLxmO9ejqo+EFKc9mkWGFbJZaLyXwmbhqpPthuwGoQLJ6
hfxBSLqxnQRY1MTiezbKZ6OgwGvSdG/2iBAse8jXHqawTRuol5gZ0p3F+WMT0J36DOyy3NJHStdW
nRubAUbpNbpwBhiAwzdFOhp4YdP7qWseJj96hYFEPkKDGZQ6kQSMllk4bB0ETrrktCK864oTsQxQ
BwIcbY6wCdPHau6DK90pF04XDW7T82k54wO3luHyrPLbyiPtUYZthUHL6Q6j1QhCIOPw6zRo45kM
wvFFviNbq26iEYoS2i/qL6ZRepx95hvlJbdTYn02emvp0vIGINxX9yP8eLqhjDBSm+JvrJtNaIbf
M2VvoB6XW99q6jV9aSohomfQLFA/FBTnmDVSlhEnD5ARWIP3OZYOOdy+evRCipvUAszrO1G/1WMA
bx6W2EM7NvIQZIV+tAyNFVXIL0xVmsOSHYY8bbwuPK5hZaf7HhfQ0ZcR8QxNet3BcT5EvuxXtip2
dKW2DObsbdGWxTHBWblp7EEeqyQlNxOfEG0wQl1yMj+G7i1ydb5FC8GKpmcLBHBCJdEprTehak6k
iEyxeGtpJySGuTM0NDIb1xGwbOZxzgwQr+tsuDehe6+F7vZVnlcHCzTyLxHY/2yllYlm8b+WTR7b
t/x3Xqe5/MAvnZUZfCIfJHSE8GwEuq6HGHD4odv/+N/eJw+DqB/6yCWF6xMg8k+dlf9JhK4lfMuk
deY63j91Vrb7CfEVdnO0viEi8dD57+isfhcB+sL0mEo7rkCyKVzLd8wPIiusiZjMAyanJPSdU1+8
kTVPMnZr2Qc4ISyDLgHZf7s4/5m2y7Q+vqyFNNx1TIcpoMVTbS0ExL9pu+DiZI1j0lJXkLHmRzVg
dToS0q78TRilIZ4xHMLeVbUQDG7SNKg4IQ+RiQzHccoa84ABE4eWbt7s7J7RyTbSvjmuwQzJ+ciR
C1gX1/a7GdMeR/9F731dIQqtAP3CFnoN8krYBxUukmmhZVFtXDtVrAB1PzKGBy9yVjy8cpUyhHsm
D3b6bvQpAKVZk+keZwKYYeTr/qXP0qTfAeaarTUhDENzB39I3Xukq0abflCzd0L5xl7AsxnZx3wO
nRdAAITxGAFyF94aOngW9cDx7S1hYXwGQltMa1Vn7Jm4b03DpqKfMP7RJp7kRH8e08I56XuvwdsA
e4WgrqZxhiOi05HA8hAC3KaK+3BPt6JD426at1YcB8lagGx9LQpxa2CR1sjI4+EakVq5SxpyjiAA
DP5LUYI9gkyhneouonVWIDDDh3+PWXayty1RKvmVgBRorQKS2dhP8Mi8DmbpPeMCjbal1XjO2lWF
eg1U0NwK8AtfO+1IvXKhCkebSM58UCL1KLFNf7KKrzi6imHr1C4fOrcTehOBYRHr3hqFZR7QFfH3
kFRCJpSFImwSQo6/mqeYCjSy7Huy9Hx3Z8N35rxPb3QbK5JUIBHmNgC/DCr0nZymvr/H7MBrklxX
v3L05whYT0Sgs7XT4I5Z4zF/tISdaG1wfKsK+eA7lSl3aaxxgkw6Sr8JDp3BCk4DTtrMyC1vP9ot
xhlyG+BUrKaizBgJIx0BHwVqWkUXEmT64XsAldu0TygZUxQlTjwLhXKtKyoivXSHJbmWqb4rRKVe
RZ/yr5nh8N3DDyPSGEyTRQnc+7KqbnnpqU53DSb2bGv4YdTcZdq0s7va7toMBUQxMkalR5uk+7a1
ub/QnAl9YaczYoIApoq4yc1gUQDcibor08dCWUl+5XLbcxd6EC3pP1es/rRm//rLYIawchhDix5m
IkJ+Mx5G3882TRagIF7nKg5w7dExYnazkWEJ/dHNIt/7Qj84njZTXHh6p3zIbs9NjeNiP5Pgza0t
Z/XaSzyKW6MeMEFOQ8enLm3Nf4SQE5AOgzmTdpSu9evkUpZsIo+UEJ4UAH5D4BO71DHCIY+ld/h5
o2tasa/80cwggaHm2wg14gYBsQcqw6fwyu4GmhvFQ4sgCSBWIVk3MFlyQ0K2lBL6XKofpFMb8lhP
Kcfhmtgj/xuhmKnPqSVvxJ6kC+87Mm35M6fn9Jmzp3JfkzKY0ZxVsP+Z3p+yzGx2RjwHT3bqZOFu
wKP6ENfSv6k6U8B+Ibw1LpgeSM78Fj60BYFE1KhD4DwptNo/0npxViV+XgUdotvNsftoTxmGppjv
qmXTtms6xS3pSHchgpu72uVgj79Qgl2GIXC2MzN66kmuAQdgGdK/UE49lHbxs+bc3SK+Ht29yFvz
iIgFV10pmcdN0r5JWI1zRmrOcA+EiHa8tKrvVkGxnY3Cu+RVcaCabHZ+7D73KbTCskRvyAD0SQXV
j4Iv+tqv23qTOObBwNOyn2oVkWXcfS3bAps1vDmrBUIoIuPeSMN0RezhtAmXbyacwMMaQX0iSGxT
G+PjINu9akWyg7qQ0Loe/GvSZlHL95x1GmSgkwRFtUhsvY6InLJkZUVDjAaii+VNmCZPAYWTdDhd
QIhrtz6tQ063Ur2YsUm5mT2VznQG48cRxoxP3RzsPZHUpxaDZuNlDqa/epc30RXUDjSkDpuBTQMq
pgu3i8252DtRzh1CTLMNPGnrdCnDLR/jccXjGjvFyVIsoSkZ3SxT7vPsTw82RI4FTVL/hJBzcIFi
4miDkxT1X9QMAALXNp2benGbexzU4ZwFawIHGS92NFkZg88hpLqqI7vU/m4F4RHL6aGUFv1RXUyv
UYbTch0lfC0JEC+IteVOmcYVfrYHO6RidAs0NiFH33lsFq1gUNTOZpJpkjGSTbqd6O3ggjDJcKnj
a9g93inOyvCmi9yLUP2wTjgbk/3dITvzLyJNjFWn5VUbuoc+KMnvzeIbS0Ys1WNYcLZL97Ga0i28
geloutMLSydqFheHblvW48XVbEpGVsqjocKvaa/HYeW0ODEZk3mkIQjWwhXP0XAJg5HRPuvM1h3y
i9nMRkrkF6CzpkVShjJwKt8GcIEz4fE+jnY1IteTswtFNK1Jk1Scv/a9WboHukzpI/IsxMfdGAdc
5GaQcpmqvYRIPngKZuLNGWxKeiJEI52aaFQPZeubb7Qn4i+hoZS39nxMT4QIqCtWiem20arcoEkP
XnxGAifGWeUbGKDGBFzLwKQraMZuJ8XVgkDKjJ4mQexlyKab1Fbptqvpp2nVGeBD0gGEQzQvmUao
kRB/1/I6ibOcdTCe4w3Gbv06Jq15aETif1Fo7rb4LOWFqECbLSHr+503Tt5tZ4Zvwq2JR46NZWog
qzzboyyqvK9uFrbmFWcrhNBBR/QRYA2Kw5WPzGivPPI+mGF663g2ktvajMefISZsjKRVxol/MuSz
G6h5jUE89dZ1g0h505lIXml04pvGTWZ7/UZ7EZIbS+SgGPkag2eR5u1NIeOhW5eMXIJdKTIBNKcd
h40hSj60NZCOHoNgvcEX4lFeqcbfQ9HA/NE3yW1B+MGeRFe0L6IHViwGcQqyzF/T7bS3jW7bTR7T
+Fp7I+Jva0zfxet5zTLLlGHNPXrxlavL1dTN9sbTRlZfc9qU6zzp/Ro3PnoWl3Dt+7qe5gM2zJ6p
eISxH9KQtVGmztjh6QN+g9g97YkYMV9qZdqYgWe0iuuSEAky1PMuOcQcFl905/VbxDQt86DeQJSO
k108+UO4rwloW0maPofIaaAQFIKuOjhAhvSEaTOSHZxrRlD+KbaK6j4Y/WfJxrPRmsgZZHj6QBpv
eSOdQKzb0ttrlsC9G8ND5WhomA+Njqwt2yn2QdCZDHbAl0CLty8M9RapV1cd2tpKmfJW+Q6VIryN
JUxFsfWd0Uk0+7KzYeTaeU8rhHGAjSb20lNXX+iEkHwFo/3cuu7PkbSmIyps1tsa40OHGryptmnh
V0xiqti8TrNOnDzdzTeJxdByYzDhxhIeFcW3OgBjs011T8If5+6bmX4nbcJo72ewxNfJ3GkebUIn
/M+t0cwoIb002jNKRrtepcbiCk1eRKPJTnFDlR990w6jg48sYjMqulEkCQN2arzqrMFmMXobkh9s
nxoNc0s8mj8gF5gSDhB4ldBVDwNKfCaNF5YeEpLZb1x6tArdUpA03QHKXb7vweQSuaQBA4ApJ9ZF
y/EULfqvlPzHx9a2DbycqTEdUi3SM9qBdldYg/0acqipfjhV5AkiIb2wO/e4W28zqJFPSmCl26nC
g7ADRJMYWToq7X3Q18E1KCfmxF3ef+b0yBBvNny0v9FC+A1GUBA6Jw0G8/pM5w0e1/gwCJP8N2JU
kp+w3ril02KyvsQ+JhjdeGhxBQHwa0Aqath1xoIU6wcRQk2LIeKCtGFSVtNZqu1++qoGS6ULcrqn
K+hZ4603GIF9ymJspAevJYFyNaZx5Z/17F7ydgb1hIalavZN3/inxLSLB5wYtLPyQp+6zB5PxEfB
T4IFv8399JtCylFvABX1Vy55Rgbu/qS+GOM0nFIXRFDY2PnWAn+DnhFlObmKA707R0fZ2u5Z1Ctj
UThackK/0kXMw7Y9lU18m/D1x6sBeOh6SjmS0zlOMgZPgP33CEVJuufOPGC3e9N9NX2WXptnu2FI
tbuh7GrXDmlC10OEk5/+TXzVJUhKul4+RV4iz6zq5pl5kHvTy8ZEfO45+zCokV93bnTtsIrfukPp
by303Oz5sXx0cecjapxRRTBnvkY2vCTh2s43Rvvq2fWEvmI+3F8MeoR7jEqPqZ3XRzHZ2ZUL4f6x
GWu9wzGCYFvEeg+rqjpEltXEO9YgtckYjzLvFh5cp8CCn9ZabNFTKKotvXmKerqHq84HhuvU4+e5
Hz2wdoISg/5q0mySPCKE2eXwiNe67tFvmCb4IDb7/WjV/VGUCKyuBIbk3dLZOAWl1xIgBKUbke1Q
7ewGf2Ng8/K8qKQYhKxA79heiNaehm29xOEd0oV33bmtxSaO9JUTJLOTKOcDg2GP76LR83bIN63r
vC79J2gY88/0navdLojtAtY2h0WAezXvdotQENH9O5U7WwDd4zurO0opC5mrVuIcBMzAxUL0nhe2
d7NQvtsmdTcteIBwnw9QwD1CQMOV4cQwsPCIsIDFbojREA9rcuoALDD9W8jiFt5tYrRyYicr1JJF
t8DHE+k0jFmMpN2Vv/jk7jurnCPlefAHH4I5x8growVrPi34/NrDF6QqHnnHEs5XbwGhTwsSPX+n
o4tOR6teds60aJXhp8ccJmhiNwiStpjmEb1B9Hm246x+dXPMoiUigM8m7uutO8XRkZmBPBGjiVUb
HFjx0A0Lyt0jLBJlV1aFP12WogcB9L2IR3bdPqbeTSzd22u+eWxNjOKt5+mdHW+BJfrWIEmETc8G
RxmAL7tBeshZFMbfOZmt7Kgb2e+MJlm49AuivkaoujZkisA5XhD2vDIR2AvW3loA907DrB1sr35m
cyuOAMrsG3Qt7YHYTvS2gnsGNsRQ5vch1LDr3M7lQ+FN2Q3ygRqJI5j9ugrOPl8L6QBNxmRoofFH
72R+jzWejWIB9jNM0Ls+76T9bers7C3HMM8XO/lfZTuNJ+UC/k/LsjoiFSUNgOxEeuc6y0gJkEtg
QNtEeJFy8v/GI+55957gBAgSagkaaHu+dHwZmX01ZAKaASdnUN4sgN45m2qRM+EmLI0REahW+E61
XJiI8pJaHH9Q2VreF2Lo8m5Nfwb+jTUrphArsC35AWL3bO5ydABf0SoMZJvDJfbXAVhw+whzjVT6
cqrfhAGGHMHcIigBzdbwGFGXcvVIlrseyLRm8p5lBRz7bBp2RRokYBwVxQ97qJgPDRXnT4oz9AOV
z8B8ZUhDLjaOuNuQKd/cjnZhvtKJEvGqxYd89qFUP9eF/8D+jeZIDLr6PnSoCteqRE3HnTXptwzq
w2lAILTo05Zelpv3/HshVPmNfaFPjoNh+BcGmb3asFo2jzLrGKJZUG6TNUCw6jCDFYUdLFV/MoK5
3sJ9HB4kiR5bI15UR0QmxCFmryA/pblZEBHDX7yhvKCL4BrvLGaoJjQWxgGi1rGzg/K59yygxsls
0kozWp82QDYlIJ5NHxnairgdCBujDPizZlWnJ5GQF7NuC1PC3MnZYZoOYhjxZfCEGP8nJBWgSDYV
618Wk9NeusZXfpqq3+2pNTAXqdc2MaJzqVU0cHZISSvfcmzjlyiyhyYI8bUg9UT5CCuiiR69A8L0
MTA1GRFOzf/GQ2lz94Y9GhSkkNhTf/19+t5kcpdGiSUL+xgE8SmOy5jRceoBV2NoIEDyZEPDdr3y
Imwyao0g2ZwPubbIFcRN0qvqtojx1awtopjEtALoMBfErfcD+jk1DfSYmEkSOoAoEUpFNRaxvvPm
kMs/kbX8WjpwdDbKDvkVqEz400wLqzjToBbVo23Bg18UJnb+2JgT33/Tkup2aFHBYaBI84k3OA61
nV1ruJP116LENL8tItqpf/VtaFZxkSzwGik9jEbmV0lqSHdT1kwTt2FhD7i0BgNvKwS4dLyMUa1e
AcLzCyw35fL9auTYioL5bBiJq3eDFnwHnor5cB4yNDqo1VBnW+3GQD0msuwX6WETcqE6tEPjutUo
b9ew0vilo1JldYsnne+frppZnHHcFvo190lNg7cZzdWjAJU3Xlgv43SvRehk1yB8uCkTTuoZ/ocR
ZjuqoLTLbkzWnuIKHUz3TOWv26cSwmXzaGqI+IxDfQwFoo+jlgGu49frJgC2cV3omTfaDJWb3+C9
5V3h1u68Iz0/mIxlga+BPV2XNynI2GTT8x5G2LsJ4ko4//ToAs+OnPVgAMXdEszJRxxzrJsry+qG
kQqpifeyQwGFeLS4MkA5IeganSc5BhbHVFAshUvgaunPxQODrcFb/R+B9IPemuOuKh5LH83BhGNE
0bpUt86A4vcYVNp9/fOk4HeOAhgZvOlYnwJ4MpbHc/gBUZAOuKEEQ2tkPjaQuNGWJtruHpx3KPxG
7myzw2r259e0/uVF+dnQsjzXpBK0wNj8PpugmgZeQfXEuN9Qr7TqerGOuBtAZ+TdxupmYgknXSNN
6w1Cj/KuNIzdRJcFcSXG13woUrUOe+a3hCIRkDHCoZ7s2v1SM2obkNEtdpQaew/ZvIzg4Hr1bfDo
eEZ/79dmsgvN2gSzDR+ZRGTce6s/f77l7f/NVs+lBM5jew7p3ovF/uM1nQ0LPNsAwj8BEnou0QId
4ySrkQu54x3S9eHa9od3DWn98OdX/tcLa6LptQEKOAIA0kcUUc2jhigaoGOfWlSWCEqPtIiTH4mr
OEGEjJvSf/Ndfggk4wYiWwRzrE/sAel2wvmQZNgQytQtho8FFBXdzORA1/joQhS5s0smfBQGVwgt
/FvD7dWpDMggpVmvYzS9gTZ2RrsgnJPEtrp/88Z+B2Es7ysArMA/mf4xXfOXS/W3+VdZN1ZWs6ND
WbVG3EHFeIfTmnqxwdKe/ptvfHlKfv/GA9MBu2LZcB54mj48RSEYzKrS5Gn/ArDik7WZz4+xc/zz
9/vxQzHmY6jmmzREBebzgJnl3z/U1M9pyjNV8XBqWuuCZlFO7gQARDxTFXvDn1/u443My1ncR5bN
OJSmf/iBD1FOpkSAyyKm3jceOUoGDdNEF2gfRAvFLdfT0oViY6CLPFNkbf78BkznX94C9xQTXMtx
mZ96v/77375GOcBmxF7IaGVu6w5/Zz6Tzus4rce40YghoWunR8uI33IHQzd7jeYc8bkLr5WOng+p
cEM/mJZJywTxRsNtiKBSIDYHBQgBZWUHKBbJOLPxLTlj1NNla1k/1nU8SA4ZZA0ewEgNpJAbCeqZ
iCUa6b6oLHFQMWDOjdu1rP2/ZjBu37LRMjRYilBwxNWt1RbIEUrK23RdGKP+EsSTI88llax1w9TB
UxvC0qfp0OStaO/yYeRLDPVoVo8cLthQGdMwCsRJyqbb9oJfHBBNgyIMUx3aGCGXrXeI+LPCnp9t
sypyzzUYkQs2Ef4Wb5PrIkGw/W5FRKJJyoRwl504TagGrL7gzVdNS8CFvcTRs67Fb7FCS72TqRmc
ikbTCXZaIAYp3oyfwsafuOYaS2qAiJHCqWu9KHouQzQSK6THydPctPMFVnrLZmo5vAU3jxhBWbTe
8yvZEOiwz/2eIqQNjHE+JED+ux8uIHoYmmHSGfdjaoM6naqe7V53bkh3QiHE2VT4YMHx2gG/x5a0
krbWXBMA5oSUVJh9EqqozA64UDRq5N4YU65lxORmPkQ6NtojMHo26GJq0Kj+qkfcOgvlaawcII3S
bumlonkCBtGagyjOoz8U3grIF/3rLpzwy/Tvv6GTDi/SMYxBAaeHesEpSBkeGOS9XwSfD+0z8264
aYiQupop8tEDF32i78ANqlc9py2DGjVGtJpxvUqsTM+W3XDXpILBBkny9U3UIknZRiojIS4ygrco
G691WjJW8BCS3piewwkyx6JqnH5VaeOQknnZpr2zMuqeRA9amz9NTIeXiZQ2MJEBNo8N4CSkZ5yb
cDD++WH9oDiwTIh7nLD9kGXX9TzT+n1xCpHpK5KprZXUkpo+ZoB44TOyTgVOZIi1WSc3adDxFfz5
dT8uvoiXHLZZn9e3KCc+VhPWwAExCgaG23nI+h4bC+IPqsh49+fXWRbXvy/yyAjoaJlm6MJywrb9
YTWkser0bUqioGMb/lMSmsWPVAC1OCRp6MIFLrH6rtDUYTqLCK9+aXkofv75LfzLJSaX1vPYzBw7
ZFN734z/thrO4WThgiG7XAzBeFdNlPH0mvyLaYFJWdnu9B2pNNfgz6/6sargEyOFCfgTJ4gffPzg
DN2SEBc7rREnSM+2yfmGVWuZbRMI+9rHZF3/m3X/X/Y5PidiiZC0WRf1CqCj3/Y5mKnpCPp3XgGs
DW9HDIRqE4/2j3BqWEr+/Ok+3j6WgIsGuVEgzfFM5EK/v1aJQiVsx7RGW8hRZMWxPjMugBzm8uuf
X+g/+/JcrmTgmohNzI+RtgnoXKdx0LqNi7gUUjH8YifJ+YuwrxTa82D8/ku98efX5cn/cOdawnLQ
PsGUsqlNHfvjnZtU4IEjEyyRaPHSC8BskyMakkcgiaut5TByRyk8/iR01/zuGi35pBBt9Bvqa9lu
jWCqv1tkqlnb9whLILOM7lUU5he/6O1HVfrFVTjS3sTg0adPIYPnt0Iuin4y5QJoMbT32GpBx6s1
YrwBbk7fI/gKFn0O8vcT3iK32lhDOL3Zbq/BMaRGnV6xOgNIqr3q69BGRr2fTWs8IsQog7vR9Nmu
JolP9oW8nKJt14lTI+PGho7FfO+/n69lVybxosEkRUL0hQ8ViqZY9yMkyIuQNZAl6jRUs+MzTyt7
44C6hlUb3ASCRoSTEtLke/8gRLO64B2X7pJhc65AcMjg+c7pJ35DnCtZ3oi2ij5nfmwywZ0HAJIn
QoLBkkBAV0iFuqLgzGtpQDhOSZogGyfeuBhcARqSwEGZMoOkwFHS99d13+CAl/MSaFpisLzVaAEw
ay+doCRucKwztP2eEhJJi02G4la7RcsHQZND03niTcKoGvduljvkC5SIeAipBbJku7hPMtz2a2sK
hF4iBTxxpV18HljfnXajGtU5h0qVEy1Ow42eAeSU/m4quvAw4td/0UoOTy50auoQw8O+BRLIPZcN
hhlyINNAbssw0HuEsKxMLdK7A5PqAPMZ2Wi0O1KnddbBOPQN1GxMhKEaSAR83xNIgeDTCWaU2dWv
plDqyFK/KriyfFVhQE0AH5967Nf/zygoiM8C3GBwJXH5OVc+PcuX0a3sDYi8UR2AiYQeTCFtvBoM
aB6ACWZ0jxwRkayoh4yTmYFDpFcG4RgtZe7exZe+I4Z3aHd5OEbFWsxdF12nJR3oXVO0ut6i+CiK
azlg81nnowfwy0XNY6zRGHIz/9K6zM3EWy7LNlZ7rwhoWefEP1r0vxWm+oZnpGAEt3y5aYMPcq08
crbOJGn8v0Zw/v9I5LMA4f7XOtHTj+YDXBOK5j90oob1SViegJe7VCrgZQQL5S+hKP8JZHBAuDko
SdO1bYqXfwD5wk8W+0IYwiQwfZPa5p9AvvATRYdDdeb7/BwzgP+OUNTiNf5WYCy4SM6sJjUGb0EE
HLx+34nSiFMBGW0ohjniWwwkK5Igc6NS2w5DnrVBjuaetZ5mnqTWRFRcm7RExDCM33U2YIhuOOGi
Pc4eaJPyMKkuLZ8bUeVItvPwFaWUfyeFHd5jXmekNdTGm5P40bf3C/4/W30MF/VPd9Vb+b+u36Yf
5W+gx+Vn/sK2+p8gPLpWyBnZptsQLGrbv26s8JMAiwHn0YQ37bCeUlb+dWf5JreP4AdD5MvCX26f
f6AeffFp6VnYOCOXG+4D1vFPmMf3suKfZavL7Np2yC7ixnIFGGnxYfOXBITp2jDmDXUj6n2Mh/Ex
7Qm61ks8DjNKn+5yL0mHbLB13dSx28mzmHEi0DZP4/xgGJIhThyBply1tWvHuGoGhE4G9vRoBcJW
Pveu4aH/lf7AICaB9pq00UihkwqoH6MpmBmnVkyYM7s7ArNqRpZsKfvOQ/vxk4x6kBSjuaRlKlob
HfSe/cxxA7mHo8q3dG6Z2Ajyre8xmqHIpevBAEyLRygQcYG+PyzOtK/nZmMnBgETcw0FBz/pQBu8
0cQWe276DXQDPBFPkyhujfFJjc6IrdT7v+SdyW7sSJql36X2DHAyGrmojc+D5vFKG0K6uuI8k8bh
6fszj6zIjGhko6PRiy40kAgkIlOSS+40+4dzvlMTTsNTX2ziqGn2HXjIHRNLK9+XQf8UlEmR7xwQ
/7WrzGOTSWLfLFH228KEN7sg8/+wUSnO8LP8bAWGz/6YCEJ5L1H6HKrRZRTWF8Xh/4MHzIU9+u+P
7atffVX+Rd+vv+IfHFX/N9sJUIpIjmeTD/MfT5dt/hZI2J4U1SCRQff989gW/m+mT0HPWJvFMyU+
/5MeK8f/+R9C/EbLyHyWUV1Aa8Qj+TceMFffGv9ybksGvA7TKRTkEPUkP+kv3Uo2yZmJEgpWfAbl
N1GjwRuphcmCSHzY544R/cpK1ZQIzCZfz6eyYevPw3RtNh1ZUVaQuy9eyzodVZzRYldNvSjdEhaz
7NOlhnnY0rhPQAMyCZqNRDcExG4OcSYkNeaNHZ0YtikfbXz+04CmpR0UorWCeEIeExGigQSaWO0s
fDk2Ukqik9fZGGdP/NUIzSS7cvo5uQzT9oVwe2rX2kdrFkFSHNdAXOd87bPggW8hkga8UpOwtohd
E5/PFJoJhto8/eHkPo5p19Mm6m5u2nrrOLGDyFEZDnX+BDG9pFgi2LVyW/Ngj5lxCi22DqIblzsV
hCWZHrFxytANA+lCTCHzpb0PBfX0xsRqQ94SONoPTK/+8DpbQ4noBEAYftVivhH2DNMCeyawzBlE
6nYaap1/kjEuIj8dpmApFNgTHuKAZOxw+dESt8ywKCjrjymjNiQcCfceHDMTuBOnMnzBWBktuZVp
L7/a0cDzuvTkWxGZlYhrOXgoGZsGSiM4gXb4hsGQvEQuPwZzGhFV67KTBjFdsBbICGG3dm2B60IB
D8jyea7d1lkFxQhcMIFiQbBoLCYCgxTuXrBQQbthXx299GYKk6gtqqBB9uMjxpSph1aVfImxP0E4
BXToLlwA2zKPNfggs9hOhgvCiHEu+2EdqdT6Ggj2PTm1Ufgr8DOolJTKYKfldUy+t82vw9vrMOIF
JDuJXb2ogSRkeyAROxyQF2RhMrq4nwsVUt1K+Akl+8f2oFiCwpjzG+D4snWAFdlqM1TGLLeA/gsT
4RSpzFCDu+FqUE5WkpJS8hqQAuKYHTw5fzqGKH8wGK34zPjV9GkEob4IGmaBeCtdSCD9wEh23Q8h
H6UW4Sjw34GAnhYjBNFgSdfcu4bEc24tZrlGHpp9aWkRnWAiveeiIOt8S5AnzoGmidJsq0Yig0cf
iEyPjxEIRJR73AFSv/XVlIPuc4KhbbZTNRiv7oxB5IDgIfo2/Wyc9yU1lbcZ4ftmtxPaSuSE8FhB
uk71vI8R2AdrCyEy+ki7jV9CEl47zT4NWyCIdYCDs3eWF4JWU0Y2YNpg0cydRepj2wKpiAtbxjsj
Q4+2LlzL4ZLENQnukFw30J9ja6y8JujfSQ9wXkO8fuGGOQxCkBr+QHft+BnReFZAIsouw7Vdn6tC
lu4xiqDQHFlaFCntZIQXJNDUD9/oupucwK70dsZOYYJWsBZr3XUL7zt551jb3DZE1ElKOiDLOZER
susGhCamGgqGdR0E2LsbGFTTabLi8EnitENssmD53SR1ou594qGsU2K4uO0mFp/j41SbmfXe+XZq
bbFCuZCQc2uqiUlauh8oK4W7gremyJhqHRoke07xClLYzCmyQIIn2xQRNm/SbULwYXgfjTbAGbRT
HdZfyH/j1YDAHnOxAqlwkzlB8t17U6xWcRagRionkIxaa+l0e/SB5otDpeZvYdkHv+xoScrd6BG3
scmB3w571eZ+dphSwyUiJSnlycvguB6NlqZt58+mGT0udkX8UAZEx0T0yR4aKXsmvitDKsQZmarO
WBEIRC5r0b+WRYiUfWD8M68wFSz5duoqTNRCMFVfu5UNchivlRfd23OxZbWMU6romuVTYDmaV2rk
EoGEMA7DpvZJl145ZeI8LQTyQbIxraHa5KY0GlyUqkUhk5sh600LZS8/tntt3Lz7dMasD9kVNZ0k
qbAyUEpYLlnhXW8gE2oF+NANwMLBgjzpVcluWMx40w65lR4N05DfFJGThsiECKEoH535iGYvcNCL
W5xSSQhGiQ9QxgLFdxsCqwLlcLTUdYHiIp4Qr4nYG1ElMUMkHLcbrb1BG/TZmpC7ODJSz9wQkq66
U7yEPWuBJGsDuHl1/7NrmwGPct8sT4YVhk+d9P3uQC7vm0Eo3QpmWrrs4Tl6pyVsx0+QidF58AJE
++DNQ4VEUa0HkjWeWtfvr0eUsd9DMwf+HvbOfOhRmnFq8iN+1qmovydjwqGTW6bkChlzZWOeReNL
3l2K3glXyPTOoS29leRD+UP0rjU+GaxKHhbf61/9xuoA4CXTcCddtx0JiwzH1ywx4C2Frpb68AaJ
vSQkhtTwZM6PyxzixZ5NtktgJT1mu6VMpwHO8GzbG/oHr1xZvdq7bS4eK0QR0aZQbHm2schNCFkl
lTc6cDN4U3URyy2pVvFHhirYX1V1auarBd1ot/NDNphrVTOlW3EILd/8PkxhWCwEwX4GKOxeoSZM
YY1gbUAFXLbTbUy2XLT1SIsL1mqR9js7UMVBXqKJXYtYBdMxJgbL+31z+3+vgfxTMsh18rOtuuq7
/28QDWJp8+f/ogpO+uHjfyqD+ZJ/lMHeb2CV2K9IVvtEm+r+8/cmU5fBAkVFwJwCOQVBzn/0mML7
jbLUpYWxXDg2fNU/y2CHeALm+YEQrK7/ZjSIrYvcf7aZ2FwDamDGKpbnMV9hnv7n4YUbipwTVtQb
KQmn2tQsjquVWUJ8ZE7XZ5sK6uIrVYd6IvL3HQlIyHSNofMOP2lubQG5g8vKaJfO+FKLert02L9X
TmX4xtZWUU9UZdKo4K6MQCWep8ky5k3bedPLv/zF735/wf8a2UFKxl9+EdgMtBo2h6z0bMGm/c+/
iM9iXS4ErW88LDvBYYmaeNj7CwbuU4O4EvB8lidfCdrOM9r35lfC5Y6ZoxkRNXD1Ae9vUffxlCGC
QjjEcvy5R3R154Vu4awXHuHzxGYn3fRT1D+YBEeKlcXgIAFxPftaf1nYuHaIHY8OhvSm5tDZPd4t
DEdkO1FSRsy9myr/EQ44NNgqgvrxsfTFCCvS0cavNhYvEPgmySLZzJHwL8irKOj7/Gftk+S0HSM5
XQbFIUgZgr4ReCW9Qs8+2b6zAmGSim05AlSlUCGulsW1YyEVRf4h125mMPlk7F7fxdAh83VAKlO7
6qTyAeBE4Ui6EW/y1SR7/97zc6xaZVeYwzbrbI0ng7gK5bHwrO7gBRF5aQOBc1forGf/RPcU1nur
s7ngPGB2X34im1OzBMyIW0LgsxTa/DGnln9L8eW7JBdEDn8ko2lanARWiVfFCZZD0w7Rm2AGfwd0
2Bl2+WQnasOFoW78RXKXwFWiTrGNhZBNi+y2aFUXel5hzFC8kflZ6W2RYNVCzlEuX2HftmTjgtP7
RmBDVaeqfHyCAKqMNX5a+1eEkJkSLmuRkRPadoPgJ7Vvq6m0CTb0tPchr3gCRl4x3MPWXNcyNTEs
m+PylEHfGR8kvtqFvWkxE5fRiO7WLGAzYPlcJIt9RxGB6gDuuvI7ZpTrOKz8auOzUoh2VuuKlxKy
yc/kchR7l2MZ9DJHtH05rvke9ru8HOKggznQA322L5dj3rgc+cvl+DcuV8F0uRbwS3JDXC6L4HJx
mJdLhI8gF0p+uVxcNcYf4Ee4chi4Bm/EAnMR5bgBNfVLX1ARqFfQmqlwH20uMCazXGXG5VqTEziF
lRPmXHfUGVx9aN24Bhk05Uc+eFyOo74nqb+4MvPL9Znrm5QenEuV7chwF1yuWkP1/Wuo71/LgTD2
5Nhd+iO9XNAJi4Z3t1H5xEzUQIVe06rZa1ESg3CcL9c8NEuS7PTdP1zKgEVXBEUN7XmPuzT/LsXc
X9NJV08eRQS3KuWEupQWOU/v2dT1RqErD3EpQrC7AaanMOkvJcoCQOZp1nWLjrYA66mrmbw2ye4L
BgCwPNi64EFaSvGDoJJCSMrS+pwHCqy90TX+j2AYFNzsSwEVXIqp4FJYdRiqt5AoKLfSS+lliRC/
NoxptJ/ZpTyb25pSjREDZVtkUcF1l2JO6brO/73EM2RvIdnUpZ/ZtpSBxqUkjMl60YQyXSouAfDE
LXVv92mLrHsVZURZ6egKM0Lqle1xwlB4Do7bVxuVRxSkWsX51BsZT/F8KVkB1VO+MrcbZ0xodH5Z
aFflNpxybMG2G91XDu6vrcXPwyd5KYwpmud8qy4Fc2rwoQGC3vavGWdqgDMuwcEZh1Ax17C9QeH1
ZK4AcJJFscU2FJxYScPXi70we03ocOadN+WKaPqpgThWA4F8iAOEEmtciBSvVueXJXJbFB5MOXoS
DN0GADpG9BC/WOU4AwZ5b+oA/XlWYt1FVM7RLi5If1uZloXN3MvqdNmUg3LlTgtakx2zlegGcwQu
NLoGQqaxibCpKhhKgIpu8/EDm0n85DvIQ9dlnnlf9hC40xbvhVJXHid58eUlMeAeHm4ylimKgXFa
IEBXeWsHy4mpLJ5FEA6Fu6ntcj7TEAGtH31z+sjgzFwnk06O5ER2fwrsH7Srvqb4wFUEJI2Qy0TT
0tuPAR6d89jk83M8O2Ds8eeX9xRc/q2MkY7Y4dR908vZn6MqJ7rLzBGEP486VDbsOsRQZCbbAU8Y
UxMaC8y9WxgMgr5pjKNb7GrcEdUoSvhffLpWWRNG1pVf990HDX1GfzQEBAr4Ds0bfKQa3W3Sy/6Z
qPKU0QIy92TdKSnmQ8gM2+RbJUNDC6b69yY20wEsUVpBW4yzZIL4LrKfsRBi2hC5iN++wfGXEseS
u09JOPP/JlBP+ad+mJ1o7fJ83HkO6drE0xpeRp70DGeGYCDAUZQyKsYWPJUbOZLYucb50KGrFK7I
rmz2dXdj2/dPU2HGcIH7MbyDj2RhW3PinJahKVt/e6lM/lZZ/G+L3T+VxP/tUrZcarB/XxZvu7xS
H83w1/kwX/SPwtj+TcBxt6g7JTs0NLf/VRiTs8X0iu4H+SDHDtzcPwpjgvE8BKL8O2AMuAAFX/SP
+bArdZwexFnKHY+vMb2/Mx/mC/lWf6qNsbgzHeajoTcxgtf455KSlV0GpZTEnLCltnvTBzaTRGy2
4IeVRhHXbBEgJFIEYqlyRP7lp8zeFgDGUuEnHZNsbjELaMAxjgVYx5p6PGv+cTjazRvzQIzumo4c
Uce8oMblWQKdLGoGe4WmKXcTVAaqWrEfadvWs6Yu532dnhUJeT9GqZYH4Egb9hbRVeEvxgFG9rSV
LbGftqY5Q9BUL7Xq4DU2sJ7DujeuagyA0QrKbbMTKOUOtsmsem4Ajbkgo1vzRen5YfSO5wcxoftz
TMu7ILuL3ZdaY6dBVGGx0ijqhUvDG0b3q8ab8QgHYLodL+zqlsHIjawt8RnNyn4YQBbeyzT2fuDM
yo01qPtwb2scdpGO3n2aR94xUOA/UxMSvNAA7drx11IE2Gon5rHmkPqHUAO3mzr3drC7vC34vOYw
jiL8ESgQ3aHbWLTJm66YMLTjAd4VGujNFm+5KWF8Dzg5GHY2Ua620AymK6epx3OhweCVRoQPGhY+
aGx4yEbM68RPKxPDpmdKcldKKHFKo8axLFnMA0gmqMCQ+05tbXr8ETtqgPR+BFaOyT9eT5pfPhQd
v4JmmnsRup1Kc84xS5+8oqi5tSF6+/zaBOxiTfXKJ0PASQ80MX2oIC0i1CuvJhueOvid6HXUjHXW
YSBVvM57TjWA3YzEndHTChjIRq8qiFj7MEkYePhE1qygDrj7GaA7qIxyNc6Fc+ASRnKoue9EQFQf
BPlAWsUgJdL23jMG+3qkMViroP+uA02Sz+vBui00Xr70qv564nUBJAE+75WLeV4mTaSv3D5/8DWm
fiKRkRzuqNyrRUMzNM5e9VP/QrrvSNAafzgFyezV6ZZnYZJrwK0fnZWG42PFUDtbGCMc2orJKJPW
orFNMrIa3Y5BZMC2bo8ngkHsHSYO9712RpZ+ODo3cVub17ilpq1DLBnoUBKSXY3xTyu/uabFg+3f
N2lRbox0eivtaT4IHQJQlZI8AELOrI0iI8DkS9bLlJBoVThI8nC9uKTT9PKQJxYeMh010AYTvOWe
ihpAxjKvs5a6qPSJJ6DxIWpisuVp0OEFRr3U2zZJQiAyOtsgJeXAZrezy3TwQa8jEEaGUxtAnMQi
RE57DMPEtFYIwcpTm9fW0TJbZ8fo+22UkKBKBEPrQgcu5CQvTIHOYDB1HAOfno8gNTKoZtNwinVo
g6PjG0jN6/CmIY3ukMPtY3Jk1p1ZRbtp8d6BFKaDlqAHW0osmio7jXeFaoiu0LERXMXcq5csiWXx
sg0iK06gDEs1VMjuFnJh+1gkiTqZOpIi1uEUdGnqLCwCK0iwRJA3WsGTlxJnQdOk2ZhEXJSXtAtP
B18MI0Ya6DD2gcm8+0FgH3WNA/8H3X27zi2NG4ghbvu2zo1JbHsb5S6h4tW10LEb6EgfOnI4DPwL
21pHc0gM4lexjuswyO1YZiypNUkeqK4YZOpwD3TMjNp04AcKpmGTdyxdRMPGqNXBIIYxgsOvKt7B
S2wI1pu1Sezap6tDRaaO+F/i+uRjyZQUSogZnUPKS7Di44jBn2gSwrZcnokecs2oo0uqmp3z7Jl3
kZV+JvbBJaZvO0t7Zwzue2QcPA+hl6erQyeTu6luPl0XKR9IjPFqjgd2+9jN01WJF/GBAfNy6+h4
T3x8x4y8b+ZJoO8U8EUT7PIGwGW9jVsr3Kl6bI9tbkMb6cZXg+i9rWkW6wTsoMYyCySuLAailNIJ
+7cljY1jZ+ocWXZ5HDyB6h4r8CFYukfXT25ni8CvSijSdJysuBkyQ92NQxK9miEZHYNtvDPmBs0b
Cf8OjIcDjLHUwQg/SiGPja0nxrMdnEY3OLDQPZnC7h/lku6sOBv2xiiPsgfyHhnmWQb8t3CO5npr
Rh4MMYYku2g0TpMTfDtpeifIPt62jREiNog+zCCqt4Y1WjdpAqPM9ZJmIwvq1rb1l5+MQ6gbyWJf
px7kYBv0RORR+RmZCcLVDj1BKw9yq5nrb4wmb3GNm9gFqPVkIIbbmTn8G8gbv1Bf4KSSVnwgWDGH
92aIt8RLYDPWNM4GazB6DfesQDxtKxaf+WrgrALrLk4VV/kx9WWzi5asoWQerqe5nU+SRVPrWPc8
ZDsLcmW2ttmIrORyY/lZejvkGaBu7P/bylbOcV5GdqXU3IyAFRmFk6Kl3nl1jFYzr+LvQIXqGZ9W
fcjdEXLD4pg31Zi/Iz1y9pEZyaPXjc7Ri9tv4t/ynR+jhVxNQeU/ZjUGuNIX5rqDL3w28PPsu570
lJUpo2wTGqF4IJvCvYmCob7zNUefMR5xKAyhHlg9m3t2Zh50jD68Zjjj7ZpmqJmH59WZmIX5aCR0
tDCOmL2A+Xo2VUzzXo0jDpSU265fkoHYLPhDz0GUpPQQft39cnH2JuDcGmgd1PNryT1Bv4mdThq9
ewpKeOQ5O8KXFGnfXQobcoV/efwqa6fKkFy50ZmheXQNUcaHf0yU5KiuJHlMO7fwDmIwTXhtJgyB
fq53EoC3m8aPoq7cr2x0+cNyZR9z08GP6PRqC5iNrsQEm84CNycVL/e8rekY4e2UzuLQUGRtSFPx
2TP60XtnLJR6PpbzgBHhfPYkcGvX2HmNuTMd0LW1gJ5J550lwxHU2aEN0vOAIwlAGof3CMhuB6Dl
WtTjOolm51SpGi8AnevGyR2y90DLVX7h7hqSerJhOi1BWN/PypOkI3i4STR0wIvmnyx8jiEDkwWa
iznNd3N/Togatyoy0OqUoIXojbU5u5+pugaFeuNH07LujBluCbz2ig/yfhDtq5Ut10qW+E7ouj2z
7SCQtWBD6ByL/iNgErSGp2PsEcXyvZu1NPNDYbjHfF7KjS/NTRMEP2PQxps45UPMM7JLCjbJyJSC
fYw1fsjGz8Z474mjS3hGrekafAbxhbCeV2CYHuZZPPhhS/fPX3KC47bLU/eKXd1zFlj5Lg4UyzZJ
xRVVZ3/O631S3gYzoRvVIvZdBMdpxlS1Tjugz/1sFpsyUl+tZY8bZ2RpZBqs8ABKrGYyLSNJ/b1C
sXD0I/8nAIQX4Z1me7guKLtXpUM0lWEWDy1gXobLZ6dJV6rnbxzmvcMDwyETS+5GfOyrmqHiqg7C
ZY1XaO9GlmZRHyy2U5uFXuI2jPuveJzOYIoU3uvC244yfuldJj/m8E4UxCOz3i9CSr7DrNmOZnqI
y6xZ1Qp8CAkPCAWAjTsiuQ/RCa6XusCgCmQCziOF76AI/pv7YEMO48mN7F08eC4p9UOy7cYLWr9D
Y50J/zHgvaYbAL7gORkQntcYmQFWMat5Qe69U3FyEwmwD0xfCYBgRl5hYS4ruAYMWl4iaZ/SaaMm
ztMZ+fL9RPZeaEVHlv7VycLxdKv5ia9Ibw8L6Jeg/jR650ktpYFI38KcxZMMjeJUY4OZp+HQts1T
LRJ7a/UkQhaJAL6fpzelKFtydCBTzTHALCi4dvCjpj9fdYVhf+dLKt7zKdS2fygbeG+0XsCpSO+L
mEuw8EDmW99kfAzpLUhWQ52g8V8RU3PRyPaXYuK8i+CErKuGT7kNb8Zp5LIlORdFXVKCrW5BXfWe
9clvd8oN47pQvbeRXqduAS35z73voYBgDHEjWxFSFC3+tjG8lr3/0Gxav4XJWcB3sEj1XMtA6ZAM
C/99Xu1V3xhnQJ0kbCxBcU0gj/fsZ8yWKVzqvY33edvXD7Mz8bIDDjp/I0ha6lI8OjY85rT/UD1D
W6BnI2/hQkL4lT8y+gMt7bn2TRUmpzoBD7GKyuTUgeKeVfo2tyQBpr2wYTqpExECnEzsCXbZGIFN
8G8SKzDPuPIasJeNdU1N4q3EiM2zdKadl1fXsxzeM1N5O3darrsg5MLDtHBUEKwO3TKmx6Hx77gC
SJRcwnM/9hUpwc306mJhoIQef5W41Ol2IhOaWXhC1kGh3xrjasRWQMnfTsS1OtcIRB76BsIGXSRO
sqh2eU6SH7liAb4UXQSVqw1vldl7P7qZ5U3IcbqRhtttY6P/zJOEPBewIDsY1nIXeNGuY4fs5sUL
ZC2O8sD7VlbwaFfZA7fhpkwSpluGPPoeE3Cs6uZzrgeKQwENf87nmbCMQhskghB7AK8TNiqDNLxy
hCrAGS7zD/jhULri2dhkeMzXmU+QqAn39Cdbqn1JF49gI1+PJWjBMjyVWZVvDIsjLPLraBthgn9F
h0qooGudOiEAXA81t7DPwZrKF9uKQHEF4oSECtZLcBXbJDQgDpqOtYXsUi4cqmiwHnBpxNtFiOvc
l1sOsJCIxNhbzTlQzj6UCM70KJut83VbefNWJfbP3h5eKIxu0f2Ed3JZ7m2RnBn5vdkp/DsCww6q
EPbG98OQqiS19rFlvsLx99kXlNTlvh1umxZLdNZWL1WwDKspjs1rx2N7RMGb7yk5a+IrivnUOY2O
ERlmGjqCejA3Dl+ElhFLw2NKRl8X5P5xLo30hx53Xgs4gHvJ1h7A58KKLK1n+VEWi70Ho6pKuiGi
a+20CH8Yi3JeF1LYVsIjTJO0nHEdxWSlpNFQsYOJFnLciuDYtkv9bA88Y2HROXCvvSlDhC0pMGdl
IUtKZ/LGgkK8FkY+urshSH7Eac9QYOGUXhHK7hX8c55vvMaZqbbL8tlr3Pdh6oojgaTFqals4n4B
Dm1wl2C6MtCu+ZFNPB2ZDVdG4rrHcoAhI3ucX7YZsmbNKvPIqZc8lcJLd3R4xk2wzNy6spdoUEO3
u+kBSUB+NY2PMcz6+6EH69m7vfgG4zKcsmUmHScliaLpovJgRrlY2UIs5arhIWXsmTavidLOSHPJ
jjyM6pYHyoas4IWUdWSykiriFuEjewgDWiID5K1Xl83D2Fbp+9BhM7GXVhxEbKd8yjrjAVXbcvZp
BdZ2R0/f1qXYOgVh5XD7/F1khubeh1W36ask30lLptgg6yW+D1C37McWjV2AS/ZM4tC07pzO+2Td
Ic/W0DH9Tys8vTG7lLVL7PeBrCQeROWAvBqahWt8Kt2CTF2f8LAVROSJ99iedmPgtLtmGH0gLxPw
t0KNWGSItSKpapLDuheZdevH2gYqfcNYlWGnznkivDdvLszrNsKDNCuRb2STNaC8AgMoi9Ud7ZJV
bJFk4c537fQZ0c5Hw+zuHtnohzCY/lWuNKDWxe1RhGRx5AHD6THmuMoaxua8he5WBCaVX7XxAMqw
IL4uqFDIVWVEFy7HChmP6hcs4LT33rLLCsWLjZ9IZepXPoG4cPaxdQ3SP1HkBxtDiuWQGI1/EDXU
nrgcTNSSwnkrm4HMJkLcTSDFgCEdqkpmacZd2cV9gD+6iE+G2SWH1nCDnxU8XdInWuOzRnq16yt7
2HttXMfbPnDt5ywtvEerY2Geouw7lRJpV1lGzsMCvwbXjY7IgQF2Z4TMF7juyZ0tCF5o5KRwd41o
++xaopC089dAieQpikN5Y5pTvK/sznkIh4hDINfxZ6kduMdFR6JBjLphoURGQD/pxLRCh6fhgqKk
Q/5iBNRXOl9N6Kg1tGfOK64d63rydRIbMQ60X5UOaAOAbYHs0altrk5DyFDRoeZ0iXWTKN3uIh31
5jKyYSagA+BGDMSg+BMR/RgvCXEuZ8JjzB49W4tLhhxGOvLkHNa859whZO7vrwb++w39MSL8+6H/
1TD9Kj6HNqqY8pdENM/Hr//8D8vli34f+nu/ceu5aE20qkWydPpDDSOY3jNsx7CDxktqOcwfQ39h
/oaXLkBD4+EUDjBs/HPoHyCUYYsAygI7Bp5T/+8M/X9HbfxJD8NKgYG/VupIhOgmavY/oRpqEUfO
ELkrG3ImYuVp3vZFREJslbc/m5qcDaiJBd7hwrpnss+Almi9bWqmWBEsHmSVLSwzQ8QdSJjtvWcF
/gtn36folh4j5EgPwrh8FUT9R1J4H7UMX6rWfVuwwscNBYsvkm/H9p7MmaOZRFlUZLGeZLRgvPvy
qo9FcJJz9CAN/8t1k4Hju26O04KbvY5jYvl89sYEEZOph+uWBiD8bKZgfOutdiarM04epzGZ19j5
ByQjJtFBFqep582kd0XcjgoR8bYk6ZbfkyAuJonLzo8scxNXhXvL8R4cQm+croKWUzaKsdJ3fbkn
1eTZL8P3iBr5lNnZfRySNcv1agDqFarZp2LOToPB4iFD5LsuBusdYdS9HafTnn30TxlP+Yns63RV
cAVNVnj24wkMQOTAZquKT5GMzj7pUXEwp2lgS1KOjR2Hprk4PemWmmfKngOdTkRkaiHgPXv+x9hj
31MAk4H/xP1pAuF07nr/ve5aRhSytT8rxNpI11spDq5dtOc4XVARwokgbFI+lwyquciLmZjV3mDd
Y6brlLEZYlsE3TNR7IVvXIHhA1WGWOdmrAii6P0URdE8jxt0xg8MX2HJLUGHtIoKwk4A+oku5YW2
TBcSKjRwRcVa1O2LM9u4CFDU8A+9GAoa4stnUuMjqlBzAB44VE+mCn1CVgltg8T6wuK132XWfC1G
sqlQfgw3tvYnMzP38dqgxALIRfUKfjMhrGnlhkTOx5Z67UdqX9duHjurYbDWqeveZSxTQYLbmnCj
Vkk97+rS2Qn9ClI//wjrkD2xBT2RoMKUXfmayMmbBerkBrLqpzlHHtc0QJm8rnY1QP3BIysSyvbK
KuKCvtU550wzV1EEU6kMkJAqysS8XG6NqHxGhbnLtKTJnox+1YlXIuzCXR96024WfkOYH+Lmqp7a
dWtTehYOKStjbR58J5arNnS/olHQypXjq9e5LsY5RiFxN02rnGpkG7TDGxKwpzqewkcBZeGQRKlD
MlK893GwbGbXPtmdf2DxiNQlrD1KJUkmHb+ltUsqRGyYPeg866mD/si8gHnFG0t0l22Lb7HLluEh
Bbm+bnsG42qYDqp3juAW/UMwO/talMSZ8Pl6Nfv2s/eAF1oltOpKvwlR7IxkgTfzLlH+uzlEP8Gc
PrNuslcTQ52NnyOS73hNqyJYgj2iYTiF4JRXucpv6mCK14vLH7rq5DkDbnxEubZcTRglTl1pI24I
PNBXwERXjlZVQ+5nAc+SKmZwQn1km2hVs1e61XyXuOTrym58dET6liTjtl/qZeMzjkTzS6YCgb7Z
SllIfTgb7b3bIR2uhL+sg6KJ0d1Znr/zjf5GtLTRmH7W/UICo8+I7iAS8npY3hUEQpu0TwS2P8yy
E0/gyf0NQvkLLpi9xsLpv7Gs+cwa5kjD2/Koeck2zeNlZWcdakIqMDbJZ7tkBYRb2VqXH+64TA+s
9o6hAzTRyGULLgOnR7CYcjWyiwyi+bMNx2wPGQYEqgjDL6JxoD/XmgAtn4OArCCkgHz8AI6B+lye
h1J+qrC4ysnuRY8QeYi0G2cXhs1rPgbsxMb4UGYBWZWN+bkwtYOO4jXrLk/DHXDzTd72ExyRYSY6
xIDKz/6Wx4fXY6FAOoSJ/JW1AwvKnAmP76jryZ6+gEhP6NbzlYOa5uhEyNBlOPr/B1XHU1Xwn79K
b/+kRvjf0yzsf1U3H8Wv7q/f6v9FC7JAQ/vvK5frKv/6UH8RK+gv+b1ucShBkJYSLuOaAojTH1oF
W4fV8C8Dx8SqKS9K3f+yIPsE3HDBB5YjpHupTf7QKpBVAx7JZD6uUWPaG/c3vGyWsHRd8q91i8AH
5iB9deGtSUnl/Oe6pZGNOySxS1ZD0F4ZgKcVNMW5v0/hwarVqCwiQak87gywciuT8Nstc2W1lswG
bzPXLNID4iKz27VD4lfMMOLeZlMlndceChMoCfXlYDZY9X3a7MwOeDB4cQ6vbhIvJinTwIjqcwvN
+QdsFZTpZNUA1i3JpCzda+EZIGazqCNSBqZyWxjfdj1O15Y3P/4P9s5kuXEl27K/UlZzTwPgaKcE
QIIUJVK9QhOYQgqh73v80/uK+rFaiEwruzczK9Ny+uyZ3dFVSCRBwN3POXuvzQz6i7HhKPeURTUD
f6dnsKYCJ1PZBptVP8Ws1bAdtOF5JVftTjfCzgNtPilXsBe0ldVoJNUtVUKN5aeZRE8XN1Hip61U
jveTIo0gaRbKtRYM7Fip78AAbfJGZUqjMI4mWXhOEy7WXh0dJWB9BZBeLgI0V2TQ3U5WoAogsxcw
xc1LvxSgwDVtCR8olqPVH2cjHNxYWDq4qDk5qkz5wp2Zmp1vkL98oQn9rAHLfLWjQT/PZsdAcnJU
fhgtEVDL0sn5tOCQBwn5iqAU8LIwNrLFSHZtpTCLAP97ASAKosiaQ9OnyA0vXVzUP20m0Iwmt42i
NvWAJn54QeUXj6c2coxno8AYgxS5KYSPXXx+coRq3Hd6TuuwNwz1U2Fb8syFL2enw1I4hbSiOV5l
GixqxaHdNgyEZxmFBXiyE8aJQHVd0D01gHI7euo38DmQbbXZkYgP2pRtW74zsmF3hFtU7Yx2O+iB
o7gBkmtwsmrFBVquORwnJxxvkJ4YrUdJ8Bxub34wTbePOuaaqG7IZwND+LA41yoiyhcF6Oh4WW+k
7xrGYIJhU5cprnabjfNCs6RuEixXThLMuDTcNEOwvKxkfxtiJmYW8A4MpQhTGOA/LBe0SJoOokQI
gmPft3NH7G2F/bgYbubKfo3gJXs5iuINF9bvjHLaC8Rre6PVvahZbk268JzNiNmsrNSb6skg0D3E
UgSebNeTVLiRxlraOfqCrsbuQE83wqRnr92bc2Sdub082eJyyTMrxWcCuLGySS7BCB16RrkSS75q
uO64G0i4XA61Lg2v0cf9Sv6Ua6iauR/DtfBWRnRQ3ZUEvEZ6BrRycrL7KS8NstXp1Ss97Ti59RNL
iFQnuyFW2ZSDOMHCznZJ5jwCvmgPKGWIFxlyHFQO8GFjzl9wrbh6r7HfkhnxKM15IM4XPmoZ8YvF
LDOiBjNiEaJOFbT5lC27/FYdzFPaA/OI4lfDmod92GkuPSRXw2tqG+ozroDmifRba89x/CEX9rde
RfoN+yJzBD39XNaC5BtiBxSVyQLjktfakZcsZ2khYOeXrVc/lhywS9XU/LgA/Y0WzM2b6GdaOJyB
Yk3ZMXcybtQwn4/FYP5acOmNMV9IZ0ejF09ivbRzrR8NpgEJrgbeoqr8MhgE7ed2Mr8bY3gvHO1u
ntT1JYrofitQSR4xohZEQ9YW7wP3H2hkeDt4brY+tMqMcxhnjaRbpZo8MyOig3PouK87DLHg3e7W
lWef4YURksibgoDGQjzmz+BnNIC/Q1ejzEJ/dClt6fVqdkZSF57NZUKw3BWGH+mMfiX0ebSs9yus
/XvE77bLhPXXMNXVKafTGQg1MQ+5Ygrcm5pZA7iz4IwlaFUlLuObBqFUXuexq1m1zei+GipAKAyM
UfgnjLtqc4vqE3n2CBQYtrTAcydZiWS0Rwba7GSjqz4i4vSeO0erd2uv/SBW2z5W3O3+PDX6PUH2
dO6Kvkajmbf1Sy3ykJUzZu3do1bBsFdgr9/ZGmWaJuy4w3yKVcufYKseJnIidjUPyx4RhnpkTkPP
bp1RycbLdujPK9RwfWd+4KAI94Qg6lvYrhEQqBADWEauvOInY1zJGD/2O0MdCDQvoP/3oVMclLFG
2TrOITshJoExs7S7unHqM/1TIgOoSB6iUehnOuqhj7SPMnqcojPCktaLWh1jJU0i+ZBgc6nQjySg
2Hoyp97NZbUuzTw4e8UoSPgm2Qm5V70beC5vu6x9m5bjmPPODbMNwKv5cWUmt8x3rtXQVH6r8G/D
fFxvcDDnF3uiYyjasG1dWc2Zl+M/Q+ulF549mBrcpdSEq45frtdx+Da9eC3DSJxipauueaQaezVd
wuvascAlsvRN7iZtoE6TZnVOGjBBRVFeihHldqtjxRxqxEgjCpBx8pQ8Z/8TBGsaWuQv8Sh9LLTz
OcQdsS8HNNRKupGdVDK+OxTYIZkMpGM8osD+mdiLdFH/iAAkUXswZpTnKoRrxrhL6uQ+ZuWrA1ca
xlB9Z9rWVSpOfZK53h+HWeiPad58d5nKQEatzrUYK5aBAeWu2hD+ld5ZgHsPTYWf1+DOe2gEHxpI
6foIgJ/uBSPIc1SWYm91GsoVMy3OJGApV+rs9ESJPBzznAuvFVFzScuivopc4b13hfpTtRsO9GU4
7pUKM56T6rcJKe9OuVQ/NIB3AVUk9+OgvbSC8By9qtnQoGdBNNINHok4hI+MrnhAvnPf0A57ZCAZ
vSyIrqEMIu2Ypt6dqym8S+qMgRodoF1TEBPSm+bDONfbnyQRBWxociAET/qOBAKvkfHgEWGZ0vkV
7anpJ8Vt9K67LY34LAtCj2KlXlzK1o8GJ/iTBV3yPsum+sZUK8nDX65HhGEcotR0upXGwJi8avoT
ucBtwLcUukBmVXypGIbOoV4Tj6DMp4ohyBkprmBXM52jSRv6WC1r/tlNms6scFGwnE7PdWW9pFGJ
XVZOp1HFZA+3urxaYzj7SL+ZWMLYfJ4mZ7qgAbIvtK6eVZtixpIIAXTaKoKN/kEsIdOxaKyCSnGq
m5Z15RF893yz1hTqCYGvGGAYT3c7DDDJj0bqgpYKj4dxSJakvqEnXT72vRA+HSWDSRCj3pta3ZIK
+zabGE2Uee2REpV/ZIaCGb1qnY+1dao3dVKSW1tbbRIB6Z34Qubrx4THHY/30rH2d5HxYM4rT18/
Vy9FYejXZcABbsZGh8nJeqYHZASS/f0G+gtNljlW7rGz0M+ou5gDJ5PqHxNOnu9RmoU/EHjoFYwS
GOE7Irtbh6IJVswt3zVYrwdSl6jYmzQ5hMJZfLJdiq/CGpoTgrn4GzfXr7QYQqKCTWbkWNj3dLRh
A0eT+dBLg9guln536TDjenSjcHs3MozcvBJasOgjUvi8J56+5WEQnpkb1lOab194OrEKKjKv2HVL
wxs7x9lDKpeG3xttw4Iq0vQYGjYyhd6QJ6uL7+ZkaAMdezHXiZkWQ/Z1X4+ZvFvbRvvMzNrgHVFw
lv3affOQ4NbXcavskwbRL0dNRz+Z7fw60y5ArJz96g0W5yqX5ksPMe2G+6++AoD+mVpjdJyjOTyn
VoViWjMrrxG04jg+Ds81Tb490rQfFi1OX1OdAWXUSPvEfo7YzCtdOUKAORnmSH+sssJDrHXENk2D
V67ZuRjQX0aL0j2VQ/TY9AQqV/EtGx7ViKYjykoA4+Xn0RrvI+SBk/E1r52LMhfZnOmHavi5hjG5
hmV3LW1lYNyxflS2uEvyDnRTqRHklwplr3PQxJvHmafRVJ+ZNIduzfI7GG1A4A5xvSbHkmbblm91
sK0h8m02E1TU5VfddfA4mmOIa+qZciQitApepUDAsrNyQXjxop3EopZePq3qhXCXEGCGgiHQWtLX
Cl0vWD0Hzu9aOkFCRqaHbQz9i5x/SosELSJYiKLmYEt3LeetrOrn7Ajk6YQDIcxCvTeY/cHWUQXM
k98oxrJXOHQwNEctiqfklHXht5rWpyZGJhpSXLhiQfeNTTE8LpNKAKQTtV6Rjfmpz7oM5nfonAa8
ZHvC5QTrGgOqdSV6adaYJ+fWlASGKk5i5i6XGZHdI3PLc1ThltQN5CmZ0v5U40XfqagGDAAAfmuU
QAPWKTs3gxzdxqKSmQs76jg+oFNZ+ukDX096WwghLyzIr2XftI9laiA37zUOXAtTY2vRA8xus8c/
Yl/PSeUbOTafa6456qOekOsIZ+bGPiLt5Dp0trMhgZ7yWFO5r52gRdhUwYnW0T4UIV7RsE0JSEf9
3bOqOFKYZ3rtSBt0skOh5PJ3yEn1GSxIjsozAN5VsIxWQwrxHOlY7ZQ/RWOSrQ6I1LPm0j6rmh5e
bHv5QXxEETA8O9EHQussfXZ+Ece3xtJ2ASiRfk8VZTGQk9Uh1E13RR7tG0Jd962uNAEETpQomtMG
aBqeaRMStdGIKXC6fm87cfyciyx/d6JbgsLVjVAy2bwSat6SuAy0L5zhwzTGROOED2z14x46yJkZ
XzB3NZlMWhg4EV8J2dkAQoTf4Hkw1PLZaFJ2OhpsHFWaoKJP6ivTwCmbyEfQ8Ty8BXydbNm3mXzJ
QWPvyDjIjjTghhsx9Ci9+9/EQ8YnPQcNePZuhnR+ttK9llmxj5C0JAKaIXvh5E9lJJBoAXsKizBo
iUKky90zlgDk56u0QRNijDwx2TlUkzYjulLL90IM8WFNB1hXOm+elf+o4d6VSK2BvaASHSEUBivq
dGBYzHI0tbwiNGuDbB2sIC76KljSLuSoba5HLEb3xUrSXW5xYl59JvHLMZ2zDbtAXn0i0q85lleG
mhC4Gl+W3hCPKkdGFF4TI8wg6/q3tlaFKwv53vARvVzNYJawSJwz+85KPidKWToWxsRFV49OisYO
yS9H7bfMJI/NLN6ztCY2RMN0kk80eUZkbqX5VfXFu7C0kV+hUNaK4Rk6tbaF99zFc6CSc5vY5quc
7Z+4qlpauHbsj73DwHUJSbVotxxCTiUU4O16lDUP4yST0dWETPyiWPtTxWp2GPNG7oayfUPTDxgb
OdrGLSDwfjAiymEVBrRcjRNRJ6ZXWtVyRO3e7ayFMtVppkczJ81bwv6KEE+ZQ4d6MhoelRYoqGoP
Ba4N6BBTemuM9j1Sf3JLyjJhY4w1cjRKOviqv5qGnzFADCy17wNstLqbmQw+Qk5sGhbjIK4qZsXW
gl1XMce3yCRC2WldBTYqp2wyL/DmcaKsJao426J/wxcVjuXopkXH3OLFdrLMG8duumo0sljqoJbp
m44hNAj7i1EgKcTjHdEdil0D0/1GLWYm9jHhlVrXUqjURO7i3xHG/QgbKalmtHKN7S8AUrxZNFie
u0tRTxficKj62DbtZrP+FZMbhtZ0SsImwtE2/+7d3YzbnIzYCz+JWHcJw35KpHYb08DZmUY88BVM
YrcuzeL2sWr7MY59RKuJg+J9Xh7Qelzylj14cYK4s+uftZa2O61ZytuB5k8gRPpNCGLvpo2S4uNG
ieAYK20KwaepKbAYyznfZbbSDMrLzzGeqC1SrhV0GHFS0SSeEFkjPuzEp6qorEp6te4scPe7skbH
mFRacahUZKSJsUrsnmrnp5Ih2JD08yVcFcdzsEdtVUZ2y7l9K0HlI695b9vDfsnC/haxkqD5EY0+
fFmuxUywBCixJ6sOb6ecDbsyPsOmOxipeCgowYOmTx6YkdF8VPKHFnv5jZYvx6WI7u2qVBj0oCDs
2z3CxxckYF8kGmd7NYdJ2jKoc/F2Tju9bksf3vxE3WZuwrQFivirmSz6HnXMI2jGzlvN4trYy88c
3ZMBvhdCvam4cayVSJgA86gqe6jRQXCSAIjWu6qYz5FqBZ1Snhp9+rALtoB1mcbDEs2jT8KUQg9j
KLxMX8t9UbIKaFS7TDbUH1IV5UHXxLWL7fccwjTn5jTy5gnu/6bbhk2VGk7vrmVDY2lYvsdGloSP
MszOiuljycNNqQyTBpjpzsY46w0N5yFtDtdDUS2WJ23J2JAB2X4Yow8SqPZTPDMi0cmibZlqpQxC
Rx2D10zGuDtsqqNCie4BLbEd2uIH0ul3kA1XGtC611p54o3RsC9U4S2gJVDMFfCC+3uwxS90GwCT
AUXazbD7IJJFPKyQF3Ygwth+1iw8ZEt56UfUodbrUlXfcI5gnlky34VxcXVMVoRIs/IrsA1B+kne
YHuhibJqkUc3GLfE0h2qGrKY2SHAZ22gcqCYjIn7iEQLkLa/HXKcR2rW/Jq1/iVqu/2cah9LkXUY
B2yKIF2jHZhYASJBWnikF7rszsSD5MXqjot9AZj2Lg3nJ9g2PsdgPWQOvtTRqpERzWvtIXMkjs3h
wMiEKoNdA5Gh1Pr9gtt1Z6fGET/E7K5q+wDJDUaS0kR+tQmOQT49QlBKXafUKn9ZTHC42KDpZSL8
mVUawPgKtwwoUe3MvHkWk/Ke6aQlhTO4IQLAXyjGYHuA78Jzkt41lXiEnvwOqf7TKmcvUh2QTRKh
j7okI6tvHMI60Fq0V9YXBMyJeMgarXdM6tlUXAjFyb05wqtBazpxE7W8F/wi7Vst9EiHP6CcP8FU
oxVqLvTgeDm3hH2/m3TippDQqTjQMoMTeKa4chURdzzRbp0IuW8a8aWHlcWg3MBgbdN8tFBG78wq
BeBQ0iWJNfzkms7WLqm3KXm0uvnWBbSzfguJ6AokvUXIwT1SRDDQMqVKZLljrKhHvbpbbUgMcLAk
kntAbHD4kSGTaEwnV3xb6XgUDd1GBN6KqRLClx1ba/iIbCIGtFW+JJZG3oSML0ta7loRg0lGGdTx
yK1qM5OaNxEFy8Z+yVDTBwambrbhFDPiyDNMvMSyjxXb8R06U/juKlJNkXm41pw90IvAgcN6o9dH
cHPmSzy0N9RWPymap0OinMd5PGDiuKJ3eibwHvPJGG194vA0c2LucvqdySdAplNsjG8DZiS1+Ug0
5xXexDsmFvOl6NsKystqnVS4HlGlb1TtmBhwFh8k1APBg1jpSZ7QpddZZaDa62HuzRdD03/2vfqS
pV0cMEjyuFo22m46hdUvm4NTDSwvknnmae3y3gN32RWp9kaFiGBy1gxPNECNaF5lXh+Vrcu9702m
PHVm/Vmz5SGTyOaTzfjqkEG7OeoNmQDUDkZgqhOO0rEGJcrxrina+2UQNOLzJ3uS93Yt3gyJGBXw
e+VrSs9EoqZVivzxK1aIaQ5HwfcwvNtVNbr2uE1bCa51rTjMIJnheGrFYuKJs5nAklJ1Qx/9Zs6d
GyD+Z3BXqptY649qRaCsVbFDQhx7YGHhZNgVovllrROIr7CNsT4ZF93SiPEMs/t56BnC6KQyD9FT
FepX4hGvcxpdOdLN/tgpKMumNSgL49JzKtqV4Bl3nVLrbDLmskumvghsjhLEpZF86yQqtc+k3o8D
csYCIaqc4tTD0+7Bocfkh8iHnYV5dNxZSPZNXPuK3TkPMW0IF1xKdamU5uP3XPR/HO3/mwnvvxwR
f+Q91+oPurbt3/91PqzqfzHoPEhH19ECq7+zhP5KeeInMIR1QtxsqKZISBCv/W1ALE1gp8x/gaES
18VgFDrT38zs0viLrZiaAe7a0JiCyf9oQMxL/Xk+rGlg8aQ0dYsK3lBAX/95PqxMUSGiDG2NAfQx
oXGvTeAaDRpM5nBf4nFPlo9eyquaf6zx1R6eh+rQc0+bS3yP//ogOWHN6Zlzkd91j2iRUZwEmMWl
rgUSy2hSqH7UENWeIhRZA1u9XzXcCMbbWt+aDAe2l57qJ20+MOZwxxtRf2K5dARh4UH0bM73Sn6w
WkQLYNIsN55LdkMOfgQIaYzqqtCrKG+a/IA/wtz6XHF7qvhfVq54IJjIiaLOpbHFbpm0v/Ii9egs
7pTuWkd0InRyhq/YLncJ/YCRqWdWf6+TQWL727JtbEXzE+fapVdwr3Gi0DMkKlHQGvIWU8Y+wQg0
F2929tMyOLNWkWsROY9jemcmpqeGwC0cv6UTrmSfWl2fK+ORYfQhHj8oy6HuR/4cTntjoQUqpyoo
wheynfdqHe2LKr6BU8UoCyLQrB4FNOeooahXx31FenfPaTCz6gBdmafO3/MENZlSwrpfEgg5xzGe
6SP/GKIbojUx7WK2zWjotOSJkx+ANiVkh5vCTw4IJO/tDC3IlV/q+mlD5HM+VJM5Cy0FtWB+vfzc
8ITU7Fc4dE9kJfuZFRht5LdZdlA6pIPWG54G+DuNS0+H1hZpeEbPGtvh2T2EVeyzlRCA5DllTkR6
duCsd5lLLjlZBhsINmNcN8QSK0pDjTX4bT36FhYdqZS7Ds0PJxsln/yY4dAkQHEg+oqbjzInRJXR
EYMXV7lhWHhK4g6+Lgpv+ifjktzUioaY7lFulfoXyzaa5K3onEg/Os62vmvbd4UxsAZOHSwQZ6nW
FaXJ9ysPMxYk08j90oo4/jB950/JqMM6eRCV4s0O5+vJOpsF02o0myW+ybqEcW1f6t5wpeVHhLuW
Wn6KzJdx/IHtG2TUbQ4ibYh5DzwJ2ytGxrs6IErcTNzlj4yTZ4fhQZHHNPkEqOTXLdlTWH0anjab
AjRqVm/kBLkislhCvJNYCTukR5CJgzLeeh6bYwawrTp7FExeKT+LLGFHwcc8lwu+DaA9nDSaWd2h
1PTYmtzcuprMlgTHCPWxzuZLEXp/WAn/CYDNQhnzRwHKXxcYlDFgOUArKxbq3T8KZ9mINSfuEaRq
+XcyoSMrnqFsspFz5J68VbtGEtkrzfy1tc96kx4Xq/DVMfbrdd6LcDpUebiniNqPUt2P6K0i9s4w
3kP64Ndgl6o/S8KaASPaXv+LiospKFVk46oOs7+F7k61n1JG75mz08abKn5Ym31lCZepIImT9O42
u458pzOnSWxIyouzHRt4mk3CvEebZ5xzwHo29S9yN3dpKW7M7qZhrpB3xzT+kA7KBCJJEZFNTxhb
gG7QIDZMhKbIMR625Enjb0EQ6KyiX9U/uaj/kNL3e9X+w0X9u2iBwaL8ADXBsCt/Vvrsqlept6nw
1plRfPm+1MjflDeO9at9UJeWyV3xb77XDWb/D9+rjuIYAAqWL3apP3+vxKsIG1rqsMtUkGEmp2Vi
jKkZuusWhGH+pIIv0N1iizZaH++8oT3o5rEUb411nEOCzS4sFYr2oiRnnnqxgMu7iexDjqDDTDhl
BzXVmRgu//p23C7MH+RQ290IUAYhoLW9c4gwf37XKncMfracep96jHJlUGhDWOclW//N9dn+0D++
kEQJBcVcJ2vqzy+EmyEflKkYdjxlWo5ac1dERKUcEjuImn/3WtY/fCySABwqD0dTTB2th/7nV9so
UQIH4LBrxJnY8QcrVI9JNwVRUQWjOXqAKVB8xrTM5dtUAzIx5EE1jlnlGzS5suk2txCplFTq2ZI+
U2ZuMb2QJugF5ahTI+FF7PPxRlVSiiDHkppGCBnkS8zDi3DjS9ADYf13HSYVyai4yraaD8yVorup
+1TxvfbGcl1Vr7On2xmmzHzRlfvGHmjwtbtouW9xsFuq4WHDWwwaxBI1CQ+msDJKYCpOKhBldVyU
9e8jyb6VMp/nnIESDcNpwjfT5oEWveRMH4a4OdZttDXZgggk2fpdiGuUdacWVS8NCe4KIGsz4/o7
hKVaBainoGBSkUOzIdoN+crhk0JYsA3Qtw8s8FmS4apF+GzS7VSLaEwug0VQFsHm9aswXrZtmOqF
vJnXGHmIpL+GzjTAAUQf5LG2YGABYFmU22nGCrd8qQrt28Yz1wnO1tOSMhXKvxa7OCmFj8nktAwU
2863rX5ZXAIJVQiByVR+kCeCxPdiqQ9pcYEjh88n6zH4qSxVK1/9a5SN9Bt/7wBF9doPjtfYBsoZ
WjiidjvtPKmeTDMGNN2uqEC52AP4juWwysUz45q+BQ4ZDm29jd9p9jqmIcqGkUM4pXfnRiftxkSu
ugLOXeWxJ+vWznsyfG32TwKIdWQDuaUHM3LDrkcSTzecDy+zeoN4wD8auKU+tYbnPldvVpAGqnSR
Z8UwtaFspaF6sJbPNG48IOK+5DnZaBgRe9/QEgF5ziOHILjY1zmbbXnHMbifVif9IgTB9pIBZJ/M
k9YdSgkExtiVEACob9Uw8sehCSzziheZpdwKti1VTr/7gzQmWLmZg+P+dvHzu455ZyRfwNLv58wP
EYWpaX/g1tsr2b7Q3mwVAZTBJH6IAjnrB0AX7oiUzebwuMQnI3WOKONQMps7UBtItZgkIkIpu4dV
Mx5z+Twa463USW+0zJMKmyd6tmNsebZk2iDdLvYR1Xsg8XYF8VN8Eltc41B11QE9wScDHU5fuGYV
oHbKCUOhN0K2m1BP2d0J7y1nmNTTICJPJucRkzm/9kBMmZ/X01EtQpoi35USmP1D3cKDkcwSMFPA
FZyoTDMm3k70ltDTxO2M8Itw60o7xs6V499k/6KJ6aLRYeqDPZktUn1p7MtgEJm0BvDekGaziRcO
G7V4MpLXYX5SpHIUNt/OFGPbQpAzQucre7T6l1ARvsXgZOg+yZw6dPob1Bc3dmJvmaZTHEaP25GS
EY0/OBs8eyRbbdzH9WfZvdZZTeYAe0Z20U1l3w8/iNB8xqTlrdTRJu0xzneyC0SIHRk76stosVO2
MRQFBKYcNQ18E4mFdgXHOSOqcg8lmWhhZVdtIo7CZHBmcatec4TvcuZeWXC5MSUdXi3tNmKZ7cZX
JFQ7PeG+hMPc66uvYy2nL+Ut2lulnDrBYI9nHq5MXB1LdHyh6PdSu6pBRiNe37RKL42ITxFMhqXK
XpwJkCuTUDsxNrWDO6j5xWLYa2IAgIJzaArgNEyu5ILZbtC9IsYtnAM1zOG0h92lUW03MucgdYod
McESH8psFhxCeIzb96hd9qjxj3xbiJVehvRZLb9LzkqCxCHDROmj6EeIekymXjpiKdZK9dLHfP5C
BofKfQhmEL5cBSHMAzlcpxjtpIHJSYnbe9E9NNl6DDXOvDQizFZ3zSRI1gkHAXYZ3CMaqZ6rnH27
fGRr6FRi0fr8SZlu4pa7ND+O9g3ZRepU/n4rfdWjXLhmaP8t6hV8IT78RFfQb7eRf+jGJ3gv/H88
tgoRMdytveIuM7l3vFxjiD03Elb1Fkom6ln2oYzKFh8DlmpGXdarsTwWOkCKjrFzVp1S+0tl+sOS
N4TqDQX5IUqQmBnFDqP1T3s9jU4w6Th4Dazv2k3YP0OIJ5ltB34hG4NR+TENbJv9uUmYlFrl0dAJ
Rz7MqPum+1Z4yRhEyqEOoaid5fxIskUTBjmnAls9W23taX3hEkAddA3QUPGrm99Cai/OPg7WU8Ss
rAU3dWbsUvMwNe9r+VJvr1Pkd1BU3gUkytFo3k3bccOBDOoXEImejZ2G0/2+m59aKzrjOfIYFhAy
TPcyJcksUtxhvmSE7wB+dK2arLfauhPU3/Qp9yuWinas3u0kyEbNE3ODZx/p77rXqWEzH7fkE+Hl
lXk3Zj9G613V8me1NV1d/S4kx0BEIGnlLTFKk5n7dN3HMRZ5hcIk1rz1HS2um637kBkIBVGcHCXT
VhH6QOB3A8NatG2LYiAgZQHPWIkwlzr3K19YuiKIUC2PyeyONAF3Hjra+EgY0Z+M3qyyyTBOASu6
b7Zu3hhhvDu1LKZGfSh6GYzq8+ro91pl+DPzy8iksdmO+9l2Nh3Oa8NSP1WMsimv4vpx7s7DwKyJ
BJQ8rM9q/oj0fNfT9LOn2HesN4r7O2nTJ2mew/mXEMtdJ4uj0GkII49auuybUfGu6RFGxsfS8elK
8MX8ECjUGKT6JSYnIye4Vylvt5jTcGYhzgbad5TzTyDXXIRGtBcGQEvUK9zWtUmS2Mygg89vL9RH
MQgXnQRApYdVER2GMn1KKugl1bbJZacVa47TowQfQx87Lng7JJy49h3NxTNbcH1QFoO0wEWPr2vm
6ko+oUG/uVnLW02rfTOOfeAtXj4aO0FOcFpjqHXApiiMutNTr0BIqBm7xom/MJ6UFdw2Nt/KzTOC
AhVkSFA7CmW+E1uQIX2VPvxusNV1Wg7ChOGTdQXuSlweTpdNe8xnkS58hQN6cs+i5ZNpxqHAD2dX
xm4t1rOk4hdh+mtUDHJPbOZV9QEDZKB3+b5Q7Lt4O6XI7pIm87OsFS/RA3UhS55MiTrn7lHqWz2q
SLFElB9WXja8bKmAQ5f6ZsidCsJFSM9M57s849iZFbd1fykyjh9F689b1TqXH6h97xD2HdEMhLsC
WugW1VEMXx1L5mjmJwwKxwi6hK1PlKutOzfXdQG2QmRHiijA4SBK09gG8WCZxZckJgSrnNuUKk2X
d5xpe23udkzjUUKR7gtuZylUF33tHqTHzmb4MYo9i3Gv3EjCsIk3YE6V7HXzR2E/Iu10x4jtr3zj
btZDV12Ug473G2CBlwnSE6PYy8P3TuVkIopAXyiVq9WbqpdWW/d4BCBzPK/lM0WBVhO8vBp7PV9Z
w/Zt/RHl1qEcNwDOW9Ti2tRJ+krfIvutyDhSMpuclls5V3Snu/wipvZukt1x7ZtDok0HmnCGnp8g
D3hFmTz8rur+o84zLUD++3u/0X9z69JWCP7/rUvXj//zX92v7n/tPtKq+1N/evu9v/anrb9oGhHP
DrZqS4VEpfCTv/an5V+QSJIlsJXL6u9Ygf/XnzbkX6DuKgq/qBtb0B1Nn7/1p7Fkk5mFFZuGNu1t
RHz/iYFJ+7vukUKADSYoMviYrvPntrS9P3aPmDV1M7RVeix1Q6nUGXR9e/qx4LGY43tW1jPRy/Su
9zsCZA+pjuHaF1a7TUfwUmjKPNCAnLSTbYbOjzWdy9dmnnMMEz3RN3uw6dj4IuBMT7okWsepFWav
FC37P1z3f9Kw+bus6e1jGFwM2uvkEEi6EH/+GIq+2I20W5tadpX7Wo74eIEJ0viNeoAsedE8VJgA
gkk42ZGwPsX9168v/94G9vsNEC1vMjX4DdD98xtAnwX5Ch4ys6g8Pbepkt32U0Id2zd9ugvDzWTU
RWN4qjNbBNYAoTuOxGMOpPRY1os/rhATNhg/77K7rGPWXDRn7g5T2ziH2u5IJSKIQfer/8vemSxJ
iqRb+l16fSlBmVn0xkZ3czfzeYoN4h4ewYyCAorC0/dHdsvtrKzuSrn7W6sqSakMCwMD/c9/znd6
qCRZ01ovMVy0be4F8Ucx9ot39pQo8OKFvPv9P1Ipf3zV9aL/5q8q1o3Fn5SX9bte+x6QeNhIor38
RXBsSJLqEC71ZszL9rEkAHTpjU3D+7K0cXDI5GIuUxRDbQALErENaw1HsNJL3G2F+Q06xVR9hoC9
qK81bgzMbM2hcpL1R99iYCq44/791RErwuAvnzmIECypaIvgH/xLafXkeroSAyT2AfLURQjzi0TU
gpruenvWoPqmxjN+GmLz5BhvuQrriSE9HfyvudZIAa5pqp0kD882IOuOxNar9kKWZ7whuju9kO6P
fqZAXYe9XBQp/1nV3QvOERSAIp5OsLrHgxs09n0Eur9IGu/IZewOVg3Yqml7FPG87L5KM6izgKrC
nt2df0s3th47UWOdzDHdJklLgsJau3NJRuzBgxCHV2V/Qzg6vIvmBiLiODVPoa/jb5ksL4pC8FdC
Dw0m1aZ5tcIq2I2Cl1yQgvnMU0a3hB4JbCxNtSooWMp44ZsT7+ng0s5tf5ZL09wpp6NSL4H2Q3oq
ufXFYrZ0xT3CQO4vyZBPdJVgPzuUQNqfXNcq2IlayXVnfHAfHCqKTajn6RyGKGcOu4G0X/KLKfo7
XcVYE31izEDa49H+wFCQIR3BIdpxnkLQaGCL770qth8EWPqG04HGCmwoVatNVDAopjjOcZlsk1jy
2w5kO286hSoRle1bBGn1gDY33HchtHxQbyc4M+KgTC33f3N//fXxI1bBM3BZPrKe5ufxl8dPG6S5
kUCWt1BgJ7UJDLgKX/bwF9hLqd8jce+recCAYxX5zGq9VOc5CN8Gy7HYn5UaM4whrIajnD7wXeCm
YIdjmV/p9dfvhHXP7j8Ut3/zqf+iMNNu6gRsJn1BnpT8qvuX1STwajcMJSJ83Vr2rmgp8IhJdPNQ
x6CGG+klpNXjl0j0dCTr4pIemPtdXOXJx7//IH99oKyfw6NN2Kc0mEiv/Rdx1biWzCjdYBlgdPcc
g4XZFWGX77JxFgdHdcGz14rh767Zv/6pvCxgixPcpe7HcdZv5+fnY96kPeCU/7BFkDrWiF+vnh38
w5meuncvVOnPsXSZIQLgIxM+Ng5rZSljvDXEjSB5UnD9oTsMmUMWex/d2Pe3VowY1boiugk6s2Nz
yYD3778hehH+8gATRJnX11uAlx6FfT1f/PnTqgnyAPvQgKwIGC7YRHd8+K9sbtGHSwfXfZxFO6E6
MpI0LrJC1sENANBU0hrHMEZOTCBdOZ+tx0bWzyt1KR26BwPl5EfLr8Ru8hL11bjWFTb4/KT1gPvO
b97cubOZPIF8502fPAWBU18HXW0fMRe/KCtF8FyiZD5qNbo7SiLiJ5VkqIhTStU6igMOlyEcL5HN
/9jiEXMI3VreMU4rWAn4uiwPMc/QI7BZOj2+EYjAWughiZHExsA9JnZClS6Ag8Vesh/EGOeTJNR9
pMRA7fs4TQ5lWqplS5WIT160C576GQHOgrVwLEmWYByjYSG2G97MXeZ9+IxJpBYr/uVLIYJ3MIas
tjpZoPfN5XTbWGxYt8AGT2py1L3vd/3DYDX620tBUvA4Ky92C6yAOVovpzoboX0VrRMCMbbMLjSd
e858h0KIYjq2jtu+BwnL+TRJ/Yvfj/m9VbjOKU0aRkYOf9cgF0kTSI2fXq7BxBJiVE+5KTjqQB9r
dsmYUzWm/sBOEWUhcVMo04a+vGIx4n31XSD2A17oiE0Oe2u/cLU8jG6bH6E/TBuFNQEoptVjHI/m
fZSXebJrGmYNkUogi0zBkb0U13Waj5c5n4JdlCfmthiia5jPw6FO/HeIaS74zew1SAsA0hi6UOcI
9IC6I1pFXNWeGtoRLV/eEjYajuDO46+at82xCbpV/aPMZ7WttUCyNQiqxZfReYjUC+Ra9EPCjHeR
ZvOgy6Y6h7rBoCda/4hKdm/31o+sz83jjBt0NeYk06bVaCZZh9eUqgrFLe8c6bMEQF8k72npyodp
CrAEBmsDFGehF9x+4pVjtHMtQY/c2Gl57bp/bO3w12dROT9jXLO2KSGdx2E25Q05ADA9RfDWMFVv
AwSHexW0872OrfxkNREphprjbCWjIznCiS0Mccwd9RmASHGbiU2mo4Y7DPIMVYiw1Xsz/OAaTk90
Jf5ImJPh7RjnXmsKinyoOydec+F7V1LoWBC9OcCpZlhOrWLnjrjLrJmmWTkaypqMS0yyaCrntHQk
TmqoKtugQJ8mQPRLkh3G7VqH+cGUSKOtFs9Jgz0wT5fuPNqcTg/KkdbDwA/mgaxt+dXI9Az/yRBO
VPInZzHyM1TScgdFQXRySbg/euTMt0ukRlhhzlPRpt6pdnq721QuY7NDA9V+yWWB8NcyqtcjxSMV
F+DSWJn3KXjov1nk7K4kz56XqFrau7Z35DtHVZiJQHZu4Z0BY+5J3BRHhAES8vjomz0J2QzrBkGm
lIyCYIVVxhnQQWJ8pFqK/JeiRLXeDVndnHN4i3ibvem6SlEXuce6L0S1n2HXkEhSDnmZEJBPlcXB
UZD+x1MAViyv8uWud5R/E/o0mkTh8ubmwW/JLx4doT/yaozB6jn1VoAqdKqx3tYx1vKkEsFxjEMP
pkVwJWP2KjZ4HIjEcRm+hvHqCKEGC66kXvLpFeRx5+JoQGtkPBcdphZSxxNgk58zHjl8zWwN234q
cTI2ejmOaYcKRR/CPm4HYh7FTJaIo8AlywKbX145AUjtdPME4hfaHN7n/FhxduB8bYM3IcxG9hQH
qhYDHcTRbGhHSpF/W9mcrdwv220EmQesj6m+86Att71a6reoSSkwAPH4NdJ//JSNFg/+2dsnvRV9
xtqbzkXQqSt+0OJSxm0MGDTmymisLwEbRwhLJw0kkHx6OBbbFKoixiTPqORInQ22fd7/xMi7mXcE
FUfqJHiOFVsbEzW/gPW337Ytbl+MvFeQruq7vFphCK0vknivE9eZ9zntYOYlZ696aKHtDTvjj5g8
aYEQ39OInH6n8e2BA13/pGIqgjO2B2hiyfozmAk6nupulT3HEawXDI15ch5UTlzxe4yRhySf+KJl
4tbEjl3gU2lgLzQ8erSQ8lvb9z0sWNQaXsAFEOwj1QnmfmpmuiY62j+PhVkEsdk2wmWxOkx8Hr5k
B2v6z80fTRbS4UGMadHft3QTUP2mjOceJp13axKYM8qNzMeK+3Wo+XbtMj9OOZYXUlbRLe/x+JU/
vOoe7ZKU6ldi4ALee0HnkIbiMFJyChYtICGV2MDBRNSOG4Jpw7du6Z0O6l5cKHeAFbh+VNg5Hvvb
ATitM4nn1q7Vld9U4lKP3MZUHguogfzfYsHLmOFNRbt54FWV8Ja5FXWDzVSuf/vc4L6qgfU/go6m
IiSC5f8iyQfg80hnjkCu1OZ+8Pm2rCEM9KOxanHJFkmLB8dJ77MgYYzCaojckSH3E3EoGChZN5dT
fuyT9V9kN5W66skv3fp+j10ZJOVHm8R8DgqJiTbYqv2IRzV0IA+i9tFp4xBfSpUO0M90wQ0rM+96
zEf+In2zcDV6SliGnUNP4MR/b9GFiwKXNLY+c18pJqKxopaANPakrlTv+Lg4RcDeUsR0BzQNwdnK
2LDGQt+KX+NU8tWZslioCHX6b0+G8eu8zFlHVSNd65wojP9ZJcJ+E7GGlCqFMe0B+Lm+xzua/F4i
qzh70HAPRMBD+kdjbtDMgH6qT/QUsykfwc7dN/Fi7cn2QjMKvUnuy2CoDnEOtbHX8+psbh5stXif
FcaFNaF2PVkNKWFo5KRkDSswa5ku2Zp92vV6Ad5gwuQZ37Aye6/wsQMOApMB0xQJ8Wq+om2rvAvx
HT6Ap/DOS2wPO1mhn0LeVieI2/l+iuN1UiPDShgnlYcoTMIv0XdwptwWq92akr4Rw+zswiSvvvuQ
U0fnHMvMjotbd444qbRjfSVEyJZsluZcJ4MNJYwWBuoXV35ZMCiRH5quHT+WgWDx4LastSYpeIMk
JcJ/XneChacLIF91lKzgJObGCyHMbRu5VKxgs2TmDermN07Haxr6q7guKg/TUtAKxbctKIQkeieS
K9uskeDeMr88qGU7ryLrpVzSf6LQeAE85QRs1Ux2Jb0lPXslv2xcw/Mr/Jw3zphPYZbirwDbbXWt
uulnWxyrcXj03BC9H2gt4o/6SiXCPXltH7xCmN61hoPU7NfWgzXNnNIhmx3nxXrIJhsXRsYsaQX+
zHICyk0FRmE7OL65Swc93khZyLu+XswVKkL0wyUGe18PsaR6pHTvijRq9h7x573wc2wNVKif+6pM
LgBF+ocm64oXVPi3VtK04lIkfnGb8dOiS/1V+S0MZytrYcoUeQ6MZciv4qR/TWUXfAAOiLe9l6pv
leM/WJao5z4YqMpcggm+i4q8I+SSwxJhGWSnPzwQTLcxc1BBv8+EGx6J9Xtcffc7b/wXqm7OC8kB
ZHi1/w82snIqyM5s/D66MLyQwJg8zCVD9NJw7Mxn+86GOrNpDBObK9RXz449Gv2fTineGs0zvbPb
RzrYn0qreM4y7H9l/ulk9ssfk9h/K+HPc/vrf/6Pn3JsBjU//kqRe/5Z0WZ+/v8r4Repxl/p57/8
P/4Pw0v8g9EeHhczMDbowP9PDRzzNh7s0CYeHKM/M+L+pwYeCpRzlydvFIArQbL7kwYe/gNUKRW+
CEbEYNDH/ysa+Cqm/0kcDBiqPVgINp7BkI8J/vKfZ+u8oJtiAGVw6ObOYrM7+8EPX8jgQc12cO8q
C/CgmFw8BmE1rwg/Rtg7eiHAFHCimzcMEAyxf/r6/h+CtvjngT8gCMN5zg4d33bdKEC2/OcPxVKh
RakAHYEUFr9m5MLfmjGiVaKuV2Ak8wULWQ+z3bfOQl3jCqd9m6RpHxA/S0L5/TefZxUY/q/q+78/
DyI7vWwhUoQTYcD/swDh+3iAWydKd2IMBRYYCGG4H+wB+r/P2Z/zqMKOhkDW0u8jVf3T02nGynVO
Ad4Es5KYnaueFDpiZDBDMA3lZ06+pKa9pcVd+Tcf91++Ppp0uKysUPCHBM4frtk/qTuRAPOpIvo/
smVZ9AHso34dB02iPe3m/Gus0XV3tQuTnPUk4gUCQu59BnlM6HJIHPU3X5/DdPDXLzAM8Q56rCds
LmcU/EVtcwQifeGSCwSfnJd7f0kcmslmO3+IIIqHW4UtTx0T3x78Ha2RWDXBi/P8pNqMNwtS/BIc
IndpfvsKqOMmnNbwazLy19yUWe/rU9paC+eHosXe53sLgp1oJvtzbMP4sVNldUHPnsKN1dtQ8UeH
epqrKClSrGeIWAHWnsZ/132s23M+DCGVZy31wvxBBKGy97U+8ynwDBedGJKwD7pkb3RR2BDMNZpw
4B7I9aafJmkE+jDAtAzTu6YIqQTXSnA99TH/VTDG1MbzGW2e/IH3zVVMleSv2BDvI9nXz/2ptb36
xe8CFe8iKJsPYVgxg5V+7kJC6MqRGJgX6u+or52fNaA0OLNhaUgOW0HykuStuBrBrlhEDPwakQ4o
3ExUoGPPG5cKf0/cN9I6BeU4XdkLUcSdsKlJ3rFWmgBPqQCPVatzxiiP4Gh9DNdbYuvixHfPndXH
rHqzYXwOqcAgCk8S6eREKoPE0k3xL9t1iCxM2otSFP3Y5sQtHIaxmE7fZds69CxhNwya8mBk17Uw
37r0dnHi8YHgsL6HstMyQlmf/UBJQeUFV44V35ss0rtFAuFIXPuq7dybjpJlqRn2x3LE8qr6XbZa
qZljS7p+1NHKcNZZE5Y8R/G6xZVAX3DByasjNH4dYgkIg5/x6N5FHrYskSR8ptHmsIwWgVsj3cp1
86TiCPhKvG7Of6iI8ZAn/MEhPcI0VnK/In3N+6LBQElZYX6yWVDfzOVYHAa/ItmF7MEpLa1YiGM2
NI8l/zkSFiNJEsz6i4kh+5y6hths/CMkuf2jjqhE33im4Wo4tstzQZbRV574rPmLWn34fX+Xe61F
p1QLuZzQ453MlxCkGTvxDZl9/8tJszK9jgYnOYeo799DDT1p5zQtjjVPw2WfrDy9d/UcXruMj8Bb
A5ZSY4IDDV2NTpaaMimhWwoERwPTKHKe6e/N96KoP5o2+HQn91QxTdxXY//WNOI2WTApjbLKD1Lp
lcVvYvdGaXSmkgClwW/2peOU5OYY2/syUtPrIChv7wpOXKTH75VooP9HnJriNGAXlCWU9uxqr5I/
8jyTJ9VkrIm0DbMCAWBEU1T8RX9VYIB/eKOFDzboZ2LJeVKY5MYjxNYRqvE1zgzbAc+RhR2HtnQw
GrRQZFXxsR/6ssfNlSLxW5i6SG/YRHUOQSFH/wqoHiFdaYIRo/Aced8CMw744jZT8tx5cHZ2Sg1F
8zB0dvg7NZQgX7drUR+mQxyy3Cbde+TOyjvCATL1rejckODRUiNBjFklQFvO1FBb25iekeFujgzH
cyY9HDQdxULyG0yVVb87cNYYBCW1jJgIJwulx6qLrmSdE5XhcAx8WCBftF300VcKBggz55CwRIn2
ScqT+S0d0G6vHK1a/3byl9F6gvsa+VfRnK+LGCEomOEgzpYOvlnszuT5ssRA1fPnhN07CWkalu9p
p4ixIZqahmyrZaXEANeCbXwhguyNr9IucTgtIaSezxTNGekKXXH5pmJEdziLxqCFwTGXqQgORLQj
rOANU+x1EsVy9fosPLOPXYe5ejeYUZhXQRs29lghxQSUP1TqKkFPBH0xOmAsLa/oKyhMS0jeKaNV
dytD5ppH5copGw8tj3KYDAh5c/EQmNKZzlwiMfBrAR34RZ3NEGELNrz3HpmEovBCMhhiGegz0qR5
vDhQajzKDMzVkHOTbJuyzuVN3whCbSs0K26OBbvs+rqPRfbeNXya26RtIrpTFPDkSzF1LQMFLe/J
JlSdtF+iwsJXkJLwbC56WnK63qYYu9icTkAteWT53htRkDA7BZGe5aYwJsUEimxnNT9Qw91iBQXT
FfXV+Kz171C8anofPCfjehoM+zsXb0V/Fy01Ae5NO0ItPQbzmMd7UDkN5XYL4MzVKq4ptt6haXQx
ndup9JdVvmTKAx+P2Eu+bo3O55s5jabkagjKIbsgw+j2l+dyVjmPE+jAE5ax2roQkp2hvkX8oImP
BkbRk8jv1y1+u0nUw+HROHUHPL0RAXgnCeqLdgxoDGWof9iEpafbmwjUDtvNODFh/WJptIP3AIEu
uZsdCe1rK8JlBhbbtBMjoiwyErqb1gMMQeMITItzyessxbY09kmMo4v3MW4NRTfccxLkNYgKbtOI
txNSBjarwVAndzRlXJgrepGIDUpsnh7ZBOPPt4Et4wLrmwD751URPwVJEq/ZNjopG0jjpW89R4t2
kzsri9PsG51UpxeyX2xy8Dww+46BeA0j+2y7N0tIe5uscVGhyNYJCAWTfCg5fdc1FlHPLdDNNJB5
fM5wFfeawFREGk3HJU7f8roNWiqMbJadfr+H7Hy2u+QhSL+EF5HOU3jIkMjr7qL5VnOPKdEVx24s
L+HiO494d9MtK6StnRTXxJw5sS/jkWF4103ZEZVzn8z2fVx7v+Ef7Csvie5iBxzVwli/aMRMIl0e
VkJ9J7Pu2SThVVz37zih33EFLA/J4DwuU2hd85vCuZq07mmuq+Vo8ww8kao/2YV9PS3JO2Um2Oj6
txnzbzRUW1CWJO5dHlEV6X6zLNeBB/I1m9411IBsGNJ7v58JpJPEd+JSXpeleAiHJb6Z6EE9eL3X
3jhTfMzJjqjosZjq11n79ZXunOS3kuF3NQ2MJIAfSUXOxxSvTnVua0nSrcot/xDGabcvgATXlaOO
HQZsEgFN8JL1fJyKWMn9YLF+6tKFdigYRVj6p/KqnzpWgr7b3kxN3O2r2sbBMOv+JrGD66LEGg1I
ruzFg03NkljkaXLsY4+91CroyTE98mdVa4UQmt51S7vl13qHVaA70DYy/Zg1xsh0Qn3ONPwEkhJQ
ELvklGiIlFVcQ1Wh3HgKf4RjRyPe78j2KDXl13wIarzIqu/OqLDDHXKt3C/lRBJK1u6htx0WNkWJ
QWlUPE8i4xyBvaSb1WSCoT3lnZ10T6QtzPVciHezWMl9MnvwNQywia5JX7zWu5lFPRPHiXOIPM1D
YGV4Ic0K96M7ctM3kbPJqhAkIHtEZfSOQtQ36cEexm/wDcEf2a/BfRRNbgcC1szbkNU7easRK4M9
Yksw+aHIanJzsZ2eO85vWyW8j0QW7a0PFI0lIk2HUhVvMX/7PF+2S+y+4CVfY6/e+wD+YUzL7TJJ
PAJjhgm5xXifu699keFwcBZuFYhHgNeqq17RhLkk2hy8LL/TJq/ODmklYiHr2as45QYyia/EQC5V
SGqNp2ep0+aZkyDUVTC3Tv0FqW+57RJiZoTenCahnE8608Fxxpso5CdjSeC8Po6lTc4nua3GKLrp
U5tIfQa8cTvTzrOn/zOh+9TznjKn4+9RVec/cLiZzF5yp24/BAbpI82y13PFTbaURbzDmnbTEsHb
6QLeUJD+HjKX45RG6ofdkPISnIJPbG3iMkaQl1oSzhyZ6xdPGwsTq+p/JdC0NmU1wNvsouZmILoc
Bg62aTDJlGtB0mLR2OFuSzn3xn75PdoSfAmg+D2UnuGzDkMc29E4k4TJswdTizUVGT7DbeHb6IpH
ga8GrirmbatL7gF6vmnY+uM2cHR4LOqVA1qPtJuCIHpE5aC31rAv9WByVn3v3Yy4rLakURayR/11
KtmdRvZ1buxsI0HTQ5OkAGFsOHbnjrzvVU3XCY1huHS8XoHNCw6JdrK3rqM6bFO6A87fpJ053vEC
xQgTTpcwDayPlIzBNQxxd+9NOTgF9J+NMzVQioep3zV9Ot5kJpLXi28w22Z5h6Zd633PDm7bLO1r
VxLibPh+H2DdWbsa6PSEtbpTd0vml+/0LWZA5lr/wYE+eDfb9i1+IA2F0BJHrzH5k9NjfvM53u2V
5U53CKk1F6OYjyB6Abc5HeZ8J3FeCZ9nT1xC3o1F1PRgwAgUpPYoEOnxYduLc6Flk6VPJJ88WznU
RfOR3xbRIwy2gZPDw9TZMWOf/iuXPeNLXjKryFndhJB0IEXjIYIDozfsRiBs4ps/d2WTPHgRz13R
Ovswzz4gNFH56FTNdzINX/EE87oP0u6bBvTuDo4x1vc8KQ9OQOTMTwZS6D0x5iGaiuckyzjUBjX1
oxFQ1MZg0TL9mL45Mnz1+gAMUt0k76VDefdQg2elv54AVluFQMa7eU3RVizghseZOhBuHijExa+M
+4t8s8dR8cg+To/mkk7ZWj+YLhDtmMtoZHiPmmqwQyx4LJMJQydkQrseKgWHznqJ1mQddWlCK/uD
x0t3RUshhN2261kDdr7UVx4ZK8VTkCwMdG0eG/37YnjmLWG1z6eQ0rReC7JamsrwxIxvkw8PDGpx
ufXiERo7PN6Icx1+t6B+qBPJPd1P1YM0kmNQHN4Us0iuuR0Vux7aNTFjSHMBxrHkPBWdHqCYv69l
FW0UDORR9+ge4eAddK+J0UVxhG/LDqhQGdICdksSbcY2f3cttjK1rSzWdXyPUxF6sGPJqA/dpL5i
q5a3BqjyVkg6/MSMYrRJ42Y8z3116Z38NtMrVKTzlGbFLTFshKT14ywoDxZrDaZ+hrNkjSNlAV62
oQ8XPP0ePKVACJ/smlnu6Xm9NfNCfbzrzefMDLdOk3H0bVkJNuxNAB3zj/SwteLGC8m0uNOwgeCP
fZyq7vA4V07whH8h3cBGdtfdlXuAJ6vO9KERbl2awiNxhwO+oOroo/CdT4+e4JMdhN2XoWt+U/b9
t+Cm5OAPniZN2k0gsDJtagpCrlu7jZ/Bk/GYimXjw//hOD8+Yy/2x12EjUTdNMkYUvPB2XljiYxb
hbPQCCE6QDQI0lUfqdi5sqTSx4b1/37y/5BjzAffBrlIkDSbOP6UdQQ2c7bWwzbXpUzPS+obIvHI
VQUYbxXzlFFGZRtDnkgTld22ZQ6jIfgS0pqP0RJRlM0pad9wvuffCLanxre1ya1+p8L4BN7ytzuO
Z9/18lvjxfescN9dyadmZnhqM6SedLzPuukKiY3FoWghwYQhyQcye9hYboHo3+Rt/KG88gkr08/U
Sp99M9ENtfA8VH16VSMIeJEZyAoGnO2lZOYvxoPnDxyEGwj9FZvLmN41WRMzmdwdgS9WLvZdOPK2
g44mN5WTEliKQ/IhlABG4/1CA3qZ1r8nTMHzXB5CHjK9Y+2120PGCp6FqH+laXwcBoqRHIbBbeRk
wGZWFKbLacadp+sspcvcEGZ0BbHh1UyRgBZ14lNS1vc+gssKBwvH9DflAVyQ9GEIrIsD+cHkID58
TMJCP9AoQNW1/JmnIYs86V2DRYB2/auyxmcqwD/98WnU8aPqojObWBwZQxZtGHpPZjTnUnVPaobt
F3E+2vV+MWxhUlUdL6+uhou92od4m4zWb42Jd9nTs9s1D1Q6KQyQHI34h0EbGtasue6PSdcF5ESK
prnJxazvut7lTuK06y+bGXfCvJWkydb+wM6yt47wCTSBko9/0ZFOCSs2Veo3tVcldzQf8KwGP4lq
T9dFi1O2d4obVve9erN11L0itXZmU0+9erCXbjYHP/ZlQH+pg7LpL9KlO3Qccq7PUiKFYGKAuGJ3
mOJwvwTPNudestHY3WfyRVpQwdcKqnswpqDMtwnFz0DSEmgUgOcMcTH27YRVmij4GOKhpEM6mRtk
T52VXwxm/TrQ4uTZVyS3YK9kBL26hAeesXoyTUtbprBRZOm/Rzm2jYPuvBKlwmVGuQu0PZ2QtXF1
JHmtaGAPtU2CcBR664e6P1fZUD/0C07zAzOIYRM7T9A4ptxEF+Ny09EZ7dvdbTB0Fa7tps1wDTSO
c4n6IuxOkVTKv17txj9iORcIqvBs11lVg3krU0pjryaKcXj7qbq/ynh3PsWm5SmbE4o+tgu9Bwc3
x7V2CxtpuCC3Ne9tikuOea8rPqA9c+zpE1GW5yLN8/qF1Gzxpmffas/wE/3fKRMqKYMhZULJKy9s
dnkM73s3N1xCXrIpRfSKtf/DAKR9uVl8rHzMVDzgOb7Xy0NkPFSrvrfy5gRGUnygPyb17yjPcA/U
AGAIGE8gERjdG3rSiqafD00GWf2qiyaSnA7+Sg/vWZjUO0kpxKfLhQVkh68KAqVJFwh8E+VN/KSm
8peG2MAWY2RypqfXDl5skBe4LiwH1J5IVHqHcpB+C3fmRBpIi0PVZGNio+WlJdaZiG64oSYF2uJS
ltqjmqOEOcMTOAcy4UvGt4QhCi5iVTdbQRC63/gmrggHW2H4EntqzSSBBHfJ3U4W5kb43Zem9OgJ
HwfbPlLcLaiOyNigb0b65nlwRhWkc8kefBdGY8bGCLcWXNoyi+AB5jBfgPZSXLYMbvITAd6CPmqn
hvulDN+dRnuPyDeQzNk+zBRIN4bBdbBgrs9W4sSsFZSGDtLKh6holpcUIYJuDRrSobvOFkntvDf1
V0cLfQdCFB/Jgb4Z1lk+cvFLHhqepdoZQOnaPbK82fR5mnmU1M8j9RxpEYIIW0b5lsDD7o8RtKOv
zjYQQ2NQd9O2oHr2B9bvpQAu4K5FKRLT1AObjRYLMcY7dap0AuRE2NaEizfu9MfU8HfcExCbfhjf
C396wzQDFnMn3ruj9nhCwxYmAbYUy3OD5kIqW9sp6lkStbvSrVEovan1v0seTkRZZ3d6ngj6ixt6
y+E6tS6dPbydujD5NaawJVFjlbdsKCajMY2SXHUahiwctlho8E1kFctqAG6GBDGlB8QaV0dnT0o/
LIAfMRu98ZxLSfvjPLxH1lewvFMijDk9eSuZDJ8JyEkPqngTgn9tGZUfRynEQ2cP8d0SgUP8vbBs
D47giLOvgV46CNq1a7+LfKVMqL4EDFMIOpN3U7ss37mhX3k31YOPVSiqO33rFwFPWnyrRbK3WpnL
fW259P65vVhqRLGMcxCySz1wiuPmb8Bcf9a2RyEKriXDupJHIDr45NT36dr2scWzxR1nRxNUXtSz
h8zvOlxrxOesXeFM1dmFH/tW57ab8zQgGL2tZ0rOz1CCYChHZfMY1w1DftP79y7w/Y+UluevkIwc
2Ddonoe51Qgj65j7RwUFDReM8jH1ivDu3wK4snx/TJT5VvFdcyUIN26LPMkK0kO5IrKfsTcLcskb
QprqIXIHC1CQ7XYgS4HxYPFsMv1WVWWQrPRb8aNcpu65TVwKGXLQ9cOODBiLAcfDYbWBwl696mp0
1G0/zN6LjU31HefW+iliR/4irGN/t85Scz5enPalt5r4Q3IdzmUZKOKlFraoraDNEfJ9lEGwHXPJ
pevLPH8Xdkyc1++i9Em3VvsL/Cj717COcPRXpRve9+DOHjKjqelrUoHmFhTFQsyVKj1+6qlTvfF4
Zj71RYt9zxO+8yWaDl3bjzQL5tIZ2TQIoBAc0CnPeJpqDF+OsIPveAhnMqOSuZBlukUMoovAGA8U
dzXHPGCm2dX/i7IzWY4cSZP0u/Q50AIYdpHpPvhG576vFwgZJLEaFoMBBuDp50N2y0xGVE3F9CVF
srKC4XSH26K/6qcy6ico55mtGBAlS8g8I3UXWAaio1ygNd51ZvVed9I6OM62YdeSacF5+VxNjTzh
r3apT0gyuGTQSpPb1kz9zvTQ7/eRG+ovv1yCZdu4WQdBpJyBRRReB2vfHuC/bTDX9C9sOpF/wgWk
vK4SXX4vcHvqbd5OYBHou8BsBVw5Yew01hUqXzyQyfVce4AISx6GFWqN/qIzFZslt8s7OhPnejv7
o39r5YKfpJKmeqEq2n8s2N4520S5RTRfInFtx1CM77nl8FkVcRDdWvEYfY0F8gGxC6WXHdMj2qIq
x3D4i4dwvAt8xJhdNnn+w9SDFXXjBkVAziYquIRNtDY2uWYpdSIAGbtiNMnjUlQpsJOSVHU5DN7M
ZWno64Po0Z7IUpiZ381ZZlYUDJv70RNGwi0zXXYIw8xh9FbrmDS0H/ivbdQCiU1wOhJmcYPyXjLZ
JC6cdjmDwwj022yWF5kh3m/IPtIn75dBdWOSBhd0U1VptDGTPwaXFh3gIXsG19ZtwnQQfMrEIOMu
CoPMueiVMP0+Cnqb6sncNFct9sa1RZ4M2Ek1T8216qjZ2E+IEj+TxQd/srj9EpxqYSFzA6QfR4Iz
OTiE1lUZQWpPYoLw+rZ8p9SlaTd6jJtHvZTzpRRrt88UoiJuXCZz3a5LAMicUJXB+dREbQcNXeGK
2veAn16tdsjrrWWXNRxXsJpPJgj775gR2L12vPS+prkF6KpJo++4kOU1iY3xvOQekh8y7IbhBt6o
9Y733X6h3UNCpCDxdlN4XBBEXwwl/Wzzchu2TOLguRX1BzJ+eMdgPaRSbZJAJqgQT+HzFDWEW5nQ
5bF0dlbs1SBa60bSW52erN+g+chdQ/x0C9MsINQrrQHVuvnXMg/i08yd7jf5EKPu49v13nhwOC8V
8A6cvY1fddi50i8+vFE2RPwTWAkbKbi+Ed0L84diCCO5GeAB95vZKPYny4v8qyJzR0p0TDHTmu5w
Ao+WlKDJALAaMpdn269MG3Ar0tVdFvTOz6TT28q0py4Fja9R6+dsEHbKLh3PZpVnbd23W6MXhDeZ
qYmBDBZFNkN3wCkytqN8N4BR0WOHoXZ3gwwFY/jKH1CQJo9m8zxIaJ9fKNRdLfw2u2sxuC/0qQwL
+kuDNIlnmQx+5hUpw24C4PUNg1VDjsz08jvVLnCAga7JM47C/i3jrJkgJpQDmodAwvIWCOo5YFa0
NPu2Q9ydzr5xKGeqmqDd4x6Ulxqm773UFLVsYklAYxe3ZO34+eP4BRK04BjfRcu95aDSbioPk+im
8cr+tQrpPuIdSPN3ak3yN+InUXpuj2uux/h+faGh+oTnfWzbPRLM5KxRdo10FC+pvrTzuY0OA5d6
sde90+GmE0n6GS8Tov/iDPnKRWweTWY4IjCRctu9402UbzKVjk4tO4uGIxMhRdVaNdMRRfU3R7Iw
6jKKUWxAQbTGIqnxlZ7GZctOYh6dal0UXD+JBDhd0NxbN2yie20zOWZbZZy2aU1Lx+nQLxWFhg6U
joglA2gLJZAcuUS7i0Fa3PsRszfgzqNPg0UOJWljxIwqaWYHca7wXLqWbAdPUQKr9qCiZN3dIhd1
oOYr6yCl5BKAnabjTMW1f76W1NqwoRL/bfA40J3g4u+uBwhPD7mCI7Dx7ClGts8GZo1Bbo+PhW2N
tMMXBnZ+A3Nok6O0X9L2QhQtNJbFOaguBE4HFoezqEWAotJ90uG2X5buk+LQ6SJL5QCxw52GJ29a
RLabYHJ/Iuf6N2QyFhaDzOTXLB3xFZjAhlNDLKv3PloS68zt3BH5jFPX7ZjK/mNw8Jps+kgkr1bV
c24PIYjoTeDV81Uy+jHEIhusutCTorQJ1ZXNhAzwGXlr9KHR7SglWDLvMqjD+kaQ1vK23aDW70Fg
blpPz9fspX20CZdc3vvrDJEwH+N0bhpdC8qQiNhhsPLyOsjr2N4NpUKA0FBX6kNQhX6+lyw0wWU5
xdDK06LX/tGuEjoiA9XNb0xr1UOBNSM5RXpaq/PisXpJuZSB9mflvqlrPpN4rrnuNd4wnROzW1eR
jHLlDYWzzfscjl0Parsrkl1OJ829LqIyZdvAfXBaOq1d7enVKIfDArHBITUqPrlFFdZWjX5w43Hn
BYXtBny6eJIWf4eNDR4auN7KkMTJaiBMcTt9eswBAOa1uigO0qqWl0DN8tIEgZuTXCjDcItvl2Ng
CX6vvkTpG+74fJnfzQAg631E/OQGGBzGo8iIkQdoyLJXIeaAWEGVU0xEZzBlLb5kK6+ckRxdnlbL
cy4ByJ3kCWHOrRjqBYh911vpPo3HhRMcd+bHTqZttElBr3GSh28Hz3n2psteY12ByDKoz6wcuOst
xBl6vsicDepStw+MgfG/GpkIs8MgUM8gs3VN/slxDKgSMjnqRLFE3lvkyV7yTDDSjea0gjnC6rkp
I554uJhW9cSSWSLT4A371syCL2aOAHQXhxqISZKu51KyT621ipHTldOkyDGC4iYmlxDyOMW0ibYu
4f+5aJwmdJMD6zATLbxjLdCZuXz24apPO1aM9myQtSQq7OcwOln5G/fQ2aozGzvrA45FcSuz65Fs
yV2Q6A7SgCE+Ajk6kJc5uPaEIg5Z+Fe2m0z20VYRVHoop8TikYvAynidEMesjOU5G756b+cU4HVv
9HrDs4s22Cs7WgvbBo8TS24Dp9/IvobmF2Lgm29wpFnFtlmalviyz2Wb62sWftYy4X0NRJb+tOwg
OSnoOfxOW988GUyqcPZqOmn5QWz2+yXB1Xaq9MR7l9NA+ZDBCXrDBuG+5H6bPqcGsWATyQRp2cUU
cx1Ei34uOr/Uq7rlYx0PEjxz0s/wRc1JM43rlUK/18pwl+p0YNg02xrpuKJYCAtA0w7JHt53zSF5
DnV4XOczbOVS6PvAWbfL0UyQ+JnsMVia8eUhTVEo+kKWT9NVy02toDGkwY6eO7pPuQwuyzryiBRA
qsl6n5Q7XY5F7fVHiqfzR941PNYUFV0l3kAkth0L3e7x0OOzYPvMH6q8VzdRPAJKryaL6lsnLp6j
hAMtQhg5U9xuY2lfQlo3zSlyAN0/AvkItBP9nEesc0O3c+2kfiE/GX2XFV6qTeos5HzGpNWvVsmr
2KZhCIgqWjgyn/i0w/m4i/LS3eO3K19CvyvNdqiAIJ21aUVeJ4zy4lMNlnupcKx8OvXivjBowiCo
7WZ60zV+mk0zZ+pFkwC8k3OY4biw80erN6OFyUejTRau5702Bcn01tc01pVw/vmQuGfeE/egSaF0
0I03U1YrqEd+2j3VlH/fIMDVr67vWIyuuGQFB8K+5jtJMuhZErIY5z3TAS7iy194HFZHeFXYya6I
ZEgUc4m+6w0wjZcZXWGnKocD9ew6zk+TWsS4sew8zMEcZ/gsCM3uklFnH5wwsQ1YEe9RAJ/hHVRi
91rFMwqDr/gth77iNRYlidyoXlNdtq/bGhOY5CBWMksoN6uy1oM+QEkcSLjRzUVnB7+dNQUvnlHk
gNh4isdEAFG4KO2FW0HHqOksn4kzkgQFCRRREwhCVgDG4J8DJYzGDROXtSVcDzaDnz2PLptVOtlx
fmghYNI/E0ke1jIuP6vEK5lcEiK/oDehRE/uCHZvF151gNPTWl7HQSUPImrmtyDuJ/JAnh98KMYW
8jQ3bA+yLMJgF+KApdglMzTgdOSB7f3cTnyGjg67U6lNZl3GVlo9tWYor/MysGj2HAVqR6cduiKs
okIApQ1v1sy+phzovMVkbFoh41tBWD7kaGeGn11iVwtf+gGWsm0qG2ZtkXCcmIsFw8AwJdPjkNBo
vBtCP/zu7WViu6kWg63KcIEogqp5Wvw6c/fD5AzPKo9YF12MTaQ/pa+HLamW9OdoCec6W4IgZS8s
+RFiJjOxbcoyZOQx+8hGjMGBE0PRLwBfdUVxXUa+Cg8Q8ri7NtSQkVfjrH1rOcN6LbJajoaOh0S+
FZrj655iw0DxEUhzoxkl5RwEEPSOhN2qyx7rW7PtZBn35/msmBpO02xfZEM+jnsbR2lPG8Lo/yyI
kT27kZ5YWypQ0Tk+tUedWFyOJ2+O6a+3yWEBeBZMsc0SEwlB7apWabsad2jd64M61DjHrTboKTcK
TFxsaoZJ41apIUYBFXkBqxzPkyEQVABSRUnX32xM08+ZUFuOMK1JYjOxYI4Wq4n0Tm6mB66oqPt5
PGUXbSWn64YulhCUq5MDSrdzTmAk4xXiW8aJeEPVdPQ2LlTWYqhMmYUug2+/Ov7UzMAHZy9cLjsy
EHzdS4xs23Fo7Rh8VxJcKLO+vo6T/bVnoomp/exSj9Tbsjp0jIzH8yHUFXY2b8h6HDKVf1U71fwp
KZM7yfRUvnu5JZ9728GbODHI4yOdmMIfnHlSpJAb4/wMkI8xK9BSO2xZ/aoP7c/QxFTqFbcWXXIS
oFXO8KmJ8hAdAzAAcni0mNMh7DqAlX5WvLiG+DnwMAu/WhuKjv48GooACiyt30B7n/u/5v7AtVCr
6K8jKbRJFxayXdJzdLmysfFdpkR/+EgWzx/3OD3LbM/JDSsM/m2C9agh00takT48deUkmrOlghiy
y3hcMq5q/hBTPm5QObnN8l4MxcggzbdMSLcINqU3ElL0R/QF06JtEeMI2Tpt6V3bVgU0E8P1EB/5
Ti0vZAJoSs64CNylLdWHxeJ1L2oZ8bVor1woGrf9Mj5QlMxa5VEDeE9Wy+OJpNyUySxtG1doG/ic
Onx7T4VPlmEbUdPz7CiGbFVSciUL0VHheUbYNSpMRPV+KTyZryAyPDv0SxbVud2XOKwTujSh1o7W
ZHhfATttM6Nd62QuWnwa/sytbmOLjENTjjTzkQtI5GeVHKgxshXfNe7e0oGLx3QT32hJgKoDsDcf
sRDTjgoZvSjxYyxsS4nh28vaawGkKFwhrlUWAAAa50m+ciRu33JMzTUGhsIxt5p3mtxWhM1iS5gg
Xxs6agJ4Zd96X0ka+N5F7qngzR2wtG4QS+PvruDgyG7KgP/R8mayH2U8FY+L1w63lEEy2uVWVwIV
IM74XXatcKD61O67B1uE+vAezy3mxDqAjuJZPPaZ1T2Xna4+igSJfkdBr/TotSUAin0QZYsMaetc
mpYL13Fh8kHJeJyEeD1HKwho8/EbZxvajfgQQ7MaEgNWb8BVRTzsythbacCalWO1DSwrqMDuwyel
B/urDbyRnjdkgmtyLebBku48XtDLHVAMoiTVgXjWA/xxRYmjj5PFfCgHWAzsWbFLEm/uzz0AScth
RvpG3LQbX+wdQR3ydnbnzEGkR+/dDrT6wI8MesSqlo0y5u0BsLLXdEhSgKIJvW3x4s7DGUmY4bKo
ZinvCn78Df6TxcIuP3Uc9AEmLTsf50B1kiwsp1tOWzw4bRJVKG9WNNHbzlwkGXaDGgPAjYz8KnpK
F0kKTrXzXWlS95EWGtz8Em8uKm3WVOkBbwckUhzupyXOrYyh+VqhyxqCbOBZEcfQpQErl1VNAa5u
UUzvXTPIbJ+PzPn23XrPY5bvArjgOeem3tiWmrm6lNqG2tfyFFP+Ej1T/iY8GK2SmSlBLPeuY7Vq
tg6hiHA32DB6tqruOmDGc4hzwc6VeWRY1v0ECIXWULR6tbFSFmxtICQ5T6tU8c5gknJ4/IxZu/O8
nINhHGrUccXe6J8sSeFRVoHRAt1sVJIhuKomfE/ZaL23ImD7YyTNCl+kQXhWuNROX3W2FdbHPrOH
t9rM6BGKSILZMFOC+myBP7wJGmHZ78iVZLEqyiU3oxhnRgpuCOyqQCUwYDJpKbrwQxwdVD6yTAPN
LCg660iMZGtclSSFi98nu4nnJXtSHPx7GMcq/EDJsT2Y1cHIKS8fGmq7/RSPU1iKSR5z1wl4WEbh
fiBdcJdpHCW56ZZz/7OxB5wtfHdrzlncRlPMDqR9d9EqudAjZ+PnHddRy076PujbPqR8aTulI6lt
CVqWyvN5QS8uCy7Pu7wH/bp1hd99p8ryvMspnSI6D2fS7rhIGG4Rc8iyDrOUW8qdrUFCuL0PiqmR
Pon7ET6Td8uYjvom2piY5o8hb1LqtQu7V+uOz3BGqIhfl8AOrpEkvFPqws/2dTdRUzS5XYofyVEi
OxcjwDae5wFsY9L7yVWhHHUTgkuAdJHbcXaomINxdWuWPMEC1kkyGEuIPbIoSpefNTtutvPHOf2e
F8m9yCl9uNtF6TGxVKNZ8cJEp6kdiionPedWwFJKECKVp7M3Wz/nSYMttxyBhJj07Hi7IPQhaLky
CdlL42UNyzBg5qzKFQoW/RTgjwSPEoT3Tejraz3Eq3AyCee1UdP07XR+8UXzlv3GiCYGUi2UPK8s
TCowOCf3GulAPjFx7dk1bOJN+zlNQVG3ugkob+LPwUF2sERsrAn/DZRZy/tyuP3OBw4wfD8GnaVs
WkkXgVHhf6cN2RM5XySTIzgxBwZzAwac7qI6FM7dLOla2SssfFAbWjskfpTGlMbggyJJEuWp8BBk
ypnWFeznwbqtmyekGCSbyE068VEyG/LPkzz26O7Vbuw8F5hP5TF1EgZ7vQDas6VY2BR3uusS+SUx
KAGxlwPeX2tx6f7wRh1+F0nZkxpTscczhyx4NmMTxmxRVd5D4Hiw88O6XUcUWMyA6ea+ne6HZkyS
XcSdwML1QrBn+2PMJy/KVOGvE2bu7MRNg3QHEIjr1Q9CDcxop0Vv8UgOXJe9CedFHbUgA34w2s7t
aWi52aUAniIVRJCRyfJfjsgjt+NYVtbmB4eRwCAMQF2QnflIOdV+BK4EFROo7PyHhWNHOO264Vaq
7gGBCsYvKVIZ6cK5vPkRFlFs4R8DhEdSu97HVsUyAfoEO39ObcALd5J8Oeg2Qub9UZneHpewZbOE
UMPVMPC4dGkaJ3+ilqBQ4WFuubZ3I8j0yB8detscATejVkF7pavOYdBdZQvX30z17u5HP5DEs1iP
0OY0grBdVrCkRYcVlnUnjW8lI3dahEpPLTsrHWA7Jb41p7vGbyUDWelRBSLqtesYJ/J7Ql9cRBFn
D9v1xyz6ip8PBlWmZimOTinwxkij8C5W/txbOxBW8fmPLOl1iYlp3gnJVwM3KjsRB5wKEawFdvH4
QyXkFXw1UF6+whphiX9SbyLWbpWpbvc/RsPSngxjua8RDzUBCaaZnEBnykPw6MiDMQpL7Y/GpgqB
W1uyI70Qv/VREbLS217xMZBaf89qD6tTxwq+/YE6k3NT8sp9HqbrYWqq8XsDqsATZFUD3YBiWLj6
lvHeoZ/1wo679D0auyHYCTX0b1UfhC8BsxuKX0BoORu3dqkyqA0NcVQqTdUBTzGX0j7DD0lJdttj
r83yFJiCG39YMcomVml5rdyiIT9YC/mOlZ1JOEI/Fwo4OfV5xl8MyJoRU38M0IdX8C+ga8pQsm9U
supVCpA7B4F99HSMYfnwALWO00YEHjFkUWC9STurg49cxWd26XMx6yJ/OORDzkzEwuQh4Qx07sMP
HKS95TM/AjhMvdyGqonqZunz4YVCy+yeymdGKYmTWi86W7yXylPVDePk8jHqvPH7hxOHGQewft4D
WcEAi2bG8QHOXDjufqS4JkogZWBdxDxd0kmPsGonCXCwwXaBA1qdXt0HXrmDtGfbvFLdn/sWUuO2
jEK81/464UuDZjUEc1EpNj867AtD5LZY4WuD9y9kmgwC2x2arx+u29iLg0fp4HaEr7jcwrSgniGk
uIKsWI5g30v/fkAYzLCU1s1DY7Sq/5BG/osl90t4Gnc3AnLoOPDtSLX/xgcMy5kFIJ3WjiBXTduy
7llMM2kZsR0Gm+oITzpAn0zXVucjpo27VJA1XQNJC8DmlH4r6VaUV9i4Yy/GUmEmqTo7pa02XZ3M
eWl3L5ya/AcrsuN7x3A53oy68u7/kKr+lXJKCDwibh/FPphThxPAGsn/ewi8bbQW0iAzQ9gGm4bz
TlBF4vXRV07OpAX+0Zcz+SW43RtUGHUDGJNCizHx4j/0zPxjPj4K4RYKEZCOJ14U/5ZH56o6tCxd
9AEEeAN3qoNayUKH54RRsgdClKZI6EEZFKaRaFkxxQcr6A2aegP8bRvUnHz+REZdf/1fP+bQCR03
sl2PY0Dg/VZ+M4omjoxJIfoE+LqZeUq24VaG5pZ1WHwNoSfvxwi8wF4p02ZHUFVYKjikeZfI5VhF
K65M0R9Ah+IfgudRKGKfihzbdm2GAr99aFmXLK41WpDI0macPgGSinsLRfSTB234MjrknkWnixl2
utckllJMLtVWcV1ZKfEzVMB2BheeRWuewBP2plp6/GmyCqkOrqkz4T31fPT3GLYeNwydVzcz+mqI
/cwBaWSyZZ6v2dqKuzmR1YXbTADt8qVUF4lwiDPkkaOe/vCkrh//bx9FZEOG8H07dNeBza9Pqsy1
FF6TejsHHMpyEY/lgnInp7HZSiXlGoUsO7kNuECU25RYKPm9PsSo1KGmED12yXiDNfjM6F5+/sNr
+yePCXFyeJceAIsg9FZ2wd/YBPZi4R2wXAQfJSuIYGrAMxu0dnOblXbI134ui2Rjh1WBnlV7RnBV
VPa8g0lRfFutFT4gDVJX8YeX9Q/IBGYTrE8YezinwU5Yn6O/vSwXwVBG3TLsqgmcLzSuzIGWkFnT
CPHCWRCdXJ8ZQOKu1LACGyjHAIxkeOR6zlEc4eb/ekX/I9bKdftV32v19aUv39vf4ePrT/oJ1FXh
BdT9f/71nyn42r3r91/+ZV/rXM+3w5eCbLKeQv7zf/En//v/+f/7H/+7fvJPnJR1Ifp/c1JuGvQF
Opt/AaWsf+S/QClWQGWloEwiAMnqcd8L+BDMV6//498sFx4Ki4vH8uv+hT35P6QUT/w70wS2F5/j
3frQ88n2DUf9//g31/53vvQx33/kGvCa0f+ozfLXlYS/weHV2RFyNqYezjO/bWOmqasFAHi4TfEK
XuHvzm/HPukO0ZjmZ1DnsYLAF01I0pX5pT0E2f3f3qt/AkURv+4/vADPiSIA1AHfal7GX7Vtf3tE
TZvmPPo0m/NKLQYymnnMgHO6JWd0yjW/27TNjFjl6T6/gq3EHWQihLxfopF4ZWNZy/nkB+2TnINX
WBE9Y7QJ26ZI0RlP8I/7cPjrcF9PQX/yr1+6848vPeLq7/DROiGLsfMbwLXjak2LJddh8Afc5+F+
kAuHWOdRwTHDf5yBuUH1YkrG75QgaZ827uSU5/MkqPH41y/m1+403sYAqx8rT+TQcxqGwW+vhTha
X6FNTIRTfUZRaY314Ehin3Kvtilx3ZZ1SnzVSfPYkAiz2+YPL+A3hvj6QdJKyKYdeERNWDd+g6F0
84xinLmGacVkln08DhFuWrqQ7cNEtOCjiDTRVccrIq4jcmkOkCvG5Khiqe2TqZV5dtYQW5oPAnAc
bEcLpsm+Mim4ZC/v8/5c2MZ0fzjGOd4vm8r6vhGr4GvJcA9WUPT74zeiBAWOxmrU+RlOQc4WJJjl
FE+k76p1yNkRps7ObEwtWLQYbni02AzNhF0TfZK6KcGdbq+9ygpI4uBfZaLU5fpPe98/eZm8wYHg
0+U1hsH63//2LYliDHE2KMgt36QSZFYfDfc2WOxDO9gcfWzBNGurkEzFsVgskV21BAyKExCtbcL8
demmfb8o3EtB3aEC5hjRxfm/fgL/OvH+3/15fSspCPRDHzvYysJhXfrlNfKYC5hAlHrHjZ+q66pz
W7UFrdLEm2E2AXpnCypdjrGXc49gX9oGUTUekCVFeERrHIcNCkF0tjTJ8NEz0KM8hwaR885HTO6K
tZB9KtVd4+su2gauP1oQ6DBX7ZRlEsZ+BJK8/QApc7zm3Jz4JwT5AciASDOPISASH+to2Pe7YJAw
j/71L/8bcIpfnmNiGK/kK5eXK34HXodLRWPTwExjpPWPInDkcpKBtk25r7Eljpom6bimGOMVezML
+xkEjHuhyAhxmW2COtlSsAZz+F+/LKTW357vkJXVJazgerQYxHxHf/1QUAXMEIFB3oCDrcJTpzHd
KTcjJnexabr6gwOCgu6Q5PVwXkl9WiNTFvvCuISfdXQT1zYsWgeH9WnYUr0z0qTSF0o9DfZgHrj0
veDTck8r8jJoMxIS51bjldv3Sk0XsWZ6l9cUhIaivs65qHEwFLqmYUhqMjmqoGstsh+asf4kxr3a
zqrHKl2Cq1kpLBbU2xPDxYOLomfwrnZmP9sh8rqn79uQKIWq5u+xI9nFNe9tshXUTCEbAu6WgrYq
W88Gl0Ppl+Bkc64iGi4iy7ZBEGIf3fK4ZJ+lstZYV8fr5VENo31vI4RurLzzL+O5QhZhLr8V4TCc
zROVqXbsn0C/AhjcTu09vPH7fiGWlvJEHJmELpcoUB0yGznlg0y79qSdgujd6pgcFKmbXSYydxAY
kuCNpfSsd5W3C+MgPgIbSUF2ivpsoo1qM6YhLg+UyjXZ5adwreDg+s9dkHLTDK37peiwlRW6PsUT
n544mmplmYcUu8+MjEJiGHdtIx7jpCuvBWrYxlmd77TDzSS7oAnl9cWcWuGLwgLyhlGZaydGNNQJ
u9CLfeYbNLGzGKLS1wSC41NS9uBP2Hrdvjzpq6m6YZQw7XGES3J6+i2n1+JgD/UXpiqmG3GHP2FH
8tTltmEHC7NoVXzYCh1ti1g3+tuWgc73qt59dp7r38TeEDyrKYm+WrXQdcc8mOmUzmBzFAFk1v6S
c4fw5HAahEt9JEDAVMquz22/j09Jb9XjNuRz2HuecHcLt4cYw20WbiQQ/1ujtTlNF5WcYi2XzYlB
kLlCO48IEwaKiFY8ngQjZhXIicHOojzrRIxB9uTOyUmKk+Qcg6nZx7HxzuAa49UysvJOhjGrTxn6
VMeFQAKrvj82j203/hzLFPQYnHX1Hjm++hAGO/xmMN5yiHJRw8iC8aXJrxBu5WRD6r9psve4TucT
Zmf4ijSCbtS3+plUEI3FFlEJVnCHfSdiVNFsGQcZDDgDFVYOF9dNh/MC/b70hoJvEjrEoZyCUJ1m
0JpOhsLzoNbmL6nlu/eRVqQ8xrn7YGEtqWgT3VsGdOCmG9eYoo3Q7cwUg/GmgzyGe7AtWWAfaIEW
uGbDoNxn2P2B5opCbSxRikc/Z0CYKcIyQbC6ouKSTLCE4EE9bLdcporcITP1ciuy/LLyiVPFmRcf
V5rwOeRrzPqT7Z1wUf1o7WV4dARPLJwpMZ2ZHJvCSJBtCx2vOqsSc4Pz9hX6F/1jdkTvzByBcQg5
Je8X4ZjXBtPabYyAvI0NvI3IeNld2o/WKROHGklhBqUjQ3LpJlMPU+eT9JDAW44cam74t/wJckxx
LEPKJjc09Yanae6mD5S8Th+MJosXDducukJmwRsZts3VjEaLJqr5x4TZh8rKWX06DZ7LTYgf4lWX
83icLUHYIh/nY4KAw8irSgJS4LWqHstlunUrWkknK5g/Vu/vtpv1B/fur7jrsOi0rpWdu8qu7iWe
+atBFOP3lHc2Z19ExQvLI2SaFFZ2xHsKV2xx+fjc0kRml0yGqjj2uUfZL7A90fk8Szd3KFKGxI4b
ndE7MMHRW98ESP3ZT1mY5TSUOJJKm+sKVnZH7qdi1tvUT7jae8oDROJkKR7F2D06wiIqv4zgP/Z9
p+snUUYu7Xgggv1QTugBfXB07Kw8EwlgekhOtzVukTO/b6cTrPzhAWcXqLkpsAmrMGAcatU/JXWb
XFRGiVPSHjM9Y6O+6aq+vO41fxsKGAjREeoMlsaMUQ8BzjCpqpO0R1rnBGaeqUPTV6WSI6EQnLn+
IUHGZaJb5t11NHGVQVDTCvtdmn5hncAg19qs+3isroKei4QJdLzHNwxpFkLDtFRfMWyNSxnV9T6X
gbrBvCABnEQR/ADqBdJufmprXe/8RifgGlfvlMuf9BK+zxv6dKjnSwD8b+HzuRY9wb7DxWq8TZUo
L/0xy+4cIyCqNAmscGKajAO9eMzhufn2U8fF7CJprOCi6dj18Jqhq/JXi5Mqp+JO+Xl4dJrJ+qlC
2AgxraMor9EZJ34S7wH+AHZ1VjRkXaN25DmKYz9zD8AhB2641+qA0UQ8tDCyGJAP3qfVu/FFlEnA
Dp4exmugaAd8UZuC3MRjL2vnBAhZ8NAyFz/oqR1OaYIUb2EsDz1BNN4WvThfPo6iTUja/SbBo3nC
IXR6ZQazXLWJM1xRA0LrbZr3pwGGcup329Img91O526+zNdazd1x1J23qwNH0JEcuOc5pXuP49Q+
0ycQnxFNs7CZhTNu6QT0CoPskmR2XsJ+59a18JycqMLUZ17tjkekIYuZWYUAnwuxOgTMPVS+ivp3
1pZolOB8sF08IIxiuFJMwE8MY72DjLzmnm92db50Cm6WUniWI07g1MORWQIo6u3nxreeMOTYV3lT
hq+TK8Nj2iWAlN0kieGCTyTdcT0s+84Zowc7adRTl9rui8UEgWw3FvUvh4vpTVAv5H96oCJ7b7UP
bPk2v4vRu5cknJhrJSdTSAVHUk7qbRgrkmB0JX6bpSm/0rjNbvOVXBFoKzhG9FRFzDSJiJVtNIot
rsrpNAgwW+XIXjqgVLEsoUi42GUxZMWMd1VWXur1MxNeahHHqtmryrzNj0XAhK4s+Iq4s93dEwzs
uVl4nC6Yx7mQEBYcEbhcEIjHPL0VQjHdln6ZfxJaE+dC9Lhq29ryf7Z2vtwn7qi9vcbj8/S/qTuT
JbmVa8v+SlnNIYOjcQCDeoMIBKLJviWTE1jykkTfO9qvrwVemR4zksV8eoOyKkl2JRN1FQgE4H78
nL3XHocaJHJNgY+bpKAzV3uz/XkZGfEVRLQ/DKbdfGqqZLa5K+632LAR27kmjjtW9I4w6FKfb20G
Lhy1i5XZZObuDUopvrsqY2RavFikOHq89UE/zfElAujqvtcyXRDZOtMitZFYTMXcGoGdNM6LEY2J
g1Ki4q+Uf+6TxaQT2L3poVrnYUWaaLepCoBPTNMpJs3KfbarsgxE3nvsmA6eDiQqlmdhwKvbghBD
juNeQ8E68wdgwhrvbkBhCLdxUZImMdNwtnOGrbU8hDKfb3k6sujSS+CoBWkjpeePOkiowEgkC06E
CPLQd8p7EnFffDNMVR8GDns/ooa4SWqLQl1N/RLdFosA2o6lptm0KdMe1h2vJzDUkVW6QTVzFTur
AikW3rdSVy5NdBPNjBY5zQs7L5I5RyC8TlJG4OmUWMO+11fWpt4p9g1c/3IfaknNLsZk5jL1BBkF
bYrXLlPUNz47T/VSNBHEMEyC4ZNs3a4Hm0KG2LbEVzP6kMrRZjmabAxcE0P+TY2m+5Qjmr+expb/
4x4qNcoR+O2vIdsWxhgX7zw6DCd6zCYrfNUXAEWbGUrIvgXWQWym27hPY5KN5R7Vq/NSZi20nEkz
ldoLb/ZaVJ1AC8gujp1X3OitX+SPVITyi0w0zAqFo/R4q1dddq0hNmduqcH0g0ltxG4gx7a6xyy8
1iSuiWlI1yCzM9NhpkImjwEaqRo0QgbsOMccrPHXeUzIYs7C0n0SjTkhW8k8G/9w39cEOvQY4r+U
Zh9f8iqX2knXtV7tKQ/6ZZ/OdmXsOGUXcBLwM+QXdNlJBIcggdAKLaz+nJBwBj6u0AdU3kRYOjjc
HQQ7jA3RdwrdBlVqQbVE1EPdkpB2WTjPtkN/w9cYlyQ73GGwN7EtURyXI8asbVgpj6pcz507EpmS
63kEMCO9lF8rzyGMbvCVIWgzGrIm+sl9wctFKE7IcG5XylLekwx3imQsbxs9NE5oCzUI3YL4TPKd
uWEp9mANSbskFzsG2jZE2YRRpWVrKKQgKgA976e6T220Ekg9dhXmrIsel/TrxOJ9XeX18MOjF2nx
GmnVwYixetwlcYt7LS0Kzpx9a4z1Hnx+r7YkFKCXWNwenB+XbqLHgs2H5Q/TrebXMcksHwxi1jbs
LzMJOka26XCocOh62PQurbMGe4NavRtC0W2chkBc4no5/SQRM31wV/Xew/vtMlvRULSWfSpfB6IM
9S15KPBJ5GBADnZyMuluyHbTrJ1AHQTjQSy2WpkssBCWRPUvvTGRsa5lY3Gh43lweDoGclVR3gIU
wnyljO2gN9AMkVZoe5YWb+ak1jOD1+PFg32iVENoLeQke4uFv0s/mjKcN6ccgvgcFBvSIIkPKs/Z
8KMpYUgwUe4AK6TRX5aOgXs7hF31HVpFhMG6H7c6rP87sDsU/GzoGFTkItRW2Zm4wjCd3og8sXhq
E2u6/nMH5F2TlotbWUJ0013ByOz84vTGHVXdUPV1BZj8KBQc/Fp98VKewKYYLrF7plDGJj3ZqSUl
ZsvJm6HbahYZHB+0SNce7K8NMmaaML5dz2JoTNf7fL4Z1YYRY74pOGTNtY+c/qLw+mkXSVMF8NHs
Dx5OOOvvPm6dSME/Y35g6mc/i4WqY0wStF0omV+VNtXPSnY4qpX0Xv98k3/7SZ5n6FKsMHFnnY79
0p0sokpLq2hGMpVAAUpmTz81RTxuFTkzx58f9W8NkB6r/35s7f+D8yVjbUr/n+dLD6/l/7h6bZOy
+nXC9PNv+nvCJIx/2AKmvmeZumFKd51D/D1g4k8s3bLJdsGrTPfP44crGVcxRbLMf3gUJMxeDEZP
Bv/+rwETf8Szqa8vswdal874v4Pi/9lh/M+nHskZ50VmVYwfGY4ipj2bCyADLA05EgPhODMnDdoE
e289otg0sf1q7khDxBXBezncaBzcRJMcLTxHgW5kjzmcwL4cH+wEUr+No/8SxeuzWYChNgvULBqJ
9LsY6Y7fYjU5SroE2DVCQuAbIq/iLMUbpIXfcwPTnDGY6bZGpgge2fnhAAtKBq84uF75CelIDQ8G
HafsxcMgCZtzkD40moHmouB/Y3cvddQfy+YLluIRYpMEX2yFj8Vg/C2C+L/2fP86Pv2P/ffq+rX4
3v1/MGRlyvnHl2B4zb++roj+7z8Hv8dv/+t//vxb/plGQbgya6rhuvS6mSOu7fl/vgL6PyybcEXd
0G12Ahanf70Crk7ssmMhNrEZzq5t1n+9Ao71D4b5hqBkIpKC1dP4d16BtzNWgnV59HnyxZqFKNcr
fLs8ahrFeYbVYzcjc70RGKohruD0wSoFFsAFqd1EWL7BISGlT/QcwvNQCOfTLzfsN5PWswHd35eB
HoAhtMVZhJ7728sopS06D58tk5Ik5lw8wVw7Vq63hBsaOeGXBC9ws0np83/uG2lM1FacSHappAI8
9HUT3sABcKxjGKHN2Fpx1MHcbzmP63Oz0uwcq4xuP7jmt6UFvHQDsacQpGxz3bb3c7zxy84CzcQT
pazMnctkDkMr0UD4bdV1hcPoYqAnvlNZGN93qMZ2GhXWEU0354WGnPUIkT7HIEzRGycO3fajqudt
6ff3pXFtzOJZYFnk1kv/5dIAi3Kz4X/sbNBHF85MSIcHV2Q3gVIIOrXcMUs3j2VndP6iCXFIiBrz
sfc1+QdX8nb0+88LkSg8WP3dNVXl7YWA+2hmQRDmzlo8NKUWhtbvc6vltzbs3wDdcMJZk8iMDbOM
j8bOb8dL//xseqxUWLhv3kWItGGyCDd0+H1IeILKAlQL7Vqf6kE2uCjlIUNk+aZq+t7/4Mn4ze2X
Nt8WqfAqgjgXLgAmDnUQHxxDIlIyCw3+E74Jw6UbCllqo8aiPYICJzBz7K37kdzZDcax4s7JSBb+
oLA7KzLX22A7lHbkzZA9y0t+tsdJ0hTtxYDYAMhD6UHiaORYpgLZOwaKyjH8CA9qempTLN/bRU75
ay0WTEP4FdYEnn8VB/+V1xwVAIot1i42di7sXNA3IpRb0F57O7SbKCCtoWsCx/LCq6gHW7gZ2SRf
UNN52wh5MtDtcH4amHc9DrYe5ARaN+yUcw1UcdIupzSx0fPTY24WFX6wIL1/bn+ui4hHbbyDnnW2
LDLnsKNEx2kKUaYHmKc79raRU33JUPTKyMP82uot64FaOTp8cI/ePTyUNwjJJPfJkpaQ5ttXBsYk
2QJNlwQuufGBMOo53sLDBwgywvt7SYrO+CSQVv8gonI6TJUbX0wWkGf0quoD1aOxftZ/1kc8O1yB
a1JxraN9/rVe66/rSBrhvEdJGjQ0PAa6xhOOpbliWbtUZr7cl4VXEknCCn2zzMyVjx5HLVxQOII8
X7liuUP5QeYCs3AxfBIh2u4SRGQAH321TVYYiAKTgLtLJkARzEOjmBRZ5ZWD9t5ZPXbZPDH5++AO
rz/e22/lEJyNnIOzDqukc7Yopbkp7URkjPdtrIcDrMqDKMt8C7ck8YcGNICZmXAdgGD/NTFVPrhi
Gj5ao98euNZby7HUZkhK34qn5+eO+MutZUmOEllNfWDImlDfTjXMAAY9FVfgrZ7KdY7356/9mx+T
zZV2AGIcS1JvnC0EZg/qRsxEu+ODHV90s6oC+sjWo4FhB2x9goIDidJ02YAhuPRqWz+ByIxPtqGc
O/zR35h8gRNbGGmjIEqf64qRBxOpi1jMjMHjAui5recRuGO7qPDVacwdpKk5f/35e4jzkgWhAO08
KiP23lWBdra5mZppzW4WDoHqOGH4raWrnazw/1pa1FxUYrAPaPqZVmpRfaiXaPa7onIexq6+my2y
ML0Y+QPzMnlvse3t7MSGlJ2Z7k0IIsTHrfWR0sFY7+zbB44mBGveuvZJSTPm7DWCzalhYR8Dt2mT
H9g2gPJUEFLtOZ/v1uHJweCFOfa2Udw72viXV1bepUGos9/RRk1wes6k2YcLR09XqhsDuagPGQ5Z
KbHp86elgotuLeV0k07qyYm0DHFaeKXhTXYYSLDFQp4ZrqFxZR/UQO8f4vU1EiwR7LMGP8jbL2Yo
OpxpKWA09zrhupnWMwQbqhsqufmIDzX94Bl+/3moiqnj6NOYSEfNszIRqDiy0dCeAtRk5WeEw98o
OpLOb9rxK0wj9e91RdaXlGJ0PSKyD3AYtc4+r4UFRR+oH4Oks60nZrrZd22ZnAvbZgbtjo39wYJ7
Jvn6+YHodfAJSd1F+XjeF3GytHQjgu+DmsMkvnsnwstXFQ90kQlGnwfnGteF9dD02gBe3UExC6PK
BjhFcOgttu7o0VQWXTw1yQ/2pfdv3SrqlBzmycJDRnX21tGo8rQuCafAy81sH86eeIbHAn4ql/31
pFxvVxAz/10pekgmOKAPGka/+3jMVVRyvP28+2eLV9UUVmx01RwsejY94WEQX2xP7Mlzd9VOdYrQ
Y00R02XXpzjVnA++vHjbRfr7d+FpgEWwqmSpXt4+6K6rSpM26xiA9+rQ0OCze2ytutnmzYyEmXSd
R29gYqYi54hBzzq2ujPcmLONIj91zZxhK/heEIg5LfWe5Ic/r4nv7g6pOJJJIIJVCl3+8fbyQB4m
I412M5CUAofWSgmriipGAEbTfB5t8y93LJr7mLcqKPNOf/jzp78zR5joY/kne+oqluUVffvxCXT1
hdALk0Td1tDutaoHAqab3ni90hgsH8a9FBjzZK125EGhQUvWLFshYlg+U9pBtf/zFb1bcLkghwBI
ut4SPfL5qTZCjajDWsefNCFqw5uC7DTUK0ZRtKpfGDpc9lr5z/bf39Lt31S3v/kRUNlJCn6aUzwM
6zP0y45eLFY4eaawgizqMG2m3iB+KNte9nMhnb01jMVfjleKg3JT/jtoPPVHhc36FL7ZZ2y+K70B
CPf4L7gBb69gikdYQQOZ5UBpMZWj/wBQmyF/K4/I+ppTSww2VtOkb2LSCcz5MiZXZbw1lRhIZkBj
tT68ISEnf/41znTUvD1cF114jzPR+rPY58+HxK0qgGoGIbqDhDDJBp2V59A92yo8h/EOJGg1bVFW
LKVfVrIwmTt1eM6GRMkjQ9VBbNVguPMBAsECcjabOT2Yg6Y7fg116CFJRux4WgK8d9/Be83wgoA/
+Oj+vlsFbHrI9D5clhZXt88Fi21V5KIWin5I1qUhCgf4zBs3bWg5xEPMCDUsI5DCsdkxGyM3evKr
qnT0LVIeO4OApGa1H4kRuxGYTpnKoQarfZLP4YT8+Y6/fxRpbZoIPtm56L+en/+dSqpViOEEGs0f
P8tn+6h6/VNj5N6VkQCVdhsxf7Xraj+TYxH8+cPfbdIUOBRoUsdRb3C2Xi/ul/fAaoF1Q4h1Am80
tXu03cOtjD39MhMcHnRypj8Yo7yzu5l8IOsyW4ONvsBzzh4vGgydBE/nBLFTItbSTKJZOPMSDmTp
l6GpWRW8AhsYRksuA+4tmMATCRxGzkLkaKq4rhYwmHYUdxfgKet9MScNCdg53ZAiWtzPsVODipk7
6ivCtj5Yqn6quN++tAZbPfxubA5s/Ocbawz4UNP7BOknT/i12XreoyjN7qKKRPRcTJx5YVmteNRk
VpfIEUKE8gCB0HiuPmUzHQL4BtFHHkKxrhVvL8uk+uEf6+wM4fz6K//yK7a0TKp6gTkBXDwHfsu+
h7wEydRTInHifppg6wLRmgVxQBaiRODMfSvhR5rOCeIuQjVsR1ECayltkasaURiMhTaPF8SiDYAT
22SwL2tjjD9qvvzuwiE6stBi1+Pizy6cJ8Eo5aDNAKInJvqNV4DRy3pJsLkjw5dSNYqQNpGXtA8x
cgqwY2L8AroWSzdbtdkDgBnQCicdOrMNzXbnQGRjRa2trxV3J3r7LnYsTf/owt+v3uxWBq5Hh8UF
ofbZ/jHWyokJC1yIstGxm0amUK925jJ/NKM7Yk4Vql1X+2K1nXYXGXH36FY5pnV4oNep4sX+81t8
phpfF23awrrOgBJDG/CWs4pLmQOnDmr+QDrjHESoZOCSTsmpknZ3hQu7LnwYdYD8R+9UaWq6zqFy
X/Efjo4xRx8I+N8XYADjqXF0z9O5Q/b5jj4DBTGKbqLCSap9bgL33YI9H+81Kw7XNoRxYUYZrGfV
6JeRbHvCSabc7y2sz0tPzBzC8OW2ssx863VD/kHZ/psViBMQBmHMUuxyP5v/v74shBlGTqs3S9CG
g2ZdVbSvIcVj+bnVCCFBCWIi8fikzZra24Y26oGrwQb4knikhpNcVmgMhCanEsRlWfSSQ0xD0ndD
F+a/BuusOJGXaFY+amnFcNYO4yrIFygIx4RTy0e3+jfPIYOFtZqkOcICcLacujWwABgkArI75Cv4
jS3HUOkGU/ozE8HulivToI4Yh+hR457cmm0qyUEJu32Ws7H/+Tk03m+6bGQ6EEedB5Kvc/YcSn49
wEo8h7EsliNC2PK6VPwavrDXBBVlip2Ci7OF42ftCEBTdJQ6/dYtpjKIm0E/oKiBvwYux+FkEnnW
ropRrm6yFi4+bFKIZeD6tEfHRrnSFXH6pTGaoIpS9TWppvSFsG35/Ofv9Js1nyMs43b2LV4vvM1n
iytUJS1rJQG3vGA3scjMK0jhbeCVefY6OMggoqypdwbAXQYbofc9icav/BA1sclzfK/0zPigYvjt
JXHAslnh1s7YeY8ixeAH+24Jg4hG0WUru/oy4XmF9GAtvjGIeU+MWv/ZY1e6Zl2Y/YkibqO1QhKJ
18qbRYen9ufb9L6Kp03nMjTmdLOaDc9++aEzmwmmexhUsy0/zWmRIL60qytq+mEXa5X2ZHVOcfjz
h/7meaPly7PGXIzJwTv/cmanAyYczg5xEyH/JjLroMqcgLWumPYiLooL/IIV/vc0vaiBnf8Yzew1
tnFrQWNAo5GhZL8i+xZmjGGWF7bRyWsN2fcmWwQ6EvLVun1VDGKnpVp+hJ4ZIo030kc2mkuEvu2H
0e4/mwa/buUWP+v6Ijs0M5izn3fdwW4Y65YIajxpWm8LlATDk2Js8Jh6YBEIV8TaAI6S1oPPIlxn
PnGZ3nEqVGfikuPICdFfkX1EUsZYP5dGFZGyVabzspu6QTeuZ93UIKnqAzpQkNHTbmAcsYcM23Zk
LiDf9LNSPtpZPH8OsVMyeimz52oioTTq42Hb1DZkeq0R0Dxhh1O9p2YDPSfkNUHQR33cU7tZ423W
i4z+c+yMyVbG1vTFhkdBhEiWCLqaWZjDnOmicTdUg0D1D6ByS7aStviWINXeB45ZURBIK8+PoaXj
LzdIpASqb4Z33Do4KWnaZt/bPjFTZJJTz8l1iKLhYqDKCQ/G0KFWhm7adXxBrc+OVAjZHY2c9gca
3hEnNV8OBve85D7jgdHdNiJfdshTm2sLKDdW9rqrTEiIGviZHgbMAKjJbvDfTOAaq4rkkgtIjc3n
MLRqokmY3nJa0kYUklWoeyX0horNHnko3LpS9u2hAyly7PIFybTpghJZwsixdvrQmjdeN2v6SVTM
2OBl5jFxz5Hb6H7cEOq3x3lSi72Zdfk9N4/lkAw2blSYRRAWbCdTvqik861oygIx+Z9fsXcjKR5I
lnMDYzEjVGxJZ23Dmrj1MmZJ3xUiEUBSshJsJwEjBgKLK3MpSFKYp5z0FDbxk1WZ2ZHzozh+cBVr
x+rNa8GSsjbb1sE3x2brrN7Swc5gVSQaFDCeOuZZGJ3K1NZ3uZtcQ6Mpj2YkH1wCfuimRuihptY+
zI6HjC3F5xApMEVun3Tf/3xZ56cnvjZXRY3jQvAQWOTebg11w+rfLBGiuLkYv+eg0rZT77S3Qx/l
n+0or4I/f9672oUVjpMaG6yBSIpPPWvs1RluIdkOzs71Ju8S1GF2avU4f8EMAIuSnNQ7vIvl9dIX
0ZGsHAKh9HhYj1kC44PMBLRgoiWWZ0m+9T2qnfTBhroybmtHXsGUYo2A+UVwDuL2jaV3Qv/oaeIO
vfslOWxiQKVqZqtgz3x7zzz46zV25hCsTb/IXWU5rXts8kbmWxeDPErEOY5PIR7Cbq/n5vLQ8PwB
nu/xzAWjLUagY2437rNxWiofTbxk/Jkn1UsC+tFBRV0cFSmC0B/LTgczllF3D2WSIcNxWyhoiV6r
57a0LsjKi4p96Iw22ahdtwZ+ZFW8Jlm6FYZwo5fVZqmd8jOcxJGFT3U4umjekXgZoUXHBjFGqttV
xKvnxA8M1XIku69Ut16Ig2ebFq59Ws/Xnm9gWbN3ZQtj45gtQ/G1rtOkDtLcyIge5iTx1embMj9M
XWpmvvRaCkfQObgcZSIW65QuIQIi4bbz5QJuuCJsg9+Lph3U76bI1SNNmPZr3JaSX7KPYo5TMRad
U7mUsACngbGe7xamfZ2DwuFF0BNEGdjax1dLnwsjsKaU+NCKvt+47+U6YELpAvqPsRg+QQBaaAJy
MAqQaBsv7ze1oesJKR5QIzdDnrjjQdRJXp4ciNHzVdoWvemX41LvR30MrwwYsdtZr5f1Xhv3YeVR
EM1YFjPgL7n1FwuQe2vbkJ22Kk0K35xKwG5IQI2g0AvzQF+sebBMiMsHsiM5S5ipndkbkku7m1Er
6mlr2isUjdhtC1xophsvxKt4t11KPBIa9SrTd2xFKOzDsiOuSRvbcbfAxb7VKkV+nEZSyBVUp5XG
bvIdK/INu9WECfU/JLmr3YW9JvE9a3ppBPypB6sxpjG8wRS35A94QpNr6nzCyic3GvaOaKPyIdEM
ZMgQdLvmEXZD392CxC1JdbfYmHB9xNq3LOXseoxs9szdvHSWJMW6bJ60CLlj4DVlqW2rwmi7gG55
PmEpt+iSqSRpyTPAAb2DLCoh0htZjECi6qCUwRX2xuYWJwU+UTOZyycvpbt0SYRrpvtOmOFSsvW0
3xcc9HFvt5ar9nWajsMlGDPBH2YZQc0l/Wj47FripkG11Pl9yTY7+GaZABrBBVHedkLJVU7fQ4PR
J4yT+Ax4dI2xd6KrEvtkuguXKbkvsQwS2NAT+XNpkOVXP2hLLdHW8W6Ox6R1TAE9cpy1/USQO3AG
FxDOxpqyIr1cZidUO15wPAMYBaZ8vxhZHu+FhKw/0tAvvmd2ncOIGgm9PxU1erst3VG3OWAJ8Kat
SDQCBoykEf3GoNNpIfOrs3470pBdbnj0ALgXozVjx4lz4hdwteInc1uEVJ1w6wNMyoZFnVMLh7zR
+zIaVie3hQgnP8Yje8kP2TFnz/rpSOgRmWgh8NsHvDjCuWVBGcgGVmKKcCuso5iRKehjvtq08szF
PR5FQMO2g2DfvKqFnRUQ7ChlA2G14eITAmISnxZZCA7DpqvzbW7kAt21NXsPRddb4lTCcX4AZjF+
g4hGnk0D4AzQrYm5NiAfq4gPRUg+3Vaj+0heWbu0L5YBx2JL7lXZ7Abiz4i8FXkFkTyMUPwr3RPj
UTdS2ILj2CbPGZbv7yOytmcrg8KJh9RWeBdsZAEXTV4WqyN0dG3y2EtiW0nw6cqthd0Fo4tTpF/D
Sh8VHsOqe5aMe9s94g18TNmEVdofIpjH+5w4YCjAeaSy25gnRm17fAfqzon5ogFiFyrGyciSbpc6
03TReFn+VypcDWSxV9kpUgd7se50VavTaIVUfMSniJFpW9vJKyJd4i9akaHiMXrCnLarvQIkdy1a
tWtsmR+I9nS6TZSTsrOhkz16fjQo/LB27qo7venV09K1odp2AxTKK69Ju3oHrc3CEW121g/url1e
FBywSO6kSHrWZktr4GNay+U4dt130wSuhz1ygLlqOkrpRzAj8M0XnAfyPrI9coIAEY7GnmyQstlP
VMQDiatT9NS3NQFuLlM78yijcDpqaZr3RxKcqoeOPgAgOQkq72oiBZWkPtRcWZBrYhyIsSWMwW8c
WGUs9R2+URToyw7agVKY02KJt8M0Fa7mlmwr37Qr288yrYkOiQI1TJhDT4qTVUJs9uNuJXi2RlGe
NKrTre0VLfee6Ge1nw0cShvYRMZj5lRd8oCnh628z0evPVVxv6hDSW1Kxab6x9rLCYwEx3dHhooY
drNMxW0WF/IzjMdq2mc6afFXM9bHB8fs4njXFTB0bxSZaRL/mWOkm6wDHHqKsYNoW77LlDLPS0bH
Vxkk4wcXNzaSqEZHmZFiFD3F0ilG9ujE+BT3/WppXbwEH2A9Yemv7Fzdj4MDFBZ/GqhjVHh5y6I/
CWcnJrN275gdTBXEkdr7Hqckr+KabmhR0h+uu42GDTvB6C/4f7FVVR+nwZ4ulmGAlAVzF2tvS0qH
6SsqAvIz5haa5VgkNN+8nt73PCKp87OxmaMgzbAmBYr/yjzkgzV4G69Nxak1yqbalWOcP8819t6L
kb73fGxdJ5+3GaS1wh8pTU8JkZfm1s2t0j6G8E3vSvhd7dbrS5DVDrf1OkNciHyZmC6KH0qsC8Bi
HNWG1Oljf8nx7uLll+KiIsCP0WfUkV1T1y6z2SVv+6BOXOIbvIkGM6myExthySSEqiCh4bUmbt0j
O1LDVtpkzD6SXD3q1wVjs/iij3oifE3Cixl5GyrG392SLDs1UQscDNLIawxwm/jv3uTTOOUvL46G
JXo3DB4Ad7daOtu3lrFTW9NcclyFUzPfp7Nc1A4vzPSNuFT91RH5XcTbwnU1vZixbC00mHqgK3sJ
sabf6JVu3oUznMbt2uVG0scESlxpqQ5jUkaZdmWUGv1yx8MpxGd4enEgeoKY8skinBMEWQ4dtxnm
EAOE656U02vaIS1z7o0uiugpofu6ob+Z9YfR6uLoqotKJAcGXa1iK+oKV2SqULUc6clMR/I7DXW/
wKvUiNtprO8OZkMirFWt6XeL1gLO532XYVCYsbrDg6Pm3ZCt4X6UFFRH5QLFd9N1kKw5qS9gouNG
4Whdakv5yFSL0p9Qwg6HUi+dIWDVkN2uzQfishzPS4ytM9CSO4Tj7BKgQzT1XdOYI9lVY6YdlD02
QOJZyDeTHEfa63lt1aA+a9c64sUj+RrHt8ZA0FXaoW/dRb3S+NSvKnzP2gZsC5mAkAm76jYqZB/u
dUxkjDWFmembzhbEPZt1QmAy9Q/R9ZU2LXs3TxQNiK6L7X1YW7KALCBleuQLwsWp+tQ4IkALQeiP
8xjfWFBlW2R9QtP32WyIHzSdzPE01TlQUUuvCVAm6o28djUxoCw6r3y2Ep3EkxKqEpEvQ2K+Zpw6
MDVCMEb5NuVLez1qkNW2VW1FzcHqsha2UCMcEgVoAji7CiNjsYZZzgW28VjG+WskCucp98gV8A3Z
S9AKFtwkOCcdazpzNEJjpDY5LxlEUve2rsu0DeowYx1y6zQeDoSsy+izzqgMXsdYxuCAC6O5YAWn
D+PExnQ9uoWXnczRItKYWC/A8c4E5T3IljVhwIuWfrxMLV7US3OhzXEz1laSHxMCl8OdwaSBxOuG
CiOusWdviDqomGsnbjxexl5vxRegMUe4KTH6pn3V9eQeGF2i+U2F2Qoiv1nc88ijaCGciLKzsQBm
b5yksYgWqOb8QhgcNP3BnqWzs5x6vATXxyGCPVgQ2DnqA+hztCmvCsgGeeizXn1LQ9I+KBqL+hiW
Aq8FrgxpHXSIo/eN2RjVIbYQjO04sITiEJcx6TeMV6JltaiZ0dZSI1cygY8YwfWly1c9IdkAe3cc
ndCbYoKb6pRbqDVs2WPRuwBAUDgRo2uWmkbATOXuRjGvCSwqar5H1kpomHLiuq9TTZqH0FiKrybM
KbmbRozPAbHdabwlQ7X5PrXUb8cqyftqb8clNOSpmQbculWV1DuYfVGBr3eA6F+CqqoCF6ffxuqa
ztoOWdhp90VJWtspW1ZdrF1Y7eP6NkCLKmwMh+kY1c/MK5sHwROd+PZSk4hSp9Nosja7k77NI45i
G518mm7Nj0nsbdqZaq+qKcFvFqMMHIWIfoxZi4e96ZsMJ6FpmieVO4Xc6VZdJycNvOMYQBu3LQiq
KEAkK5fh5w5Hq0ve5/42GkvXDVShl68iJTl0Xycw3S5Ye9UdyRpS7lRa2N+IIhEacfd4EB9wZhUX
JN2XB/rcJc7URlQMIE0dl6y94GonWM0GCNlOQVSlo/tIBDt/r7vUzCs6mJTGjo5+V/2Q0wyNtoOZ
3+4TjTyeHbyh5XGIADodmSiFl0UtW7lNDbyefowMtguEaDjPtlGSuztJIiEpSN7ipEES8Tz4oVvG
r71TN/YWimTr+RNucuSiBl+6cNwYmYlrWN8Sgs2ee6sYYFVG9fRA3y6+b5tK/4unIgNVQoVUbgBB
1cuRUl7F11GNVdFvbYzHnYC5a80OuOhZaqspeY6r2becsZvuQmoL3TcMrLHbqIiLamuLRhh7LA9Q
sjMKOOcyXkrDJbmm4XIwMQF4B4JDz6AFf0EqjzFicsRH7XQ3wKS9est2kA5UHrOw/Ym23b2Fpmvy
l2FxWScS8N7axuuMsLilCsouIRlr/WWMVfrgUccZVyZwqZ7qufCSWxizyvBxHg+k0CbGeN/oCQ0D
04q6eV+xtThPTHnKduehRsSYEWme2pnR1Jg3dTbbe4JGCIXRtdBLDrwx3ouJDnQXIidnE6BoWY6e
kdl00A3Nk1sAwW30FAMzgnufw4S3ysI5xd7c4gxv4HFu27nTwx3ltahOVtwSuEJqM4lFFYO8A37t
hbAcMjYCeLeDdd0RwVWRyIsyaVul5jIGVufFWFtj/RVyqauRseBUJ5RHpKMTGJpbW5oOyeXalsIw
PCZihjxk5PLeA8FCwKocUavUJDX4tlN36sLWw6HC3dmGTKSWyKp8KxbjRejIpd1ZVS/yIC7zte2L
jFI6mF+G0SHiAErcBr1f0rIfZi7Y8Jzec0d+89xkRwDjXn5h155On9wrezrOSRjewZnS3ID0IfvY
jk6r/DQMhy8wlBdyYJj4z37PKKC5iSsvrx69pte8a7zZXoKYJXVotiPAZpt0xxcCD9mtKLIoG0qG
vn4Z90BwoygfQM3VTljeuhoV87EFgmscHeJJcKnOJXsKgQNxQ4LPumZqeVOVlB8cmI9u1hMHtZFF
pz9PnGXnnRopfXaDqOslIEOFBBJgLOErRAPWwYnw8P9N3Xn0OI6lWfS/9J4N+kcuZiNSlAsfGSZz
Q6Tle/Te/fo5rBn0VEQ2MtDLWTRQaFSUJIp6/My956bsHFDeh5oXp488ZFz3yO7ZHI7cVjoYUXCl
80VzlKXfcpXFN6mVZGq4cZxClmrqGSfvjOMjJFfQ+F4YTOWDXF/W8T6uY0UcgFPO5THNlXMQWWWl
J+Intyax6/NzapeZsTNYnEDcWI35VU0+0OcZtCzPQaghZCJJ7tagNqQfTCXTg3Dw0L+EStjty+oS
xrZtGckgnbuGs6Eikq09DChrZdQikuPZ5MxDf9MPK6p3hDVgqc1KU9eEcoGh4BnrNSfR0g7flrme
Pc9Vln61xswh2cuy9eTMgbv6cMMKi6UwFguqR/IV7onMXIKS7ZCxq2DK35r60MRQXo02f6jNfnqs
NSI+9mabZSeyhsG2t9C4slDFOZEFcEwy6JpDfj1kRcy95c35lV60dOxxM9b22eEvPvesStWulpP9
zWfUlxAtBi3n2rYYh0RmrYjXkXjAmRuvGRFwC3PJ+eL7s73e17AohkiUGFSCjlH861SItL1wR06c
xJo7is9W1xavxiJZRZb8OO1bpaWrE8T9MkwnI6mqa8BXhffc9maKxMOVRK+XWW1QDjagwfyxYwjo
ugkEPwJ/6vzQjTWmF3Ja85+jcAWmKNtLf9HRV+WhrrM1vnHmheUrwWzWt7GcdWLLHcO7kSQT1Dve
mukdQJbxfsDEZhAMQUfdo/2z2wMzIzgGwgMCj/pg0q+NVfeWEJo8FbglNOu+ZMoDVWRK/J+o4AZz
n0xFqh/B8rEVHEeR38kafD0DCq4kLeE0UOmug0/jVI6XtlhNBl1CSp5kix/D/TAW8lU0PhGcoiqD
chU3rNN37Ly7apcrUfxEYrOevHwwvjEVRMCSxx7mMzDloUanRTRD1ZWvC9m5Jv3SouK7Vdbm5xSi
kQxdlIx1CKUQVs0QFz1ZirhECD5Ota47S72zVUhK1i+G3JO49y01txGZM1r7YPFYgjuNMKSM2lVg
XzWm2ML82rGBP+vDaoK+I7GMGAZy1+S1Bb2+DYEPJBr5jfQ2wPXt6eTEPLlCUQGH2I/9St0206Y/
dguTjLPXN3NxrmWjX/dWpR4nq6YV67yFpE2r8pegBzd5aM3WI/9YedSWi5NrTA3rkUBHm9wYSisx
yrukFoW5q6HbtDsGGOIa27Aig5UJSBdJSy+nm9pvRXuji8VxdvmwjDQzRpP1X2G3AJZavKk9VBKN
eF7r2pfC5XeD1HICf7eosmcWUtfXqFIX/xQjSE2pFTRAEP6Y5lXY5XlLsrbTj/Y2rRBewFhvdQ4N
Qmtxq5cZ/pt+JSKQv5oX94XpZV3sG4v8kzBTRdMc+cTkHixoF7t9jMNqPJPg4GiPaWzp67k3SeY9
KkLj/ZNIRxhqhEgRpQnDx9OuVDe2WeRM00RUJUfZehlhlf+0aqLG9zEe1YYaohjMg7YQ9suYgkRZ
87YmzO5ERdkzR13N9naiXjKOU2EKpOvQ+Z0Hn6Fn96Xp0MzckDsw5ecZMM6rTTDeN3TAZN7Kspf6
wSU44lNstcn9GOPECPRWJzlGtVm6XLB39uWhSywHzhFP812jE2G1X5pK6oFRlMNy5VDnvay6y0Np
SqzUDDun8tgruyufsO/kRvZnYvbZXxvvhTC/TRwfM3sKyT/k5tcMggMy6uBvFWFk33QCxb/EZNcs
Rw9wJ+obt1A/GO4NJ4L2DBG1egxKoPKbNdtJPx0eMQolxo5Sz1XBxDfDsFeaHqqJpAB1FCd6F9iN
057M1BAvDWGFPzIFWfPU1Q6gwCQDbRjxe67dwxYYn7J86q35uMWQi0vlb3NPRsKTvIaWzfkk5tSg
JxZNWrlf2NUuMSGKk00YUWoMRpSVWek91GiQLBo7MZMFbW6Rd6ZKfCsknRWhasr9Z92tDTVIkFmE
54UUb51NCqAgZC8b2fexDs6+Vr7kSeIssgTQbQvAXhNRXnK1Wmu3WUEOXAJepjFiWnoTCBH1Ze1j
SEjjpWsJPKOjvZHCnapoZQf9ZZxxUtzhDFIy0MRIohml4xC6DUdta5dKixrmahPm+SaO3aMjx+JH
bXaOxMwOx+zHUpGtFcmpWEhib5NRD5BH0ccvZbHh3SuwRteSQdU9eEu3ZieGviPwWXu82E2jlitQ
Z6S1zZRWIQ8mngNEZfPEKrhNnzsAYARrW2l+9FMQwmc19KzzST00LUa59mCGWQrs7tfswOQNJuSY
dQRZyV0vKVQJuQbMw+0YcVI7HVXFciyckLn/oHtOl3CBSAcoZqF/qjVAQKFCnag/llBm1M2KqS/l
p+vXR6Vs4V6VrYVEaW4Y0ANgySo/sPNMM0NZLs1DVxIVtdvQ1w0xgbXn7as+NSFKqhiA8iBn0llB
+XHjxp5VDMA0uQA7Ix4nXLCoo8VeLxrrrBUJCChiaEttxzHdhs6SWoCzCh2dqY5KUoRpxbo7iPGv
pq9Tu0qTDjOx4if2bdUt6pDeIe6u7bPLQHa4HhTot9Uh7zP/FpuYS4mRuCZwnT5phz3/B0gcXMLf
PaxL/k6us33MIDS9TA3HFUEsawbSh5TdmDbL5Chjlkys+oSC4yGR7JgJLYitk5ZPoIQwilpEL3RW
cgN1v02jcen66cBV4iGzxEa5hVrjreNn5TGNA59Wd6d4nEfIl8BmraBzM3Qt06AGpL724rohs0It
ZS2EBJ7QSFUNITmUzOJGYwbaD51G0Vm0RXWPu9EoIktbR/F1NtzuU8OB90rBNMBWW6oGrpnqrWtp
OlUH/mlenxfZeMYZ/a/MWCGAeUD5auna3qqF7E7eUMsi7OvMM46OWqvvjBW4VnBLt59Tn21wVVPV
06Eocu/QSTZxgZ63uX/o0S3TPlUqETAp4/m5K0T1Pe6cif0pS0oRWLGIjxN64jYoaeqgRXuiTUNr
8uzL2NTrFjnNfGyLaYFVVItOugd+7YN9oTjFV9eNjvuTzqeZg95bKocGI5+8M4YrJCNxlbJfE2Nb
MYNOE6QvJIeme7ZI3jYGNY3bnGoR+rhCxswKEdpiy1C5vdbRam9cRSMhxtCvl0jmMcTEmX/lviiM
MQ9ElWfyBPlTXulCjaSbKb/9OWdkIO3GMdfyM/VazpgC+32Ucf4OUVlILz0WI/MaJmmsTUO5TlN5
K4WOLqnic7oHgIOuHXkAYg/sDFR7xbqQuWC5xOavNMks3g+Zac5j3lqximIXEBJdawFBU0FS63eE
WYP0arUl1kOXHtXaqcVj8GK4uUULBaVg3xC1yjNwduJzN9dkRnWNq38BD1KT0kk4zfiRVO3f6B4A
l2xuDw9xI7SIt7qHJNNp0YzB30Olrg4dM5SwH53hrGtqxC9YJT8SHd7mfjVEFzHoMKK5cumuhxU0
nUtoipxW8zwQM3XMCK0KSgJ8n2p+s5TtSfLZ0HNnb3eVXxCPmHdPfxaevNdp87DBVMcbd0wE/Lr7
TrSRFwupfmxHogq75y43QdBLIXzWOCPQ5i5naVKCa6t8lnUfSEaE9V4wImxUIrRRBttg/vnda7OU
Wj07q9ZodMzudnCQpMW9bZi7MicdKXJ5YgHrS9l2p4cu9qY4bF13cQ9kq1hWhJkBZIMyC7c7tjXR
nijbPUb5NNVI4qYuszl2KK3VhQddct9NxfQpFea03hgqBahIlTpllO41guXZiIeY/YVbJJR3jOT2
NlyxNpJj7JGWybKHhQpLGWffEshU3yT5Il+UY2+e7GZVp1kbkYMvTT89KczYVlCu/Q8L+RIh5135
guh1uGOxQQK9l84JMpbRQWvS9YLIGqSkfU1vxqXmS3LVPYXJ2nyVKdm2od6zddvhWki/rvNKksCO
ElsrXxky4wTvbEeD++lU2Y9iLdGjG4ul3w1jjMyFdW06PsikJeTAsJFZcULH1Rdn9nAYd9WkfUGp
gpqcQCF7YHRtAyHV+WEzwLayGMTl2DSfUxeGxUcK+98UX9vX7kIX2YAQm43x7e/FZra7FJbAzplr
fcQZ6+0y7Ecnk8u/J2jbCCexjt9aP/s8uo36aceFiMpkvSa+hPVyYY+3k+I9//mH8Jv0Fie4CX8I
078NSgTN/du3JRmRmIwK5wjRSX3Dw0x/9mXaH2xgLI+w2btDw92wY6DQkgE5xNaz405xYCHSDcB2
QXg2p8L6QB73XnzLm+KnwTXaiPE6KJG3b6o362bQMeVHW2jcufWrYesPmvQkORQJHVby5KCw+ch1
sP3y3ojyAC5g2kCNhvvVI7ji7cu6oqdwslledTVDbNV2VJ6Z3d6gnUc+gr+ZjRk98yPYcrIm7fGF
/0x5mxO6c0xcoUetZvh3TqZ3+7XNqJX+/FX9u3cHzmPDSWKk19/fQAbi54ytpxFxwt6SCtkBjc+K
5ro282H8QPj+m6uSag8kHGwsB844rIJ38mfJUllaQ8KhrfX2t6FryMz284VEB9Kif5gLtVqjwDIq
u16uSyDtoZfXgm10vO7/048twBRh70QlqQuwFG+/lB7k1WTrklBMNfUPGQ37TnbK90HUrumPP7/W
748FEmlYJurIMjEbvz+amUUOqCnkGlmiph0n9bgAeW2xAwTu63HwZPJ18OjzB4qBD177N+0linx/
u+IIIXHqi3fnQ0fwKFsm7vkB4t/DVDDw98yxsHagvLq94QjouH/+tKb5/n7HO88E28RihcuByKy3
l7amcdFgrxP5Tro2ScYAjSSHkl7te6ugprfUMJ6GxNVHxH4Z0bd9aVQHxlY09rRE+qn0bCqSiZHe
8E3XMgCjQJOZR2YUAtwvzPwBmFElhuCoafaU3bfd2VnHBmjCWrFH+fMHMt5fQ8eHWSIEyEk03tw0
7/SrfTZzFzWSth1p8zf6nbXclbgUP3H8l5cmcabPjdegqiwWzrSCDGgUYj4zjHYzxPL4JR3MAtze
QSS+HgbN+jITknj153f5797kVnjgT+R/aLvfXnUe9XNRsNY+DFUljGjJ1bA86ZUmVKD3s9GdMbsN
/dc/v+hvP2guDbcoPDt026aHj/3tqyJX0lvw29WhrobmxLynpjKznQdqtHi/siC/ttx4PLYLyxJi
GbeGcRJWcmT5/JG97y8z8t/PWXcDh3mcL5tNFLvPuwoo0UxV6aybDrGhI6erUANeqq4zr50sWcVV
7ZqFuqz0fNkNv4jYOOC4S8WppXfCOyxYWux8XPBWiHPRJ8u68NhZoBlrjctYGwxsFvDm6OjajmNc
yzrnhn1Kvkau5XWkfJgcZ7sqkbo8mh1kdV8h2CBLt2NYXM+maq8LRA3inNmcc+eUeM/4ylkZq4Xd
xFRnRzAsPATFPM5krWCRhUMDuhJQPNFjXSG2714d0DHL52RN9fS2akvGuDO5w5d6VL57sezWtm7M
HuGSclLdvUq41fKAHGP8d5U20Bgjv3WfBJ5ughL9wpnukLLJOWBoiROixfh6+OD2eH8UuDxu9c2g
gYWfkvj9KbvkfcmUcdaJeGBnBVPAhwPItBNbWaILCFZWg9ePMCDdGzE6SUtDAJh75NvGaiD8ffYm
ND6N3o4flALvn3qcwyYoWdff0A/I5d/VJ9g69Q3/vBzWLXC175MaI2rGrzXZnKkf2M94kL47Ereg
GoddtktrQ/0h3j33qiXVis7tkwNKNdFsgi+juo2rJvtVWFq97EnaLJFupajB7gc4os/+4CnvPDAW
TG63dPv8kA2Jo39JvIF+e3YQF90zdZM3PiF9a5D4cGgvGRok43Ollfn8qZGqyfcNZfK8r+uu1feO
x2YjdCadcr9bYB9dQ7uvwbmXf13wCujXzarHyRgMXP10L+YpIS49mzQz4c9gxz4TdDovx66z8/VJ
GMi9ic6FkrkFIjvG0c/88mBrWNjCbR366hskjPRVzBQlMQTguoSpHIVd2S/aHi5b8cUsEuOgG27s
nglWQXWLKSvWAzC/TYKxHoIJtb/V3SLZbh3W5dRWBxZghcSmuQzE19MVdPvB0sb4qWNJf3CZthNf
sxTV99nSxzJCc9R66JDr5pPfwv8OmkYbftVVIXb16k/5d54dTHwK3xqKV5YzZgPuVxmfllmlcUA5
ZLUvIJmTU0L7VJzswRkfrKomE5mNSEXGiYjnHxYnK0c8uV9OYGXD8MmzSn86TSwLrZCtdPe6PbL8
XYOiVAZOOhntrrKll+9cL7d+GbkJNbZS/fKzRDX5aOVZK35kmYf8XJMNEVJbrEGW4uSeSExXnZGy
euBmuVoYSBIP202zuxMeXtI98hryEGs9HiJbFCXr1HZmrsjKhy4Gqc+gBaandGhpWZGRm2ZVDTlP
4A0sHqZccfwqXpocXBrWNdCNofzszUx/dwL0JvMst46/8IBcCa/0c6mlh2oWzt5MkdocE/IrzGfM
sjiMTWJnzgSQk60waqu3R8dHehwiXBb6ckhr75hDNypCR3rdzzkdWTMWxEymMEBHbMkI3tg2IFTr
iaPiASSjOYGytdPof6sjcwlBmu9QJ5cJVmJzZrIuMGApIeddZUn1rU/LtMZaPMF8MwxVFEHWGhU7
C8Kg14Azm69Blo6NdHhcSjNkW5ncmQqxO3MdJ89CzZpYIWqFs9Sk3HfFo4602dkZ5awu3piR9E57
6/xcU5PxPk4UjzD2Kl5uyXBhp1txrHq3TMYRviSrdjdXov1K90+OK5OphTug6L7Z2UqyA2UUvY7A
YR6Q+zcDNLfJc2IfLMctNtjwA7MsKJ8mGZvJPm0tdXaNzCC5uR+R12lF+cl30+W05Qr/QEPSnNzM
U2yBzSyzo9qCj3IqLb5BgCU5Gkt8MURVa/Sxa5Da1eLt2A9aV8p0fJ7SY4nwt3e6GmUOfliKb1gK
51Fr5DPj2KG9Tvp6ftCNXMCwLGrjCgmn1oZLL5ryisElfEixChE/TOYq/Us6dqkTomThJvXa1fxc
GjoTtU5hGNwxUONyl8gU8ZAZiT6HLWXsvHezeWZlBZmuZcUdZ3dansvluMyMthCupSYpqQmTDiw7
+BJ2uRP3XA1nVQiL/IRTiOggmOux3V2VtVqIErKEsphEa+U9Kv3m1WZIJnbV6jgPapzdNrC8pLqs
m1t+p1MiWKHI0IrsmjmbXia2/9XZ80ZCMpD+vxZDtZbBsmjlGpZ1mpCZmHr5K+Q9naioarUTkq6L
sggwRBES3vpyz6+CkcBUm7BkjFJ9zjMMLke/aNRnTItYZmI/mZqDma/1c5KiAwTSJmZOPnaIJXdF
zr3Nf957gi6tEtZAcfpC2Aq2PGTdc75fUfpEazoXzV4UWYOjjoidOCplqlbUlWa63Pd2QYRjnLv2
XVknrDhKW1YPXew6Ztjq5SYHWdFGB9sGh1gJIDSK+b1pf68z6vb9WKyiPhl2v75OrqQMsTruVAW9
y33JEeAjL0GilIaM8HEhmj3RcSDTTWCMS70kBBRaRJvEjEIDY/YdEl8yqwpELRDgSt1pvruSoBKU
BwqwByJ5cT9lM8dPKfv4S1GIVgQDSCKOH89H2NhPDp6SJV2fVkhexW62W/ORuq1MA3dkEnGCDLbp
1338ScHqtFUIyJjseWs1NXKVdFsrd9IkG/bCrml+Tmd2pJzj8ywfHFI5f7TTatznetXIo1tC3OTA
0gYiHufYcF5IQ4do7LVQgc7wFjR8lG7C44id2ouRlbjyR/R7JL5ABgr1hVVPkhtz/dLW0hzD1itR
oXNMsWO2YRDC8yDhcL1rSj2JNB+hUrCuulLHpadUIstYGXqk1VtSrWQLQBTNiK1vsmbPjTY0vxul
lUGwn+zM6icOtw79C+lUBlrXaohR15BOgwRR7LEsnZcW3gJuygEnGOGY8zbDrprvHqtXnZGvSZQk
uZqOOI6uFduf6s6zZvTVw2jczebquU+xy60X4PXloQa6idkW8U/NTpAtDi4qjZMHM8W8g+N7JBaG
6qHjIMeatfMRsXFFekafot6CM/Kx1W/8Dr1PyKUdvlhLpsX5Lku0UUSKU4K/mQwf5l2i5ftWzHhB
9dkkPSn1G5LFRqXl6iIL23gypsUvTozt8Xsxru+/Z+iySrwWTazfe3ph78UAyCdEeyRbJF9GWu6M
unnp4fPbe1kiXosMIauChTfgK/Ss2ebo8AuWZ3mSPGScyt/ReqeKiwjs4jCRSPUNuW6piOuZh2ch
9fi7Y6z+fIz5SvcyK+qvGY3iGjWqqH6KxEPU1/LLLII6QW+FRaEqhrDBS1xyOGXMwiYSUXQ0Hjy7
8F04/RqMGDmH3TQ180XQ8rADNtZxOmpaC4anpwWmJwbgdWPm4HmewPPGbGy1uRFRT07mY5+lRRK5
dso5lrtWx9/rfv4k1mXqePz469VYkZwVAf8pT7lJS8APb+Bb60t42yQ6uwT+wI4MdA+DQxSvNh7J
WXlY+7zZROqspX0Kirful/Ue814NZLBr7Twc1WwXYZsVC9t1ci2IQAWc+GNuk8bbEW9k2mTZZKLl
Pu8Y6q+6QMvZe9wHhJ8/GkVqksiD0PFprJd8pWJ07KAwtwmR5HemgmSpWYIXaT9re5vRWUmeXDM3
EXcKv6DEouUrsnUZr1jnNF8BWuE0MGZ9dG41lsqErqnFuFkR0HH0rEY9h2VpKHlFqNTQ7tx8jb84
Y+L8bDhOnN1ISE51KZfRvMP8xoIHs3OfuRettMo5TOuGiC0PkLwIs4LD+goORk1cEtvPes/zQNl7
czLs+IYf/eqhkxvnvd9zaF1rbN6v5y2jB2CxctxHcrY1DD4SeOfZK/mSwq2VRjxCbGURWDpCsogQ
OOeKKnldQj/TbdQ3aeW9asksdQ4nhA+7EhCMd5TE5uH4XdSqUW4A/9kvGmrecidY1/g3MqaPCA3T
WL1gnkiNI0fMnaudZ5EysqeqJmGNAj3uhlBWAz5/UA9GmJpoGvboI2stHOecQjHRMae81ghHnCgf
q8bgsaVpVtiZdn8NQlorzgUDza+rPpiMgYdGfY9dvusAN83QX1UGsthLU1i5ewviyB1/dU48jvsM
2f54KtPVvtdSZTsHKqqOUx9B2zzsFhQfxZ7Sxv9sSLs8zlLpRPKhEMPT1AG5uVOd9FhBjGap7wVD
i2KfahpuNttJ++RKEeKWPuTuJPXI5fQaT5OXJ/KTwHy52R9rK9mrLNWLW7WiIrkumtnNI9wgyfRq
jElNO96R31aieQb1I3IZjweWeFXykIPDxg7QjJYxsPRxuyVy3SJOURTORCVNdOHYLJFeGlT9DdoU
hPvadAePtWWwlafVfdJ3yNYFfLspsCZ2V1fJxLz0xZZ2dY/YEW/7KpEGUF6q4lVfiBbuPph0/T5D
otJHvWJ4wrV8qBlvpzllQmKYSU91QKBW3QB9+FJj2APAP2Oyr9X8EYx3G5z9fWIDKYQ9AdwQD0AH
hK13k3Gf5juflmUgjCcbnztLqYAnQfowyX6I2FbEQ+CX0ytcmeGaevcjn/i/e3kGAMDEGB0xqXz3
cQfPZcLcspXQ1YRoaag0kBadbbdPW/TVs290ya+8r9BLVaq70izt15/HI+9ff9vYMB9BvM2FYD67
TU/+xqNifErwKuaoA+Oaytvh2GIKQz12QvTU76F2NPvVq8ZNg4eGntryozjm92OJbQrCfoZix2Aq
bdrvLkBNNaEDdV/Ag6EeR2KdnAmc0l98PvqV5w7jZ4dn8QeT999QCdurMgoCD+ayrqTMf/uxE6x4
RLJK0PJa9szGRp1JjOwDE2mqCvUUU0OSet4lNYBp5Mi8H0BJFB/Mf3679FDvnL+wBCCLTUIC374H
j+ysGkWAfZCUodXZcYG4XfRpGKcA4GGzXhpIUeWDbOz2R+En+i0Ilb6L/vz9/zU4/vv9T1EFxARU
AXtYlyHZuysBh6WsDANZuKgJTN8raYtveltPhEg6zTQ+oFoxRdAyTXE2S1z/y6QQV1EOm6m/7lOC
GK/J4TO1u6z0q+7X1Nc5nl/liuSS2CJbj1QAy7gb/R7gy1iv+T6OawK9El0iR7Kly3mrtQR7ZA2q
mEDrjVy/rLM3IC9vZDVFRPq68TGFXVU84bawq9ctHs688dIBnwUR3kNyZARcw7lwoVEdczFM5JOR
ZDtEQ0V4N45xDIa7WbNLfcIf7FQv7N0XYz8MZvEDp6jekzSJZjCo4YR9Yvpu0O0ASckvWTHHzgdD
8t/2ksJgrwwvxrFA4TjCenfFdZSzi8gmjGRQnMMZYUwUVx5Z2Y1JIik6kCsnr+bzUBXVrqK4vgUe
7xyyeludD4sKKr2ujn++C4zfbgP2YOzfPECXpCcxG3h3DvRrXSYa2LnI7zywThPGMu3cl+jinnsi
+kz8rSNGSMSTTZBY/lruB0FhdNMyLuMnUoIGfZ4JpGhPqNoW/YB4x2h29sjM4wdW6u7ZwyWfHJeY
edF+KrXmsyDVAYnnPDuvRJR5xOItonnRujZPz3OK7DeHi9tESaGv8ZFArlzfDY0J+HU2S7QZYDEQ
vBTxQmmYMPXb5yquEQsO2SguuDNIhGT44dj3k5XOdZTbwGQfvd5NmhNVZ6+zw6mkHeFrn7Rdr6Xe
VQbukGxmfiIvZrO2OereZm6ZlQ9x+bk2BGkYS28PNLrwOtqoSpme7Hycb3TII5OnwOh7B8mFYfbp
3UKdKs50P+y74Uyv6Z4A7na4dc2WWM2ybNoHO0WZj2nBGJeTC/fHfSZLO/2SaKmFdgp5hvuU8EWR
nlhZXzvNGepLNzN92UsJng3dK/l9UbmyXUEW3SHGlWa1rlGOukzdTH070R93q/fJHu3FCbI6WR86
flhlUMEMccOU0kBGRawxVBMOwWq0c4OPZTjFlYCWgV0Ya0J/vHHG1K9CqAwMzMFBtnu+hTUOsRQu
WdQ53vC1zhObWA4IK+fZSFDCDjLtIpIYUzegiOMjyEG6CJgm8JzoA4hy8+PC0PYdFHl1O6YQbc6V
XnCbEz1LHCBRPNX0HbwpWn2i7lZQzMBVe0g87ME06yppSZQHP9RpvFbi5gdEq95yV2edTvKlJrpX
OjLqYJQvCOG6zJTzbdL5jftgDFV+RstkIBf33Fzi0lHDAc1TZUSxkSXyUGqz4Vww/vGhFUw4dQO/
IH7F2Q7y3M88u4XAAHyqaI34py177E/5MqEXm4A0nonKFt150VqUTJpbTs9F1g1ixyBYHz54iL2v
lOAZUvY6W9bNlpVivdtxAjivdanWBJgWLLxk9tv7tSXUhWpmPZXcaP/hGnd7PcqEjeHF92GId88r
atFhGE1ezyo06xFc8XewPchOEZx8k047ffvzmfTbDpfXg4zt+eREIFsAufr2+Sg0v85hwmB+Ew42
GdHOtzLxoxbb4+e0ACQDw2rML4M/VjtfTbax631zPrBq9z6bbvI1E3pJf+wSU7kKiLKgogmHKuNJ
xaGPUC6gHKqusnosryQuaOylyn7582d4v3XfPgKfwDQ9Ni+Gp787VWnPYjlkQPaSGcoLFgMjEtig
QjLNGbkmJvwznSng1YAX4fDnlza3teffH+zIcchhIOSIxb8Peu3dMraqBmSRQ+xGpcJgg3oxg4fb
TSWGsVh3Bv+mNEfcQ6iNUbp2LrnnR21K19e5b5whNHug3wE1IyCnjhYbX541mEd6TAwN0LbW727u
cq+5K3MJjJ30MAFuHl9GnjOgZU4aQ7uulfCh5DB+Gnd//nS/3fvsALi2iEY4ggi6e/cM1coxTspq
rDEjL2noMu75lRBdHRoGvlLk51oa/vkFrW0b9/ZyAhaEWY8IjYKRkvnt3ZiAFoQ2lDSHadEZescJ
6TLeUAClw2jJg8BuJ3URTCOKg5m0rrlLqausUFpct73eq2wJ7ErHVQKMw2et47bFc9nldo8AQeEU
oB3DdiwkacO4nBcIFcUwPyVmo5ITSiJm9aqSQU5TrB8x7xW0rGSmnTIkHN9rmsP9tC2POX27578+
+X8UT3Zb/ywf+/bnz/76a/3/IlqMNu5fETrh1/7r/4aIbdlo//WPx+Hnd4XM4O/BYvzB/wSLmfY/
DaRSSHNoEjh9NhXD9LPr/+sfhv5P8hEo1Dly0ZcQPvGvYDHX/6fu8KyH1k43wjKXG7KD7UjsnuP8
E3a8QPGFBMtCF/EfBYu961zoEE2Lw144PgmPzA7+Eor8rWFrCrZrc87oP/WdhuyuysLzOJs1i4xa
OWQDu7DYv5uVJErXrf0sg/MyZM/4BpwPGaJvj5jtvbicvZwyQIFZVv9V6f7tvbSNyps4qeV+ZE53
y+RqTUKGLlIGhp5K96Yk1MELMH9OZoDmElsAgbJ5WGOfu535gadsMTqxrWOVp4JckvBMPOCEIJjR
nmue0LEaTLNnQzg7E+tGEpUkpnFmjaTEosTuq1tFPTUGeWq01gdCsbftGR8OqQ0BW3xv3nap30uI
2rkYS2DurBTkqh+0PGUfLRvT/zG1qWaH1Jx8KsvFiBtgPms1mra6/6gu36YP/3fq8CZcdGGoprjl
PJdm/N0zkCFmMXc9a0Mj93P91CCtYIlSO+yhKCE954a5qmlHc5yOX1ZYSMUGqrA+TY1ZWyerrbr+
g4PX2x5Zb98R8xLboFXY1FX849tzEBV2VcUQEEIScVz9kVV2lQbYi50igu0zbgmvWuui9TUJB8Zy
tjyVHYOPc6+cPkFR6cctz4U1YcmtdRh1lxbzy3VZei4n3rL44Ms86L0CoMG3soWblMUId8M4BmfD
xlNSUk711A+o12yPff7g9PZOSs94Asivj0dP71mge2BItE+TjpuZUbssyytMeUQmtLk+O2dy73vs
6mvyNR+minY1g/ywb7GDzsA4KwS6iyvUFFpYp91IX7TK/W/qzqTHcmPbzn/F8Pjygn2Qhv0GJE+b
fVZ2lRMiM6uKfRNkkAzy1/s77xkPUsnWhQFPLGggqZTFOodkROy91/oWtCZ/zJh7dDWQQqFBTHhs
QOJOgjGXe28ejG9ULZmxs5A6NZwc/WW68hp6p9GW04b+xpZROXtCkpSVKByf9Ren4ap5tREBFMeM
CgpkCAhUQatrUCDdt7HpsaMY7Xd/dlucA/3YzKSc025PYEZldeS5y/rakOqBxgf9TcnscLCB94qN
3F+Ki2ZJ0habWeRjBZ8iMWXZekSZlLX7Ga+Vf6yDfMPACQ7iIqMowH05I478f7F3Qt+9nEX/+NRY
hCAiSKdMQ+JpchL681NjYCPXzeJYcTqPlXrlkAlYA45I7sd+qHUGm8fr15O2QDTdVelkq+seCT7I
VEcuwR54jdG+9OTLTUeVdeEG6wIW23FZrNaL7XIW5RGiBBNZX8L1OHvI+5aEvgLulBL+m4pxOBkC
mtK0GHt/5g69DS5tp7ghc9TeNZNYDJgh5YDxlCkJAuDRGywWLdeddiJzN7lTXQYLrJkMVR2spmiq
QzEE8ntAex80oO0U4+MKqDlIMoJd3XiTfZcdl77IaaNxSBluq3TJhmcDo/ieJ024jMzqbYkm8g/y
2GldPKiOjdG8iWzbHl5b5Dz4Ml2Pvj3IuYGukOWvKJVHqKtJxoyDMeaIk/VMnbVV9FmIB0tC6WSP
PWiTeo9TRLQEIyC+jG3Du7wsQe15103JkA4F1GZ9ls6KvsX26X09WP1G4hNrPtgyA9R8z4aiPNQj
2rDs4jBTKOEgt7FB7tqsglGTZT68SvxP6gNoCHPwYRJ1+cgoBphEjfD8vDjLuOyqsCFyqS6x7kZ2
3uj+RqMM/MjxfHjJmM5NtWPumK6nuvARZTHyJrPOtSn7oxmw3BRBqgF3lE1CCuQA8LtRkSzc6y7t
xuZJa4rkHe13mb7qZa4usKms23jtLYYt2YAfIMJDLvs9ksV83sl1grfEbg322Wl6cH1ez+gae+yA
yacxSHhMtNuqTxCe2ZiEyzzWsZHOfAdUKSWv8DLXbxBo1YVJ12CYxYu0dJGUNW8aMz+p9wKu4AoK
JqifdWYEyBMaBj34bOb8UVutlI9WOzBRLWYLntlWiuKLQUdTxaqY0cit7Ng43XsK/HgNYHB1EkM3
8glIanHgKglicqNLdQCeB/LOh3sH3C+XMDdkFU4S6uw0wUmzMgQrVrm25t4Fpih3FXEVdUyfpjKu
DUN0v8Jy6eGQiZyZOKaevD7WijTzxJHNuiVhF/r3DOhpvcCu7c04hIVk7szULRA+pbXxmYWGnSaW
qOS7abociUE1dPWuwOOPxTItkRrLYDUXHD6LHYB6ySmGra6v+2+BwE/GqNG1fgJ0ZsY6BjNcwUkT
mr2DGNmzoems/GZAmBoQomjLpE5yjPGougH4JNMM8r6CBgThnkaV0SeXMPUsoY1a41wcrfW9Keja
xp1dB2+CaWkeK7suPitYNg/hGhZit5jo4vn+ETUlFvzPKqnDQr9iRgq2uBI6bOIZ10Mej5VIX9PM
5rSP1Qqvipn1486vl77dsZgTbF57CzGkqdv6bYwjXonYc5R9b/tQk+mYFeGjowabHmOucfC5PA+w
gtY6dZMeNzguQYBB/ZnCEP7tZe2hn4KVz74HMTxkSaqzIYgbZZPp2esBURUCTOs2B7zFTJPkeT8e
zAV+Kigq8KjWumwGpG1UCPuy6SXzx1m+heGqCT3uBIg0Br+cm2YHzdnZG5XhR2mK7g1niuVtBMXa
0r4zq/wIWmBSkYcklAaZJ7N7laOxOehmlMQIKsAxyZCxHx9B6hbt62LP0rqiHPazC1D6YkGb141S
+xJ0cG92c5BfryEt10hPF0Z1iWFPRTZ0AvAYedUd5OrjIpxpKx6RqBpLMhpidQDsVFAbB12pT7Nf
Bp3MHj+KgNwzWBeNebmBzlAXe5SAeMhnkumYBlvVKKISQ6mO9NpXRaIWv1QgQwIG590gm8eSzPov
IAb+zylPneDABFhe+zkN8ysoaIN/go2q2rjpAn1BMfBV4l6lPRI5JXIJhIYhg0/oMBui2bbGRdjR
yHuvg1Uw9wSrwIVn8Pkb9Do7bpoJImvjFtsvupOGi6DNYs82oLg+ari31qGbLy9WU9ft04ovgPvo
WakTT+XkQjPMev1DMyBygRKu/nTwjaw1oV5vCHd7bFEOrG+j+NVsSgNLmrwV/09p95VCoMT3B01M
pIxw5skB3yHmvjxo+msseSLMXoca0lHUajt4dMzMAdqami6frSjR4VwmkM7J9PH8o38rVAk2y6iz
m173ISSbrkSb6OksfObYudIxnfPuy2ugQJ9yzOeQrjDrV/f4H6siHheDZUIZ2vk0rB6oacHtRK2c
Gh9YGJGBFMEk77bG7H9YVNbDId1k41/puertGKld6MVbiPXqZFQB4UQwfMx7u+ecFak2nL5XRue8
M1cMfyA3FCIGDW5U0TDIjcQ3dCRossep0rBfWhJVGtqpjJ2zvGTOMGGCRI9SIl6urVIIrC6be0P6
kX8OS4Csu2GW6EnsJuRUrWs1k9CyTumKFAeaLIqFmjmwy9T3zcFBC5JXQ681mRk/zdZ8QTkqCxIM
3UmLF3n0IRGng5Ptdannx7qYzZYFrM+f0wbBVATJKy33gdnCuyH3aJujNkXFmLjDqj9z8PAqggbk
fGhcnOQviDXA39pQhUZjYGoHrRpSvwR0hSlRFgye2q+zs/q7oAPoHJvOVLyhHl+8vRJh+VV0qVNd
FWIL7J3L5vpkolnudtqfBprjiMlqjt5QsGIjC4c+IieqgxHcl8N8yHD8gwTINZrLRhTml4HHSx39
Tdbf+s6COt9ODgOgjrrwCvez3+9n7fZfo0KPcpogSuQ0wnz3kwGH98Pux/lrWE1GEAXAUKwwWF/B
gSIRf3OcGRoAeypUSXTE5Usjy2GJhAR3knB2cd2zWjJAl3rK7OeRo70RBcpgmxcbN53PQQ88rjun
/Vhafz1oh+WbjoopigsHYIVjCHXqlZoH02rTX+b2kzY8P95IhuMHOZpCJ2BRoiXdzgjtzZBGzRHq
VfrgIhB68/lf1v26MkrdmfnQobKx4DnSii0+GEikDWFgPqZVDia4N1D4aXOH2bHZrg0CE+/aYhp7
8IVVj+83LRe6OUGNh1iB/TFiYUsPqmPGGSPI1gBcIe8RT+rUcw4ZqAifVuBQrExZXf2yBy36CEY8
OCwJv82NKRKct8q00zmCB6nf2ZtCA4RkLnTc+0oVibDJSo1TZKzi4M20CSMbP/11t85Abl2Fzok5
KvhfCSMr2KH8JIytgb2cY3h26pX2Ke1Xyk+/Z8FxSe+zuRpgXXPUv8aZoIS4E2Y/Yq6C3baukPDg
OAZs1du6Gc8tR7FbVtCCaIStGD76IEegOeKrXXl70/xsERoJHtzy1icvNy5RrnAJo3EWI4gWpLm8
emIqfwHhUjkpFlYN0wlxFwyHPOzTyOFbNaOFDOCHZWMgAJtPT9fola0dlEb7ukRhyrjNy50jWLcO
RfiowAHb6Fo8QTu9CvvrOTSBcXoL0iO0OXfbhbFIEQtK7eLyNRXNF7skOErPQX/X8YXHxVw+OxNK
laF2xqcFwASjIrO6AyZyzMs131c13NDENQLrC3lvTtlYyFPWYLxH3QGx2KmLE6YOkp7aJ4w8Ija3
9qUJjSlhefBPAeSNUzvlR1wK3a1HMumxzRFGZ27Wx7zdxsFu1/4yGsuSxUXqBoxI3PCUGsk2VV3U
h+uIxb8fbvu2kg8zUCEk49jZB2m/5QUS8/Fy+CgWvQOdUhGexUsMoxUXEou2qtBiob7GR28TnDnO
OOWp5uLMYhC0Wk72DeThDczWmxyG8CEI8vFj1gEhPm1V6wREBB2VLLyoCfv1DrxEfZineu8EPCuh
yn7YLsuy1xhB1C34MhKfyGOr3eAEpdayXz3YkojkWJm2E6e9u0CvQ1QCpEkWDtHvkzbZ60vxgOCO
xgO91/PobhhxBkaYkz2R5XjBjUhUzMQYOdl91zYHD5j3CUS6OIHz2HdhmEFtM+u7jRPWMZAmOQ++
vB3BTURB0EKdHzke9EFnRvTH0RWt4/PYNsHVNCztI++gf8wNsns2a5NxOtT5Tyhk32z4FdFadvWx
l/WZNiR4qBl3toJLct2PYXXFaAdKugGFYSwhaxiTZ8VbiZYrC4vLWPzol2YIbc7GbC4cszow46N2
07O/dza32ltjdZ6zNuSoXNhqRzOzgdUovL3ViyGytW1xLF8e/WCTt02Gmqkg2Jeg8vq5NkUWUzxc
V9OY7xxEcxwGa3mFLUE/eJ4R7kbk1jLBL6iuvGFcknWpynM3cNQDYuS+ZLly7pE7PDPexKHAkUZH
g0IVqp0p58Sm2P48vv54IeuPNOFgPeRs7VHBo3OYplDDXNb5uGNw+hhwknjQvtee1Ny2Zyebxz3c
w/wmlaGO3A7UMLHrU4SlgIOZHr4TTkkRTQ8C5CFsf4rOYrupJOXDkFXHi45qAKh2SnOZfvcl9I8L
jqtyggefmvjK34yfmxMYt8qTTjKn6fWCmqsP5JlcrGeEfuYV3Id5F6AzdpSiUS8RWHuSmIGuNbur
taz66wp96sBWFqdlfqHMsIfl4sKXmPKAbi3NWvYur4nKcaKeQpyzAyUM7dmrl0NtLbjkM0ABQ647
zlo5qSU0dFm5kCTPh2rUwc7Vzt2YmnCnEcfeNpx9cTZmFkWXZXzHaH9OA3QU7WwO+3L1AElYm7fT
rFdVYFwJBcyZ0hqNKENQ5lBj+rJ6izioFfAwLuodNiIR24Nl7GfTFm+LOTKumnMrwjFBWa+LAz6M
dOe6M/0EXpAbjq8N8y1vPQAci9q++oG1JdxJw3qXS31wx5pxMloc7w0ZxrGaPXnOR2s5DD2vJYuS
Q7QPZbZTf2HK5zaSJobJfiWm3snQWK/Py6JCejB+fgRYuUWTX4rI5IghLj0kGUz+lfLr53ba+L8K
sd5k4ZofdWqEB6BM3V7S7YthIgn4OtAkIID5dB1q8lga1XwOq4VBRYZftcF6DVlo3mVjAGWkUNlR
uovSUQVtI0JMh/cD7E2xeNPLtPgvKxAA5s4ce4p5OBkt85nYHKziyu0XX8eALl9qq8bJJCdsQj3x
NacMIgmpFrC6Ep6jfidHsSvW/Gn1yD4WNAiqkHcnAzu+gkl7SQfeubyqro2C3hAInfyEWeYTgcMu
qFyc6mP9aRRNcY0q4bZiInasfEnFs11eYd+wz1uO4oK+IL3aqUs6pMI3jQM+pEipEX1wsonXynnH
2r+CXbqUFIvt3Eq7+eYXRndACpwn9pLpg4L7H2P8vkvpgkcEn3y3oY7tB880eOd6/oTCPcJnNiKj
7ZfzMBe3SuGJaMK6fPX8MLjKQlht1tr8TAvxPoucbHjoDkdVLu6Me8gdE12oPSaYB2+rPxRjmSGa
mNKidRTfBjvTz/ZS422yQBhSH0/0L/xBHkaPFSyUrDGKFlSEYIgYO8AvQJZh+jHmzwH54edf4RQd
L9T+a3ejuOkhuuyZNyw3iJdJRCoMI6YYsWmzTyvsHZpC1SQSC43r0SSRBeENcUIal3ZJ7+PiTsiP
4O+fMdcSd5+PJEzkzTK+Nk5JFIkpvEcAmSdeEUleC/5yTlvvQL2d3eYZJH8AoJmTNaxeUwoaQIde
G9cjbMJKZTbsHDmBsi17ZwfHCiYE7rykAGu+W/st/WjCcABm4IDILsFOoI5YxT2m4SGh1KNU6xt9
sBeHP7bCvk6A+8ljOhiRTvE0bIN5HFK7eCsA5sWUVCnpb8NMrkM7nFLyZw59PRJLVhrTGU9FgOTf
0+QeoVi9x4VyDDJcxfMkr6VRp7dDM9/DlwCLHrYJ2Qxj5Ope7uAovgrKwyjEe/WNGPGrLONJa3x2
SpZmYeLu6fuTbfX3lFrMETiOXeXFoKOp2jgqVZb1HXHycWOOjJy+OlV+8DZw4rpiXJISjUYvsNyM
DTZk6d/zO6qYI2/k6QGEk5qMM1agM5Ns+rlB45HARBcF5pMPWJCd7AIkqY7L1NMedqfsTLeBg2JT
7HrhKMRYOCO3AIIqsGBycttw27fSOE3uaD8Jr0SAokOvfUz76qZS/S8A5pJ5VgX5y0zBnGSBDW8L
0JqpPzC7N6yabX9csjRxRHkKlyJkauB7z7jlH8aR2GjqnXMjpveqn1wYPVn5yA6v3jHpjYRWOHz3
W/7NLHJ91ZfmZ6reOnNy38mAeJau4JUsqyHpHUmXKy9U+2Tl8IAX39hh/EKVxYZ3t3KIpU8+Lneh
JM3SMxTOspyUiYluf84ocw+A8EHhiIu9sTTzyGjSNiJAjuhiT6W/trozrixz6WnNiDN6a/1h+OUl
qKxhNkcSQ3MKCcrh59rM+TCYRqL+g+KIq+2n0u86pRHmTT+yYXyZuuUVl9dhbMNnbUIt6QHB3BQM
K2jgmthnTIkZd0HMPTuqMW7R3kz1Gduwu970Fa/1zx4ufX5LqtACEWgsaDnxPDCkA7dSXPr4K7j8
WgELBk603UxFGzhASvOslXuxTgW70gTe5cAhGgsSSDUiDe9CGotO0rt2bnwjhLoyDoje8u2uQHcT
fPZ25ZSQCmRrtO/YwjKTiopIJ+xFwiWOCL+H476iAQm982DQYE+g4Gf2k4tavL0FFkSmWEvX23we
fAc/jBGGrXvE/jVmt/Zi+Ra0DSXr6wD43puxBgONA4hq7QGZGFMScKNN0V0RJDeOcVaJQB99ayYs
KDICdLk/Bee7dodgyRe3+Eqq+VH1YR9Q2XWIpouI5CATBpau7OVG0jsoH2yF4OUXdtV5Q75/KcbI
cmGezU1vhZyXxy0nVRlD2MZ+mLrlWF+NvALWawqffjg24yKHY4Bcark1gy718UxRSr0wj5npyvml
Ox+ArlQzLh1Bgg4PPQStHX0mz/T3sBI6yQQK4YnHwrYF2w9DX0D0qwCU9dGayDYPAvf59LJ0ekEA
J4OqhydIvxFgGhTY+dXJO8e6t0SGpJakiVRZRuQNGkMFrkp7phuCjC/vk2pANsGfdxLecfY4In6z
tdl6nOmIzzlOS++JV6YPwxoQOmaivaTLydb/6cMbEp8TT4JQ4K3SrtpvuPfQvGeT5GgESbYD9Olj
WnrrA/imP8IN8++Owob6BMh3re5whKJNw8aLGPBIiZ2KKz1Mvj6A8Z6ba7PqpYsIsJJvsGAnZhU5
4s5cQ2M8wZkTv9pwzNsHmTv0s1WVdzdmsOT4boM1cH8YJAxM0SWUJb/yCJj0jovZZ9U+pbsrIx7R
NTxy4gZZQUxUFR7cyzTsZKk55Shq2rSwzMabzcQpFk6XqwFe6EpKWKrR4mE/ir2gad7pado/CWgs
loOgAC1vDRnkcu+z651bt+7e60miXk0zX/lJaPR7CHqpQ/m/Ovd9OX3kq0EwopvOLx7v9W6jCX9n
uXP9SUhPLFH8XXmInK/a4VIfpCm7TOZrNr/WutaFfKUgse9Fap0hiX/Q6P+u4KbuoBzYT/gir3O7
CuJsItamNWs+eWiyYleYyobZp0M+FFKcwCAZd1mTGfcTUsBsp9fcoqQHr/Cj6sb0BgVYlWGddLxP
Ghi80G2xiceGLfgurfr6JXd745qOxN1EF/J7jvl2v3RV8NlonNLtGHYFYQsOGZ4K6cVcdc07GqGe
oYtbfPf8df5koItlvgrLA+xC/ThkGERIcDIdoAqbkFHhtuUeWOCM8dPmk3rZTzUOcDM3n8yNdWf7
nzN6pP0IgE/a6zuqlFiGwXlxsWshichiYZbdmU6meew7CkEXpr3W1p0zfPk6PPtGyW0vw/IafjQS
44I+OmNgeRT9UO22dTgELAz7gtN9jNli5EmjKsMTFsll+RFa1hUalKOBv3u/4gFC2RHeg6/3j+ZY
YzEzPjq0H7EgsOLetMPpgVTr7Bpan+Q/tlO1H7Da1NFmQv35TlAYbsq1qUtUcACfhyNAN5EdRoNq
khw5wL0N6RDPaA7ys10C/KVqUvlDanSDCybNQWtxWRCaY0nazhXLOONvX3Slop3lcdhwrBl2eOb3
ojtmDufOJBB95iTrWFs/LBh25DReaKp7r6PtuoPFlTEnYM75kKFpXg4EHTFJmFByXSDDZfha803h
eaaphTHMp6947p1eV+QNNN4jVsHway2WsuGLoFTY4RNtdAwprH6BUkCkiMOZ1rsCWUmZqMOcFFOH
ukUcRD1CdV45C35iGgVvi99w7nYFPp4uSvuc6Y9MB/fNG2X+i4kIY+ZtYx4V40L0s70tDI88go3S
EoSRgtbJM6AT8PQGBkqEoECZPQLeqHXc6StfSziIzIss+FLNLNyk4H2C+O5LNAumILRtr+bNhMyJ
5ds80g4MceEh3nmxq7WlpwVFQEeNhR5hr7wGfszkb9X7nNdrGM9MqTHUs3DkyeraY303OkGhzxZM
2Z9qYGBIs7WuGHkZbVkjA+z6NDGblMCYIoDKIqDCWqzg9bBeIb9XHHoXciuRsBGnV22F175qPRvZ
McgHzoUeJ6TbqUlxMm8kDJI4Wtgj0zMCKjCsVfCOX1rPZoDPfJZGpLf41i0IkqLh5cx4skstNhgr
oV8C+9gm+VxQMBf4lUl4gvfp9kePZBGCsozU+DKgUXETnXk1T4gRwumF6odWvx+4DMwGWfm/cEfA
TTEI7iK0BQffixC4xNCacnZ6zVTpietKVWifxUo0aPSPQKMI7DxrTmDjLIS+ZfhcGISQVlukJQjz
0PWXt0A21vM/ckajy9LAHQ5Y/U9uA1E+Ttc1JQiPNhfUT929/SPD5k5idKB2qWjGu2UrdCzA27RR
6ozTj3+QEJHVGxa/HY0eR+1bx56/VOfYd2JzBV8g78y235a86E//jzWDX/q/fXXMgmB5q3+7Kb5Q
InW/1P8PysKLQez/rCx8/ho+2t+khZef+A9poWv+00ZFaiIixXflBRdJ839IC237n5aD8wKVswl7
kuzf/5QWevY/+RXIXRBi+UWwlP8pLXTdf9IMRYeItIYkb4ff79/+O19t9rO7/w/1zfjbv/8XYvzu
O8Zt4//4r7+r+Uj4xIIVXoSFKAwRQP5Zo8NoXpY2jUu4HHZ4BnbqnqtsHP6FgOx/exUXsxdwVCSD
3m9KIFH0QVP0OOmNlCBscN6VOmri0T7/8LX/rw/3xw/zZ+W1QLx30QWLAMsJxjqSI/78YVisesfx
85kWVzfRFzAZbXAWOGJbLs5iasdng4jJq66y6B/+/aX/3Tz2R7HT5dqokxmRmQiUg995Z+3Sd3Kx
2xm0SGel78QzBBtjHA5QlJpYTofrBuIHYYu2RxtcBGH2oqzB+t7ajUyTvLnsEOQh1nTSDQFyoxlM
8ombybSod/7+z/rXuwEpEtcXF8EA+BcdNQlNM6AJc0b94KjHkdAaLPsUJPpfeBV4Rv+k//K42a6L
54k7TkP6dy0/fZ1guWjFEzLQFJ58x9bena0audwE5HQOJJVORH2/5WFWKP//9kMGHgdDH98Vf0Oh
u4jJ/yBTnRRNT+mUQSJGw08wsIorR2Ln//uv8iI5/9NdR9RgofS9mDkv9d5vV5Gox9LMkviURTkC
ugzg6npO/wKA+O3vr3T5nX67kgBiiJoO04f9F5YfM3AmvTThkkJaGimHnxIIMoPnDbQ2rurKgyr6
91f8y2PCUsWz7FxcmrQ1vcvt/cM3WEyTO+GuA920uri7/YtF0e+Mf+GM+8tD8u9XAV/rAxOFoXZ5
p/9wFQ8azgDF30kcpuaPJYFv+5qJclLqwkEDL18c4qzu//6T/atr/rZOkLvsru7GNe2ABA+7YdZp
VfKrb3z/FSEqlT+77Pn/9posSXzWECSnyZr+m3FHZOg7x5JoIzsw0vNcburecjZ9RrvgIuqEYqsu
Yb1L+i9ewr8+N75Jnx35JXJM0kV/+6xZuxhBKckRglZQP84ExXyg2fYjll8xRTNY8Lu//6B/eSVY
AfnLclB/YoLx7D/fUKqldKyl5yWWYiJqhb3sk8lsSrAxQWmc/v5iqEx/U0vj4sZIzIVCF+Ij0sTf
vlhiL3FWympORj8lVBBIYtme+9JQ22upmL4dUPo0KZbCzW4Ptqo5CjOi3uqoxoR09KxBWh+61iZd
Q9Ko5+FMmmuQQS0Rq7GnB0P539FsYuSoe2otnIput7MGL/V37XyJDGZZw4SxihEFxjSJzornAVIU
CJypGOKG7PH+bmDg716ts7Da87LljvMaIJOXBFDW8bg5J6BWIZoPwmvZt6Dk2scyD7X6dAtJ+3IN
1qW7Xjpf+kcsZSE57z7nVWtoFjMBMNS/daB7vJNPaDSUIg8HXETLdm6Jdum6Ns5MjqDJOlc87TND
iEPB8XuL0gaqROTU/VTdMFrkAE44Lc3ozPDK+0Uigow2YQfzPeaC3NlLW/Rv5CMZdH+30uv3mIZc
eusC/mFUDyYsKgsWzF2AXcI5+pk5vqQmclRcRBkZoJFogfJ8sTq6FP69nSH1itN0pHnNoASl/0go
p3CflYkQM+q7deMrRONHvBwpE5deYQCjY0PX+7Lqps0OYV0x0iQ4ClFdZgP1uaKoCY42IjMYHWj3
cLaTJPCAQn8xD+Zqhe9pINREub7O0sd1vQwMRt1aB9a3he3CenAlKTyY0kndPmz06HryYFB0ZWhV
K7UQvRRu9j7X82xcL7mGdG0Y8MmeREcYGGSnjCBftolsobRQNGQdi0zYCDCRX93b1tgSUCZBImGU
wMtxSgdc0smEi1DvwKhbr2VpYOhMYYtdjSP3neHqZvTjNfOX8ClbVQdtuiQSEhrILF8CJkUmXC1F
f1kDzqluEXwBgYc/mJ5oMCmeBMJt6qRTvf/tIqeg5wL1pbtiXeew0fQh3sZ2GO0m9ofW+0BgyIFJ
0uLCcUndG7xJpdyfKWODNUYZOl9QvXVTxHZjkmKGhEm+kLBhPNk2yKq940A6IQrwwimCqkCDbs5K
uBVgLxc8Hzw2v3jyQSP5XU+QpzOm6QuZxJIEYRRH6AF9TTTA1tu8FkgXijMeuSVnYKH6h3ZC1boj
OTWVCage6GpwpSaH4WOXvXZ1izxJVwYEq2y0HeKy4Bd+MjhGelWU3SX90/ZXEeugWvOonIBPR9vG
gDZeltT6gbCCwFOSGlcUYpPjoL2rU4WWzUbhR54rm9HowsKkSBzWLkHRzjiMe1etxwLVoLsfUbL2
+9UJoMlhI9umu56DFQbbnHTOncnMsH9qDBB6j2yCZbEHOpJPMfubvF3TkBk6QQfN9ylbzDdjluVd
gPnGPUyFpseEtasqTuRlLBrbsWEHz7bjmGdeXfO7WuY12w29YX/DIrOF75VNaOhe0ss1EOgE1hC+
w+Jv8nsHCCaa4xkhBb9PY1YjDeA+9WQODtttiIMyl+HVgtY13jtiGsYrImimb7OTefnJ7JCw0gRQ
oBOqmBhBU+6Dtbazk4NIGPoYWpTyugepQfvHXkf7XmaFGB8X0dkurgw1gCNvcKjQbG2LavhRVpWl
nwxZMF3i3Wzr3eKObvAz80ni3kNaYSxhTykqy2k1NBEnC8JWIiBKDgK0q6ZbCN/0p2Y6Vsg0iW8+
ZHDS38XANhNjntqy08UW8GDCqBlozW/bA2I0500Hysl3YTkzNie+jbglkqe+FzWRjKpvlp+417df
OcEjHpEQfXk3zdU23AOjND5S7M/vOMHEE934CkdDEeDWgCgz/gwBHd+bLjLDJPW94SdsNpt+BP+M
29hRpdxvXhsSK95t1YHsaAQqwXwBnVWka/uRpwLzQEp21jAcbVvUvRN0rixwZkzThJruZ6L/QOIo
f/GZnHdonjJThRJtFDawWDBDeCosls+omdeOUVVR+7tRVZfQ5LbsvsODQjHZlAgxjg0FiExm++Ih
Q7pifI2GOXnxQgjla7h2w9Pm+DTeCbw1S0RAjv1TV6XX7m3ZOeoMTw6nTUZcHW2ojrc8RZZ3RG2Y
DifItP7HgtgARUmupzcIEejmGpdxJe3PVd8iZt0eMPcbA9Eq0KhQWPm5Ab6fVKVdY6YFkXDIZLoY
Hmn3E1M4kWzEFhURsJlyTCS4jDGpPbdeYmZbg3mozQkdZYeH/8Gxajng+1EE61kAjz8C3zK/QJA5
HKyQ/5qRYyyk/Fo+bqHD6lXTzSIQT8WAel0GF62jdl05ZtxFgHNM79b8bfX4/EmAbKPdsfuaqJk1
+qgkR0mEwYBgnHvGkXJI1IiK4jijEzSjNHQlO7foMZCprTA+B4zHEBqNjn7inC+5v6tWp31XtkjD
2xWcETgul73jyVxn14iacK5v2mWyLABhAbFpZumkRwEg8CcRfX0Zt7jcM2wjXv/lwzIc99VUInkg
1Fj8Ig1hMBL6RTwK2m8R5UhnmHce9Nf0oGtiv9h01zsSGDx9kCLc/Chc19yLOmzVrzagsXHfpqFH
BcvcvIqCit44njyOyoxeLS/fW6jgUIMSPoYEh1b4vR4APYLV7qyPMSNLJYJ/bGKtqCrGjPZmBB+o
mlPGlwpxa7V0jGRTlCzP24KOkTtrwf/f4IZ9GMQL1okHrIIHGBn4Sgi0huPnD6N+JwMyzfZDWAyP
WXlp51Gz9FNM969bDu0SjGbc99BFEg/Tgt5h1oddN9qKUWOQysuwt1l3g3XJlnc56nwWLIaPAZsy
wVVuOmzRHCxkkw1txYRUcepSO2BZLJcWwgKYxsEgANe6iE1P9I5FE08IMb7Xwf+k7syWLEXOrPsq
/QKUAQ443PwXB84U8zzkDRYRGcEMzuBMT98LqdTdJTO1/bpsM1mZVBmpyIwD7t+w99ojPLqCoL2Z
caid630fL6gXYzQIXNxKmytqT7s/IV/vnhafc4VY3VIDv+o5NaMgW5V5MyXsGKNMFXyqxTCkD5gK
IW5MLCM25kW3oGjXJNgKvAHeYS3d8TOHA0qpSloNMGiEy8HOQ5GfcyR5Rh066Yp/gZCxkXKqK5Kb
HE/rdBpYWRIYBx1fwPNR1jkjSZPaURVoAtK4nt/L1EHFkFYV+pqJ6ICHOMEPcwFDyeXmgUuEE0tQ
jKHkQ1lp2Km4bRUp5kdz8hLvJAVstL3IWwrfzOqz1wnP0EdnT7m/Z07qy8gZM/kTV7nC6iBi7KIj
7pCfkbPx0St1cGFOCmHV3KvuZUTd9jLYCWJ/OwUETMpRZR2HoHeRvgcSOVXSeJ4KHb10LxOhitzt
UqvPuUmbx5ocrue+U2DGxk6pk2wG/tIdPlkPKbnfQT0lMjBneh340Vo5TInnwqvv65mssrAVBAYB
9rLaVwK8kKi57A9ZR3sruwRtQb42RiVfDORrZGUvMPZIJgXou+dO4k/EhUNN6jLWMEOvt8njcjom
UrxpwCYiWXsEfCWOLy8RlLO3S5EBXpP95cIQBLIhUcGhdQ1HSQu86yjfYtIHzR58nDuq4AKQCqQy
K/a8R+JcnOKoLLe+duFhvnVUdjnSvYry0OwDCjk7ywloE2s7nVmq1K/xEhtUQk1V3fBxtjYJ8/6A
D4ww63sPrR5ppnVXQxstq8dhzM1H217q5z6fKvLdpyH+BrHXDrskW/RdEM9ECbCmxQG7VIvPznvo
iR/s5uQlWFs4sCxYiNuitJ6/xrSqbxwxb70GH+y4g5na9/sR3jWFLyIy/BFJ6nNqDSCo8JYNFP7u
pvNTniFYVsrZfjUgIIMjhqqJsIa8ceBChEye3dzj1YkpVO9XTsiOR2Js8gNB6vHj4mguEXzTuFJY
VbRo5bT6sfjX4HRIyf1kA47c1ktFdzvlMa3ALIMKqlu/TqTQDwFcQJtwMtnEmCJKvRqQkmakI1HK
7hgD8OxN70mCkWwX1K17DUlHELndT80jlCKDw5l4ZvoLEDsYomJu+AuydyfsTxxFz1gx0k8/qNV8
KqsYIfiI6eeSI7J67xdRNcivZv8Rv5Xnswlv9K+h81z+azKJ49TPbhVRC8QvPg9CcXbshhvcJJps
N8S5ReWv2UQwTmAE2flD9mzx7kBgxsbS7OAkBGxGwEA6Gx/JlDvMrOyq4pFnksLLcX4qtNvNTltd
cjGkPrVKqrpmCGv+meBMUGRDgYniQDWJFSdNEkljg2qlDGTYVxUhD2XF8joivJKF8GjQxO5GmVUz
irrKhoOZuWaGQcYk8pyAKnbWrDs3jI8r0yOplWOMfMIST5bTcDy7k+++k4booNRyc0TWMaD/XTcO
uOAYWEPPtakFLttRmdxX+M+IJZ/gpd5rMucroAt6eh9FUD8BdyXylturvtGdhaSXgWDAEdOZVB/t
am1FLpbyNWKUu+mVNVJngpeX9m4GKDkcEgMxD0fkoMnuzYHtkB/W218bDeR9InHspS7y1dwvXP32
bigN9Z2i9weIhHXlo1oDGjC/8jm8LRIlWVgbWJUhbNv5jze76QOtlU4PMcyOX62bjd/K1nN9gDTI
JdSVnUGgc4+1mgGj48ao1osUj+Ngej/ogpfmtl6Eg8NzXJcAyLcu2dPTlpI+Zy92daDdzr8BZ7P2
TfO0PMKzbtKLuE5Y2DMjEmjRkrUIM2fJvzNjYphY1XDfWAPa64JGySm8UCK+QUiMg/lKDCC5tC6h
8vQmmiScO7SUqe/ZHzZ23quxm4f3MTEzAhYRBm547Hx4aAcfVpIPwYakOdvKzahw3dJF4QBl++AN
Kv6kENA13npzoVs1PP4ceZMsQJfR2UyIPKR/I2UhHw23Np6xnrYfcVyu3OEEDD7pautX8rghsgmJ
kPc4Uy6lYVCRu32NnyUQx2AEeszcuWAusdB2/GadmL6hU1HE8dkZE3t08wOyRttHs9avFhKo0cH8
R0jBOpxpQykkO7sr+HsU1BdHNQ3VU8EHXYVkr7snIMtOezE6AXgec0iGy25NKN9JG7hk7QAU016g
/iFhLVbi5VG3GWFiK/EweQWgy2xAGIwQ1G0fiK2EnVk6YrNTulVOybwS2hpJ7TQoyduEUpOMku4e
E3mALc/mIaAk58TdGxCIN1fr6CZH7fbq1jEM+z0YBnsKbcVLGXECY9bztWaApJiSXOlqaYxjjGZ0
jTQ52jg0nJrIv6qTTgcPl4bno2aTZUd6rRacfFPjvBJZ1yh28RMp2pNloheehJvfztp32z1jKrhv
bTDMadRWVXDOFhSeUQfWVEfEw40vgySgHIfUaH0g+U0x+BAqgQQeGHRzUdONJacxyNDd2KNRQJba
QFJGtmB7hJo5qMtqWjq+wqUH9dk/vE1ENoKvyYi4Qf8o+TPUwkg/EPzzbWr0l8Flh4TDOHXNnG7J
ox4PljNqvsO04D0BzY5A+iQwn9knMoExZYsOivgBD1F/nZlWWp0nKMTApWDAFLstyyfYDezvjbBv
22k9dNnQBHsncVGVgvZPooSPbzzkDtrJyOt5VtBVMid4MxlHkaxbpxLjqDEP/m4GmOqFglUioGaE
REcr7z0PazuAY6qX2PYju5rmZ97g1cUbz1SEVtHNTx3NErwfVuw4Tly12W7hqn4T9CCAdY7LwlEx
rF/O4LkXtuXNHHV94r25ziJfu9zuvhLYNEU4Oimx8OY8ud/Mh0sKDyfJuohZCzG0crL170nOJB9S
krfvQe1Zt/6gEjI8ssR/5n4CYeAUPKdH/M7NPVsMU177naOeB1HFw6432+CulHXxxuQiJkPYALW5
79se3Gu/5ZrvWrnd8Mbsk4MoWgsPmqsyNG8+fcTXCuaNiMaURWWv8gzC2NwsLsAiLLmH0YcyInIz
fsR92KVhJWEdXa8+sdQHqI7LLykWHNAWzE+GCd0oplPRoeC4AwmnVUQiJ6xuIXtpn7KhxVXgcczi
GxWqdqM1rtFaMJSs7+zV5o3QeFZ+arxlI0geQb0wQ//NQjDPYLGIEhqrZ6PIm+elZVuzyzBmPoHq
cdJQC0l9MLi0m6dRgq7nJXJdYIBzrq5IP+c4d1AxcCqM7BCY7CFg2nlua1PrMN+8QgpBrIqNoYIU
FTfjS3Ci1ve+xrK8szqvwu1mxcUHKZA2YwNeQgLHMqQv4aw8/9WsAvRmyGK5vHWTjHzjJl+o1vvK
u12wuzmn0lGgXTs3TV4Dg/FNqMkpxu+C+K4Pe+LXf7NN6Kyo5DQod4hyEDfVTZm/Z6R+UEr2OQl7
1mzlCLPstfBPHM3jm1/ViFhgktdU2ibDpV1SIdJGqVqjjXTjVr0SBtGQEGdaj3ntD/He0+nEh8mA
CtNO3z5zYo43Nl4WSCO0lHCWOKB/8IsXnzbqeC580lOS41LR4OydZbTeYneD82lNcHI44ku/xrFh
JmFGPJK3B/O+OuDgcbUi1xPkfUNnj+Ozy5CXeVbVoD/JlkJhxDdEggexbu+C0iDll+Y/vl9I50A7
b835XTDn7HSDoLYRIBVjcHCssboxiqXqD7lhxZj6nNh/ljlCuV3Xi9YPiUylzzSH0vYPjRdjuGE4
v6UiSL34CIllfIWgV1chvvahv8B+3LzhqW9aGJp2+mMGEMQOII8xns1BqZ4ctqp8aLlr/IohONSg
5x3RHBTDvWQvJ1yt2CuC+o4Sz/+aAjFCafeT6tX0YDFEarSK52xsumpv2TUboX4eKwmSALfdOBct
tz7nwwzCxCq+WCf3Gx+jzOsPp4tXquJexu+S2R9078wU7eeoHOBhQ0siAMLsIsBhNbpmeSaqcPoW
rh5+Wwj3Ifs5aacvsoGNy643JiM4NOgmbx1BnHFYWFNPbgzBJnPUtgFBtTaTieuOE8LgRNTLSTpa
DFcYoPpXk0jgafPW22cBRxXfuuqcLxJa4NO3bcxM1vD8+jU3yQ2IYnPxbzc/5sPCNOfLJBOLmRF4
Qey1Dd0QQceZf0RdhgXEtaT6aWuvMrgiF+N65qpAxtcL+8TCulQXRB3icVh0i5lEKerQgbHsd4Ay
lJNJGxW0BSXjsOpLHDngrYvPBIzQzJuEc2iXkuiAn5csBbkTQVbAEkSWSK/iLnIMp2GA3kxvRjpm
h/J2ODUoVC8MIr5/5y4IQE5Q9gKcl6Qo7iviXKyDsxSYCmrG4S1FbYwrZWFGZuNolNk7uH4eE7oy
EiLxn/L+kuI63BJysvyaYebSzgmq3B1FKPENTOj79ghlkgrVMpfuKYWg/m3XazZGuernm7JFfLcz
0egRnpNtScRtYVgPItXUFbGDvJ+IARyAKJ54LBDpxtm4H1lVLohPvTU/s0FzbycxjD3tqBiZaExM
D/de5zMFEIxl7D1VA8ZZvPSbSV+i5AtJWw2ewG8kcUh+Oq5fj2rRu1Rel7mRDtbEOg89gCQgu+ad
tT3VFFdctVE7KDRYsiSXhF1RFU+sfRSyYBzdrINI8TBuYVhht0A/gih6Khbe5bJrbHNvkYnCZqwz
Yv+YpqwgDwGpOBxMNdCSvSJxnvxRUnXYU/lNlx/jnLnFlcfLSgFpczFeF8w+jahhwrbiiBjrdwK+
8J6ooLCQk9JQ3lOJGM2eQpO6S8I3fAZC6m4JHm68Nc1wiWCEA8A69usqy7sJQNy0ZwLiMbxNF2vd
FRjx7Z1qEansy7lFj78WDABCruy1iWo5ed8WPRktdVxkVogtG1yAnphqhXFZBT9QIjz/OEh+Ydc1
nTzHpEbX55H289pCbm5HMfIhji3kXX1Y2aMojzXbjQ5tbTxe0il5mkBU27hlPFIxNCNEOIFOIeIm
DFAofjvrJjbN2PZtWHNa50Of9p4PwAShYmg1eU4ATNctT7y2FTwlZ+A21iuHwkFJM77NSuHcmA1O
qDHzjTWcGcvIEGCvsnakuRasc1dqoNAqMeNELq8cM3icQaSzxMpYONyW+MEt46A7Bm26WZ8sxuc7
mQh6U5MG9kQZPMsDnTCDmhF8tXFB/SvBto6ZmT6ZzKyHrwzDh39QYkl5vKvYB0uW8l2L20bVXnek
ymdj2DDYrC4hvbPYhH0NIKS2y8bZqYV+7EBCE+9lq5xXLkvwyEK1XLR15pn9gUV9mZ+gTelby3NZ
dFgW8NcHBKGkbzYcW94uSeT4xrafQfHKhkvT/Ja+RaBsTopoVHI9O4fMraSP+lqLA3X+bIWeWVY8
HbUxPCBIyn71TQapZS2ZyEKw6acrhviUqdoNqsdqwN6HmmVJrp3EUXjTA5EaB7SJKeBYq/aK0GiB
LgDxbWnOBSL7Iprp3QYMtUEZcxbZDvUIAYnzSaQVLEoyVap3i0Oe1oJAWZMJ/ui9dwrfL8uBzBxQ
lTaMHswcsuKZ71y+B6NhkqzdM25QhZn/sJ0o3uYMydwOmrT+Clytut+0L+is4LIQ4vvecFhVLWUr
W51fPkPX6geOKGuttXQMCDFg5RTuoaZbLph+NXrfwRln6iHrsqeHQSuwk7PifBAle8IdkAh//Gnh
2nG09R2jVVHUSfzEsiEd6KWm7mNyJKeHQbBaggc89pwjen00qvSYvoFqO17dsEQucEoMRK/MioPM
35sdsqQ9yVPOY+3n1L3MlfR5DiR4F9fMy5eVU7Pd5+zf1WU5eJzrwYrINwQVI9bHJbMEuNPU5/LN
W7NgV+SX5sJU3lMpjly2jNFA8ZMynUXEHXUGX4TjXAvjrCY3uPMp8qq9NHrLwzRBPjFOAu0CuQDX
Qmn1EQSDXl9UYmXdufFShVuaZp4fVCttRdse+2QUtLmudqbk1dgG0WWS7YIuZqY6rhWzrq5HdMpr
qxsixFFA5+z9GmM9WMRwpSGjDG+6mCY9o5+oiuAQK64yNkEOjjU0tjQL85D2G/YyaBqb7d+qz/yj
ZlPsA9rtapwfxjYMXCxBvUJKwXZIEyx14bupypGaJwOdTMM6PGRP4/PmKa//jQY2eDTWKaYXNNgH
hvgvlBOWi+OenXga5N4YWs0EsSYcOgLeoTpGtabtsqq2EHQXRBwx6IBm0V+6dedPl4ZLRnM4BYMi
nFlneXBhsb6+XpcBJEIuSwsbGblKoUesbXBEtEvMjtPCqeB4LJeB/jFnwK47IFNoGwFcMIxu1mds
HVl+SqEggIOyWtgbIbhFcz63Rel9NbIJvqx2mAgORo0wBUzWQNVd0zOQcQaSg4FToEwJN50pfnqX
FHOpfvwatnZBzkN1M5UM+c8jE1HAJzNT//2ALviW0RLsf+Yn5D9aBvO4ZIdURtcvC21rwxh87eW5
NJLMvIfWXLhn+K6Dc+Qux+KTdQgDcCT5jPUH7bKzdbLAtK+sRFDCr8y1zKNgZ5jezl3mBHt48616
s7kS6zscBq0RujOijpCRBVM+ARLs74qvf4tn+i8Vx3/RJf+fo566CJ7+tTY5zPTvj9//8fu7/I+X
jyH7+qibvyBQt9/9d52yZf8Bb9L5G+zWceA4oiT7u055+xUKX0RWLs+MZyOnq5tuw5w61h/o2Rwf
e7iHWlnYqPf+JKD+7ZfQ2/D1VAZIMf1/S6a8KYT/h/wR5HXAzMD1hUXIpYcq+q+qsgGRA6kkgnwm
DthO32fOfQyCbouBGqK+PkGfl/Oj6e3y4HR7qNRDkN3ahKrEJNC5QEsMBvki8WiZWX13TzW6QlSa
y3M6PZvrTdre6aGNcmqDepfPRy8GwXbvNV++vEnmK4LlXOvxbx/Dv/VEPjUV//lnAfxfHsd/+dBu
3+i/1PQovv/8xhv29i//Y48AaFju9Xe3PHz3uhz+IQ7fvvL/9xf/hOY+LQqQ7leDxmr7f0voU/7y
MEk+tX/9KF439fBdfyfdX5/A7Tf9CeE1/4AXiSAZHx3aO7k9aH8+gf4fbCZRp7s+v+Y7W47pPx5B
8YfLYxFsqkPyd53tgf7vR9Df5OYS6SMaYMv8t5TyNl/+T8+gzwOOxsOyHcsVwG//+gwarmG7KLSL
sKRfwQTTdJQudJyQ7VNQSMxzBjX/cvg87L0eFxZYYPFLpJZ1CVcAV2Du7dUys/oCNGQCVPS9q75n
yLzPmY1m0VouJu38itm98rYkTuFPwbZQCUoinhAUTaVbVVFrl20Im6f7ls68sc+NQB6qZXBxP8Ud
jUmckmDVJtN4C0E0RxpFBh7uXpiAz+WMzDHOWjCLmyk2PfraYQwxkm4QOpMSzxVHcIsrTgOzMNeV
u3uZu18L2+dr0Ax+CklL9s9wF4MsdPgJwCiKHYY5jkKKAS4JXaUJM0qD43aV4lY3zFMuDHHfCMf5
9ug/Md07XUMNBic2NKjQ6VXInMXsNzDICQTg212Ma0pFDJscUilcV10hqy0ufFMpfcPNaftHiXX2
JACYsZwmz9I8OYudPGF8SS4yukR28mUpwZ8VoropWN4Su8WP+90oB/e1p4XHq8xw61KuoOpYB0Bt
I90MdPseuNnemmy1hCSxUNQqs/IafjY2hjdf4WBlvD8+tzTihFomC4CIxI1nSbZBnyOMkT5/CUUn
/lNo17meMdvdEpErPpl+CX2sKt+FQ4nZ14tgPwbd9ZJU1oWdjaReTqUmRrKyys0eMN83zujrPTjl
6mzjXk2JBUs9g6QDRFp1Mx/agBE7n3NaXPmGk722lgpePEai7l7HpsDwoD2SKbKA5M+2HFBcVG7w
IAujfOEBR12oRy9mA2sUCKKMeAuA6GNXBdHQFR3k0rnu7tahWy9tdumbYKFhcE/V0PpnQyrrpbJL
i8fftZJ9ic4/oXho2UEncY9DMDGSDyJcdB6BK7WeHc8YPzKIx2vUzwNxU+A6cV8WUFC8cHETWM9q
CdhPo/Pp3k1WiUj0Bj1fw5egFITbRq9RNMXwQJxffD3li8n3IA+CeYcPhSG0KUPPDBqJdszkJopI
9cqK2vB1cdcHtVSsCGZKbJ6hxgl91H+seO3OmcMpaXAjpmSQsGqEyQSLj7vxxkdrk+8ZVjEjgShi
7BWc0Q4VtYkYx2Ykel5NNV4HRp9cuJxAJ2kbOfbEZtiSsgqSSi6Amqhz38gKVHBF/h+ZUomA72eO
uYudTVwDqDCjJGjne4mMhVyRqd1M9PjyYNSmvXlfZSZd+NoiTYnyuCvW0G5RzTyh3d7aFVuOf9om
/q1r6V/eOf/zyvl//+cKJfm/mrgev7vPf/Jwbb/hz5tJ/MGlhIuLACqPq8biavivm8knWMfHKYH7
g73Of19M3h8WNa6UOL+8LWIHofw/Lib7D7xbjgOjVlrcc5Ra/7iV7/5e9PxvFi50/P9k1bBJO8cV
4nuOhJECrXPTyP8PE0VGgFUgE85+r8vHiwyf7p7tPMxrmTQforH0q00yDPgppCjDMsNK5BhO7aG7
9ZHhXiGLcz6Zw6/0x5l/JvY2fU1zYmVcvTpXXAL4KaWQ8o2ZSQ8uBEkw6BpmygGzYHTpfQaCzTHv
Ccd0AUMMxg1zq+6BN7+9YRkwQZSc9J3JUOcara96Aeyc4PtM8/3kamalzF+h1Gb9vgts4zkfWhye
bHbOA+wYcg0zVgarObf3bDScR6ej3RKsWD4b6cO3TrPpLMRKJp+CaTEBQb2c2XXhL4PwtpJBv2+I
7jkgNyyumh74i2veJba1T2b5UFoxUa229ch56YcUJWK3DDPhb+juPgKfVEyzsfZzzJ7CgdkT0t79
jicw7LiK91mJwqyUF10l2yOrA1J2uf1Q+1zYorz1kudpaR4MF35CmrjTneYWPlQB2qOdmUzTKy74
5QoEOjJaoYdvf1IOuvwSGehqbwIKtEfmMi2fAG/NR0dX7dlYnCdSgKf3Ig5QQCeOcZwsGG+puGEL
4R5Xq6vv46qhBUXt9zzV5rKXnkac1RjjU8KiB9mySjR6iXICYDx5ISRc/TKI2UV9kSKeS7jYbwOd
fumWhUBOGFVFdY+atSKlyycBvpZD/AXENT1WrRjuhWADWpeA3lSs0aop59bFHRvZzXAn+wE9s4F6
qxXhtMDdRtl/rqskmlGhTm6qb1o9vySK05qUZUgX+lOK7MEtiDuai+KaYZu68JfcDIdqTQ/CyWFK
uOvlMM6XLQpnYrJBfXafKXEAkKIT4pir8Xm0N8tdn+j0ymh7tnlDq/hD9FYHnRA2DinL/tln2/ii
ZV5cWiiPLqFnQbJJ6KkJ1G3DbKnEwWSQGSU5ieVZvZ/a33YLGocZM6wxyERnCSAMcVyY9KLftzPL
c8YaEapgfrxpHF80Ot3PRDdfd8Gkwywga4ap+9HPBfMI8NBfFtXNoWmd2GaGIf1otCx9hyQBMAc5
6H4dhIskqg4Q/c5dQEoRhsaWz2CBPEIxYvLGlAE9N97ltplPoCzaC3sMvrvOOrNEZYmcD5foZebd
LGCvJoTgQuSb1b5zE8QXXNekjF6ONtO7lUoFoAyYbMzNl0Lhx8bDznrJMA9AiftwELU4Z0qIm75R
N/3oO/czldSukC0S4u5ZjlNza/nufW2ji9pQTJBgKmAfMC/3UhofM/CBq5616kNnYr3MF2FGkiRR
20H2MzNnIEbeA0ZGumi340XoPtbB8S671HeOxYJCaUS9VAxxcoutbwYMnL7bjLOPI/C0F+0Jh9C3
Vj9q270efIOfVWqQkl1fSKRzpNv+5BUaeifNrr1kdl6KerUjVd4OhENF/rKp+X0njcQ0fdULuctJ
a4oXl1zriPVhdsl44iAy9CiDY7wxzDYPNTdxZHbpU7x2kTdAjqyX6iQt3ibgd5m8IjBbvTjIwULm
jV9lmt/jc9NkhJJaEICXFQgwl+GlkTYgsSTnmRzUI+Sb3/UiP6Ruid8q1Y3M2PF5ZVmi2gMdWWb5
hasIPki0B3usLMYXGEDVNVEWJNdL0qXtlRxeeEfFlxiD7iojRg2YQbn+dHlTRDXo030DUOCyQJ5/
ZI/NcdejREDxnMchgFLC35RVgh+cZ3btJe9Tq1itsfY5QkxhZUUuLYKkgNMwiHG9Z3I6ZQiHwPoV
rG6I7lwnB80CO45D4lgW8gfbv1yo3S4Z6KYPAF/sX1kDagZvxGDdYMzqwNplF05S3MeoJQl0g8XN
712vy2KBR+PXYlfD4v5NwIl3ssYgf0vcbLmRXd99B0Xlfs98bBfFGtxbY05h50/zp4uP5gP2M0h0
NybUq1xlVLIHS9rkTMzEtAdEY507fPKPwGt/D4OFOrWB/kcOYf3SwN19UHZVvvRLRZC5t57TDgZo
ktj1vdGMgMGWPLA3HpX3ZswukN4tQI3Ob5E1IF/iLUhUIuucY+BmbIsvNgFkMGVDFQJPKSMzJfiV
d7u1P1Sa9SrUht2/ZD45w/xVN9dDJhIBEX/TgNobNr5ePYaD/VQa/rFfDOfsG7PxLkZVX1F+QJdD
pyafHNPw3R26Xv0ukfucaIvquwHQyzkIiubKbhoj6p2c8Z6dbSI8tgfdlUD2PoUWVqJnxA7T3ZjZ
HAMZ8uFPjYLP38WELp0wR6oXfM/uk8MmUhErl640C2WNgW5ogDi3OtMPGxri0RB+/WCrtH+kFPER
i9VeWHq63/Us7XaxhZ4TjQRA5sCdb+HTrtdM+QGPFaUiBm4tnhvHemEpyiOmq+YyULO4yNZu/uDn
wXBx9drme1lxfLVLqn8SvmiJyqwXz3KZkxFdgM0JifEItX8niKc8NlawSa7r8cHW7r713S4k9yWL
kjh4hNu6A391Q7T3g1FIbuImDvXWnmhCqz1A7T/kA3hYewxyK5Zj6f4GABoBDz4OzhixNPk0bUbi
khi+NHNyUH7xwqqqia/8QrPWyKczgoAPf4RlxDocWKCNW+9zKxcvBU3gXZX04HjmNe5D0iHwiiGG
x9VrREuCZonHF92CPgaSdxQRQ2QHwwi1JHGfHUtPEWWEuDZLjmOTBeChBu+A+2vdW6bs78fc8p47
XifU0sPcPubkFOEzc+C5JHX/kXU4P0jJCFgAoo3Va0Hjk+f+OXXRgWeC6i8ZVHcYAnaHnuw/l1Ku
7CX1xA8HQrcytfPbJWh+T+3Vc4Oya9UdRVrfWpewbspHbACEqsd4JLqZ+PJm1UeZWp9EDL7Q5euo
6936pgk69iN5y6nexKjQ4+xkLu3R5r10jfoq8ZujDegCswBMktV2zJeMzxhoOe3+JZdQ/T3m6N6q
lb3DaqvkiJVkEru8zJPfbV98SMPvbu3K2ufgOa8EO5wHV5E+5ID+urOEab+33The1sbYPJMpKG4n
PfQnr1xq/KSsztSERYTuOf8a6yDejz2Tg7UQ4hlbUEMpULf+j6hKvE24aryjrShnMQxGLja/lMjl
whtvl+TCLGAxbqjZCdeZ7Xgn9mIZCdFpeZc0XXoBKqk7zT06MOwuya3pj7rag+lSe4mSILISVLYu
N+y5trN7vSLdckUa3Exry6QH6zdMVSI5n0Ej9Fho4F8R3pBiGecYzwRuSBSDuQmRk2mokf+aluIk
jGEvrfiR2VIGEXajBAGdTYa1PWosBvnOE358zsvR+imcvj8pIMAQsYaLLsnEpYavvOsWbz4V6VKd
u07p86ql/dr6AMNHCmGkCSz1SmQhHorXqiWyACBCttewg0hFcxAajSxprxLdQ95bzTwJ9nYG/Ime
HLiKszoCutEoC95Sx6A4s5eE/fP2nGfNon51c0ZP7g7HhCD0t2koQUqt0HmqiAcfEqyJHpUqykKT
ZaRWZPd1fFnxotUIuDrHpPNIxb5jJIB0f9qIwq0MjKegM0B2GhIeJ9V3Dbw1cMVJ9e0woXWZUSuq
Vb9OXQtOxhcZtkGPuKKdzLT5REAKe3K7zyDmrDmCDNaxZswPzvRfLNBcRHhuIh4l5NPiJYgW8SsV
D3MuqqPhx/JAGF8TmYuDOWtB+M4nX9nhqHwRqiVj+dUzVXgqJwmAT+TVLed/csgTCrl+6IBtIR++
jTHVMeZ2uw+btHum3XnR/NhGv34UDdKSIfGmw9y0TyOTOzisAfkyUPFupDNQzdm5RWJX3IobIz25
6+JdVVuigyi66sbpdHcB1rB8smkDOJho6rhAHKIn+ANMRIH+4qejz6zW8Ukw9ETSbUwHpaR7Fff6
XQnTjUp/MIow0JmL7Xpc4cDHHHk1NKxbOH32actnxzmTBOHQ5ZQq8OouLC7ni3bw1iP6KxN8NGDC
yYDMbkCWOGi495eo84098kdBenvaEhrsGPs035Z1rCCrt35R7jlXZO1qvw+4QawlUrJaTvwrLlSz
o2k59lNhvXrTuBYRDesDYsVPHF3NDgsE61y278NQ4QIG2hd6jMNovlraInxyHD04pG5RVIkwReS0
8zC6Xo5epPpHfN4PU+dc+H1OsIdn3dEw/NLBbzGT7ofPeNQTqtgqo8ZFYp+Z00NDx4eUeQouglRI
Mpqc7MzzQUTMMA1v/EHf45Hso3xoXo0pg4TX5sOHVzjfU55ekiYBth4Ru1WtB7Lsrud23niHyBB6
mf4IdyOMmIhMwTrQMASju5d59Tr7Sl7Njn4JesPeI5VNdkEVX69pMYbFpKubTjikFCSlf1qXGQ0V
fbF7LQfOqi3LJwdC9azsjJaLpmLnUS1G5izjaKG6nGtAqyR+7TDliytH18estupLJtih6IrDvNbu
Y7dWxsGIyRZoLfd9jFP/jYMQXGdW/KrNmv0p7qbUIdKJWGKzXta9shv3yEffRLHdu6chLp6mkQ6R
oy2jvAgGegUaemTDqn5o4tgAG50QRrFDo1weG5XE+b41R7n54smxib38yG8k8zyYH7N8/Vr8ZIhS
4z/ZO5PmxpX0iv4Vh9dGBzIxJLAlCc6URM3SBqGpMM8zfr0Pql+7X9thR/TSDu9eVT2VSiSR+Q33
notmc5XH3YZdvX9XoT3k5VbPRkTk9UpZfnww3bj7jHuhry2x8OB4dDxwYVvcReUKdLaGVL1376XL
tmBd+86lojFyuvYSJVl6azG1AUkS2VvCichOa03PsmpnBTC+3IwYNdZGM13IRwaqalFgVi3MW/cr
7hxoYVMOBDZtvFGTJyPCl4jPwN1MTvWERO6hBqDGpJDVayiaN6zow56mks+rxdtBqlC6qnobjDIB
aPyEXEhDcEM4rnnsrWm+FWP6Pps6gbxGr/ZtTwNK86Kvu4zNRRXdSK0ODiP9sir5O6QT7Swq9JWY
WFQzXJFeHGS7yBab0iKNBBEsyvWW79434iNqob7giH6P0WN6oL/woWCoQQrirxGP5B7vHv5rjfGv
02dAzJ2KyKd0voouf6hEdUDVAJIZGsrGwJm6rkxRbkVgnrlv8Qv4D4n81OTQ70wd9SvimegTcGhH
Zox/THv1rpr+1FKuV0KkO+z/wxoY0AN3RXPbpV0JlpWwJR2BadAN5gkN13xQfr6Xth9g7fa3fd3e
oX7B41GvssGd9iRPs1DBmlsLwYET5PkhZN63rlqr3/Fxs644xaNd6vvT1h3KaWPHzcuAfOW2SRAB
koH4imk0XedFvCMCDRlo4l8S6vF96TPLnmbUAkbWPA1ZvDXq+Fxk9XdJ8qSHvoFOlZ9rN43RfMyb
6tUgX+qaNeoRAQjSoxQjFCdMu8sh/tykzAuQhmr7zqyaAy36YoQrpo1vQntPzcAm2xpcrh63k9dl
8urWkeIs1cQn7dunrZAxSeBkh5JQg5UEGAxMwl+UvIiw4t4DCM3zFITIZHosoFFlWetwdCsE+ziJ
+kA/CJv/KNDq4H0LbhfdlgGAIFjVyL2SiPip2LT1S4kZioVt/DT6xo2Oq3Tv1J3Jk8eIx+1rWnp7
GjcLexYxFs5zhK+t9bFELa2TMH8o5fjRks+4YmlWr5I84zXC17KKStZzImaKUSMxquyxRg6FOrcR
2r20q2NQubSbePphfZAsDxF4h9E9QutI9YrSaW8XWFECS190TPatmTkXncLa7adN3IpqnejJCff2
C76iGHqiHm1tq47OgsgOizC5gRPlRvpgWpbPSb7HDMd1kfnubmqdK4WHjuTZxdoD4RkkIsuWyiXh
Df9jX9BgdotrjBLwV0hR9uNM4ReeW9J9kRmvBiyIK44o5Ie6M91WlYG3hIeTeiraVR3u0tBt74kq
XNtztzCxrfY+Q93qRumrIePqMMsM4UXIaq8WZ10rr3Zu72pDs385iA/NyN8l5fxWD5QTEawCB8sk
rPZF+UTPUyMAMV9bSwbvrovaU80QymV6LvvwS3EprjrwPZRxsXgVGS98z7DATpdshL6/Iv8gcanZ
miXW4TqxunU7Gju8/EteVroJVJ4/mkkW7kZzPDVgWrk4pmELbfQDndARW8EZ0pZarGrGGP2kGXAJ
bfkEQhfXcCdAaSFRfEUWFKkFna02tUPgzRza17Hn7XKH2kN+TemUZSRvzLMXKly3bRKzQyTrXvpg
MrPHyHYPImHbR9SP2qHnYq05thM9vXQn4wn74C8YUeKMDtOEOWYZWw2+9rnrQCU5zbte9a8amG83
WEhKdfWtqrzflk2brjt6QU8SRLYJh5I8HXPIP7lnkVrB4h0Mo94nGHPHmVVo2I75pq5+alN6eDhu
GELjLk6/umZ8lbFlr1qb9Z2dkWQS1wF85SGcz6KS1uMccLhrpsmnxXzRcEQWiDf3bn8Be9ntqzL4
gmI6e1Olj+dhasZNR2bflvk3ZQuJ7ao/i0g/IRGr6KInOB6Ii+eSJPTMvoQY4dwwIRUIE8yaaNR5
Ky1bf4vYNTijZA8Jc31vTBkel5+m8PDvrqrxDqGHN4h6J5Nf0/zc6W99IRcrMo1ViifbSH7wCmyd
MqWABABzZ89NuukSHZlem5GLl4YvTZxqhwDxEZ/HM3YZ8ahr5rzC75N+h1CrNlkOJUPJer4yzjQ2
4IAwN+sktsyAKaF66uQ88GRFWv6gYv+GLLRh1yOrvaTE0K9ROD8NPhW6RfJJEHD2d5oGaYtFISuD
V2lmaFPjxitmLTyZSZxeePnHLZEde78z+YcWYf5Yk3EJz8TuXjvt1XL7rZxGr06VvdKNrIei7S8m
ZFE/mNkyTHPkMRDzIeFJ3FGSfNlwKon+Oem1xMfQf+d+cWMKPpS0R98uexhZVP0qTfWTVgQ78hZ4
xebYyzDZG67taQuAIUbLaurhfLRny8EhTq46rstdN/riFGK89cA4mC9wHSgLHAgn5sAqFWFuDcxG
ny+BXziEKjTllnYqpdAum6vsgThFbAzwNaY501u75ep2zJ/GStnk1qjpxy+DdLGtKs3xLeFhpwGJ
1/PwMAXW3o74EKJTS+GbJIBqI6/lxkWvuIrU2xJbxnW0VZ3dHQOUzZeZTdEWjwKSCfxWEVE4ExMV
xuJo/unvsu6uw5xPuNxD3cWk0uVB9g5J7xT7GrOv4b5rrQo1+cCtXDdPpN+tIrIRcMZX/Tojvv04
9qwtcqdm3B+prxHS7dqmlJj0BiS4qqxTbXNTMQSrT+aUe8HQwQMtGCBUigeBEIJTxWDW4NaLiiUE
YLYxNVY5O+baygdrBVF5AtvaK7BQjP+IwZzr+pTo/czcZOBQgfZLgmDQXBiQ/kJGXBM7WXHwCio/
b8YaddvCsfXSkJyFyVxSGum49hNUFbhs86PCwbBvtazaa0QWBKtSUPeYAvPtGA5wcuvCvTRVT9JL
hzp3G+cWolAoQum6Iu7sCX04EvIO/2BBOXUgUpWQ4bmyQ9j9ABMvvig4mLiDAo/0DWcXT7TOokqm
Dd/OvYuZvX9qeoX5q3dgX+vF4pdGqYq6uNA/zKI7a5mNdjyPDhjnwhdptfgRXI75fqwwKZlVfJAj
0ej+yLeYRP/Qci//8OZWXp87+LCV0xNkkMT6i5Y2+ndIbQN5xCdVp8B0RDfJRAwfY0lAnJt8WY2p
n8NU6R91NNs7O2+H10KN43PC7HmJASu2BBilRwJ9Nh2iWotxaGS8SdMUF0ZC1i6uKTQ7DsJb342e
iNXzzyNRB9eQ7uaz14lAQm/iwpoAf73BXhE+tzFW3FUCeusmr7LkkrYtWTxjU61jYUWXaejK107N
7nFAMb5lOgXf1UnbDQAkecnHut5kc/4RVPWdGbE/wGGAtMgifyBsYkVEU91thcs+gTdMLx4WWeup
izLrTZLx21PSB8PzYk8+dpkpmDNhJZ/QswTMIgf96BZgxyy4NuQUU4/YYJipO/J24qqVwS1g4v6U
FoG9w22CuVzVzstAhN13b+HLQ+BebKG9T95Qw4wF1WiukNxyLQ4YGdCt3JuJUxwkeQavubSmM1bM
4lREs/9dS0YnzIDyQNjMEWuTT3WWYyFkkG1GCvT+3Dy1msCt2GjB/N1FBWKNSPg7RqUGkXHPcI+0
DzW2Pp2R3e5hTnXXhoirDeA0dnJ5lO6A08RQFtz61PjNyBVGcYHGdXl4KkhFaIPWTU9dRI1XSf8u
8vthr0thnkQAMWIarZwKQaVfZPbaxzln9cqIoR3XYKHZ46BBIdaWtLZ/M3mQ68xhejvHvYKz4+Yn
f24s5pozdvggcDYIY0OOGLO+++dVgv/bhBbCEgtt878XAh6a9ANF6r9cPv5BPvjH1/1VcaFBuRWm
Ml3yhxbBnS7R9f1VcsEfEc5uGa7SOeuQu+h8tz/UgJb5F1OQIKeYc5uEp/9JkMofLd5aS1kK+Lh0
AAn+E6KLf9QCWiSW6LqLsZ9Wi5GGpS+KjD8pLmpsVHJuyZPIKB8YQXzAwlkaddIgid+yrqR67BwY
4F5R4mH606v1hwDkz5jb3wjFv4thf39zoL0Ot6hl8KPoC4LxT99cl5qbyYH5qGMWGTZ/woeTGgjQ
ivWNu410gOprwFm4fZrSPzSVnhpE21TEztgFZB6kGqzmtNw5NxTEIfPipPndpyA2tJP01A78pm7p
r/3Esj4Mw4oMLPIp2RErwWI54VkS2fg1ADYasdThbclg6nhBbbUvtQ4xgbirrN1nUyS/I9HjqSwa
ow+3kFmClUmwUeE56VQytains++H7jUjjeW9nU146IHGeon9/TA+L4tdW0utD03neV/FbA1YLzNu
x2NRYV2qJWnGUyusC4HcrvnXl/n/pVD/Klx74az+90/o5ePr57uAaf1bOH6D2Pvnz0LfP77+79oo
wwQozFOnXIlw928PqtRRlBs2Kiggskh3Xb7n31S7C98aGKmycEChkjJ4fv4mjtL/4vCbELPRNOH3
tP6Zx5RHn2fh78+KkqZ0XQihgodel/Z/YULrE5FvdE+QAxRBxCyXQnGGZPYTlTfIN1/jAM1hTGND
gfwumvI1DLWDbQ/2x6xp0y4P628rQISEFPMO10VChCeb5b2RKYyacOc79w2mu9xmidg5vriKqdng
ebjjIYYqgRzGj6zhe6asWIpOqnu8caAz9bG5KdJfhgGNr0wbnwAlN3poW1XcziG3+KGZkuwhCa0E
jgNqwXgGvMWl7qIsvS+q2qMe2SROtivs+DYYaS/F2K7EWMjthD3uElLlXqIsZ9Rn0vpjKAZtlT+l
Rf1cZfMF2+1FYFbaMeVnZQzQkwDrLGLN2BW54U0K++ZYFPatxcboooJpp+fJATwZIbb+oavTpzYw
4I6Zch1F5pfR8gL6dY3MJAvi26aocMEy8ctQFVM5Y05qyzPmmjPjte8wEt+Vo+1LC5VyrGcvqicR
1YnEI4JkY9sFDpKv3HwwBIoGUJ4ENdXaNh2Hlxod0RTMj4Sl/uBJ68+s/x6TQr3NmTpaGZshI5bf
hLNReeGdGSftmkf+SXfL5q4nSeBQkpeINKNgJG2ZD3Bx3WMtJVlc804T9Wdj4yNw/J9MaPqmWniZ
c1Nd5mDCzZaFj4aNtsEwcSarzgLwQiCiNcr8W2WM0uwhVvehTB/D+j4FD7ICoUCbA/nmIRphjaRu
86ik8QHfA6ZHzBYGTVJc88/MBDkL6O6ytVHM5Lc6EyPzqL5patneKvZgm36ixo0yuiBf2CUAhAAC
RhfswxrUXxgnnlGQPO5UuBFZbLjrSE/FbiRyeTUKU+JtU5UnUQeQ1oQ4Wa9wMY9D+D5FTAnZsaSr
clB3VMIeG3TnpDmaw7QZRRU/ML7JWa6koQMnJnV9kxH7vC7K7DNCAEvIYLNPSvAgEVQWJscdOuSV
kP1uqrBfBh15TTHeMHtUTO8JZKszzveORl+XBeq9nGTjltaznnNYXRnAlrXsfftNOs2bCrUiWsGe
2/hp04zMCn3m14W6xg3zU+4AtAQmzqzuRALNjs/4ptYr7FUqfrRNY+LhSKtPduYIiwrQXYGlmW8a
/Bt+aRKmqT0wDMQrDvtzlCvgrmjXkEWs4bneWcVtGvpvBbZA30WAloO7fekSuYHH5bl+RtfaySWi
PLyxwvnapOa0xx3r38b1nloFmW83H6Y88vQlpbnOih9MmVBueEM8hd7DMNz3QBFFyGMrLI3dNtkx
fcQJFTAr411hVKcnpsflTzicpI8wx2lvc+7sLUsNdwaN666AdbIhjz3dYeh/QInhkbgDWSrc56NN
EnGtfpmzcSHQObiBSvRhTb66CUvSZBgjOEnAlc3af20H9cYcAvKoiZDsUQxJQuRinTl8Rnnfzb85
r2joaGgRcJGGweqP58sd3U0SGAck6gyWhu6rQqTUmVBaytrCPk+mMAAnVB6ZIApZll8TvLiN05Gh
neo/4JGPXRjeEcVj7pOpYEkwfrgwyhCepBi2e/0WJ8bGFBqZqAMsAgatGE4t3AYULzk7Qk3sNHd8
B7zOoEkSHQq5uGWYVTGUkzYCs9RI1mYzvDjxfMZKiXBvJsMLpPBx9BmUjyFxYGhQ53i6Z4rK25po
ezuPxYrfjU55IXeOPQJ1ThskhgmDPPajNGUEGLhqftcTlFKGep+y7DTqQUQqXh57ysoGAD7Tm4jU
BoDAOUiRok3m+OUGhKqbBYshQck2X2A3ZBsrZWJeF9YeysNd1DHOMNCprsuuf9QJbCaTZ13a70Ep
iBnEd3BR9k7N2usYEtEVjvO+Yq0V6s2HU2HcrvrHEe84CNsXYJM9zfr4NnX9hb0WCrcUT3JQAcHX
3EugBjwUZq4dGZHCAVoEguSsbtpqiDwrz/MvJE4aKw2muXU2fEQzaiXHna8KBczGzqJNbd3SZn+L
3mhPfpXLDTK2r2YkhtoOnodgii9Q3sZ38qdIvCyYJXPXRWHPxdf4a2lbcu0MU7WuHVWZK6IUrvEY
fGBmOPV6u49s1hQEjR2IT9V2bD6G1zjFfw+Sw/Vyk+vQtqtb1tGrYvxMLWQkbJvelMt4X6k31o2s
fghv3zqz17Z67wIlUQh2opuI6EF8jScG57+CksQr3e4Z7LjmMYr5WDNwjzY08eaardZXGbHUjyCl
rDU9fApUK3aVbX9NbNq37iJC1hc5MoDEBmLYolEWLTreZBEuG9jNn9JFzNzlQvtd/m9iqBJevXzg
XELKntm0tZfGT7o7S9dgbEdZdWMvgmlKdu0myBBRFz3q/2Bwwl/Qo9Nza08APH7rrvFnNjvDbdVr
Tg4AFt5Foi2aZt5mi2y7lJY6uIuUu5pn49Nd5N0p1wllRYKGDO032laWdYscXJHY9BI4SMTrSjOP
8B98FmOM3pql7XWXBjjQaYXJmqIr1pcGuZFxep/Mvrx1NC1ipebAF8uJD0tra99Fbbl1IzbqK/La
ml+uAwJQ7zA+mKwSPqBdg/NgY3s0M5Jr2qyWp9mYPjTXb78TNwGMF2fVIxzybsN5wek7ojmwp2FT
saS86sEcegNRQl+QoHyUuo4pDtXUQjhrq0XbgsTjog9heUKxgIDEqvRbfoTwGPBwc7zXrO4sSGAX
vSGpNU9Jheo+LHLmNdzNCL3JrfEwFd1Cgehu4zwVmVdGGQMHq67r6zC62rEpgf6OqEx3Yg4Zl8a2
OdwsrqGVlqDgcucoOGrMKFwSqVk/DVrkFJxPYeF1aWS/Tiny27TX3e0EEWAHnrD7HCyp0fJIeH/B
xEA6llqCLjTUtyJFahyD445XHfxnJpcd1R29mfWWVBJlNmckidSRNu8CXFQnvoYIseIGNRpqrGZr
kPTLjeYSvy1GZr5t9oW/bK1N9oZdzklNNX4UmR6Iwm6f4OdgrBo2ljO8x1l60iamUHY6HPANAELu
MguJaoDMNoAAW1q/X19sWkhwfZlKHEP6uQjZWw2zcTSxwKyGGldSQwgtrq6rKoruVKYzP3wYn0ST
Taw5U46wFH6BzVO07kaVPk0Exy0xdzjtSQFu5zBjE4nLK88B/RYuQeQi31Zs/29xhl8KkmRxRDzh
hZGQIPrqOg6Dl/T21Q1Pg+QBnH1c+xbEuSbP9RuzCVG4ueU2c8a7qmrXeg3aIqEOHfxNFfEQR1pa
rBtDK54sDWE3E1tTTgekjatSV9syLaOdr0X3Q4CgAb8Ti34mbFnkP89zCzOiUhudflhU+rNvlzeg
hLkBak7FvPWkBT0eH/gK2ph7HQPUXbb0d2aie5jWnw27rs4Kf+uqRDTGG55Pryz9X7m+T2AfWMq0
1l46vyqyVm6VJMJuLAAHDfy/H/Txi8WQ+4PRIiOpaVPb7Rf6lPnYuY9jEpyRpWzR6TSeOzagYDW0
YX641coQX3eG8mlG1580L8RFh+uIMjFt3A3t3p1En7HR6XSyolq4wUfVKtZplR/9QBAFdevGl6pd
rp32WYSVdjac5AI0Y/a6xWUfBxereTLQabBs7C96m5xJ3TgaIPzXc8FwUKbJAzlubI7a41TRfKgC
/qhwj6mYuDn1lnnwT9ohaBnG8Z3FU8Rafz5BT1y4+3CVHT5SXevmHgGhQA6ggq8Y6h3NnrKcW00L
UErkqAiw/3P51CN3BX+FRqLCWNtinef2TZPy7c35tplR9wM0uOguoEcLOx0mfONcTxVajv/7Mz18
Tyam3P9pZnAizav/B2vvf3zRH4MC8ZfFQEVMEoBmhRuXnv+vEz0GBZh/ICoSaCUFPqZ/sPcu1iZD
/237tS0bg9XfBgWCQYGyDdfARsWA3vynBnrLROA/jQoYHJrEq+o20CMbxtMy8/vTWC2N/Tib7STn
qmvCO0iv07Gg8zuEZqngOtMTF+kmzBEzB1OhY6Jo0mdlld9Bkb73k3GUXftB7ex6FsJxnL5lyye6
N1ifYNtkjWtcgyIkIKgxyQbI/MexVu62bYaProQ1wbQQZUs13AYxDaGR+8+D6jeBTd2a1v5drrRs
HzqgBgf6nGlRyemBuIURekcaNPy5fpGjauLi1JF8qIdj4YgjQ/+AhNrwaYzaH/n7osKJdUPQ5Ewz
2MPD6hq1sgULDGqEDh6I/yncgbCf6iZHLzuq5BULG09UFpzwBhmbNusOokQL17vJ2ccPve7s8l7q
MtuR97eALgNsTK240jrLg6+lJ8Sqr9IoipuIsWhH7ZTPvsN1i6t2AvCxrRImBuUYeeBtwi2ZcXeZ
ZmhHk5u5q6d93AM+JVAk37kELzpJs1NE6aFuakgwCOhkpf3cNvpqrl3obA21P17P2KV4Hw3jIQjG
m6rsecSLe92dvKor9/TkFGP1IRopA0rjABfu3OuG50TdeQGcjxWy94xdQhYzFY3LxzRhFZxX6slt
MtikvvE8KZdgc40MW2mLHXLoJznKLT2Wtm+JmblMppl6MbJEXKVscQ3+MQOL9prli5p35VK0JHko
D2FVUkA18yEP/YeM+UmeAYY1k9lYY+vd5A2AE8skuRKrnMoUYG+QOeBpDgBl9ngD9pVlXwid30ZJ
vCPJt8BxkaDiTZpTWQWnofSxbcXAuTRab+q94lUIuo4kb1s41tTgbGcokH9AoxHkXfre3CdU1hXt
dRcpUFbdV28yL1uKM9FMXBNctSXxlGaFqIqHY6dLdHVA2fdxRfqvTjkHjeYdl9sOMVqznbr8jDL1
WWuSu8zubikvN0nTP2KTgBKWkrrJDkZSVUmo600sdlEJYzxCrL0ZTOezSrMdqR1MgQHerXWRY6gZ
gLTGXXEclE6ocHs/9vKgG/bZKMYDLpFh1U/0L0mHALA0DYg1mvXs5+qGWpBeqLPvhZPzgwzFGS5x
4AFL2wMGhkxP1zvN0KQJV6ag7dxNBhBujiV1oBk8lHmyDcrCU5P/MiDL4qVoPytG3eUcfplSe57y
vDoagUnOjvk1K/VRN+0pkOhgdBzMGEUe5bJs6uzogcHhYVTibLAzM5AoJVO1l793UtNijIt2MXjN
Oi93Khmvroby0Jncc5GOT2EVX4NKehDXHioZXEt2W1HOp4VyUy5LL9fOH2UMJ8NPxJYh+87W53ht
pu6LUbDyxCpoNv7HvKzKiDG/1ogoS7+9tIDS55hBvh6TYYJnX8SgsXMXPUNZfKs2PcTOt0y5UPWm
eBgEtbCPrJuSMNjUdddvnZwDYvE8WMu2Lh3qHIGDCT+j7g/KVNm2HJ8NPTj5QbGBaMALDJwee4t8
5BcQ/zrlTQ0U2Vm+8RH1abrlTabMzIsrPPeCw6bStCPNyRaGdnpbxSI/2LW1Jev+sWKXiDbtthdI
N+g2d0mBJKvVW3YjQrd2QA8DNCvhk6MN1MSglBL3hdt948ji0uPdJpAj2oPsSjau/ezmT6HzRJFI
dO3CURQhy+7BuPZRy8E/UyHQnWejfE7qGia9v2mc6augmgaYimBmqgBwNW68b9iwegIl9LIlssbo
hszWmg89FEwANyfDVpeMcVyBHHpt8Oji8Jg3bFmeLJXfKYuHDYkJTwlmGoS2rY3ozjhYXfcWKeve
TGfmKnhFDftOmt1Lt+xrfYPRkR/Agc0QQzOuuwknI16Xc//dFEYJgQcyt1HE127s37Nl6zs07vL+
OU/1kJOThIdi8pFj2Fb2QUCosSIQ5lpU+jYjhwiDA0cudLqXoeNXjRmgd8iLiILSpY3JGQDh1Rn0
/I6jANK1NrzYy+K5H8Pnxsw/7cA+w0n/Ajx0F2TpK8f5ofb1Q9q7M3T1RazSPet1tyd5mojbrj5Q
DvI0s7bFMCi3aYmQgruDCtRGOVkZPYDlaTzaVfSp2QSPEPzI/EYNWPvayySdr7RHNMV0ivFObTwD
clSb0E4JTgUiPg7mmcEIcpXA/TUIB5OPzDpOedFRTEeBFyu7PxdV8D4O+qsTp8fZzHY1bLcVFxtu
MFd9wY44FV15Gxk6tIIlA6jEYMk0EY+ICvKXXBD+YgfRXWRMz5mu/fQiZNg4tAdzEvftZEOSthVw
ZXUdVHKhb7rLAFozBb6XM/JyB9kmJBLsl1h/2mY84W6LwE6rfTGAKdAWKUE2YsFSjIE7WBUk6VJ2
G/JbxfKOt/OJg6s+J0m5TwAhM4onoguExr0a4Oc7GgkVJHGuQf8hg+3GnzEQD+Dji3WrLSrZ8oar
I1ml5W+lt+7VbNuztqGmlsU20qZrCsxyNTROtTWL5E44JsHdzjUqEouPbgeqp2cqOJvILKIh+GxG
mJO9C2jRTL4a6RzxEUK7zOf4QjUDJM8VvIeuQoBAmkU7N1gyhskrQvKGy6i4j8rsVUBs586WEJzJ
AiOUq/RAe3iO6NGjUXK13Vmm0BMZPmiusS/mKgXQZ/yC2uVptXPqnXA+ZGXGs0UkmGn2BFwHgpm0
7MQlKt9s5CDdTBeEPIQMq0Nr6TdJ6+7Cdqg2bjuPKyVmjodmO2TTNl00JagrDxbs17VI5vfIdj4n
QWCCCjrydyz9dlJAhdBPFj7vky1i/uoCA+sQ85YkH400w5MxjSdWUCTMuP29gbsAMFi2M0oyU+Kp
4eOcG2e82+ba1EoDsj9al7HI+l3+W/+SWR+439NNGw0XUsXA7duMERKDGDPMQPTFSEdBvz4R8H6Y
qvyr6ul8aje6AOAAvJgN7bpuo71t5MNWtKHJsCp51CL9LJG47zjIOs/vTSTcJLR7QYHEEhkd4xR0
itsasj1MNqQurWWewXVCBWw4NWJxnPraJ1gkeBkWnc88VcYOAwIphOjHsEzowTa06ONQr6CBChHQ
mibZBTF4XEYYuZIfokSrjli23DZTe8M5d+qN/sxJPnEkRhfl5B8K1QVNO+EM0DM0XNvUW2286XSc
hlrb0vQmUY4yZ8T31+DIB5DvpZbz1Mrp3u6it2GeLjKLYPDEH6pT7apWeKpR8/SeDNGdWy0JL5NL
moVdlZQCPsYlPV+oIIH6KY3O9jgX0QgnEyBTEDhVvIirUfn7+qrph1tNGkBdKuPajosujhnEUC8u
YuamzghvDk3hA0hvBNztKZPGkfE/BPfO+C6VKU5qHB7m0nlqTMerNYfwNNNdExSweN63uC63oV3i
3bayAn0QSUe9pjwksCxFHHKhhjwZYVLjNyXUjUNnGt6mNlh3pvKxIA/nqdb9FYdpDb+830T2tHi9
/PsB+ChFMtJGt44/krE7C8HQ3lgEZcDmbmwUG3Aecdoa4TJyDPJ9oqOaTqruyqeP/tuX321VPPl+
DsmR6WxmeATHtGsTsRpqCp/ZfPVIXFm5RCGdGjm9agqdsEba04rhxaP06zOeqEcMcrcw8u+bnMHw
EGS8rcOjcJZ1iLA+GwSsrY51IdDGoxGn+8kaTmZoHALUGqu+jam4lOVNMQUVKrS7PsUbidL8B9Ek
SQAUw3OZoreO3dvAajP0iD367SJZy0WUR378BoiQtUF70K6TxCclnHFI6R7aJvjlG2G3s5ThMdx5
BvJM8nYDa6PKhpfEQfaRokHstMSzavegmagsdKfNdsCQu2MS2je4RlKPV2/FWbQNkvjCcJ+di4t1
JFy0apw6Ok4qkJ3tnqSYHgWEvgh1XYwPemgt/sxhTfpSt5861n4lx+pxClvda32oDgYS+dkan/yK
uEmDQVUVuR99R+HapC0FrttslLKOZcfeCfClto0wW1Cm4AInQr5fESVUr5sW9TlD/K1j4pTVh+m1
SUu8Ybp1FxLZ1E1NzHJL0oEyNjLaDHNx9OxU+SnyHcPzC0Mxckk+jJKn0YTSsSZxZzvWpOSwEqMM
7InvMPJ6G2usM7UYuWVVp3c9sNJ1RBjRWgxVdK3D+FPIcD6R/HLMLCNY9xVH4mhoO7MI6h0gAWSD
Nq2oCvQbSKN3YWh9tBYTNwhAKHqJVa3qYrugImFQr+oBVQ7Q9WR2bpDoUm+1/CV4fEBkerpTvErk
ejR+ARv3kIlYbLk51fP0bvfANrLoicf1C97dLQts+osaoqoz1d9uiTRPm8MHO/+ajPTFNupsWxvZ
1qS2poPFoDktoOAWQuI2SWbxHgoiOZ2wxDEv5MQHEa84sPH0LF3xIUhaWfuCr8oiW2fmEj60ywYG
HN8MsdXZINDRN+CCaSBcpvWxgBpJkp19Zu//Gof4P6gVUiy4uQDAEOWPM8Zz2hAGreQLGWzlBVcn
JsVvp/DmCUQmJh/fIDGyvSv7BdrNNoPsp33YJ/e2cevmMRztJQ1DKqSKU3Moy4kZL8Fa+sgm3bHw
+GIHYbp6cnUWdELWr3lAchHTAQ7FDvmgTUIoN7p5bfXXcaj8gyzNbU6TO2fGwc5x/ZlO9TL2UEj8
an6u1L9zdyZLjiPZen4V2d3jGuCAO4DF3ZAgGYwpI8fK6g0sKzML8zxjryfTi+lDlNQKImGkqnZS
d1l3m3VVOuHD8ePn/IMii4H7RPT2h+kZ8FB99G0THq9c/J9Obp5RAB3e54kPuriNnvHofIga/QnU
2FNLChaq/DMUx0/oR3+E/P7FGIy7JgzRBjcakNsWVMzpE2UEpDjc5sUGIk5mIsiCxJAeUvG7X7TG
DifZmsdu9zWOn+m0fq4ziVpT2CTQgaYf9UzHpOFpapGB+cPyjKcbk5Qd/CYZ4hA4K7GX5bhPa1hO
upnfI14AMRQxKgz8QlRF0T3AkGOn+d9N8dtAQOzn6n3UT+GpD9KvD5lyn+i0P/U9sM4x5XHd++/C
uk/PGD7d54xTZ5O5R9fmZ2NXj6Xu0DaGSrr0KHRJORkJecsGPqGir3MGRf9Flt/A2+0xYspRD++P
bUlOQrd33zUghwFfnrMW2EFnUx8uPoxdB6A+QnAOPc+Pk2lrD/rQtV4rp+RY9T25vq0/T7b1Cctf
yryUXDP+ht0EDuRuMTdBYjc1ix9yxsjNzudnCEVo7XTDqavLO10ZzyV0TMPv71TdfAJPUB/z6ZuM
5Te7su1zMv6JWeI5ppKQ5Tpqtt38LHHng1bxw+AX/WbBwKB7+DWv5uKua5Mfhc9XOP3UP08oiu0A
AdJtDCm1VfgmtVEsDukiHlm6vnHErsUL6PvyzAIWoZS1H4pOOxnU+Exq6Xso3Ei65ZH4s150x8d2
AdKI1j8JqNRPvXS0e9nY8YNqTfSBDMoAg0gSz/KRpm46+Q+0Iv//FOWyLVIHxBsdqr5QA03reo35
f/z39Fv+4y0UbfMP+He92TB0x3BwHXINqZv/BqYZLuBSEwCnADyJ5KlCL+t/AdOUvshJOlIhpGVc
KppK9z8dWxgGWoOmVCiimn8HmbYIlr7Bpem6RDdMUG8GBgdszlqK0W+KzVaN3U/UowgvCuw72q4b
qBio+yque4oEajy+qcVvYEa3hmMKwIuiAQD0YoHJvRmuVZXlSDecvZhn1qEsuEn7hfRd01Cl8Cbs
GxjVpVa+/rzFDshEsdNE1p+K/tvxksaUbiW5qmyN/xgGo31Cxah70VMaVFPTpAB4iqk9u6ihHF2e
u3fXv3dVy3+dXgAyyrL5BTZ9gtX4WRcZTgljHAlrda50JIbzWKan66Osvc5ZRMG+kpay+UTwX6tR
auAZArUDT5RDTie8KY74EZT7TI+mw/WhNiaU/EohFkdqiRDZagHrsokds5zgXVpAXVpXwzZVVi45
SJHeGRgR7/Gel4d2QGUdwktx40sXhbv1ggo2v8m2x+fWMOjDvF1Qy0F5rJKUqCo0J1BYgkrwQfGT
FmQxhw0iAqIgFSwconJVxk8ZjgjkAAX2GLtcq8KPuOXBbkwSK8H/swjjfdDDi/ayTgteEPaYfkR+
Z39HND+6tReNrWUSAlTp0tchIiz//5vNH7tz2GVQGHiNlO5BhRi5VF0bYAXsaC/ZCGZ71LUnP/cN
0M5xvVMINJ4BuuZ3TaHB1HbDiO4rpXcNMvn5+rqu8KnLRhUIzuiG4pwQrlZxYMRIOC99Hx13gzfB
UNnlKQAnRbGm30cNKVcVQaavKzHeXx94IyIwMOsJA5t/L7Ddt5NSoJ0JxQi3Ox+ZhKPdonvRUgfx
hq7+U++bv64wFCGDn8VG/FnO20U8UDTWTCUN2moWvbXV9tEHgPw5drvehGb0sR/kbzCVfk5J6j7E
Ax0bMObt/voH/rLqr0Oy6aVUjkUuffmBonFCEKvgJ5Gwuc/6Pn3XGQhZ4bD17vpAv8wkA70GOnSp
4SQsTIW3M4k3FSogIap3WMciZN802RM+kiX8+Hrez7Pd3QgF2+NxZxAQuMPW3APN6Jq4r2Pp9YU/
vAx5Wj31FhRCN6mhx+RG8+n6973KR64XD5i2pOkPoJqPvfzALOlQ7FMMGGU4I6S0QoCGBZHHNRN5
7ZT83vTB+NCpqv2YcbjwmW7MAw59yY2gvv1DHEIt4HEawvpqpnn5ZkhQaJaHYct8R5mieoKrbSJA
gmxbRl/yXus0+vcN1pS8gqtznQw5Wsxcrten5NftTD98yRCcJawYS9bydslVWZYhZC/plRXAEYUv
yKkAXOxYCBeAgCp3ADeDWyH4l1ChGHSREyVR4sHlrpZB5SYdHnrYntBotCSOj3QeiFHkCiZI1TFK
TIOVn4JFPMF1IOxl4EkSFvVohjOiMfhe3vVDpXsgCLG+rOoHSgqmB8mkvbFhNmbHJZ/j1y4EHbTf
L2enq6xcQTnWPRwiPyiFfENg+tmHtFS/F21EPbdKnfDGmL/cT/AMFmjB6+RQcF9dxZaKAt8hzqG9
W1UPwOc0XkEoGhVE10+4zHwvNDaK61Q+8nJFdiPW/Ho9MjwvCuAN2H1yTS5r9+aKUaIIpxw1Ghrg
DaIZZSU+OYg84+rV0+IA5gmIWtK3SzVMHrGuRroE6k4bW8Vp0tFCYrPJgxwbcexKGJP1wK2eFGV3
UGisYuiArtH1Hbw1X/CroEYAqkA2dnWUpqkoqffMuke/gIbRoNW8oinQQswvvaSIzlXg7LGu+kne
mDxcH3tjI7sWZBED9IZOur06PT13PBRC1kpiXPWI2kWIfSUIAycTvwdGQKOVS/ET/qvjjcj565XA
KrkGK0QmwMNgtTEbWkiiraDoduDTDo5JqtblfXzQeHle/8StIyB1iDLsiiUFXe2HqpBYSM+d7iER
1B6quiS1GHHlCQwjPEkhonu0Rawbu3BrTd8OuppXlNrcFg83fL0dRKUMYCt3uZ9/n3XrRVFTpnVE
ORSQv40IQvl30wkOAPk2mwUZMpcDeHkAus5ukC7hzBfohOLaVtWPchGvTnL0SnMcem7soa2lJBW1
SSnkYguwGo/GCFZouEx6VoYRFJy05OQn6g+bf2Z3fSk3bh0+jfTMMXRdSNdZhRYNZQEssSj+5FnW
elESwBjPezpEDS1BdwKwWKnCBqjQ596oLb5dLu3sXA/FjTk2lkN5eRHzS6jPksTaAkjUaoGlpdMy
DjFurx04+iiAyT20dSD2eZIe7KJ03mldj9R5ZtGdkrntLUSMezMBrUT1YgTOZOjnG7OznJn1byKr
1klHoFfybr5c+HDqLKxvUDvDbXYxQhAoa5bvQRgJjLlmwBxTNqCJg0Ebokn4atSwl9ya4Jcb5nDj
fP+aGXHiSA4U9QT24AIWexuFzbSuUevvYDeKFCVHO46O/hyQ0Eu4Hkap4s/XP37rlL8dbxVEY44w
/lm94UV1Fe9FCoEgyEvEdFUZ3cWTZr+vcQO6kW5unXLlAp9zKG+ZvwQx1fWhbaMW7GWx4iGDS8Cd
yqYnrUWXCqvF6JBLwN1d3WGjBmPtVhayNcc2dW6oeRRP9FfC3ZubzolmXkIOBw/PZnWGpVo+Grqm
jtYAglKDmH+QNN6R5edpCNmghinhj8/8bTOMbJd2plli2Vqm6qwaq6Tjjk3T9VXZ+oULLdfViQxS
2iufDmEr1aQJEsN4CMufvZvq+9RO230FRO44YTB4Y9f9ep2Bb5MWgR6ysoJZfLnrBlKhKeHNjORC
CHKF9g3Y4nw8+3B/QOUYT4By9mljBF+uf+cS4i5PHuNS4eB9Y7rkHKtxUY5W1D55tMpJRB8CVy/2
PRvmxoL/ut0YxRUcbqiUDhH18usEhrgoX0kD+Txpvzilsveu2SX7MLXas59AIAQ1nwGj9n84o+Pc
CPO/ruUy+pKhWDwfzXXOi0NbNhQ6c+tqoUvmKoUX0mX7nILcQ9A31m4E+621NA0KhlBQFaOu5tRv
Jj+AcQb7yM1yrjHc3yQSiWTaWexBmAsObY74Ol3C4cau3VpNi+wEEwFHAU5dLrw358r0RZ3FISPr
uTU8BaQvXoNv241Rlj9lvWckt4fugmtS0GwvR+noozm0VCGz8VY44AIP7gr9OZq/CCRe356bQxmk
d7gTsH/M1cYxQeqh6cwHYco2eUYGNWec9dbrir9f3aSOu7zyKU+R2ZFXXH5VEyBwYqWw/no8a45D
mvwR9n5AW7ulIjbBZPoHX0YZA2+hBXlsrzbJrPy57SXMpypG2aapeIsKF2KkQDrqxlCvVYr1gpFV
QbCmTs7rb2XtILSycrMWgaRm0Duvd0pnj8NSdtRwgAPINroHvjT0Is38l+I5/nV5nnhlNoJPrWt5
69cso/36a1xCqO3Y8pdnDgLjSW3KXnh4NyfHwS/6QwiQyBsNB+rikCF4BOkb3eWixNgEQWZVTgKP
ZU3PbhzUX69ewbE3LJOdhSHUOugWmkJyB9a1N2ROf1egYwzgb5fG+lOc2cldlvrtjTC/tZ+BwRtU
e0nqqfpebrI8zoCC+K7h+S74NkjFM1DPKPecitBwfYNtRSF3qZXpEEa5aldDRcoAHuxbS2SfkB0t
NMyGEeY+FaZVv6dz0O+o4usnVSHacn3krXhLCOILTV4vVCUvP7IKzc7COFF4cUl/vwCBfcgGIwc5
WoSHPshv7e/NSUWogxIkb1FeDpfjDe0YW4PGHWbin3Qws452sszDo2Gz5a9/2taOIXn/30OpVZBw
poRGnc9Q3RRFZ1Mf8SpNfZJ3ECzoNFuwaPQovDGfxsaohm4SbhE0IGOzVqMmUaaXQShIj2EWPWbu
1CF+h31AlKnqPAIJ9dy5aY+liRuED4LziEQeOk3wo86Ut5AzrbCNSlHi3vd1j3QqsueHEBDX8frk
bKzDxc9chZm+z0Uyj+y4cMgST5WieU8xomCoYD5cH2pjizEUhA2TOQH7u9piyI3XSVnyYBio19zD
4fmE31TypaXcRzCZ5+jGEmyOZ2PQQ7BwJMHicovpdtD7+pLALGzk9/So27vGd+WxLgNxmmdR39hn
m1PJTpaLIw9pk7gcTwtyx22VZnhNbQRP8ZSCD6GwinY4ypXXp3Jrc/ECgDbDS2ApCF8ONaMQg1tE
oy+FpEUtUH1dKHUHs6vANMNkQfQPPN71MZ2t70NoziSHID6gtHM5aNNgzj1HOFd1qLb0+3A2tQ/Y
INAmr7Q4RmjKsJ7E0H0akrH3EIGP7kxfc5+jtCq/lgak5Ur8jLvGeKpHFwJjGcbh49wXoKsrs5bw
w2LH9nwsYM37shyxb/eLkIpU2cLS1mtPGzHf3Q+2MSIylo20Sny/HCRCdH6PKoOWz8jCVqX9BdKq
4IoMfXmPLjYaBIaWOTAN5mZ4Gd2ovnfTHIMH4D3dx8qmTLGjXInfIw6FCzolDd+lqUjxuA+E+iZT
c8QLT5rYiA+ySKuTgTylPIY2SgzQ0w3wnhIvN1CDdoI/sJ8m4BeMeiG1SVCoFYaov1mCwpZn52r6
mgk6EjskS+pjidE9nGitFb9lyCem6MRKvGogEjcmfLy4/dcACP6jPknjCPeHf6wxUgtlMLv83cUP
+EPbkVfthtk/UIABAQoxeMr3rTJh7WYAVn4EsotwfyLHRl4RzDTSvX3R/ObgGUKxoG76z9e3yOYO
ocCGgBMNA2Uu//+bVFbGOQayFttSz5FCMGsX4FETTphkhNU/OAEWbV66Noaj8whbDVVVviP6lrJT
RzDJS72B/42BwSidd9Jqtcd5Ztquf97rJbjKghaxKq4sQoqhXss0b75PIKcCCrfXvcZNbA8ytnzQ
sxDJ3sB9xO+tg9sMUQhETnV0p8A41Obk7oHSyXtAWvk+iDBiqVJzPscLfaiLwvZ0/RduxQXyYPxS
YdqZr46tbxdgdppRsM665wdZAZIZ3UteA4iyt+gWx34yPPaxfSM3FMu5X83KkuUbpgAFujxIL5ci
g8JTlYaP/iGGv0DMeoBGO1DMLlYKHIxn7rVI7QG60ouHgxk/h6bJyaB9EH3Ngb39Ca4/ewwijKx3
UGz153lER0XYdvN7aEn3PUSbCOk/FQx/VFpjfx7LyPrRmVOtbnzJxoXBc9eGVijJggh0lx8CvKps
8mykwIIRwNGOpn81ZWftRwdZX7eR4sZibVT1BKoUlkUAJ6xS4Lscb+gsHND6xvC4jMRjYs/dd8w+
bHCIi5n9rjTj5LN0MLSCjzEGn/vYGb9MU+Z/HCrwqZiMBs0DhlYQu/72LqJr7nCo+C8kPFc1bNYe
EcpsNuCh6SCn7bEC164j4OuH6gVzj8WehlN9fdCN2IE3HtVWjpernEVJ7u3WrWenrzAZ4w1TRQFV
y6JBst8FeQu0+sZQW28rOmkCPM9r1dAxL8cCDYrzacQHgg9BFXMCg+c7hHB7AP5nasL37AJtJneY
eddkzgNUkPyoVVOMjjiGodc/fKPOwlYjI6LPukz6arbjBjsGX6ZkYLlbEVlgtKByPd+XUY77iz7k
sBeAYoJoA+4p41vd8l9BEopND0CSeialll/KioMdS9GGlBVNSCk/MgzNP87WLNFWHBIojtJ8n7QO
Bd4EtqODvc3Hci7r+7JdhLxDVOWQ6h3BECteDY0+3Qi5W0eS3t7yBOZNhNPJ5UrNI+Lw6GziXpJV
Bt4z8ZNVjyehOeF9GsTTjRRno+LPriAnW5JG+vlrgT0InSZi2tQTxsYvPRpGAmQnziiRnjXojC+A
W2ooO7s1odEKD9aQBfZPBDcut+XyWkXUJf44FneoviDYLr9aSIi24OZxrlpCD6rKOMcPvbj72xvP
5IUC2pXWwgJguBxF2Xi8NOmAT3aqjPfFJPDHCOBapX07HkGv5B5ytfU5R3z23FVDeuMjtyYbgBCp
Kn8hH7cuY9IrCdMe3giq7pSk/HmcvVwvkPXws+RoYRLjFXoX4HlXfYWaSwOr7X60hiZunL+tA2AS
DWybTqwFLG/1UsPvzNajjnpVBHZ3l1apeuhQkMFVwciObe9Md0vVmqLc6CBfiEi2tGNEvH0U+uNB
LUqPKejRSH5wyqG8MUmv/eP1VgC9R3sFzAGCk6tFMn1dwLGLKAM12vhUthUsAQ3JoDqCp1qFNX7L
JYSk/OymhguhSncfa+F81p1SO1KCjh+DqrHuKqfFni0YsKGjqLoLDeRYZ+TozHmM7wZ6Jic9LZTX
m9Fn3Q/MuwXJ/FmAbn+ISlRtZcu35viCnXx0wDAAc0GiNUAQct3mD+/s6JyJuX6QgwN50oY3FphG
dyMUbOQ2PKyYBVBTwDqt1UxEC6SnCEzhTTbMlXAWxkvN3j6jnsQpNeEwTPN8q0yxNShp5uJC7yJ1
uEYXoPkCWErhnhTgjlDXybPZ5fMRIdvoLu1m+2Fq/36rDzQs6QcqqHztL02M2HIXt0ZGdAcTSi4w
/KMAcE+5C6mQ0A7NpemI1yTEh9OMXMbCZRk/JW79LV1w5prEueB6nNiIwSbNVriQi+opfuyXcSLF
XbkrkF8BIR1h9Gar7qT15eemrPG9ypDwvz7cRiLAhJMAgIrjIW2vsqIkoFhjYt7oRQb2J3EpecB1
pNXK7ZwbR39rdRUmujolRWL++r1SYiGRthXqBrBCk70+zcOu7mrsqQvtXaKniKOnaAhc/zxjCSfr
E827xUR1Aqt5cr/L6ZTEvTRwU9Ojkd0+IApJ9yZs4/0wGujC99A9igH1sbjWKJkjRH0uYTX8g7NE
nwz8EosKNnhZgzcPmSiQTZOjDuvNMHOJvwWuV7P9OYemA/cuxtAkLv64/t2bc01hB8YeWAG68ZdD
xkZUjPg5cNvMYfucGwOOSn4NxAWrNw99jinctQMspeujbgZ3wNsLfBWNEZAdl8MWtRXVieGzeRPT
P1cpzFGzm+r72i2Q+KsggCR94Rx4aSIu60NEPM5A+jCuyXH4nND00LEnOQwQtSGWsUDXf97W0eK9
oeRS6MctZzUpbTrzXIZ15EEMTg6qNr+jHBV4roy0B1Sz3FvBZdlb670HKkV3kFsByL6u8prSbqx5
cStjERzcLaiTqNhIjgh+lyffLH9i2jbeJ6h5viuTojlj/+vuy97JESyXA173SA1X+XC+PgtbJ57e
LPLENKeW5u3lGsly6HLKV5Y3W/UPNMbAsjXp5LW2md+Y761NSL5Bo8gGi0rT9nKkwG2QAQU46FVa
YD/aFlanfTAvro5j5lWwfh9wlDFvDLr1eQ74e9aYXpVSq8Nm4SwT+lVreSp1ccgxIriXWYempoE0
0/WZ3Pq+t0Otvi8Goh0FFkPBPxwOOGOe5ha/Ld7sAuhI8UlI59P1ETc/DjYDTwebL9SXX/QmkoxG
n8Z5HQN9COx0P1SWAauoQiWjieYbF8Nrsr/evURp9q3LXFJ/uRwrMsNAImCHnUqi0/UKEG8AJ/vQ
xQHO3WVHCKVTcwh5J59Q3BD7kfQGp+1JPzqyazlQCM9CCCjPJW+ZQz4bqZf3pFBTEd4I8suO/fWX
cl9yq5A8yPU6BE2QJE2L0oQ22UABgm95Z9T3IVLA8O6S5L6Tc78zihBpV0ER8PqaLI+iX0anpLAw
E5alWaLAmzVBszPvggJFksCZ8Ixuie5IK/Qwu5ryBNMAvlyGXKozTv/gIC9oSMIsadov7atwoN4o
/ZSBQ0n1S3cC2Mxob/BWbG8M9XpN/vKRDmeZVuwy3mqKQyeFgjFyjAq8bJ8N+Hcg5pv54OJcFTp5
9YRfcXwPbfsb4kCSpEmiPYKDwymdBfjGDiMtDRU7RwZe65jpsaQkbKS1jmqto4NWSoeHgNviFKhM
h6nuD2jEVtY/OK+kADz+oShwSa0i31Rr6RwgPrn0/sdjiFjPwcyt6r6yq3rfBU1PVoA60PXtsZWB
WLrOpbMUaiWd7Mv9YWpTl+TNwNTh3/tAB8zcZT7gldEuUPls9ckzU+tLl+FHXhT4v/QFknjXf8NG
2CBioDfPCtKfee01vNmiIV0+P7EJVKWGmIUBmPpd6di/RyO0/OsjbT0zL4ZabRRsuPoO6RbCbx+j
r21g2Gjjb7Pr5QD1qnHnF+y/tEeqJB0qD7gq404ae1mEF/P1X7IRFOjm2wtSCHj0QiO7OJZja9DF
B07ntZXr/J463Wcsr7SjSor2ZHdjt9eziSqM0jQQbChhXR99q+i1NJVNeGDglUD1Xw5fZFOoRQkF
i9zs9DuQKAjpiVZ6Off+TvY92mMkaIeBCvc5NU0osIi64cgFi9PKJuvGZCyzvjq+lk5lh8xuwY+u
7w03xLe5Dvg1iP7kd7NBqJinQnsCz65hqwpn+vrnb204Q0dSDnVQyIbO6pFfRSPqFSDkvZReDNqc
WnKOQ2xqh9pM/tFQPNgBLlFJdlZXYhPYUz6I2vKQWiB0yJAoKJG7Rn1a3IiCy0ldzyKCev8ealUe
y4d0okvGMYoXux4YNvpBNEiWXJ+7rUI1XVudYjVwG75pNYyNS22DBA0knnzCd5Qy3F4aerJrpKuf
mz4hNuJud9YD1NocZE2Q16ZUHXUgPvE7C/HpQeThxm/aQKQsXRjMQEDnYkGwCmLhWDfVuNw1/F4F
YAs0YWiWlGlEXR0FBvPfI3+yUBPN56ehKIvFCCo8xUMrbsTwrZ1MjY7iDH1+CRD28lzFJkJD+GGw
k3Mo9HhW4zdn+vOiThCdNZOs6MaXL3Hil0VfmmwUKgkX6z5saUpfViP8plJ/sUx8X2U+/ivQBrxR
YTXzcJzzp3LxGMSaSB3tFOraUIf4g4xN8iWsh/AGLnVzAohntL6X9s/698gJ5mJdcJTDuITonlXx
k9lhNxuSanBzJvJGJNscD4An2Aqs57nGLiccTSAcBIqGTT9jC+L6eAQ3aVV5VWMXRxnaXXpjr23F
DipvvJmoxxI8V9tfm/qiRAPT9HQ8f+6zNB/waUQuw46qW3fza7FxvbiClgt5m3AgLaw+Dt3/YMCT
AIwjNfiDDvFpH+JKdwhTWe/6PGg8VdAhQLne9ZCNEfu0ywxUdX3tWGPIhRrBEBxEgnmybMvyjDZd
9uhYcDEd5OqPOJRp3kC3Ydfj13s3hFjDiGBAh8JKi1Mls3Cfj6ZzDDW7epfC6jyGUS5A5ti3Cpsb
OSrCn7CoFmw9aNZlkd8kALOFGF+HUj3OAkiLI+XueiIM1QmJNmxh05YiPw7j57qb2xvRbGv70Nni
6nGAevIavBwZ5pTr1BaCR51jNycUUpqXQGmLFlTs81DQ9X9wPCi14IWyHBFjvXsQJrYjYVUcj8ae
9iIaUXQrkIqWpW+gz26qu+vxYWtm3463ikdmqc8yBGINA6pDdaivsTvXwkcqt+0ZBdLkuasRAi+w
7X2+PvBWfoMOsUnhbnl4mKvnWShjuqc6+Bfgycmfjsyde2R46r0zTyiSocb9lLGb9lFlB8chdm8h
2La68xaJDVBQW1JHWPehYwy8O2vCE3m2RHyn+vyHOVbTATxjc6IIjgSa7Qw7f0LdE9UzcXRa+iqw
qPXHRihUu5Hsehqq0nzWAx7mvbSNj9cnaDMVXXyt+NcC3VkTRo1Gqww0FZfGEfa4SMOm1qHI8EpC
Dv041OWM0Gzl/JYGiTqaGtVcZav0ne6H9Y07a2upqIrx5LD1hVa+yoZk0hrtuMhyWQbvU/TJkn2m
JdbZmf3gXnVKnbre+n1udf0YTSOd0esTsRVQ3w6/2ilZKOsJm1rabGNjffZ5jh9wBEdFCiDd5+tD
vTbt1wGVlHuRbYB39pdP0JtAE/Wx7sqwAHWWBMIbxIS4+KDDrLZkce7gp3wIHNE8Ir+2wL7j6RTo
eXgunTnZj7kvP5Cd/8hE/NHliXYvE03CfxitB2sI60caW8jYpwoofKx8BHlMLJKHpH0Mu9n4Hc1b
x5v1vt3HxaKfLZPiNLp9eULAM3/0afoeEURwjkhVm4+SdOFedqI6dqnoDsJA7On6TGzhNJg/sLP0
NQ2oA6tFZxqs3OjAQXILdO/DECKvGxk2AOPA30vHMh/7srPvRTZVT6QO5RGtouFhjlq1j0yksgsb
v2d6ZbjuVrbtdSizfKkGJd4FXZmfTBXnBgqu0885UeIge/tma2Qrsr39gNW20epayxK+zZvjzoVu
Gzoefdwe741FOCg1tJeCCts5xD9y3zYCI7IR6+7BasUd3rvVNx9vgF2TYVGqy75bZNPt/TDU6XMf
JfmNKLy1xR3Q/JT46SgSKy5vGRrMgyEyJEZbn3meshDbW10lJ0pG9Y0LZqPoh+Wd48JGBwll66ur
FM1yTKp6+pdTluBACd5op8Vd9lxSxN/ZY5fjqqB1T9d30+b3QbVagCvkKesnAdoJmWF1NIWknXZH
s5fZl2GwvxlA52484LdHguFLZJd0QFeJvpHZPKM0RqprFDR1Zd2DwxYviW3eygy2RnLpTyC2usDu
15B7qLgVhGEukKFNy7PIcoSyesM/CHvQbhzGzaG4J1HBgUjAq+Fye8wV9TNAhayZVQBFVFV6tBsS
IfZ0dSNd3tgeC1GIty9tFxu25uVQ2SQpO+Jo79VN0J7x7wpO0ijqPZBkSOB4GO8n7WZnbeP7IGCh
305ZC9qisVo012oCJy9d4anBcQ9lYKXg4OSIdbB7q9a6VQmESoylHK97lErWT/sG1RPXn2ii9G6d
nyYF1DQCv3PQMcZ40iKzxvfJAr+j1XhchHm1C51FNMFBaJsGLCmgygYPaPKArgFCOXyPPGKA5DwC
nnTe1zTFaambxc9StBQpMGM50TIKTlFT/uv6mdrCjAMp0WmSMTA4lNVSGVhR/YV2gfpU3EWwLHal
1gSPdYqce++X5Mi4quzsBg1OvHgReR715DEhqdhPA9w7fYhbD/Me88mEg3awHac+BCny19d/58bi
KsraQJx5pPD2XuL0mysV0eR40As2b1eE2n0YolFmUbe5S0LEBa8PteyT1e19MdRqRqjcGQu7GPgD
BnAHy16cYUI8vK+PslURpWJtLeIFDMcKXH5ROuC901KkBXuCglhgJz2Sv92LoEVzgiOOEUgd6o/k
t/EHNzfLMyjl7MYx3ZpUHkIsPXQ7QRC6/Al6N7mumtBlGOs6YmajGOXh9rs21M3p+tduj8SJoWWz
qDSsHkBGa4LoWTBVYREUHxFtHE51F1I+N9Grfx3qb1lp/r9mY4uw05v59L613/7bz7zFv+v5W/bz
v/7jA6J4394qkb3+/X8pj2l0cP+Tyjq9fShSMD+Xo/GX1QXSY2g34UMJ1goBE2ol/5YecxY/C9hR
XF0Qa8FbcgiaomvD//oPy/hPWPW8HaGzWgiQkdP9De9aebnyqHKANQUrDV8AVRcDSMflHvPNItQn
VJEwiNWtAMkqHWBu0MV193W0WnxssXrGi/1YVOlcv+h6O6sPvuPE8Z0b1+70UhtjiTJ0CAfbybzB
xHnlLs7qttilU/uqKF/r75PCLb6QXDrWrgbICkhoSCKJnrPy1XsrhAt+1IpMC5GbzDFgt/a5pHzW
HBtECsJsr8dqqA9VJboP9MgA4LlC01+cvG6+u3qrTS+lRl9HlKOBxyQat/RqikhZJzeoBuTDEQ39
anQYU+5E7KIeqw8kFbtkLNMn/H6Q0U6iSIU7kkL0QvMuj2n4RHbYHONIJh8wcRINPwHA11FH4Eud
iT+80o6qmZiqVHMrktzWrRec3JtdROI5QYu+MPe9iHR/rY2kMeCgtrWUJlZrU2HLIZgzO97h94kW
1TTUdcOClO4DbDdCwvXhVm/RZbxFvwY2zutf4FFWeyEK8MI0WgvBUy2erZ3oA9F4sQqs4Q9dZKLe
zbhYhg9FXkzp99ltjE99OTRfp6FhC0xRg9PG9Z+0xPL/E+v5RXQClrcoiSz/AwmZy1/UBNocB0Fu
YIMeI1vlWRpUsK6YQfxJqqzzyY6HEBN1LDWVJ6p8LA55Zge3foZYgv3b34G4LU1MF5EfshcO7Op6
UwiTzlpKRrEL/RbgX8FFLN4leYIGfIIiOJoKvuZXu6W2lTyMgTJ/6gaXrDFqQu1QXRfzNzPoG/cL
W96xglM69iG+monTlfMPwq9vf7Bacwg/Ymc2+d9lPzYIOuiiBem3vz6nl/cnnVg+BGYsYYVgz+Wy
utj02MERtpUg6yOQJf/Ci8bGgSo007+HZFkGWlAlNJ2pbdB4XhdfZA5tZWh8BJZDrL8U5DoqC88x
Zl32Hkx9NO0Hmf1NVvPrqBwZXiEAGKBo2qtLM3Oo1+SY16D/KYIAjHI5HU1V8LqP3frGi+6ybshY
wGVeQfEG7wOeB6uUPYDrlwqI2cCEFIZunmEmAgfwKe8dXKxaKR7aDr+qWyokl+k7w8I21sE7cDoW
4ak1lKD1ofZjSoMItBXMaj8iVfqS+XGFJ4LrN18o4zXHNlMld9a/fZ//L8LRMqyi2k3HUICOXScJ
s8gGqssW2RDWW3O1N+QwPnWOU/JuNgrr+/XRliN1ceQWNQNkMV+51dx3q7m120T0CKaBLZ21pLur
6xITms40T+hKuC8NkIVDpsz5PmSCb5wQ1Jx/GXxRcYPTRlt0kZJaDe772OpFFaX9XeOPJUzXhOdL
/qGp8zn5hm681bhgZymfnByEaFt2WQCxZmfQTsSTNClBcPs7q6GKhqV6UqvpxR7jHjOg3mwUwvEU
dN5Vo6ZwXcPdpMU7AaPYYn4/FM1YnHwWOHuPyGLdHtVgTGG46/yhmj6Ura5grflKU+9nH8XQP82o
KuVwh49hMiFcPNj6/LmKeq3/GejVHHwerKF38CCcnBhXiYGq83OU60b1PnczrA8DEeAavcdEN7Af
Et0G574fjAE5sWmgKg5Pp8B3ZXTGqp6OwRwJBG46A+zxb7FWtKo/u1aQWeWui203/RzOKVaB4RjM
xuiVdmhBMAJvM3/t4PVAqoAnL3E0wrPY2us2LTLnXKbpED+0gW6GzzWgsvikpiKz7vgzAnem6TAW
iB/CIhLxH2ketv6jCKwasyAetYSORleaUzyHduxgIcLORSnfK0dJ66Cd+0xyq4eallDJt4UvD6gE
IYT2khkUga0/c1PlQ42ceoYrJpiR3J3EIdesKrT3nUmnUGDu1YOjDqJMc366WuZ2n0U9JNOfiZKl
jUklRoflH+BrUUSPeEZWVMXGJoSdaAxa85PMxobjN81hjAl2mub3mumTk2DtFFfiURvzUlW7CDPL
wsMkbcSy0GrjJNlZQ9PhhBs7eQpRcDbAoCqjGHAVU5l7NwRDpu9lULY9ha1e056RJv+fnJ3XjuTG
0q2fiAC9uWW5rjYa09PVM7ohxtLbpH/682WfH9hTrEIRLV3sEbQFRSUzMzLMirVCXh+l8CLxHBUx
CqHELtWfPKFh/zlEKzeyN11laelXYTpQBEDZqSL2DLJvUp+ICmP9M8BGz3joxwniUqPTJ5eDazOm
5rYW4dE2LqxwfJmqZrxD7yRA3bc0J36XlmbOBj2OZLDuI6dovjAXoXm7sh0KVyE6Cjt7/uEWSsDI
ZMWWwbWeuSgIHwZNGEX7KJBkJ6OqiljLKgDOaTRPvguoa5eh0h5vutqhWziKnCHoAfkL5Lcyp407
N7x3Q8VCztpJPDP5Qnk9705zVMxMVddNokbH0RBKxKkFsz/uU93IKuQfVTWGObq1BqN+1RkkUu/L
Puxt1Bhl1xCqwDGzUE/rzILSgt8NrY1itKnIcoAxmcnRGPtK2dBHs224oJVU1T+69sRH9cuqns0f
OgiG+Mi+RtXORJNK3eZhk+r3emoRi6rDMCb/jnqiunurBmvzDxKWFbpYDBZMT3aO9O9GixHiRgVD
hwD0bgjUfnyc4CenZc6ga/ikMf4Vn5wsRmLpCUqUyhW7YYjKdtpwLszxWMVqG7g/qA8E4iWI2zTW
/bmBQHviHR7aArmXMfCiF9GbMWIfpgBreY++km0f+9RBbnPvjkXb6B+aKVOCxldzpOg/la47CmWb
CQMngVqEZmbfpgG0yCvyAS6Ck7OiqaccxrHuwYGaajwqjdEGT0oQtZ9NwNTmz6mlMLj2Fp4/wSRP
DBniZ0ldqJ9S8FnEyEFhIWYLGGFfT0q9KYtUHAUaldvRqVW/YpZu5W24tCdh2oCUeBgIvZcT3Qkt
Pa3rJ2+fBgMC22jb3pWy/u1CyPgZmd01mo3zZ1Cujz4FBVpqxhw4me2dFVaUwO77loLZHvCtyyAv
fClj1M8bsw3Eo9u5ml/mgbuFAqN8XzrwZpoBMJDZVKEJ4JZFtK4kpMj0mdysi0R0n+Ilxs00ZsGD
qkb1q2r30zGjGGRtKkkvEkLPk+8TeFAgDSgLbaUYchG2Ek/CmQCYAFgwnHLyyf6rwgRGCwndIQn+
RFRE7pNO049IKa9NtF+EVsw8Mfhm0C5UKeotEVFWN4u5zfLmT6SmDaBckVcZpO5GcE8pWwl3tZF1
xV6UXr3GDrFMdSglQcpCgYB9lnmY/GV/rc8OprEqnTb4U3PV+g2y3EUKQy1KYXty9KE/pnHaBpu2
aRnw5t9uj26QqNPX21HX+fEmtMQ67FEW4Q+zD/QCz3/FaNkMUQOqJfCJAhKyQzWGjRTDylyjearJ
D8OcXg/Tuiv3annOYTEDvus5uC+mPclEzw3riPnoem2ad1C52IkfROPUHly90z6j8VRGh1JYOGd9
7hFRi63YuLu97vOAT551lcY/f8FeBwRBlT/vr6+v6KEN2Uns7Cfa9neZodf3oT5E/wQFgdJKUnvF
FoUdRnpkHQcGmYWtDI1DIyFN3RNje48hkRYj6lb6EU6695Fc/t8VlseJA80s9pKQL2NobZisWtkP
UehEW3dMsoewVGo0ro22WimZnt+dN2O8srT7KVpxfy5oRPVYt6wiDA8iadxj0qTeJjKLxtcr1FkM
t1Btv0wUY8UvXLEKubwE4eAlQdJLv/HXzkFhRfBrmAokh1n7qdT14WjbqA3po6o/Z4qLGpfSA5S5
fV4W5WEWS0sIqJUGEpahHcNbmHULh1hE9+JD6cypesiTfiCw18EO+LqW23tPDZUg3Ghz2aF1nVU5
ctKTSs/XU5skbFd+zsWRojTCZCi/SXapwEAtPkIH8VMFZvXQJZoybKoua7JT30EOZE11vNZ1vfjk
OCpSQMmzYDtUhBZOImkirdWB9NO5bPoGwdG83riuNiDshJaG6+TiF9KW7hrK7dw38clZFwkoXokH
iaLowqzZ1+UY1YE4wCaiPsNVO3xGnXdAWafrFJ/ajb1m8dwnv1mUIsQUSki2ZRfw/LOqqaYYHTHg
IRy0nQ7P9YdCSZxDobfVK4f6q24mxee8DcfHkJju0+0jJvfsfwmwNA4REjPOvHhsKkn/ufGxMtWs
toP2MJUknWmGuFQal+JLZuq9PxQCBhClcrZjwnjObctvrbhz0zoISdJ9KFVJwJfOOAgLJWTksD/0
XTgfoKWffW/MvZ/N3I/HKTZzSO9a1AK1KkbHHUZtOwUfQh/e2zqxq/h6h5peh1ylWHklLs45xwiN
DLYSoDpUuosNKSubx6FtpgMkLij5Wl11UMT8vc/7Nc958fWxBCKMGR3aiBD3LL6+Fdd5V4p5OmRx
w9hIoav3cyTaY5pYyrdWicTjOLG8JNCVYnf7819bJDwdsjSPcVhmzze+NMOiMWdvOhCUEejBV5r6
RhZ+9/i2v26bWszPcMjexjeZOaTQItGFC8dhKmKMEySRDlDOiV2X0ShV26Y8FDnKwow9C3SQgmyj
u3X4z+hN2qEVib1x1UZl5n+y9wjpvpq5Xm1CVRQbL9XyJxAH0e9Csde8zvmOEHITAdNYsWExoRiL
tz//LPCo1Bhyk60VM8ZwnymjOf+rKJmCAwiD9AOkF+Jz3qt2aaFjOagru7I0j2sFmM5UunxOJazi
3Hw6uCPKcRaUgqXTH1H4LD5Zdf891eBio4KQbUQ0ePeFErf723t07m15Y6Rh1gzcmj94XM8NW7kY
U3uM1D1KgMWvDFnjHPLLRoXQx3Aq1E9Nuz/FtItebts9d7fSrsyqoIakKwjJ6/Jh1fQU4aOGSaku
dvUDRXcwauWoH7IIzTJPDNnxP9iDT4mLTYbFLT9fZzUxa4CIgbq3gJY/OLM7PCkJXZxmTn5E2qiu
uNdry+M80fPUaH1dzP0pRtVknYugrW2W3ofCgssQcsIOvVIycspudmCuPNJXLVKuBaVNmAJY+3yB
ZWuArSJ6B36khlvVq/XDRNlwZwRSB3M0yxW+1HM/8v83UIc/lLlpRokIUs7tZabSi7HS+aA0d/0w
mvrPA/9k29uT+x9MGUyQyo45E9rLB4N5YsJnPZj3c1BEOzFNiuWXJeQIyKUH7wXKyIOJd4RtDPdF
vC6/818RX6sNITC6WNsnA7r0worcRxtWdb+gWvf59pm8/IQ8gPLqEdfyEC77Pvlg2/OQWOpe72Ft
8yIv9VUrqF9SUTvvip7lbgFbZ+yFbB9AHn8sVuVZeZVAhrNPbVHtGFFiWCQEux8NpPyQL8C/N3jv
nUuRRkmr5c6xRdQuzo12MMiovdsyDVnGDtJTgVl+Gc3ByI7ERfnaKOqlC4WWVQPmKptCjD0tHjbd
69I+6mPA447S1R+00qknPy5aN2n9sRFGvc0iPRh9qqDu9CUJq9GI97c39NKZUkaQfW7WC7HHUr7E
SnVlmvtO2+uzImjP5bBTV4io1vy7TLijnmzOSfb+rZWZHs4GdAytzMXT4aB6r1sDRmtw3ztZAjiG
tB0eptjRqChMFspHU/PuK0kyz8WnSsV/kQtzvrV83A7Bh9HYx4n9tVczJH2nwtwgsyDeCTbkEME7
SLfmDU1LRnBuSRHx2BlKaexVg2BcZ277SN5EjJil86FXULQw4I3e3t7IKzcTowQsHrBuuchzozH4
gcSahcHrNEXb1kbGo6vn9I6xD2t329Sl30aQCHATiEYamtyVhSlGiGrFnrQ9Aoj6JoJe95/BiYfH
YFSiz5mepyv2riyNEwplvYQmk9kulgZrfa8MCfaYCTC22tyOH80o/5XWY3t3e2Xyv/S/OP/N58hE
lh4wERVYX/lL/vKk9I6GNO2meV95cftV7Yq89dWsSFZe9kszSKJRuqOTxowSpYFzM5Ca5mNThNpe
qJE50TWhxLRhxtl4vb2cy8stoevMb0hvBgx1ceSjIQVB42jA+IVVUDS30lelrovHOB6jfdWaL/VY
IFp02+ilU6OYA4xHDq5yw5d0MK6njIpITG2vImSzbfF++5kC9C81yiup3AXU0LL7fcJ40EoydHku
JT7IYtpZsiQ4S7cyQxOZle2s7Xtoc/dFbfyBkd1+VHr92xzU9vb2Oq9ZoyZKV5Qng5UuTmVBsqKF
tKH2owE/iBM7HfznM/JpRpY593U8OWtEHUuLsq4vtboogVMWJAk/PzYQdQZlHs4tPTkQor2n/e50
5360K7g4IC5a+ZrLW4c1gJYmd45iIIC7RSOh0PLeK1WvRYobmZ6aQPSg5GWQwbznArB838d8M0Z4
zayi5smxj/OlWeTHZdRirOr06KBXHkyJeVffz4hnbdSqXBsAki/r3xf9zR6PAbhbANoXPLQuolRB
36NKNWqtdSzCavrUQaNmbacuTx6wJ56CuQmOurCtr/zdGr3etY8rqXs4P9AfwBZ7vl60cd14SJR2
14bZuKGIm+wnmspIYzXvpZqnMACYTTId4ELxAYt9ZJoiAHRhVLtB2NO3Psmq6GNVI5N2b8dV+vH2
Pl6sS4JMLCb1qV67jB8uPJsBTM7QYpPYrCqSh8BNi51X0pZtPbE2HXfFFDVOWf+wgOvxx/knHI0A
1kPbrHazFtWNn8GorqKxUQo6j0Nd/PvuhUk5KMI0EDxYW2xY2tkB6DPuXkgff09q5p7S2ku2bVSY
z7dNLb02G0ZxAcQOBCwG932xsMQRXVYHTrvLg7a9t4V9JJ8xdzboG+TFjWRTVXO5u23zYjAMo5KZ
lCeQUIRXY2EUUSS64hmIcKfyio+KxTFBKbpp7+aBznKQatqDo3fogyVMbG+oD8L1ZXnKXlhjsaH/
pj6rUdfs+3YsnrPCpOmYldA03f6VV74Mkl7U7sl4eKWXvPYjE52F5gAnYGix2BfjzHB6bZbTLqRa
iNBLE++bygzXZlsvzEq5C1lklS0D+n6LZxT+6NAArDLsAGxMwA3BNZqNZWyAjc1HtW2oe6xyd1yc
bmlTIh3ZF0pey3AuCEdljNJy2JkTbMmx0Xl7Afj5WFaqeO/RlqZoFaBDhC3IWM4vkpEAUbemeNgN
pqX4WZ4Zm6TP6mMxOelKZLwMfKCkIXSkgmyhzqjhIs5NxTPkO7VtDzthKuY/idOgBqMGw3svkLSC
4gXPJIU8MG/nViJjanW9c4adY9T9/ainDIwJZOUmL6o3UaoGTwwZrmWO1w4JBI1cIka5OW5yQ/8K
HQ2r7Yy6CsedXusG7FRz7dcAhz5FVRz4WjrY+6xjzOj2hbhySmRRnOCYORlSqkUiFQfQ9mtJN+66
JAq3Jiw293ilacdYVb2/berK+igx0qQjkoQWaln616upLTqXsjLjgcYvF4mAfJMYBTqLVdx+KU11
PASkyD9uW722QBmOg32j1HcxiAybdNQYjTbsYqv/Y3Sl9tiBo6HQZ04r5a/rlkBoQscoJ0sW+4dS
GiV2C9UtM1bDu9lWcC2egECShv6KG1tGyNwCcKb/M7W4cE4QKYFZTMMOqtjqMXHSovL7KkCGMjVa
oGlB9FHpw2SjNOWaNueln5e20dCjbMphJVM9P6ZN4sYOQ4nDrkX51VeJlI9eGEYfYTAeATjnjO0g
bC+sz6Vte0xduZP3Ue2D8YMqGvFAlSY5Th68r2mZC7rSFd140moEJW/v+xVHQeOd5w9RJRLoJVQ2
IJH1TCqeO61t/yCOO33pYQha8RNyrWdBIN+CVxYsCeBRXKA88n9d2dnOUkpIbLnonfSeSSx77zaB
8ej2kbGDJ15bKXtcBJ3SHvohVD3IGfRlnxt4V4V37bFXm/petHTXURSJ9zgTJAncTuzxH5CDDwwf
ZNVYHG5/02s3GJJUgEFgOeBLXThfmATSLogB1dX2mD1ptdarB2G745NTwiztu2UGObvVWubKGOTV
zwx/PjAO2bpbekYoxIYR7aFhl4EV2ZJduw+iZY7Ihhdz26fwsdxe55UzboPX4NTxXoNVXdKe9AJ0
5Wwz9FrVdRb4kbCT31RdrS9MZoyt32eNuZ/AA//qk6HfVk0c1ltFNevfJQyDwlejqmXMI8jaXa+O
MXz5VFPgCRvd77d/6KXL4TCQO1IGo41DSfX8/EGXkVMX7/ud3pOrVnNaaTur0SCSYmjGCFZC88tt
kAEFfUxGvC269AsHx2Uz7Aq83c6AstgHQjN/Y1YEL8OgFqtVtHc7VHml6BJTv4XKackTrVXZjIaq
2+/QttGbTUx4VX0TXYISn8sOle83x/AmeBXK4NDsLWsdLeyYdacm3U5UcXqYiXVf4SiovsM8nayJ
6F16J5dEimFb5lKZE1qiSADzTe6kZtMuijrxW+8hB4MgeXi9fTwWkAruKHkGKhcmpSKsUVRcnA9z
aAY7nid4FjxrK5w2+qo1alKT6+j6n9oQjvKkGaUW+JMeqr/DORs/8XlpyN/+IRfnlHAKTm/5cSnF
g3U4/x0Z0YBREhfstUBE2xzE1R1kb6o/kXCu3N2LQ2qCaQDex3wPs1wXPJCAgo3Swgftkynpj6Nb
dJ9js3HuDK1J4LJR45VTc+GSyYqZQOd/+MiM+SwCKNKprC2mRN+PgVp+0OPQ/qzCgvonNJlH8UsG
wUYInPV+ug87T83vRKysJTUX0YC0zuQ2Lgs9dvKv869rIkJtZGmv78Miqr8VtDP/UcnYv6qiLadN
OibhVnQqsseJXq+csMuNpfjH8X2buaPauUhqnWjozMCe9D3NFTndZHliZxlWdwwhM/NWtvaaMdYo
01SKELCYnq/TqtRqwCnr+7KalId0UsSwrTPhWF/LMFDdlUfn4rHjq8Kz4sGcwxKtZfeoglPKMudK
3/ejUmxjkM+f2b8/+QTTgMU43102aN1KNH7lMGEJvQrZQ5UCDecrHA1PscyhNfYUnuKtqU/jw1y7
1bbUjOrZqIZmr4Zp9tQzwuZnql7+fu81Zb3UJyRgEHibqZ2bj+iJh4mWAYPJ6+FuUuvxoADO3lP3
ESvh2eU1lTgcrsxbs+yiTVaYncG4hG7sPSJ0H+mR5LvdOMpjOtbBU5QLe8Xe5dlBhIKSMh05eCwp
nC+Whgoj8enAjGFJQ7pu7GJnRkLxIctRVjbxmimKSR5JAG8EM6fnpnK0lOB7Fua+ZiTzPqUAeSQ3
EHf9FL1XuIEsWI6tsiJwgEgZyJ/yV/zZFg05B8N8qBeAavbDEIoOu3CLj5ooPwVJ2r93adh7k1IB
TMBfS94sYi5YQOZW21NaCF5UwGMwppuF2JoNbGwrW3bh1jDGIXRJS3kfqMafL05xcrMUSaLtJ72Y
nrO6nwj46GgW+lj5sZK2L+QOtKzLed7cvgcXVx8nygOCYoMJepUO8bnlvFMagP8sExhk9Vj1nvqA
BLV1wCHYO9sTsCZbDI/eNnr5WCNBQSHZkJKE0A0uKdlbpfKcuWC9WtqEHzVdaTZmbDRbiK1jP0Hk
ERajefR7zSz3nVpa902B4NbtH3FxdvkNUvObYJLi/UW/Ry2GUFHsig2GPmhXq30PGmDO/CwK1npy
FyEQphxG8Ok18o1RWTv/yFWHAkzDaMdeDyCtGsYJ2oeEYafbC1qG8kTxLAiYHFAnahys6dxMgqTk
oIZV9VLlDDv5YeN2W0cYneMLYUrFFYQVWoTNMidEdgT97LvRTfQUgGmpfKGgnvyqTcX9mSttUSDF
YjomStRRdwCtM6xQey0ZIPmtIKGkV+QPbvRS/LlOQ0vMdTQ9E3EwyjpEuBgYeGLmipymFYPfQymQ
MECXaaDIBtdSNoNnZX/MXsm/Ug4W08NUleUJyKo+rSAYFw777bfJQ0F4RW8OQNH5d0TGkc3svPG5
pS31EMy691kXVgxYqqjyo8UXXSOfvGoRtl6JqJMwZHlL/3JuhemJvlC68TmLg5yh4C4KHr0I1Wk/
L+Mi9sEyZOPKcbluU5LggM4CWbDw3aApcr3noXiOqT1+pko3fU3banjVpjThIrrmn9vHc+Hj3r4q
6Qb7zWiExACfr5GRS5dRFGt8hofwPhSFKDexnU0veuUo9dYzFIGgmCc+8mBVK5XUa6YRMOOmc9Ao
xSw+rw0JsJs2YnouqlTcdS6cW95sWz9lfXifdpZ5VPvQfckLs325veiFk3lbNCPTBFcA8WTgfL5o
O9egOxBY1vI5/WQOFc2XZkIbSQn1NSz7FVuImCCTrDoUDoCKndsKK4qZOSo/z2mnia/a6LYPgaO0
3dacyZlW3o0rpwdjb7qNMqxZNnTJgfoU0OX0nFbMEfkIOjXaMc+7rmJKroueGkqr5t3tj3nVJtw/
pDoUukCLnS9waIGDjH3LAkPr59i4A5qDwqSvwpAsjC5eK6o1BqfF8yj3j2iDFpMcFKP+sHCpbiMH
++EbfMZrxhvbIDv2GsZcmy53XgK6PXc1SJKft9d5bSP/Nqqfr1OL7cKIk4ZvG7fNMwMsHwqRGqds
mn7cNnTxQS0aquAJgfHS7+Rvzw0hJzm7WeyMX6wmZsjBA89V+EHqWfU+RoRoQFDDMoKVXXwLrf+q
JBLmEL3hXQGqvdX/F+dU1BVVLsepXpKxNCoIdZH72aHLZRY+sXH+sazTTD+GegLLWgTF4d6F3Uo9
FrQpvEMYGYJOt/bq2FXzGkaz89GsC7HXtWp+rAd9U7cWM549YzGB7UTdJh/tST1MtZEqzIJbzOpa
Yewlm87sg+g5NIPxDkY1WCXtSBS2H1ZJGG2QDDI+orLgDnfkW82phz8aRRMxDV8TLzKCX4OcU/5e
JGP1q+wn93HUe4QthgHd9UNd6W668tHeHMXfH41SO8TWcO+ThCKEvnQkTir4qizlZeR22/tGaNar
NyMJc18jB+vsIesa+o1bz2TniaI+uNUsoc0Mnkf3FFjt+N5zy6miiB2333MFldSVeHnB/yGjVxBc
kJIyco+PZ9zi/DCZVe8EU21XL42lpNme9MpAqaCdxuCgNX2X+1VlKd2Wme7+B0XC/KRk1oB0VGrp
7V0zFZCAvO90w3kru8J0RKgKUeZa/CC1qiBIdYP2RSsGz/TjtnQpyhRK7Qf5PKfbXDTD2keQV/Pv
bZI2QSjSFzRUAr4l7DkcvaEeyrJ/GWBGHPwYdcWOBqGZoeI5zIO5gxC+/+UlVeZuaoaPnkKPod79
XPVmdwcDDTRqk5Mn4n1TY3JzqCnS/pfYUGDoy7rJWA2tDa1Z9eK0ff4Uzl1wZzF2PMsnd3pvNIMx
UmoK55J/RYJEz09C00U2aneKeDGtyPgRBJ37k6bwQGmmbQfYfmBNzVfux9JPY5KyBTVb2gU0ZpeI
A2G0FI6duntRcmPeNCSlJ6D46l6gR/ezwX2WD5ndl8MKTFK+OGfbTZsD/iNeQIJYiUM4X2kuYgu8
nal8MRIvFwe9tZ0PRueKb5qT0CHKeZZwqIVTPiQz1CUrB/wNYXdunoPtSBAjqDVu3PJDB3HJ9vXO
FzVrqMVbI2py3+C8ARNqob3YvtAYKh7cfLA4cmXwQqyrWHfTRFt3o5tt+j1HncY7DCbvwAFaP/Hs
TglCOakuNLGbzV5H/XcaEPuVM5+JHwLEszez6NzmzgygoBh8E7DKMB6iKGd+b4feKcNUWqoN3XaE
HdfdM9LtvbhTrCYH0N1N7JMGJTvF7KP0kJaSPzeyu7rbQRmqB4cqi5X2aURpY/ig5ar3e8xzt/oN
nnEynyeROtUnS0wmdvtmalXXV8s0bJ7sAFK5X+/0HpxfKiikUQwUAOpahMex2jm1C43EF62Iivbe
MZXwSzMW+QOcepW98xoOysp+XhxiD0QBORE1KYkyXo7P1vpclkFcly9jEde23yaR+QE6mKzb5UDW
oLcKjFH9rIVaGexvL/aqZe4qIFywG4ynn5/jzgpmTQn64oV3eeCmMBiiMqT3wSk09Z8imcqNlgVg
hd5nFe5q8AYMsRJJUt5ZxpBBlED6N5bKS5fajek7hV59T7q4KXfQZ4zfR2sKnmvItd9ZtaLEgl2J
XKU5z7D2sjsfNT3FrLEIT4oVVC/qUEIaDn3Ip7gHJ397ictKx//ZooHMk0BaviTznwbNrWpNUV6a
sRIPrWir74jI5zsl1rVNpdWxscvdnCl4kfVqciQ3sI8wHQhvJV5feiq5Zuqt5CH0M3kR5cP1V4aZ
mpMC1cUYvEz96Bp3wNTnr5nIC8Qmh6GBbQbpkE0RdrP+mMc8RCtbfeU74CoZOSOXZFiBXO/c/jiX
dd1rY3LqcDObMZdpiRXN+y5JP8CAQVsvh1y8sVvrD8lwcQi0aVg55JefQP4EHCXkPKBpliUHECcm
fjRPT2ZqVRTzhuEf0JlK5zcGD2HaK8Hg63ZKhc/r+ruVcyC/79+umqeQ1FcC/pBwuqQGAPztQALb
pqc6zNSDKgb1kRZysI/GrPlYxegSJ3lW7ke80qa32njXabWzU7O02XCq1li85MOw/DVv1FOkigAq
l5kURPiB2059egr7aXhQgPsfzBF58yhAk/f2yq99dc4+yRMlbol1PN944QC2D7Q4O41zVez7yMq/
CcdEV9Ju0kPRa/M3RkumHWjkdC1HXXo1+c3BKuC8pQrxRSG8qwcFpUsvPbmgF/Z54yUSd1czNJFb
97Pw6lcaud7KKZPrWXxaVF8Z03KAqjNvuAgJxhFSMkVY2clpITf027KJhQ+vTLuJNbN2N70uE4y+
zeIY3j+RfdHMEZ6n2x/9yv7KQgDDDUAnZMfs/KMrUE7w1pb5CR1m70OW1ww4Mi0GrZHyTkFTHByS
WRxpCnmcTTrY56YYqgxHZCuKU5PCRN4ZyL1ugE5A3JqnRfTZjmbiInfM1tBc174zbxWcF5ILgaD7
3G4K6IjEFpboEnDyv3kwejvYdhGjSJPqCOmx/lBRyPoWupX2hOjm2jZfOVtvKAQpLw7SalnN4uuH
St3a2cnsGAN6GLvGJX3lHx1nEPvWNiKt3dZqm6x1d66tm5k8Qj6mIXAmS0fe19AJGlFx0iLLeDS1
xrN3TjNUh7IGhy3Zdb9pUVaGvhUF3lbVii+3j9ayZiD3m2RC1pfAYyM1ef7dyeGSlAtUnJxJU9TN
UBZjiK77+DtwhZftynmq/4O3IqKX89TM0Mh6/bnJAUKIyinm8uTp4Y+wqBSEprJs/liDPH6narw8
zrLfCrAeJ42/Whwr4Q3OGA1OeVLGpnyZCT4aP/DacgN3SXm8/SkvUmbKS1IgGjchZUA4x+cLi3oX
CrDYSF4rRYd4qhyaJDnEQxvtWssloC/jbPgYhpryDw32pj8QKlv3TuNCugZWCzaOld8jM+Iz3yV/
D2NDTHvSagMVev57dIspz6aN4tcJzeb8WJVDHxxibmHle2YVzxu6lfG489Iq5m0a26RiynDkl8MZ
57krodPFQdcl7pXrrfNlmBBbpO+TGgduD7MLZY6k/TnlpfMYDVUQwFIxTiOj5GotDkVTQR7U2XqS
HAtH+U+/gco088+EDpAZnX8QY8p6msR5/NrQGtoO3Ik7pYqz72nafx+kwG1s5EnuF0E0b8I6jVbe
kgsnwydg6JGN4L6T1y4OfjlUA9JESfhaqKEDANKrE7+mHrXt29b7pnVK/ajTIHhvEcPCrGyJgz2m
gnKR1ZZ1n86wsCinsIHSvJxoOkHSRsKWQVnyAkuYsyvcGpRHpLaPZlMmkFam42c3VIcPAwdzpR1z
7SDQ9pVtA34RSJ/zTRhJPWBOdMJX2NO03o8KQ9uO0Fqoe0Oy7Rr55Dwywt/clROUwfijeeUkXoQw
fA/ZJ5EtK2YFl/M2mjWmzJLP0SuUduGXok29k+IV5mOG3uuLrZg2Su9xnf0c53Q43b6S8sad30gq
pSRlXEsqeHy787XP+jRng8UJ0EZR3rXMCrATNWUjRqburb5yD7ftXTlxNNzkOMVbT385rWjMsQZJ
sRK/Es0Nz52KoLTLEPgGLj91O1uB+RHJVHUlWrmySDnRyyA9xU0g2jKa+Ts3cdMWvIKevHqdY3+A
/Ai3Umv286SKD82srDXbr60RFIEugxbGp5bN54ksxRYUAGGhDN1HQ1XmjU59oQMg0XsbiDlzuJUy
b8W5XoRkOjGhZMWSkNJLyh+lGmIvGN30tTDyao8kjAeedVYPWpBSWXn/LsJ8TNALfIgO9+LGmJ3A
peaVcuoRPvRHCufPlTZZG9i4nTvRWykJthp9um30yi2RaB5wYUSdJBWLXZwjWzHUPldOSqd4lR96
SfpqDIWzDTOr31InNPpNUZT6g5PYzsoNvfKSEucCS5ZEYJShl+yyRTWoemLZwSksh7TwdbeHPrTN
Gj3aVEIL/oXztNkieZblvkds3G4qiIQpuI4T3dY2G1au0cVmy1ogJ5qA+C3NWmxAREw6Va0RnWyh
qEd7stzEj0WvogXa9u8FGFmy9M44CrklLU5u0cJJBDqzvWMvolMXpvHv2QF46Dt1j9Lb1Nk/4ixs
9ZUDdnFjFxYXD1Oj62EKzi46uUrs7YI+Vw91gAhxUSAMF1WT93z7bF2zB/CV3J3iAYVs+f//5SFQ
F67CRpjRiaHj76HSTcxOOekXkYQAqmD//Pp+c7LPyJdFoI/H/9wcDeokobCYnNRWxJ/NxsuhuAyb
vRLQwd8Q6LprQ86XB4ZUFZEOHjjZRlnijWMmUim4VcnJVrvZr71e0/1EpQzTVzmU9beXd+EATZkX
S1IPQN+0bBbZoZsXVB9zNTm5Cb5OYbIyuC96p62QisinGQ6uwDhqUSuy/W3Dl9uIYdlTJTHHVeiL
76pN8JgKID6naGz7fjNB6aqgLI6I7K5nku9l0LS5WgmyL9ySXCxjubB+cEGAMZzvpQqMZHaDLj21
bVvCaAplOrRmnvePo4zul2DOpl+B0SB5aGYRKh23F3xZ9qLiJgcUuZUUG0E/nFsv2zg2ldRITwQ3
wb9546af8jxCMUfJA+tH2aRxsqWQrn80HMSafTGhzKgXkKPd/h1XjheZGiOmMrCH9ntxf4Ig6vJO
OMmJFtTc75rESsOdmg4T7TjFWckQL+I1uWbiVRlBMiK5xCE0PKbCq5T0xHsQ4G+LUfww+BKpD3q2
3phGrJt+abTVv0URBnQE0io93V7vlYNGXi75RyVDwUV9K4+j2QWNmJ4Svev0T9VcRYc0pAu0mfoB
ta45y9YYRq+tmpgCEI/0U/zd+U5r9C9GxbDS01x3jdjWoUf/1Xar8llR2vLObYT3M5yctjsknQGF
XyyCaAVUdW3VEi8slT8gJ1kGytmYgqnNlexUB+StfqU52VNZqOWX1ktr4KDpUO5vf2eZoJ6Fp2w1
fDrMhcNJjr9cvANpUxK7NUF2ys0kEbsEyYnpru7M/D/sp4snhgZCCg8s0bqAS6xSuGN+akzRfWnz
WUN2TXMfVSVN72bdWKNlkJu1WBd9XJIg2gTE+0sPWXpmbzW6m58K3S1G32rd/Ki9UVI3hvPPYHbK
K8d4DXd23SrEnujPgwRdomk71ejdUQvyk7C1pvSFiQ59mgbJsMkaK9kQmycf6KOuNX+WQt5cVKlN
wRQIQRv+edkPqbXRCocgyU82QxHhd+SRquyAekdnbAbFCJ+JlhGfVolcuh9qZw7o2qdN0WwCrf9/
nJ1Xb9xG24Z/EQH2ckpukXZlSS6RbJ8QbmEZ1hn2X/9d1HticQUt8gEBEsRBZofTnnKX/lZNbbfs
tXbMr+V9b1xaK8vgpXlN+rdNu9zaNJIy4HMYVpum+2YyvRDggj+cZ6uS12T73xht5U2iWEZNHFbF
5p1ANy+1+oadW6eqbz8mBZaEISVkT/x2YtPOrjxLbw1HfeOFqsKTuG1G0OCTtS4BMLpdN4iDZpFG
RrHuqH81CEnf/vMxBbrEGQU2Bch424QalXAmpx9qaqVIwAN8MLDmNLLJcq5EFm/OykK/lScGcsZW
xFXLzTrn9quf5kY034xA80LYBPT8a2O48sq88a6j0xKsrEwKsLxqr+9bNVb9PLqyenL9pR8i22gH
rCVL4wYmFfUJjtCX0azyQ7FY/RVq4hv3LG8pnUPqAtBTt1D0Cr6wBW+6etLb0tVD25UcABF7R7Uk
2ee+y/8jSHs9oFzoyHut/Upgs+sP+iv8nWbAuFZBUdLTE/NTkLjFTpFp3kBiEh/SuGmTPf0/oLPv
b5u35gmnnruIEgZX4SavMLq2y2arbbgF5zaCTZDtcWuqd9asstDVlmtZ08V4rCckdB4uHyU/Zvt6
mjgeKcpKhfFk0+g+12atgOrY4AjCYtLdSGWdca0/e7FhGZLSzioJS3EFHNzrITWURfzEbc0nHCPy
Q1rM6gFHnpLmBRY61woPl9EgC0kTbOXaUM0mJn09WmF1qL0Tpj7lxqw+e1U7Pvqjq3mHsgRQFY2i
cdqbAZL6wSi04s5wW+8W7MM1sZqLd4afYXEXUOUjRKKH8vpnWLR5S54/62kgO70JFnt6dpCAD7la
q1vUj446hh9XMf9rzvvqTV1HJRyD6oA8BB/g9ahVMda0oGzzafL74jlPh/w4+cp77GdlCqAlU/tT
n6wpnHAJe64aKGwTHI8Pvh47UYwQQhfOMp3+/Mctzo+i8LTqg641ry0EoRZC6XrvWE9aVWQ/B5UV
8c7NxsDcE9Al5Y3MJFCW98e83HOMSRsDkVywckSnrz9ER0EiryfXemoq3/uR13V5D30GZUU7Nffv
D3URn63TwzOWwjQ4B0K110OZQ76sL6j9NMAH6qION6xiJ0ctP74/zls7iuLsynIgQrugyyZ+DyN4
TpwnHbHqO2AU9vdkQLxbJYb67WCyUIS9ZV17Ai7vC+5FOvmwuKjO0uh9PTtXm6da8Iueul4Xbtg7
g4iJq+UwhLbyvk59sFyTXnpr7WjgQwIEMo8i0WZI2bW0ahJpPVVZY99piWe3RxjbMmprlBCvFL4v
V4+uEBMjTOBy4t54Pb+6A51Qitx6kpllaveeBEW37yS2Nb/eX76Lt5TMEDAMK0g7CvjmZpvYng/8
Z3Gcp8zSE6yHurXmEIhY/5Rylx0qPzXd3Wgt6XHyfK+4skkvNw+jcy+uYpyrhOXmm1IZbaq0d52n
JjOmo9Ka4kaObXtTV4vcJVgaaWHgztckOi43z6tRne1jI9oMa2GNUfV5+JwuQXVbQ+yEB2M6/+bt
vFw5Im99Y/Yo1QAAqdw5m28sOyMfDbd2aSwuxb7wzXRPuTQLWzdRHzD8aVGDNqgABFl/eH9135op
c6UAgiYJ2mSb6z4fkmaZ+sV9SnSn2HsFfs4RTjdK7uugV59wxBivIbveHpITQmeTDv2WcDFMXpAl
snCf2kLYNyh6xnu7r6A9AJB0QfsKt/35/iTf2kQ0UoEfE8WDad+cFW0GcCmWwnnqGtd/HuRklgdw
Cb0Z5YnZOXujrGsAFwq7nmu8q7eHZlgyJ4RlthWmiRm1zmw7T7Af0tCpYvmYCkmHVEpD3Wopa57A
ifBv3p/xeixevacQStaSEtkDBHvoeK9vB9x6MbzCNvZ5aBP9xtEnd1Xfrv/4tA27sChKh5R19Hau
USVhGbj/dT+/sD4o9HD9Iqe7xSH0Q6e706Q1z32WmOFsq+7ZyIx+z7+Lo2YorX8MOVtnr5TplZEv
vjcj06OiYkasyD9sTq5VTw5k/rF9zpO8iixl2Pt2HOqjNWbZLTTm5JStYhn/+WuvpgVr7YwHFVzo
66/dNo2fmSDGn1MJR0rWSXvnxLk8ZgON76DIjL1rYdokp7n9ZI+ddnh/+MvQEYTA2gGlWguCDqjm
6/FxkXOCSljy2V16sw87Twv+4PhhLw+6NS/20SNYKlE2dDRF6JJV1Y1mdMK9FXOsXbmv15vq9caj
K42O+toDsHBc2XyKZhI2CyDUMww11YfJYoX2Mmc/UIJ3rryAl0tNjLqy4Mn/qY9v25FLgThdp2L1
bBads1vquA6FG0hczTV52/XNPbFPc4UM/3ITb+e3NlQg41EGoA/w+lMnWD3SQrHlc5GnTRAlhNKf
59HrjX1lBequsFt7CRtTIue8CExIgflghB5maWbjRz5puYqEiwN0xFULiQfrzyQL/VzzHq3U0eKD
UMN4qjoldYBSvWOEDQIRItLtfPYw4cv7LvJBbHlRWovlc6HkNW+IdYEuJoikjYEvBDy8rVglQFTg
r17SPdtF6UVB3+MKNdE1WxaJybnf/PcqOJsXZiN0H3gYlP/XZf4rfwWgFcjYGbpnpzft50bRZuUJ
0A6Jp2snKqNdGw19m++xxq3KKPWtvoLzn3x6/wy9sZmYMcu6tj1IvjYv8DCouJ70pn8GHJY+8Eu/
9figHQd7Kvd6L82buDOvoeMuXv0X6WaU6ZD/JcDaptBTkhMsT3b/XLRBnEVIhPqgZRysgvtZt0+j
V/pHyxT4jVJ6+vr+fF8wvZt1puhDxsVf2KhuQ5zJbBTV1KF4pg6f/jMKJDn8SfZe1FYJVc2mVfOh
TqZChF2ZjneTEcjvaWek/2qyGYbbXhk9bMVBq3+PUzY95HFcHHqnrm9co09Cq3lM64OumcENDtDu
McODsg7fn8LlG0fZCl1z0JvrRb+l8IhZH7B8zopnR8z5N2yS57sOSU4ztGsx7LXCKHZGTwtl8oo0
bBfLvH1//DdOCmweukcUJgDHb90TAmzS6kSvy+cGW6vHdtTT+1Qz2tvS7IIQqvU1GfeXWGyzZED0
yMupDMJJ38bCfYEf7OAb1TNwAXmnTE/c1AOme5m7LEOoSbt+CIIk/dKaXtmH8TDrWlT5TvpRQBa+
L0xPfZ4XOfXhiA7jrlm89omexLKDTxDsCsftdiBAtY90h0Uf1qroRTQ5S3wjLbP8bMHLizCcdKuw
tHjlsrK17/DjIJ96/7O+3DDbadLo5IuCssPVfHMUJy2wZNqY5XPgqdoN7Xj2cN50ZV2FnaPG76DC
glsE3+0upCNpJXt8y0RzO7lZZR3mPPW7qBya7KdaGu1rsKS2PEAHtJ1waqh8rJCgOQsLjtkJYFIL
Ws5M3Q+NWVTX3ARe3Iq2M1lVokCT8FoQib2+2tqg62VdjILgJ5Nyb5u5FXlNWlaRSe34ZvaCet5B
2XfuadrkWLHSlbktrST+kjj1/FGN9vjD0mkT7tw4KMQuLxf3YOqroF5a/vv+Z99cgIBPSCJpDK3S
lWhMbKG62hRUvqvQPGnr1D6kWZxHAjumg6Zn9jlxS/scV841zfxNtPAy6CouuXYEaW1vaeZu7y2Z
5yP1MAGPj/qiKk5YPWT0YHHFfH9+m9P6v6Fg7azVlQBx9zWf/uuZ8WMYQ6q3UJXA227XUlOP4GGp
HYipjFzdvKYi/9b3xCHjJXOmnLPtqloxjo0cZuMga2E+mEC9w6Iy4j3FnCCyeGzC3hX54f1Jvvk9
qT4Qh/rQZ7etsNKcXbLTAOEaXwcN2AkZpqYW7HWMYK8M9cb3BP+3oh/ReoK+sDmleH9Ba5WpeXAK
ba7DpkCHKMToIviGa7G9SxxPXiHqv/FFGZHhoAUR5G+7IqWbL2MbI0Q0Jsm0IxJbjsQv3hEvXnln
zun3mf7nlTzqjQ9Kiw+tWk4v5NWtJ2fqtYvbs8oIvRRJ5A52fhg9Pw3dHEbf+2u3iQbWDcq8qAGg
1UhTcRsNNPpkmyKIAS5iiXwQVlPvQE9TUG8KNN+acjkof2n2MUTNK0dj3fp/XVP/G9lfW2kAaGAP
b5bSlv5cZX2pH4xmVrvEW9q7BF77/2PDcBkC0aRkREV93VB/HcCg92GZCgxPgOvgCtJOS5T3Q/lg
plTyTa27JtD51tJR1+StpFnKpDazEvibJf3M3ZKse8adMSCI7bi8wSfg9/sr9+ZIJAVYKlDSIJB9
PbNyqk131Gv90Bj2IH+M0Hrdj5Oa02UXCEu7koJcHjyqRLC9qdqCRoe4+no04nDTEgF3dEMJ4KDZ
gdhnyK0d1ZwVJ71AWPu/zo4+K9eY7pLfUqTajNdNLmxxs7IPfao7N3aBTn9qLu1314/T/xaEsxEN
sNQQHRFwQLH5Inkclq6tNYF4aBLHThvy9Ijk5+TaS7lz5iEp92iuYjjkDaCCrkRzW5Tgy+ArQG5F
U+N4sMVozIaF6XPW25hE2V5139hxKn+5o1cUKkwyT7bHYQJTdnDgKVf3rjSFKKOpN8vhS+PjeH5j
jp5zTWn0jcWmnAxS01kr6CiFvV5sGneNMcWDc0gEZoC8IL55qlLTP+Cl3UYeQmXR+6t9eQu9XLDA
9hF9grSzOTVFtoyoXlbBoVe1OPTzkH0FaV/dIm2p7/NWUx9KK47DMR7qK9f75VShFiB0BRORxtNF
/wuQPzd8j5yrhoDr59ZcKV+5Pwiord6w7NvCDoorV+5LUPP65mOxqZ2vQj7roVq/xl93Uup1kFX6
CROmtNHj0EmcLhpanHvysm9+LAOdxrLCWDpzKvdOn3AKa4emPtbLNH6xvXbal8FiXjkEb30H2GEU
cgCUA/ZYW2V//aYBy3Yrc2sCMbtOz46p+r2YZXVO63q5bxz/4/sLfnl50R9ftZbQv6Egso37WExI
UPgeHyxBxSYsVY1VuUrd+jAYQXLNQmELJ+GUAdHhUgZHQZMT6t/r2S2GTrUy4UFVKpM722+m0FW9
+WnqlmrnqqHbOQvVDYp05U8t1b8GsfKQ6UAN3Knd+sr6Xz58/ALwyFzdRKAX0IdS+MbUG9JELbjs
jkUXzIKKcJfWVw7V5ZIyDluMpwEI5wXQT1fmMBQp6pBZNadfSt3Lzm5hlOcSO57QKfyf7y/pG9Oy
EIYE4EbRey3Cvv7GSrhVktr4M4mJb5xqvnPvp7X++P4ob2wcZsOzsErurcpNr0dp/I7WAYqeh7rI
7S/dlK7waTGO576isn4lKVwfmdcHde3EkqGgcUJnbdtam1sx08WI0ddUafoj1QLnB16eyXKbDRAq
943TTdoxk7ZorizdG7MEa7ByCbl+iQI3p7EzvI6c3FwzoqU/OySTWaiBAYrUrOn/vP9F39gmjMXr
Q2WRM2luzoZvoCM42QMv0JyWp5SbCwRmY4fEwuk+9UR6hXXw5nhrJZNlRHxuG3Eq36XbDigI8B9Z
fpH7xclD//bWb4W9M5F22P8/5kfXhyiQN57k5/WOIaKVruxm+wAvCpEEEx+qGmRMJNY8bI7d7sqL
cnnZEEVwuAleXjAV27aaJebU8lsfBUq5ePLQVJ33WcumFkOB+KWaqTwjzNfWaaghTpHuvEIFx2VG
yFyvDPyHmqtXzsV+4ifhEceFy66y3K1Uz4KXEhI4jXOoyP5QgTfnfTVhMVB4s9j9x8/NUDT0QO7x
pJJcbLZumssF6rhuH6jcNPdJ06PEsUzQB3NcAAfqLle208W1w3hwFVc9U5f7Z3u1O1kcazV+AofO
lCBMVYlKe7jMRneN5XoxEHwQbgM+H7UVQqBNWWXyNeUmeJkdLfwaP7OUzgn3vfRKe+FyFOIBeoXr
sdcpGGzi3mzxTEzLALwYtWaV+0zkEBvCeCom5V+53S42BY1x2r7roUDkgzf/9cFYrMLuprrzjzEg
mF+oJrs3cTU3O0Po4zWQwsWhZyxq3ID9Vj8PWKyvxyo8A7is1frHDNmHSOiy28WQc+5iqzsXuhZf
gR1ffkUSS6KKtdAMKuKldfV3NCN6gX4HVDTbnae9ZS3LOUZI8ub9rf6iE/73+4CmEC84cgUrqQlG
6GZWg+thN1V39W7UaKSHiFwXlbzFwbt3dwgqmckQDr3jjR84LXxSE8PC+IgWd2qdMN1zC9j2wgy4
2ZVXhKOsii4qBCVKoEdqlge6pMb3tnfKPylck89js/gPwHesRycWdkHIiFQhNk39ORau+Xmc+k4P
k77yjQhDezOj4IooXT51TU/3x9U/TL4+/UhHQMS7FlHXM0zw0oYGNYsUXSAzWE4UlriVhN1Az6m8
ObZC15P6x2Q0sSMMTKyJ7/V66Ia7uPGsaV8Xwv0dWAr/bDO10y+xLMYfpbmkyO97VCzuEoUmT8iV
0HY3sdMl9zWNpu6AUp02HFynzZYdJKKyPnh2UrZhIvTc27ujmRiPvmzU77Gvy+rYU5jZx0tsGOHg
TMv420pwCt4lE6cR0xsrG/tolo4o7UjCmCh2hZ1PZQP3Z/QJrVyas+LGcAC5W6gCJjKudmYg+hIN
uyJJ94lMnPiPZU99vicQkHaU6ZBob7tmWvzIT8sWvU84E7Ll49k9GT3hYdYeSmsMUMbUYUzH2iFQ
aT7d1hW8wT9l06JXN1LbGfaG7Of5eYg9SywhwkkyAE8yYIZ6ZS9uQhWkch3OGEwkpNjAf262IlrE
i9GkQ7LPkrw+5o3d7UqcCIowTWwkTUh7Q1gnGT7PVU3p2o+vjL894ATYBGQcCC4Tfss2iR4WVc/Y
aef72J3qU+epH/HQVwfX19qDZ9bdlyvT3Y7nou1A7AzuCcEBZLM383XMOC2W1MtPsMKb+AA8rpSH
ZZIoPtUViJ7dgvzTeEsv1nRuPdX63V71MP2mRUeyz5sgHB89O8+WwxC3erxvW4l2E92FeQ4ThTbn
91qlXhpCwZ30DzVorvgzrUv8QK2KUPN+nhL9NHaW1YYl/aKWQ2yXH0u69cNzl3igQim2m93O9QSZ
vGOJyQulcjs9csrRiB/Koa7VDkR7JcLRS4hMkB2u5DeFu4V3yISWojGOu+yXxsSZ/kFglnZnaE1b
hzyC3k9gOoO9l22eV/eBTA3rOHZ6atygUCj+NexcOFWot6Q8QIERAnscPbP5pMDdfGOlSjcyhmX5
kBsqGz54jrbsR5ra2edRlUI/81un7Kdw0Ft+SiCkLnfdMivrGFutVx+RZvZw8KkEfto3SNO4t5Oh
1PiYTVWFYpcW1AW26ZP1IaiNOfttgWI6kmPH/U6gmhzYewcVay3Me+TV08h1cAcOXSOXEo2vTJbm
17ZL2qm5GbM0bW589CCzo5fnifFlapLAo6k9uqi10j2ptd0ggzZ5tOZcnz679Ip+d4RZxpmc20iO
DZ2XhONpFuU+DloriWzp+sPX93ciqdTm6NG4QCwKdgQPGxrS2+KFSrORIoxfn5K8NFoVtZwO74A7
Ngc+1eqaRrzDsZcH3yvdL8UUT/8GCdfCY1PFPOqixnkqVNLEqaSj3NLfLF6V/dT9Kr1Pap7wfTnY
8RDR82/sfcaBSKxQmjo21B2yA2YItcisHtjjYx5VwORk2MyL0bFeel0/DloyNh/x7dLKg+OXcb3X
9dFBWKmtLNr9kPz07G6QiACG3awvdR/pKSKSh3qyR/FBK/Ms21dt6YNRAveW+s/2rOzlG1hr3/lq
yqL+6avU8hCvNHp162dJkYR9DgLEx7TeMIv7YI4H/082x0HDReSqfL5HpKQ2TnMvkBGrFjM/BGkR
SMlnsqwMjIJVqO9ocXvRXDTQtQYwD90pX1KnKbnP0OAK57hts122DDXMjzRP4kNOaezeNutA3QM1
qeJvrlsObljZ+tzeZr1Xz4c84XR/iIukGQG61VRdYpQuTrGSWs/LWaLj9nGkPNWHpj4t3sHJcCQU
DtWhj3Icqxv8xyYRISTc67dzpfnxWSPk/gjBKfVF6MtpVDySppy1KJVel/8jINB/XWQZ93OEkMaQ
1BHOZanclQV4xp1uZdq8i4tGODuvXvWkaTSAzYqUySsXVph2+JitWHO5YEIwNMMYummd6Q9QtWPv
l7dY2nKTz1Zd7rtU9qMeAvPLi4+ELM7ThASp+JJC2NxplZH7Jyf3k18Sltmnpk8G45bPr8+71pvy
rx3nJ7lBQ4hFzsFKtNoudhbziKBH7oWjW2Ml30yJ9TVWVuaEadxnO55Oqz1mCh2hHxWQI+NBabk3
/2gCZbFMhjkV95NIC5qebTx9SXrfyyNT78Yd9lQIqXdDUd0kIOrT3Tw2Cfs4zlIHO3I/zs0QhYGq
+KfS5vi7rUFbfgBov7DgOf3ug6ua8sYZtdn84i35nN2p0Q+o4zRDnX2JLVXm5nEscHS9DSS7HzWt
rLNku6MeI0o0BMdq/rLAMPpj84daAVQIB6XQygxivxCOeIeIR8Izd5O0Rhq7+9mWyo7yvFnyH95C
O+V5jGPE95BzLdV0Tn0tt0/pkvregZa3dSc1T2Hg0MBh+JAGrWedF8SHDIjWeTMgI5+KJIQNiDyQ
Wfdm8Zt+1hCc+X85hKkxlJ+97rXesXfnpGh2SZZO1n5INMRO6rU/H1pCqeb7YLRWsVfKNX/pMdX5
X0PTZGqXlkuXfNR6Sz5BQMHvsHInaz7Oo2nXUdCk2RlwjZg/SMAxEwUhXpd90RnaLTUGjbBvGNY+
fN8GAZLis171B321xZsidyzTr/B5ivpDPpb9P20VmNq/RF8Wyuw42zYnS8tGI5wgCf9O9DS/1tg2
t1E9xSyqheg4r/cAzLBNBmaTRYiJTu3JN0A37Xur7otbswcjsqukEoR6tcp+FFXt/2NXTlvu29Jr
vEffni2i14nq/p1WJZm+huMIX4W1ixbrJxKDHKfLJDGhG5RVae01jDSNZyW6/GTXjeF8rmxhP/tO
Z3ShkQXYgbtNX15zPNn27anVody5ll9XC7u1f/Q6Rwo65JUQuRlOYzBPzaGodP0DMjLgcDpZPeSz
LoJ9Z/d5FgbJFKdYXqlviNQiFTijrX/S/PkbOFr7D84kRRvO5Tz8Y/fDbz8ezWv2uxdPHj8V9K65
uoevjp6bmopN6056SA+fRneemxGMg8rrMMkbuprhBINYRX6W6wAMxqk+oE3mFFcaJxfxH/gl1G/I
kmnqkcWuf/5Xhmf3KV212NVPHX2rf2jSdHvw7iUgppzLckpKoq73H/rLEV/8IbBLWFXxL4qBud2b
g9Yq/aSJqSiOxhLPSPR5dGqnMHeUYUTgLjTt8/ujbnEp7ApIQAQdJo033GS3KonJjCdFOjXOSZCt
VB99uchgjqiTyV+WmabuvSOHJQ755qm213pZTkewHjymwP6c5TGYOm5sX4zLv848L4g61tXQgdNx
AnShUTJRP8dRDWIMu3HU4cZVcFgRJWzNXTn0/SCuFP63CDAAU8DtKAytqQogpi2z08xF0o5W050r
ok3rQxKreA6XIaf7TNyexY+NsNHdp1dRllFcLO4v1CD78Y4CeXofaKA6f3fCbJ+qgHs0RBYxPfS4
3eonZPUK7QhTTdVhnZaICDZWMXzPTZkX+2zWtEM8C6u6Uml4EXX7uwZAAfNF8HblLoEICzZVFA5A
1/ha5Z7AkeQ66A4sIHb+QLJ09hor9+/xLyv1aEgy/6SZFHXmUM6mt0RG74nYDK1eBt5HMailDIUq
iuFLnrt+jpuUA1tlGvvMjIjIi3uXf2ruZUEP7MrOXnOlV1OgePZSwXgpqVPPeH2W+iLxhGNNPhYI
/njbEOA9UOcP7mQ7eX96uDkR/wH+G+/v7MtRKfJSc36R/wR4sLnNA6tvY7OnvNwUXu4cZS4DpM1H
b/Afk2Iu0i8isDr/zjcyc7kWs68zej1jMm0uL6ZBqqxvzeZALWtUuZryrIQe3Pmjr+pDh3ln8jGj
Gfyote3YhHlr2So0VOOYD6lolXOwkzmuQiFjfbhh8bL7Oc8HWYVzK53iOJVm8XVKTEwSrbzBmY98
rfpXMUfr0Ii4Cb6//wHXLuzrSaxqQfRF0SRDv+LlPfnrCkyUSntTr7ST5/aHGXbDj9Hp5j9cTs4j
b3uyn420f6iV4/yZAdRdKVS+UPI2w+M0QNcU7Dm305ZYaw5ZUy3oS52HxWqNXRok413RtS51J0Kp
cjdlQuC9CE+0/exRjm2JZBz1aA6LM0VxI0rvmwXgLNmbHgF7jBJQGZc//bLPPsxe7NcHsZBCR/VU
e2oKU8xxtH3Byy3n0O59s3scg9S5m80V4jzZNpjyQW+gUodV2ti/bUezyayn2Z0OSWe43T6DIZuc
6YgF5rmfzdEPUW9utG9NR+qf39rW6PoRxbdAhzFhgOnESDJW+vH9Rdui5tdSa8CDZ9HYodHN314f
tmpcQGc4en4e3WRaQiuYu5OhlvGeCn19pK6Rn9HEHULdSH43k2+cMN3sfrz/I7Y7ZwXavbALKcoi
RbJV5wnqJktitx/OlaTTdFvEPG4hZ9zIT/QMqdJaVu7qO9uQo3XQnFrPznZW69e0V974GbS/kRED
M4Yr93YHTcsyGn6RdmfhzdLaj643RX2jG1PkmGlphKmfdXsnEdqHAQnTcB6K+somfikT/b2J+RK4
TMHWJpwB1rJtDskgpbiYpe15jJfEP6Zd0C2hGnzp3y5db2RhFk9De0fKKH/abeeb+9K163vRoa65
QP1vvVNbJMkIvaTT1KGX2SB30mhdgauRbs7djT/ofX7AkFvdoQ9XTT9i1jg4DWPtnys7jqdQ84rm
pIJEjiR7sm3cg9Mv2jHWRF9d6YVtS/5MF0LxOlGeYPpA65//dWWMdBqXREP7XfPdX5Pua8MuT8Vz
2naNHb2/xy7aYOtY1ENAE7C+qyL967HyvMPIg3z1PIzarwljVjuM0S109kM7Z8emp8obZmhX1AdZ
deU/Y5ymO9jy/TcqjMMtmLurZ28bwXHRozZDJwxsLHaYWxbFTIF2lHMuzxqCVVmEykESVpVou0h3
KMlGpsqW4Mor92Kk9XqH0ffgI6AEtl4e2/iN68TV0aPoz9kKTTi7TtFYN0NtquFmFJ0JL7RuyyE7
Kx0U9OcZU93mobX1ZSfmoiu+LikFt68BhZuHLA20ZF8FhTyTqZoepV5p9L/tysSuwUMoIz7m9CG6
cHETL9tVQuTut8EpC94sq8pG5x4LSjF+hNPDo0ue3n3V7DrT8kNblmYdDQNXNYUoe/LvIf7A4L+y
I7ZZA98fMBfoHne1Eeblfb0jmjHW7CoZ6jOcxO5+Th09AWSiIFcadEBx7ImFkeyko9olrPqu+YX7
4oRBRp6PM7Y6bNKTiTbKLoMokUVN7qZPRZPU880EVzTfNbNp3Q5ODEPgyg9fQ5HNGqINRfIJsQ1t
9i3np6sAGKRjLc+exw5+UDUv+4cspdptGHNdnFthOPf6Ip34qJmFkz5ogy1U1FuugMdSicx7vvKL
zMtfRCcXFoDHMYaKu16tfx1kU8KHF6AtuDqt5jy5AxDNfrIeDaN+6Fs/fRzHIH4k8zNvpeOg0ak3
k9WsSNnpOZFgMq98ojeO1qqwtGJaVqTz1l9jSsuYKL2wzorCOPWrxR1Dz6iWo92CJ1h02txXRrx4
SEkkVlgu7ExuFxzRNvFj3Q+FEWt6d7bGIZHRiB7vFFldmek7FrNsqlDao6k+GXjPdHsoiC6VMGpg
YHpEYTlXVuTyAzB9foTLopCobX/N6NlxokMXOMNDc7PbYqGdt9MTe3B/esmYNTtVl7Z2e2UbXG5M
UmB6j9hJ8y0uWNIiL+rF1HDVwlxIKESVWuMhL9xWhVOWIfCHUs+SnXCGHx5wHOmrj1Y3QtVDeCdP
n4i9qivv6cWLTjDNNYd5IU8pUq1rzP/XtrQTLUjbehJ3ghRPCl7PRSyRLgxl0QnpSKHCJkE0xMRP
atyNMwcpzLWltK5gMF6iqFcn1nmRtKBCsDakgKq8/iHKkcEqep3f5ah1tH1U1aMav9ZObQYRunKC
5uXsyc6+yRQ5d1gperm7pTK6u9lO+u48+rJz0h14qTQ2IjBxvl6EWh8Y0ohqq9T9P3aWTFTqk7i+
8xo5F9QAkrrCnmqY5e8ry7xNV7hzoLTiUgfHH+iBvvmswhlb3aoL606rPa3+hM7hCMcyDtJzUDaW
30RN7Bn3AQbABdjQzNeoxi9leasKZ7KO7/+YF+7wq0/Lj1lNKg1w6fiCbAlI+hDQY+6VfaZJZU9V
VM2TH9M0yAgqaXCWY/klb7w0NSCO5NQeLCWKIYuKeJRKha0wuynSjTwGpdG5yVeCJZ4BSNC+c8is
NLd2g9OJc9nrk//JpKMX6WXnano4onqsnbu4ar+Zfl9/0joasztRBp280+JML+owNucSrQAprM9T
1pXYS/ZoeERGUFkP3eQD1ir6fE7uqE7Kk48YebunVZx0kTUYltjDKM7cr6Xq5+qADcP0gbZ3VR87
AZ35AHqw+T/Kzms3ciTbol9EgN68kkyrlCtJZfRCSOoq+qALMkh+/V1Z96WVakiYeWgMMINmiibi
xDl7rz0/mbRhv8uJgXssGey9ad6qe6cGDqQRFUPjv/l5TS+gJrzjnzpZWHJRbxOn62FerXcNAUDz
zvW09qpqHKb5sjbt3VBSg+yZtlRm7CWFqJm0FIQMn1rXGygJBo6BW7eCEHilpY3W7VTnGYeyDXCP
Z6M9fcUb/4uQvnjCLOY2A+VzU4O51vuPp9YXB6WLlp3MvpXFQclCtAYHEpRUYTC0xSEzVZIfR47K
hRYSCJ6Zbdj33rxVaFspZYBenJAASXPT+LIpCBuwRfJ7WrGZXufz6C1PuIn8/pXD4Si3q6OS9oBC
oXwoAYqJHc9Zp4pxgBiV8TyU8xJiYWUIGRl5YmZhNtiVExLH4fkyREBRoJ74/CX/UKkgKgJa99cX
QUv9skk1AmHtUhkEVx6ZHL9bxCY7d82Z5Rh2cqdrCE7CyVJ2Ec6ZCL5YQ/9Kbd/fflToNLpZ02mn
E4/y/vYHxCKsCI38K1UnmP0I3VHOEA1uIV69rCnSJw40lUeLPTBeUk86+dNAHem+Oj483zCnOTtF
rmYaL5z/pexDYXjLLVlX3mQcjQLX4hMHA7/Tw8qvpnGOGKtByEUdQAvXSer0JukyPY+ZrPpEfK/9
pLa53UGYTo0suPWT1Roi2fFl9qGb0ODSmF40N6gomnI/zH33OhtzwxTr80fy955f3BYsLzbzN3gu
Z17P+9uyEmpouq3uEGzQngnjglFfcGM4JDXN9doNW8vrpp1TF6LcZQ6RrDZsVObliCW6taUrPRTB
767PyJ3Ts4yoCyHhjP4K+o6pR1HnfPQeJbMZG22nz0VU94U+fpt7v5PapmGizkYqTLKkQ6Ou2DMA
6EJagcSa1nGi5sB9dmqRGw9GN/vNtV/m6RB7QzHwBB0fw2A0F7l96C1NdA8oFYV1V6Jhmk4S1+VE
NAJhJJEy8sWBS8Hfp8K6NY3YHP1V7HqhJ+qBKTC31fYm776vOTzcBF5ZfBPC65IxJIivP4dPtl3y
oyn0ImWVXTq1bJhN2sVPN7E47Qx8OdqTxC1+ZUkxF+iToELuE3vkxy4iWBjDCa3t/+R56TOpa3Mt
/f75c/y4NeMUo0yHokfX6ONmJuoeXyv1x6lrcnv8J5iU+Ywm2p92FWEKLf6/lfAR2SUCuF7AUSai
k42mgxK2cBSHG8F8MEP3t4aKDzE9lmVuLLs1bZw5tgtcMYzngvz7cuZb3zip33j7sbMxXn7+h/yF
Oly+kJTf8GmwT3k4Cd+/kHmlo/8dR+Oqaoe8jtyy91/oXafV2zqYonoz/EJkoTSSdYNea8k3CxYK
tZk8vuR49IwsxcqcgJq6XvqpNG57T4eAXfTSekpRrZ6b9DUDhecmdybvIc3AWp4cXXUg8uDeTD/b
ofKyty6b+g1YGicJNgG550EUyIK910/X+SHoaiOn5V/U2zajFPxC9PMfyyS/CXeOS44UmbLnovhf
5R6KI78iKWq5cjUIxEfgUuMd1EBrvGbxMPUru5+QugTTmA/XhdTX/Ct75bnwuXgEHp1oEqwR3yFd
vlgTFENUOA2TcTW6AA+uS6mn1709yukcDqZnm6WoafKidlr77edP/+OVKX/OvRSKIQaSlwceSxGJ
0cNBOEFmQ91V9T38gGV5KgZzMKMq8OZYY0Zz9/lVP8wI/7bMPQ5aiLx48fyLP1g6em/JMfGv4FDi
Qwf8nFrpPqlKpErsSKL5OXbohyNlqbaM6I1CE6KvoBnbGpizP8QVbDN11S3FvPMxx9mhDmVuuhet
IOCU91bVFTocIdP//X7hcUIDehbUcz46v0r/elV0o/SLLJ+0q2rOfWPH6FavQ2/Fw/StcRA9D64z
fTfGs+nx81t2fgffvyLnJGkWnIAzIkPj8//+rwvX6tyLHdfsxKC0VTFexHFv65nt7nAxrHtZzsaP
z694bmNcXNEDagTlAIU+WRXnMfa/roh3oZk1WeQnPyvG+RHYIxNKfUwR7hE+OjuTFX5+wY+fIZoM
unosqTqnLuNiIUpnSBVZkfMuFkFjb/nrlB1P1M7JHWW0n98CrDMIQZZD9jpidxruP7/+f9xieEkg
3exzZw0izfs/mMMWpCNnCK66URTHOVldFm6v1O9HIEHXZpXACfj8ipfZs2cawTm+C0k7jUxa6hd/
MlFqFRTy1OPga3h0aeeimgjLq/vhStObvvsJYT4HejL3OZIh5jsycoST+Xeqbb10S9m+9CUnQeR2
D/W0oPsw9aV2v+r+/cdm5yCtRMZ9JvbSCLzo9uua8trA7dMTrA0K7nDRCDJ5QwM73mgLrQRYAvmK
jE4QTFtWWXsLsyQ4i7NkYtxmopUi3aLm0eTJlbSmQtesM+0mEJWbR/3S+MNeA5n6qiWG1ufxyEMQ
IEzqKf1izPlxuXNsLMIuzmtWPPPS0wBDv10HrcxOzWwYRyhHPRJfHebNPs8qQw6hhgq42vhVINqv
xpP2pe6Dh33G+3AA5iYyNrl42LXlFGU5F96VqlR7h8N9+un4gqRASGXC7EOvVSmr1ip1H6eOTBKX
z1zZOf80miJ2PM5SU7GI5WFB8tZTBo2ifllBzfRPBYKT9Tsa63HZDCQHNL+6brH2jltOYOekys5H
e5nSqN4EPvPjaF5rQQINIqlhM6hAm0+dUY/ire+I4elvM5UNYMwybSpgXMGcbTRCmCdXeKfZ8lrn
cUILfWDu0trboWYWFZqVxd+w4rYbQpQf4oVvFeC+ciCYRGk5a88KBN5cbUEgn1u5n39J//Fg4Xie
U3hRnUBjvFiXSzRg52N4evJZq+pYCwbONn626gbTaFvt1sH145Ie4ldRyP9x4bNlg573uSvOY32/
aDDs5TCVokLHmQTyg4Ku2/ZgGvkJWs+psq6LE6PHr052/3G6IjCH0xWWcOTKH1BRXlZTh0/JeuVj
yfG8CFme228XxvZV2FT+9Fuf2yIJJ7ScwTGx/fW6l0LITTIoWwvd0UbnpPLCvyqKxd9MlHfeubdm
JNs1QCsZrXpQo8TTGS//SMqSVvYw1MtwTelt+PuEDsBylRFw7F5NizPJl2pBCXyjeXRvv62dXb5M
Mym2O+jVqRs5CSI3tRl9NKZuPNhlIqaY3upXep6/W8T7PessOaKSZQdhRnoJ5JNmrXmW0IMrhy/G
OFhIAvrYkqVYvnWiEd/5VCgJ6oLwWU42zS/0h4DB464q1sFDvuFkYidEof0ztxVSnM/f0f/4dXz7
sHZwi9Fzorf4/l0Zpl4jOs6vTnM1rgC3RNGq7GDDN1FhsJa+tyOAdrhW2egmT2Y711TWaPgBWoez
MWaPQU0zOaZFm9sv09L2uf0/f0U0YSltdBgm7MKX1Y30aLHOVg1n1FHFUfeLpIv7nqNOerAlL8oO
lAnoBluNhei/OId83H3PB2IcHRhewCJf5nSoBQ7NhLQUefjg/8EYohCU9zlEQ39EvuC2ub394nl8
aDvjlaevSuXtn7XMlzMt08PbUiRmfXJmt6D4rpLc3QeJ8nd9Lu6NZlz/lHT/Q/Qvy6PbK9AVnQqa
e53Z11dhGh9azuz+TPVo1mA7oNq6WMC8wmsHM+9o3LqrrqLSN/EW9aZW/0hTdDlRJzOmQ0AmqnQ5
5o0nwNsatjYevrgnH37HX5MoPEsGi+7HjnOZzqRSVYM8FeukLXlkTq0+xZSm/owYz5kN+85hQHA7
ojLRIhSsTnU/rt2E3yavF23VkE3MfoaoWx9y/6Ej6M52Q3JCpPY0VJqd3LMYatlhWKu13Z81dtnd
KvrO/apSdz+8UOwFKNpR5DAsPZex77+2CplzbXX5cEqFXxbPhUW0I6GZk48KtQjMo+0teYOajGUb
cQLzvngiJFt971NVbnNijQY+StfoykijPS6QRNFFi1javV+J4dXiQa+U+KbnC/sNmYnJc1JOXhp2
DRtc3LS1/5R7YwNIhnyoMiwsG4y5IaqK3MoGbI5dMcaxbXV0mjK3Ii1LZsuK9MI3NBlLTGH1PhmT
2t+uynTSZxen1RSTeKI7m7IxGsauRI+EyWoOOHkcR4z1TepUVhBLMhaeE1UY2lHOpjt806rZPddm
cJ7NrG/8CDmGme+lA4IZIxtKwcPI59GFhrKlDFs9JXnIWBmxHFykAck+mw1Gb05lUtqhEPCsc77q
ur64JerPv2CQlgztpO9NN6rc0q/LEClzpf1wke0h8MysHtXR5y/qh30XmPf55EjpDLkR9cX7pwvX
zHVwmqQnzRXG+Jo5kx/piVRY0tSoxcGYUXWQJWp9tYh/OKVwYXYYRgZEXXNIuLiwzFpmI76bnpaV
NMuocbRsP7jK7P6g0s6HI4mtrbfvUbkRicKK9uoo4f5aq67sZagTJLL8Sh2OUQFNnok5dqjyRoz0
jdE6H1PbACJBvNZSvWbsZF+Zlj+qGTzCahiz4TQiGeFDIW9CcrVq4P2nQDtDhw3AiEDnHfvGs/rk
xPAG4Ss8joReYKWqHbCyJovswrBCmooeanm0ql90Xz6wQ1hszosfXHQWHARgF0tfyuFO9lVdn3jn
5YIbxLaLqDWa3jsNaZprEa4NygWcBdZ2SLv+VXhJ8AvdP555zWrU+P3zV+vjEkghCVeRiu18DL2c
79NSdgcpE5MMFKfhq86qzTo2pFlrqzf8RInQH/qBGT5shH2Ry+Tb55f/q155V8R4qPqgY3IWRlSB
sOn9qz2jG6Ew0IKTOSEF/r2cp2L3vJSq2zIlE02Mua89677KDMJKiNE2raxoEehO+0g4qjGA+7tB
YxX05YgEeqoLQkQPGXCMkng2082NMvr8N39ca30DapZDKhsEmv/3Fv2rV9CQsWTJggeG3Ud7wp3k
HNkvFPUwueM7cKfyC47Ph68QqzR4O7CPjKltds339wjVgNlqo3JO3myL41g23oNfyaUPTcIUHuBw
zGVYj5p2K6bM+2Iq+/Egx+DQ4vthVI4EiZ3y4uK4m7BxBNaJl9YX5UEbjPa7tPUGq4/yU/wT0gNI
ykyxXfLa3Dj5UDhJOC89XhuvMCYfGLXvjCEFh07MGiaF10z6S3Pdwrvr7229GJZdYxLYEDKjFGbU
o3G6V900My9AAGhlka8F41pujKHMlwddJ27hrTT68rddihwLmplPZWTU1pJFJrLix7xdvDmE3ed4
Gwg9YxHjgZLBldDhL+E7nIZgHUI7ZdIZNbbZOYRnTb5mxIuui/SXOTb9SRVZl6oQsmdhjVGKmv9+
tozK/+JdulzZaTnxn/Ox5hwfQT34/u66ZIL6ArjxMXFKQmEDI/unYQCwz81F27Sm3mA6zH58/v7+
xzVR7oH0p/3L4nhJw6Qj0Khk0NSx6iZ9n8/tRGKMKSLPctTeoM4Ic8ubvniPLhtsfOJ/RcPEgDCS
/UDHaIsWQazfjXvBlPvR8RKvDDMGKjIcdKYcX9zWy0/079VYUs7fJ/aFyw3Tk4HGVFMf9y0mbPpa
ItexxwxeGy/GnPHUg8n6Sk7z4bbyF54bHkgXYIyCynj/KFNzgjaPUH8/VoHzI2hkv8atn5bixp4L
icFN66vHWlI8fXGQYQTDv/rfiyhPEZo0tAhkTqAILhvbo8AxRYbNeuxVUNy4M9b2WFPCdAF2Z74Z
5lJYR4fvoYjsrq3mO7yZ6Z9htJCbiKIU3lPPSelRmN3w220C9WTNeAL35PC4kPrcQeSnwKuz/FdT
q2reJkyxkxP0Sdovk5mUJyicdfo96+zs95yfLS+ecNV3C7HehIDf7PfL6vljyMPQ/mRtMhvX3WAl
2RJiP2u7WwqP8UQsVk/OwrDiZIyHYRyHxyXH/LXFHdo6GGqqVTd3HIZtI8Tp5dQvddMZWJcZej93
a7cMNwhFwK30cpnMiIrJuhtnMTVPjXRSml0LtFm5qa3B0fe2JZrfme4Zt0a2js9iNoCVMv6YnpAM
5BmbXz7/kcpotW+105cdFYvVmZugbSbEfzbzcq1LHHszVp7aNomTetvVN7KtaWV+cgzwRdI6QuqE
SX8KpuqxYR5R3PaG1NXeGp3+RtErbTadN2bOXjmrzHY40uckKvrZ0zZ535X1dV+VycF2JgCQQeF2
4/3idrMRGU3QZBlZNm25TddhSGP8gG2BshABcZzrtXpSMqnFrZ0bmBeJPyDdUvcn92qxnS6JHGDR
BydANI8eYWjIQ2nm6YpMj3wKm2X1nwWHBA89VjfDETWCZoxTqqhflNO2HhZKDkvoeNn8OmqUIyBl
bfXbV8Tx3kyAxTXqOZNwoXHp0xsCf6rluu3BoIUNtCwALuus92G9SOsKMOJK20oH3LzJUZU/u1j0
71W2IsNl1V5wugBTy6Kxgb2AjscKth4cBJuoW5tXRFUMT/dEv5B61U+THaa8aSaYCrbRbWfh4Nyr
+ixTmSsFZtigPfvPtKTdm663TrHBYmtUd7aHqP3Egc02dtrkdMZ1kHRWF3Wj639fR4cYyWBy8xPy
SzXiM6gs41RCv3kj3R376YoPNkPBObUD7xqtqwekau30e+zmtL1qESbrGIys+jlfZz/9I9wkK+8d
zNgzRzG3LBGGwgiPsYq6yd5Ku5bDzViKHx1CzmSn6Jsk0YIT8G60GHZvbAuBw2HBFVdvinR1iRfi
G2jj0u6GIUaW3OBJJn3HPiAew66ZGqNufOPD1awHaCRgwb2JIXpUIYN4y8jxq+J0OmtRGB7ZZriO
lZRPcyHMH0CgxHw3qAIHflPpxmOejWNKUpuvufHisbL8LJZEDQbE/tQNjma62v9QjPM++GQC9ZFX
rvX9uubuUw2uoYzPRMAnXcm5fDKnSscmanvzEFYpqqRDk+YWUaypVvVa5NuNMgzegKmYYixQgXhB
Qze8BNJdnzHF6v/oeU27fcrGoHuWA+GBod4P/i44G1rj0kpQFCSGSuBLkIyMGAVdGZmR68T/0Q5k
2iPdT+2cQe2gf6vKGeiMnKVzUnptUHPPo9PFA/5fcdX1s7VGNkrF2F8HC7WQB2QiYiUeb+ehE+tt
p/dr/Usbem2GwKHzoRXOhDaZ76FvT8TgJeNG7zyih8hVcA+DiSHqGGi1O4bWXKsXOjUtemYt4LiK
FiO4MkZ77jcrlhpnm4jWoW9mwIFFy7AmP4ec6WTUmXAbQkMGzc/JXlqY57nqfy5By0ebAM/9YeVp
8KsYJ9u+9kyOXgzOnPGo9WTeM2rSzr6mYaz3hm7D4worGmTHdjXzcgfdqCiQMGitCdcOG0k0GbIt
vhmZWOxjwx6eHUyoAIfO4Yxw3+a6bM2Qlhm6MS/18+vALsfliKvcPGpryURbwO1wNyDxpu8BkT5Z
PA41xXwykFTCitxYv/AMdNj+g2Kod0yrCi/2FyfTo2xG5YeladCAmi+9UekYxybRPAQ129sPO69M
cdeOgzcce783loj2Vlvfdqw72r6BvfI7GRxjxYfVmVAXZG3Yc2wpyQQApRQYAmRUnf8zSM3gR6ed
fbrMkmqPgz2npHjhbaPRkeJuOYAl8BUjE9ua43O/ooHRMsJsul04NzU3Q+FO6gpBEr72qD5T1oqw
ycUgf2F7bvMDlAtg/35Qliemv/Ox1rNK/zYFs83s3RZGmHemNsaLK9FrrfrUHSyD0WDcwTCrD+00
ySJSwlJB7OD/eJjTPniymZDa+75ZvOxH0uiFukuHXv/FAtK8EhetXa95blXHDC9//5MmbaA2kDdY
jLS/nma/pWf96FqJ0R1H2Jy7joFyvtFRQxov2Nw1GiJm19BLSvSDNtbGhPndbXBJ4OI2HUbAII8Q
6nn52u5Q9qwtX/Jsl/K0mkvq3axSqP736Gbe76xqmmbrz60t9/oq5T/LkAKKb9qWqRgfeaH1pEAS
xxhLe+W/Q/dAFsKps38dZQ6/1vUr+3eA6jUBTTBnBkQwVI7x7KaO8dZmpJKcgjXoEhUaeE2qH0nH
e0p8hwl/npaSaYflnIgfc+UIf5/ma59GflVPe4Nn6B9wPzvfKzTPBVSDRTeWK2EM2ZXnLLOzIZtS
s/aL5nV2pNCvV1c0YdQLXFHYg4Wj6dpV1rlVemWPHsjfIM1t78RBQt/lmCyqbYMqUH/SZz0AscEp
jSyChqBkisdGvKasEykS185mpO5hnopmIS13h/3CBkTL43SjeUATwwhYarvGnh0vFJgo6xtWqJQ5
WZo2m2ySYjrU2gLWHAPlIN24NTS93aU2qaOaVTTJPxwd7WRbC4sNv6P5vzVStICxmQsz23nrvBBY
59P53KT49YtwMtJ2uRZLkweRptJ+JAekSsfYldL5MQdqSSM6h24TIgL1io1qguq1g/FsbKtgkuZO
5pW39e1soozxm4QKLeiC3WxpAULMxRtevQL/AkiGVB//eI2XGYdGkh29ZzSZyuOE3qZAD7Iapgzd
ei2uS9FWzgHdYB5XydmLoq2z1dMMEe5CF88bHI6erQUv2+2Xms5l6SLyGzUvf+bwVlHrZmq+LdFO
DpGDU2eMc+FP/g0yjCG7BYxSjA/LpAno0GTYbUa8EMFOk4MnRAwIZCkRwMJTdkg6CCBXy3BKDe8u
keQNX9M699S3qpDF97ZE9LWfgx6gExWG2cXKapefWkMkdRu2blWb0cS4ud1rgz55cZ9XjrZhhNJF
DXr7Np6EM08cqVGVwfETEjF81WWaegMywkmUYZdlb3i5K2/nm/VyWEdTDBzarNp9Lku77DdJV6iS
lYqhYTyb3uDuOzTbVykupzTCwDtc55Y7uDdeO+YJEKS5c9qrhgOgvXG1JoCAQV3GYVcrjHW7Vra1
hvqZ0nDdOn3bT9GUaEDwG4rj+oR4vil4ZyvNPXijQ0CS6S6auO8yXk+KR7vTvLjz846VmTnKEmpa
PzzOvXDK2Gh8AfTIow29sWYx3rproS1vatUaRsJ1oQ6dXvYWmj38wbiNEeYPkcVOYN61gRruVz0d
y5MGSAa5+jAEtEbDHK+bflprI3t2GTz1h2QMFtatRDTmN9T2cF0QkFN7BixdaJdRRmVTmNK4RffQ
dKZ7qCCfW1t21LGO/SKo6lhi3k5jkapq7yYIb68zfXJeTYaNMFhk4GU7DZn0PreCGedpX5bgWOij
6ie1EngboWAEqklHxai3dU69Fs1ZkjxyaWA+kmiwhv5p76odL1HnbLO2mPUoGQKrvF2qATcZBvUa
e1ubdUwm5im4QZRFuWRnmTC+12ul84aAESiPWdIv2dNcjgPzbd1p925a5foG8gIHPAOYoR01JaT8
mNQNXWVh45mor0OnQ2vJStYFIpoAgdSUIrJUr75GQRJW0nfmTRoEFeYMI3XaEGbKsByoR0y5X/3O
uFs7dBKhS/RkEpp1LaH9cqIPeBUGYW7gbTmRU6IiuhYBRKsNd7nyD5mO4S6U7eo+1q5J9dmQzpNi
QqkHaGLSdU7GKGcrhOs65yxWuE1V5a/Zo03yyjagyk+R4qmg/+4lJBMeEfrnj2gwvWVTLcZiY+KD
h+KEZjsWzWbORTVHUz/21X7A+ueEVBmez8zUgJMDQi2RczgAbMuiZC6lG9W56/xK1iWpkKavmr/p
Rknl7CyCGWU4yZUUsJp9w4iykjWioVniVOVpzhF+X2uuiYzUxFW8x5ft43L13ZU6F8GppPmdzTrP
rYYdO0198tP1x7kKXeSo8VpxKgzpknpd1KpZeMc0o2+0Kedpel5GG/39ZJnzsKECSbj7NMTc79mA
xRHUi5rKI1u6v9GsGTauwVDkd88KQowh24js32TZFL+6Wrfn73XVjDcQjF26pyq3QAgG3XLtDfSK
dgp43XNmrdNy1Gvfx+KvNaW8H5JeHmu7N5o4UwDU9qU0TYZzcHJj0OVdfqwbL210erQAgHbTiscX
qv/SsJFZ+VihgIG84j9C+536o+L89dKtqfGnzd2uQtBs9/bOGnm2MxtZvQlmByedGC0NFFBr5V2X
hQhZ5gZoFx7X0BzakaDPemZqSYtf3zLEq9aj8KZZbr21ac8RmJOjIrvqmqel7kYb/zdd+WVDHBIr
qe6s9g/wVBV+kgnhxsbIseDFHd3jaNTRuP0gFWYNtjWBCO6DaSpteOo0XNKwi2rge+kK3BX1Qe57
oZ1jCYjMeTHW52QgyeyGTVjJmJWb4LQJ/RcnX0c/y15KDSDLDCEJ5bJP4u4Rrf1cgsdjFUsjBH3u
uCsZXA1hUdjgklZgnQDFurqsxY0CK6goEl2g7Rx0dEzaKVap67Hsh/tUm4Zi56KrgY/G7nRUbtUC
FqrqhY8WaW63Ww1aYFvyRPT2uuTjeelzFgroOojBt0WH0qYIZZeX+SaxUFvcBG4nve9stIb3lOYG
5X5IlHX/YiTOUNx1czAbJ+LU2QJQwHbr9TxWRrBVy1LrGzTdwSsrK/uYgFPbhh29BA5p3aLZ8NQ6
Y91Uo9bl27lI9R+wZW096scs1ziSYdMI7UWlv920kDrnOFcDZo5qINHEF6OYD00z+nVMhtBNcH6E
gXfRVZ+DKQAdb4z7Rg597CmnWbd+OeR8rRKs+xdNug8dSVSQuDLO1v+zfvqSXtCz7xI6o/JDbc9Z
PJdusQlqaW6BVr/2LXP3z3u8fzVA71qCXC84Z18w8odNehlqOtaBGgOxuvseKyYlw9gt6ThGtshr
nl9h2CryCHNcb918aY99qbXuqYKG0d51dY8ApluN9JmJjJnHfa1pgDClhZ2qCJgzxKZbOL98zmQv
0DqIyFmq1REHVzXFoygKo9ywkAXBPveFea8WlqmwFObcnEQfuGof5FWdPQW0mpxsK2Sy0FmjNWgn
bzk8L+Ml6wOMNSgAG7mqqNNHWb1xEveWmhYd7bC4ZsvK4gprS4UXOE8k/Zp6fDOTzsyvdG0Nqi2k
GS/9UaI/IVq+Kdu4AyqWHmC1TV1k2YvDbIGOv3lSTIQ34lzeRX1nTW4EFm5qOsw/FsceB4K+fRQL
bQp8Uizaj14RlM3vzx/W5XzHx2ZM5zjwA8SYROGd39R/DZQcqyYixba9g8C5EGMkX97aJc127tDV
1y2dxiVs0ajvS/TBX1z6w0fApekXE+qL8BU34sU4cqUnP+RO5R40/rCjhJi3yYEwPnhNN719/lde
6qDP7MfzrA/xPc3X80Dp/Z9JCFc2Jk7h3gv8qAaF5BoMJagVpNFofhxYeDulpVN64MA5dexP5jJO
DLeT6lU7o6k3ECDBxyQKh+a0qe11WFHsCNLLo8luUzd2i6Jri9Anasw0dl/8+gv9DL/+/BmhXkUy
S/TApfZtmVi5PXt174fAre8YPwYFkDE7qDmzZtdr49bP2rim4cqK6u5b0VTf6rZVP1uynIYv5EMX
o4bzb+EnMI/zmTYw/b94auOiOwi87OybSNm5w5QeXJRVs/Gs+sx7yObZ24BPqL6gNl8sYVyV7hEe
EBo/Z2rih+TtQmK4V9N07yuR/JOMWf2YaP66vuKOGZq4mmy1nP7nu8410a4SK0L20wcDkaihYIPu
0+8Xnk1waOdsEVet3Qi/DkVSnb0ZVl26u2RI62agdmDn+6WhNFjp4XB63dDO0NlTPv9ZF0Pz851w
DYInMA0zCEbG9f5Nblc7qeZpmO/1ct1Ir1pcWoPeQZk0zSKOU+KYzLbE7pZnwtpnAMv7LwZcl/I6
ZCBMJ/C3+2cVVcDG8v4nlHj2JKGcxr3oyOmk2J1yd9e3aJJ+WirR7849GMEgYeLcNmTLkD0lpa7q
oyA5SEcDlKGrCQmCceo4RXeif8W2/Quv/dcGxA+Ehw1365yjy6TxUv/XNz0jPl26gIjZ8YujO7oB
G0HdZe1CJazX2olYy2k+wOAjATQ0xtWjw9q7gXuv+yqYtj14YICUQM9trOLCqsSDKax0uMK5JQ6k
eCr1p8cPQC+308ACAtpX9XAWPCoK33EskAYAbzaTOTLsXj7Uc51JEL9Lm/vsHi2nwhhvqLE36sVR
29lYgvo2QQzNRCFIizIcW39a7v3zGa0NNZnJDb66TG2KKnW0Y5MQwBiN46oe0YTm1qaaZMI5GIwV
4z5ma6Z935b0PJaw0grl3olhXpxYLB0gKTdL2nFvMi3b0SnVtW/8qurnWbznh4oHWkVOpXJ0T3q5
1EfmCTerho/tLmkoEL8Sa1+KUs7PyiCay2YQHbDfXcoRW60BYm9Lg6n7/3F2HstxK9kW/SJEwJsp
ytNXUaLMBKFLUfAuE0AC+Pq3oJ6IVQpW6A26+4bitlBwiZPn7L22Gu4qot6B90wTM/2sMcpVZWfY
XPMiT9U2Zg1fm6NqQe4mC25TD6ZPH79dZ59Dfg3SQBsjOomNBG2ek266WmHnru321M3Ro5Jjsg+A
+61UIdlPVVH+y8eZujcGXNz/jwPD0zKQZPKGn9NPNGU3Jt0mcRoDO9nrWUZrroKAzx+XT5k/aXTg
Nf5QuHm5//jQ52SE5aRZXCGOBL9dpOf1WsJUNtXHKTk1ykuCtaQkD0D0EWex8js3X7ldVFif0sHw
UCs36UlhTv5SBFl5ZWG5vPgkAfBjzN9aM77Y79cVje6GyND/nHqPJ92ODPP3PoLe9SR2ut2Sz6u7
yarA3v1y5RL8Fim+XzKW242SkUuBO+ucdKOnAPNFIIuTWmB2zCmslmnzWNGYLejuLSEBNW6FMpwD
AljDJLCr+XkcHeAh3cSANVmn2pipO6UNprvHXqeio8miM/4aYYxP2Ru7k0Dds+lrgY1mpUp2Hf3/
ekVbM0Ko3PRJi44+N6fQbcYR0/IsDPMo8krc1iqumQhI3oVNN6T6feln5rQqdX0kHhAGLxUy89aG
uUI0iPuIMMl8C4CsHrZQgjTmKlFLf+YT5VH95JK1/D1iHYqOTt227m4cDVltCChh29kuipid9PDv
rpD5d4tOote917kj92gVY+CLmBw4Ba9oJxT/Xwz47hPdzPKuypAD7qYywHtcm5rZc6m4YN2NYO7h
rRv4X/3aG/DlrUpp0rpx4HO2z+S+ZPKpivyuvFWjQ/TkohQDeFo77I8rUt7LFGDrWI751hNY/Mk3
8urQo+30JYc7DFJFZvP4zXFL5/tCp/E3rurlE1Tsyt31WHwySKRoBFaJGpTYkpOi9n5ZaepF2Qxx
c6xAoM5dS2h3SlFohX7DtmGDTjkHvaew/AhzFRjSzn4KBfh0PeTM+qtdPLV2+93HJu0+LSlb8xP5
IBpS+DpxZLKaAo9OH3WJtaKWsuZ236pKv89YB7MWqeksbDY3PR+Z2Zt4sca6sbpvwjUUfAjbLUD2
AA14I6XNf6owlb+YNdyE0IQxXK3jqm6CtVnCJdaHwixo4eDKBRmOQBf8AaTGVZAkYIUJWvNv6JJE
085Rfv2d8T3mZeXP2RcgKUWwnrSFtO0WVkWfb45NMe2QWOrZ19rC/rxjvNJM9OdasPcIWmWwytg4
RViJFIOojUP7qDhM1ljoB9rGw39tUcb5GmF+3UwsXYP/WYJRse56tIcegWyJ1jIq6Aav3DMNMJGE
uPZwi8jXs5+7CaZCqE9gqNK1Tdr79MiDUJQ/pEmx8RCNZq0OGn1yJ3Q0tBs7rwfpQB6AystbmDmd
84nMpni4m1vdkeEwJubrPE85L5dqAv1WmaXv5JhbU5o6UTKUxWZEQrwrPWUbnzSA13O8ddOEvPsA
LL+5XUoL6hq8AJ8JiffR1xpug5tARk69zXxJq+2hRJXSaBsnmYS1mrNcHgd608WTOfeTE/Z5qUVX
xEznylIHqeSyE1hUj1Tf9rkuFqWUoWNP1k8lU3D0zFkRALBECfhGWyE9UpbTuIEyIXcZdqdPfZMU
Ba1A3fsMjLAMO710rqyel+s2vmwEpayM/DoUVu/X7dLXJRpXyznytM3Mz3t/RHgQurxBjNkYKu2S
aCqHBwwPhIWtJa2e5N+/YTTBQYwsUqQl4vDMOOdKxjUuEJtTNepUEKKI80dJQ+Rgl230bA26vXes
Kd273ewdx4A0Jq1LtSsbtbMdLR9S3hoy3i2cSsilzwWtIwqaIjDq8lQ4pUFjrUqbPL6ZhZiiz5hW
Xe/KB/NsV/T7eItCcontBTpxXucWzChaG3n/CZdOcqwNL3mDd4I/kKyQR13igr6y+fhLtcaDQkEN
zoV13jfPPtFDQwBai4DpJL24qvZaNSIQAJZOc62ta2+Ne8b3H+AIvFSMcnZQTCWREmyf7gWNyyvu
5svnjldg8U7g2DWXJ+/9c9fQLg4aMCsnRX7xd9k17R3vhLNSIH1vc3CB46qEtxOqUeuv1InLX/2+
XEAwTNCkw74bVeHFlff4gBZjW59oHmfMRix9PSqn/zF6PqZNYps3JYO508dVyl8OauBmJELCWWh0
wVmvhuwdGO1u2p1A0ptr4in8DbII/W7S6+Rz3WOvaHC9XDnTi4vM93YBVAUmKlzies9eblCLsNVp
2p/yAmxoSZT5Jz/z69fAkyAXaz7lxu28JFRUXSCupYT85eAIU9FS4pKyWFzO7jAJSjVw2yF7Lr2s
IKdUOu1eg+u/Mxrko16Q1pB/aXXAxmeOdeXtOttpLwst4xiWFb7JQB9/e3X/aI3lGSaHEn/as+0k
ais1nTtLrUHCYtGuKhAM+0rLrUfLqu0bLc2M53+923z86PUsG36u/3kGV9GY6MjKWjv6RjRm28IZ
kukuzURmr20CudYwSgduQFMH1zb4l8uKYxlkrRl0BhlrnIMqCqPV0HcgvsEnHj81aUYhpKkat8mY
NtueDa1+5VKfU55ZychYYf+Bv5PH7OITwvicglHW9jFPGc+gSqot2kqunwz7mOLK2MnJKbYzjnxr
27V2pfEJj5Kg+8L3RmvuGp854i7u4hpViV1Y2QPNIuqyiDHaM7+ccCM+X+WMurKerODn5GHBzcN8
GtN6ZUTks8uwTwXl/PofbyISfdr7Sx/C5cU9txgUeem1WkH6Zpanxckix2iPJ22OSHuxnX2WD9Hd
MItrUckXN9A0oGjyX7hlGTOcb+hQzLcRLDn71EaANm6nwSrvorYkY6Zug3yvhNa/fnyeF18+k1HG
UnlA8OT7d556nWgsRv0YT6d+1MpPsoU65qVGtksKKvqPD3WxClLEGjwtiCZMXBDnEelxnJAtooL4
uUka8aVW5jeV+u5txca+DPuoZwKgNdm/bs85KDmSbE9xAOOIOGt5CTCZRAi00SmVVnzLPhETlIFM
aVSR8+DiC75tK0pNpkjTcKX1eXlpObILMoU3EjfU727cH8vQzPBizIs+ea7pyuzJXiMiwxhE/BgJ
QkGvfOAt/S+HQ9C9tFgxzuL0tt5/VPG02ezbUu9ERdWKI/xh1bLMz3mpCEMsbfmme+Tqgqnw9YRA
IqOk4UjZn4UYQkYCUJbqIVmUQwZxTphHfvptm6dbmablE4qOMtpa4JRxsGtZSu4H/aXkpmX4ZRUh
w6sOy0bfJRLgbYIptvOcIRUrm7Smg1I4RZ/YARj9q4HMqXjIHTxE7Oxy2xgfuwUgG3YaWZT7XqEb
D/EftC9NmZaf26xICiIGUndpkg/xvIl7vX01qJXx5rsZyqwpk9aAX7vKH6RAmbammNdhcieVePOl
zQBo6mXT3Tud1L5ljj30D2gc5AtGP+2rj5T0tZgNK9sQxTY/uU4Z2at4SJzuTkd0fbJBTr2SI8KG
txQI7/JhChBijCMu8tQ04TEVTF3ulWWmCBn0YspuujKrT32EIOFQVXJ21vhU+lUTAGq8iad6qMK+
Q8W8wuyryo3ujnO896YJod3iVH9Brq0FOzhNzS+V+eh93YI0yV3hI8J4rugWaG/CHNr6CX9XtqZS
rsetE2S1fhvRYLnDelIgk5y17hf/IdGGulm9Bu6grI3d9WkV0q4ZPmuKCdqXWjTVjZB8SfGSdBZz
HCSw2XpKjP6bxUek3hDpRmwvrTs5LJYpaYUNQSzsBfhzF2iVcEgPMXMwYA8TYhj4o/pkBk8+O7Rx
6+v1JO5s+iXpZ0bAZbuO2GGOK2nEVrEfR4rQEF3K4K0cu3bQJlalsaLXWNdhX/eZvXPSsuzv24l+
zYoptjG8IMDMoxsfi5A5bGYzSmfcp6gKmu+lCdIaeUpcvQCei/L1FA/9bpj8BEhgvVCJLbMQEJqp
sZOQwnuywsQM2BRrRI2M67Su/a8o7AP3tRXEj6wRoHef29gOslVnZl6G/MPFWzZ16EXuSh9214F4
nvRHH1uau0WPrNE+GKyeYePQqOw1Zgf3Jbb69ntZ4BAPkdhVW1jmgfOQpbF/j9fDqzaoECPvK43v
ulnTtEM1MpsNwXUez38SpmStpWCHeucni38nj72jxodewxW8Jv2BcUHP4taHpdsxD0try/iKfbbT
n/JudhkBeqnrnvyIdj/I9pIulxgCfU8VyipCHyJXbR9mXdJiysjTNn2EnjWO26BLYu9zPYxIn0Oy
eRMV8lMnPVu7JcOjlZNolbUdYZGCYpRuP+yblIeN9yYvR+iKkl8EYtly7rNEdF9FpfrXGXb8z8Lg
4V5hjrfHOzkE8nsV1WN6V0VDVh9G1DLEM0+ui0IiG71DLkunPOhjpA18/qv0q9MDA/kZCR+eZ1v0
mGnNPjNfW5Qu0T5vmF2H8AvQgynMXOnaSJgIHkjHKJBSF6q0j4T0NO4qt4TqXiM5IYEZujaen7Pe
KYx91U4dNZrjavmuzccSOVDXELDE80gsks/XYo+Wb2SwWAsEfmUy5NusSdNmpROcM6wNthwja4MX
J2t9wB9w0JI+i288L6psrqCZTaGflWZE17BIjXUXCWyl8+hN2TqrnTTdUh+5NCftovmKEwvoQe9E
qu5DYoKs+dvM3z9tMNgwAV9wG587K+r7+yGihbcqDb8SRBO4qC7s2HRfVNSSDRfZQtzjSZgQ2LUT
gUC3VpOg1EO7iVnf1gyIYaPjNJsMc32xym1CSVdkj2TuKXD7loU5yGAorcaWQTIivJzIjooEwA1/
gdnuXEIx3/IpVW9z1lSfcRvJfj8E3KCHCAXUSLKSjm1OT2vE7tUiyW+QJDkPJGJ5A7WUKEwU942V
3EydrsEVTbpiRAM4NrW508iV849JM4pfNR4lWCFFrb1pKM4Hso0Cp920VoTZ4+My5bKrziYZVolD
Yfl7o35WMni1a9okdUXPTo3tnkami9qrCpgiIhAFn7hVNRYFkGTeJ5smaxKalqofccjZ1yJvL1tG
y09BkUFtRvdMP59qeE7TWW02RM921StUzHb14PttQ25lReyNUVTp1jQqba1iPfpWmFGxSg1hfU+m
3jg1/kzk6JVrY55vnxn1sLvyPZfnywdk9L7ImHD7+T7EnU8GWZp3Oh25bzjXEpI00bolpJvLdN0y
1qZEN+fpJo4NvlF5MEdfHLPR/+sACOw+/kmXVaXNpJcbtcxW2frZ73+RjS0lhfhgnRjEx3cycbJm
jUChehqdSZ5Qn+YIBOteXbkSl5U6h4UAjWKGNg57vfeHnYUsTRkr66SSgNppTpIta7r/kBdz+eC6
9fO/nyWbEfrAPu2pi20WErapskxpoUp15Xfk11ASs7gHVFDS5+2dSu7bVi/+tU/D+NyFukVzDpcp
+8r3J1k3kLezISmenZ79QBgHLeHadTk8Aq7oiLOdGpxbDLbI85P+tVT7y1088E+TKKYFfO4Hv6mM
f5TPackz7pSDf+pVQ7oZaQxEjZiYeITlJHLd53a6lzMNS5zwPF9KRea1rtlffgLIQ8S37MoWhNHZ
0860XowD3qpnLEhaOKl8oidlLAivuA0aptN4D2NdeV+rQAsGIn2d4QqO6/Ix85cmlY/4CyIWde/7
O0APRx/y1pPP7DOsHfM8hcBdGvYNrpvqJE1Rff74QTuPOeIN4ojuEkSFvgeOw9k995oG9447tLjS
kmQ8SFWhvm3JQIe7hYCgCJ1Gur/iPEgfGS9oGrms1CJGpQvG7j08gA3J47mzKlK+oxuntcs3wxOC
yRvwX+BsQUfcQ5YKdQddpAyuLN6XqwEQtmXzDCnS5R/ONkExetoGlLd4LoGcNVTrfYCXz/BDzdUx
F9jQTdYsF2jAPr5sl0/Kb14E1Ea0SgzDz44bCF3jwnXNs0XUKhubQNTlrut98tlmCB/Umx20kFU6
TOqryvsWXe8MSebKr7h8WmgcmEsQB28ruM6zX4FCLy+AG9TPszSM/wDiJKQnJDA4+qTWEJzO+uHj
0744IEQe2rcsEYD4HOO809bqMtMIsTGfsaCl960iZxLTi3PD8K+9sTJ/uNKVubjMECcQWaO9pGO/
fKXfvw55FAStMJKCqY8ukGB7mv8Dwb36biczEvBs+Do50trDnNQP0KuQn//b+Rp8akzqE/9/h7fO
XsdgMiOn6AtxRInaJDckQ4niyWsq8HyE6M00qxqHpLaPD3r+THNQLvMit1vEpxj+3590FS/yy8L3
n3ISt392HbvmneRPzZ0JC1Vt3LEU/dbCuCqePz7yeReX5ZfZBGox0zQXteHZ5dZ7gVhNY0KBgCX4
L+pK976pZ8PeZGaggo2DA+Nb4fqaDdUTUfeVh+tiZgG/hjfYA0TIPyz0uPcnjlZPwANz4mNdteOP
EWH1ZqrmsllZssi/QS7rdgFJBMcAN1uIlaz/3PTDHPoU4Nd6VxdFIb+FqQHjmoVtQ2/VfP9b0FPa
EpVDcTQASN/4jYFxIDazfdQKEMtGLNywD4IY6y2VwS7y5/xlEHNk7T++I3/5HVSf7EFBuXBZGEq8
/x1Zalg92nL3OA16dRBopx9s7N/sAxEnvYICM3549iifLZSqbzQoY2JInSvfiMvHwqWvRRYHBTLN
ufORXZAT/guG0zn2A2PVlVvhmSBeyNY/C72zp3Viw+QAX51W8PBNrzc3H1+EyxeCnqxnLxpsUnWA
GLy/Bj2uxGxs9fHY4WM65sZYbmevx0GCb2eHT1k7cImufVmWC/vn4MiABgQ80UKh9htEulyUP8qR
SHOsoSnj/ii7uQ9wJ1RBEyrsWAc6O9nu4zM8X1eXw3Btqb0YIyyvwPuDpSgVBERn40gaBSJiHL/0
KkoZ/UpHPdrGln0NKXK+sP4+IDIStGIWA5tz0JssR3zbDmIue56D/TjM1b2Lm3Z6QOoxHHiO8xem
586GHq7HGzYXiX/lpv7tlFnVqbNA9KGnOvt22fUEz0hv9eNsmqQ80/Mapoe4jw0szalhHApmk8WV
kfzFg8xldmzSAS2Lc+ZpOrvMaFpKmU/60Yn7lMD2bgazmqe9vQJ94Fl3dJHKr3QEo3Jl11Hy8+Ob
/JdrvnxLWNJptlj+Oe20ZsNeghKwjvhGAicktU58aSD/bvOuL7s9X69sVyV0qQjd8VZRBdzl4x9w
8Uhbi2iOsQ2YLmbCwdlTxrCh0SfNNI8zE7NubaeNZh9y7PpYj6I4XX18tN9S7XdvED1rQ2fhMjlt
RhxnlaVMKpMeUhAcK+ByBFK3g0NST1fb6o4ZaFfvepkTAl5GSYcVMXURZNYOWNT/ELBYpIXEw2Dt
+wqFGfi1NN/2QDIKKxzsBMHUqrUbCQFcTnrjbZwalwDTxQxqS+awSWu83g8bU0IKLydC7sPZRcta
rCjW0OEOMqElnjYNUn45+qmD/3/Zc3SB3T2mAySWK6OB373/82tBSW/wpFPQ2NbZEiaHtKuZJrnH
YhppOQ31EfzdaJOMhVeo7iN2Ewme2Ns+beqNHDu1sxu3+gEfdMJ+bgw7VKP6tR+13O+zH7UolKkw
GB0uc5P3r0Nim+A9CbM/GhXN7h2RACK46zWz7I1VAbZqxwXHO4aesA02TQdKFMuwY6anDLvgtRDo
i0XegoljIKjkMi2EmuXh/WO9RW+XiHms56NpVklBbHoSrSEJEnnhGY2DpY3uWJZH1vrjp/RvhyUw
NKCMpua5UMkTM+ZB8a6No1enunPQXOGiUq8TutYgZQbtTiLF2sq2664Mqv7yMvI9W6BqdCcYkC3r
4x/nOwqiENES6kcEcPkvV/jzOhEkbiBYCvT2yln+Vlic3erF48NsCkkCa8rZ1eVjV8EnHPRj1M3i
W4w4oV/1FPoVjb4iWSOBmLNbhPtqnfSNZ27AWjGwMKpMHAzUxXe+8KbhCU+Z+xVEn2WGrbbAwPGX
6WuAZtm0UQ3TiOceaTYZD4lIvXXte+0+xTQDMiZvKvB+Ki3cPZkIi+rdmDo8QYlF2u+Vov0vqzy9
qmUwRrAbnq2zVd6Aa9mLYbSOTRbEGya77sq1Wt0PhWU1e1rMRRXC/PN+aVVi7z9+nM5RdUz9dPSw
/7vISwm5PG9/3FYbrV4uZWQeDaz+kq5pkEftCmv4IA4TEmnrWQ6Z2o1ECBMCrjnVfcAergAM4ui3
cTL70yZ2OuUAmtac8j6Tg3rE8OebV56Iv3x++cgszQ5mtAyNzhZnrLpzhOfXOIrJ01/MKsqyVQ7X
ZIWPq6jW4DLS548vzdkDvwiAIFBh06DAJ39HPzuiaQndzoPYBStUBC+4EyFkwgoEyd1X7uePj3V2
dv87FuMZDsOH1jvvJZVBhD4X+M+hqexmq/q0xmZe0RVQvdq5U9BfeeTOVpH/HQ9nFq06B7rU+csM
FxgbwmQ4h4pZkRWqNpO3Pu20lSF1YkOnKMtXmLOu5RdenuYCZ4O94iK74bKerSF9JWDR4SI5eGmS
fB0MgZZv7lFDW1JfAVI3rjw0xsUBEQzwUUczxzVlwm6/f7qJwHI6KvHqZhRD7fCB7aAzGbOn72gH
9yfmtvN95qA6iYH33k5OX26ZdtV7vQGmMiQq3+UqTm6V7ox3WW8oKwzK4Fpv5uJH0ghiRQdgsNwQ
3T7bRmqGDT6XOfJhqmNj/mQmmcECVOpvahRz/1BMuXml1Ll8tNmzczkoZWmX43x6f1nw2kIIdYr0
kMOgeaD0MMSWj5z+XUu7tN58/GyfLW88a8vBEBrxbOv871kVV9Z1h3hvSg+mRvIFOGxQ86STwp2J
cgi6sWg2lUTpGYIQutYP+cuJ2lTQuEAQrbBrOLv/Tqr8qGR4hh12jMKFq3cTG411D0rlmhNw+av+
+GItp7m0tXzqdSpWnAbvr2kROTN8X+HuIc8q3MF1Rhq0uQxnP76cfzmOv+inUFCgRvWcs1MyAokh
sE7hvjBpt78M+qCcm1LYen/NEHa5SJg4Wpnjsd+xKHXOWgppapItTKjanr1H9EhukDrp2KqSsKya
GYt3wagyUENx/PgEL++ZCfEZly8bnmA57vsLCT85Yd7HLs8rkXVtvYlv2HawInk/aASanP79aAgB
KSjY6HBJz55OgkrKOsgijf6Yn3X3k94StmCTzvUwlf33fz0Wjwc7Gco25hYX2zmvddqCCXhwUJ0u
X9VYRpt+FjNbZ2/Sn/71WKyxXEL2K+iK6Pi+v4oAZTU/9lRy4+NOrcNhdAgXJLtOrDsMYP++hPGS
oxb2fu8W0XS+P9oSrOLi2IgOTRHY+yKY5JOeTe2aToS/Ns1SXilGL5dMtsT0uSiY6AF651J1A7nQ
OPcz36/WeUl9qB26MOQNb7la4ZAZdh9fzLOd8O/P5fJdRhYGb5oL+v708g47r4Y/lfVSQyw6u3ao
LahDqwd1EOkaaNOym9dxHxS7KLDK7ceHP280/j4+3U2OjUKXkuRsvS5dsh20DswIM/PkW+K3xW2M
HP2bXtrlN5zB3d6pAzMnNL7y70DVTbsIydlNOdv6lZ9yuSbg9//dUGdlcGmzvb8SwZzaLlxO6zAU
NlIClZprbGUIh6MqokUQxcWT1ptyuLLoXa4JHJYtD7M2agfnXJC9MLuWx9jm+RrSnRG3zsGXKGZo
MrtXlp+/neECS1kytZgZ2GdnmEERkkNX2oepFfoviY37S5TR5ENXBPUkdD1jvmd6UI/rj28yGFeu
3fsvCNkNfxx5+WV/lOJlbWBEkXCpWf0ViE4Ac4dGuHBkjZLUgnAE+ReEdtQJ56GuS8bVUBDloe0s
rzvo1TBGZOmlIJ3GwVTADiyUYALzDd48IgnNuQhllZUAQ5xOnMAd1j/8xrG/xZlnqbWlT/onXt5R
4pOKJ4240FgZhzR2kMbpFsy4zTxEZfvFBJU+3alSE/7TgIGs2GDta5y9PbWVWE8EyZtfF9/fsLKx
Xtk3s1l7xRaxlo7sSDTz8CK5wdYzr5MBhKokZxPUIXHjgMCK6HNtV8vgoEKMsqmh1L1UtaHFSIFS
CC9WVUHx54QfMAYbzZMdud5By0aAMyjwCoLIB7t9Llh8f3hm6T13doSOjTdaQ5oaW78wrdf/6c4g
tRUhmmBuNBt9NRRWkjHCDpnHgZ9pd1CL+rzdEM+Q9jdxLwmxnkvTffDdku+uwFn76KV6fFqir79V
fCzARnD5Qg/X0k2GUC0B0AeWeUVugV9+NowqH0KVK/srcSYigX5ozO0mnqLO2vl9Nd725ai9ChwX
5kZprWOskSaB1uH/1982funfK/odQWgNddHcpt4UwPFJcmu494agbcNMEkx770cN5BJqOS16atzE
dO8TDLqY5chRfO5bAXyzHPLkXjAmFqGOG+01jx2mUhWSQ2gRsfaaeQZRrr5pFd/iIvOx9yghaHlq
RUPiklOURfEEq9bW/sutdr6RZewH/6kAutUWU1RbrocB6t1Ktc0Y3GiN1O/wGtEmk9PUlmCQRlx1
gTMZ7WPlkTUblmZT2FsDOu9NJ3Sj3jkJJpjHGC+zsxraoSXFJhnifKcIMxpXqR+n+mtjAFe/BwUA
9bClc+X+kkEaJytnHrL+sS47CxEmQL1fDVOhYueVgK89SVIO9KVOGs5j5ECZxbg01zj/wHWvqb+j
/kUvBMSblY0j8a5j8yJ7nIRGq8hynEbtrWyD+Wj7opt/9IgEp2pTRn35H9virPtmTpH2o4EEKlet
IxDRhk1EHjtJvLQvipBhnMkkvhZ93ZHanOjxc5tYXrXONfh+t95U1cxac1efYHp6aQ5gdQaCG+pJ
nmvPvI2DOBVmPdwofKYEuSVSeK95Z2retpoHT2yhgGEWDdm9JV/yTIsTFOiI5EIeZudVR3rQ7otO
AQCvoeWECJTM584dZgvULJbGTPSGd+NKrQHblk7Fm2jT1l77Q9NqGwY17cBvk0X3hewD1d2goSn3
Xt4lbJYmp/Zv4wV2ta9mI5hRR9r4yhsysKbbom9t+dNLoaf/HDS7aZ6SvEmIhiaMcWj2fkcbdGWX
vThUhEy2u2oa1BQSikIinxYo5HxkjjjNHZFcdvGYqxHIorSs6SfpOsG4LlK6x+RUTEB2YAV5zYYr
a8onQkRtf22kjvFFCFU9pY7m+ttYoPkMJxMdG52kHMczqI3+uXKZ05CRgdkhTBrZx/c0WEcNMEpH
xoIBBNp84/FP/Ns81r17P67Ji3YHQIIHFGnx5yqZDZecm5h/IbAUan/PjfF91jwqW4K9ihth05cL
6SWbt6VWWIQhVF1RrqTURL4pon5Ez9q1+ktQzppYKxKXQZensIfCwkvLg2/RBlp3BKy3IcMPgqLo
I5v2DhCbb9+1bex+r8rRf2QDgMRP2n2PEqQANLvxBq7Df0JlI6bXpo+H1Qh2mUAYMixIdnPHyAqF
18p42zgCEG6diVStYlJ7aZclKnvT0GD8UjhA/xtdPfnkCgv22VLf1mFjBOPPoc9YfYBtTbdZFyen
2a1dJxwCxcJRJEnwommDVRzMRM/aHXyb+ZDxmDahEdXRlxH0EmINv0+/j7mn33st2uG1Njf9fWLm
frxK0AQOG7/XxkMQyPproeHwDtVkNl7od1r3EiMM+kULUpLh4cq23UTYAGkTjl76M7c1dNqi9upg
6cAXLEJk1WnJrhlsMIANpNkd09JiWndi0AzCynVu0iy7/BFViZ/SgTOno8lMJ0Ge7fTFY5Dk40tn
xcUxS1H1QlNw2/rRzqA0HC1bC6ZFrRhH8gBrOP7VTQuCWFh5mx+LcXZup04xmNK0qfreRN34TU9a
J9/qwIPMLaIzcZcgmPAY2KFMlFPuGqHq3ZZdlhBOvAM24d55laGZoTfW1adCxtobjQqjPYzIpwEK
tTiaQptkPApvwy9WSN3dcmURRlts2xqYVhgBXxxXKiJhbG8NXNwwT1N1D2DItvng2OU9fDF0g1Gj
Q65pneAGmHPsgEe1s/IgolbJg0Wt2W3ovvY6tt1Aoy+a9Xm+KjLZ3lnpUIhVvjhdESvTXV050gyM
EGOZo+4dsl8fFWV9u870SmKskiVYOxRs6V0RxAFqbDAQ1p3dg/fMRGTwifOTFM6aKjvQl6klT35p
e8MCYCyyzQi35a1HXvats+AgbdAedHtqaPiBAUF9Lk5cJz+WKUgKGG56MYSGlqMFdwJu1i5VQ38C
bkl8N00L43GqSWMk1ZuiOshNb36sCttXcMYGkP4GTasqHCUlDF+cqiYWBnG1Ftq50XksQ4Hx6tlp
pYjkU919p/nih4bsKr+zdCXfjJL9ZIiXXpbPellkMfe0AmgMG0iuDFUOb5lmjPkB8rNR7U2c8PEt
/4YVrBoE214ozaR/9Mc0z279RKqfCwwN1afbOt2LUXc5jFMp9H5FAItl7F2o3AIPxEQWRWobsEvT
2e9ODkLflBME17SGUu/7YRpFIjqgI28epr5xm5tE5JBSOybb1ttIqzXdIdBEpo4iedgEtUTzXbv5
8DbwPem2tT8uBsh4jO17J1cuIRixF38NbKlE2LqtmaFypDwBiQptJjTpUySHsQYjstN0HxW5wCeR
3vbGhPQYLVRU7YtcJRsYgE60KzxpvaRJO9cbOBGCDn0/UZcFwTw9Ewg1trt0pIzcMHtx2XRSpyHU
16DJ7ssgyE8a7DtrG+Mb8VfN7PlPWWxAU4YqY9w3gVXHNxIr2hhak2Hn+z6P/bckQAROC0oM7hYK
Xwb2OMEnwveVHK812m3uOoj6qruBOFIC0cKFksA0N5C111Fv7HR4u/ranSjw1jSKlvOZZmLQx8Y1
yvuIpKho1zaRpqOCj9LskEexyYuojFGFdB0Idaqm1MWrAPq/Prn4ddRNwkOvgxlro0/enEASNgG8
90RTBfVPwpjzkzE6lIIONln/RpmERPVqAWjmCH9u9cLlDuURbRbM73pfbGQQa8DU25GVyKlmSrqi
zSr4xMyRW7H1/o+y8+ptG1nD8C8iwF5uqWZJjm3JduLsDRGnsPdh/fXnYc6NRRkisljsTRYZzXDK
V97SsOnXZgjXZtrUqHAoie9vMt0O5Oewzy3lyRmVuHahhYSlKzuCPgC61vFEie3tdT/W8aOZq3l1
TFNVIKPIxYHaSC44v3UBzuzFEI1Tr+2g4BdYKCK/ZkD8tRe5ULwOnHUmOABA5hHdq6ScXqtWo6RL
ItooUATzQvSPCBfq8V410INAFj5MAy7woNj6oq063wUNhvf4JIBHlG2pAPldVDDqb7ld9YhKlnbr
r5U2ifItBp6Ws0EjUzrFTp5q/9kBf7NbhGrlwecpTWldUByVnkShK4QG3FzwH6qCYctGTfMvGNTU
hClpIp3LHLkcG8WC8GiUjUDcREKcTkKfQnGRNgj7VSyJLL9XgQ7Ee11vZWRgnZwvlyvdAN2H0gMC
CKjjdl/0OiWcoawRSU9E1oRehl9m1jNoM+k7djqa99/YldWDwNZO7KSaPtFCm9W8rjDScMfDjjYL
0A7e+Ms8tAPgW0q0hvfgAqzoXoNnoa2RhAiQYkd0CYfawKYlBYqxVA8ekvutW3StehcbUqVu8bzG
uMYkQHiN/QB5B5/71HIp5YS/KPexJCZazfdyFTQVSkWh+aI7iFneI3ip/KTVkW3VIRiCL5YRs5IC
eoxEpZiAaGUr6JefCysK1aPad2l/j1JIDOZKT9qtDFAiWiFGnT3a6HEAQ5XQJ+3/i4tCN9x8tPU/
yLRAeVDSwH6VqWgO93nZG99MAZrKzbjP/yBsRUbmmJ4UbgXK3agbqHYRHjkwpSCIr2wMduJO4ICa
J5WNwr6Z2buyYWMeQog/434IkI/fwrEej4PZqdlWGZRA2QT4IrwOjt0Er4WEYsGa/Ix6tN7ESH+O
g/AWin9TjWJWSZhaZGiLyVPXY+7HBZikaH14MfthbOtd0WVOuZZ6ST4gzVqEpNtR325uly+uq/xs
GtrDtjr1zKgRXW4aFBHgnOSdsaeHoq7DJvB3nYGqYhDqwUFVhn5XV2CeELZKFyq4nxRs6IYDDFJl
GZfAeWewVnqMzXp6WY4QNrgcP/qBUGhLr9YBaFVSs8Fib0wXyjWfzReoO9RiCmHTMl/OV1NTz5+S
bGwQA1v6kSSOFmxb1YlXnWp1+Zqcy1/pTRcj2ziMzpLX5qfDI3HIP+glAAC/HB6WzyiQKWHSUAW3
GZClo90P3VPZCStDG63yfvpw2O/Qv7HT3e1PfV2nojVPL1ajbUXLSp11OrKeegtZkLmPUTez3KhU
FRpoCT5BrgMcO0IJtklXPegSdDhb8wsCnMk/1wNBfaqTIdLUNkPY6nL6edNqTh3Yxr6uc3WbDqW/
z4PqPrawr7g92evaqwVk2bEmro0Ncd+avsSHqlxtdUWtjrK5byj8tFsto43FybXJrtMANd579F7C
GE3iCr8cp4yj8gRfQQRbvCLs+65V2qXm7ZXnOPwKrma+AY0ZkBhz6IkJIEAZ/Qjce1EaO7XipXd1
QoOdmTjjsbe9KjoEFMifrKQUybGR4c4d9czUh2M6qmjjQdahQqCE1QYJf0g5t5fskwM5sZNQ86AD
wU+dtR7Qt8vqRvj63m/rw9gm4llVSnXlNZLONT38qVtJXdiSn1x4MIupz6vsCqR1Z8cB1/Ee9cjY
3PehAkpD8ChC/B1WBSI7L563xDu53hTYYU0Hn04VgsUAkC83BSj7gpaAZ+xNwJV3ajhGT9KI+tE6
qczhq1rBArF4NI5q2Hij23oWyRlgVP0gh9L4+/Zyf3IVsBcIKYGOKDp0n8vfQr6mOgLq2l6UY3tX
FY26jXp7YpM6oPtTwrH/6kZ9x9PHs/79EmS1TRmJPbYi9/7l0Erh5/TwOBs4HZFwUVfYEsNXW+RN
CVaxqGjeLJbpaGGGsb09688+AY0tyCB/gf0AsS7H1vQScTBrQKhfEoj3IR5juW2TesW6sCXozHEQ
NTA5geNjKwMQwAUtglSjIJx9wMss6RfCpqtdz07nBcI/HHligIvTn3+4J7DFLr0c1tHeDLLgS6lS
G17hgWPci3RQ7iXEpVeVbYZ3t5fhauNPo1Iun4ADJvfgbCNS3EzrtGntPfR66wnEORg9FXLvD8j2
ue2msW4vjDj9jRexBSLBHGwUJ6iuka7Prt4eEpln96qxj6xBXQEzToO7cJA9N+DVzRcGu9rbFig3
wJgacqnWdZ+PplLdgTwKDpKT6ecONaj7OA0xWemwIaLV5ls/B5FXu6BvXm4v7PU0kSoBgMYnhdXG
C3v5OX36BZAX8uiAac4BGK73G8NgZ6spHXTa20Nd7xyGoi46aSTyleatWseu+QV2Ex2SoqXIbUYt
muZhuUZEQP096vmmRUJsSYrlk5WdgDggY2h7Twbal/Mba72mqRPHBwSl0DypTF99ANhXHgPfT8Z9
Df+3oTA1RMGdj2ik+a83B51itg9gdUQ9AOpPP+/DaTFkDJ86W8eivJusqjJbKZA/A3aKwJZS3kWw
nunDG167kXyzfb694Ndzt3UQQTxQpk03d05D4qXs1BGJ6L3nV9j9qsiBuigm0q+BrnKQkRzZgxHs
cExDOP/P7bHngtGT8gWIWgexZZBs3BOzEws9URuKFDiMPGTDK2piVbaTFdGTzkYAwGr4msV9n5U0
7WsI9N7XTjVoOsMcSTWqM02RrnWBSIO/GrOmTH4o+BCpRwiPvryL00q7M5u4f7v9o69vGaJrHTAm
5x5A1ZxGVWSdREFVL3juvHuTys/bUARiqxrVr7Z39CXp1uuzx3AG64MIMb1Oa/6stD3t2dIs9omP
irpOtfqPUMd4K/AxitzbU7s+fIxFe46tCDOP3vLlRpRho0U9fnN7Xw/rc9wIzJtlCQkGVyiovm06
u5VfwnBRfOX6/WJFgWdwcWvgQQDhXQ7cQAcmkmyVfeWkbX+gVK1uhJa1X0Keze8ICndfKhTdMxfN
69RzkS+tf1c5IPMVaEF/AU9xteIcAgA38KVppQCCn8UQBSY3YOxLba/k5vCtpg/9qGu+5uxTR2+z
fxP6ljGv1kEuUVY1bXBv8+AJw9QOpW/QFFQMURvtYlEpdyEbz95LuP8oyLpVMUSlEg/tBara1UZG
0I4XhZjEYfUh610ueinyMswoVuxHs09UV+XsfNEyGn652j6ahbXgcXy9rAwHZAFFIZvdNXdj8CV4
QBQq230Vmd26EEP0VHGZ7voOI55/3MfMjOfYhCcBjpRb9XJmho6kVzhm7V4N5WiX6qq3iWIgIalP
/RgPYvUhVXCi+vdBof0BIWY9beL9y0GBguBHa+jt3mmyzl6jRJBgqJTItM/oBuvJnT+W5e+oTPtk
f3vkqyvcBi3NuFO9gaR/zsYpKIFZNrx9DKPgVusIjJ6ogatYL3mtXB+G0LJKOFCpBKfV8UJ1e3v4
q1sDHBdQHKID2PVszNnEmzStJCJLfd/ib1i6QrbwLtWT/CDwEdqgC/IbpzuxcFVd7ybAYxb3BRhh
ULvzvCqE4x0BhjP2OeqPh0QxWpRBqTZUK4mcy7u7PcWrowJFGcgnGB98zHmgpy/w4YVGB4Yui2JV
x6IsutS1w4K2IBpZNGXNrPtNuZwV/uchJ0olICuk8fm+sywuzAIbpaVOHEFZ4VoHzJyGJj5k9ICc
oPcPhV+KhVnqzOIimkXuEArIlNirKHPPU2l8LzKPjdQcZbSGFXypLNHsC0EX9vftuc0ZNdNFB2AK
jSqYKwwozx61CjwFVg5yf4xKkNZ7xHjMbBVSDw9/+XVvPtsGSurOauy7EC3ZLLS/y+zf9AtNquiJ
1ncX/szxZTNd2cytbiEEvf7YSP8SggKvJzwho7j82FJttT2eFfKxSEnYXRV7FVcFnHGym6G7S+vh
6fZqXB1fx0KMHKijPmljU0e7HC+GnidrvUNHPOl761Bbo/4gSuNPryjBDkdIpTlFpSbfRW23RF28
OkUOJPhJDt5A+XHiPlwOrQSdgWGKpR0hebUmykRoV4gvRu+Z6T3m7UtqLdcbbJoq+FmKE3TXrNlM
R6HFNnJJ+VGz80r/Klk5Jor4N+Bn9q9LSkEC5yKDBqZDwjI7PHZm0OxGoO6YENGEw0Zg64wsktzE
31JjsPu9ROJWnVJLStufeFfl3/9pfEC4UxUUbBBPwV/Fxct1TcmXlDSp1BNBz+g/NtlQvwaqRIe9
t1pFwEWXle9ApwJ/r1m1/vX26NPz9uEc/x2dFsKkLsnlyOa5HH0QrVZAUldPzeSpUlMO/olBbbuS
MvR5pTK11yhxOFtukxTBTXNcWPzZ+fk7PHcWyhTKpCc6fw+YpQ4XbdROQJfEps0nfJGRqq8O9gLK
CqCGGDe3Jzzbxn9H5D8cob8aonOeNRrXjeNJ6Fp6oY8XRGzpaKblEVoKOt6rC8d19tz9fzBOKpET
i0z5cra6Ay7ldZEZJzEEnv3QW0L6g/QUZRcILT2g6Th4SYVoFx75z+YIx45/yVOhwc62NEsaSSl7
7SQ5UvwuSTZyHAKPgIOO5PYShPmzOU6arBblBrrg8zaCirJVJwjkTpR7Ib5EvSSdzNaTHxEJ94tV
AHN8nddNvxCRXhPm2bNkO8hpYgJC9XL2LqhAHCo19/RT4Y/gpwYdNyB8PqxiZYSY82ZZWv+q5UFF
T0cKN9lo+Bu45OrC6f38Z1gTc59wTkNw+/ITSzm6ir1k6adWkxSUaLV4a+Idgay3n0lHBTTJwYyG
4icdLvuBqruHiEW4RG6cJ0XTRuM5BuBMvME9Ma+6mMYUocO04CPUTblXBsQDgexovrOBnoYscFsF
5tMY03iDQxuj++Z03ThdKEFyh8BVOZxuH7NPDjaQXKDHRNcEfH8dyT5EQXqlZ0lcxfoJx7rwgMlj
sMXKQ91ElhPfC6+oFsL46y2P7igsGWJKRiXjvvwMQQQ7ODYaDxdKeIwult3FNznB8DKruL0X7pDr
S3NSXmZiMikoT9T05x8mB+kswBW7iE8KeI/mUVTRqO36umvXmikF6QagDZ6uWVCW3/HoS94cuUU0
cyHouz53VLx4rri8CY+uCm1CGwwpx1fxlDd1+s7vaVZR12kAifLUHnceMIlj7HXDv0U8cJqBhrLO
EAgoMFCHuZw7TcO29SkonuO+6rOtQ9qJTsvewBu83haI+C5M82ojTZuHXg1SYKS/JJ+X4+GRjJ9x
qHqnPMYwdV/kefBWK0ofoLjo12IT069ZyM4+HdLkC+tcaQR1s+szw0yISrDtnGpDFA0VYiPclYnl
ZOvCyPpuJ8NjiBeW9W+f9+IhZp5kDej2I0fB/p3dI4GZmE6Sp/45UVTfnAKQrHpD7NEeX/q616N1
VUNhOqilk3yxEE4YNoPjY8qTyqjrg2Uvq3LTdiZN/9sH+WqvT9kadR6LriWHa37NOsFgFHDVHQIg
0bzGVZe+oRtpI12IOaL+2Jax/AOwX5OcsjbNsDG0woUGwSefg3alTuyJOAnR7+xztID4c20Y/HMb
Sd0B5IP63ctRibZF5cerGKyNvrDnZlE2exzhI4qN1Dip28GDu9xzvYfFEBJmzglvmFE65lqS7pPC
tjnNPZRSMotCp0GfBvFqqlYuadJc3WW6AaBDZvMZcOWtOcswUVoR94h2noNSeNG2i61kV+NbEOyM
FpbV7e97PVfaUNM8UT5Secan1f9wl7UwHzKvK+NzJEliX/C0vIxGqf2HAMAbxVhkzinwog0AfXMp
bb1+O6dvisvRpOXOSzHXJdByPAssJNvPEfJ+X/FJ0HfKkMt70UnVdzMwcmRxw3AlaIr5GL+Ef3oA
2AuH/ZODNxkoTPU7SiIEE9PX+LAAkEWkHFMZ66TVPXYrbqEJAWrLl4xHOxmQHcIAhuglRJ6H1hzO
Bd4dGNm4d5Wyi7LVoAYqeBp1HBe2/V+O5eWNwKVOwR3IGqUwzuDlD5Pk1CmCPnJOIpIHHyie1UUu
YK1xSyM7z7Y46wzergh8uTnaJv7KKyz56g1FQN+/szF/QzU06rxoRTEoQsc279Nvoijz4kjTEa6+
7g+ou0eK7Gwby+n/QOptnwQGOeO5K7kBV54pl8UmKTXtfHvPXYcrpK+o3znKdL0SNc0OWBTFo2KJ
lgOGyFS1CX3NWgHAnCw5LYH6TujjZKToCELRKT8mgzrsRquK7y25XbK4unpG+Sn8ENPkOZ/sI2Y/
peHVsUyv905DrBnpHb5aPgBppbI2tdz5rYv1ceZjR1RFz7cX4ZOBedMgMMMom1KR2cEzsfnJPW6g
kwPxAeM3NfHfoFXH7Q5DlX6FXEf7AgxMGhcO/PXtQkAG2geoES0sLGIutxX3gBbBM/LPQhj0b2RY
JSs06cGXGUof/SMKhKuUKxtoEyxYcjwIeZej2UUlqNXH/rlJEv934Fl1vBNtpInHTupwfB8QPZyc
5UxJ3MMyCfJnVAqlYq0pcamta7mUFo7VZ5cO19z0mqkoochXx8r3gRW3ZnAOu8x6LXjMH5pcRtBK
0VBPjwUIzTSJ+z3mzlQiR6nt3c4IxO721zenxHp2umEBEqqT99OxmFeOmjJAhVL4zqmTmqzY6+Ab
bACxlJ7dhjr8uEnDnIoSejgVusytZbz5Ro2OcqEnUXPX51LmvXoaEDi4WMnwu+80DMxsp7QeVbw4
n0YlCFI3AT1crryhz54H7KGMlY3ZrXhAaxSf3kZP/S+jHyS/rYa4A8+LTLuvHNgQWx98Xfhsy8DR
VpJZ2yhAG4iCghCI8ffgPHvmQVGqZGM0flhB+5LCYeWVka3sjFxIuyaxcZkxPNIlZEBkz1mjp5eH
PyMlKOGBNVj3xdGgRasJ0kLZLKxre8uOrQPXsYdYOTZOF8ku4W32VA5RO9zD1YNs1+RSUB5kZZS1
Hxit68OhFro6bAAJmPiABTa+42BQx0c95wkrnExxXPDf4evtj/e3yzr/eAT/0/Hliab3fLmr2yZP
DBpt3kno2fCrM0Pza4gqfrAG0maaaw05dn0F1RBkdD8IcJ5pbafNu8pz5rvAdNNkG9cQKNyqLcWD
DoEDcLudNz81OBChC/Iy2cVeXi91zDX1etdNNWmF5J/EATOTyx8eZn0bK74jnYIxA4ztN5mGOZzv
DTI/wAiCY6u2Sfnoi1q2dxIV/ArXP0h0mzr1WlC+SK+TXVWd1pauBPdD37DJm7smqYHnj52mvI+e
zI7QEnzdlS6Kn61UjvQNMuJyvwaH2oybHCjVo1F0JpLXsWkwcJ1GtQtaVi3Z720M6t9RekKukkVz
i6AdSjp86ZJW03VcOTm5oCpAnooM0TyzMIWl07TTsnMclE71CGNp/B7pVRs+VPgF3UHWqt9v75vr
ES06LjiP2KgdIPU33QkfQo2g1yguxk56DmkuyXgAqsQPqQXrza8HvLHzeOGu/2xA7hhz6gbTSZsX
J9Sgonzv1cU5NTv7jhcHP7ehScJfhVdVQO9rr6gXKnrXzxrKBhrNNNotdEDmUiWJL6WA3ZvijCVI
bbh6an2vE21UVk2aRSutSZFtpk3hLAx7naYQT0xgHirjtJjmDco07yXbCK3s3DmlZz2ElQqfMnL6
8peB+8xzr+r26OCCgN2hOxpSC2HAUJtqCWL4yYJzrkiW6HA5hjLXh2mtFhw8EcMZVg3diIlqwf0T
fDd12G85sddC9PrJePgQTdowqGnRKZnO+4cdJXof8D3yMOccj8Fdmnv/ORlq2WjF1ztQ2cH59gb+
5PFkanT82TYg5px51z9DP7AbBq08e3EklG00BDZQfSgdnptU2rCteN+DDTGFoh4Rotd5BODehvAt
OhEvZKafzZ1uNJeQBVKb/t3l3GUUzXAZguHpe16389WxuNdiRRtpX+aPaSijI3Z79n9zoctrf+oi
/m1CTdib+ewRENEdyuHZ2Qx1PK69QDbeqUf1zt1YWJSu4YOCbh9qn6FlEGahS4qaP6I2kGVwqbRO
rFS6WFheyBmEEhN/uF3u9Ki5Y+gRk9GWml6saz+Ts5XcjJrgjXbwV/XsRsO2I48BOFVyFridjX3E
Wory2nhyektfKEZ8cobZvxTUHB2gLHKVlyvr6JGk9aZIzmXVJC9ykJjbJJVSBtS6Q1GM8Z7XZX97
cT/JwywamOCSSXlpL82zXpk6OVa2jncKU8pOP0hAcLR0c1wNfLeC/ai/ZRkuWJBohkx+sCrhHDoT
DdvDMJZYlqy8VhSHnGL8Umnxk1+GmBWJ2BQ00oic14NSNTGzyhuts450+ZmNVkFU6rX/yq5Sd6ZU
R9+QHoL87jTsAd+HElbigQVwF04W7O1AGf751NMuUmF0k7hyw85jRxjKoVXDEjv7oRJDSx5MY5Pi
KdpvFFhX90WMWu7Clrg+bFNdGcLw1I3jQ83SpCAsujhqY+uctFEm4eKCRj2LMLyGkRwrK0dU/UKQ
dZ2nMCIFdY44TAzc7i43YYcRmJ0IRoy9cfwehEJfJeMIr7EqsyUSBrUG/raLo22AziIT5GXmQr3S
kvKMuEQMJnB4P6yx+RHoom5NTD2SJHqnHgMEdutDqYdEmQtQEX3WxfDg8L/29VfunMR5Q7NWgnTG
WS+HI2LZUnUChRklSIyYifybm6A2EdaLWnudx53t/xAqamEEyWNorKIxN6u7Psj8Qy/jKHcv24J4
C8+WHp+UtNNffCi0+oNkIhvvFkbi09yvlKjRflCpMpT8AB9xIOJH3VRJ1qiJScMBPJ76RfXT2mhW
NNchTxFYNiq55eCorxKJP08UJQY8H6x2xM9Ox97bSDVvi9dbBYlTrqAHSpFnfbNarX2YQvv4rjIj
Y2t0fSDWJfaa2brjpkiQF/Qd6NuSjJ3GqsOMWX5tSk3AwiPk9FZFV40nWyoda5MYTvse6Hhnr20j
lx9T0cnPSm8ogwm7Tm+9fRTlE14u8G2VcF4xTqnt1QC61ET5BlodJlWZK95TlPedvk5Hra7WuSbU
38SjhvY14xjmx9w3sIJv47F8H4Oi+lFBKbF2jazUR86zJLmR6hcjjL98CF+qnM6r1jXJG2ig8hTq
fjmsaCh55zSmMoVdB1zdtKVet87LpD5i0oFkRAi/6WziEvTV87v2JbZi72cbOxBwKcNn6b5Vff+t
QPjsNzVKxdtYAnTmc5bT71ylMcmAm+RRra0wUhTJQ6a1XvcQyV3+bgmLfGpQAD+5peYEWAwlGJy5
QaMO/m6gcFisQ6eWxa6Ms/p9HIrKPgZKEJWuIdlY6+G76gRb0kVIpvboCeeEYBWuQ9SUzKONYt4r
dc882ta6kx0JIG1nVZm4gvFeBW24GsKhPJljBmUZYWFfuOBYi4I0bboALKxaIUZKjfMfUNH8R1Oo
XfzApIL1OLR2sxk7Lzh42PKort7JTfc82FDd1ggzDP2mgjH5u/AQ3SYQlbtxlXtWk7w2tBHV19LP
8dnR21qBfGBX3nunk+g+N1S426Mtx1K5sorGC3ZB6ocJpZmhrdZemQ/jqihSNBtcvIgF25y2249K
0BdZ1XQR002E+/V0vPxiQPAEgOK6oe+OZ3AfKCRkToHTR0gtTl5Fcomov6m2ylubYaz0XSlKXX30
ceZonjWW/41aTt6+64EFQRLOPpg/8HhJdy+3SpX/53eQZ5G7IE5AuqTCD1qCzWH9bGo/6v7UsLrM
hxqh7XGLBFE2uIVpi0Muh07vjvjGanwiJNGNuHYeC92rDNQTKrAvTdJK5ApVkMBEHzqyprWHMdkD
xEgjPfA/JhsknMreXEHNpk6ZEMVNxhZEMXe2R9r5NTXiAD9kuRD7ZCw7omAhhtFNEC2VoUqmo7Ue
Rr20zoj1+jnfN67ttZTKSBKJquweq3EckbWRJWlntpHh7IIM2ZS18E1s4sJmCNtt5giMn1Xgh1ja
+Hbt783RGcaXVi+c6oH5evlrFEU92WRSIcALucV80oXwlY2eivS3kPCpW3gqr0IZXm0oVxO6AdAM
ycHlK6JROCliuRtQYFONk4fCeYymg4fkbOuJ7qCPuhLuvMSLl5ANV88XHStA0jJNnQkeNc+DeGF8
uyX1PJtJJv2Kc/9FULwI1yrmlvVCYHr1OBsQB+kc0QacMsu/As0fsgBZx+jRSDT7nGVtvs2LMX0P
SLpK1xsM46yKalgIva/zAMoe9KummQGABYV/uawjNaYErjq+dUZnbxClkx8gOme/msBUHpSq7g/o
wGg7ZTTaYVXbjVcirqS/3Q4Z5zkf3W6ZRGJK9/jXmCPtQtqdaZBb6bM6aLnqagXtMKXJw3cpT6It
gFGSPIQKqh5Htg6Z6CptlnpT8+01/QR6wSYlTgSNoRtcroMZ2ZLno23y3BiV6q8dTTgrSymxunas
SNxD1a2e6FWlv2/PfN60YVi4kzSokHWe4sBZDTfoinaoKrV4tjEf8R69LKNBwqeqv40aBNLCb3N/
naIamn3R4BR+uz36fGtPo/PpKX2RHZjst/mkoRcUqAA/U8CABJdmuXWKE7Xdm3WLlMrtwa73Nsg/
Ik46M1B2iF4uB0PcKwIAKCfPStGU3laO1B5dmYb5xhWhzQELe3WhlnDdngDqTEkWeB0UD7qxswni
X9vUOvfwudbC3E0MFBwiq/S/lHVJ9IXDdfHQZUVsr4c6qd+LHJELWgsImQDd7f1/jby5wSYbFvJc
wv0r3F2EKk/qq1l/thHyxxRTEaseMRHdlQ1hnRwh+QvImvnnBehNu3WixE1QCjrglyuehbI1Jo02
nI0iGeH+B8ZdqsXdVwhD3pLv2PzrqrS6UTnFfIPunwWu8HIsC66nhlqK9awi7divqJpN2ktqb29o
qKnvul8EwcKGuuqrMSMo3gzI1QwHdk6hQY4TNafKKV9SSUNuwk3lwUDiysysiLCsTP27pmo75Wsu
98TqxPOjswY5o73nvkoPtALvOqz6OrbGDRUAuXX9PrKjLaKs6j0yAyYPrOZL9SpI7f4LuX87sZ9M
zN1yrevaX4C8+28DMp7fk6YHv3r7uFxfSBM9hzIYzAwytTmp0TH4K1U7Ey8NJtx/UjSe7yvyg5dY
9MNK6mvzGI5d9PX2oH+v+4/ZE6ZSZO42RKyJSWrNb+K08e1itLP8JZUddCTSykv9VWOFPq1GRL/2
aFchW9tGqQ/nuDKsA7QlvCVRctJ22Hq0SBuZzVDsSGf7OxSBkv5OHSTRn2//zilJnf1MJs8xIrqd
aGPTbvzwToYGyJi4rNXnocoK7Bio4oidloh/lAk2WA5UCllWcnCKoPP8XBG5b4GkVZ/bso4GpFCs
XwbQs3CltDLtjn+fFEd1mg84TVr5l5PCkq/Qa5yZn6VMwhoz9rNgb41aOSzcivNrYZrUx3Fmb05j
K1HSyVhCkQuU9ip3ACS4WVsP3pr+D4iy29P6bLiJoaCBLZxofLN7H29Iq+jtUXsOcyTg8gI5CcMI
k59Iu2VLVdvrfUFJHgni6VWdhpyNFaIgYgWhSqbhxd33Tio8022pt77+65ToN9gIarOUtKvmkOay
lNUqopv84velgst5I0YudbpuK0zk1ffbg12FCEDlCUnAdsBqmaiKs22h+41iY/P8ouUxgiHI1znv
JH7YntiNPtwDFwtfjDAq/oy6rS/B4q9uoWlwsEK0V+n/avOuL7ABbYypR7yQNcHEctQ61dZA8x03
QunU24kizvaKZ44LRcTPJo2aLgVxUHH2FSM0BMwd1lYVvQSi8ige4mu4yazGfxmjsXjJ4ymt7xrZ
DF3dKM1/DVU4fVMZBSweNC3429OW/nC9WFjp4nVdJi9pRBlX6+IMMnsm/dBraHJNUC/V5K6OyDQe
oTWbFpSvMe9CAvL0ghR84Qv+DbZ0CDolLbZ94yXAaOJscBYezqtToiERAAbLYkNg3zUv0KpmZaGF
2mA0XvkipXKS6r+csVjyuruysKAtP8HuprBnIuvMGba6HiS8s+nwYoeUR/5LwdRa6xHWOma6Vdt8
MRMqaXdqYzreRqOlRo0VDnmJDKLhDAe0/wxU9MyuHu+80BDmGsrAYG/iFkp0QNY7VOOhNMukerHR
U7rLZRSQES2UkN6I2xEr90qVyOrh1pLRi50aJyElmgLrgrypoh9BiITcQoh39SGh9PJi/KUgAJeY
r2xFnG4JL2heRlOywGX01puCfs+uNJsl/ZProdgnlFOx2INgdoV+6EbV7wzCnxeYQeIlCGJHXXUQ
ODEQNprt7SvoOtKCLIJPwgTSAeZlG7MnA+BtCBBfrV6a0TaCndfXyZ3V6Y620r1QVH8cWUT1hHQZ
jV2gNcUz0P+RuvnYU+xQvDrNwe+OY5CheWdJp0FOkcOwyroHPtD6Ot7Guj/+jHybHkltNuofg2jt
jirAUGwlEaNzHElBXT6WCLGnC8iWq6tm8tSCojIxJ0iC5pErR7yKQzNtXhSrRnhSwZEN05yieerV
Kv82qKhq6lra7yKqzgvb5Sponr7eJCSDVdqkbj0d1A/3jOKkkLzxfH5BXRMeqJIUNM7xs0fDsQrl
st6lgT8uuTxdXenTaaStifkBB5TWw+WgDbYawipU8aKUStPvJHqtoFOKCEsnwrXuIcPBbpvU8T8/
JYxL1kP9n2jAIVe4HLdCxTEMtap9UbU6Gl2+qnwItHFv42vyvWWDh8SO6lJF5eqYIMBCQItMEUhc
IrjZzm2Dvopg0UsvWUNNE5NosByu00pJuvU6Kyk2t0/KVcZJN9Uy6arAJIYtgnnZ5SxBHYFvy4bg
dQC0fgxLmuQQrqJ7Kn1fwirfmXqoPNZRXT9QqDPuGqb8UFZdvbCzruo64KuZMD8DiZyJZTxb7axP
U7Z7HL3Wfj1udJRiUxcbLh2/ca8CtVMgoXs/FOjxuVEBmwBVSJvrszVrZ2FJrvYbvwQa5aTMBu77
iqgqwg45krKPXjXe6xi3Ii/ZdeEY7JRirN6cdtA2hO9L1+NVr4+0kOsKVMikswDrTLv8ELWoxjbs
reQ1zsLiEbXyGJlrOdX2VZePketNwtdugP984eqiNHeVDfnZBkAVrJoCKVW+IW3f27tj2mwf0hZI
wiohDaTSSS+LfTJLW2SYz4JIxjvUslpuPW9Q1gCm8w2Xa7Ua6tJat7aT7RpN8lZRK8KFLzG7bv4O
TwGCGiYQScpd00344bqJvKTucjy6D6oWZ7s8Q2YiVtKeQe3gG7ySpS8/u1mn8aZ6JjEyfMpJquty
vDb05QpAbHAEg5t+12JVXw2xAXVEnQr6XpVHPyh6jTtdahN/IcaZ7br/j03dR4dTQSLwFz/1Ya5x
X0p4OjE2zqORC6KrPCC0iG6pVYxvokuzr31Q9d9uf99PFpimo8ORm/Y5D/PlhIGlRvaQVOEx9DiS
bohy+lnvypLbrsdwPULF11/YUvODPk2UCpesUORCsZA63uWYdQ2N2PHxAvPiNtjQBfT2gMDFk2aF
Ym32ZnIHb6ZYNTHNg1UlOmQnCbgWVvuTL00+TlsRGB3VxHlxPkI9u6zRxDxStNS+OaiBPkqglI8U
zpHBN7yoPziW1K0NGjRLN91nY3O7G2S1/+PsvHrbONq//YkW2F5Ol6QkkpLlIpm0TxaJH2d7r7Of
/r1G74m5JLjwHwGCIEYynJ12l1/BE+aKX9rSjtJAWCTHCM1SOFDozFJ/Ck2YrQUOMe9NBuAChc9m
QoO2muc96QznKw0V5Hm7cfgVh40uHnqBhju+IBgb5qP9VFHHO6KRmPyD9eAaVP96c8o4n6NIFikD
/sU+abQ55YyrzVEjQB5eE/QgEx/NYiRQkZ+vHhvHC9qvuangWnx/h16PTMWEaxGQnAMrYQlrso2k
dZO0zI5GqRYPNODzBElmSgK+EyfdY0tTdDgQEeFmen/g5cPIPiXogBhKvkGD2l1awnb0orDjZWT0
XtACK0ekRf06rHTULsJQRcDayf8NpxS9Wx0IhA8n0N70k9v+TxvCfEWW4uavgd6PfhYakezZ5alx
Jms0LSU95i7CKr6Wz/OhG4as9K2+qt5rhJW6o0gb6OitVv9MnCgZtgjToDquIVp7/9tc7WDJYuWR
YmGQjSNIujzCyiSyyNO78DkerOy7ns3JHgN5wy9N2s10viuKaJ2DDi298b99EiRQh5o0mgPUFzCy
vxy6nrW6N9GXOTiQzc70VoMHxTQQyjWN4YhW/Zp309VU2fiUEqBkgUqCrL347qCGw7kwRHoYo7rc
RONovVpAAF5mfiNbwA7QA+5OQd5Fayt+tfMZWQIoJFOBC2rJ4J3suGgb08sO7QQmepcKt0m+GFYv
JgTrESiZtVJ1NqghYOzpRlMBhFyIInpwCixthNogp2yLXni7Jh0K75Qokzo/pnNfmg+83hlqbwFa
zGvX+61fTbOEOpNJHUZbnppqDogmlTk7CK8W9iGMRt3+iuC6q8przGl/5dxb0cbNqOWt5EW3hkYh
gENCAi9r0Jdbo5oFwOUuzBCdyNVPrE0ebwwNoJDi2Hh6ge/4L1QjsbIhr08m6yTJzqwRXFhrOWwe
4DHSuCI/wIcThk/xpXx0RZF8jSD3jHQx7OqRAkYcb61Odz+l+SAI7BTT/mU3vH33T+bNXyNzFYIX
WcVYFoBBlo6RO9vZoWsVCYeRjlVDnxlvpsKz7CNrqMcP4LDn72o6JhInUbUJNtf1nLwaYI9WVIpu
HR/yJwj2EMsg3iyiersa+0HN1fwAoOF3TJduJ43zfOCi+ED0IdLMjo5vnxrpmKfc/xQWy30Ru5Im
Q6winCKQlyTOy+2QIR2oNgCtD0pk1U92pJWAd0bnX/CT4fvfD0X3AXU2BIqQv1/MMqvnbohTbIBG
oYm3tg6/J6LpX+jIBCvBw61JkRrIPouMHpbSppawa1cpwuoA3El/mO3Q2SMWhB9fXoVj+nB/Wh8K
RMtPiGUdATHFYxqhcnX/iEnrgD8AYsMnxPhmbxiZYm0BIMVfRJSW5Vs7NeUPkB6K+60f7O7dUIwS
+CnQ9kePqq85+lWnhWel82bzaGZAHXFPSTB1jL2m/j3ag/PeG1EKmFdrDfXb/R9/Y+dxBUnBPErr
9HAX6ZTXthluGVp1wIjCqPzEycdpjzBN+AmKn6bREDHyb6CFTdKpOXfHlY1/Y6HQD5HsYfq4sOkW
TyQWM3PU22l16Oo8eYUXY39u5xZQjzoaT387UwbCU40qFxqzdKsvV0kpm8FsRTEcQlQDt2mHiCkN
GWvfGHr2oih29KJ2MzincE2XZVGWBfAOe5JDBtSE2gHSb5cDA4ZUHUy9uwPGUvFz3juoEtIYMFc+
5dW9jo4v7SypLqcBd1gmoZ0b27EOIPAwO5m2mzocNYqwmR8xcVNACDXt0xTWp/vf9CrxhY4HRQjp
P5q13OmLy8NundSpbKs6NLoaoy7fZfWujG3zTZ0QcvYxlHA+l1VjxVQnQmLhtMm6/93/CTemTczB
fD8anJQyL79uWypzpKuTt6ej5+zLcATiq0myZ+JKvaGSxpWf9cWwspuuF1Xyz0H3Mmke0qVklVqk
iTUS4B5KHC4iXxuU9IvRtWvp7vVDRWNQFjroSVHugghzOT0lrnoat0N4iDw0lt5pjCOoPytdWX5v
Zkg4voiTGBwlXPt4H7aG0j94UVFQOs+wHnqqenSDv97/4teLDoaJfcZbBUwOIPnlT2oq4WHDpgyH
rLcnX++sGt6RCSGPS6YwfAyM0t9BEow7dJeqvdFRGbj/A66/PT+A6iqBLdAauMmXP0ChY6X3VjYe
NDU0/mcIxejBX5rzXx8oV7ZTIB5TabQtdXFu6VA0oq2c4QAQbfqRGdl3SuXgHuqpenY71KNGns3V
wEReuBePCWxMIiWKzljYci8vjlRcdYhT2Pp0EGzaz4hRVtWGxVB76MwlTnEKulVvsdMZFiw23Ivw
CJFmHpZmi21gGaHuT2Ql8ScrVqJDMZiBwKgjm7A3ssaESC9tW2eba1OgbooodbErgaLY+3ipmCZR
WIv6t0OD7puK21a5mfJOO3bSJgaB7ckdcj+ag+w1b4ao+pZCcsA0whbKvHGGrn8LPZvWb0xkXX2L
w6SBYjfGsflm2qXSv3Ke3Kcihj34U2tIhX/Pg9amYGWM0dz1MdoIz1Q+sdVpJruhv6vVuGLFdgQ8
NCt78DSVUnanLgir71jfeID4rdL4hxpKK0qcW2upJAM8qdjaUg5yU9UIa9IO7LPHaqq64kQIqvwu
NNAiT1IZNsIdb7JKP3A79dQO+fQfVvPeM0wQsJfsvc7d4uYye4+D2pPEhJY2PHsT7CGAqEHzbiYi
fUsHJ5lwTgi8Dh5Naw3bwGvS6bFEuP8NNxiKs9GYcz5mDL2p4qCMFp1mfQr0x6Q3k+k31Meo3k2T
OmQbdM8xZ4QGhcx/a43Kxm0cQ3mx3Wz4loyFUf+IR2/4HEAbCraNaVW6PzhzOL9WruwvGHrjjJ/1
KkoVH5JM/C0g3Uo3oR1k6c6sgQTsMRhEjbVOIJtt2xhNCJ92bN78x0fKifqqIio2feJK+5vccX8G
WdaXK5HZBzhpsb9pT9LzJtygXrG8PWZ9mJBgsZqDa4zq98iFQY1jTyU7z3lrnHUtU8HBJDgovRiZ
M+nBxi4MucGqXn0FmR7Wmybo+gk5XQghD3nH7PdJNBvYHdpkNPV29Ixq3t6/cpZlZx5x/qLCSpJJ
NQpO/OWdAyw1HIQatwenT6juIi4PZ1RPyqcy6vv3IHamr6SeJbpuTf6pReT1CcEX7dCljfvTypVZ
/G3YLn8PuE75/qBGsSToY1Ja5B0d30OPfuEGDBqlFaGM1tYD/LTy1l3XIpk6NyBlVwlZAnp3OXlE
0hOi0KI9cLxZKJ4frH1Ks/V+0QAfPuewy5AAp+zsIJDyNZrq6CHIaMmt7J2rYJHOK10PqCZsHVB/
Mpb9I872yBt7msSIYLbCfjSnZnjJmzbeZUb5lx08EMFcvpQUqNyQQxDZXw6lUzMi4hhxmm30+kuW
FrnjD6HgZsjKqNY2QxVV5/tb7CqQgYpPzYaPTFZOuWjxrGYVLeax1uuDqUXWFzzFyj3MXOVFL/P5
t6KEIUWMao2idx1foDVAQ4sQnBhDYtIuJ5oMhQ4qXJjHCCua0E+wA/o5Ax+tH2c76X6hPo+LnhVb
bbOB5ij+HaHQRQDROyU+JyJQV95cOdzF7YDGA0EOFRGUHvjCi3xgzlAYCEPHOrbhbOxnKLoPXWYq
W03vlY0+DfrKMZLruBgPnSiw2R+uE9YSBzMPttOYTWQem8GydrwH468k0xvtAVy0Ue5Ut02+hHCr
EpxxU8Nb2dBXS45BmGyiSJkowDhLE3dTtNGkuYF5DCwOcQ+3EVBDMx4by2pDHj03/wwLRFmzOr7x
kV0643SKgaRBplrk4VY9Ge7Qu/qxFASTuebGzXegjvGvLILZ+D0BOve3ISOgCRVZW40oFkTpMjcR
EfLPihdoR2gz+nfMefEPmjX9sRWO8QvRVQ9RZPzOHtPU1B9NmmXVCmT2xjrTota5wCRamHlfbvNw
bGlLQx88NnFYnvOpN74pFPe20L2VpzSf1H1mh/ULOv9dvbLIV7cWoaOEgaPbQSsF0PLl0HrfQZck
njimohOtj6Dv/KY3HkIIQC/XiIfX8yROBc8lO1Uofy9Z1uYQt8E8qtqxboLwBLGNuwpLMiP0RTDN
P6hxm5sqD5EBDL0iXDM1uH4oZJj8x/CLudK6RYqHl+DIVSGL3Uq5S2u10/2ICHtbcKs+KV5V/K7n
TP2GFK0+7id9SlYW+9YXBy2Ic4ZEkdILuPziIkequJj44kCtnE2dTi6ed7qiPkmr9zXYxY0vTqOB
6jdgD3LgJfwhzO1ctWssUCN8EY1jr7oA0pEJ29OLtOMtvPbuV6Ckc/ySBWW/pjh+fZQxCqFqhxER
qQoypZdTNZJIlKjm2kdlDhplE+pTKraij8WrUzkxuE/dWikf3xwRiCRblrIR2dHliK419l5J6fRo
FDnaQ8j14+arFtoXKET2DrWQNbD/jdUkvafCxItMa225mmavBeqYjc6x1jLvaKBhke9yBdHVnVV0
9dP9R/jGamL8QcsR7xVZHF6kltCVLVAlDsJ8tu29ohVpf0tcekj6MNd+qhY4AHdWGm9hKDkrqd/V
PAmtYK7bqA0BfIazcvlhx8Hs9Cafy2NShmb7oKaTSp2IbnTnO8ZcqLv7M71aRwrf7FiOpE7dDQm5
y+FUE9CpXqs1M02rLaLe8R5l+xRoixGBj5+Kv/2yEtAPf5e2A7kozgSX4yHP5IRzmzaAhBPloUID
YoPDULeJQBLstDLVTinsq3ctG4wv92d6/WGl0CWzlU1KIAOLmAJQkDVYumiOXdLpX1R7Nl5TJU83
SQ31bCWeuHrRmaUru/Uy06T0vDiPUc7N7sVmc6T75u6tsEsPDa/5xqqHwp/xRK19BAbWKtA31tLD
+g5ytA1GiYW9/LZYDeZ5EU6YZeSdFW6wBFfeGnxuvw1RjoKT4vQrb9r1RQ8UCkQErROuAmr68pv/
EYrPaKVC0dW6oxKYqBAYcdD8slVc1knm4OJnHd64ZvI9sKz8B8o0SbPnsQoiz3fBjNLY+dsVBnAn
K1FkKRLeu6jUmNCOPStyxRG9WQcnLglTCMUvwra1+/Y6XkZewyF1JWKWEOLlKS27vI8aR5uPITWE
fK/PNsn5oAb1oz4WFHYBaLnjdjJCZ1cDFm3e1JlwJvat0hTCB89RJe/3J391ZfGLkPWFZ4c7GBfl
YimQmxrMKIznYzV1oYvLjtZm2GyTIh1n4JrFJgJvGm/CqIi7x4LM2327/wOu9zz2PtxakrYjH//F
DxCwfEN6Z9MRwGX4fXKNvtjQgcnsp7mOdfMhRhN9/Gl1rrFaTJCX1B/hO48e0gOg0MjUPpp5i43P
hdVZ5AuIcntWPR8z8N2Rc0z7FnyBrxSmXqO/OZZh+g+iIGm/C8O5TL5qYZZ637SkcXsPxVALE1c5
NWdVMUNGlX/+PC4dav+E2RKJqlGVvzwlkxwCuvyIXJPwzBbzG5g0nJCoa50nt1TGV9BceO1RmZ+Q
tNvNAfXdzJ9rpy73Shd1vd9xZ8xrx3exZfhabBkCJG4MggYwlJe/K5gLT9FKT8NyqhmEP1LBbp8i
kOPNtrGd8TgIS7ygPWc1D/AY8dW7v2GWh0iOT3HzI4uXafxS9ailuarxXfTn2jWqx5xlsHkMcH78
NRRO+KhXw5Q9eCIDwe5nGkw+rGSQWNx6HYLgmlGtGvvJC+JiofhBZCcgC3kOaZ0s9hFKyEoQIZ7y
nBV5/ITRZC38yJqgPd2fuVzwy3EgP9AoccEIOghHLsbJOk/YbVY5z06mTObB7J0p9QcrdZxNVgAw
26HQWtqbIp7B74vZDuJNPbVOvvIz5Im8+hmydUHF4QPWdrn+PX3t2igV9zm1sBv2c4Uf7TfYTw94
yVvhWov5ersxa8ywsOJxUAJftmi8zILsMdnucw9x8MFNhVbuTSWo9thOp5s6i6eto2g2GPJocFde
qltjQ/eivUkxh5az/PM/Hqq4r/NqGjL3WSHTT/YFpSvaUMGo7yPoqcoTzlSh50exKL5JaNcaLmZx
NzIoLQoSbdlGkI0EeYH9Mbw5VckgSEiflTa3DmY4FLAdIuthVrR20wihPKE4sBYO3JgzinfQFWhz
8jQsUf0aF76Vqp33TDqe1NsMG4jSp48ktqCUk2PYju0XpEWtL0YzavrK4b41Y7JdKSVJLnjF+Q5j
up3I07jPHNNq5wxe9iSSwHhBAeDUFtGwo4LuPtw/VssOPEJXH1hJwhHZ9Eec6PIzg3QLpxln+Bc1
DY1kKxKzdf811EB7Ky0TQf3QGrzcj7VhsN8KFdn789RUNCjpw8SfczezviG9lmVf53kwp01mhcJy
fDE5RXhCES9oKtSe0UxDTLgSj+CB5jWO4NXFQOFPStyCAQE/xSt+OYEpmrPKVCL7pXcSBC/0Smud
NxqbWq9unMTIq7cuN9SOlk0w0QrCzaOb1E3bG8awAqhabh6ZRFJ5o1POjYi28eLNQu1qVkOq4C+i
c7x+ixThjEcbdt7YxyuKGB+r2hnbJ1Eg+vFTjytvWr2d5C345/VEPQwPUnqL5EFStn+xmnAqEDxu
a/UZqTQ6qr0aV+HTnIBd85O+dpRtEM7pMRGqiuMGNfL3Ziy4RHxhtKH1fSxHFFQ3qUe/61MTcEDQ
C4UBP29atfaCwMf/Z+rxD0bc7zWv6WFuGNBu36owiuxdpgEr3VBeiYwveTBCfJmmYTpbFaSKvRP0
KhIkbdMPj6GVl8MuNCMj2nS6Gr62BMDRg2nqHf8i8xqshdAdahu/COAq1rSvMOsYmr6QCR2mcw9G
3vPxvKid3irysa7yabel6VaxWqcq/MGwpnZnjmOmfcnUcNo3Ib7fr5rR6s1ONyLD3I593Ds/knGe
36Bd0rfRIowxn+6fruWJ1lEY4Rb7SDCoVS7L7mUFShLl8eg51BJVe7D0Af3J2lA+tYHQtxZ6POUT
odZazXCR1AA5loV3GW3bwMZo3l8eCWMOR4SRKu/ZNWpUaJA72bdFyRwLMdlf0ALO/rK/wIiEQ+T1
8noiDFhySgovMZRUT7znvrDcbeBQ1Og7a4Ta5lRr/JWrGIjBgOmCeGFy6GgteyrpRPOobaroBVDY
rGExHwP1imi1Gv5M409QsVJLFwUn0TWIFzhZAgcOP5JtLFVA5SnOVk7+9QfnFwEDoskqv8Hy5LeB
S3M4HMOXwm2sf0WoZe8ksDSiW4np1Dpnrfi+DEM+PgHXHoxbWmrWUkCMWAgVJN0IX0rL6I46wz7Q
8IsP9jhZK6/S1VC0cCDZeqBiKZTRz7/cTH00BGQhNkLgAP4+9Xo8fcLmDOXyul3jKl8PRTlXtjZZ
WgwKPjqJfzz5zeAquOVqxjMkt3InvERDVdNrvBfuMaGsRHJXtzUsWjoHQG9YcZ7zRSSv6theF3Q3
jqHixDtMJIHBa+WIo8kwP9ZDZT1qyjht+sFaK2svXywSTepxUNrJhenILXNu5E1CpIU7+5h5ca3s
urb2dkMX4JYsbG4xX6k6bz8i6+Q3ZjT98ArhfL5/L330XC/eCWotNJKBgEhbl6s4BxEXu05HrSFV
wTZ0086G8zyNkRFsqzwwPotSDMhzCa2KSLB0LdyEuOsoD3xIyuR+G6My9qb1dtW85MhJEfdn/ahu
GrPULYTlLPrnftHZ3veOXLrwDcAm6Ih5KBatxKjL7IMqKkATZOSpGwFrWZZUp7Hpq7rJ+hc1wk57
m7WGlz3DhM7FP/e/2NUJZyCEGyHrU/mTaNPLUwDqoqc+G7aIXvTdoW8d7RWOpHYIwB791zfKGlDn
xni84RKJzoUqgWKL8YZWazQ7al+QOyw3mRnk//Ag68JPjfxzXpX2ykt1dfRAEYKWkrgkKDPXjvZK
Yg3EpB2SajXK07GNputkp/M/pH/92/1vefUqyrF4FUH1cYVxgV/ODTCMl7gIb7+odaO/aLgqPXhu
Ehw1nF0f2t6a/tMjFD3+clB60uibgvfRgQkhknI56OiEyBGUtfoSOvO88XorRd55TB+R8wVjB87H
2Qxpmf68P+rV/pSjEpxSzqT5f8V+DkSp55bXqS+VNoMqVKxY/ABpGO3vD3O1etyVhH6StwC0gdrJ
5eQqGmWmoVjai9O4U+nrhYlWGW/oF310tN39sa52JmPR2keuB4Ek2jeLD2mqhNGxEmsvU2wWB84A
1vKI6Rys2FMsHx/I6vv9AW9NThYOdSCDEn0vf9Afr0KlxhTDkkF/iUTrqdT1Ndx4Z9BW+5ZAZ22f
fIQqF1cjeT0PnhRsdaCkLeuzwi3q1BFW+mkOQtOFlk+NeDt5SU/PV+th2de14fleYjXfy8pOz6CA
0pbyZG1biDLgs6pQclQ3ejh1Xw3gSkjG2PH0qtZxNiLHZznKz4Fyb+ubQVllv9oJ9bqdaJxs+El8
GuTFQ9ZXTo1lap9/H1HT/NpMBqGwmgs4AH4m4uoEMFaZ1/xLP5D7lzOHnMi2gKlH5n0VxQQNjhw0
pbQXO7XV1iNVatx53NjkbGIXGpGLTAnql68U3PDewonD/JwYlV5vE5MUh0YlrvOHBrFOfZ/Gk0u9
KbGcyc/ztM12TksNGxVgXU+/l2OeR8WuoZU+PufZMEH2FWGdNpFvxXrZfy2xW5t+EPBr8TZo8SBb
ue0WNxB6aqCmqS+g+opPAl2Hyy01IESJG0FTnexMU86izIdPCqJ+GwM00i4K2vSpsoL84f4+Xlb+
//+oFBUoazp0e5fFhUlPtbmKrPJE3ybbT+QBT4MR98dk1MDvGcX8PaUa+lTznx6mMMs3sSiTH/d/
xI2Zy0cFCgvQIxJEedj+OEyQLlVUIfrmhI5d77uqVW2n0c1+GH01fTLwXNjyHAUrjc9FqCUnLhHO
XLqUsAjaF60dzczI3WujPQ0owe5G+ulbdKzFPor090j0897KSsUvcrHGhFzcVQzMgI7DrSEJNMYS
auyVltprbTme+LjjvmuNcM/tpeymSv0nr9x25Rq+nqdk1spWClf9tS4N+HduJWwITh46lk+ODful
xmVzWzqRsQ2NLPnSwuT7Mnr9Wq1umRPJmdJL4uQiU8UjsNTGggygZVPciVMVeMOhn/OcwqDp0anL
tHc1UNOHKkulailSwChHuGLbQpx6mpS/lhf4+CUESeh+EMdDWbrcYdE013k5dtMpmIT+uyPgeLKM
Jjm1dW2tvOnLMPZj1lIkhtwaDgnFysux0iFW7MxqxckbJo/SQzzPPWYLIdjYdHZc/JcroI50zooY
swyrmv/tB02jET3Q5dhHpRe9E2V5+aYPkvrVqFAO38bVZCiHNB/zn5aVZRpiulph4ikouhCBncB6
v38iF8/bxxzQfqNNL6vbV4aWritq6h7WdOKb0t4TFdAPn/pA9WgGRrMSjyxSDwYj5eByJ1z4gAUs
TqIVwua1jV475WE0b3RDGbZkp6HAKkdFZreJtMeiDtB2T/U5pBSTTiuZx/WJlJwV6RjKbGX//HLF
Mml4Cd9WP41kFNDe7fI5z4Xqj5Vq/xdjC/P1/te9vu8Yj5gdgVQ+LizLy/H0oKnniBb+SencYGc7
KbK5DLqztcZ7UMIq3LqRoa2kzDcn+dGul0g8IonLQQnbXSUGk3Cq4qZ5hGWe7fM+7z5Zc1ftCpZ2
5RxcbyEa17KHyC7CK8FYjNd1eLrNuTBOIY2fMyygDiMbNLK+iGmwtJW8+dYWomEJ8JESNZ29xRay
5xkB6LQ1Tk7RaBE0CY/q2zh4TeNzB1O4Ljtyx9Ack3qnZbnzOY8VZ81B+WpZP5RnHSjbiAsRhS62
Ec3DKprpsZ8AYqCSYjaz8ijAR8JyL1XhI6ZQfYI5Va3Uea4ueIZFeksaCgMQIz68XNhcsdzRgrRx
KmaA/zbJMC1JqjPbJFGsk9MMw9FpMfRyMX15ur+Rr/YUCFP6bDrsZHqAILQuh+ZEKwraMNapKuLk
ZxYrycETgfPFrPRiN8ZV8fB/GA84DT6R1El4XC7Hc8XkClkVOpmJWXCFOvRjAGAk8Sd3KKPHps7W
VIWv15Rek01PEyqWg8jLIjRJugg+Bmf1hMvu+C4VmF+NQaN0rjV0YqJieG/Aha3pU90YFYEaSaqU
xDYKCZfzTPN5zMDlKicRO+9eFAabUtP6bS6T7U3dGb9ztWvXsMNXB5YrmByKNjIaINLq4HJQOgOZ
OWCEfYKgkP9TdTZvklFX78PgOO/31/F6y8qhKMsS85HbL0F2bqqaZDCjcgrsGCv3MaoejSkyz43h
Jd9G0yTR6DACJF6E7nJ/6BtbFviQ9Jvk7wy+2ELlUPXaFEfh2RBhKrCNSZR/ek/J69/6OBf6Vi2N
oHn86zFpRVOnBBIuMauL5RR1IlmgTXQ2k6r8zy1Ef8BMvv4CbVbFsQeC0N/e9bK8D3QDJt9HqX2x
lObk4fVW6dEZBfY8Qloxeh/hzPxoMXhH8ByzpfsTvLF1kFKiyCwxi8iRLsbLusbI59DwTqLCaYnA
BdfqjdKn4LFyk3tnZQ1vDYfO0YcUM9C+ZbY/2EEbCsMJaEAa6c6q6SL6qh6oT3ozZvXKt7wxmJTK
xa+eEikCo4sNU6V2RTgXYyxg9bDKjWhQvjVZOU2Acur/3f+ONzYnDExp6k0zn66ueXkE0ebt8ZjI
onOml2m3QW85Hg5tUjj6tpmLJN3OVopN2/9hUIvQGCor9/jyMCZekU1T7iinhtGLLx3qU5C+3FZt
NlmGNCwmw3H192+l9HyVaBVeIpl+Xs4UqGAb5V4enYO4pL9G50BB58Trlcc5merqpWqHl7QoyhU+
wvVi6uDzeT3YrXRploZgWt7EJFx5fHYbHTMKsJHWpmwmHhRN/P3GYSyuGPCfVIpY1csp6qWWzulY
x2cEYvU94FbjARhz/4IGQrmyR6/3jRwKqJbKYJBX5Z//kUA3HTaDRtVA4WjG/DPbVfxAB6E+aHrb
vuiCQe9vmZuf8Y/xFqunjlIqTHWjc5WMY+2XziA6P9TtRHlyk2KtDCz/b3+UgOQOoSFBp0y2RDiJ
iyijUTQuaIPZVd5gig3ax9nGQfm78CE8lp9mZCiOBWpHb389SYnAI2+VNXz6+ZcfFVH5SPYz4zN1
vvhJy3rvDBgOEkmkrPrG3figpMnkBKgcUBOwlpeMDfdrjPT43DOtd6/ClSMLHEngL7M1s6mbY7Eh
gYuBhyAjuJxXzX7Im3GOziI3zGfcjpSXrBtRpRTtWs5xayiAIzQfqamTdixWDi2UrNLgx5/naMo5
bqhgtSj3jG244QJ1or++yaSsH9B9hIvQL1oyfBP2Za8jpnduYO5/tsfyfYxsBZpAr73FY99/vb9B
5Ida7MuL4eTs/zh1wi4jCxZ8dC7GGfAJYLT8IdfH0fvptnb96oXQT97asYIGlPKDdvdHv3HmL0Zf
nHkl7in4YHJytod4IHPVBz/gyf+sYPyzCTRzzbf31njcnPL80dhylnqURRDAn+vn5Ow17nhMvUT5
FrrOsPNSYf3TUDBea6nfHBDGB1wuCr8E4Zeft+z0suAFic+D8IJv6qQXL6UdVpsOx5U9ON1+hWZy
azmp00N44UzgC784F57ZG/UAmutsUoY0/BYKs/rSi6gedwV2OfOT19eqg9PUNCcbujrdinPKrfmi
2gIHDtA3efNi/EFxOlRGuebcyhxpeVXEGcKpT3mhlv/ja6zVm28dToD7Es4qm65LrlyWKbERtUF8
zqpm+JqNPVm5AaBsb6P9tCapeHMwDywUrAEJSlhENnTXBng7anQulaDtX5tuqPd6WYnq0wSebaW0
e114BA0LbAyGFo+G7MFebp28NrQRVGRyzulmBHQqmxzDrCm2QOp4c+ejnJH9dEG6bPRoxDQTlRTs
eXUtfZ6o6+3vH9Qbz5dk9MBcAqLLpbSYelEUGYplFQdHK23r1Qi9idZMFHgPY8DORmuij+InikBg
hO6PvGQ5y5dT0l7BL9AjBgq7uH+DLo+NrO/Sc1Lgfbatg068m3bQbOw29Uzf5N7n71L6mPZ5WZ2K
sS7K7dRZ3icx98NLp1drGG8528WlKYGXHFwZHCHcfbk0RpU70g4oORe5lYsN5naN5uMLGz7en/uN
0wR7y6ExQJZIUrvIucIJcr0FDO+sm9VEKqkqyeM8twi10bCaf/d163y5P+KN+4PmDa1nC6Akbd3F
iHrK825ZUX7Owjw4CkGDDUuKGc2AQJ//F9ee8rUNtBZ/ZCQL7w99Y7ISYfeR2NLavcob7KhIp9nM
z8ZQnOtW7RAptuN6G2ZKgWqRvXo331hFdJEomGIVQ7yyXMVBxUK4Bwt61pO8H3dlDQvQR7/B7ta2
sCyaLfYLsvaUJoiKpCWLfrlf+sSwGpSm8nMTB/pD49DTE+2s/yaRCQ+4QcdPtmF0G7qBprWRvRWQ
gnOCtpIi3u9/5KtWGSBKZMMpZ/JDJD9hUWQcNaCaaiK0UyFzb85toD1COI4pEbuWb2XRPPgDtqv2
A5oR4VOazeYbYsZryf1yn8mfgbcWHA2QQnDb5FX7R9iBQkII2rjQTjAE00cDGNIPBHOjXTkQXE0B
nJ2N6Ev3l1p4dIb//htIaiQVXawVJO/rcvDKhj8woRdzylV3zH29r1xEpRDKevDKoRk2BtZ6T2ph
5MG+zhLM5fs2I5vMjcTd3v8pV30WyayTvRzqKgh1AY++/CmTKdQ+TVL1VMbAKI5mDu8XT/QyrxFz
LeqQc6f0NkgqW8/fGgPO4aE3NKF9KdNWcR5bUJboW3oKZg1d2DQBKhVx/69iDjZFxcw2pnED3jMY
N9o0G0je53ZUb+nKFqQf96eyPL5yJqRtMhvWkW5bkvaHUugjruvaqUws8dg0CHM9dlrsZofRTIC7
FnMXu2sv8vJZ+hiUswGWHTl1FvPy88XB0IdRkmsnTp0XfbUQXp12A89zXviZV2rtPonpcvn1VBC6
35/wMhpgbLAnYJYcuhwS73Y5dolnAKUNXT8l9qyFT+6oTP/VlLTy7STyNTnlW+eW7BErWeRJqDcs
kytjHkYKK6NxStq5/BypZr5VUZwpNjWxHf8YAco1k6/aIMxo10wjxCO9sVdikhunFjg4BAJeBpht
y906m9NUU1wyTmkgZu+gakq9raD4dV7aIO9leW3it4ZTPtees0bYuLG/WGiyPb43GNVlJSLFLdPJ
5sk89XmivVjtlDQbV4+UN+HFtrFBHbFaOZw3RyThAzpJ1ndVqC8yvSZgNUxQBVbjHeI8wY0AgV7z
PIo5+UHxvl4zJL/5gZkdZV1qdYimX+6pJlVo1MWBeRrGMRSPbVgB1+pAbpp+gFPsczd7mbYdJjM4
Z+O81uu+NTo68mhPQIdAkGARadlRU5cmveWTl49D9OBmQOL32uQMIWD7Ifht1/jmbaOmc0o8A6a+
XjlR8v//5zMpTxSRNVgrSamGfHE5eyNAYARJRO3Uw3uY3pzGyD6bemluzKrLwodg6uOfSjfk/Sec
d8ZvLYyhNdbGjQuFkS1eagneRAr18ieAxy0rbL54Gpqmw1mqNl+dtnY+qVOgRYCJFDphKPlgcXb/
Mrk5LlmpJy3raJrIWOWP97DPx1HgiWmcsCUNvrpGGPjh/yPtTJbjxpU1/ESM4DxsWZMGSyVZtkv2
hmG33RxAEpynp78ffTYuVkUx3DdOH606GgUQSCQy/wH1j2dH74J4C+K5/B72FYInt4e9tsXBNnAV
ztCkC0fGIu07ShimcRrHIlFy32xbcYcNNQgWhca9/iJ0JfhLHWCiJWobMwUR+hVljqUitZphploB
FDtNpem96kma77qwqw9azIR7vS73tyd5bVvPA0IvJOO4uCQS1FtcLMmNUxWozue2yb3oOdcrvfEF
DqIdPU2r7+/bgXpVX3ZyJWZeW2KU08C+z6jMi3uRb66oRdeYp8QQLa5G6YgfNPIiQ7dzdAV7rzGI
tf8SLEGtoL0PZYWq1SLDcaq67fQkN04KPbgK2bJxwK+1jttk02i1eXRlYqw1pa7dh2yVmU0349qX
JgiqV8/kGfaSjmBKtan6QS32GkKj6UYLx6Ze+apX13V2MweZM8fKReZU9mD/B6syT6UVTm96qrSc
WSX5Vvdh3e5Sx4rWag3XwhPPcEruPBfYS4vwFAZB3Gp2bZ8AtwePetHKbCsH+VRW1btSJOlB0zrh
Uq+edD8LgmJlwldCBMZc2u/YSOnKWuQbdKcbR3GkfcIRebAPShfYIbJXZn+q8mGq7iB2w8Qws3hM
V0a+stTwFClLYuEEBmLJlYQ7z02VOvapV6SxQ2nL2GaZtL07T8/sf/kdtvKXb0FCBCPSVIEeyct3
qT1swVcf1FKzTzD6EZLEpbrCL9ae7gZY7e9TEx1uh4ira0v+OCtdwFhYQi8ShJSlmanOScKXOnSZ
NtFiHCh3Rp41IT44IH5Bc+U/5MwUrymrgA6f2+SLHaW51P7RinNOZW+o8a60DNEhqej9qyRhq/uF
jRD47Yle2cPgBWfoDO97mBKLK340JpVdFDunVunDtt2kQxL9KNoki7Zq1wbK3sjHWjl45iQdv60c
nUdHPq5Rjq+ECuIeDAlqSVQqlyUdEKwIVcSmfWpG3eju1LrJvlQZie1zk9ErXblbr21fWBmAlKgg
UfpazDnqMQKRqXBOU5q8TE1v+1jEYI9uJcHHtgV6vDLetdmB9531i2eu6bKGUulYTaV56ZxcIi4M
Ka1qHrOy6+ONGTZrXaxrO5dAj+gA4oUc0UVUoD444iVvOadaKNPnKOvixgf2FsMFTKbhDnxovStC
qIsrk1wWT+YTaugzkZiTOnMOzhMWQx9QWjUD64TFghn4CpUi08/dbs3Y7drHAwYAWZtnxyyedD5O
WA9eb2amdRJpFpr32G+LET2J0AtelThN7sekaFbOyEXl9ffcUL+am4O8OZbELLswZS8U1zp1YRlg
JDKGWcP7FUb8zo4Ut9iMcgK6bpRp+uBlyfhVeJmG8GUVNeWHQijeuJJDXMlgyMd5ZHJsqVcsE+NQ
DFpqNKF1gmCpvWVa1aFxkqvtXVF4k7Nr1SlBfyhM08hH3hPD39tB49qGxo6RjjP6bLyHFmGqjhVN
1JU0T5rRzgjjsU0dH3/jwtomBkLw/2E4cLYz7hSwEn8XnzyJao5la5wQmzObO8Moh/JQwNXynky8
3Na0nK4tLuAIEG+QdGiqL4ZLZGk5qdFap96RIQxXOdx11aT+yLPM+Wx5KHyWgZK8OqU3/Xt7Xa/t
baAtLp0Ejw7Gkk3auDLPAqVyTkqbUHubampRjpd8A1IdAx7Cp/r2eJexghoNcRAdQ4rX0BEWCyvL
HG33iIU1AvEpD5NOPGrj1InN1Ib1jyBw6pZ8fKLUfHvgy4myadhAhAuqxxfKPKU0Rr52ap0yD4/L
RNjJtO1D4HYf9Z5H5R3AG2mvpBCXm5aHO7cM8WlWHVgaUCHNOtpFDiqinuL+IOMytnGfdK2DoyfN
GuXxMhoC2kRKDx0NHbWlJWoS+2errkVun1K9qGAj03fjr9atCRlcmxT1FW5uxEoYaXESjSGLLAUZ
0xMCLba11XMumM+V10y7osXe5+72Z7tSdOK8z6UzIj0t/WV+4vZuA0sTnBlayU0OTYfrZhNIaXkb
1IHR4JSKpj94ZWrJe9ehFuknY9Z8CZKmPd3+KVd20GyQCjaUd9RMSTzfuqVeIy4bhvF7bqniGNZN
jK1KkUm5dVv0gM1xaoKV03IZF+aX+Pw5oV+DDl2clngEKYaBX/iuB5b2aYysJtiQYNifqsYEBjDk
yQsZuERUGpva27O98pkJfFx79Hxm3tAiJBllbaepaSunAQTgo6lAHMyEo7w1QBQOt4e6trC8x2lN
ExMQqZhX4Y/CQwqDaMoHEb6jplD56BSEL14SjNt2St8oklufbg93JQRBKycIQaOHDLYsvfPIUDFR
EcopzaMk36BfMYy7jA8e78wawmLoVyPwmNAZ1uLBlSNKY5wkCZHRWS9rXog/Jlq3IZpjdhC9t0Ex
2nvR9aFzaPB9/Q8LyhMJRU/kP4DjLxa0MwpulMiK37Wiyw44MA5orME5SN2JGkdsKdRnb6/ptU9I
hkS/hhYTj4hFKlaR83nJYMTvDeybfh/Ts8wPHo7p0R0QXKe6561Wvt4e89p3nAlHIClQkaEsfb6a
mQjQVzbH6F1vIDj3kzpsMgX5dks23qvdWtWuNjN7ZWmvHYsZ84bcw0wCWp5IZQKbrWPp+x5B5xpw
hZbyXo+N7LUGK7NyZV0dixcDfTsAheAzzyeYoFClUOgAfZr25Ysq1GIToP3gbSV87HxlYtf2JmeC
O5LtCfp08QVzB/UvBwmQd6E32XdVEzI8NGlc5v8hrqCsBaaGRiso3kUUraOpqg2Reac0dro9PjBO
sDGaJjTurXFC3OX2Hrm2hLxMIOPTY1UxdDlfQlc07Rg2mnvy7MF666e4/DcvRmvaaDmZx8rUri0h
SGEkB5iZQ2f+fLBCR9Ku6WPv5CZqth+FGNV9GqA1tLs9qWu3wtzwmSEgbI9lcjpTH1zRpsGJoryV
3XmhEz8RVd2nSRtcOmy4iXdgM9DN+h4OnlqtDD9/ofMSOW93MAdsEooVF0dAVZklsp/KSUyem/mK
gS0TRFH5KOsOguXglXuzUeMD2v2i3mV5nX++Pf9rB5+KDB1k8GnE5fmj/xFGtRCjtiAhgEdtETwF
cEKehBkmH3JrSrdWiH9QXWWrhn5zV3o5bY4HVT5oXOjEzb/qj1HNXAtVGfB1qSRW4knKKvBrR4+M
A64EJt5YeZCFro/AhK4/0s7JngMrqM33HDrzr9sL8DucLn8LVccZ4MiDlIT2/LeEVKu6wpPBKUvx
AvArlvsO8mcRQCzWmge18/B01kSzBcFqHRRQitlmMEZtF9DUGTepU4ptaeVr8PULnMx83UDBp/WK
Kg79o0Vnny5RqsdTb5+kE+fqmzIA+KKDhCzQzkpD56vdtkm6UVGPCSgI19GwU1IwZH4ijPGTocc5
bg81Pj0rgfTKgZlVXXU63GBQyaPOlyt2pBcYVhicpFokpe+NWettRlNQEAdIDD2jdIbkq1qjzfGg
l5VI729/ryu3I9oxKCVCygUsvcw4Bqzl3FpJw/dxqLFFjtGPsis335gJWaxmW+MaYOnKEaXoTl0E
p0Pq4EvIn1NrjapTpzy1IHuyH2ZedO+67IO7cixV7wntnAQ/gjCz7BcNsWlvU07hWqC/ckqJDVRL
ZgQpFoSLRcfT3umCaVJOcTIF0bbMPZWUtQRf+bMXoPI2vFXKwKeygf/Y7fW+OvRvGT8iBFXqRdTv
apTcuhpew2jIur9LDRrEvhcbU/Vqx/Hwq5/wGNlkSWWutQ+vPVcIzdw2c5maoec74o8owd2Q6B3m
n+/J0HU7tw2TTaEG1l5GgeLdoT/n/FvCW3jGmbo6qHkTJbvJrpSVBZjXdhEf6FBjjER5lfrFstyY
Bhn4Z2EoJ32cecHFaBqvdaEloU9lXhxur/a108U4PHJdA77F0pkHEwS1rMI+eu8gRKofVT3XFX/Q
ILBtO1OEj2bduOIX9Nj+kBd5ra8Mf+1wkYrREUFAApTeIqFwJqtIZVWG70HVJHuvwC9tyvOSglhe
vSUAt+yVa/7a4oK8ZG1nwAw8k/NPPJUwn+RUhO/IYQZ3veEFW2OsrW1p52u25teHAp3EqnJSlxmF
YqUeKlhW+K4NvfhS6XPirnuD7WtN5/x984wh5qLMzD8CNjv/mD+27jiFXOxJEZx6Vcd5yBZGNO57
BceJnWMl05piwmLbQHbkYU9Khk0pJXHC1PlwCLbUvSjQfxpFVL6ZiV2qvlBU7a7E3hmdjFINq7vA
mZV6IZvY0/72rl0s7Tw8PUIyKDpptJ6XXDLMkdyQZ1jwhNqRxApNb0EodbO1BJKJOH7cHu1yskgy
zSCOeUie8nPE+mNtS82ZzWCk/lTIOAdWlkY7x4yyvQdW6s5yhbz3uMm3VSpWjeEXeQsTpbJHYwqB
BIaGSno+tN2OddhGk/5kN2HyiCt0fK+nkb1pEvaWD3In2xZFoz81pWrc2aPb+BgQ1GtX8OKU8ivA
OM3/o6oKPeoCvBupidkmnfkhwOHhWLfIJQQxT7RAyHGj41q1xmRe3AH0IWi1zIhVsErUL5bqEJ0H
mUaODZlxJqZfZZV87WcXWTFQQsnSxtwkU+Le3f7KF3sKgTio7zR6KJugVrmIDHHjKiFI8OSpl0r8
GLaD/cNr7W+x560ZOl8sJyPRIqS86PF/d+kPORqBqVa9Kp4mIQEhjVpQlFsjB8CByErYfoMP2awl
FddmRwlqRqmSQvEGON9IbdHVFQ1o8ZQmTX4/ha2CB00vJ5zClPDT36/kTDCDiU3jCMjV+Vhd5NZ1
lNjiaQiQPHJDTftuKH3+w8jjTuz+fixeM7P9iTVX2hbzkvQcaOtogrNZoHxTWcY2cNX2HuhrslIQ
vvbZeF67YNeoQBnLz2ZGHXlqkKUEnWLe9q36FPdJcrASTEd2Sag1a/7Cl8eA8hwRhzHBDcBPOF9I
w0h4HdZ8NHLr5IsVJ+4XN3DrALO2pOH0ywk6/1g4a0pLy0SI88fAVIRUQHoUaJZPlFFN0xRiLV/Q
66LvuSXMXZfWgJuxc2v2xTg632zF02LSMHP6Rqty+EKyEqx820Ui/L9fwZONbAx2Py3K8+m3qWV1
4xSz4K06vKisvBWVP0U4dOp95crKp9oxGVuMYMINWqRrisMX3xvZXYDssxWZxptsyfWZHAjEbtqP
R7NJZfeIiKnZ7Eoc7koLVVY1DYn4nRWsQXqXZnJzPew3dgEBB8SurCVMpGni0qzQpzg6Ii55X+Wl
It5oYiHOsymropMdjlYRhiGNM2ofaexJ7VEGFuQOW8lsDTyQm/zE6VA2ftdJCAA+FRanf3AyKx0/
OAHy9T4lzvbH7ZO4fNfOkLe5qEECDCaLq3mxW3unQKe4K9vnGAvLrRzHlj5r1AEvjnIDw/Qa4z6n
VoLHyNOUt1hI75B4etEAmlJLdaOaMvrUBE24sot+h5s/8mlqi5A/5uYvAAl845cUn8lqvEAqXffc
xXii+0NOm3OTNop9DIu4aXad2VSfEdGK6tF3B3wnm8I26+1QV26y0eKiGF6FBdNzo8a6lxy1IVG0
lYh5sdNpFMzMGBiePP0gCJ3v9Fi2plSbRDyr41C4m8jQUXRsreQ5qzEy3sqkr829F7QuduJuUNUH
G7GqNdjBRbThcc0VyDsbL8l5pc5/hGvJHo5+1TzbGUrxLUTMH1ZSqvXO9XL6F1J029x0ptPtbXM5
daAaQNdpz4OKQorqfNTGaquqU+zmWYI52w9l0N3bY0KW3KAi78T6RlpZslXGwn0tbKdbielXRufp
A4wFTDTJzbL0LQNkWVvVa59DT0UZtunVdk87pdcPVMHV8DuCGs0LmPUCgaEuHWbVJqRrV2rhF4Fm
xggwc0496TSvkvMlkOHcudK85llX7GDvwln22cbjT7fWgk2pK9XX20t+ZbzZXglQISoF+OUs4mrl
0JuxDTM51pTfQn8YKzPeeLkoXrQslb9sZHDWnpmXwYEbmmIfZ5AMcsYmn89xdBOJnHmbH0PSXNcf
ZTCGik9SqRjoi7UBds62EVUcuyIz1V02KHa7J/WtCum3uBp9sXSKDx+AQBoxrp5mGanDSqCYf8J5
nACgRipBv4wgwYIvfqLsI08v+/io12OWPQ/1CIg2r9rgi0Awaw1UernzkOphlblY2H90CM5HY/jE
GvqyOHpOPlLfUPqIv8Bh4IK9lY37FQ1hw0dowX4Yy1hd1Tu4eNSQyPMwpd0zu+ZB9Twfv0qyKoHD
Gh0lJqNH0Q2GsYG6LuOXwQ7K4CmCWtJ+oUuM96wDxaR4jjphpn5JcP9aV2IMkFGz3C8EtCrctFPg
hXh08Rzbp2rGC6QeRwukuVsktl8MSaH7liP14eAKXdIhtHKy0IkimF8jNmI+5+zzJ9Qdk9fMg+vu
t3GMCoM76d6htHrYKc4QT8O2LtFD2AXSAMzjF0aNbSPkautk14HylshYT16j0Gl+eMhjRJ8wEoO1
EYYeO2fSrIk4Ugr9U6o4wRd7dnd4sKdhTHZO6gTpL+BsdfEo6LUZn/NYhT7mGWllbK3IDIMtdKuu
fMgaM+33QswPHyBLZbGHR24ND0nvVOZjCZ7rK5KQRbyxBmeq7xWsaI37LknG6sgWktp+6H7TaKQH
1MZRwtqBc6oWkbK/fcSv7C6eqzSAgYUAk15eKFwmeRXlSXy0mqZ/GCs5fNKxkPsQ0Hvg9Jl1+UsR
pTUioqnFGdssXWveXP4CBP7QpeUJxy8gsp3vLxpelIspKh3RyGw/VkoafYqirNlWjgoZtU4pt8SK
aj6bcRHsQcOp279dAU4xSpLq3GGkKbYoI6aVM6EvrgcU8qO42ifSA1XrIRKVbnRXTNXge9Vkm++J
25ZPLRWqdAsAeRIrN/vvfs55VOHBRYzld8ycl6WkbmrZ4yQ9PT7G+TQ5PsaYsfrmVkb9oe+7GgKd
nmUfuJeddwhOygNqH+k7JOHQ/Thx+QMISYoi+aQF9GC/WimY5cckrRVrDYByeSe4PNZmlWGyThZs
cQ3XZTnxvkAEH0IfG0ZP4MdGGVeTr0QdkRoqvPzn9hdawuRIzCCskTbOjFAQIssxY1hkQEe6/NjV
k9bvFLXPPyG5klew+GYecBpZOFv7QptBKlPkGdlGz5X+qdeSEvNHxQiF9fX2b/qt83L2ueY0kTUA
fEmRCVzV+ba1phwpiD7TXipZpd5zEURt8zKCNdM/hGpS99uujjzbT3PTi15Ha7CUJ0cUI55Gquwi
X6+SKP2EwJzsN2rToZKul0ojdl015uILvhJ9cWiysfc+DeCLwp1ED/u5QgFp+IjaZjbsi8AI1ZUk
5zeqZzEpWn0oo3Gv8Wd54RtlK9w2N40X/Lmne3UMp3/cVubGm6MH4cFoSi85xWXJufQiWqBgEq06
vTebtjkZwKvSbYST3gfbTE3zVKVR+cHpKVcccERrlQ9aLrrss2fFMUJSTqcrmyp3slMagCFdKdFc
vktdXioAGRFBsXiHLzOlyO7zxMnS9qjWqLlBcjUkcEJVyvBj19dO7GeT4kV3WWz1m7rQK/NV0Gvk
XxnsZo3ddRHgfj/KOdE0FBGbWVYe4ijp2jzrhmOeSUe7QwIufKZFLR8C/Gvoj6TZ1zIwYnw6nG74
NPXuGqXv4sjyAxgbgBW12MvqQBckEhFpbziaLUaAfkPb92dmV7G16TVgRWoT9Ssx9cr6z+zMWdcT
h1+OySKoGhGoEBMbniMcHOOH2ncPFJ6T/ezz4Se8xT1/cEVQbjQnkC81r9sn6iVrbILLB7LLr6AX
N9cH5y7yInUaBr00Gl4iR6QwEXJty9Jstko+6A8K9LZw0ym5NtyrHfrH0hq7/NEY3CSe/K7MjGFW
IYG9PCiTkTxZdtOZW6WvoYlrXpr0fm/VTk9fS1uzGL2Mdvxqci5ssHkmzxXO88ii1QEO79itH+u6
wJwy1bsfXBrZtJOtPj0HzfSPw48UwOgrZ6fUCtpaSZ+/KtJW/pI2oMGvhXwJZX1up2o8fc5/ihmb
YVuIeQEL09lHifvTRFrjk4p77rNI68L72wI64/2Wr4avpfPOWrwsp9hRB71xxyMxvEJCvp5eito1
D26sh29RO1n+NHicD6etrPfbAf3iUQv+hshHD4ZuJtfbnAb/UbunTl9Ru+7s41R3zZcuEDWEqTDU
nB2sKeXFqNN/Y+m1X26Penk0eV5R3KVfwOjmslSIZeTgFbXlHF30NTpfiSOx7xx7+po1dfLUlvG/
t8e7eLrQZSKNnwElc1trGYtqp6vqXoms4zQB2gLjPHxqm6rdzE7oKzHgMuydD7VY0MkWlQL7yzra
YI/jjTtzPjcqsK1tVEb9HtG7+ACcPd1Bh0uOCBestdUuMypIcJwfivVzk/RCTymEipElgaceB0QD
xb2ZFUV9VwXVJPzWK6s7JIXptNmJm/2TN720SBQQpr9Pm9J87mgX/TCmLnkt8XhqN9h9xvtcRONa
y+Ry31EgRqyBEGUjK7eERSqdVgxknvqxUHqUu9Wh3ap21X9C7QQhMl2Z0kMQ1rpc0SS73HhIPqCc
N+tNEam9xcm2PWOoEtLyIz676iZwnWJTR6bzKsE23FFdCO9vb7zfQICz1AJ6CrKroD8tWuaUsc7P
l1fHg1kUnXOEI2NrB0EuYfiBSG3NL1RAaQ9RozYtC2AP91rb2+O+CWtP4UaGjbbpjDJXNklsBd1B
gJY78nQa+g/G1CqYRI2m+qvQY3c8OE3e3LWaOgYgO2Up/NIdHJltAjr2W6kbqbcD29dbh7bR8LXS
Y9FpFI9MV/h6lo8znc6Zwm2tK5Z4tVrLPAT4ZKJZpSr9G1XAKv82arX+xTQmhchA88b1u7jo76Om
G4OHCmDoe4YszGvc1m3woedtLP0Ke2r0mfO+sX7dXtXL4wxnZGaqg+mbe46LaxYouGxlpTnHhiZZ
tA0yK1B2OUwAWp1tG+ib28P9hpQuPyINBmoflJ6hey7iM/g9Relq1TpqLV6iG0OapHxCc3W/gn17
cEqnng7aGLeZz5u/kzujI1zfA1RV7qLY0ZtvvcxIQRI5oZswN3y3LUZkmh97mMChVyI0anl1RrL2
97+cjFYHR4U2Hc2ZxUplBdTFsBfNMQhB4zplpkdbfYKg6lAmtT6FZqts9BQt9X8z0YqdoGflvmhl
k5e+DZFB28XAwQ5VQYVgo6it7ISvptTGvyuelOhRu3n6xoqH01pP+TKMzqIAwPChk4ERXV7BoYhb
u8RI4siRQKkslpGv5o7xUEtZ+JWneNt8KL95HfLw3CF/3V/lKcrmcma0ADQ6Z3FqMRVyc9G3zXHk
5nzVvCD6JkfYSX0cm4dpbKsvVd11a6Ti+WpYbLOZdoooFQV58H+LbaY0qTIhoyuP9YDLwxaluGDr
FK5xVwx1sB3cqm7uCY/ZXRZKfMNub5UrkZEsBIQJ6gRXKFDSlBYCNWl1zNBluFPLQcYb1Q3IW6k9
vuehKr7fHvDKDQBhm0sKtQnwGMu3CqJU0s7GpDvKEpDldgjkoM1i4yE69lG/iboi5KmQic+3h72y
yB4nAlUp9EQBuCzu50aU0+RGbX90eR2l7/wArCIdB089GDN1Uf+sKLZYT/lk5fLNCcZmJXZdHR9G
Evb2BHy4qecXAoZLOWUQ2R5dDAwE6A+MfltjBCY/elWQsuNsROWVsXbjg1Qsda3dc23ZZ1yKC8CH
BvRSlMno8ZVMNdEdE0w9St9sEHDZm24XvBo56oAwGRRK3oMS/3N73a/srznJpHRAMGLpF+tOd8vr
itFj3lPZ3+s9FEM/wtHjhx7ERNM+8NZSjCth2+QowTamXcs1vLSBzQH5lOze/ji4Tjw85IOR/0uM
T42tcGxRPyJsL36KuW940FIv+KevnE7ZVuXQBRtd6Wzz0eh1oRyUvFIwdQttUVAUc+zMR5y1BUFu
ugnK3l1s726v1W90/3kk4JfP1R/K3zxgl2q7vZ7oUo75dEy0uH/VIUYb2wJZMhr4RlB8GEKRvEQh
NenNhHJytFNsEtzt1HVN9VhHUSzpgKIj50ssQwDDYhta+qNHI3gTu2XhQWvMZO1Tky2Mx1yTungv
Wlv0G5kOzr/q1GinyRo4fzHFZ+9gyB4t034KcSm+PdHLTYE2BjKGs/8im3LZ3BpSRysMR2mObNXk
ruJS+hzy+nzKEj3eciq6lXTsstfJJcjhm7XwASkAqDs/fY2G6bOnVt1Rc0ukt/w2H2AGQs/Of0bk
4sqBKGgK/LTcyfwWtXH/yBGKvJ2FPG8CHczCONSKSzQYpNbGr5o92Stt4ssl4XPPucZsRkntZD6/
fzzIFLTGk6E2p6PuRZrht3iN4rfkxQ8dz+M9ws641d3+CJcRgREpRtMD5niSlJ+PWA1wXHuln46N
WSV+b6b6QzgonwK3ID5J1Mz+yQlEh9uDzv/R8x1OnQSeHdVEapw8tc8HxZIEU7igV4/diPa4a3vN
N2SW3yH76p9vj3RtQf8caVFXkG6XuVXTqEepy3Gb58L0xYDMupuqd/3gVJ9uD3eZuMywdcouvGt5
1C9zU+GacImrQj0W2Vjvna4PnD2lJyv9UdezXYnQ64FOlmGiKCkn4YpNPIjBW6N1X1lffC7Y6RQU
cNpcYozaOPOcMQqso6ON1eTTn9fB/oXqrsbda+VUXVnhOREnsgPHQ0xiEdrNyC1l3kteJ106HYBR
jOhFWimWt1Vt3/PkybT97UW+NiL3Jyj8uXlzwdeOgsrEinjQjlqp5B8TR0QHbzAHAPZZG26nvl5L
Vq4s51yZmkX1ZiLYEuRehbVWA9HSj3kHe3dnZlbnvqip6eE/o+uBufJMnffk4nTgQDSjnDGgwlFi
nv8fQQA7Md3rKk87ypgAkyk4HhwosVb6SuX7MhmZEYR0NEg7+cddnA0lKiaAQkI/9o1sN1pt0vxJ
rX6f4b684VGl3oMuTbZ4e1I7/utPyAnhPTXb+gDiWmyaLjSMoaQyexRpKR4iRLnujQC0Cd7t7TbP
9FWo6Bzal2sKkBvlfHIYDVPD8zWNS2qLOOTp2Bjn5maIkuEgvbr9kKdh9EELEm/jYQSMsn2hPylB
6W3iqh13iLytOhNcCbioV6A+NgNa8DRaXEK8scvcwDrtyI2cvk2VJn5iUZ/emYTd3s+1zJy2mqK7
yso5vbaJKU4D4Z/Lbkienq9A2xdjrJaldqTTaxy83u1iX5kjkG0Ezso1dnUsCwrV7G9Km3MxR+pP
poDGrB4tWXbfykSp3vDUAwTdaVa4coFdHWvGTvDUBY+2xHZLxFwifWBehZENP7sgxBeWJ21nfpct
j/mVM3Pt682+prDtEX4HmH++ilpielMFfP6YNCj0IKmPMmCS13uvVqevNPjhgVRT/Pn2abk2RVAh
YIDmLQy05nxQWSAc1laTdozRmn/VQqE+ZHqJ0R7wArqm/2GwuYmB7Aj10uXd0dRuMQZUz45STEnx
qMKV3xmugh5xrKTWynJeCeWzRAMFCpIdWhaLRED2btv3IiGU21bibQUGvCrvbE//Vpa9sm3RLf9L
WwkKgGSaPABJsZFk4xOeL+YUQe6XSmocHcUttxCojNyXjpts4ZAovlYZzp4tra3Q3a98QqBjFK7U
33CWJaBkdKq2byeT+BMX+leu7VT7TimlvuOSM83X25/wyqrO2pl0gADHckMujrrL48CbRpvyalyl
933e/Srq3to2KQVy9ieMtJU9c+VUzOz2OYHEqYcGzvmaOm5eDDElraNtFGr7T1d3Hj6CMrPaA3s6
oPqtY425bdDCn1Yk2a8NTe7hzJYoBszzxdmIUytBKScxjoqjFC8gtjJxcIwReVSAauIbD6QeInzW
/5e8x4Z/jmYCNZM5sJ7P2Q5Fk0fE8OOk2GJb1U7W7rR4Cp6m0C2PagtzZ3v7s17bQyR1vFxg9tvU
Es9HDLErUo3a0I9UjZWXGHcbZ1vKLhF7YU+ZWFnYKy05xuCczAgN0BlLCbhBK6B3IijwMlU8Bt3I
y+ytkzVUDXJleiBBi/edJnK/b7LmQTGcMH6OCiV8oJyifbw980uAnIv2HZCjuSA4VyEXqYprpKFA
wCB9iUObby27xjD9OB/ij7Kahkdulea+TsYCMX67R0jCGlABLIbqJ1hJStZwpeQGgtCaivxlBkWJ
mbrGLKgJgG/piK5VAOAcq6leAvgfwo+DgrQCgNYHUD+Ug/VeeRPgqaCmYe29cu9daTez+XjM0rYz
OXVLKQSQayKKa7Nh0xe/0FcGdR9Z1gdUaJxDpInsY17l3a7RY9O327B66K2kWwk0l4fP1cm/2RzU
+CmyLAINlXFsc3N3eCGhSdrNEIN7G6iOvDaanXg+akmYJJTQxFfizWWAc6kbUBpGsYn4toQv5QiW
dolX9C9jYHS/Jtdr7uEB1cpnIPtcwZYZOuFf31SgSilekZTP1g/LWro5ZlgtNZF7zELtEFVC1/26
SeTOMjL3YzaVwffbW/7ysM/PSMy58LrlDlAXcS1CVqcJWtXBB6GRv7qusyiP2jODLRjebg91eboo
RALqIX+C4s9NuxjLzEIu21xUz9hXTfetOeT3LWK0Yuf1WfBgInB97KJW3UWNMKpNiZHIZ8toIuln
lha/R8Yo/4mFJpuVHX7xDoJlAd6UyMN3BjKvn8c7vQrKBoXK6jlr9fIXdP8BfhOtDHl3e/4Xuwky
6cx8N3V2MxfJIglpvDg3taAdn2FywOQ084gTYzY80a06zH+Fk23v/38jLsJZkNiNOSI+/NzCzqg3
imumd0HY1B9i4DCHOF4jki43E+eTIIHhBVczu3h5V5V2rUBkirOnIjfFPdey8YSH3VGL0H1eOZrL
kPh7KBfJW3XWvUWg4vyjpWU25mGRZU+xE9DiMvHUBdaXyneAs9hku439XZMyHzdCC42VM7MMR/PY
cMfo7FLfppuxWNa2tga9b930aRhoScVpaUP9y1w/tGHC77D2Nn7lSCB+/buP+XvUOfyxSVHAWVoK
iRyd3UKJ0qexmdRHXbonzawjcDbThz4rxMphvTpH7n5IJLwGLoS3RKKgqWQ12ZOt9vDgQppFuj+C
CAx2hRZWm7oIzQdM3Y12+1fTnEU5gDFCfaFxAS1v+X6shV6FMuyDU5iXnrNFyV8fNlKZhsTvPKX7
hjJfu7aZFifzf2POEjF0KvioS3yKXjdDKGc9I6vMkE9ydLEV/0faeezIjTTt+ooI0Jtt2VaXXEsj
qaQNoZnRMOld0l79ebJ/4KCLTRQhfbNUAxOVyTSREa+pKv/jJIZoF4VTeb4/RpX7v6gSqHgQDjlz
eG0RcSk6bzfmpGsYl32jHSv2hJ4fDRAcb7q5eminPvirsGLvZKXakO78EpPajTle7NPn+BQnyNrJ
KjBwXtynFXVlUAltdJXGlDy03SQvnaC/CaKfzXN/rIuN+n+x6PUp1VugMUsIssNDh8St0751ZtkU
771I8/51TRnZTyGv2hgQgcKpFLS3+0PdVr9tFqXmGuoaklGq9Mxz+vagCKMxH7Gp5ttWxnAGkcw7
LBfoolaj7B4NRjxsjHhtdpXAmXoAqvef+vuLulpk5raRxSGOJE5i/cj8Yf44i9n+WcCn//f+5K6G
AjEMpZRkFX2821CuF3WtFTTJtYuFFu51BGPYq5IizG7Us3ojN1n7lB41PN4jVNVe2bLa5piMEmzt
NZs7q/lUVk6uf3QTtxq+UIzwgv0c9H3+T2gY7blxeEdspIEr2xTVQzCH6nxg8aoz68XEVoD3wijz
kytnz0RjD1Hf/0iY7L88q3X6U+6OYguktzrB8FDgIVA3oIZ4G/JZwsBIteRqF+407pFA8rJ9xTTP
H8JkNH78/udUJG9kzoFUsYJuo4VybKwxrlOMc0bML/ZjHc3ehzz3c/PveBjs3ysWPG9NTgCgAGAQ
qDUsBheaUPKMKE6uloTh/TTVcxNeAOI5//pSbNFo12byZbDFrsi6nIa77iXX0sYaaDdwAhYH2Zbz
Q+2VYqstuxYNvgNaUvRaFR7vdiYdQJx2r+GuWVRpKD+NSZb46GPizfhkwkR0Nrb82s4AK0TRhccx
WYFxG47XaqlNzRRfTc3q851ToUdjFnTgd7nFS/IcDX5QWsCg+vZfPWsH+Qc7A9IA6C+A2UhLmbfx
KzpdZVR5mJu3jfez9SbvbCRDeiy11npCR0jbOtVX55f6JMgUCsxoE9wGlLbbxSbAv+tgNPp8CFJI
rztTiH7Y53q9WcdfDeej+IcMFMfcshzaV6KXFXrMV1dYULTaxpjTfat7+V76Q7Oh06uW/eJ2pnyG
0hAQFY7VZWo5hbItZJZk16Ab/PqiT/FsXQbgyfv7u33lOGOJ6oC4wdHjQKP+/uI4AxAU9U1t5dcw
H93sZMS2k4y7eGimk1Nr8/xYepm9RdVfDco7D9w+5vCQ326DDpbw6l75sHVjWKC1NdJ43mndOLQH
WaaWezLmpthyWlv5fBzZMAU4upWi0iJo5EM6NWs9vWpOI5A7MHjF2w1SRmEVw+wqwI/fn9qV/Yim
tYIbI5Hiw3W8HaUBvDGZ0Dm4znlZfLJnYAFUDWa32zs1x9A7mjDgJEVIUfg4ynny/yQ+CE9yu4DS
7/LamGE6+HgHZFdqJnl9cipUCby0za132Tyn9V6MphV3u6gKdX/faHnvf70/AWszTluYHJqbGlzn
4kAK8P2QcdhgwRbVztvYKIovAFXCcJfo8uf9UGvbRXGWqctS2gJLcjvXmi05kLq5uBZhZIyHfJJe
dAS///ty86CZEPN+VmPg0bUoqJeNi6aO9IprJHznbxoV/s5tuwJedoFl4v0xrU4fiEDVmwA+sDze
UDdx8W8N8mtPRZAI3njFANTzoARbW0yK1Vh0iMDj0cmnDnM7f1GXDx28oOxap05qvEnToT3Lgq10
NmAP/nV/YItnnbrysb6EZaaE1KiiLzYGZE8RlE6VX9M+cTGbwPTdByH8IR1gle+6cfzV2Nb45n7Q
1RHSgwRfQ15M9/52hCBP57LLXIzz0tZ+m8ms+3dymn46OBLs2eF+sLUDjjccSiSc4dz/i5s/Vx16
Q2fl40iTeecGA7hpFxsN7Tp9NiNcYpFc7073g66NELyfetXxWuYdeTvCAB1cLbaxBvT1pox3YwCU
ScllX6rI2+plrcZShD0lEovVxWI2UR9zzXAO82vgDPQcXHgAx9IZ8pNmWGKr+rs2m2CYFK6NB8br
gjjItqqKhuKat3DB38aZ1f8wRdbUe7/Wu09DTbnu/lRuRVxMZWx7se9mbnG1qLPkJ7QsshygWYN1
SN4I/5Hn4m+WeZ83BS1dQCVA+BjoYkaTWvbtkMny6uoiAqofjO9DLTYoOGD7+2YykuLzH4yRBwX5
hVLFWB6ZztzOlRHk5VV4Ij9jHoJlc1lpyCra+VuujC3l9tUl8yLe4ogZnCjP7Kgor50XFeF+mJsG
TH7hFj8zo/I3Gjpr9wG6fbRuaYEqmc/bvTC1fLgIo4Grp+dNfmjc0YT/UPr1H6RP3Nu04qB0KVmw
2zjV2AVdRFHh2tA4+VYP4mNjxeFjierpWzkFvweWeV4jz1Ar6n42EJ3lwSkVornoy6tFS8A8ZjTl
ftaZ2EyV1pa/EohSWkrITi7LXwMYKgA7CaPynTQ/9XkR7MrC0Er0AM2oOrheu/Uy2wq5+GBFVCRJ
zJF1TbwmesrLOvyczG33AInjU1E31kYVYW0xkpI8Z9ew3pboSPLLYO5Mu8AanSLnwUs86+SGeVN/
dhoz3RLyWVuNvN2RxQHhqrQvbleJ0Io6jcTA0g8d72OidTGKRXXlbFxxawknC141pwBQvAIY4AOW
hu3kFNcOWfLwgqWh3p2zysXyggz/rXT6Ntw3oSh1QN/VlrLu2hd8GX2xOHWvVemKT2o0W/pTVKZR
e8pzowx2KdRU/RDghreRIa3Nq5pQSP2o1Lzycy4aF4WJxCiuI06Ow9nUjKE+Fb2+BRNZj8MLCZ4G
cnT24uiqZY6GIkn8FfU/rfoniI2h+hhQJvlN7v3zBlfUe+XH8Kx8d7tQSPGUH0zHxqvjXDuLvHm0
R3Q0ssJ7L8oyLP7gnqO2DpwIPrgJw+g2XlPNoUbmWV7tMezrXTaE5WGKsvmhqWXn7oUTbPX113I/
5GTJMdGkQPVdraIX781GFgPWs2l1ndvEP2rjMD1kGm4laVuI8+w15begCrXD/atudWO8CLpIx4ra
Squ61cqrpg3No1/O7b6g0frfDBTgzAO8faoQNH4zmly39yOvDhe8j8I4gvxenjOoJlSRyNryisgN
QhNaE/q7aoCMlpBYHHSO8W7vD/bWtbS6YD1cRPB4pc25BDpX6VAh1Btx4PiU9M9al3r+UQEcNq6/
1eG9iLP4msGs83JPXJKWoT7CYor/wbHOULIiaAIf4zar36WRlG/vT+ra4Q0sCZ8q7KfJrxerNkaO
BriGej/MuTaeE8SE9FNtjZX1Fjk8Z9o4VlfDwU3gJc+T5RVHmldD241NkF7hu5va330Lf+wdmlyV
2++UWG3y/f7w1j4eesu8LkGAKHr77RaR9shFKGQBbruhoIXbDQlh3QTufL4faO3E5jLiOUaVQqko
3AZyDRzKx4RHn5eW8d+yNKP5oYQuUpwqEPFQMByre/iDkFDOAKXRfabffRtyNpHLmwKZX8u2ysWH
wAHI+F9fGrJ9jGTvD/sMmZxm47Jf9vyfj1W+HnRYCFF02Ja5tT/Vnh572rekmSPnZzsD0TrNEjbd
L8Puy/mQ21lmnrsePbsP2ZAZHnJvjbQcRI7sQXQ7rwQ+f27qVsRvMUnrvtyflbUVhvKS0vxSUovL
Ilwr3airUXe82lU0fy7gr/S7KcmmNzhiBZ/vx1r76IqIwn9Q/5mM2y+AnFbvd9OEtEw/oMFZZlbh
P/l+Fb61wT+Z9Ppmj2L/H5yDdG1obLKFqNIsvgBvblnElpZdO9g+zUEXoho+m9JOwp1OnXwfpMkP
359zd2O0a3vJoxgN8RqcIb60t6OFtCvJfTgqemxbg6/Q5KQW7w19bLaAJWvzClBHKVQqMtMSsFaM
jdSSasqvLYIq4cGMw+k/I8501CLD4ofTGtPG7l0bGhwf1o1P9Zak73ZoXoaDspxitpKWy/FJyLnJ
zk3pF8P+/opZW52qEwRyHQwW9e/bQNzYzpwWPL9lmlkCwf8m7h58feraUyumYWuprE4kamQcEOTl
cNpuw+VVj3G1C4iikON4jlGAufiziyVDLGPP2ydiHMM/mUpczFQnmgKao37Sy6QkrZEdNbXiaiQ+
595chvQqbFCNv+7P5OrQ8C9QaSS1IWtxsqd5heSk5MntajKmOdMJfEBjNPeGvSlH4R4SIBtb9orq
cbHsJFD4BoNP2dKH13E7uDy1ynRCpec6ejhJOHpSdLvQnduDN/sTBDBIJ2/xGAgf8iStPlIbrP6+
P+q1JAFVRRulGJRbUVO7/QEOBkxpSz3/qsdpEe9CqRsV9C4ZAZav0JjXW7dGjy323K/3A69Nt1KT
R12ZbQle9zZwMiVczpQcrn6p6UeeCMidur0M8FtsnfZLayfjvJGarI4VgCImfEp7wV8sXr2qrN6T
Wn6VhTckpzSAEPWoaVXX/NSSWaCk1Ui8hnYoF6V/klpjSg3nA3gO/ZzFGVtnlTMouNF1trr6e+Qk
uXcJQBaAHvGz4vvoi9ba9RbQ741e1doBARYJegdUQ3p/alJebB/dnVp30lrq/AlKZsdSpO148V0O
vk9AsxPwFfe/6xKt+3yf09LAqQrlSpQ1FgGrFhVPP02o9jeD8dUZxRt7MKn1690YvRVek/5okl48
JrrXfDXTInqL107+2egm5+n+L3n9udGf4qX9f315OGG3IzfisfRmnBKuWojXeGZp3sWXeSIAniOb
tqvghgAKDcb24/24r1c2cZ8rd1w3ChB7G7cHGxH3ni+ultdXZzOzw+TIxnXkPou7WX3qKt3Iglcm
XcXkJaMESuEzLbJFz4NZ6HRefA1Vq0rXjOlXNcRz/JjXuKIcw9Ed5VkbXMFjQMuVdK2HjQ+1j/SA
cHq2ARtY/zkgRsHjqtKwtVgDMfWAwsnpdnsJaSvSqKX8p7A6Z1elrXv0YsSip0ZkmOZ6+nSN3YF/
zCIEZHmatJsiDqs/hxMWzAQbQGFhbr+IPpNXGainUf2QqbfrvTl7MCkbD18mv5fNjpp8gpJBn/gT
xuklCsl7CJpa/V5zfQj5oumdauvifp0hKIk3UNN8LJgYS4cLjKwk2nWjuM6j70KLtisjP9FFQ9zq
/nJcDQSpRbkTkJIsTZgbs3GdOqnFtbaC+iGmioGSJvzi6vw/xVm6h5eTDqIJ36hrLWCRYTGYxsMp
8zJ84e8HWttfFJWQiFAISw6Z26/pN7qOwecYX9sUZaEdNTddP9sowgyn2oXviTaWXvun+0HVBrq9
qFnKZKlsbB5IqHXeBq1RWdGKyIyvESx0cYG5Nv4dGFn0fiyLMTvDaxaU6Ie5PxdT7aYb33B1BTNi
uPiKS+Mu20dm7HSGVdd4//Vd+dWzxPC2FzgFn8YIDMYuawXirFGZuPMxoW5s74yxH9wCwKtv/Coq
XdaH+/Px+lphPgDLIZmk4HNLY0Bp60kYBlVyTQan+Jrpc0MPBsuyo5uzue/HWlvByMhRTaDcxaZZ
zL3AVac15iS9SpDo4zs0AUxUaZtmDLYqQuuR4ArCYgVxsXyLcm6HqRQto4psdzpUoD3lf2iQV1v9
nbXp4y1JAg38gLfeYkhJZra1p6XAcczsvT6K8rvWy3+mefK2kKtrQ4LDD1BXbYRXlmpZiPxR3jnp
lZ8xZEe0ATskbelQ/L7rMLB9/O3ptUAVBsd/u0N0q9dNoAzJVcpWf+j9DEGonDT2IIfGfnQyx7yA
eOj6jdPgdQZ9G3Zx2+YuPkQFqsPXWAhv+hSUQxb/RDwFR/bKE1X8PvVFH8KA0evu3Gsy+iAHN9xS
kFjLNZB0gHQGxAFqkPoKL7KshHay01UiuXpi4E6NIjzMUWnQ/wIZ1bS7uYPF/BbO1LylILy2kHis
0H5VMg3QmG8Dx90gSqc2k2tsyP4C/JGcxvTwKFHSxq63cQquRlPtNFUMUbn7bbRATLAjhzG5olaT
HetpDD4HcTVRTBzjz/c3/dp3pX0AnY1BcU8uvmvZg2Z3qjQBri+QEyvNsZI7kwQ5wb4ucsx961nA
Zqs0zeId7nfeXjeE7X+6/yvWBgxVmzI81CqQOovpbYyum3t4GFc/RHtjr4+xUT2VeTx4O6svsUS9
H27takOJDm7EM4Nx+Rw0YSbIIeOurig5/eod/evQIbidINX1BRh0shFudXQvwi1WbVTbkzHnOean
rpU2R2yLvOCpmmeAHjx4461bbG2TKC0BUAk4hb6qneat9M3GKKOri49C9jY39bBFcAwV7PjcJIH2
wwvrwTkKrXGrP1i4CBiDd+J4whFr8R25BqcRmzrw7I47fMJvQ4n3a1V28AuUxv7gI6pHLYLx7JNX
JZlpAMDaEEvUxrDHV8e51FWn7/IhEQfhjd5vt9MBedDBfEY/Ypm9OHg1O57QGNKi62zbxXgQuRsF
Bw2r942sfm218LZQvrKkECzS283vDZK6OBb211bW8YekaXJViNHSvN5L0+zMjWGt7QWOUzY/mFka
NItPFuR9HnY1b4iRThh+ILPt/NSm0jr6/pB8nUdr8xBfHSCcC+gOXMkoTN8O0EqpHLiAR65FHvWn
rBdBtdfSUiJKhybE4f4qWQ2Gvorq73FhLstaKFZHJXJf4ipMq8mPqG2V086E2S6RS0Kz5H60tcnE
pBJUp6rzUs2+HVrjulpXord5LbEPORSKK+NBHD6ilxz/N/MA//W/xVucLAbklSnpeN0gA1kg9CD/
c5owfSrqbjgaQy82JnN9eOi+UJVkgy+rK90I2RKHCiYTSa1/Aci9cyYX36Oic6ddWDn9HxycvAEU
8I8yEgSZ2+ms3TCuDRoO194tjGlf4dz+V5vKMDiTd1sbj/u1pwcLEvNHkHHUrhbfzkQeZBioKVwz
o9aPJlW5hwqY+sUVeqDtfKstEVfVg92MN8PP3/+MiGdQZeQYU2Z+t+PElSjTsX1Jr5O0vmfaqCc7
N2rTi22MmNlFevbtfry1G4JqJOw1ei0kkYu0OE3z1im0EXqD59a/+FmyOORlWhx7t7QeyPKChyBs
zPl4P+zaXuR1gcGNklt8RZyDMU8z3OsAWHaj+WYcKBXtG1eLPxRJpeUba3U1mGpCcGgDjF8eo9Ir
4zbSRQZgrm+vEc4pw8Hx+u7YeHY3nv5gZCZUUlRZ4e8uZaAyPS5k4mQ0lCKoBojf5U++ltHSaR3x
J9c7LTygHnBFFAvxdrHkY5TPPSoy11Hr6vnBw77hp1uJ4iNCE85OTihZ78w+Mrf8YFcXDUKCgDJg
Q1NLv407+7HjD77LWwqXahh5hZLQqaMn2vn23lKG5zsUHsX5/syuHTkslv8fdZGfjqPnJTy7eJQm
dfPdLn3/PQtsPs8xan0POa9Yb2OVro4TnWzuJvRAuTRux4npTyNcqWfXouBxtZuNoPm3EDL+3s9p
sJuEMZyKAU/5jatj5fih0UMdD9IlLdqlVnFfFNQu6zi9uvX4KQ+16tD7aT3ukPkz8iMOvOIblGun
201tlgX7+7Os7olF2YXg0NbgymFVtixeTeY0xKjapNfMrMWbmleAfCw1L9tqfa/MrWqCIMNCBwg+
/2INuQ0PEMIwSM3Nj5omwiOOU3m9o2Yuvw4BSIYidYbv90e3chSAWFBqOpx3fNfFLel3YwHHAsYT
bwIsGEUmw+mdFiv/bJTeK/H7dRTCAbVBBppu6PIwGMvUwSuvYsk2OFEHCCF9E2CntphVKzsDrQ44
shRbyR+WqmG9Mbdjn9fZFSlVSrwG5ploz43TzkvsSeyiWpjhxjG3+vlUl0OxHFFeUo/JF89vLdIs
p4mhj8SDbcafwPAMzU4j0nSMhsouf/h1pCPwXuOYsZEVr4UGZc2eVJRkcwm29vt09o3Yya7ojtT7
UdbRZ/D59bGr5vQhF7FxSMso/vv+wlnbFi+DLpYr4FkA8z0E0rCafMXREViTpnG05eSxGscGqKsY
Kq/TRqC/8zBZ6NN6QSn7D2lam/2TK5L28AfjUQQnkxIn76ZFd8xHzhQOrp+BFZws/TCgYRUhqBLM
wcZCWR0Q7FTgJnjVw765XSjQP11Z4wdyjfXMOaeFM0ZHJ0A6ZePcWl0VqhSG7gCk5iXDN8ucMJwC
UVzdzIu+5CUimkdVx8p2RtJ65iNXdWscXY/q6cZxvYjMquAGpMVBXPIjOFW3I6xFmMWpPebvklBM
j1FSfum4jVuYhaHxEKcjL7cqGx/uf7/Fln8OSnoKwJkzmjfvYv/lvV6FDjDhd5HvT/kO3ErQnrLY
HnlrOKGFV9/Qbt1LawOFDuMD2yU7fSWA1tdRaCbkN+9Uin6ysjZ40C1MsiKM0j62k5vtUY3fCro4
sZ8Hiq8spArqUih1LNZPJPoJrmRVvKsnqz328WzYxyjq5ncJ2caWhcJisdLJ4xSla4VANMTiV120
to5ZRJETHCMDYKZSPA+TXZbr41b1cvn5CERHWnVsKeezZBcvjNoywqzP2+AoQrRWwsm2P+Ec3u+U
JdcH6cty4/m0/HTP8VQaQ8fS4WZdHF9DYhraUHnB0Y6zdldoSXZoC5Znqmfj0ZSDAYhdbhXCl5/u
OaiS5nLZ+Lyi1N9f3BEGya8vNDM4Zn5V/4g1WR8r6cZn2pD1Ruli5cOpXAk0BTBI1YFehnJgojc2
bgd56RzKyJT7wpT5BnJukZixPOgfIFZHP4jEF2TybRSnHpLQKsYAfmKU7CK7dI+2wBHBNIr85Gqo
cZXBMJ8R0TGP97f76/ERGboW0C31UFvyX80oABLXSb7fmBsXgA3uSbhI+P9vURarBB/D3AzdPjjq
ieGcZtcsj/SGt4igr9e+GgurEOYw23v5uk4Hw6oKqwmOKLkqg8TBptgsppPvyO4YyzbYOJ/X5k5x
6ygoA2pCG+v2q/EL6sbG5o6xeMkpnilE0pcxN+65tVEpkgjrHDWYV/REPdSrRuaRf2xm331IYTGL
XWMWHvApa6LqA6Dxd8fFywRoDemXwVKkqHU7Lt2bw26URnqae798J92pfofgRHK4vyZebWJMtPCy
MJ8PLPXBbqNEqeFKK8XLqp7Neq+76MyMTZEcAZEWG6Gez/IXbw9DGXZRrOZOg6+HdsYiluZWmtaa
WAK1UZ18yRBLOZMqaPM+h1j8w847+ZFbID5arS/ETpZO+EG6rfsrytuOXBPpVHtjR7w6N/lF9AaA
HTPHqCouflE1Z7gFhEN6CkSbv8mttngceWAfeL4hCe/OxuOERvfGYbY25S+DqgX94twkqyybCtvw
E2q0zUkaTXjgESj3fYLP9u9/XZqvqCgCQsUtTf2UF6GchtnVBKFsUcboJmFWipe2nAraiUlR/UE0
lC2eLVyAzSwp4F2YdprVZTh3tDHyEpSVfJcmkt+6J2pE9ZaM4astycdTNTylNO/SPlvkuD2OIZPM
i/SEEkT8XkfpC7op9poJWjOnPPG2ACZr3w2MJiOjLMpVtJhMIGZhb5vcApNdm8iLDuMRzaDiUEfk
Zve/26ubCBVIpcT0jM8kr16caaawzagI+vBoF17kf+kRKsgfnFSUzRs745m4z3AOMTsMzh18e/p6
wErs/i9YGSzVNMU5YP2A4VQ758XK0Q1pRV7SaUczHJx/w8ZNjMOYW9XH0InLcuNkWPmS9EAUig+G
A82QZbBoHrj9dDKJtBzBKxYxjjnSUxSqBBXZALGxZq5+97YnYwEAQXmNzYEhzOJzFlkKMMlvs9M0
5N7ezGd5qAazO81wLD+yZruDjBqxn9Mq2hju8uvSDvm/XQLgA6LFEhgrQ9eaO2CLlxxvhvmsTCF+
xIHVvoeGC0Ubr8o22Ltm3lySVCB6+HtfVunFUTijTcKzDTzxIgtoEi/yQuw9L3ru+80e48j6H0xJ
rGMPImbjfFXr9OWJ/xwLLoKSvUCcbtlzjuOgpQIt+kvU9qY4Nj06TUgBT/WbzIpNeQjqNEk++W40
vJFJEXlvSRmC6Hx/wMtDnh9B/YkytGpEkfWbt0vZElqWpkEyXKDKlQ9hYEZPQTL5n5KqDZ5AssmT
k5vBp/tBl0uaSJBMeDqyuNQLfLGk/RQvezSPh8vQJHP61Zi9zDkMoMidb7aLVMOeDvnw1/8WU627
F3tWMgOzV4FGFTWQ/19tmdJtOAWZYcmjlhiz/FlwdImN7uzypFAjRfODMqqSVOGVfBtV10qnN9ts
uhRaO/tHdNT6/oC1WWrs/Lgdxo3luzKxIDPJ9p59wkAx3YbrK/ptxRBMFyzU3HPvyOhLanNv95Mp
qn03JfFWivR6/VCEV/1gkHGKXraIqCHrVvsini/GzEmxcwwJ+LZupfFGj3TNfei5Dt5LKj4bhbAl
Rg2VOGQyQRMg8QERE3DY7VDxPGicMJ6Gi4wM7YvfhF23i/PYMw7NXHw0/dqDMAzO+2PYhm5yamxh
fAk15LLegAOXW46Sr08tMjdODjgYIOYosN7+mqC3ZVn0YrzUSRd9R2EiekxL/Vc3lNpnNpX3AdXi
5BPX1VY74vUholJGwCJsJsUsXCzrOenyttbq4RJS3T2ZsRUdImgpXwEAG28LIZKnAXDUOzuc2w+a
4SIneH9brQ6cwwtoKUfZKznokLJ843h8BrQfe2T93aBB+rZHOAgxIXfeiyjOvtZWnf0CGl5+vR98
ZfGBsAD3TIYOWWqpWyiQu+zCkcFnYtaOGMik75pgNBEOmXp5GBzZ4uOnN79ZT2DlgW6jNYoGtiIw
Lfb0iFouaj7ecBGliI+T7U0XD0OBg6mnFeheSxZnzswtC69XusfPYW2lTU3xniLTImxq6MKRGCGC
a9Pn75PiUYO0jcu94YrgYx6O8bEvx+jkpM4HTWV+Bk5y5z+YcLSAubJ4x5Kd3i5zSnGc1WjXX2hZ
9D8D5ASF0AVtWtAZn0IR15+kJn6ziqp2uoNpKl0JoBkgqhdB0buSsyH9kQu/cc8aSvfVrpAi/Pf3
x0Za6cElUBZES/V4YERKODpDVbsdG04vb4IAp2t6tR/N2Iv2VpsaHyYsgquNPGDljlBFReSoePjB
xVuMz56yMUzjnFXsVdUpzGX4caibv4o2LzZW7tpmJQ76U2TqSif/9vPxRNQ7s+3HS4UDyl9tPU1f
zDL1H7QoM4eT503dh8hsAt5eGDVtHNgro+SuV76CfEo4A4sTMpyxqKRyO11MJNV3bKDhYvZJ2Txa
s2FsdRJWTkWPur6qDFA2JU+/HaglMn+O4na6GMi18gaprIOwpfmGJzawzDj/16Q08587Jn/ZVlL9
89sLiRQWWSNInKrouNioLo/4uTe8+WL34RSeyCkhJe/iqg6j/Th1gXhb9HGnHzwoE1uiVCsDB3gD
htFQPVTQRbcD76wELn06zhczr5JvKfS8eM9jJe2BrE8xjBSfAkOTYB6tSw1/tCTuiy3lgldevGxY
zkZ6tzytcSpdzn5np+GQNRqfOvB7IhWBox0iC82Jd4UZz8V+0KasFPuajnaxR1Iy0t8Us5FUB6q3
rrnPk0TUR1tJyP/QiyyuL2mclYfOHDzaavc/ls2E3CbhAPvZeWBrQGK8kr6dwTniWm6OF70Zpqtv
h/be0+uk2AizkphBlwGGYbH5OL7N2+/SO5l0DJFPF+oLiXc0Zj0/2lYXKP5dnhTn0en0jSfc2lIA
o0tiBuZblctuQ8o0qpLEnOZLQG0Ic8Wm79/Piae/LxCn/gC50812Ydb11RuUOpyPVS/dLV3flfMG
jAsSVIDqlEa0+okvcm4bsRhNOol+KQfPkLsJLy7nXSBTSTEtcaqPSSRtsfdLPzvEPRtj42BdyxE5
UDlYwaHxG5Y1NdwP4ixEbvLiW9FwFkneXQubOhayafF4jF1YJDsnmdrwwR/6Lj4NWJHSOA49fdcF
6bTxFlj7IOiokiQD2eYxvzgBWZZjaeRCvyS4VuzbJrAf24oWtVGZIBtcgb4qrI8nzY+rD6FVR6f7
K30lWYIeTHGRIro6GRcJsxg8AYvCMC6UEb1/8m723tLhEY9ZZRjlnhxZlAd3Um4X9+OuLX2SBVY+
5QQO5MU69DVTRGnTGxe3soYwRj1ozrr3DXctojChr0l7b1ZeHP53P+za2gs4AgHIE5tFeLv2Rksv
YlNjVwkttQ5IkVmf/Ulv9oYGuRakTXJsRrqEVjZmGxzItUyNFhqKaIpYz027uH0cuPNhMrTzpacA
Fe87Pe3ilpd9Y3h/ZUHaJbukhzrxXSK1J94ClQJNnqI4gjhraPy2BZjagEopmCoO9X+kFm4nwi7s
CLv5ar6IApWtIcUHDCao2E16NRymoZG7Qe+bM3K+wZsuQSErLG1911piCza5th0RGKWfidcr628J
i0b9Pkp8h19SaH39c+rc6ueYjtq+baP4IZ5G6+BpbgnIsGuog8/xVD4GkkKIMUTj1rm/shsUE5q5
gaeqAPe3syL4p8QfTL4RApEPDrW1IwSweTggmFu9N1MdqZSiEPXGJlxZlYg/cSABWVEsmUVukAm3
LOiST5cp0Fp9bzTl1O9TajPRsXQ5hqECtlgK+uFYHRLboO63cRGtpGE8T+nS0FRG622pQmNpVKg7
FGQvYtLtUxXO9a7xIfT7uWf8frYJTFwxtmBuMdGL884ux6anrcYFhLvuZWoTmMDsyGo3cOC9M1vM
RHftlKT5U9VZVn2+v/9XdyFYJ7YhaRhd9MUX1orSbjXd4Asbfbzv7cl5bxgpgDUfb/fHUSvrA9Le
1Qcnt3kkj1THd05dQtW9/zvWJpy0wuXFhgIkB+DtQsv0sjacVi1628DnrpjiQ1RhPo9IqLYxZDWi
RS5DMYZyiPINIM1YhLLwgumQUtAvPJfMp9rN2qMZG8bT/QGtLeGXURbzivmLBsLD0C+4B2uPc9XU
zU66mfFNjll4LRCpOGXoyb4JAL883A+93LRIMrA8+T/w/uYmW4JZSeFiZ/Tn6ZI2YfDO97L6CjYw
+aZPeZxwi5hBsetauIn3wy4vbuylsNuh8s6jwFbyF7efMKdj05gIFV/Qs5whBOFFEeysuJ7OaS6r
7jC5cUWZtKo/19Lvm0OWUrvaQNMtl5H6DRQRgRLxvkV1dnGdBcbQBlNqeJfJT3pYbnQ87YPRJCA1
srT1fhNdS9JIL5KSNEUVUkdaoLdDzgK09Ws8GS4RqfqXPE/qfd6G+cWdg+FpwlcVWrVvbORry0zh
OSiVYeaaz/zKHD3yu6SygZteUjBE+6DyJ4C8UnqfSztt3iOa7LXH+1/29YKiJotAOjQhPi+Nstth
1lXLpxOVf5lC9C/0TnZPYtSbi9NpbXxotLb8bARDMW/cAqth6ZVDx6a1QvH0NmzaOaVjZ8K/RInp
vDGsDk/ruLeDp0505iEvJm8/hd64dRQtzwfmVwGmVFOX9g5n823Y0spcvY8D1lDlduiOeSIIDrlr
Y1Vzf1pXFiuBKO7DNEEiz1Tjf5n3N10oI5wRLrlH+QSfie5Uh475JkcD4tsfhKIDx6EAKOvVfdaW
tR0HQ+JfnLkT79rGMSEG19V+MKNyY7GsjUqZ/HG0guVDJ+92VC3sWg9me3CpOqd+Z+jZcALK5Hwb
em/LYG1lJ1CGUt1bhW54lUHS2w1mDTfjS6dF/Ydm9th+uCNchjASH9tqDN7cn8W1lYEkEoZQ1Iah
rS0+2GiUaG56jXFJ4lTCuJrTf0JT9BsTuLbssUaFxk35CK2Kxc0BYfL/cXYlTXLi3PYXEQGIccuQ
Q2VNdtnlsjeEh7YQICQBQsOvfyd79bm6oiv6bXpjt8kkNdx77hlAEkFFdylygUBvx9cVPJF8S88S
1g7dkaTdfNwJK94jV7xxgENhDSwIbBGAbK8Jg3m3QgigR3KR8Rb5CvGF7iZB0thpTYOoq0EijI88
C92tRi53UHcpf1eu8PrWvO49zNpwf8AbgWAf/rl4xIy1U9IsvhitEkh0k1w0yySmw8LtDuO/bJKo
EAY2VT6eMB3699/3rTefXx1wAW8Ctn298w2OA5UklFzyfkVKn5XLaZ+xQVjQL0+OBUW1Ioe3+feH
vrWorifr9UvDGuX1nB7MmQBgVB9dCPI8GoZR3w+2CfX135/yjzoPbxaJW1dg+G9v+deVfDiLoodC
Kr7McznczBixtNm2Is8s2OIWE/IcxLRA3iuKyPVpc140Kyvf87d/4wWDjX3lLmONXT/Pnz9vnMJE
0vMyutg02RPaIr16TeplRAp4zS2x49bumD7RuIbUGHvknZvzjdWFgG6guhhdw1T2NfuCkV3v2Rom
F20ovWO8iD5RseWHHo6FW+285X+RfA6aotDvYcpvHFXAE67QPE5FXKGvChPcJ2J1o0oujEEbdoJj
qU7rFeLGF7LaVPat2kwY03eOkjfOYlD98ZvDDv+q2nxVknVUlaGJt+Ri4dTYdqlfP0LSVsCBgmTv
FJ1vHB7oYdDHQGOb4ae5fpT/uczg3kKlkTK+BGSYxWFbYpM1+0JlkoIkC0PkukczkT6YJJjZk0IO
83k2spT/fTfBzAk/Ll41fujX3xiZOwuqozJGMnE5ldXGkqktcpn4d5bSG78nMkzxS6JBRybH68qv
cCYu1oSRy8ZK+lsAjFoqn6q1pWthKt3v/1HScC010YMDqUTMJCROr1OefQGzOhHP5LKb0H+fzIgh
3uo/sF0WSMTIza0fSv4OFPfWl8R+QSAGACJcC6+WTxLvGpm8PblMK+KsAf4lYAuB0RqlOmnRFL9H
5H7zeRjPYgWh+caX/HMNwVgT1esO62o2JKzJu8TWDCYONbyYpyMKGH3+90PxjfMAwAb8mfA4QMCv
Z1kjboJBe5ldpm6P4TG2RbS0X/veFbpF5nNk6albS4xqkQnSB/ZgYJ78HkXzjYMZcD0cc6DiusqN
XqdHwftIyH6bskuhkkLKOuJRLz8brnOUGAtT4W06DPset1s5zMMnUDBg5lqvsXC6mjo7vlf+/vOl
APeE7AMrDnAwaqg/fwRbIpDICZVdZkDjU0vFqm/GId1rSpLxwwhLvA/FOpbPBZn/H9c/ng1yNsJX
gIb8w/bbag81KBbXxUx+tzXuEhj/Ui3GvA5CIfdbU2xsrwG9RbRawVf/698XxD/PSyx2JIZB2Iup
NZjAf353H28iYkGXXJAsLpLKz9wcd+6zoVIhmd45qv55Yl4fdrUbRvgU1JmvXvQ2xLgJkzm95DNz
bTH082FUfX4iZn1CAdI9lwiie5hJPx+93of5nRPszcej2oIXJvgIcHb/87ti5CVT5NAlFzzP3YJP
FlRQYnUfTR/BZMd18r7XGAI0Jp8QdJCs6IDfKbfefNvgrl3fAkqT18zSEjaOee5zXMcp559cOH1c
YyPOzNr3NvpbT0rxEJD1MLJEy/7nd128GFTWF8klUP1poln3k7IkPCS77f8jmgd2x5XvgDwY4JZX
IOTPJ+G6VXNAlhREk3KVj7DMgq3hATN/bh95r6npG6QDly9gY4b04iFnfP7vS/gaZ4bLLwHp8vWZ
xsg4TCksty6jN+SyTKv9GPZKV71CBN6/P+qflet1Ugc+NuYlSBF6zfse3Ui02Mv0ElAYUtYw2ADx
mmZk/vLvz/nntQDvYyA6f4vd8RO+uoY8sopkIlV+Qb/cH6LCfoAt/95XYxeSSnT+PSDrrdUC/ArA
GQAAnIWvTgEqcRcqjed1ye5sta4E3dBm5vmU7bN8Z8H8syTGl4P/wxUEwCX0+mGBkrlCm5NfMN7L
nuESYpZLicgr/ssVNlm+xwbRFdXSbSJ55/Z767XigIEb7nUMDmnon0u12LRJw7HLLkuIWXdVpEFR
S5GmdcCnYYREdPzx339HeDPgfMXJfrUQ+fOBC1FxIWiRXeAQJ7dTMZFpqZJtog/7wkvTQvL0Hlb2
1tsFLQbLB2U3munrO/ifqnRXe0F2F2So+KV6VPu8n/pcZQ+p1NPJMxqu9VSw+T1c8K07FEoS1MMQ
L1+B5j8fi3NzhC8tVlC+JLLewGlEw7qM0+0AHXETpZtzrYEJ2JPV4X/M/sH2ACICZuM1Jgpn0Wtp
eCwQZsh6VlzmLtB176egZZC8HowKETWKHNV3ltEbuwXiBxyqJVz4ri/51XeNQwGYG88DqJueQa8r
bmGHx78ZUkTvoLtvrFisnqtd6/XNoh7+81G5RRObKAdkDkPSFnGe8KjtIOjwU7RDG5S/Jwt683lA
HlGeweQRVJU/nzfsU5flHQDIedsVLCiC8t5nXP7woVvv+bi/R+p+61UCS4aunkBPg2HMn89j+Y5U
7MBloEfOc7PaDbfxANqmJS54j5z/jzEjyrur9+y1tkecIeihfz5smLlcp5KWF+RYpIeNs+ATLwbf
rrNyhyFdljoJyIhTNnd7E8GEmWLkn0ZfAMqSd0hP/9wu+CjXaR/O3Oul+WoJZQw1NlHA8ZYJXuOQ
DvVfZpdGe+vZNp2zyJHnJFFUHGBXM3//90Pp71vqf8dB1/eAHQrOHGIVwX549R7ipaCxCdbyMvk4
hEx2ntfK5OX6fQ3ZPlU24fs5Kblug04EukpFjhzUtNySqXHJXnyZEff2kAfFe/sYPKDr7/0/Hw2O
biiG0Zpc9xacQl/TYaiSchRLAIPgKAazR6TjSGrAY9tW9yPlBBYaXTg1u3P5hyVFo19ti7OYHGok
iMJXzyxzkwal/gzfuJS0ugcHoC6JRl9FJpEuTRbBBbCDkVLaepjzkdrapPsCq1CgXFCNOP+Mqys8
RXIKgtqk3UBcDYtoGD7Uw1DCMazmSTxFurbwEKS6Mp5Hg6/3dWfdveYcnM9+Jwj7rbLZztHdHJSm
DKuF5mVwSoaEBK7ugcBQX0PZ5dgH0knM4qp92y0qtc4GCWzMUYuq/nMUbbu8i80woSHzXUnoJ6A4
8fJXavq8OHWhw8CwWnHkR3tVqr1bjwJKPuQNxp6W/EYu045cgoFm9JyFMkFk2F500WNaKPBTRwmK
T90zajMPsgsqDlimhngjfhz9X5qFbtJVlPhBnt0SQ2lVumJhx5UaxW9dIffkoafIcLk48GvZMU7W
qYBHfwyzxQryZH5Ssgyn8wx9qP0M6NHyeo6mpWvj0mUJXFMXN55YAWi3Jcg8chWMfNL0ECxrV7RI
04l4jXEPVQjmovH6wego9r/g1BaTu8Ckkb2DdHdCoGKZOr7cBxZCuGovMHB81FnW+19psIzsUCAy
qr/bNKJyDnYMwu0DksUmfxwzmOM3CKe/ap8iDqHBBTS0ndozyKq+rJdpssULwmqF/SsMYxshZCND
J3iD4SVffyITZxayMZtxLG1htMCSWijkZq9VRLyapqroZ9rzKieK6Li2mKld7ekFFFafYw3/UMS3
d8Em7srJya5BVOTGtmoiggYDLOFgIXjrsxnjtEDYzZxiSHzw1/zEhGQ1JkBZz+46v+XLHQsgGEPW
c+bIFDVMzZE/WcyvpghfAvv8npLrcL0uNyjS+xrFAVNfoPtS/CaCm1lwADyu1dSWU7Anx9wNMXJa
JIGHPkIQkrLYTBU5pJYZKHo9KHANX7ApeTWvncxu5jKH9NeDaCPOyDxZy8dIMjJkdaSRLX6/d5Su
v2jnR1bDtmmA20Cfcb2uyHZbQfBJSgXHnCzoAhxEpTF4xTXmED3c7iPRYz7X6NRHc5sO3vp2DmAv
XFkdlPn3ALZvVyJhJO6W3Q2i6qJxK6urOIg/j2tgdbtJucq7En0tAG2+yPEZGEwRIDGj2+TBKwzz
4prEfRbf5xhp+qbb1yS+1Wmm0rMrcrROzSRAFjnGruPqW8cxFLiZeVb4JzPtyvZ14FYdVYPxI/0l
2aJB4QmjjpWoXwcV+rCOgzBbj5DMz2A4BblAPpr3PuxwNhWaytMQqlyfIeQapjsbrrF7XFO3rgbc
VNqVF7vQ1FccwZ7Jr1HEK/VVOJh9qBgpgyt5dM/D7leX8MB9J1LI5RnWx1beLPCPHT9SRmHVBREL
hakhUKYEODt8FitV+qR87JZQhzc9LBz8ZQiyNY7PvXB5J6tVYFjQxHSDedKBpxm4EXCO59m3nqiA
/mR6X1KwgTCqbPtYD/o4ShmqQ6z3mN7gx13kTwl7iOUOMeQBqHRZMobYCzCb680PTefRHyDkKgbY
UOh030/UAKnCtVJs0U/g+SGlFVx1Q/cx6Bb8JVKwbjwtsYOR6Ah0jj7IVen9PupVsJ9DuXL7jAWS
ZzUxVuk6W5JVHvcssurUx3vYn9wmo+lmmBe7/3AClkn+smwUo6Zsn6LhvG3CIFDcMbnjkJIBBkAx
XVj0fYf/13oeCjXrg93Czn6fJS6QugDxCObSmSiuXsOELteUACOLdX32pUjgsd6pBDqLkPZJ+A0i
TpnezL1zbjtMFq5+LzDbg2WDKThGBgdcM1wfS5mVcq2ANEMf3UMeseW19MMg6gHxv/KEO0+pTwxZ
X+sLWHGhE22mYSn/zTosH33o7QoPn6oAV0k+xPCCceexAN3sPs96YJmQsSO/AXNeC2MqeDZn4sxD
zYIznp1nTzBYMexzT7Grz/AKyu1JBjEDITxNhWPVlJTsFkTQbkMnuhbT9xQOReaiMfe42qVvo0uf
gfiP04ubpMliBG1jz5x4CmqCwCU5rtFxVKnTpnLAsLOjBr1n+whMORENKnQBLHKRqcxkBUoaupNS
gRT46IBjz+08FCAaVDzloqgiIxjy8SSq5js1cM/bcS8CslWgFlPWcAikg3oOimzV1WZRdlYaZiDi
1Du94LJQ4NnW+G1j2GZwlmQnCutMX13Dr8pLOYeib0fYO/Zf00yU7oZkdklMawnPzQ1o6kX5Va97
wD7SvYw1XKZXvZDTsuRdWdl1gwdLNalMxqoJsU/n+xzRQJ91CGrvrfZJFxx3PzPWt6D2slzCkDdj
/vu4Gjn9XhcV4hMKINvlI5LAlH8WQ5+MQy3RIfsakZsI+6xtsuE3RXRlaR/8VhJ3QPQUpkk/CDiq
KqlxT9ruqUsickDyldpAJVttf5yhIozvKXO9uIB3ADlqA4VGBwu26PpGJrAlf+FUmm27CT41cCGA
hNLFflmq2ftJPQ4qwE/lDMJqa9BpkMcbyDL9PfUje8qXpd9xc8PF6UbrfUU9Rq2+jNZ1PxVbMXUP
kM2qWtfngazhRpd+TYeiYPdSzsV4nNZimY96HlFwh3CsgCoZ9mwHyDCRq6plFwP/RBo2/NRwqcz3
ZunSHE9bwuLoxNpFFSjK+y9WaDj7FwVl3xbS0eeFuBAURprv0YFxPT0RQrv0wU7eDC1IH1rE1biF
ojxCmpKMB+1ypW/tyBd6igINlqZiuEZv+DSbJ0tIZx+VKoLyazePEaug8M0+JgCMg48BTHvNT8WR
TBSJaCd1BtudR+fhBVVZsqfRJQy5/jVCrjbWUyKTp3UT5BHZ8D6pyjku1QVmrWPjrrKdcyhC+GjI
3G5Dw6MtQ+ULC2KUdsgEtrWjLhJHnLY0Pcl4tQmyucn6JIH6M1wKeE1/LSJRS51HsPFuiqzTyIVO
ZP/U7ViQdZQH/IkJJX+NRbF1x7jUwn3zPCfTL+dhp1y7fMywmnsZhbaBzzJC2nqDSeU3FJi6/BCM
SpjnLV7TDSxdavnJw+oGnsQ8GPgt6iQJ5HodUcwsuMwV6vNO5R9wvbHwxmAYmTRl4RJdwTe9CA8M
y9XzitAh/92Bq4VmrEQ7eKTgqsijGiaUy8aJbgQHYE/0Y7xgZHirI2nMSxJgTFVJoc3cIvuHlqdR
YEiAIspTehx0RknaKB5nWD4psXkLTnmOrESXoVqOcAze7rsO2TFKaJAxlHdlJioNt+OP0zjZv4Zw
5nuT4pN8GklQbi2usCSusmLf3YPvXFSia0pQJsw431zJGg8rAlmnk1JjMzoY0t1gnMz7ZlDRyuqg
oLk8CajBy6+4PnnaDrilgiOGZ9Z3lQ/DJWiMgHwLs+mCz8eRFGt33y8joV/GfMnn1shwJcfBJKGo
XZ+mywEeM8zcrW7RmCDJeRXfgZLoqQ3yEVccJTjOvqrBi/h85fsxqAmMLU+UGCK+kGTPjgi2X0D1
4cRpXvHRjn1bmoyZR3QWuWnINhYDaJkq8udYQuaJ7hDe9GN3CUUxUGxrMuQ3OEFAa63SpViyehiV
PtDBlXuTmZJLvNF4w6w7trxrEKFm8hrCuF4dPWRVW5UUdORfxBKS/cBDIn2Ta7hvNWMhOgScIfMr
PFuEhWZtPC0wSh7kCPEgGVPqPnmz5CGCTCfh6lkgciHEFkKJRU+i3JzdPnmgpiBOgI1dGtB412jj
ugqGjE7sknY2j9Rj0YH0jmozS/ohOcezDe9FwrBWbTiJsiGZw5lZrR1UYHWS2DK9tSD9ZRUble9r
3S07xfEzzjuSmvbY3DGoFbr7BYwA+nOJlJgbcAPBZ9W6z7cHdINo/CzZSkjISko/jXkG0h6+Uh40
Izhe3wsw4rH5loC8uIQwe45UN2E6E/eGnCOqt+VGxoQid7Nw41yxcC2fYJ6bfh7xUb+lKGbDyqod
9r2zdrKAiiRyU4ttTJZ6xJcpviMnNBzqQGPIAgHp5JHaIEdyJn5KPnA0XEBG1qhUZzcHiIVU0Uyy
Cj4frmjkItatYjaAsXNXlJY3gXW2qIUU+4MeI/CCot6CyjANXbxdRpE4HAhQdFUDAMmhcRFZ+kpc
w9xPlo2UoBOWyQsgjpIdBCs2UlMuZ1UrOOHIdvASpC1S9HlS2XLs52oueOYQ4cpxz3kOWeu6zmFW
JfFW/C73lX6d+zgMqzzps9/hUtIfeK+e12aAfxQpFxnhj2BtmAZXKgKc1/YcRUc5BK0sEzpVsaTp
i9l1+ruHc+COdBqtXJ2VO/825hMEKZLhHGjAEBdof+Qwd2c/hBoR4wJ04ZhMLAXFExBKsyUM5X5e
0iSqCKwRfqQ2MKoaMVW2lYIhxadsQXdSsdhmQ2vHKQ9AicunsTbQPEIia/QomyDY1gCHaa4/zIYv
Zd0BtrgNdhibVjvX0dqqxFFkUKDKDCqyumukQuI6XYt44aziXs9RzdCd9LURS5lX8M7tH7DG3VJl
MJn1R+T80Yds7K/88i61+wEKfA0nl45tt0g4hFjWJtq/QLeLxs90ygMeUBZRAhSuHp90PAhRmzwZ
f6I/ExD1BotbTva6+W535BtFdaQYQwTmXkL4W7o1eiyIH+FmEJb7Y5Ako26Yc5muZ/Cjbg3MY+6g
kZjQreKEhCEtXeXveB2ysO0QzifhhBSI48ZxSDegRw1rnSNlBbelhY91NVH0xVVgS4xKfTnDvXrN
lvh3wGbC62iF60mNVTYt9Q437Y8JPhm87wCi9O0WOuubnjmimxGoRV6NTPNPco6tqQorcT30Kyr6
hmYs+slJaPdGiygamgFIIz4LHTLczWBOPWpikVU4Z0H/XcTbPEKFO4ZBhY4W1PZUT6ZBSbnRg0d3
cgduFWBPGImn6Ogs5A0t1SrbcWaM0IcU+ZZ9MQJd9lZAIYXGN9ueMRif04qknsQ4nj2xMLgLQag0
A7iAnV3hLFauG37gYS1Q4RS+R1MQkUF3eMfXEi5GVkvfiC37lQdXRSmPHavjMVeIanLYN2H0PPZr
cW1t0x+SDdE3OxamKReotOqwm4d7vQNtwWnSFZ8UdQs7LCTDjduD4qMqBaINQBDhyQuMqKMJuolU
oi8HeHDCNpsJhNAq4tVqVkuqgagkb+bYO4p/2/AWXkoSonwCe7kKTKXeNJGnYsLbwT1RrTaKOijW
eILzc3YZitAcIUJX9nxmqk6NO2SjNNpVlcshpnD9E5w30VyE9xlbtxC3cxirChzpMq5pNpS/EiKY
qnocfC8s7lNWZV2+zVW+7OIDCqANwQAEic6VywQ0mTHKAfMBbMUOjACHj6Wwc1VNNjLBIXpzAaoe
KZWpczbZ5CHrQOHFG4niA8T4gLgiHqZdk7KZ/UDJEENmo3Twy4h1TFs7LdnTjFuZ10L3Eg12WPS/
w2ETWwv8yX3jsdCi4RptW7X1kKHVHtan6xOYypQ/4Hqx670IibrJ94w9sWEpdCX6aLjTuKXngy/A
672ZNoUPOes8Ehgn6E62dOYdUo7NNtSDlVOK6p5g1JigkD+NQBPzGtEWfqyg3866CmvLi5oDkegP
4K9N4pAAeHIHAIjoWgTCtivEKHtc7DAG7XFlBuNW0xSS2xbVxTJAHMA1a0OMUMpP4e67B8kyM6FT
hOG9MwErWmUN3iyRGx/bWIfDh4wFSXiOsWNMDR3rrH9OQQgqtJiWRN9GCpj+udNQGZw65pHRXKIY
kA1izpcnSfwA3AWmSmBVzLECDIw2eauVW3M06TJO7lwIokxlZ1gygFyN/JojtStSd9yue/yVLU/o
GcWIDeuCB95WIYGhRY0JKYZL0YzoupO0ALJr+D9DlLP1Cf500maXyHozjt8FgZ+3ZkfxQFEj8CE8
hQNYf2yR2XhE6MQwYO4BklF9VR2WNVryncGMkPTrkcMjFP1XuZj0JU+HfD/kKwChetr0wCvgodv2
UzKbYoIQoPmsB1rkvJmLFMaXlS9mVmABhCK64sF/V03af/JoasYPhY/Nc4xKT9ZSZnjUvCFw6K4f
AKcfZ6qDpw0Qb1yphS8MI6dd5KLefRBBeSW67HcSS1xwM4xTeKVYiR541rHAvgeXJ2gN2iJb+3iN
z7LclDrO4Fk8U5Aseb1TqK9VnAp/6FK9PC9jOUIBipU2NBMaPg6rEExwWtz0wAyJWPu8TXKeP3Ak
a2ED92YLDyP8TFWN4162ecmCsYb2xX2MVVC8hDQohpuCeh09xkpx1Dex6GkLHfG6VLhVFLm7wrYK
8avO+3MOBtZHBpHGCr/XHhzRkWNTHiK/I9gBW1qbuuzR/J5BB+geVbjRq6luGn3EnVvSpuPh/LIa
nSo4UcNl5cKQ+py0gFfR+5SGkI8T4FJWSaTC/xhzhAQhKQyHAKTOWgKPYBR/SGUfk1pniToj7dbr
miZc/8ZvH/yldTnLakQ98FvIHN3NLAY/VeGSWAwfFGVXmydMZg7lMNGh3ca9pO0wG1HUU75OPwXx
cm0lDEpw/3q334stJT+Sa+dTrR79wxHdAKeYDE/iZkbEb9y4As7IjZG7/sq4yL5nGAD+7iImvtMy
gIFf1wVLVIU+iW2LywVV1bByoGErh3/K7YjAvRYBratoRgAC+M5o6yqZju5h2teF19vg0g/4bXOH
zZzMz4nKxQiDkh4merAKSZ85up2oLqTXCcrXLNc1PhsXB4oqG8DhWuD66uCpMVci8b1tNU7ou+uu
/AybnW6pC0jLeNthluEPGZCeJ2Xzq6lBaj4vhWW2YSP36uRiq59AXJn7Jlk2/6hW3HBtMQvtLxB+
w7MZfRZ+Lga/hbLme4DZT4x0UorXvidDncG4YKm3ThFTS2Akc7sgEWKrSg3qWJXaqUevBvN5vOd+
zljtt8Tfc33ld3HUvhY/6lAqYAUry5t8UUUzTDs8cjL4JR4AJsT0kISr/RnhTs9a6jg978aUYzNb
TEcwiVthYWO6HvDHkIj+oJMZb3CG2ayohGL9kxYZQHWs3flFRNaiVjKZGWsOT0ZZbVrMj14xpRrk
NQyfMVsPWY2xtv+r29EZNXSalrSWIyuerFAqPyqvum+lCKYbEyybvqVomc4s7dcM5X1kPg+p2eJ6
AJXCYra0za4BK2kwx431w3n0Ki8PRQfz/TrF6ChAa7f1NwBbzFYh7a68UQlI4VW8+MXUe7j2F9CO
xqWesriTzYiL5gbtsII3QL6QreErMr7qxYFhgthz2V9ht1JgzpYD2ASGugvMbkd6jWNSnn5e4auk
4LDsMtRjqMSGZqTB9oR6WuyIO0WacGX6Md4rTbT/TboCeuAxFv4OX9z3d2ka9OaGuR29fsxT+r2A
bVJQLTtQ6PoaxX5XCJBRa13G4iussAGhF8x2cMRWk37xiwu6yvFCdbUGOOEOdMnNc2gh6Awxlvva
9VnwOaFh9x0JLWuBumcEWO08mkQD/HWsIAcW4c1CqEAIcNSnF4KadK8xZpw/+4V2vy1OYFehix4f
EohGSQXgX+jKDiA91jSMgq+DDZBfMZZoAWvwpv3QBgjHxICPCBtXvIOXf811cGXkjTHwp1GWsCTa
MyzExuyQDLbJ5hlKPSfTrMq0hJmOKGnOGujF9doUpMA0UXmoB/DYxWA0EqQzr6B4V3tjlhS9QLj0
jtykWgVRvesVEJFM9vkxR14h5LXwLEdkqF34r8GWM0hIHbcv+S4NPbi0DPYGgNHenQO6zPF9ALbo
dKAZ0F5c1yy/lRE1MTAczl4iDctBFL6x4IAL0CciyUa5/RAlUwQtVxbippR7hL2RK6dQdzrLvhCJ
5XfI+35TlfBz/1ehCo+giGhj+Gdp3idNgHkp/n8em+LE0NEUB532gNBsxMixTPqpPwYTpgvHRc5y
v98gHc2reDZAATH42NEnL6hkW0iFVFGjmh0Y+jec0QcQvTpz6qJNK9QhcfRpsHnvjwCvUciuvDdj
k8Nqxj4wqH+xcyYO3Pa60D9C2rQglWQyS4RLgvbThA2P4EtAgaU3pqJZZuSRbWvc8j5R20FInaja
6UKOFRCEMjxlyZR+wZmKxVkACMDqmwx1Fcl0GuCCR1ECDfriLnJcNkCUJthcFQCyYtWGMR+AejrY
AaZ/W1HWJsyYquOhR/1YolmGj8RcwiNPAJr+EmO3do1dYuRBCqsRmoilh/8qGo03fFjLJy8CbGdw
3AA/7rO/KrYSO3x3mOGgqpnBU2h76uLoNESL86jq0u474SU8ZImdtG/CPOhvcpjlfNn6HrTlqFjQ
J4BOUk7tkJlNoqwHxwLENkTgYWyws6DGaCF9hhJ32Gt4FYy+0TpOXmZFLbxoFCnu4KeIwj2MzHKL
AYagR0wNI35T5Gk33gXcrfQTZGUqOIFdgis/8sm+VlJG7mvJtMJQjMNf4YLkimH7ghWxxtWSbtN0
P6ByADjfYbxfz0W2Y+JHOBla1sscx33O9uJATYcpV5CSj+XS9XFrLUyqIZvLWAgnZypQoIeQn95d
GXXu3gCA4c/Yhj0fq640sbub5mjgTwZ3/nNHY+6e4PaHVw4Hq4K3GPGKH8lCVn7Ax0JAMuJnOvKw
bpDwfR1ttKm7DjxufTRxv7bFjur+JGaOK1F65GRUyZJk36wgG1yfAXENJwGbdHIKjZzDp8QU+EWc
48narkW24FCGw4v7P47OazluHAvDT4Qq5nDLZidlyZZs+YZle2QwRwAk8fT79d5sbdWMPa0WCZzz
R45BZV+dqut2OmANxBEFInMZnnuAKzebehidh30EecgCRlZFyd3G/zZA35alnJSm8OpBqcc/2xgF
Chal1Gwv46b4hW5T4ikA0zocvtVLKbqDNf5U31MymfqnkTad9MWayIiTigYzHsk874b7MqE0NPM9
ONRLaHvHwDX7lToMfbAOD2XVYnO9fUnrfZ/aMPq+ki+/Pbk8YZJZBjYv/GbDhWKkI1rHeaoJE2cx
Zpi0XffYbOP+t9877i3DtXOZE6/4WMGd8BqZDTLMb3USZ5OeZ5MXjZz/aAPvd4Qca35ZFEHlkQrJ
Ns1NtPcYjFXZPpkw2rurFFofgIPMYXLKVxbqmTOteea++SiipDik0Tz/aVc9XznRwp8UpwdslJQx
/7KY7MSTuwYsuwuSf96Y5DdF2eNHvOJZHCVuoGUqfkuTVBmPyJT5nebgyoNm6M/VLNsPV21BdHLG
VgEVlNuvGGA05a5qC/1f67vNU+TMgHkNE4jOgmmy4q6t1bIdEu1Hb/VM70emTJh+Wa2gKuQ0Vxc5
hSnVsRu4VVHI+O/kBzI4cfmnwdsQ76N3KhnWtryrZUNQotNEWWiqyLtQwmjPkOb+PXAXsF4wdG9U
uYQn4I2kz0RVmr+BRxb5gjSC4yao1XFOxtqc1n5Q28mvUs8+1x0BP2VIHMgRxr8/OmFJgBp2sTBP
WEogcuI6/F33JShAom+ni5R78Qcae/yd1PszwvK0z5s4SEG857Tn7vSw02UL3dYljR9efJylAhtd
qmLXuV2VOVMuH8wHunQ6RT83V1RW0p3t5Dw56ZBxuM4tcySbhdqsIZAmCdgV1m7Ur6ZYl+tS4ehl
Z0qbX8wH3RPKVocNLJrDy8wj6bOMaR8t5igbnPdtVf4jWytaDyXL3KdP8JHLdpbsfweJO+GwFmP1
FZf8UsLQluoVf2mcIZdrSsg33T/VFHm2JyoLZ//ntCf91zpuDVizowCmY1XuP8i5lWwH9ob/hK4j
HpoundOfOwog/6n2e/OztLPuARq7TVxIGGprhDlzunKqoF7JbCjWOO8mwcufKA++cMYacfYLGxen
yYmr+XES7RqBt5fhV5kMzn9IYOWSgbA7ztvOUIRdx6/W+tveOlglu8QkX/TO8uIUW90c+35bynO4
xjCvMzPYQzX0zZ2l8ZdsE4maI+B3JeAxtuWowmYY33gE2f/Gbmvck6OcZT1UUT3Nx5XZd8oxIQ3q
i4IcbdDieNw1guPfvbj4lkA0JzC23IctMQ/7vE0u/7kpRS7O/SzPVZ34JdjwqkpG9D5cTqUbyvWA
QKhP+0OLBKTJi9ilB6FNNyb42UZ8qqhg+WtjhxQ/ne4BqzYrx3gzUS9LbstmFAe3dscfUYuIJlur
QJMlMtk6yYyWBeKG1Acc9Qm1SJltAu6CRJTxks1o+xGDrVFT3cnZTbdsG8fwSyjTL0+7MMx2gSXT
ESkKFW8NIaJ/faHVcFiCeVPUPErkM7Rfkae296oVWbHXo75rrd29020xAPtyeIqiFcA949INiqPa
ubyydIsrsJnRTkdYB5QfqapTJEeBrpgbBTjKrT4PxUuNuog9ep9gMkaapue7aChtdInx+KlchbPc
r61sgvJY8cOEJ7MFiYH0CfsSLV4dPpZb3b6O5Tb/YJ8p2LeF07/Jwg2vXDXKyVOrJxZR29+Qet2K
69xZ2WU4q4f6WFRz/7ZD4/6ptz19CkZ/XBlj5uqfYqIEb4aBHQ5SQ+iDc1vjXeLdZ/RC3vZcO7v5
ckTVmGxDPOdn3ZR29/VQq+sEzkjaClzXbTB158zpWu+Lnb1DaOh73fch7po6nycX6q1ZZOtmTSSd
+OAmavtsy267ct3be5qUHbjNoJRtzun0Kq3D/4M5WbFQCzfJabXZCU1eS774uHCQs0XuQOsL7Mee
HlUSzHde3a4fAZnu4WEoKE06VuvewoPRMHtHPmgbkJ8tdIiJcapfPLk25t7QS/uv6pFNZrjwSZL1
os73sz1w54/dG6LTgqsHNQEFZcmpZ6C+hVpVNZuJmOhDs6Yp2kzZlFnc26rxPUzq7ovzEAFII9vy
xUmc8ni76W3O1ZEUXwmSwFOSFBCttDG0qEWmYv4oSL2AjGUuTs5hWoRt3nQ9ZwEXOZGCXomAiJem
DbjPtp07YgvmVVOygBsWMYZcTwaN/kNqN+4XwOp2OWAestURiQe0sRiMat+a2u0/gw6A4rAGbudf
aQlR7UM8yA5Sy9PjuOdV6ZVwaOgrj1A/qj0v/JxITFUYdhlgU9/D3/MYH8O5rMa8jaYAesGv2Rk2
S2b1eWKL6J9Uqp31SsizOkeems/lvPuvy5Y4zVGVsm6/tUWDf6nm4zI6dPyIo2Ac4UbCfnVRVaEa
fhFkU97RHzOoQ2ibAHhRoFJ4WCSbUs79J92zJR+OZTtcBZKFrveA+yLROpcGEwyr/046zUF5RONk
qm57nbexUv9tTSMLPnRC8zIoP/Jcze7zJ4qH0suhiMPygJLQdw6tU8S/w3AjfGGDuM43OWGuH5q0
PMVdFD+0wTr/5VsVX864j+NxYgd1Ln4fxzBnSCghpwrJDEq/3axRGNbD8gdJNQs7gnHvcYit/b7w
Og2HqhDmfmcU345uXzt/SCFfH3aytcrzKpzkbcVcEmRe2+r5EmnLMBt2qvEOvCh1i0mXWMGD3xlC
sBQqUoCsqRgYFAYimdgPivjDhjuojfKMn16CsRiLl6UNZHXdEXREhzgwa0dCVexrelqr0DtVYnS4
ADS1zflkScGFNW9T57xHERTf7LbLkyUaaDo0brEMPKGo8cOscOIVtmBOU0IZi20rLqs3o3giWIcF
YkwYSJo6qf0rOxDWNc3bHh44K1eBcR3072Tb2n8i5ROBiOuNVH45iwVbBYvVcSbDzRkZxfut/FFW
VSJ+WfYneR7AxNoDT+hgXFo1x369ckGGJkejCpy3IT2Kc9q9UWAH5FDFJx0DeR7WNYzWy+rOqMCj
xrNc2ajkJM/0yHUyRJ3zO0XU+lWHymv5CMUSnl12kPj2J7mb653X8RtUaq0PsygS/uQkOakR2jhv
lYxWBMpYnuosEFArW7x0P+sCbdkjIbeyPPlrv/1oGjVXB5r5Iv8UsJrB0tDCrs9azxtHQBo37nUR
3NfnpiIf94F60lGcWL9iKrxhs+IzMxYgZg2G51zwrAiRT6uZ732lqWDoC86BJGn4eoWY/jNtFOlz
UqkiYAKpGsuBI4L5Idr45R26qTKvqkPNCSwUzn6WzjdZvYDV7U9hYWv5bFt4/zzSfqBPEXdE/M+L
x/gDC2yxnTYozPiuTpPlj897DfzReQByY0ShVeaA15KJ10nUKnbuuwPD0/zojk59X7tLcGqEWR/T
sXQJE+BKeBroHXhHIrlER9tiYUAUmCz+o0b6sLI2+/7rGAdWHuaJpNE72q6D7+E8pc9dMO1NDtXf
UY9rwv4bpj+/u5fIPwzQculAjyWFuOh0AlWhK9BzjjGMIytNUH/sWir73tVD1FwsP/ETFtCG0LYI
QcxZNN74gP8HqctkcETcdCL1xLWNG41LPZJRjspzlVmwqoBZ14bsxbG/YC8XAVEcKBODDiIpLRQg
Gpmlh6ku5D9N5+R+jvEY7Xmd2vkvqli0wCXQtoLZCOxpxXt9dKuyuCO8Vo1H42/V+75EPGs3MvNt
3yVrO5zqTT4uS+UclKmqz02A+mYR9zBC1+JX2y3xAzz19ooUZf/vVuCIrwCUG4AGkStpJWXTDQ+m
CtC99KsJjroK6w89uqAwKzdh7iC63bMRYucNnYz+uxmUkywGdfziR6Upsr4kjuwG6Y/3Wm7J3VIO
6XcKLdsnelzaryXVLFNLGai7emrCl8oz5nmYXf3TGf2UoSM16/PEhwPnH8P2Rz0x1FsV6i1T4xx8
dZY3FdkWuW6NDLv7brIOcxe2uzxIne1x6hyYRO6SLoyp755tF9m/rgZ3H81NnK/C7qdK2H72umWu
aWG8PBk5hykJtuMNNz5WOppOzdaPZ+vG/de4tf5VFWF0XbTTvy/u4t7LYBGwqAErUdiPZZ4OMH3h
4j0ioNRH1uj1Fenpf2WPqoaM8jTra5KIROsyWZDEhJClK+ylLdPf+O2I9Khv9NM4nZ14VM/o4KL3
2wt9bjwYPbHxsVcbVJfel+qc9MmDHMG/vWAPMoJ34ZfDqf1EyJs+Qf2e0rR97dvEg93krj0MaXCq
zb7cS7Idekf/QqDw1ekVJUK/3w9IFDP+KQXWfrQ9LOMyfC9mQjIP1YgQZ32vRsF6RbKnPqhkNEOO
Ui56T25dUscwXvxDz675GJZRjEZ8VPN/UWS96NS4bfxol3a6rku0SJDfeUIJnwxoRyrzhE+dpxvI
ALV30uvlRP3ioI9l3eyE14xufIiSJvypPCteLYbPjznBFFIOcn4eRC//W9GLM1qR2vA76gLnh2ah
+CVmEXzvRec+Q2YPL87SdneTFOuSO2XjnyR3xYM7mO6YgkPfQ+ozJevd6/4NyCzR2QxbmSXBGB01
wiHody992lV4ExoZdQRmbX+5jbfvWZu69V0LXXxO0EjDl5GN/hH1e/JbcevfebCl/9IOwVH85EKT
TGj5NZA1c850QiixPZJQ2b9LVzHFJ9N0D1KGTb2TdvzmFcr5HeI8OTIGwN2aCbgutd6nmAOkorbx
jnqZg/eEd+XSrKaCzSDQlZH8m+TefiEhlr9KzLH3p0pvpostlOj9wv2OM7eFPKSVFal7WrknuLX4
AxVX98CITFc6Z1f84jZB+4PLOYa5K7w7RxDwiQZiL4YD1kTnvK1Je+/0KLPRDYkedsXttj9+IMrX
LcKX01a1eIr7Znuz9extmb9M3slgDPolTOF/VutM020PQXVlWBMG60hQfCMroPvciO9BNOwG1ddc
Fj5/vywqoJHJeL8ABNRbhPgTscoe8cxtQ8vfU8OPv6AAJ/KfGVumV7cLBFBk6k23Y4SQmj2R2AbM
yvsmB/wxY99Vx3WY/EfElOO9Qh5576HfyFTc2+eNnLDygDzPFXm49gghk5KjrmWPPIIUDi/p2NDu
6gMgvhdyqV4bOG+kpY7YQJvlIH/pveg1/ioURMqK4b9SLzJfIrzeWaTClKUhrOiQcOtyp5KWGPHH
lDHyyeK4UKC8xn5NLrgJ3AoyRD9I7DvNJYPO3cmbTZVHLVEDd2hDF/PbsRtkeKatV04XxhE3ePWV
U3l37GFgRDYVQn8N3bQ6GeCa8+GX0xIhGEfP91kYZPCXZpJr93cux75+jgHc5/uudj2PVS8p5iMb
iw3BuUTzHQ1k2KJKaXoKihGYrHU+Le1oWaP6yCVzyI6zLA+bpdJ34MdaG+8Oo0ezX9kyFAq+W4cm
bp9tSFbuhGBATM+eKbrkbZ72Vr0LKlAL7wB1X9lTFU9F/KKSIvEeZYcs+hiGMrnihrH/kWBddYdy
73R5KdkChpe+Y1w4IQjaNudUzm6X2KdBRFM8nhY2jFqelxiUrsqSyYwG212KV+3bNKHINdx4yiaf
PZxDxHIE/46rwR/3HadCiFZ5OfszQo4Kp5yl8XPYoRuOiGMTlAvKFhPOYIF6wnloB4SLdMPBwrDR
Dk7tLSO6bvgkGmxR120y99eodJ96yKXk4nWLKvgm4W+mvxxsHvjpaifXqKtXUKrxo1usEWfUZ5XS
WWLQ7/oM7YWm2MpJlmRfKAtjT3ZOcVKt8rsWMZdxoomWfEIJM2twjMV3Gko8sQ28R26r+6vBXRfD
gzBr3wWoBFLW2G1dD4H0CsLJW7SYxwqhX/NQBrEqcn7uanEgzrxk+8nvokR6H63bb42p1vm+z5yO
v5bY6egh3vYauC+Ti+ycT7KqPdJlLNNq8xpp5c5PIySud8UuPXhnUjJm1PHBDB/DM9CMmKG2tque
ohEaDx3k4vjHALYmPrdD0at/UdQ3C+QMquNvOBmK/sfgaxfqefU8UBF/m5hRTTW61dPW4XQFK6cF
xjtUmI+Ks92iDWKNxYzrwneEYtjtEJzmMiHS6N5BrFFYPB6JX52E51f+z1JVsXiE5Nz59c6LWPan
AlYr+Y6bBVOB05cDebZ2SOuXFrlwjPSx94tLbZ24yIh+3+212zHlPS9ptRQQ/LHPTmEF/9Ey49tK
5EUket8QPTmLUl5u/BElMnDjENbPFG5wCtvEQUZx6wkH+KFkbJ6fRWnAPzIppkamBN7TQh+e+QnT
+OI6cYM8Gfuxbq/41TWMcTxDn2fROkhJehNrc/jTaRPt/g7qqMAZsiqMKkfsw2MBzYkD6pYPVMyp
Pg+Syec48hE9N2/VEqizv1OD6V850BNGa13NAES9N/r+r9ERPCPx0ghPHG4yeSZegWFrMgRkFQyt
mGvC7aEwwLUZdlYx5AW/z1ij+LshIAdf9CMaDGD4wv2oncGfXkJUQvVz4SZw4RPIxPxPx2HY3zFs
xjMWpRK9NpqgoJZ3rkpdc4agUOI3QpNi/jdPQ7hcew+U9oiytyx4aOU+nXWs1+6BOAWRArHX6XhR
09abe9EXRZG7MSLQQ7oGfvALq2lQHwm5X9eXGg2TOC3AgNUj//YUZnucgIthOYa1Lns2cSBAOdmj
kN4Y8ZR6ROvkTlOuXu7WLQ//KQHmlj8YFNXUw3mLzXfuwnSq9HriTvFgDeYqrsQ9jbQm4RigrQEy
uyFGnTsj6hG1M+lsa8tC1+v5PghMOkK0LqoO8ikOxK6ASNTufhMbnAPMEpv4t8hiDkFw6/rmkQdW
lRfug2h9X7eOUjXcDPzzGyWMlmCbMXvdr0iDzE2KvNcHXva+/4cHUNUnObh+yDGHlXUgfi6so/M+
kfGey2Ic4/BShITVfhum4f+cArXZd/CtgW8zXzrA/scEKHh6VnFd179Gt5a8q27ROzifY8ebt4A4
xs0K50z0itnhRvEWdfO55SvZx49IAdJ/OhhWvB1klvf+ZUjCpY3evcLHxJyVVCdEuVvppGKNklOb
3PWj7P8ZjpL0IFpTp6dQKqNQX4/Wsedi85v1gQxy/K+WNcq8xPvA5V0RPvMar8ZlC/KbbjusLdk9
vBmL7y1/BqLVXSyKIcxCdKoGaj6edTrMTXcABhX1Qxw2IviM7UBdJz1Euj/1Y0jdQjbyJZYOnnR8
d9cpCtLioYsjFyCidaQN7kQym/boc2By0qJlTO93UP/hilxBQ1pPXj88Tt7YNHcxVywMzgrDMdDE
Pq8pD5Nd3VPUA8deWn+jDBFTjD/LH75o5HABmEyFdzHuPvru+2w4cP+WsT+UP/qGuC4fDWq9RSqD
a7QLCibqpfrMLE2EIqhW6II2FxzjGBpABY/dcV3U3eKnoFPHlcKl8aFXLi4bgpCaeDksBKFWr30C
Od1nbbINCI2hAdtsF3OV/p5JBlwkiLwoq5KEQEKxT8FcB6t3JJE/8s1zEureXrFVj/0fTBGwHPwU
vngdR6DOBzdBQF3mo5Asad266eINt7aiUWAFqigyDMKImgePEuv7FjN3A09kZShxiBZiO8+Mrf+F
NprUXaAKEieEiTQ0STyl4zfrlOn8sxRICQLOtSYd72CBlACHhBUbZiwfQcFy0/A9lXmZrFCczDpT
dNhk0jRnNvQxQvMUdu3flrSw8iUi2aL7h1JyKv/56612M1sU+eOo2hGw7YxolTPh1ppCjJsYB/1c
eLILwWArIz/wNbT1VSNNHZ4jNAjla+titjrZOoj767rXihnIEvPUXv2KWWrLYqyE+DoTGzrQxsjr
fptecSmRp6eYecy6jJ05taMSNYZxle7mXIaOK4e8NhAEF7ybEPHFrVjt3tFN1B+nbna/9r5tm1ek
+eFi0KXy7t11aLjuag90lPkcD/DPQadJ8Rdlul5F1mpU1PmEEixO8qgY4/GPszWF3S+7lLH+CHtC
K/qs9EhvyiTRJAS5QOSA3idGNiF5vWHCkrV5WxTnUyeNOY1plUyf3QzCjiXScbcfyCxMj8GC+8f9
7iOr4WYSQTXMeR8gOXsavT2B6tpdR54dEsBQwATjKgCQ3KY4cftzsBoQcyiqZBLwikZBeZ5ar76J
xeBFfUh0h3hv19vm+lwwMOnLEDPj14yAdSM+LfgGalbMNemPQA+kNBzAJAu1ZToO6vY/5nqJWJeM
WVaVEBK2eNh9FU9EcYCwvsH7aP9Qo9dm4oI47V8koqv9Q6L7IphCcF3nQyKi4C/3y8TZiLGMPNWi
AsU2JSkAVeZPYTGdqrTypie8lqI6Jmofg/+K2InNcgicLlhPNRFdNTMJmuWNDyij+TeIFb2+AfFW
9cEVATBQht0OA+4eth7ablkJQgR0Ao0hHKNIj1t6M9JGXfRLeBuX5fguYrMhtA91VXdkRaq4/KcK
jjNUonJr1+94rpP9LD2SCBCoq02SKs6A6N6MY7gZEQiyknju6Pd/dtsXq5OPrWGW0LPhBYm4B+Lv
BNuv9QMCG6zctblpAuZYV92lGrSD7oQyDSIa1NL4+/dAUU134yei8R4vMfEOIq73emOIxLz1iwCR
eT5PIeazi0q3dlA8yaPYvpErAW13GvcFNGYPDc6ic8/UU+YUn3rufhIrquJzk0i2XH7Va3juQh2h
oES85PmYyZatQBQ/7BJ33Vp4bfjA9273J72V/ngKlDHpH4yonFi5kyhF+YmsvP37SEHtJwqw4HMM
3I1bbERQVD3UOgQBPCItJY4h9LRb3rteL3B98ZzXM5oRBfCUUyvU2gdVzt7yg/FzmX54Kx5san25
qtaH1hG4PhnE4jnfNY7x9srz3i9JvjNVYaU1MReoYIUyKvnuNPgrkvMkGi1RjBa1pTuq7QkGT8Z0
W05Ts+zqm+d3al0RlK5lH8A4jCg2r3i8tLdcFsx+tSKbyOrh2Y15s3uw/cXyCI8zyQvf0N2L8sWy
M++/GlQp4ndIu9z2p5F0Kl4HDtbKoi513PQ3X+uwn/c5QgOFY3KrZe50o9qQ2E0Je7Rjgt3+JaQM
exPDmgk83tQ4RRcOA1ZWws9Cpdj6eQ4nI6aM4ItApFCOKLO5vblwo+nBklO8zEcwxnjoETUsJvLz
INygqy8Bo3j9TnnCgJociUO4/ZdaOe9/wQEc9Re2LvLeNLbV+F+pm9X7crZpMU0GExq03mOLenpd
joXTm/48OdXC+72sqYkTLim5qjB3t4EYiUOM0BNHS+uoqj23gPxkMXgY2S+DMHRKxWO7ez8GaVxz
T47ppN6afkzCp3kSRf82w6vWP6cBOdepXG06PjlQcFHmi6CmZIfVvvodgvgX1xDJNPcIt6ibG3qu
q4NTBrQnuvA+wbsF9I/enJ2ZlcgTv7/9DRDbD5vZE3++ySZ36rRmrhBYzsE3QXdfSMe2P8KwDdM3
fGyY9tmTG6/P3ZET+ZIWdeReJmCt4BgPnED3iudiOpPw5KPuGR2SgpOSAop83zCa3xHf4ay3ZAHL
DhJW2mwcSvsU+C9ocWxwidwoBfQk40ZrdZ6TFLEMXPdqce+Ee1zdGR6wKMoxDsTdFS5q8ixh0wFw
jpa2EscOxiZU3LkoyKaceo4SydcQJmL+Q0hM1+rDKqGGmeonwSg6rm6/idxCXv1/VdvwIKPxrTFf
ZhQ9UqOUodD0xdfqM46M1D9GxXZGOrlWT+GE3YYmauuXJ9kuMryo4GZWJnuC3eJu2SzGLszpg75J
UiPc14/81pydrdjtRnQAq5y8K/brPjj1VnSK4aOzOP8HXGvJIzNY774YnHL7fMSD7+AR4GTVj6qe
ov5UTpsOR+QjqRP9ZlQvCQ/D+stKtnRRf4DXptuSHVRr8ckCEW480SiWtkMQIGdfcuSWkojuCvOG
qR/Srax6rKJ+r/Z/c1FVzePUcGBdyw1e475H/4sxkDvLEE/SuG6+9FFSAiDWsq/vNPRoTTCR5TCj
J20C2CYjZipPlj+Yvpoy2ufzQq7V8n1GNXI73wY/jj66nfX9i7SEZHzXUd9i4Cq8LcZy18ObfmCi
cYgvidDPfpgh9efTVPXp8IlOYGd7Zrh3qr/r6JjxFbGjYJDDlshrjOTCM69iJ64Y8swtbY7Esu1e
k07fdCvu5DL+z4nGJWmidhVxlg5TMUUP5dAiqJ8lWo6TVbXR551sl+oYkHQREswwI7p4aGQMcJcG
29Z9G4JgTJ/HxkI5rkrzs64J05ubU7mm159rydc7MvuEnL3nrgZnumsBxJtjyHefpodmk2lwlnEy
fy63BAB8nemOfsT47vo70YrIxjtgPlimELzJOTNP0/P3EI+4/34VSVAByKP1G5n5PciG+sMSSbAy
sSGYbRjsI1SciNUKzIMIJEbx2RJgqr7DR6n+HaIYUjQb9FKuj8gPVnv7D4ObDmuK28TrFTB25ab9
Pj+75Syb+LingwvyXCifPhAkrPhYTO/4GNknT+1P3JsDTJRQeDqQWA7NYrAZp2XATlA34dKhGfbR
DtQAW9VTkQaTOGACVfPvbV/seEGrPVQHWUWkHiSMO8iLKrmS+km5jA7DJNsA5GFXpjTZ5seg9Nv0
fRuHFCVvMCZOkHF8lRP7h0dATwY2toX4X5KJj5zgLM0rfG/Ju+2x12OvrAqOtWPl1lQlzeGg8JAP
UywwlYXS7W0+OEWbBE/S9Zg8rk0wUeocTYO3jy8Ib3QZvrFY+dRLU5waB9/r1PHX6za3pEyvfL8L
fuA9jQGa6so/kYTneK9t11fqNdyBvd8VgQnuTyeB+TwVpJO09/iHCW01jhmSIovKsIjIU4jH5GnV
qunummoZsIXKKkiW6lzuwUrV4ewTr18jy91L1LXDrVQUQtyrO1b7sEe4+GtI9ciXUbru3ZqkonrG
BTeyCs4Do0zeYwTpz8KMsMIZikSMfXkkS9h/6LqScIIO6UWJsaOZY9ZWrATFbI/QvsCnCbp99jBR
RcF8JMjJpM+Aul114bSBhgLwE17yOYxMvT/3efKADfn20PpjPgQSw/nrBu9a7IzL2RbBpmdkLoIr
wwPFDh+Z1au+GgynQV5zT031oZI9gGZMy5L31hbIk9Qh7mtpPxX5F6S/UQI1IFJA6F3waPlBr80x
ndCVogYsAbqPJAQhlesckywvFioK0B9XU4ruTGjCLeNdIjAnjqKtLl6lVFc+3rJu5mM72x350sIa
1j83gAJOddW3uaxikMAI2OfaqAFhEoLNSCfyLloNu9/TuKZYFFDZh0r/YxPGIXmA6rnJrfqobrdv
8+qSA3aiNN3t79n6d+fLLlM6+ZlO59ITJy/YGk0rkB74Rq2FeMjx6Bb7azuWTvdGqksSrdfY+sHY
3uE0UfUTppz6NLB8N18A6CBMcFUo7xTWUxJEPFd/d9dIs76Oav27YQrjvpR2fQOXSOKzMwzVf6VE
hJrZLdR+DOzqLKLLLMeXfxI6tT8CXor/CkNOEzVBZIplrJT+fRNs8/qP8d59kUFfwWLqMnXzUGNR
wvQ0ec/bAkZ1akVRNlcB5HTq2r30cWduy6txb1oOxMom/uWCqQ7Ei6zkyCAXQk25YlKuv83ECvZP
Jbdw88fg5XRctvK0NIBO3uKv75yzceJnTjRE+8dsdiaMjFXJbU8D0NxNi+pp+7SMeBJxKdrZHNzZ
XVh8AnPbCGApKFjGA4SEtpxQLHkbvnK01kjlTwtXPHkYsVz+x9GZLTmqY1H0i4gAMQhePdvpHCvH
eiEyq+oyCsQgQHx9L/dbR0fc2502Rkdn7722fObgcX/qOsf1TdDHv8yhzNsjDmcu5hM8MMEz2nKj
3ZpKkHrPyX2lLHsK9HRf2VXsEOqaf5NoAN1LvFGvuHV83A2wTsXnoGK6NOoWs9kpNLqrLmXc+B6I
80SJfTMMpbkW2Be755DOM/8D1+0YfGQqMOIxjVlm3Dk0kPZ3BU4D0DB1pET/wQozCM9AseqLHrqF
fXvUJAmGG1iuxyTNoeXyxzrVuazTdMSJmrWR/4M9r+ndbV9CgztjxJHlIfdX8lqR5ybOw1DUE9tu
ZbnxbNB54/U9r0I13+MeAgQx/x8JD0k6fwrwh3abuB6T9ZIoJxq/HE7LeGRcZKnJVqXJ+d+g5MYz
+NyAbE34TtDn0BSmLuMJ5LfyXLnsWlkztmNRNCxhEyWXPV/ckihiEVgl0PTaWiXVNgzWCs8XDDY2
pHhz02b68FmYBljOYvb3XjU4wR1jVOTeZRjwzJ1DBCrAHFq1lfkIwrBzLm6CM5/1e7gIrG/JMPUn
wRI//HaSDgYcLQnhfB6riqSpTtrqEafp0jBx+bLae2HPwMBcM/NWifFwAXaBHFPhc48S3lOFx7+Z
Ww2u5FItgd7HdbNEh5otdfBLQD4kOFgSatU7zCHjN5fmZd7F3MIJkZaz/bU4ZTkejJh9CEsZ/sgH
0c1rewtmRE+0hU/TvlZZNmNuKPPyaU7nxN+5nOj5g63tLYAwl78LMjoPGX5EUngenud9VIf2pSsx
Vl99BwrX3cIrElGr6sWlJr/EiMzQwap8lcSknlnSkeAE0+T6x06QlsZtzsb8qfer9FzzyiOOZLDG
P3L2FMMm5kUWn26el2ADYkJ7PAkxYbHARBGhJkAm4yOO2cr/M8OUyEiLBjT+OdhZbU+Qa+oGnMbw
0fIOGnFQ4yjp4QKOTchOTDP10kIylL2d93Tr0kKQuVz3eTPOAeTZbdm74wS9wnES5uvW+4/3aY0j
qSM4p5pLVuBgDY6Ex3KUV7Zh635YbBaw1hTqJ16s0MN2ibv2C3An4eFCGhXfygxHJ+EhZYNBQoxw
q8bNqPPpQstizZeeiiEBBx82MgLX3uZOe1phs9hnwB0kqLhbD/bN5viKwdE0ZWAf27by/+t8v/1H
DtQNj0kYZw9gNqt1XxaGqcptuKNwVeZKiCd8oP+YJFgxfoZ4V6dDxrB1llkBJnpMnRroxFr4/H+D
pHDbWatorA4pxpUXvPAlgS2Sw1e4gS2JcYza3oG/w38h3tV8e56oilPJl6MOdd+H7BTAMtIjy5Di
XPiXL4fSkWvxS4fL/2NcjGOX1KXxdQfmAMmXSys/XPZKEWLFnP/x62h6lbzh/jgiiO216EbZP4yt
273xFw3BV6aqwfyEOSsgltpj1Zy8Yurbc173KKNdq7N0j34MEyVLBsIIniUAjyrSVnsNYQLfeV4o
8yzwsduTw2oafIlXV9mVR6v5oay4jg5rX6QvhlWgv9MB0/UeVCeOxQ5fqGFdEObxDi46fuqMugss
LP3gus23rcYw2/JwMxUVXA27vaBzofqpmhqSFIutdKgJRTehKMXORVXGmZ5gpiRl1tVTdII/nAHd
iEvGQiIEmh+S3VMn1uotSkyndsvEjvy3UwR6OYsOTMiT62apvaGhaFDFv61rCaih8xgw1w4X66Z0
BxS4TULWrtybqnCwncGCCx8yFMZ/7Ouc8K8BZ/rZD15R/kIHxv4hkZsf0Aehw8brTJlhnnLKZ51r
nRNbzvgvq6f6kjhguohiBLkmvC7lc8ZdvDxEwwyQhcynB2AZBrACGkDV87buYdcBZyFAjXmWkMaj
T7KVNWDaFQAHqhWFnXNVi+2Eyt+9kRftjylLb8uIVYHUgEyo3YcUVk55bpMQV3HqZ2t46RJ+/ujw
XvyYuVPTbscFfeXCxnCqmag0bL6p9fA2ag6aHdHOUQMgsPODwJI5bVu4Xx5eqVj+mrmO6UPPA/Of
A0H1Rh9ogdymGFLdQ1KlKj3mQ+yela674MrKkkzlUN1QL1yt8teKlQ+gP24LYgt5NT5aBEbW+2Ht
kfp26Cm87xrZPbo0INdbOr+avzMPDprsRMV3xBaPdggEdodmEoVwu/GKxovYiIx63FWNrCgqnpJB
npgEEEanuXLxmSEfUWA1r/0LbwMcvGuRD8sOftGKwRLl2U+OduzWh0bSOT2mc1Afo5siHiHayGO0
6AFMa0IgoLhr6eUK/EPDF1WdkEEyLsnctbx95wyh7C+xZu3ivXvaCcduT6AwxwtAvET9nk3klddq
ILJ7ZGpTIw2rUfrXorDdpcaL9XGcSxB3PmmDzxwzOEIpd+b3CJYHVz/GJ4owIs4J57SIfhy/p5r8
zJFJc212WRnyKmQtTww8qyLBT4zZObjLgBe6+5VFl/0Gf4Ko/4MA2RCfdlOV11AGderSe0oUN84w
SXTxncs/KdUrypvmpJEdrwysIbzBi2fPWIWc6eWFl2EgavN0sRbzcpap93pI1lM7eCb7rN01haUo
gCJNh6K3TU+8AnvuzswREIpBeJ6/Ef6UPIDVNahJHTaRA95bNCPHcUAJxR6/N6zXPZVJpEwrAtIc
Xyue+mU0n8Xi1QtkoHapdj6UsGSP7g+qt58FyByekItLBLM/TRRUPsS2kMtOKjvRGpNPpvBe6BuZ
qr9L13UoCGmsAfcAmPH8D5xT9BzsBVej9ix6CV5qbNrkq0N5Sfas5NiCF7UW5qTVSDQ8TjNzIX0W
xn9iC+rhk3e8za+AJvodiDAbo6aY5VzwUbIYUXFTfeDPKP6KKqJZmlM0tOgP3fzIHX5pXmtAc/8N
hswfWWRdgxwQlBZuiqEZKrXrihkjMbEgm10D/J+sc8oZzIdQ+HPOAnI8rJNC2fo4V8kSHmzb1/ZX
IWgFRUhNYn3pgJnmGIRE2h3jXoWkazVr3U254qNlFwz0tWIliaJx0nO+YMKKAUpk+OfLA4Ydbpty
XurnyKms3hWjqPRhyYUBglJXnJ1ZnMzmftGlvmiedQJmcnWOSt8a80zTuc9pVzrxvvRDc1271cP8
vfLLvquxk5KSbjtzLn3i97tMmArXvy3wgqaphwS6ocVF4y4c5XBdCJ5zg1qd/tpkHcG5ZmJge+0R
6POjmLjIbKQNy/C3GolZbSoW/n85YrOneCB1fyQvVj47sxPAPriJReyd+6XHzIQG72xgd6BNzd4S
/pbRLabCs8LNnWghhJWOdOnOel3+1AMl4J+fpuxjoDFu3hGm8Orf7NmNv8ENuD5AMhqzLdsjicmU
zR0srjrEN55IEeDkHckVHTxC2Hob28n5HQ3OuGCt8LjCmRKMG1H78WexEymtG6IBR1JEURs1cQTK
VcFd2aMK8G1p5Qj4w/PxWoEunn9HbFaLx7p0M0NMGYY4M9+o+vGp7XtB0J2wUXnM3Yg51jgTGQTa
uxp0hJU+kX4ZyA4sCfRoMnaqOPatr819x6RrTl01Zz9TyUuYzaq7vGZ2mv29sSsIpwL1riMsyji8
AaHtdtua2pcTtPCJbX1emtckK8LooPx5Noe5nLs/ecKgfbsUjy9N6YR66xuHhB33Bx+aDt7Zmfzw
GnzUOPvrfVVZv9oseclDHNQc/Btu8vNnkmnZ7Oqm8csdoIcJrUuL+NisbUEKUBdXldn6bQQzgTOy
aarfuAuz+k4DwH33BOycO5BF/jM6f/0OVmdFzRPZcInjyZAqx4iD7221MwnKdFn9+gF/WvwPRTWT
5wDU23zBX9d2D0kUNmczaIykQCKSN8LWkNSnmig1zqtS24dAZcTqiwoJLp+m0t8jKpg9lkJLKKwz
NSsdmp70DdWV4ugFXpT8i6ZJ2fkQcJ+fDqUOUR5SAYT7oGklSLeAJ5JLlWJk2RFOrOZTNfnRGSri
eGzqaSRxMOcJdu2Z4eSBQKVy90VrHZLcmsIKEnA40QUe22NBcJw1F147bn6rrXj3VNKNDsDI1jcv
LYVzn7eIVTfueU8QEToAP+AURvY8Fl/ory6PrNVTIh/qqEydF6Qp1KN4Cfvx4kadP5yXLqv7Q4H7
29mUTpL8XroU/ETNxAdxdxFksKJhydwTkUhuv0mDIPLaVXGI6O4sMvwkYF7GnB4Dhgm3AtW8G4z0
0hbfuMXHFPlWohuusmnUTqfgtCGNZ6P58kTCdWOTDvn4NlH8xe7XG/udGR1ZvNQ3h/BmbBKne6x6
iqKOY00j4XnlOm6PY+lK0GBTh3Fn7Srus8PA7mK7YrTj4kh5bn81U9w0fwYoB4/zyK37mvZwYtuG
iwOb2zyADb4ZhzJqrmz4gYnBtps6XBMuL//ZEnvctetaPleBrP+k/I2/hpLLDrl+PkiWltP0ChN0
7Fk41iv6r7SQ9gGdIw/oEBO4rxvJKjzTVbMr5BrrU2TxbPFaqxLv0stEXpbB+u9hXKgHOoqB6XhY
2t5zV0DhCqQAT8oSc/llGZ9gvhAqH+5xTaKZZwsOToLoxmt3Xu408nudqcS4UDEY58di4E7OLZPd
8E7DrCM57EBCBIXC66YcyWNsRQDQdSNB4Lyh3fIFl7ZJeS/k0zIe4sbFzY8RMHLxWKriY4Kwm+95
A4b3Mzn7atvNNQL2XKBBHPGiMngCMQyYajd5yBr7uDRsnvcJc7+9BxNL/i3gAzWXUTpe9hKhRInz
IpFYTiQIyq+aopzw3WO9djbs4lOaPqi0v+fR8tc7R5vpp+hQHDcqZ8bbrr4q8gvw6V7hd5irHx06
1ZMa3AoTXiQgxvHdcd+ppF38qwhdQkLcWtiOkAub7Rfc5PG/UljejLLLTPRtSpZlW/yMU7cvS1iH
W0dVTbWjbHOcd8DcVbg3rGJeFdml8FTMuhqQjYusfmZdPcuPTrJ1fK/dXMTP88jPZldxUxwvuuyd
r8ERdXSUTBf+xVvZI2+RjeJ8S+NBSmaiCNaXaeYuuYWZSGS2mbGcbbq4Wyb2dnbALq1Bt8sN5ufa
fuA88sQV761YzvBL3H9tVSTBRYSxcD/Jr5qXdqzT+TIUapJEIDxvgO+KL/eJa0mdvmryCOl2wqe+
7HtwsC8LTsAWtcEM56Rk3f6rBchLl4ZvwmPVDPC/Ge0BLBFHKDFFfOFQi8L7GNJusZlivJ60hlGy
cKoSTJck7cqkOgxujB8sQZnZBnCh90DGqdw0ReD4T/1Mi+A1tQJvKCBAs2wRwNgoqjlZnnObUdrF
1D5OW+sXIXiL3muzbZt5at4onSpc2SGYO+wpXU6yh3kAAmKf+v+Clm3BvYvp6gPAXukeUzQJyVcu
xpdw5nzaRXkrVspDdDn+DWGhofIlLGVg0fJh7xWQZ3w1Q+GxVVmHNtwVJQrzNe/Y6YlQmeBTjp3x
f2IGz/NAIQIbQFpoqj/gffxhy4zTEiuQAYzlJR2TC1sGjxv9qvS1GCmJ3hGDS8GqtlyotjnFDiia
5dB/NYGXI9W3fRiSHJbdT1I1MCH6NegLxKgRsz/43vWvk/pcHsBAB39XRTrjPpuNRd+Kq5T1f8tt
phuM4JbGLbjd0ODBpAZ5F8PA1NcOF9ZmAkYHdVNyWa+DenikS4VdDZptJrdhNVvApQM9jj2W8x4w
UkWvCDes9sYYxAd1wgmRsg8zmCW8AtweqpOOhi3dtE3H8sYTbwzrEeR9vwEkVlWAWPw8NBvBifSf
ZzGUA8Pt2z8UBGSUVHCb4C2csqLbuFM6PpHyNBzcnI05nMh4fp1xmPwB8Q6dISmm2XJrcMGBuf6E
yzm04XLymIsXHJewhrcdmKbnAecqNsEaZMqmwyzk70BAmq+8WkGIViytqFYJVFTeF6uElCG1AwrQ
Caf2cx3Q2m/OIglLalYv9WrNkScG/g6MA+e5wy6TMquV3cVPEpcYZeiIhu2qCf7zE5eNhuP79aGw
lfODtR6DV9gn5aNZNKJ8CrlLs/it+3dMFvBgZUnXGGtQMWwrfVsXe0QcbvEQcKG7xF/Euxa5+2tQ
U9vs0aLxXldGCb6JaVr+siNRbyHBvxACFyrNRijf0LDD0gQGFaA9BfUtComlqvWrrbr6Z41EDjwU
fYYyPBWQYkvHMWVpV0URy3PWqhvPj9VLPuNb3dQzXlv+tCn6Y0GonvjSItpwoHZ05N6Kwjm4eaTp
/7Y3n62qcv3UKS0yAp0FuwZcbiP9JTaBu0sj7FpvPW5mr6aJuidOzRoeYZjBR1O2obg+wnD9rlyI
2gyQ7fphVIT/j1+myrdyiuLHwpuYEbhkG4KQwrH1xngCfyhgzRa8Tkqo7pCSdIm3dDYrj8tByfIb
379+nwaxfsMMKCUBTYzTGVohMPlwyv+7XY1B1K/u8kvKKoTehs+KCY7Pm3EtY+1pG2o9gtY45Nos
uWSXBo3HTsgFtC543nhzc1oeqZlpEjK1PWH2kkVIsS35PZ/B2cXdhaMyHDY5HAvysXmMtXUm4vI1
i2rG/w7x9XmqBJJS3aTxn5rwLMySiKDvQeoofvesYmdeM76+sN7kP2JivRXWFAM/TGc0Wu7XVsL2
GIDsrXsRp/VzkXn5tzY30GBUIak1nQ8PudcDTxfwm/Qh8hT5YQYHThQ+CE5pmybM0TJLlna7FLdb
iGoaBqRaRG22byd/YN9XFh0+CrrB3jCWIrQTf7lFr23SnycPV8huxGPwz1md7B/NP71AxI/FOY3U
+jHxHjTbZKjl57I4fY7eVBRvhIHnz1qFIib2FZjHGDaSu239GdTe5HJqbQpusb+SwUvZ3UYGVBDq
Nfd9v8Stzg4CByI5qiq8lHJoPxLLQuuS8uH9wUEINwR2HLf7tcrlReJgLQ51Cw0B/X80+8ak8jEK
rWP2Q6jyq1ALr2R/ScscNkeoHyfmjz+24OdyIIyROBs6k4Taw4pEW5xQKFhBI/xSPxBxBV31gt5k
wmX2d2HYw1RFh/L+ern0MPMFSzicCjOkz5XywWBMPpbL3QKquN227TgDoeoLN6g3sy8ED4s7BxcS
Zs53wuYpYfxeqgc+SyTrgcrHM6oXfwHZn8wcGtqbuF4Ni75rmSXaXZz4uMxvlda//BQdrdug7niM
i4D5CbcTnCabwu5HeVc/d1LACRrE1keJMUoe4gE4PzEg1iX9U93jit3QoMSvt1k7IBMIzFl8l4VF
/IO1Hb+33/bdf/OE6YBKkHYeKfYc4Xj+WT1IKMFGebqPH240AIxoPFYtfje20z4mfswcjTjOoLzN
Z439vyd8TKPCAogI0xJ9MmlxwlatWSPgX5hGml5dptxPGVrW8wfLBTI8QUdFzURMAzeMiM2R0+Xx
ckJqJmrVTr09lRQhlNA1q/w1IDpb3oW5330XfdTH+zj3apjKXZT/aF5M38yiVHS1Y5vkXK4ZM3dL
M5JQ7VlN/k0SHa3pVuWdHNsLI5wfn9kBa/K1CY5aPv4+7E1wnTiI1D/qeCwX2nEQza0Cqr/dYqC2
KW4TOjHJb+nhFduxj81ComWoMUehm/zqKxzH29swB6G/XgihWfz/JDjrfii3a8G6wdS5R8bfT+dv
5OiAodrTzXK18MwTSPGC7ng+3FbNOIZAtE7dS0jAootI9Ui6PQq8FgSXM9YzZ7P2/Vvllvxz1E9Y
/Vgs7EI2snbi7yQFYsVURrxg02C3rp7mrBpoYKnS6keybU1ORo7xm9PHs8VqGJGk8VVr/utsQD5M
AYvki3Eg8dICzYV+D5Yv7o/J0LWvOBb7cGPMnICpaKSiGyfrF/k20mD4OoPqxkfgJ4M9eYsPxjqj
RMceE4LUeh+2jat2oxz9B+QeM/IqYOVKBxt2ne5u9vpi/MlQWN1/DlZ1wSkx1PB1CHofZ3+JnrKZ
ZeuHLmYU59J39Xxuq1gRAIeU1tZb9lhF/W2QOsdh1+Tki5kpbEb8duOR9XOutMnw48IgLf9OZoT4
x5/i1NeiWf0EEMsQoiSnZRfeDTHuS0qUirTcjEGoqZKC4jSIR7rtGQM1vP8V/mYeYYLzq6rE/THP
dovilsPiwhWilr1267QH0i0qf37k1ZKrfyEad38K2NlS9GFY6G+gBmXNL/LsrX3xysi+WNyrbKmW
KeYH3kbACnlWixkI/FqKXyuL95xjPJnyN1DOyfKRD+XUXl1vFOI+p+qb1x33H+AJRAXSO4ONjzoj
RRRuLyOSSaSNq/9rT2X/yBKhhHCky6rf6diPGFVDxJUNa/Z0eIxNb+2pq9v+juOdo4as3Tz9ZRtG
nVGI9Qi/gU3xlplG9G+ZLRt5P1c0hu5cw//jj9qUbfBJitSTzxKUK582bmQ2rpCx8A3RhGUeeYm3
jNbEO/GFUnXhHmZjsiPTeCG39SzQ2Hn8TLtRmHiHb+zg7EDhGmF3TO3M3g5ID8zIrF6m7o2gFOCL
LO5T84Aa0Ib71rBe/zIrv5Ga7wxs7wE7Q108wxdDHAkiU7/jl+yizdjZ+TEfZohGzTqtuEPBt8qT
X4d6uUPP7cR7O+h12jlhH9FMguRNhntOXa/8D51g8c89cYvxaaDwTr+3fsRjwhqFjUeIGZuH/u+M
pIuVSCqcGKs3SOChBps9NZgzTh0uJUSONrDnA1IzKEf6buh9rl0Kk0/wTBlFH7/5wLnIu+LCSL9i
EeXuCyjDCdyXn7oXIDS9fDCYT4ZrjVJ7ZO3RNBjw8S2cSZUA7Vk9FpI/sDdDhBw8z8I5F5MTla8M
jHjk4fDXvTttVUmG5TWWfRO8kv/yoQeygiO9hwfS2Q4AKwgLEkF2QZvDDHgtsEFER8Z994Qroo5f
0f3o4PKwVBY7HVnxNHPZt6cQ2MF1njPvNU0q+Tg4BAX2lWmKS9i4rN2QKzJwKoViWEpGHn3KO6b6
unS3MElkkM2elYOMfhmJ3pDlJSlCzGCy0HhwFI7OecUOmZNgdEERPvpD1k/f/jrM9gEFCZcmDd6F
/7vyEGy/+E2V4R6PJ24PbiohR7ipsW/+phkez6Vk00B3Wy37SVFKbwmEMuRKAhEbGXA2XwT7re6+
aRHuW63T8b5LnAQzoBvkkySMlhBN7VHuCR9Akc4TpOARn9S97yfdK/6m5ps7rEy/E/7MbyMHlpmV
EBUiSrE2/xFxw/MOuVIgHy3Lkufnpc3yZwzYa7YbwR0MWwPVFVoJysE9i94eTY5vqai3nShvr6OQ
INe2c5TYhWXQqZfU6sE7BKvinjou2FbBpcyrpe/LlY9hrML4UCUNi4IwzhEhmmkB35GqLtkF6Ek8
dUUxt7uJ89h5D9nmRp/j6LxlhG3IUbTOMZAcFUHDJ7yhB0LE9zUXu4mNjt9yrPdkiwQja6Kdks6X
ZSVgPFYFymTfIabFVi7XUVBDzZgGuZzOjUQZvZJciNv7tnb7N9v1+oZvWz33qWRR7Nz3ENGDJ0D5
VXA0/Nr7Y2z5xb23gvFqM3rw5YDMJVN1LMcw+crzWP6LcQ8zEKzJ9LdSkaLbYTBa3MyAza9+jBRl
m3TtNDhxmuWdey12DltM3jVocEnR6DXnDCMdKa1TyvKS1DXtJPnZ0yEwIcwRJEjXgrKFY0H64lvi
WbC/bkwD+5jgN4Vs2qHn7pUtsmIbYSosj7XbFVR7qu5PndRuyz3b0XgmKTL1TxnDWrsP8fdfuwRF
f8dS3Z3ZJ2oxQ1Ql6Y3FuaofJ9uFiEeQUdx3CDhQ6IBTcwWcpBLrdVlL2Lyen2hzUtGgu4N12bfj
y+lEvaXV1XNOFbltLuh+CZML6sAYbalidPuDKwk47VIUsOeQORKAKKjjYcC3agqeQ+s09iP4f7lM
2S0FKVtBzds97vrlzCQU5PdCtPqTm6kajsKLQiAIg4HHnol82JHQ0gRyIKYd/KiZD46kE2RDV65d
DmpI+uKsCpaMkE+8hGUnP5p2M0azXI4p0pJ68JgQ1rswjKZwP6ZS3Go9iqlsTyLMg6fUTIH+Cgtq
oukKsYM5IuTK95TSMOhrNVIniewYCBscedoJCuGMM9clId7aRjJRBVEXMW4neRbp58B69TmI6sKB
ausP68FjOaafomkd/iVYXlEvrI09dTe0md0ZcUNfs11ad5PDnv6ORS3KhtOSbXiaoPHTc0PW4qkW
sS4OHgPHrbikLYPPDr88wfOlcL493yXahsgTqD1GPOMX2wnYRH1CeVhfVpF1yXIUJJECBmzi+YKv
Y/YR5f3Vce5wM2ENUSpl1MwiBwkWhh6Jz74qD7xOnCfMi9rbtiMp64Q2vypS+zgK5LRtctQEjNW9
z83UNOa3HeLqLlzwaG0T1u7JMTJ+1EFLguUTMUpKJtytVVHPCU4SQJ65THsLtv6Ig2BuoBOjhqwg
B1akzChPsL020VI5Hzn2w7ve1HLZRvBx7CFmTzQzfGAZYKJkEgZktI4fK3kgdcCFBxF5NCCJsA63
z7zg3F80gqTrc99JBjxkzbZhVlqIm9X6hlwOQ+UAQajHT4rq8HN4WIgwwzbpW4oJ7jc6oij5DhcW
GPiihH9qVawevS5ov9vmRgtZOxDJXZJY/1o6A4f/uIoFjlLZundKe9b8KLdI9LNLdvHAwKy509sw
al49rcLsItG464vLouwYFH6Pm2JphPusUQ6xe3iR+A6825NSxGKm568NW7gnfkzC0wI7nPcRTSQp
k4nx2Il7XqZ3q86AelMMSVcQ8oGf/7LLlAY7hRNC7ha+hWp/Y6cGvOKp7jxwg7INJ/3Yly+9dSf3
GBgKNzfQL1iyIKmBz5iES0aH8m3jpEd05AjNcMhSGR7TiaU1Osjgry9B3i9/KbaI/nWMRFcokDne
BEE79XHo5bS+4SNn2gi9Jf3bG52N973npE+8cCBi4VkewYj5oFo3/siUf/5/JcinO1sOSOzvfSr+
UNNMt7PbkSXZAybnzal03jjfzkCoV4i+ih+rvAjfyXm07he6ahO/zA3vSVyUHIUuxcmrDrde6K7j
l79MroNgdHM97PK8i1OMIKSWNzM3AMzxKtf9uYDDK1+x5wSgsNBDWfOvAXFv2FE9wMDSIymVVAbo
uAl9cOku/wX41JCcDtSq5jJ7Mpt3hPzrKy6/IbvnK6q/SHNWdGwMWk60O7TDvRlAeMK01dN0N3o5
JXKb3FcZP2i+8uY7Yy8UfQZ6GAQXh6aikYuVKzZ17kR8LYbvlwkPhFbAu0fRsx2DEriS+wMTM5Jh
+Q3mIIl5B7jpdO77eGlOtcSqewgAc/aXnAkvPLl+mN7X3CTXp0Cv+D0GuS4Z/SC5yM7cgjFib1w0
yvTS3bq2n7ATrOvRLULtPhof5rgCjoauQadORZC5M0ypDX8t0ccqEeFz41f95ZaPXfftTSAAlOE/
RYCr/gnLLm03YZDCKExv+I7wn3chERyhv7Vxlg2v1TQP05/RUUMz4vnqpX1p47x29v283B50ISKu
DkxSr5moaILezDxI34hxjvi6mRv8PfTD1H/y5sIk50RzWbunHDy6rDRZhFeMlWwFY37i4wdLTFMf
k9p3lm0+JCMMGNsPO7Ap9bgfWFpwmsa3BOy2joJo+bZpOsAj5vFdxnWbyHV+c+B2+48hGC+UZ/qk
WffvtHXIv9/ubPcY2vvugV1iNBxaLhUYMPKaiztexmr5Hm1jWCz2ev5Tzjq1TyFN5OS2xymhJ4f3
Lam2cA6nZzYpnof17mat4sjJH2BeSsUGjoUaOj4dWlsR2rl5pqBzqI/5hJa4nakMubhqjKi3mEfe
olVR6hbHfysfb2lcrkv0MQabaPGU89RQQWY3oT/QrDJ2YvIP7kwSHOIXhe+7OXSyX1R+CO+CuVfy
Z5hsUocegsDr0sHT3wJMl9SlLFOOKrdMMpMHVXjOheIk7CqihMWzRwVlmtJj7HXbkipPAjglrib6
OMrSUxZqcOb2uxV4TnTw2br9uElpU+SIZHhgHXTzZUKf3WUEsVc+jQU+H5kPJpA5N+DAWFio5sAC
BnUdqPiNdCbojdzKEbS43+mlp3jG1/OOpW77lJVEsbddOnBTwNzeU4NwawS2HoC5bTw6k3vxoLf/
kVqZ9m0k9C0eUXtdse2izMP1CaDwHsthdddDV1y3a0mmjFI0Vc4XevXKfx5AoOyQgTq782VfZCAP
/G55a8rOwdk8Js5dSYlSdC1cf00uRRG2NYCsYPmXCG2KD15l07NKCtle6N8hJruRCGTPZeItNzKx
O7NJjCfsoz4llhSXL5rLxYz3jEWUx5jjmZHwLFLnuE/bvP0kf7jWj3ybTXMhPkcvmy3An53REMkT
8Jj79m/JyMOZYaJBIZiSc9rGghX2joMGad7R6Uwtd0MDEQN1WoeUjVRY2jXR+3jjGWJVMaBcF39t
0V5q4NHge9iGnWRH4wTsQJZZO4MNqtqvHqjwFVOgPKESRstbPUryJwPQhlMf9FW2xcV+65yk96Z9
GTOsO1EyK+dXvJCq5PWG2PfE+iB4dlr2Ak8ZnxD16HnKiicgu3qUTok/VaN4fbeKiuGNnnuDrUAG
y9GxqrhHTxbBseQNcpndZc5xhQDffEiC0FCUwgu49Im9hnHzSGbWPUb/4+i8liTFtSj6RUQIEO41
vS9vX4iq7h68EwgBX39X3reJienpqkyQjtl7bUJsQFQ2tep3c4qW/4V1ZfJKcGrdHuoitPamGggf
EV2oTkXIvPFpYt2Z/+CQ13DtQn/J/qrcIgAVDigPPgtSt/sYUWucAqsTZGROGNbHzkqqi1kw5K4m
VbhwjQM89esQw3N7mjU0bLZgkVfuAm1NQHZm0hr4Nwaojs3vubGIdGAqMbJNI0bFSx5GkHfTCYoP
APYUuud/wA41Mib2es98/ym/XxhkwbZwoRAgJRhK/VGWcYOVOmBn6JBJzASSfUu95TpUcj9w62DK
GQwyWzWXgEdxWehLVbOrehQKAxSzC6zDJKBmzdZ0OZxBFiAL5S/YXkIsTR8v29gYULkeI5ngIqGX
PqYjkXXrNk2Lj6EKc3cXEjOfkaa+eA9zbaMgwKLUeRgV79DthVXOE/oZFhzMdF2UELkdfeM/gnUD
Q2Tobg1D8WCFpKb9hkGXMnmK72TDnFKOxdiIecbyy5x8vpwWb+XNEBKeIiOQEToib58aqjJxoFFw
Prxe26yH89AcMnTdy+MkEGYhP0OGjZF6EWcER+SMTaoNo+cUWYDaLk6uGAsPzn9MRA3tHU/eX0pq
c0IjivhYcBZDRRmV+O+ueyZwkhRF99T5rX4KQRl5a8syKH8QpkXN10zO152G3RFJpIvyr91niNfX
VHbhDlqLjF912KcnG6Rl+Q/rkgtvDuerg4iPCGgAhIbJPAHd7iTGvQY9Mb1LmlnxN7bdLjuESJ0Y
CuJdBpFv169j7CGdWWSWYP1NOqI/N6zLxuEMCyOEJI+TaLtA38elUMv5pYcBQqUVpXP0RfRfAFzH
AQQI1KROb2QqzLzSs4vuKLUCJwNTOWUEL2bISM9xmOX/9YGPvMwHegZRjtwiG3/CPVoT3zpFUTCq
5GVSy3gxM8vidUNia7wWQzWTkIjH7MHhrulfvTqMm1XfDXW2r0dLQoOIpuTGSo1f3FGaLL3abpxz
NMAAXKl4wS5gEK9yTo2p+qXC1gl/sWTuvlKayMNDUAL6OOje6vaNxKC/J5bgXhlaLNqPXdUVh0kh
7l/PZbDg50tsdQYkO/0i7KlK8iKotG5zpmW8SfsmhFWskb5vgB96OFF9OAfo60lsOAgVzgnxAzIm
is+uivg/xkUcGWBCdLShY7Z+kETTPaaNAN0YS6mr92KOF9ZMHq71F/p6UKlWQMu4RiGBbAwwiHMg
MU/PO39p/PZkytRrLpR6E/+hY3n/QdYbgFX1TrCPozAE7eVXSG8TnPTdkfhADHMznLGYUTof2Hs4
ZO4rmPWQDbGPpQokTeKA2sjRCC4YMNSB6UY7fCZhGwT+2aVMnr/qZVLWcSJ589r7FS4kJo3y3UfE
4q+zXpKsBb5gAR5orKZH/eenLXpAoi9hAIhIIbAh6kPuTVRA7Mvh2b/2ijSyA8jzFBadyrVzjzKQ
EGBFz0CPRR1NuzMWtIZ2pAsLn8Ok744hEW6l6uYHKEKORBgb9fe+Cyf11sndeNyBNyAWBvE9HO5m
FKFakSULg5QLV19Ir7yzrBDm0pvMkwWfyc2XDWsErTaRmdXHaIhwooZBi7ZlgoXxIAwc/QY7F63R
TBvwpVXDMrlFR8yxjipJoOEnpWoV085ERCr3wzM0K7Io6EktHGvCaU+qN766CJrhO1hxCMzeFnV3
4zVNl/NcjPI7twq6dlI5+uVS5LP46ckhatfx0gZvvSlqunJs/ASRcpKma6zT1cyCn3ZgC67Rf6M5
TshNyF2rI1BERLepEEN47UvDBQ0xw35LTRfdmFQXGXdeWjInr4251E5DFhTIlHGnFqho18Jk2cNk
mzBZd40iWs/KdZ2euHiKh4q2leRHO4jC68SYFZe2O7j/5YA39nYwF0j1o55OEaGkf4KAOXFYOHH6
yGUmzIpFtm9vzZIhv0wbOHMOShgep66zPnHyO3/CsiNNE5Nytyf9p/zXOlbzWw9kpSFCgm/j0snm
eQ1lNrEfPeIqgQtJx0KFCVuPZtiZmVKse3tAgh7bPWvd2B0Iam2Y3l5GstucNS81AKihXVDyrQIe
3nmTLLOn160E2LOxjVXsGgZ57rpqM1c+sUUv9HYSBeFTQTKqeLssoL0RqlpVe6VoIOQPm2WUvPDA
1AQdMr2ki3Lj4d0vGkoxkZMihds7QjBqj7wU2zpEj74BfIBJvMfg+086Y/hWUNYSxgzC7BemJGoR
ZzKzvramcboPl43fNlCl9hgZWixOYLYPH0R4wGbykTE+iDZFsE40M4odqFofFdFP0RrXBdCIjNPe
Y1M1DievCiexKUhYvvej3vg4S4bdhx593XA0fRY+QzNgbiCZWkT86JqA4YzPnHglSDorAino8uso
JjIRM2gaHsLOC5DyOBguj0SDo0OGP+aQ7Edi5LtLD2H9Ii+OQXIZpa6TZ5LkyR0D5NTM7T4R+iD4
8TwclVsmTylL9qSUdf/hNXG0HOnW9AhVtIlAqYfxIg6Yr6gXNeF/4g5M8spnkjfmh1kHtCkpXrMj
9rak2rUEZDY3Vl3hGfKux0Pn49eBttDAmV7IqSnPFVQ2ex+r//PYpzAEStqM53kgEmsbLbFU+0xC
9PhGoO88mImicGMTgaHXjgLaRfU1w9lYIwBJCSeZTBuUatUOgyz2WARHPJCeZTtcXtIu913nLk+j
4wZMfwvTP1Wg25gYDx72rXdPkAPwU0Gn8M8RXFk4YlGQaLt9DFOJnHrD31bPFtd1YTO6YObpsgzl
QjTgj8KSpOMFxAAPdjYy27cR17xAUzDNzgDLfaKwlM12WKb63PalGDeeLbGtNwsFySdtUZrs2RqM
jMILpz9FLsC8DcWGG23Lwe/f6lnTHrSpMACH5sw7NAEz562jHP8v/mDN4ai5PlZtXTsf+eiE5z7K
8s+wIdRiRSSLJh5P+d1PowQdddcQr0DyLYqZlceCjA7HHrzHEQ854XhB04fbQfV1g9+xKY4uIht9
mJtmknvGMyQFUUKyuJ0KRNZ7Ehqar4XITutTiJlodQsgXkk/E48Hwkqnxwh/LwILqyuaH8tCobuO
IB5Qw/oNUkIy9yxGH6mq3G8ItktxHAgQuPawVaaVE8/DfwAtcn+zSBen7OJj5j6QO2H8LdOzpjqN
Zrm7FmAvoWYl9C1ivYeHHa2b1/8J7MT7TdsOl3doDeWCs46053SssUlgUC3TY1rb1hPGdoUfLURy
cSGPIRZn6vMYFfTsdMbbN2RmJUcyecsNbEnkGmugR3F1iCJYJGfjzhBoQBEgZJMMtNd0NFV6ZnM7
P8UZD+kBJ+fM3eynBHwqjysUSR8InR2VPfK4JTCd94IjjpTOKtGpu8V5hIMAoaoxGwB8JC8BVaNz
yXrm5xDQXZ1m22Ao72phEEXzdG8hsJZAKFHLZzRq4x0tUfbZn6IocCdalXIIWwG/j5ZvRf2ILnjF
nwOxt2PDWih7k+PlcLfEQhG35zeShrainVtgQOAMJCmK//EGTxVqfdgQw5ZqP/qnkZEOh7soYGAH
R7uw8mj7meOoMvlI3JqR5oPPGiZ+IR4OiyV8xgjPJi8JQpjzXPat+48qZMl3IxfUv4bsm692IDP7
GIUdICvDgmZB2OCwNeEJrKMTzgp1IoUgiU9t19svQ+RXvJZsK+xdiZXKnMiKmP4jhFn8gVlTl/cX
pgy3+G58lqBD2C4bJSByoyW0+hukNmO9OSMuqHjOmDIwbyxcGuUkQ7LFdKzQrxVsGXGNE2bZf9uC
eID9jCSRzxSClfzkAcR3se6RXMeHlC/f+VX+IOzjnKHmY77VTlZ5CAJXFPhWHfkfTXSHdn/iKzrF
k09w7May5YA+UjKF+2t5OQV4yLtHOELcK3EEfoWX2ELKGx/smYfyFGN0xc3hIB7lRHKgz8eekG1A
cCtRH2s/ZpSrN84EKBZqCogTNnGu5XGNaZdLSMSp5V9bcMzWmTsvXbZJBGx9C3HD959tu2PvjNNl
zHZi5Ce+oY5GnGV6Tx19y/Ld4xJ4JTM56ePSGoF0ufQyltftki4obzynMYlmI1N6gMcF7JlgqPxt
BhhL8pGyTJ5OIkWEx4zYC4O3CnsDjLhSBS4L4kZ/iqx1fjq0M9FrjzERED4LwlNkek24rp8Hz5zz
Folms2HUCpagvoytJHezWypk+sBrokPPkooYe3twzxpk8LSnxKTZbq0wZLqIpaXaeOEkvR0Sg6D8
cHNWH8fUUJK/Rimq85UektS/Ei2BCBqatJ+hLsgrP31hJOvRvBcMCvz90EHtZrRb3ZkUkQeaFVR6
wO5msyQWPSuSeUJMXxBYyeq2gKjKdkzS4t+6gU+KXRE52q4aiMRcV7ZhIUWLRGzfFLTTp7WM02ca
GN86tF4byCszNWx8SCmLjYJP8rfWrUTO6OeufDO9bVurClu3QVvoM2ha0CoUq3kU2OVzrSezrQi6
icixkm19kM0ShVvwnAS0gOVqMYWPZCGdEl2Er6TVtjcGaixMortIfwNBvS8JA0Jpzb3Tul9BTmr7
iiJ6BhIaewgYSfyi9wO+T+hOKGLvm5KCc6avqc/2zswYYxUjc0BwWxJqtK8iSdY8jk/Yp87gmUcU
2WH5FjDMu+cIa+fMrzW7nJeISDZFHIHcdF2gvVHZzuVXhHN9BjnQZqP17Pc14pdMQ13B9ouK4x2C
rw9bECsPOnyDaMDfKp332Tkm2BlpriXT4jy3RtZfi+9q+cMPpeKf1nO6wP6pezaqB+zpSbRr3N69
DSFdDR7wNLHWYwHl4sQttICjpDDk77T92nrOgVcxtFnabhleTCOaAk24BkFw0gDL/J32GIyd2Ffo
+Sd1ivHzjjaFPWOWkWlkHIsN3IZUMsixqyQ9YqsOLJDAbYA2dEhGcbaU8MP1RARhe/HLEQtJxGCO
sXImk9oQgcaJCtcCFF26tgsV3u67GLRMeVaBmtQQvlbIfYNz7sQJQeIgbhDDEyFOp4xECuLrvadp
xiXI91NY5XJLBg6vlN9DfQGl2PjjC9PnENjQHHHiwzOxzHpKULKhgI0kd1szJPGfxCnH6KlV3MeX
Ylp8Ph+fPxs95L6e+1cS8VT+5KPauWt2tB1TS5CWg52ZFeexBoQFmw9UH2b7fM58EFe4lHfBFDk0
EVCLW8R+WRzvGz8F2b+yJz6nu3hwGbS34RxceGSCcZBftL/Tk/Dd2oZMm+FOYGzmnwTrJYvW3pLI
5YPCeSGCeyGxy5SQPLZ4GSsedg7bFdFabbPXftcFbzLK6DVZUS47fNl4HzogQANicPY37KQMu/0s
cII3Dl004liJfd4yFWhCEUFvffdj4PxN4cuhNuIABUwaMURCfCHER8o4Vu08dITkk4vW+56yguhq
ChTi4ek9SZuMW+J4gJ1wiT6iDSLPy7Vr96GbfY9cNXDOVJFNH3C6rbp4GUN86AoAhFNEmdjOiJ3u
0Se+J/YLxNZX1s9sV2qU1sXeZ9CBOCz5fy4yFD+8Ilo54iQnJ8rh0ftENKuK+oa14UBM6aAm+Y02
BXwJezRMh3PItB70aueV56hS3s5ldEG4S1f604aC0uG8JZEOvbmfT6zitEb+xanUQmrHM8FImks7
XoPZSP5lg+iIXWzG7ouMX/evzsjiS8o4+6UzgnOBMvFvMisSHmxM40c8TfjsSSHPrV9OZwT+cc9D
uKV0JP+ztOwAoVkJjvDSNBJAnXR1Vx+yCa0s0jjI5beUJvy7YoKVbwIV5K+ilQ+TnqLyQeWTcwkC
XUzrWXkuSTFzANcxmi3hHjp/krA/WBIyKYcDkXFEoOB8oXsf/B0b1yWDsK4pfspyzqlPq56qC+zf
Ymr8mBVdJdgiZIEw7eviKWidMbtqZyn+2Esj7W1VYXjQ/GYWzdCarn75LWaUhftqcdtpjWaV/O1E
0ymebAaC/boO7LxdWYXfIISoK/GhxsJ8dHYXdLsqNHa0VbltuecmieJPnomx2wM29ZKPsXRpzwOr
Z2weBLN/rWY6jU2ICpCs6KlNCHvqYmfm3o2d1yg0RNS10bCM7wo/G/G5kScuDTkn1QZyCfmgjMPc
adPYMn2vZ4Efyy3gZmBAYusYbabo7hQTU99XVxwnDXVuXaPlme1ZnMXskVjdYkWFlhEmWqCByysq
wleBFVA8jxizsjMxaW39zTB9ABStUgxUM0/iFJfP9MPJJzw+Rm4YtJh06SBO5NpLhIU5ManQAFeb
nuABpHeND1hurdLGGi5LHeh2PdMNZS+j1ykOsSnwok2E8Axn4cjwD84ZTpUJ8bHq4lJyqGuBka63
ND/jXXmCVYWxK2woHvDR7pN93fTYYduSVAUg6sCaWpYbXZIzUctbXD1daxhZ1pmvkf8aK7QRjbes
+PJL2bt2I/YpsSZmuWJDTlnTdhb+e/XotFln7+jH2uZ9rsVCfpfrtkO0K7K4x1jup5iWex/T83PV
Ss0HC2oOCgXSY439khV3NJ/UgrhxNxGaU127sPb9S54NnI9nO5EN+Srot4kd2TSccxIQQuvpPct6
rX/ZTk3eZ8zeNH9XaYXCmSAU4AlruyfadpOrdqkvghE+GrOKuS7csDAe4Ed1AXb5kcF6ubdr/vhL
WuKCgrnGAgP5bqs965Rrptf7RVRp9tiVKDhXjAE6/qPKmBSqXUKAAEr4UV0GeyqnrzxpHGLYrFkS
3CDKeh21sj+TSCOXFwF4zj21YwktyrLnMcAiqZDgZRSmhIiSUMHkofZnimDZwWXaG5YKf+iKDI6B
IrCRnlFaoq/ikq7BAiVwhOivwImeFItWvY616yx0zTC2NzbIT9AIvjD1ZmhQFm8ih9iFZ5HPbatW
nU+E7lXNXFyIwAYITleWEr5+zh23r68IDub+3TP0xEw8iyTZeNaEl9BFngvMxG+GPzHU4uTWp/Fw
qW2tXhF/i+rgdo7BCYRFRDBGaAi1mV3qw7J2mBA1di3YD2XdcMknDRi5NPGEAqUb74iwBnLUV52j
mcUcVIS/Be+X2UIa9UviWShEV0MKWQyBqohAovPFyGDvdhFa7ww2r3+Yo6VnCUetWK7RcRGJCrsZ
j1KURYQucg9StLGVMe11ahya97qDLk3g7oSisCCAJToWg9Thp80w96NBD4wSBmnONS3zbLlZ4yiq
b5gjKnskAoGTgL2/WRCJqzIKXjTdW7cBvmB+mt6ikG88KpMDKvn4E8VwewRfhhYftZzgpafJuoxV
h7ZxuBdqhDsyh3plDdEFZwi7uA0Ekkx7bbrJng4atYGz7Sp78B9THl5sYiXIj5ulCXnYTFx7v6FC
ZA911NMpvkhGjitlh36+seu2jE480d2jB/LvHthg2i/2JaXaeD4dAmiRfj5NfN9ibTzGzZcOtQFa
DmC0w1m1bbLog6cXu/q7eOFsnfgbguols7vpkfzXSVwsR3gfVIayKslwnnL4m+AaUJys27wP7Y+p
ktNc7PkuioT1NKZCj3kjQaffberqmCCbIH/PWLAStlbw8mHmuxPVX1hjRilL8age3uI8SRSee0dh
rYSNV9o7jwqtvLKUjuNvXt7FhY7Lmh9FQ5cmYkPfeTfyD5UhNBnXkwoquABOnv8MBQTP+1lJX5R7
jnOHnxRe4GycsGTcp8u4R1mps0x2L4Z/LI+FxynMGco8Wr42yzCd0iiHydBxt5B3kzcKnhkpjBAm
Uu/+qBW5/0NzJvuPCrvpiSfMoK0fQ/xapG/QHhKrLsH+JlCJf3FnefIQhDlB9Smo+/ajZJ/SkjvF
t467f7aRn3UwB3cO2vEPj8z4GwIHAgOBX/VmR96YMyC9iNuJAUlQDQyuQvkOM9InuK0cLfcN5b5s
9gY5kn0s7kggyinyjJ59D5ePNsNYHkpo6Ok29+wWNyiSubNJ2yQiVgnvxda18QNSuljxUbQTzqN+
yYtfXnL1bfC9g5f1hfvJVol0uhlMYrRPfYfoZnZr7WcdxDZBtmOfvC9dpR/hTjHPbvBAIHojXhrf
RyPH+peqLDL/Csvlfmk9wjE3iVbZdMJyUj3XkQ7/S+GRGILZHRMikQ1BZeXpUBdrBOPT8h5M0jn2
pKS5a8ul81sPzGlbFjtcRXvWrDEC4VqDTclqT740oZoLPFggqpRd3ium1q5c1hn3XHWU6PnEEJGw
0WM4jIhtqnasql02TL7aENiOFD0G0U6uMPJjUn+nlmVyGiUNwhmVMdGEV4nEkdrMVkSWaGenCSu3
toXneVensDRKkMXNH7he2M+PkeMAl1eBxzq/mfwuWGcWp9OOWJUp3MdTcIeFT/jrh4+4uOOHShUm
CjWPwJ7ZJ6b/KewMDlsIUQgbMPEII66Enmmq41avNXId3nMKObky2FfAyGKadvpnoyNEAisU+Itz
HTEY/7dksMPXykirWFczEx4QCYTjVGDekhcbfDuqPBHN7+z7qKCBAloQIgG1AyzN7AZhb2Csf33e
ZWdZNVFxapakTQ+Wn9TXuiA+GytgN47OasoWlwRvyaxnM2Iz+5rwzSWnzAfR907lkJ+1UHV+N9ZG
zdUQJSH+zJ5DFhXu3RgGj+WoTx4bQN0J1oVuzVTZg3fk58m7a2O52XcV5P7qCOm7mr5GHAOIWicv
KveaedozyMCQeNGcNqUZK1t+mXjQ05XcHwI9Uc1CcAbO3xAINmDNX4Wp07J/tOs/eC/CK4G5yBpc
vB8vgXFIIUZJIcVDaDEK6472Iha2nhBZ9K22vcEFe6Yq+9Fbpszde9xGEQJxSxaq3emxKE2HNJ0Y
BQ1NDFkhFXzthWI+EwvNQnxV2oEcV+AZCotmhcU+S8ROhH/xSoWSH4IU6AMqnTEg9BjB7qrKesYP
uBwNfBzRz5ioM7uHbF/PPlgpSbeED6/CA0PlOV2ilnzunTQiPIGaiH/HAMbmRpe2235SR445yfac
FT8O1Ix3uCaanJCk/heo0exrObnvGDWCfyk3MtkXNh0BznGyuog7v0UoDoAudMDxsKtMzX/01+N8
mEQOv68lEeQdpTaHPjY7buMuFuxHgs5hSpMa34vPcIOXb7Qqyw9mTfcbzjG/jBOy7GGuh9FuFyAs
umfrYMXLSHdZDoumZFjjMsHQFFEKfhIUbS988lE0HYjm0Hf/IM35A9Pk3H9EU1ULxC9UXN3Vyxx/
uYAvtOYNHsIAlzmZKsAA7TuIS9V0SbzbAaRAhdqq+u1a3/THFmITxIPAzctzDODKgtBMTsqzJ/hT
+SpGq8mIGAU+x2eL3PYK0bXAbDiq4HlpB2I3EO9n5Fhr3G68DeQiZ1yhb24rrL/Y4233EAAsE09T
OsTc3mgMSFHBrdZslFtV+e2ueX/jLSFgps/LeQ0XJ3dY0M7FwbG7AoZ1EZPX9QeHC5LQIXbkQZOT
wto0l9PFj/JeHnOiOYG0UfODt8eIRNxKFrHMb96tMq9oxDK6ZhJtsclv3bEifUfq0RkAsaWm/Z6U
o4KN29nDsmedW8ynkLkWG3kQzPVf1MURH0TO+918VT5kwT1uA9fs7mlB87tXWOOwzos7DBTkBfEi
LLu6OHp2c95zKlfp4yTD9A91iWC1tSpaMmtXOQqWlWisLnpIEsqpkx9VfQeZFyV6vLtf59BhSqK1
HDncNa+u7bzWLNFSdqNzX69d4tad9UJM5/hSUsmnO8Ba4rlJYHGuxP1bZtxZDdke008RMeJoOFHL
ZDDoi0wlLkKE1YHwScIraJGW7gDJB/lATmn/lc8BFoeIk/Ywon3l90WU9gihxo9/gZFlOGoSv6Pk
iRXZgCyd5itbDaIs4tSzgGGOHuiukCP3zTgzUjwtbbaok+8q0I2DNW+F43buYzqPC7cN/n4kQqiq
X4fUmfEnLll3HQXXc+S0Jtql0mYyxZq2XtD/lpLUW5Qg6pl+QmHtxV30L6w6tzsTOmAIL5gyfeG9
rwLUuqJ9Ra5B/DcqD/oXZRUmhlA463SrG897yNkeLgA1sZFmqlt+G973hO5KAzpmWO/ZeDlZ/9kR
TPNVDEsBPyzZBcEBJw6b8dodgfB1tH8IsdzIyfcup0597OnCxq0CvVzrHSuVzNnyvdpY4FMTsnEq
tbtsO+Y7Ub9RDfsXf4/WY+B8FBmMSvvZKXK6vE55lrUfGndWe8/p+RScjA0Dj2KCaiS3ZvGmpWdK
mi0LfUIrmDltRJbFwb9pKduYWChiPJCfdZD0asDYKK/M1POKMVktn5EzzvMtbzFd8SzDtW302HKZ
Ep1wZUWqGYhqTrc92ATvh9UHQ+mJvnrYdzUM+iNCSnRXWQFnYe3h33i928NS7merwzxRj/01tyhw
XzWj5oOyJmdgNpwMVI1D6SABXC11gn8IlcNwMhYXxgZrDEcnAWx1cvJJwYVe34fJA7N2oEAG947Z
BqFcprcxHwhRoWxI4dUlJFR+hoUor1EC3YBcZvw02LgRiA+uXDMs5TiPrS78lchMQOR1KHs3PfNy
Rgx1qp+WpCfyhMlDeCKKgzzGtoiTs11YYfTeCa0PJaEgxcoPRwQTRIPNaMwicqPoB41apKj3QDwd
c2EnmwbP0JBA+jKlD2+VLUiuanCs/Vsyuu4Nskoj1+JuXjj4VToBOfIiunALQatBbeXKQ5vOYF21
R/wABVAdhjvqF20eWmKStiUNerBNwHO4lz6MVLdVJJvI1aiBFOyK3KHiGjM7yI8TnLR/XTKhu8Ok
CHmToMD/1JJgok39AM43HBciVg6spLLl2I0GQmGWU7DzJkvi1eFmqWQ/sM9h0Rt0XNG3FpVJ4PJt
9O14KIq+/+7zafDQOZH6fM/6BvLAva10n7UXHLVdOB584vn6UyGc0kbdw3X6aXctnoTKAChCqNVV
fDXGmdh3djgZ18jfIToq2pgfUE7FiA5h7uYRuSbQl69YlM0evlgl3iUS8eIZqkesbhNkLOJZ4faD
HATC6N9DU7MY853DQprZ4gJ/ARUbTuJVx6Atf/GrAE1CQLp2yDo/pSLOqd1xLxVJ799wUhAMxAbg
Tm5ZSBua143Ts2UoirG/u1mqgpC7rGCg2C0OZI0+rq1jl/GyMgsqmZ0TbTeQfYN2l+OffXk5s7CN
t7IMa9oonkoZ5zsnJfYSaouGP/xcVMKO7lgWq5+eI4T7iC86r62GVUGo5ZzsaDBK2W2WuYm+Pass
0k1nW0v/1hLlVmxKdMo3jGjTS2bFuVnhgmXQM9HFh+selPG1ZiD5XCkKZTaWvTm5oYt208PO/5xY
SUY3Y4hq3xGjmR8DpNTzvgVdK78suvWc0BY0Qfl6tPIE3t+SlYAq+7FfvhZpkOeueblLyLrCMYg2
pOtH30tWaf1nKSZ3Os42yT0vYQiqGhSEgVMEsKYoYzapqE3nYVXFLVIXEWRQ2mTKnPimA5Qn5xC2
HMvCKkY6ueHC8+SOuG4rJOOCpPLmxikYS/SeicdqEo+9QNgJdlTLvWTSFnoHmFUwQjc0cY12Vg67
SHjuSNyy8k/oIlDjyORwRqJPAhdYtYJAR9SKFAOpdbG6yZmvuk689i8TwYkRTmwLH19742T2voaM
hICvxOuOdx4e9BIOW5T5RfLT2GHkbOWUTsnZgcKiybu0pzRePifurL8pQrmJWqoX5ZMVFVgVNi3i
kYmKty/tW55Fd1sVHfC7qrDwPbOSdOVn6w4WfA9HjnZ2acSivO00QXrZoiQu9D9JIyFj9q0p2Aw1
cgN7N1a6XoXMsYmh22b0eeENsYIvEDtlucKHV86jumH0HIsth2FZP8COksgMAd8ll8xD1fGobLrs
33jqQUJt7V5OMXtlFJ8pNno2Nf4fj5rCuauC4/LT5XrD/qEZZZ0iAYn5c8a1hzq+6luRsXxrWBgZ
w36v3Tj4uaMtlT5YHP6P4Np+okkvfvIqcT6wWWTPkgX7hq3z+NvL0FaYdtPW2plG+fY+7AYK5wVY
YAqkKCB5Y9MjFouIxApjA57Nraiz1o5Fsgor8DRoLgjEo4TItWyRbF0QvIzJsbeVJ0B6db6ZfxvS
hIP9KH32pHB6MS1/FTnFM5pMJ002o2zamRS5fi6+eskWeGMAwJq1W/D0I69VQPL2hoHUgCiCqyB+
UH48qhOCZzckF7cjbdderCza4UkArsrhMI7uvs39LHxKQe/Ti2Ma9Xc+sk/3aRZemxziZaA2iT0n
cTaF8CqsZaNIbevVrk0R7hyCKWeOXATm14GdCniTIBBtv5/bVFIp9DkovL1dZR6ViwJBaQXEiE+0
aDgtFicDMIhSCMF+RJkDJRdYww44XlcXhwoChGxwZ3Amkqo2BjbvLZFCuVjNLM7br2IYBv/V71DR
ksOkfOKKTEAa5rrJTer2+MxpbFkjMxCL2k2Q4zvhX7K0+K31XNRrrHi9WU1JLORXEaYqT8+8OYGL
Z7pAtI+BoOZg/cPTVtFoLyTQXBOhYohmPpv1VZh3Plw9JYlxYCk2AX+CZYTvgL655XdRXN+fExMQ
98LWohD//BrVPa1HUTpdsyLB1ncn7MeoZhEx40gXSOqhOQby4LaJdpEfziwWTpXPvPVgZJjdnZDC
5WwnQYQoLIw16PMGJv9rD5nHd0k1N/5F+8Dwj2QjJ9SEpHQQVCT0lp6LzxjreSAbg95KGp56aXe+
D6baRbbMvHoQ/mPoQtchhzpWsToLnCF+e2OaDfVvXuMFzYDy1JiAy+wWwBEy+Q16d2PCXQN6reu2
uIGdCuZiLQIRruHo456eCUMwaNrDfBl3RZ0H5ReD72g8h0u+DHtTK8IqqiTKzI52NSApCRBmumuF
TSSf1UsgRowtsL8ae56JW7pjR4+M+4cRcXCKulP1lQM0zIThgB8YBti20v50LOmt0Ijy8VSbChUb
hD7UCgzM8vJ/nJ3JcuTKtWV/Rabxg5U7AAccz+rVIPogkz2TEcwJjGQm0fc9vr4WbpmV3aRoTJM0
0EBXEhho3I+fs/fa0T362Yo+v+oToo4qjg1gElsKgzyn5t8Yg9dSGtG/4LQW5sTVoac2V401ka5L
w0ZNB5fJn9gw0hIIKuLQOwhSll9Z4GkyZrFjfyusllRbxBanKhVmtxVQFAfM4g2eLhsLCT0l5aMi
wINAX7Qcw/5IZpT/qyks8pVL5evmF6IRpV442sgSyy66uLWDuIUkXnuuhjs0deTgdKMFc6GIm8zd
0dcDipxUjbEuyFpj3Gf1Rs8wj8Wo2ZQ4/QbsJ+QpvyZ6KC5RjMRg9pKZU5SkaqcgStWI9SMwsbhp
GKXYyKskumyauvAuQTH0BR7nFHVbQJS9uWU0RanmBgEZJm4c8Uq5RhGj6SxGNbMeDh4BLIYOz0Zb
RPMhA+TY8FbL3L/k80c81fa6fQuZOj6KVIyMfPGhoZ+XBfVwbiP/oDdFnUBTnAPbSie6UKsREx2o
icnh7TdgoJK35LHhS9AB6nayKES2VDcOAhQOKOEFcTNuf4OAPI6OjadacemO6aS2REWE35ve1hpN
MGfAK4Dm1VOskVy+OHlAVy5XQLY26F+sYFcm0vgRaJX+avGZ5zwN2XzvjHnCaEUIYLYe0H+9gpDB
+E8wLyOE0l8COXtHVPcYlTPzOBPl9pYGTlkAeAI5jsqvnCMiBIPBZMwXD5cs7OJX26MMA0/qefMd
QVrhTQEHatr7WaaqNRPeJc2mEG6xdYl3JnWmdvMD2uPQ3siy8Cp6oEgf71qTWdOurcmpuplbOvsP
TKuI5eD+hMWa1jDsSDQuhLerIooPSKsh3WPgih7tqguqi9ixQGAQtQMa3dGGuJ6CHgcw6aLZfS/s
vthlziQ1IUueTZpeN6D1tZ2oeajyMaEdzcKzixE553sdFcGNthlmH3qL/hbJO6mHPbUnLXJrNJUD
RMoOfbGyXFrON2GeDQ608c7G5NC0mhZMEBtrR0ZYEQRtVfdIV2U8uoZEwNQNrs3BIA8w+RADXV2D
5iVxx3BcnKcSuRA5tVhkSKLwHGOf1z7BGAnagIR+s42uCXMhk2eyRY3bQo/ACeHbxNYKcVqAOhPH
07IyY27bVQ4f7osfYGjbuL6h7lEawa3v8iG4qzIR/7SNWHzLaYzTevsL1mV4Cvl+Ms/LEogHH3Fi
NrVg2NuY5hlE3vybAleBTqxtBFNLDN8eMUhgzZIFXthewhxwkZ01MzuLk2TDm5RUvS5hBtA23CI6
9qQRLJ0lXIBIAnubeC5jztqNcMpqukTjHpTfEKlhjRjj8JkSb3LI8SqDxw7Ph7oYVEjoFQ6H5JQb
bfkakx//M4a2KS+WMOdHo0Z6uWaumF9U/KRoE2Ipp0Ejidx4LGTjPQWsnPdqTMoUxRfLrUCLX4vH
DKpueSSQp98x6eMua98li9Aq1bB2EaE3VDKTuxvhP/uvNKosBBzQytK9ULFlHkSlo7dZiPmnZpxE
6GI3x3sPwC3uPCMV+kBdNzGY9Pj1hFSLAMsqH4vHsVYM7iZD7kG6V6Caby1AQZt5OG8KnZJCQfC0
E7pkhDDNF0PXu3C4ENxfIa5qgyNP0ILbLNFAb3KhEkYbpccZbjQSH043JFt52eJljFadNeKvYpfN
r6c6GnpsCoOETmTKfGPNUHa+zXNdPXU66c74HcHqeIZOkq0bUDSuu1YuZ8IoKH9UtH9gn0S01Z5z
o29+1rPAgO+1A3lIyENiR1+mZu70rzjwaMhOheG8BsPER9mZdsV8BUXmnkYA0FoHKN+OYaIPRYwo
Gl7i2UeiuXJyP3iTCHgS2HVzYx10RPD3qgDCw1qKQt7cmV2p86uu0irfNRzqrLXlVqp+sDOfMbjT
kKxu1WFH5AfJrssHXLePQwCZZcsQdcELIqEgL4mCnUA1mDCcdXPyK/ZzjehlPbQ2JoogDM1nh2Gw
+tYQDjY+5jiqAd1YYUaKL5IlDNBGD+rH8g151J2Xku6S1NTDTuur/BJRGZGhQCiKt9iY6UVHVPQP
urCTM+6y4NWHjTds84mdGy2Hx7m07V3c7pFd3/glxeE6CHsg6kVbB88UGFiSQDk5DOYKv6IVFDDC
W7l01Xx0NnO3Ua5FNBa5VWm2Tmyc/4WNFo2zq23Y90h/GDc6EbnMI2nd+jaTjvUTiEAP99yurZc0
RE1yGNXAedgqkPogEGncbRQCt7qxsJIk7N6RSK6lwLx3PUS1WsioMBEwVmkc55tU6fkIhH0EW5iN
YBRF5pXWJholHphySBp7YzZVBy4TdWF7qPpiBHYGYUPupYc+kL8qI8uoBU+yCbEaixWOD93dDTVn
nZWusa9eFI2KD3lXyPZyqsIKXnjN+X81c/JR29DoYnfHOj4dOUrYCIR7q3eM68HGmuEehM9pZ4vp
1OpPNEVDcZOVTBHesdrg3d52bgmAdNcjsI6CqzRAI6H2UT+nTbuNXXym1BqqnRYegjmffP4qNCej
53fkJHTK+m4UPQrWqItrj/oswsnQExLcAAl3rFaugWazTFqmbWUvVZg6l12LmwC3CRqCjDgoJMeb
ZLK76goF3tTsumEqUBKihTHo0kuDyC0BBzyscbHTs7tnuItBQoHOrVbJRAEKssE165OTINTYY8ot
i+sJo6iBi9IH/7yGyJWHt2SARSYt75luDXKbCS0xE1N+VMQfRRaCDpx0nRj2PFwOrI/RYWadRuBF
gGCAJRl10RHhSMsB0nb7JXLA8Vg7cMCl61mJ8Xs4e7WN+bfJ6h16IpltJVLEexXgOdu4GUTxC0sb
6feYrADzyi8dqlaaEOhMaenX9nfacd0vj2+XIlmrnnDA0WF3xgrkCMaARNiueWGWXcAtqmzvlKp3
D6Wkp8w4C6LNgamOGfwk6AsVJPRC29kVZYju28XvGx7I0pk4wii7FvmlCru2+8k+b0ZXMCK4XzH+
vYWpU9gP5lKo3yOBCPwHoFPLKHECkU7w2cQbvYsxkIe7YYb8xVYXaPNgqwC1JeVrd3KncIr2QYBk
eVU1Ix4zTuEo2Dm/C5opoeS84lArAqpxUp2tY02xu86RJsl7xUGeoUJGqHp8E2r8qmwEEKWSGdAz
1RAQSFgOWiu9tp1yuqX4MVk6NZCoK1iP6lcDr2P61puWbh57KYh/oxleoRxyDfeYJTCT7oaImvdc
YqBwDlZAQwjtVD7gRA/nfjUFyuhOYah0cVEMKGnXtFRLQZuoqr0bqxgbsaVDKdgiCKos3k3JLHCH
bk2BPA3zkN6nBdbzAbl7nx77cKBXRg/GQ/MUoOm07yyUp88d9jDrqia/uN1JnzoDpILJNzMlPK5d
T4b7Ao+ox6Fa4/ULydKua9Qmb0zeq2K97OhXzMSpzVqHASF6VMMvw8cy09ML5cXU31UeUc7rsjfx
ljrgznAQGaWtsxXS87y8Cjgpx5fkNrjxdVkw9dl48AyZVWP9yGnooCy38G/iCgTFb1rAVul8a7BM
CLHKyiM0APNa861A8tLWd/AYZsoP5v5oF9Ug4KVMaKoydhjPN24jR7p1/cgRYyCENJBBxujJmFsi
KSrbb51TiV9lhGnRYWHnn2jLO7Xam5qfscfJ+YAvqlMHunMyOrHbSeOWVvng39tBXDUHqhkyBofR
tbCQW5LdJFONnd+OiLLD7TLskQehsMBtyditHzlGM8dmyCRII/Ft3Od+pqhRqXYaAmcBXxg1aiN7
R1N6oNA2iTXSF2WA/2brqKjJ3uATgLkYQzc6V/BzjrVRGrRFHGmaxHr4/fd00dTxO5t2PMK+hpRu
B4Pz5pO83qxrOtLkECUG+6fr9ea1g+HQJ5add3WzbF7O0m51Tp4JaYhON9goJn8FlBr0QbA480bW
h7kX3QKvqvBXCQ+dJ7OaKSlhDGjIpHWu5wvfxdlEn2sEIVn1WlTwAgeSeRpUHsE6aVGmZFPo1Rua
cmScMhFRyDTRXwNx5n05jSXbIu7IOvguQvAvtOQH48rA74BpqeFjWqPCo6BHqWb3SxBv9ITIun0n
XgAJkoHunjFyGSn+J8Ay6KIbEfRyasCfeLBxIyskxD6DY2x/G+V3uCLRfKNHpg7Rp8RJ4mJTobE/
I+Znohc540DaLJbDZ4Q0JrFBJKocHUXwwLanG/7UzstgpzGz6brmBb0Cb0gjM00K3Z0gjKYv82w2
C11t8I116HbWHdSg4X4w/faZ5Mr83Wzs5NWfXP/CNIcOnmOJGn81sofjeENP9GJaIXKreqrqckvo
lGdsvSyNz16XQ8OTiJ6fIyxrDwaC+BBNM5qTzYB78ToLic1aeXWB6AqeW/3WJBQpDNfN5A5XrfXk
Cct8T6Lor8ymrnPXs85qJNmdUwkgmDIhIBDJMSO7IJcbXjPWxBG9abJhdJxdauSYQJAIO65WyBbB
Kw+QS3MWvAor42RXZBjhlGR6EfusaWSjMC3KtINfyLRj1to5nvBOVCGKtZVuBIcCDnxGirnPLt5r
u2ycNZma9S/KqyLamkPuRtQtOQDPODfdyxalocBUZTP+1kXJb62IuIk4WbheeuFYaYvHCOpiR2QU
alUtEKYgUoz9fs9CkP0a+sp+NQbW2oUNnhkXXelUby5zPQ/hXpaT/+rRgN8GBhCsbTfb1XVrSf3A
fhM4B/L4SHKYEMvCxci5T6uONZUDnBG59bFuF/fV0AfpQ101RFOa7NXk+hZMareSOcu73XTG44AM
+DBXpXkDXnkB7UBoahiUJSEqE7b19eDFZraP/AA/2hSm+rJOZ+97DhCjW3cgHZA0FgVekciE2oD0
A6evxxjw1kApUx2HTJv3fd+Gd5Uv2QdRDU5QE6ZgvGbOkcPoQD9urUI4ZZf4++ZX0VOUr0OLxOuV
M3IQZ6wqMdfa/Tg+DWICmcl5lGEng+oaSbaV22tGqdlRoXDq112t2jtmadVjHEzFVZwTkrVCKEO3
TDVuc5cCgKQ3E7jju0xiBCOMv5y9lbRpsWsFKeU7wyCHfo3YnBhLXY3zD5xU1YOu+wDliFhswm0v
82xHzUSuOd990a+FQSm1zVU0D+sh0pCuUNCJFY295DZORPiKA8qlMTQUKtpgZ4zvPc627ppPLnvp
LMN98+K2jze8CSRllZzK7j3AP/wZEvPOlqFBdekt3oT1HGQG7bW5TL7X3oQ4JTMG9S0oZW7uPKqm
auU2MYtnUNM9IjyINXXlwSk71+Po4kN2eP5UDD6vBpsZqiDWBjDtXRnJWxIRWadgc8mXgJk1L1XB
cKiZ2vSsOjM9w3DJn9vWQk0pxWR/Y8AQP/q5Axa6zUuVHfsszvbpCPhvMzLMfkZ7w8HIJ6rFWg0z
yifqhpiS1zULIJwmEvPwAPCBiXiD07U/2jknaO2j8ob0NDHXqvkYITWVJaUA8TYoqyT9+kPf91T+
bNfuG4nu9bDuA1WfMw6cD5ZjEL2M60PjAaqYC2ARGrcG9qsfaRj2N4PGr0dpbSoKtj6z50V9ResL
ulz63RDIu1a4SAVCyCDwhg0NnybeCpQ/qDcbmr+rpvMWEjvTFRo6hSufNN8vU3QnT6CQD5x3V0Ed
dO2a/lBfMgxn/L9FLQH6mXTj5KSI/xKrORkIN0/qRkOY60NCIqrG5+QVQBCzdxlL5bV25+ASNUw5
bkDhx8Fz3ITWe4S+yVkh3GropqctzossLF44cqSXIhqWHIBBAirmxBFoMlam/AQCWE43dGhrQCDI
tK7CcTSzo4xHoCbwOzI2QLMC8hnPU1kc8jpe1JbgKEBAVbUItgYU5v4SaiXDQ7tG1km/QqrrvsqM
Xx0K7L1a/nTQrcGAX45c0zdnyiSSdzx6GC96tehckxo8oReX1UMyZu6rVzcDuyhrIJZVsCDbSZg2
gCX6n9/szoa4ybkMao+Gn5YyWGecsZFkuhKUbZrZSAoCLLkVSIRBQJA2XWKHUcJypprRZq87xmmA
lgZKd05lYVasICq0DXNQjsFbyUGIvDezMYklSkVwkbMQ0SomOObd6Nn01gaoF8YbDjwg3C/5ZKNt
ismZMxOwoSvB6dBYQ9Etv7cgBqGPMTD/xihYcu4VPSc7IYf8lBKSG4PaL/wn9Pl4PP1gYH7VMqrk
8WAul+QTLtmZo17M1jknN7PMnus0y8NLSgj7hjegQgxexuErfuTiO5xKus6lbwfZRQBug368IWgN
RIyOml3d6+LBJy6H4jkJ1JWNuQkWz+gMz0HQsk8z2rDrTSjNwN32Dnn2K2FmJXIeGtWbgcmW5tiK
MRJ9flPfWI7ZY9RXRvXKt044huP4xfuI2YdcWZQV6FPtLn7RHnZqq+McuctFCBQKQ15755E9RL8x
LvIjuvWypwnlEj+2lJx0OdzRPKUQ5xmDMB0GaRZ4LjrlJkEb2GETJrGAMSubUBWirLWskZeTp5hf
jyC33wJIRcTdzFVUrcM2CZ4apKMj32veXusiGw0GFnyjKzPpcKqkVt2SceD5v3ivad7AGs5ppMfi
gQUxewjmvM43qm2mHxKbxR3DhVataaVXwL4hYl0zUVxkCgTWnVx3Go7E1NpiPTeeWIhUPvgMGfRJ
AJpknM8SWfNVNuL03IgOlAb3TNBwc1VfosknaXpYV14I5ZE7wAF/GiX0LsH8lFolMVSxST3DupK8
gqS1RJm+JPobWxLP0Cw2Vm0xHyQXixqsJV1SrI2hNsmOpSjB9iNnb9jWieHUWwTZ3HJWH/cptSO6
tSFCHrocVWkdGmP5aWUmq5Njak5s2djHDaG1aXHHYQpbFDWt3uQA9uOlrYMFtqKSxSOU2pzEOgwC
hxqHDZEtUd9/J9Ewf+Cs3b+OYZxgIWoIyjHoLpTrnG5ltgrJExfrYM7kHloXMV+NGVglBVKePCFP
r58a2Hsxe+LiWogMeiyUV2EIkSHmHGH1kfvOWqLdDT6TGJdw2g4vIVys01wyZF05Fv3bLVlxkXOo
NCayfUCpetPojtMWSvAYndeQRk+WjVMBGCep9BdhY+T3aAhDdDkhmGsY+/n4HJaUWOswL1FmQ2uU
RxYszvANgpN0Y6AKGA7YBoJr2jtMsCyaHXAZI3ab9ZRkKl7jK3Q8XPhRwNLPQBtMelAMr1nKdGeH
C6rZSsIDmAhWCGtobta1sWFY34f3dJYDqqyyMDYjrkdx3Y4ccjdenqIpmzTD2GNLvOgj3t3mADJQ
MAqckTZCt2KQypzajLtt3M0+8AVeCWsDi8d67owWcmRN/GR7DDV29t3yuihuL1/RlpE11A3OnPAq
0QjWpHIZrlPtDCzOnJnIAp+gCRI5PhYVVVWqbegQ2ibeAEESoa9MURsBBNErhr2WQ0XuGua4cIMl
ubp3SSsLdpV0xh9NNC7Ml9rEHMx41UaogKqD4K62K17orNqAC0wsJysDafH3GKQNnBhJgN6qyhFa
buwkgcYjRIQGpIapDaguKuRLW4KZXuPHN29miEOoYdRAelSPPosU1tZmxdbeApZtwmSYj3KMo2aX
Z0560tMUqlUJZwudBWVCemib0iNCGteevyeti9MHvUJgpTUnmve4i/E7mi3KrWNmuA28QioYOo32
YPuHgO4I5vaR8GuIQ+nVPPW2gb8t6PNHxyUAZYNFwveuYxblH104hEyJikrLTZX7AydWwnxf6QVA
G+nGpqSPxNzOuoMOU9YbvJXxbZTU1rDmTF+S2E3CFN8FthECtzW1zcZSRnie7QyFdxBZwW3a51a7
Jd/J3veuIFVpVEl3RZk3RnuTk2S0stl9BF9/B0+noWfxBuIpfpHklS5JQ0ZeP0Jq13eZ6JgiDjP+
k73qUIGiUa450zE9iCB4w6CirWNW8QsW0/wXRnJZrFPh488gQE/OW8N2QgP3Fk4OHD6RQRuF4wms
PWq6kMjLfsMuWVPAwPY694kG1Ycow3mxnVnX+GAsiegyCJdoaqfrD36nbESPhNjlO02h+4tgMRFv
LAoCSKaJrh4Dt81OTe6wdoP8NN4YnVcVlR1jBwRYY+gc2zwunmvA1xoxoo8OqAsLenDEx3NyI7/j
sdTFMg0TrVddkB1VALok+9NZDWZkdptRBQSEBzSu6AVmizxiZhc+tIkU+zQtcPhqB2QVVVwzGi8x
jeaYDFrftRjjO+Cc6QrWvwhL6uWGhudwm6Do/AWTuJ1XlrJiiZStdx+NytQ/hsr0X5y4j4d5JVjW
39t+4mXx6rF9Dn2/jzaa7tp20K2FulmF1tky8vkukTFiOWk1CSnCuQyO+WwSQj84Du870JaeLl7W
h+luRLB4bcalhpfAUHUoAbuT3dz9pK6iNcqHV8bpHeqX0EFzqovepMvAEryR4dSxUAhT9d6Dh7cs
37Vh77grU05DwninFq5PD8wXTd9hZAU4c2cjI6g3RWn11jO0/5zHkTAzpm/dRMI6BtD4O4YxxVQh
IqJbzNycv5tG1loaGfPdiHdwCctorWjfEgo48osmwddQycBLbHY2tK3HBcZhEeteAQlpE88ab00S
UfFGKFap6tY3XZNxDKwAh5S12Em74Ml08F/qddcUI47OKlbg/SFhAat8iEl9BoU/lG53SUCdZ++I
no7V3iG2MH/Do2qScm+ZZTNAWiwLZwuoARQi4XLwVyntA9mBlg9T6eDKpZc5tleh7twmP2iPZCXn
Ev89IwXmKzrihoxWCVdn2yRLM3MLcHAElhKSTrcStO3FcjDg8I5Hb6QG84z5NoXGn+2RcDOYA9TJ
QpjZLZs6uxAjh5iUQGM9yrwgWwLVEomqGKcW4tcAjj0mXnwGi0P07zoMsaCDUDBZYnDzhKeYYMVu
FdfoTKkeolziiXWUxdGbIm5jk0l6rZDKE8ZZI/1gOFJxhGHQ/qPOo/Tdse36Cd1t3axj0AEUTRlx
LOs28tWJkTU5PV1hSslSTar5JiowxGxEoFNr3fdO/b5IgCH9D3a8wE1qha8eaTph5gh+SKuJcpuT
1ji9awfjNEnX2ciMB5k+1Q0WhWSLr0ocUAeaiu5CWV+VmCin1TzV3qubDtMOnjtNd4IzWodxYkuD
zLUtBG5D10bPI5L7HwFxeNF2zK2clhLnMHLFmHSpA38Hk3Vt2GI+YICifAcDTOFVjhVfdjCrzubf
DX1lZ5hcaAoqF1HP3OIgHB0q0jXHFr/ewjUiAb5QZIdEfe6daZgjR8HamjkXDgN61JFNgpbRazPj
Xjg2rRdWhuo9NHOCR7NZqe5Sx7X5QF2HBivwKH5XsyAfdDvYaFhWSoFPsoWw4iMJJ/hDypw5yRoz
I2qiyNSEtFu24VYX7fKKbGJsMMZeDOMcQSyqkMnAV4FIoRWxX0A0Z/3d4bDKeBSVhElCXm9i7ELG
SWJIlRCXPrAsHcYuY/RhmfRzyhJDN8sDKWecbxFsQxfIiQfpwlo7h6bO24vYbwJnE/Xm0K+18ukz
gFPhvw09h0UqL/xXlEHNyUPgSSGKaeKXkpX1EwxYz2viTLzZpdmChB+h066iFkTpBquaffIETd1d
7qT1HQIwWkf8tuTQoZm/A6Q0vqrcKq9MZ8IyEjGa8bcE0tjeFsWcxa5IbBUSyBrH78Y2MRKvFUpl
SQqDU6drsjNomCEt88RK2TYMAt37E+PPOP6ZpznD7LzJjWvQTSmEN1fUF3mSQ1F2HV3ts4iYxqPn
DPOlaOvk7IYNATNeBy5wA78AMSFqZfRIsnVsd+WjAz6h4JD49kBuvYZRMqHoc2eOzmhJmpWagiha
0fPlfBP4jGBW3A5294Z253cnNIdnc26LW1/xoGgd5vQYcgM6PUFhFlDcaRAvcabyXxzdovtELs3T
KLOmHpS65n2zSZbDTjfSkOEYhymAAhWBvxsM8YsoQLPKJOrxIBiAGfAxzdHJm6TrbEJUgd6uZORc
rtj0oWmATlaY7iRTGjDmQwj4gRgtnLzY4chnc4c3DngTOcjV2F7yHDlux9KPlpMVjbZVx1IEshIi
kF4YCe6z8uzFZjxn0GU4X+XI2wq7u+EYNRYb/AGqO9B0rKt150h1C5ZnfMGPWLMTx8mbl0HN41A3
j+cUr/A9Y832DJy7fhghkZcreirgcqTl8ItBPXIj/gsnG5p3qvltBYW0PFTCDQFl1B5swF1XMt+5
iNDpE0Ll4Aswt//8x//6P//7bfzv4FdxW6RTUOT/yLvstojytvmff6p//oOBwfKfHn/+zz9dSwlh
K9tDH+nSy/SEwz9/e7mP8oD/svyv0A9xSzapvSVO9LUOq+LYMT2gXArG3b99JaiAQghl42NwpP79
SoNih1EkL20NHdndmnCLGS6LGEhO6xicrP6Dq9n41xTAJssU5u9X433AQahd5GyCwnGLkQq++2R6
3YXFOOH964vZ/3ITpWJ6oF3HQ3DnCvf3iyUw7xmRk+mFoqzGfERmJwuVYZ2/vsy/PitFvqopbEQF
tqul+P0yJcIpCE+eDVIMq9gV1A0nPA2o653DZGvff/j6csuj/9uroTi6SQTUgja8kK7++Go0mCp6
kJ75GZasuJFuCmrLdoVEZgwn8rVpOfR8fcXlPn28Io8KagOyRWg03u8/EJJJTKRYk5/jDm2XL6Lw
qq3H7E7AuYTjVdDQ5vyQ/OGqH27rX7/TNJFCCctx+MkfXpWosudyaPL8DGHfQ2op5vIV+FR5dsF4
v339Cz+7p3+/lvX7L/SQNAqrj/NzptOaaxlOlG9Vr8sH2Zj2c5XjLPrDl/CnSy4v79++cCYKxYiX
Ij87kdU+eUa7AFwqsjFHzGp3Pd7G+//gN1qOa2Hgk1QgH76GkEgxsyT56FwMqb2nfaraKx2Tc7Se
U63A5rixU11+fc1P3xwtbbw4plRkK//+I1UeVzLWaQo+LnyhSz6hOw2tu0gnSj+S1DdER5IW3fgP
9/bTV+f/X5aC5/fLtpivw95t0nMPPERS/mY+8+KKduye6GA72n39Kz+sM//vTf3b5eTvl0MHibuL
QKMzY4+mWhNoTo95ZEzzhyf42c+yBGETNENNPsfln//tlQlbvNRzFGWIN4S/S5DGH/s5CeCNZtHj
1z/psweHQ9ZiCKIdUG4fLmUJWjL4m7IzFM7xbZGgXuQW46dVqoM9Zc2Bgqz7w8/77IuwTDhNin+Z
yjR//3lORjdHhSo9D7QGCTWnCXpE3u5eEt0ScNLMq/rb17/yr6X548q2bEQuc0zTM50Pm98Ep6p1
DDs9j6Rev7jMnrACHY2eMHh8NtlyjsCsxMFhpIVs6LLdqWHJWfv6z/j0uToM7oGleRgyP6w+s9fW
KrN0fDYC/NArfNPdJVgFPHgaKkjzh4/j00fLLmUrSX+Xm/37bVYxbP5gCuOzjzTtiBGsRFeJseye
vGexLtNKn0ZP2H9YYT/7RixQcooX2OZnfljubFg5y7E9PitQC2hKp77ZNBw5x82/fy9tlnJqa6Tw
tvfh16XY+5g19snZJhvishv9stuNyVxJplOV/4fl7bMHZ5uKr1GbvDzqwxvbFwP0c2+Kz2Ds7Beo
oMYFMj0HRp/otl//rs8+DoyAgoKQOsOzPty/1pqYsxsWT00KTaQwXcD1GFbTLfh3lJQ4Q6o/PLHP
3hPOPbaiLCTrxvvwVlZZITKXhOZz19awO8NiHF6nxqEe7ywMZOQ51WO9p3CX/eHr3/rZbeVzwFKJ
K4wciA9fpW78ih1YJmcCRumlT1Ept3OuLEZ8lHl/uJj89GrKJJFVeMqTcrkPf1tV2RH9fGL6f0be
VIN6t8NHU7qYu93K2hto6jcsAh0uP2caHmzomeC/QkffNrhDLmkiK1AXJO7Q56Qp8JQYlXP8+nbI
Zf/4uEpR7ZmW8BZb2V///G9/IUF8RUr+XXrGM4lQD9vuITPq+VeCKRENg0wQbSnrrveILwP7JluI
9aEVmrsQOPrXf8tnn7Hjep7Lx+Ugtvlws9phEBKgbXxOC1K9IEkJHOnFIJrwD3vqp0/lbxf68A5E
sTk2SVkk5zYTzY8ZhR0WyF5KeewKlId/+LqW/7ePd5hUNO0ywWLn+fjGiUah09FVwumwJ9odsZTB
/Ll2XPqDgH44xZHyhkgvuoZA0ay/vqeffNpU164Qi6FX8m79/gLmo4EqJE31iXxUgzbNNA075lZy
Ec3Xw7PLMCfcf33JT34v5xXhKlPyhTv6Q11m52Pn1W2pTzBby2ATDGT7AWu2w4lhWWDRtkrp+D4N
jcTgjp/RT79//QcsF/hww3FX821zcFJKyuWe/O2VZtQVIjbKvBMqiOEZYQ/NHyfX8XFq6vFUVBw/
bQQz5Nzm4Vzt2nhE7/mHjfCzv2E5+fLUUQbRSPj9b6hdjYoT/vgpQFsWAnQ1g2+5q9t3FUdFe+M5
xNe8ITGXydqhTpI3Dt6W6N9fZXn0lqbs4WCFifr3P8IccbUkle2dJJpPvYl84mIKOk5R9QPhqFfu
Sg9ryBZIAv33r5/BZyuf6WrqHhY/bUr9YU+x6BxjKDL9kwdQg/zlmBjgtQBNcYtTW+BeZ85BIihP
EBfQOHdHAyEWHBkDJSmtCNcy9kHFpkRyqZe4ezYRvZepiP9QpX2yFJgaoTh7rMk3+i/PKelwe5E+
cGJWkF4kKqD/bM+9/d7FTnnz9T1ZvrWP7yVX4EC/rLSm++HDSACeBYL41JPV8wg2yp5pIZfVIC+N
Pg8qwHHNENrrspNe9IdLf/Y6auevB2Ex4LQ/FBMQukeTe+CdUC5il+1aIONDKjnX2zljz5umVsU7
Zs70R1PK9H4EKxsfvv71ny0L1Gi29mAs8rQ+bPnkECv8f753QtBAyx4awKKICw1yU80UE32Y7n2G
KqQjkvd+/Pran62ClDVS0Bly6aV8WAWJTO3wcUj/hAp6YMTI7povlCDwpsFMYjQ8yCj/T36vzaLL
oq8V59PfP77ZTvDyl75/SiBnRhdlT9s1hqjvEfWE/wnrCi96iyw6ALIT9s9f/+LP3mvKfSzGHoZP
9fFdA3+TS9wAxinODHPa4KVIkU+ZurLiQ2+39fSHTe6z0w6XgorGgs+nZC5/0N8WXd/GvzxZg3ci
aNe7tdo0hvvf5NUVqdFLFE6TQhL0CD3qloiDmQm0YXRi03fsIn/YgOTyKn340ABGcMJ0LP4aT3/Y
AIaet5nEX/+E8102DLq0ewxL4HTnCgT7RV8V00PcTgsdOqoQdoxmfNBGDm0rI9GSx5QXgpalL66+
fiifFVvUWaakuWZZivv1+00Cl0/ySWkZJ4XF+ymo5/4q4TnR+YcWFm/6ps8gQrUO/Ks8xdXEVMa7
TUNwIfsoXR7d13/PJ5/FUvbRxmS7pAn14ZNkfuw4QO6NU+oPfctRlFT3X3MaIdegF1ZvOC6M5h8+
xU+KvOVy7EYYkjz9sd78v6SdyZLUSNdtn0hm6uWaRpt9kklCCCZuQFWp73s9/b/E4H4ZSlmEwTWr
GVAeLu/P2WftkGKzuB2lc+pS9AxbW5FQWX24L9OVE3itc/PSg0pC3sRYvvg11Bslqlj3lIT4tpKd
0NQH0aoyxskgn76kAQiIz5e/58qiIzPr6vNFT+hEZc+HV8oGWosMuHgoOG8ok1KMh8wNKv02iBNA
FX/RmsGNHdsGEhT2YsXhOxhimSlojTqm/3ycTvtPvquTACxx4fmLOIJhEO22DMHTicfMed+ILEii
uJN7Cqh/+o7AJzxYRVGCS/bDu8sdWx053oYMHqFZx14s347UyUi1tDzB0XTvFEy3vlGZNWuIVKxb
xmzozMPlFtcGzlRNwelg8dZWF0G2ocKe3VLZvBIn7k86wnFUlmFa3SRc36zt5cbmL7XcnUzu4zYZ
GB5wy6TI5PuD4bfsTpRM1e4u1jKfzB7SevNY4cf2KTTNstlhjYwbIqbgJBajQr3W47X9mgPR0kzN
dkwYOIu7oT1obYiClHKgrnT8vYbROKROnbzgHpvECBEwZj4lqgtieDdx3ScnhKFdsO9l0Ii/+fw8
jDgmOauQfp7PLZF1qFSZdKd2HEGx4O/dvcVULmVwD7D8uvL9Vweb/JBJuMgh2LQYbGW2e++tXpwI
VikUSo+j2CU95HAVB6m/aczSuF0SWoUt7Cy6BqVOJeTguydBCnabGZDKNg6AvNfJGTEqvTyz1hbO
+8aM8+/YmaFmN5kUJ5GR3S2c0drIcCyPph66RHVyUV5pcOVTkv0hAG/RO80y5zvfu0MfIhI130R4
TqNZQJyVo/yKCOtL3vndlWjY2nxFl0fkjSwDlQbLjE0cYlAYDRWvykrXj2lTqY/4kPgOhMkqO1K0
jx2h5VL5BXAyRMYMPgJz3Kj4dfkTr9zhTdbLvOU6FqGyRY9HW+q2Xw3uiRAoyMckcajzjtk45U5Q
XJa8jEFYll+GEu3ZlSfVyujSNJd0l/A1l/nFDtygJsDxZCCC2nCVMiJb+9LjdLaFE5c+aXgDvlzu
6srgskI0k0s7F2duLeeDmwcQOVrpKie40rxTJuG/xDLQQDyQUr0ykVZuBVzN57cRuzDDu1gmblzK
FDmdPCkTMrsNJjgjbpLhHD6+3KmVj0gu2mbHIycNfWnREBQrLHgiTTmZAi3dVscIF9F/ain1DZZT
Wf0FndukX3l9zZNiseOTdXDZZXn+cO9b3AvQvku/aiaf7Bg2LZ+DzBd7TR8g9ls93OYd8H49eCwC
P8S7dSiTfy/3ee3ayc5KqkUD7UG0dR7pd8sUNzq7Kgfpe0jBte6gM5FcVLPdDORGIfOiWb5+SxQp
RKSTYYkRD0n2japA4KrUSAI6v/x71sYA/RuPbpevojqLiWVnWG5mjuJ7CLIpodGgKJJhztj3Y1Sl
kTVpb5cb/P34WA4A0V6SvbyIWL3zL3r3ARCNFBBWHAZAzDxMwG+Wl/K3y5ux1wIiQYOduf4nhE+G
3LVUsDaeBSAKyEnUivyhCnPLweevT7U7KjDa/CDaLoUi0PVjcMSoRJH7mXtPJXc/2W1zSlvEK03Q
aMljX3bKF6Uu4idYosSJKbDIB/8BHk5T/bzczbVpRjIbYCE7pEvw6byXPiyYugdnecKrVzoxAqbS
HZ5Tbczehi5zXvBESm+HxHYeOnxC9pcbX9stbAOJgsqb07GXeaayRpwZupHvQUGuv8oQegWORlm9
iYn1Xmlr5QZlzTdRFrAjiBoY5x0NW416VmuUJ0qpeT5Tb0xZtMTXrtj4af/oND4Fn8S0tBo2bq/2
G2jIZnRlFq91mAAXSQEUQkT5FrPYd1J0404jTxLW0N6uqejCcpAqCTWwpr940VooaWiFIC5nz/xj
3k3gDOM8DY8WnvO2CB/awTQ/6YVrH8Wo4UklleyzA5obmLpNaT/O6l/tBIu6ulImhFwwVjZYUefu
lb105Sy0UOa7BBPYVIirnP+o1iWO0HZCngo9BY1qI41Tb3JsfNUNQO1C26gQsIAqOM6VT7/aMNs4
EU3ekZq9PAkH26SeznFPAL2mw1TmVGq40tj5upJ8guQZ7BHphf9cnuBrq0vYJlkS7jtwshZDQDYX
PjxIg1PWudaOujuVfAj1+g+IjEG2I2zPP02SmzJeEW1U3lxufW3PFMRzuAVzaWfyn3/rSq/Jb0aN
e5qwiwXkBPLf3lAuZt0kdh/02wAIQ7G/3ObaMuPSypomo8uptdg1676uY7No5cmBN1ls8MRothze
tnpf95b24gK9+05FhEXtA5Ap7Ib0dvx8+SfM3Vpu3ERwkKw5FiooddHtHKk+MXvbPYWAv286LgkN
2nrnnzYKunx3ua3VY5LSPcLAXDGhmS5WdFhgvRTp7J/lIIKHfLRQWlE8c8MNUzgnC+N397EC2kil
upnBLM6dowv31tAHJ72ytNbC5xyN//sti3uKAU9JYoZH9BBY/a0Bc+bLJGr/wbA77T7L0zKEuYgs
UQ8QZ+7GNEocZqMjf6hG3ZJ5KbRdOqCGmZo+fgYSZ7lX1uDahHSpUdJtwyAasFz8o+8mFJ4H8gSX
O36DtGTBkywR921TDW/GHcxILAguj9DKErSZA8Im3OEgmDTOF4GJQLODF+t7rlkD9DEx5DL3dtyz
wTSj9EZDUEOBpvQAh7JWr6zAlU3HVtGPIOlQUbyZy6nIlE9jNJwnJ5tF6L2vGU9qj7kBtpMI+ktj
jrMS20bUebnXK1+aho05jCtUQdfPe237DiHqNAm8bhasF0DeDsyEHE1ASQ32RAmG4/3/tbjoKuB/
iOVh6nuoe4vsoPncyncqxWzaXsOcqt8UWuN+udzm3IvFSieUBTtGY2BVVJXnvaw0p6bgkc8LXKz5
Av5fzj5ZoJr/4mtqlNap6CRUG3breTuh0WLWKUff42O7d+jjqp9taTrhHhJPpu/E5MorKaa1pysY
FmINhHx4Sy1jAB3uGMJIeXO4MpK7kcs47Hw1syBGwXkNFbf6rlMr8DlzgYtxdemzrWMGqXPld8yj
9uELv/sZi54rpAqTGO/Uk4qZb8QmNnATFhZIcRzNw9vLw7k2aUmpEQ6FHSx4ap1/5rZTB6xEwtDr
ShG9zOrPzSjT5LHLsG3VlfyahGXlrEIIzUXE5JyyCL+et1eIIqIurgy91ogNCk6jcIBOXDVV8mD7
42+G2Wj/VAHw3qHUDoL7QW0xEb3c6bUvTLLW5mcYRHqXAgbBQyDG9wDJjjKrWriq5299U/qeWavG
ldHU1hbM+8YWPW46yjfaQQ89WGbur1C0g3pMI609VqNFsSK8PcoIuLTBbyjcXLttcGjDkHugAAc1
PLUTpIMMy/4hlHzSt5RKjtdy4Kufg+i7TZyfV/3yPDVi08A4m184quYA5aYKhHlMjSaES5UqQGwu
f/3VKec4BPUE2WCeUudTAE8yC1GtS3MVqoZDomP5cxgAAMPqQ2MXPJh2+/Nyk+uDANVzfla6BIUW
a0oGge8jAGOn1F1EjRsqeuxXjEhG6rtBAuc3nQpF5baB8vKQpa6NHYnrxNyVWvCZtypltdMWUzx0
gHgFFf+I1uy1K9H0tVFA6iQwxSbSayylVhn9x+7SibyAAvgIGpIJQR/I+41SwUa5Mgarjc3SKt6h
swhw8T3A7DppbSuhp+GJ6D/Xk9I0hwmLyeY4lUH23+XPv7YEENSQS+O6RuJlsQTKzhoduO6Rhyd7
kEBg4eb+CqgLyvblhn5HF5d755yNQMXF7RtNw/ncivvKgmqRxp5VKpAPY0PHPNnuqfHRMZstt4gN
qb7X0asfmzAabqURFXuk5DkmeFZ5A727O1z5SfNr/sNPchEGzu99BPuL22pt1r5BAX/o4TSudbdj
NLbpoTUGymFVO7gveTbLT/D9fSqdGkxSeAdTokvaKw+ubHtrC89690sWd9WkKdrA6NXIE9+jsOru
rEwpnzQZhBKdjVmXfzHHbGTfhsHTj4TzYtTns4T3CnwoPUvL3wbv0W7KOuMfC1XD9vJXXusaZ7fJ
ls51gefX+bhze3YnivkiLwPjom5qbvp482FoR36IvIm5RaCoXpls8+9fDqxNnJAIDm9cqjDO2xww
PtK1PA29lIBK9ujKIW6O6Me6J8vlTXIIyx4P+baAN0hd75CRpbnc6bVlNevVVNV1bIIOi/E0pnqw
SrsIPN1qKBnVhSJucZtr6pvL7axtFmSPNEFa0Z5FrucdVRS7lSor2DNypfvaFyPmt4nLWZR2qXe5
qdU7GEcD0SIqFLgELQZSbRxuPUnge3rd+t/EAP9zW1TJwcBSfVf65YCjbKCZd3CP469FOxa3/B3X
vTK08xG0HFrCY+SCuOrOWtvzHpN8JoOJyt2bhGiN/dAFEZ3WBq3e6jBcZgobfrnCpJx+f/kDrE2q
9y0vxhTrS9kC5PY9VI62vo2HDNg7VGVD/yQTXzkqUzre4VAmgy30cYyOLze/to6ESjYBzwDCg0uZ
lYZ6lfhrE6DQ1pqDCzrvcYrb+IX6P/y6YIuU14rc1j61ILdpUYyCHEVfBENBXVrt4BNkziF+f5aY
Vnyucda6kzIccMUSqRHu/TZR4iuLZ3WmEarQ3HnbYP3Os/5dqM5ViDMXXHxOrgMr9RkjVkRrflaq
DwNO5bedDn9kx7buB8BEMuuX3wFWOgTxiLnkX3x0SOFz5R3zfqn9HIs+IFBq8glGswfDlNom2qcG
BobTae2OXJN6ZZatfnQymnO0xjVRyJ/3ncAjxWNqEnqz9cTrMGH+KMJi+E9PSWxvJqI5O1WBQ/UX
/TQdgjYWff1Q2zEQEgUcGwReNIWTRx6pVT/1bmlMrxLVWbUzaw3w9uU21/YuslWaxoRFQrPsKQgQ
KJ5WF3oAAepvVVTP2LdJ8GmNFIzU5cZWP6tl0hTflJDz/OfvplSup1lYCS30cEGhzDXFvOCF+yPM
9Xww2MRQLVCsT5YCuMzlltdiYjxaucHDj0X5IfTzpgvLz7FNgemqk9cYNpmB4S80randd0kFvs3S
ChjMfq80/l2Owm+rQet4QtuDoZEpTeXl8u9Z20dmfTjxSH4Wadjzn8PdK2+6yWUfKWX00sWBeCgU
HGwPDTWNP+N2yq8cHGvjTMKVQ2NWT5OhPG9QKolOKbZB8MUqhL4FYRc0N+SGlfSYxbzcryjEVrZp
jl142kQoDNu0lruWwLBuJgp5RlDW4q5FoAXJ0/FHgEjpVI9PbRvr9Q3e8dBQQswRi8PlD7y2ffEo
tN25AJSQk7ZYwm4PyUTHeY87tSJ3seHgO0G1O7wVGbv/uX2l7I1Js+8tE//uSeS4JiC1667M+JXP
ziFtItFgqJFxL8bZMeGhYBDvnvSsDsXe0UfT3+GYppcHoQfOXwgnnFkcSqkW7zhiNeejbAY6vgVj
gkrD7/MHmzqNQxcVDaBqU981mjJe6d5KtMIBRkFw3bENbvCL9lpKKLO26AQwZFd9qvuZBDd2TZ8e
Y63DEcoNPqntqBkQOSQ+ENrUQKG+PNDrP2GOlHBAzCrJ8y4brYXNToyeAolk+9qXIimOJW5z/o3u
NH37hqxVKvA3XPclUCgCPEZlmFc3l3/EynJGoGoSImBp8X5efAen6yy4Tuhy82SobipUHXdgZ/CI
l1Rz6nBBrmxnKxvpfAnUqEinAJHc1Xmnsc0NDLxq5KlmS/9ZV32MYZPlqLgcJEphYSsIC7C/H2Db
hFd2rpVLNZX3jDehzfmKtdjDJRhSttgUraWRRHARDJHMxCMKLi9/0rWVw3OYb2rMYorlFVPihpGC
mnNPNTvFHj4dqGnCIdYG1StZ/z9vjNQpIRce3/M14/x75tAitdxSEJHVMA8BsqT3CHOxPWzz8Mvf
NEWYxQCnY5EPOm/KSVRMakqaGq3YPwKKxj+ozpUvrW10fx4x+S0SmK8SaBqXNzhq00o36nwyu5Iq
LcAFYlcVnfowRhgF/nmv5nQeISQGDNHoea90cqhcfltxcivjVajED3dQLuDWqtIvvl9ua23yc5Kh
h+XxQUZhXozvbhFZjeu36CLlpLVAUMHimIUBHg27ma1C8OB2KoU+3BHjIrF5ueW1vQYNOu8llQwq
E/28ZZjfiVr4aAPAc/Q/Xa0rnhNH/ZnibPhlmprPWQN2DfOG+rUJYDNdbnxljxGqiuaa6BddX+7t
iqTOlkwaby6trm6jyUXYnMGwiokKRs3nNMoj/S+aJBI9K/5UYv7Lekq1wRWuC+LAa/Sp+Cdt8UhQ
RxILGwH++rVJa+vKtWFlaDkjueLMahqIzYt1WFhD31rUVHtFb1YPsu7yZ9D+6S7HoONGBoBwN7lh
3l7+sB93NKo3CcHMYnaaXUrhyhnfmINmOY0ii16lZoLnyYbB+HG5mQ99A2bN0OlcQdGFofY4nzxG
pKaZgv2hV4PL+exmmmg23eAUwcYZjQbkkSHCTZ1a12S619pdfFOdQsRBA1TuUTiuhBvpWC+AtDDn
VrIe245QhSI8yivf9MNknTtLcAAIB/FMkqvnnU2GsXMDePleB9Z41ySKtWsQ3e2yuhmf3aLN/3Sr
oz2eTGRTKcRFw7FoT6O4kkpZv/BsiuM7SiEKQ8VxyS6U5xANT3L487HkBCQMQG0Yz8PFdgeJPQem
G5dQeUUJd7jPd1hIZDdxZVXHvDDtLW6QzsufNsr6n8sR2WSZR0vd5DjkRWpaQ+4JK8SLV3fvYxnC
t7R7YnlpGSkbrKqrK5K/D8ewQaO8DG2eDuy2SzlUL/MqSHUn9zTcQZxdQNjjlf1GHXdlM+afL/fw
w0qcG0NJzlAS2aK44nzWdKGoen3MCi8Z4fbvodYCYERMB8HuckOrvfpfQ0vROHziEXhIUnglt6uv
bZ4XL05B9h2KLQTNy219XAp0as70c1tDJ68uOsXOGRF070GyFIV46WN4gOGEK4J0fB0MnWivKIw/
rnd0/+xjRIsoP3aXIvRBt7oK+V/mESokY8PkuKVGdCTZnUTWvZPXyksZNvvLnfzw3mPk3jdqnI+c
BiCJQEWUe2mVTw/MDAULQQJU8V7gJfC1LRP/ZzAb3nepJa9srGuDyROaOyJlUjwkF4sRzwExAILI
SZlmNTqxRHS7oYPTuiNxN5wud3RtipL7JnPyG8GxrLCQInEMIPS5B/G5fIkHrD13ZZ5l/u5yO6sf
dM4/qYggkV0vZ41iOMpUt5k3jSRf3BTPEt+d/q1U+XPIHXWEEmhRiKwWWXJl657/z2ex3Xko/9ey
WJxT5dTpPpZNmQfDWHwtBAEhe0rVAyUVcNrbzn2bjGLAGwmvFzkLj5W3y11fWzDMXpgKxB5RG89D
8O5+Z7ZAfgsctjxSvve6XphPeiVqaNoYY3WDnv3pdZKnuUGGmGc6dxxUYufNFS6bNvsMCKXcbDaF
OqTUlAsCbewf8RugOvHQw/u+coKsdJJ0Hy8A2v5dsXveagwmJXNbkXlI3537UM3lkfq57I4aS2y0
Ylgjf1zjMPfTJI5MHzktl/tQDpRlAPmXeeBJJV4MRlsdu7bTYbc3RAcuj+E8RotJ9L6x39GZd2NY
Fn1V46WceVnRxPuB0rHypgL12Fw591cmKy9uApcMBjmeZZypTakUIZaWerVRlNq2a932Vmur+tcs
TvbKOFLSDjg1j7FNNdsIvEbKoF7LhqyOpeWgtiPewW1nMYOqttRCApqMJfheyifi6eg3UtxwIZmO
U4MG/fLHXdnw0BZR7U05PMHiJaSq1RQKrDsj84oYyrzSsMth8+3qN9PkZtmfvgHmaUNVHBpVREZ8
7POJqlslVn3Sz9mIQnC1QT69kjFUbyvSTE/YqvlXluNq53hgzWobVsiSNqQ5Pv6FE53L4656GFpT
qTdYkQbZTgkH17iyDFcOS04Ondwz4WhKfhe9swvdqZI6zHlw4LsaRcD9J+moL5rAmoVDfdpLo3b+
+/PxA6ROrh92B5eCeVK/Wxy+rWYxvr+sRMo7Ht2C6nWjj6zvmZNeQ5GsTU22NaSG5AvVD6lJLQeN
irY/9ZomyoaH1IhC5S6HUDA+ckce5He1VfDIvDJnVr8qVU6zeuW3XOO8g1Ze9W5GJYwXFar6hk5G
GMdGHeKfGknYt1LGj5TJU7N2+bOuHJmoGQF2zFWyNL74rE5jTmll1Kmnyjr84mJzt2lavRA70Yca
VncZycNNMAo9vwkwSA2u3PNWOw3sRKMimGLdZekP+Ytcago0MEDXyUZKHC86t5RiozSVtm+DCdxq
0sFXvdzrtfVCFRkfmsgV+Zt5BrybTI5qNQGOjWwGfZXetk2Q7MdW9b/4CAH+oodzmcJcXvpbsXDe
FEVpRobnFTQ+TU++wUUvd5XSx58mAgW3FsECrHF1v/hTsSwbENN3Zk2A/kJbed4q3h3SQIIHfkyX
QFVHWEPcgPyTpmLWRbxA2beG2fyKmyD+fPnTro0oN2g08jpaOCo0zlvGfAD/sRrwWdk1ziNSfPyC
IGCnm6Ioxp1OpenOtYprvLWVI42NZc4u0+qMnzlvtepUcCGhT3+5591QZdq/9jg/7rLRwN0lrAtI
/3HWcqIFrrReg6pzfl7u98rhzS1ac7gkMJdJGJ3/ginuNFWW/IJMn0R0F3Zp8Ex5oPhDqip6OsZV
5+TmKs2Lbxnt0aPArEoHfFHpOwKTnWRs29tqquIcJyCg2DeXu7WyUmgO0TWZGJU688W9kvCLPtiW
HXlkx5hJeY79+4MtTTlRspUnQAL/fEM6a3AxkhM1VDyVbeBgbLI4SjgK9nmKW5+KivcfFkHYCGEu
/TMu++nT5b6u7PssGQQaZOFm3OriTeRUuR7HDqwmw2+EubFbfIsPIOPbr6Xbu//E4I2vTJqVxUKL
MAmJvqCFWap9emEPjYlBnleVVfCsGoED63XAVQ8jkOo/jJBdnGJsDBQud3RttbxvdrHptx2+UZqp
xJ7rVz/yInfuM7OJSYDkXfmjkNU9ApVnjGvaOzz48nJ/ufX1z0z5H//xYFlGR+ps1KXeMMIThCgP
UdV9mfrjj4Zi7KPZOP2V2+7qDCbu9Lvyc0bbni9MHf8AJerjxCOHTdYnx3zE8DVP6TQrubLXrxym
aJkoYZ8BZhyni++qta3MXFg2npuod7Is0jujooR9Uyt+ewybsMFsMpCz6+WfCz3nbeF/TS8foG4p
4rCvy8TTqggWvVO6zt5VTOvUcAO88kXXZi1pYkgXqBLm19H5F0VoCwQmNiMvT9sOIv+kN92dXiYd
RlGKA9RA0XHI6UpMRf5iNyLqTJgLobf6QWGatb5LWBQ5K2tpvB8sKtwEiudfZlu3f35FmAPP5J9/
64iWARIZ6LLVAiXyEDRWt6Kc6tsOUMRLUg/d6+UFsTZDiVASPiB6R3nJYtooFBvFI55vHmaL0VHg
PoUdeWs+hQ4Hyd80RTk3eiy6t8xuORiG8GesvWoqseDqsIY+2AHeIVgOOvlwZZ9ZWw/QSf5fa4tr
VjPGA0hJcIs6DkhYAhUolR412ZvbMIndTYnlhtzAQXaOBbSgK1egj2IGlgTJNdIGbDU8VBbTlJSL
ovodractd0EMdnuSrrWu9zixAjVwSLMN+gMROOtzijMsfHjky3cJDrLXxOlrAwwGjfutBR6ZIrnz
BaOXpPOjMkq9tK8h8AWxc8/5XuF7i9volT1otS2LwDPCAlRfS7EyRqWFU2pKwpHiRxD4WwxgirBG
LVo25TXA4MoAo72mCpRILa/OZWDPRvkcN60IPZHVYmvHlfsohjB5SKxoH7ed+Q8wQPNrA5/5mqZw
ZQ/iJUjW1LE5O7l3nX9SS895m2G55fWhXT7huFvFO4l5tCV/AfRDdgwX+tpbaa1NzmiSqALR/wes
X+OEQJIbNfAknjCPkWUGwxHbyhwzJCOulEdMmfVym/UBloGXl+3KkUlqD44eevf5+jePw7v3ygR7
h8K6MfRkEYsbtdNwE4D+MNxETVU8YQ6oXZMBr7U4P0XnRzBP/GUWM0n1osWMO/YotXT2fmS6zzXk
ZirgQZEmWTbcXu7hyrRlFBlNnt0zq3hxSsNLxjOyg1SM/zNEXXUodgVSo3g/Um1vXPmcq40BPUUs
zkWPk+z8cwqwKIMzT1tKdXv1Nm7BQczOGqI4jXVkjD8v9+3DvGGBkINCv2cTD/rAagpDZBG6RqVC
1ru8oDsLif429w3s4xMR+0A8MISttpabOf/8actMGA4xHmQ6mb5l5bjfjyqwYrf1MAcfkSdqEcAL
W7HhbYWhPRhbLZuaw4ixwJWd/8MXZqbO4SE0XOjZuGuef+EoEyLMh7QHqd9Uj3ne3fktJGMMhdP+
T2NfrEW2Os5pYPAYWyx2AgxFMCx1A8eLzXoEvmAOryH+JVu3G50/3Vvnpsj9suGgTmOWnveqrHpr
6LTI8VpynP0+VwBu7I3AGu7TDMehy2P3YQXO3WIhcEdGYEPp93ljRYQ2ZYrM5JsQQbD3a3/6z+zt
8RTUav6FeXb19vpxmtI5negZsWEqtpaVilNhJDUuZtm3PrDSvVnV0Jim1E3vE7eYvvdGP9yC8XT/
opu82lGiISJACbZYi2DT7Gxwq/Qb1fT2Lstmn2yE6ckGwkF6ww7faH/VouUg7iEExFdefFhWYkTW
O/mWFlO/GShVfEyd1n8M8NM6FLm4tnl/OCRpglsyBfw83gmbLmbNaNhFrwwi/TZQ8kCcKVT2jWoN
X1zdag84AQZo8eMh4pngymuF2iZ9eZdSgD9PZJ2Timg0+TBUjud9TbMowIlzjD4XGobk2bRt2pvL
03QpEuZCA+GWJBCnIvVRMBLOmwDFobR2bWg/tKEcD3lVNN+I6X3Xx0mlztIIvhVDrRxiEVPYa2n1
Q9TWL1NqN2+Xf4c+D9v7rrLPwFWbEyizppH8+/nvyPIGSYg6ld8tPbGVAjuWZOjusexsobW3bo6M
I59sM9wD01Dx7Ioj36g3DmbH/fOUmJN544N7aX81DcKdXdq44ivmK9VPJ0bAFc+qkwGAf5ijWOA7
u91T1dv1v51iWadWadQaT7+0ezIgel8j+f4WvJ53zXIpc5trguatbsktauymL0Kphd+HXgzRE5KG
5js+ibiOcslFGD46WCnHcKatm9AoTWNf2oOaGPsszJLpflQLTfvkhEqQbDCq6QMoehiYU7AWTsVR
GfNYPmmTqeW3QLZSC280+DS3Raqn2ksc84eO3RnWFYnEYnfjlGeEWPBUOnHsc4c8H62prlXpOOX4
A25W/ooULmw3roY5Q6O7/sHOuisVs4RxlvNjLkyYk6PzhGWaLpZhEfaZklBs9N0CnWgdlXrk2bVB
RV3adxqG8uaDg/JFe6y4DexckEDj3pK5luHH6pjpoYp88V0NAkXbSRfkwsbNxk5sy5BaKXyOgyp7
TfFYizd9PvnP+LY59oOFj6KDogZd9TEQpZadalNK/76SGDWWz9PQFGXziPdgejQN0iivU+RSNhrn
LQ5kID8U/OUrsxq6IwmX6k7Fcb7eVMmghZ8mze8fsUfXxcaBOPLTrgOctXKzmt7MDPTVrlY6VmPi
JOUhGsehu8H6LZbHPOpm2/vEzx8gg5dRdGgLd2jvBjFVRNp6Y5T2U96lya+Y8Fe3cSjLL/cAmbPw
x2iOwOjrOHGibQK/EJtmLVHM6GAnvQw/U76QfHNHPtl9Ri7c2ZYWzkuPRVnABiEoYJJ93zRWaSn3
Rimd7w4Xo2BvlG7yXFZTi6O8xM/2aEEc8/e1Oybm7YC9YLFr9Dod91NX9cUeW8Ok2TTJ4L4CSdWL
jdrDUTxSkxPjhGlRa7sd/NqodnFhjM2BUpQ2vK0U4jGUZk/Ka80xJm9ySqfTDQUjQ/Dmln0h9plm
B2JXtwhYHzJVLZJsI6GId3tfi/G3RnM7OPedmWvO1teBsW1LahCoahkH8RVAh7TvHcymyjeeSWb7
ZOVWZpLmn+I7vaUQ+nMRsFofqqwanlSrattNYgWhC3F2qvzbstMHl6OvKq29aeRaelRa14ke1ViP
7acibOwEm8pqmm6Qw0fuphEBAOl0yqgwBux+H7bk3LadGvXZdx+QWLsdOOB/Crt2xi0u88UnNs75
q0Wmj/91DiTn3qA4Pnly8n76x5+aoL2VTe4UOFhCXaF6PVEriVFuQXmS2HJa2ePRx+AmfZp6VdGS
jRGzrRY7JaUG+tHkSiLfsOPR2tuy9F3t0VQrJbuVaV7hGm+0ZZa+YYqs+IehK4fgh9bZZfZcq04C
HLhuEqlDluTBUUBHDNXoq1SCNpiN5sGs6NsUnbT1WUVdaN+nOSqqW6fMfSSjnep0W5Ze27ypQtEz
/6BPhlFgeBxCn9/0lDzJu763h4JVE6J3pxq2S0QE86AUoXuqpB4HO5z7JBF0HJK8Ygx89UsAtPh1
Iv/nb6oOIeBtyKasHbAL0P+Vwq3uTY1S5x3VtZjb6V2lGm+8Ncf+h2YUBoqTTm2jL33RWU+mQiXH
g4WrcrlB6QQiRAgfE79S9u6w9S29qXadC/x90+t5qr5ijhn92xLzt55UVUbeSATP3gxKlE5bLAEB
pAOO1jZq5dg/7SkzTiX1/LhJK4FW7exxwt5SFkafbFzshOtNngg8mPTSxwGvdOq83vDvqY3HS3JA
UzSF2raGjvBL4L6abutYST/VaBPFJrBzMdxkJFXGTVf7mD9bPHPTuxJvqfqgBk1wOxmJoe2qphmV
jTs2YwM4Toladc91ise+3/fiuQOCW25q0840yoGsPDgaZoRP8x4rHsU+VJNaxrcdBS41coMkca1v
kBXSX7IzWddJm9SUyuGKZz5TRta0d0mlS/OhqPGvTQ+ROpn2XVjJ4GQl0VjvksmgPNaqdBOARulb
b9TRRj0c3tHBiRBMYpf7m1JMTEgdEvezb8ay8RIXcdKWdBBW8X6pzr3Li07Zkb7XiwPnvz7ti5Yt
6iXv9O5G7TOd51olNZyThyCdgCElsn2e6oCK74QKT6/CbeM/DjaTbGI2jgfKOzP1V+PYvo5mfULN
BZc/qY9WMWWfVDd2rW1uV5G1NwazLQ4jR1e3LezSHA4K+ctw48SZjddrjMnPTUI2BD2oNJ0TFoDh
eN83okt2IrHMljSmO35Ca4Caup+aJnvAUjwR+8IOB/s203rms5bmur1BJp1Xr2aYhcURuVJn76Wa
ITuvC0fRHrqOALe2g/Lkaz/HtE2wplDKCU6eNUSJ/uDPAVMS/j7f0+XMaLeSd0xxaqO+yMMj9CqM
QHdJEeAQfPmKN98kz65BWBnMMlWN2BZhp2WMgPy4bN0xnn5EGBd0N7nfJG8lZr3tszQka1xwjGCd
SheHQ940RrFJs1b8IeeDNCO5MFsFawHDkJz1fLN5F4sxmg7Cd2BrP6SRYJjJpu8BxAGu0dvX2I0f
Lkk0RUiUSDccdwRIi9s75QlR4DeF/oNdMfPqsfHvHdwtvjcF9OxjoTnxNXOUxVuFzpHpg8MDcGh+
wS9l3TFkrZgrbfDTTczA2oCS6p+0LtUeGoWyYL/Ap8DBcZmTv9GKK8P7OzR5Nr4z3pR8GFlcmCEf
ZLN15QuL3FD0ww8a5TWiHql5ZD/Pc6ynk1TsLJ8g6jGzOst9TlPqefel2pTdvvInLkqxESXfbauT
5a0su+LNRITbEWJt3O4/2QciN3eUX7fh114JVPVAKV+q3oZuVf9TZradsJeJNL+f0BZ2N9y/MuOK
xPTDYGI+CbeAhxILZH7Zn8+bLhrsGk6N9WOCH1HNJ6zmf4r1oLrvla5iIpVtXu0vr5h5gpx/UQeb
NdBp1PQ5c+H5eZtVm4lRp2L0x3yStJuYPGZ41/4faefVGzeWhulfRIA53JIVJVm2ZMu2fENIssSc
DjN//T5U7wIqllCEd+BB9wAz3ad44hfeIFHIcAsnaNeEXM+Gc2YtcgpNRNh4nyyhyLnR08MTUvzc
NBgYe9hkRo+ZjBOXOaTpSr73Dg35+G0sBNQxgOvoDPF1y4Z70E95NoWR/DTEuKjtylLJ22+DVGOH
a5DC9FtDKJN8g3BHamxyNbX/gMLoVI8mjJV6o5RGQ+rGWWyk38NKI0vf5yPh2K1a5q1ywFHVdO4n
LGRLTHElIr7cLTUtLF+jsfQNwvMOAsKA3TOulQ8lL1mw9ZOpzm4dO80yTwWdmGzVVlUekYTsFdfU
qwp4ZEm3jPSmjOurIgun8IcuSkN8C3K1aDHs1Ya22ICvlgNPQm5Msj2h9X58zHRwo24R+WpLlOur
0tZSEyPuvAZJOGuHeC42t96g1xalby6LtI63WWd0s4Nt0aDUfO3HZVff6xNPGFJUQZY/W6Ew6n+s
WnFX0XDh3uDvgInQrDzdcYj2xlEv+vGxlLDwjKYct6Mwsm+tSXvGHlJa6WctnwSUZHVS4xnECM3/
DL7UiHBQ+rCRH6WCXGFnjkmwG6VE/SanRhrsZXvqNio+4LGbhFoVuLVZJPrKIVsebH4DEnhc0TR3
5rba4pD1gSwFqZOrj4EZaJ5lJ8kPnJtDVy1knZBj1oq9fKrPSi7vI86XCMXVueayKLkkpdIaVVyr
j1BlVS9q4JynoYh2feH7SGCb0x6JOMXLo+anFEnxtdLqgWdXqbK7/EM++XJmngsGtQNKTEvN2cwI
My6TVHv0myg6ynVGdtGJ8Q5slXzdNm2/Vmuai4EnZx4LOqo7PFAzehXF6NPdJUarRbzd1B/H2Kn/
Wk1q3jrkPeY1jBlLdqM2tp1N06CauMc6TCLFFRLu6GqHI4PfA0FDrBJK7eVZWNRN6Y/wo+BaQlWg
UktccPqjsDLhJoV/8gjcJ/RUxGK2dlG1sjt1ef8nK4bJ2k1C8+Vfl8ddNjjfB6ZTCaOGO5f3erEN
6mQEwsaV/BiGtv8TLInINkKvcZQOG83ZhkU4TpvEj8PHxCnEL7qk8dYpfVn5x5dtngCofdzCgPxB
Ji1qOboTFbHRD8ZjW3f2t1ioluc7odkQBOIu4Cp2kbT7y9/+yZzjI0TNHxFvLK6Wc16XkixNCN4+
llH0Fvd6cS3rxZR4GbSqDYW65if+Ruq/4YPm+UbXAuawjg/k/KGnC90plCTkrDVxFevlgy6HKtWe
aRruKW3reNsnwRoN5pPrDXTiPKloAjD+fAA/xJoOMXbalbnxmIt6Ett8FNM1ri3W5KJi7d+Cw2oS
T4uNrvdg4hSeLLRxpY2+jAjnj0Z7YsadgS4+a/G2WtXIac1Hy2gz7htAHlfE6IU3kGRt5CRR3CzS
8s04GGseSu/zuTjtwKKA1CHaTVyxLJy3mMejUB7Yj9HgJ/2XOGdH3IepboD6SAwVr4p8SMQtlG7N
G83W1rYdGXzvxch63xZodoXHLO6lQ2f67fQmeGPbyJXpN0S7uraU4WXQ+wbrh7wJlfsJBoXtKeEU
3Ml9P61Zop1flTB9aFKhW0xbFRP205WsRNFKVpEyjSVPOOKtTeyGCBGBinCS5FYBObQSTp/vHUa0
qIZTNJ7RbItTaQa6rzRUpx+7Hl7RpEvN70Fq8N0Ks+wK/VblUGvyuC952vYpD+nKpbCMBcGc0vVE
8IcgjfPy/oZ92Lq4GTY6ubH56HRhu1ftotkEoTOg0TpMK8/QJ+8hg3EkkQ6FUAXR/nRyQ6qpoz+U
5qPZizRyW8R/jo2jtBBfK1NvNp3dplSxWuWL5RS5c2g4bluVjhbwuqgsgn++nPg5PFPoDKA5hcLD
6c9JsDvs0lExH6tR7e5C06+2YTmmOytEFnuCPLq3Uv0f9Ra5HP6bcE4owuhAqk8HHSDFR5RJzEdC
RGtvFnL/HFsW4I8ais6/tVz/71joZVC6n+2VFg8PJWKtFnFiPiqFGv/sUZ9zc3WMj3VR5Ctre379
zN+FWsb84pMXLs+NA/xKYuUfU7PDpIoX2O0CVXhjUhwjI5C8YEL5TjWCaGX/fj4w2omgiaGuaYur
N9SoCemdYT5KPT49Q9TlB6wcsJLKncGFi7vtevHkIwu8ct++n8vTWw+WKoPyoBNTwkM4XUijayOQ
JVX6Rx8Mq/wBjthRXM0OFJq+rZy6hUGfZzdmWq/vqkyvrA17K1E2WBb22bUeKg0bvi+pItd4fW41
zFG0lavlkwNHN5EIH44LgGeaKae/ER2eIimyQfsTls0f30+TndHFoaelqbpJAowNwVzqnl5PpVsF
Q+rVQ+DsY0p3m8thwPklo9MLnkGdaBrw18WmbyK5bsOwsx/RmAqvlKYbMM/tpKexN6S16tN5yAGB
GNVBsngIA7TlT78ZIHmZmWRgjwkdiGtf0cTRD40YcL0s/ZyUJkEgUKyd6nmxTzcDfSIwDTNM1kD0
cPGB8RRY6WR20R+hajQvaL8/trg71CRVerspRTv8vTyjnw2IBs7sajCXnZamPpRA+jDQ5fhPVxvj
L4C69dYRqryHuDDi1yw/Xx7uHYS3+EBuLJBqPDMz9GBxvqHXWmVrWcGfKrJL83uRJSiUUU+r5es0
lCNXKimNosP0tx5C/1pomDW6o9Uo+5KYd9uZdQJiso/aFP90XOx/l7BZV6bkk4VHwxjUHn1eoO7L
xvLoDKMW+bX96Au93BQGgVc8NCnVsKR/0bPWdkUY88BcnplPtjZea1DI5kLKzOo63W5SnVYT1tyM
qk3RMSsS9WZyBuO3LMV17F4e6/yuY2+9yxISbYJvWY4FXC8NtSn+I1tR7FV10e0zUaduTvh+bYZy
ez8qbekFCeSRyyOffyU0BggTMI9wAIIhc/qVZRP6CCCF6Z9pKizNBZ+Ue32dh7KbZPqaVOknm43R
ANDBIENEhuN8OpqUx1Y79nXyByNOWfXyphpKr9RREv0mxdgzopiToVDdDLrse1LRtcEbbOzha0kP
1ncN1Zff5FbY1vVYdtW4DVO80n8kTc0+/cdpIZcCQ23NRi5weOTFGxA5gHcbvwmfo5FHxyswMN0Q
JY/+FmXdNeTE2erPkQri8qSwZLAc+tNZmZJM4IrkhEiy+MlNZybp3s4yOuRMj4vfhPYgzOhGqzux
8sSe3TVzmYgCAvGpMhu/zQfvQ4gY5gOVMnr2TzHvwxMluum668rhrkyr4QkKyJpzyOfjAd8iDqc6
tVQRogymYYSdqE9+neUHNcXdqhvydJujq1a5AbKyK9WpzwYkg3GwxnkneCxub8tP+yjyB/0JCIb9
NHWD+S1P6Y7JGBxutA4ficvb5p2hcnKbQv/G5Qjk0HvWtgwCJ0UORWuo0oudidbcFH3VkPGoIS1w
34nya02EafecKqNlSMcQmnFxD/K5QYRHG6tgF2lTV4lDpgxjvbLWxOOs5slvm2m+yK/yiFrKeVwD
mDQWzZB1L6ACQsncqE4dEknVMEktrx9y2/BvbGo3+0Cy0+mrLugG0RasSe6k2Aid2zJQs40u7Nza
DIqR9bdNCYbTzS1drg8it/r8OEhBSGkdzrZ8RYasGIepjvToIPD/7Ha93GXS78ZvAT5SqNTSrQ31
70UjVghdYmei875Tovw+SdGxDj1InvkYb81SE1Xl5nSOH+jfSuNvJ2ysR80gMf6i6JH+SGwepy+T
3uGfGDsozXoAFtLnsAEy7JY4f/+SSies905QIRPed8MYfqtUQamiKTX+Uc+QSUYwkaML2h+LwDSi
eyuO23u/gT9ykHI/+66DZBpBNYNg2oyxRRtQSobyGrcq9cfk1I3yZ8wmR7hFkmTx1452w7WJdGDk
TnQU09kow8wean2QZcRta1Bu7lRbUr+pTS2+cWC12lcoRGmtawWSwGclFUnqqlHpNEe6MmH1WmdU
jry6UgT1/Ekt7mMoxzpN+ihJb7Ai0nBYbRz/wbDaOt/VSjFiI2kmOgpBfShtogIKwB7vBenGz7LB
8aIeZ5kfZjWGcr9t9apM8i22l5YVYiMUhPZuALr+e5JiWX9Jwi7ud1FGlXfnVJL2pkf+VGQQlmyH
grnZA4bqVx7gs2txLmfNSG9aYrT53qtvH24nxQkwAS3l8YUrotmHmETuIr0JdnNW7Qq6WBupwshb
jvpkJQU4G9mCDAZ8lj4qJReegdN7sTBRGchG0PNmL2dip7bwhzZg55Q7elnFgwCdg34+1c/C2TeY
vNM4uHyPnJUOCDygWKMohQMrvNXFvTVmQ2RkWR68NeNgBnea3di/pV6ZCMQy8RVaeRxfT5UvtnHY
Zg+8TuPKRXYWcoE+pXZAKxKEpnlW1qe1p+QkLskz4b2yj3B6CTZlPuaai0TJrZRPpU0z3SnX4JLL
C5tqIpVMAm5C7veL6nTmU7tqhlIgJjqiT72rprE6lqpd7lM9H+4do0LC//JMzxHHx0uRNjZ9XUgq
dF5hayw7Zm0aIJNrDc5zUKKFCIaoS11pJiCswN+WcRZFIBpl9FeRPyC4XwoEyBKexLyyzjOVosjV
BzxWjSLIXgHdGP+op4nCE9HqHE8Svaj89/m3fDg4qHX6Y6T2/rNcFNMhrqfmqo4qDDnR+/Yq9GRX
DupZHfx9QGBJVD04LLq2CCJTO0rTyCkcmtZGeGd1TvfVtyEbd3LfHEd82gLXL6kZZKLUj1pVPqlN
KR0uL+RZSvz+I2AfE0excwlsTr9adEpJWzR1nrOqVcXGNyd0HonwHsKmG6/60da3oRknL/0Q+K9q
OPVfUyOXM9fI5DVH3eX98d9PIXejFIaM7LJumuatPExN5zyXjt2aR6frcuF2LR6ertMjVLPRlGqi
/VjEd0o7BneXZ+J8S7P8kOr/3+iLywOtLd1okfV8rvo82pi1PQaeFqIWt7Ls52eVcYCpc0PONYil
qPuoqUPvNDUTnqrJd90Rys6cGmPP09hfm5EzrbR5PhsP7Ao853fXqzOHkc42R8cZ7eehN7QfajbY
G2ccew+LD/1PU4lo5fs+O7LQNoiMObRgXuZ5/nCMuhnDO2SB85wGwvimDiJ4zEN7OE56nK6Rxj77
NjrplBpmfhHEztOxEkFEKPAJfsZu3hr2RWum14UW2ZMrpZKDw25qaA//vE0IwRWym/l+h9x0OqSu
5D22eYX/LPlKG3g13atgJyc85StX7CengYHmRaNTCed4MVCJ4OKol5P/XMtl4RW574DAKKWtib/t
QRVjimO6L37Esaj3lz/xkxVUZcWGpo/d1GwcePqJatNPkV4J51nR+tDB0GqKsd3R9WkrD8DvVqKG
5ZvJqUd2kgQewiOiXstuoBmpjZTi1vWcovtYzwXZMXVr1Qxf/FJKiSKazA00x/99+SM/2Tpc8g6n
fdYSOiMDDxiDUWE2mF5fBAhKFN2BVHE4SgM8ByNp/5GYNr8uNPpnSgwpnHbmxIaOrkgVeZSeZ3zE
lQQfZ9MV8Ke2kh3FNzqzsNZu/2wZZ6mrWdBnrlAtDiJtp9jxUSl5DqopDDawZykOqGace3kY+yu7
9ZPbk7HIlDj6c1918YykRh/WZdj5z7letiqNZB14mTJM8srt8tluIe4g36d7j1HB4lQ4nai0ZLL8
ZysLUH9V+3GbpEl0Rd/av7EqbAfFOPmHy3vls0Fns3CeaGh3SJOcHoih8AsnwYLjRSJT8PRU9Fts
l81DGCrVoS1b/UupRvHKKTwfFEk0ipmU8Iln2Tyng/Z+J0e+bAYvbRRCg82MqqNDBB1tZw9BdZOr
wsHLE2jp5vLHnq8k484REHWtdwLQ6bhUrMUQhBZnImk04VYsBCEJJaO3y+Ocb08uUGSYgMA47Bxj
sT2xdTKzumjDl6G3nBttzEY37i3zXlclZ/vvQwHumem25AYwGk8/KQuiJMY5LWKoPrsZJTX+geMi
2GYkK/75WgHPMxejNN7cGeVyOlRQ1WFtyzpf5Wj5l0yqpeMwKhyFLryxw7rYXf6yTzYJGhywNLlD
ucuWkmi6X1pZG8HcqeXa2ETW0Px2JC09Zk4cgc9DN6bOim7lDC7TLCaRDgp64HPrgobK/HJ9eOEN
wxG5nhfRi0zHea+p+ANqOuZC0Zhot1SYGxiGg/oTkMewdRLZXLlqPts4hBZzKeydl75YTT+qRgvj
yuiF6lx35JmMPd3K03tr6v7REJBLm/9QyUYCnbMAcG/xpYXdGZNZZS/1kGrVVs6iIvlmN7mkPlCh
au6CEl3ONW2p85eJLigdQ2pOKknPsnWYlUkChL0oXpReAAXDAvmOupB2Mw55eEBMY1i53T4ZjzoB
ifPsSkbmvvjI3DEnAfypeNGEZbhAmSPkQ/u62fRjr7/FlIlXXvzzBZxfQRpSyOhx0ywFdQEGxXnQ
DumLPKrTzi4C66GLNMOrlW76R8sTlg96HUEF3QgwngTdpytIGFGEPYa4L5JPp+DHmAjSf9/xM+lY
QBf4cfk4nn3ZnMcRE84CVjyCyy9DSDIoey1qXmY5pz8NGkeuQoDK4ytp3f/HWGRmFmnEfLW928d/
OIWgx0pTnqL2RZMLA5QA8lVb3kQIHrUUrbUgzu4ZknBqs3NuxJedoWk6HbZy5avDizPU9Y3mR3jH
lr3xdejiY+fE20jNk+PluTx7hwBIATwGnwY+clanOl25opwV2INYfZETmfClsXAj2qrUCu8uj3O+
ZjOdz1YoliGeQSZxOo6TdHVHnqa+NPQo4NWqZnAVDrPDUyo7a1Hg/C87qZuwXpCwgR+QrFDyXoRJ
Sm3AeWmd9G9qYIubhrnxQL0/9qYhtQCARrkHkc3ZBoma/738mWfVBhpkRNezkDUSs/IZjlsbTC1r
RSfeKJmaTxGCZtdkVuN9FcM2SkXQ/y3RB/wR68pwhTuf/VPNxn5lrt+7fx+/n3vb0pC0ngvpMMqW
NnhRLg1+MRnNK163COVNZuwLTO/boKIuNrbImEQyGkeONukPkp6FgOJGTTlkvSESasaZ+tQkIO2P
qawU8spbeoZgmCkaxOFo0dJnm3s7pztBi5DhbFJDfUWUSLvvdF97kkBa/abiLTIvVaCzDVSPtpWp
GtdVnHeW5xiSMnMaizmY0LufYkqGX7Aw2mG7snxzuHc6c2gD8ezCL2Cn8tif/jhF2GnTKZP6KovG
+RLRefqtGFJauWpta197OIK96zSVY7k95frMpTuBZVcnyv7Q6CHk2VCvQmNlPZdPxzxjJMJEAmQ1
ICvm//3DHWR1xIldYiqv05gOr0alFG9GSlVVZ9XuESUz12ZhfotOZwFVBmrUc7wITGvJ9R8gFmX4
g1mvcSHk2cIpbwwvsLLGrcI6+FrUZS7fWOEou3oaY4FR8FTf+7neYSWgZH/zkbblLlSbLN5cXp/z
maD0OyfrJEA0a5cFUTstUJRoFf9v0hpPUmL6tPvzrr/xrbw8ZLF4vTzc8j6m0ouvAKx8ttoMo11s
Vd9pa2gXavAa8Ai4k5zQEJEq6VqUdXPstby70ns7XJn95eX1PigWT1T4we2SmZyuNnS5EI4ZgxYT
kFU8b/Q9LS8HQmChfGuRNt0PRq0c6wBG7+XP/WR2uaORrqDQDSdkWXTpp7AyjFYKXtEj6h/Lxi42
YRxp13o7JBt87w+XhzubXQTJkBXllua1o827+FAiJTmK4jh+5eDUmashoPUyaO1YI86R9S51LUR4
Db1byzPnVTvZ3Yw7K8XOTATuyaU6tYIxTYsxRPIqUo4O9J5iEzjCN/BG5d371x3LYLQ2ZcBpLCed
19PVLIWldnbeJq9AK6LRreC0SgAJqH6Av5e2SHaINUuVT76POj75F/wKlM6X4REkyZhGeZe9GkGQ
H4Rv29ewgf3jFAFhvbyEnw8FAJeHBvmaJQBpgtRdJnKZvYapGm0zR5F2Q6iqObRECgQrGcnZ9gQI
YiBXOmeYcEeWLTeqkLEiSSJ/Bb0YelEyaIeWZtR+HDvpW1ZMa8WWT8d7txlDCp/TMH/8h2tXbkA1
xUpUvEaxEaAFURZVc5TVwbgORF5ISJbq2gp08uzsz5/IaZivG1psSwZDEtKTlxIrezXjeLjz46rc
YrBnuqJNANzItdrcVLqR4PNa9mtB0ydryV5B9oi9QwCxDBpGvK7iAKrna9gOBXQmTKEOddXHEZ3u
zPx2eeN8MrcMBtaCe5xY/sxwKNeiLNXq4nXKE21bYL+95eEb9h3qi14PzW/lrvl0PJJpWi86SnpL
Tkymqm1YZkPx2orYPFCQSDbTJLJvPFz5oeaZX2kHnE8mukqg1mbg2twqnRf6w96p8BYP+kxJXier
l++roMVDVi7Hb4qul9vLU3keciL8hYge8h+z4Bl4qdOxlBJ8J8FS+hrYVYnPzqSmaC7Y5i+nVuM7
LK/hjMVyBXKq076a8Bt3dTdVKy3E8wnmRxDW83qgQEIUfPojqEqOcjwWHE5rivdGUsTITeTaX2so
k0PtFP+K1mEk6pJgjSkaQJl0FuOhX9yVjTTlr/WoP9Vt1RwCjYernKxNRKq0uzzH58tJtEEnlrIk
iTRtkNOvgyLUJpovta8Y1/u3kTwhWRM70VHXutd/HwkkIWEHzX2YfIsiaOSMythIonv1e7W8mVQn
3PZdEO0w5xb7y0MtCkzAupA9BR0LhEEBPL3UVhqnGqkOKVPfgrzQ4QvX6rZW7B6PZQmBl6A2jxlW
tJuwj+IH2Qb1d3n4JRzpv/FncBk3nkYDZJ70D2ekB7KJSl2jvEF90PVtY1fqz0Zv2n0e9MamHkv5
Rg78R9lX7QMIbkA45jTtdKuevspNtnb9La7e+ddQLaEHRLZPXLLs0NK6BTKtNOqbKnXWBlkDKBhm
7mv3ia/Z+9rXET7Ial9x40R0K0HCvFk/RCT/jY2EH13q+bpYwmrNATcZNci1t3Cg4RS0xfRTjS1p
pSC0TAv/G2b+QOIRmIhL9mXWUMTMc0V7a8D8HBFn0Vyc3xCNUYUId/JoqG4eY+iNIMz0Ja6lWw2h
0WNkNce06Mvv4KfFmifLsjHOb+JMcbi4KWdLT21RFrOHdnCkTNfeTLV4qovMP4Qg3He8kY+tFdvC
VdD1nzZ4XUb31RhBE4lagFiYZK9A0BZH/L8fwgsBP4JKJCXP091YVjnqg2qqvwFzjLa1E5vHKET5
VOp0abuy8+f6w+l6k9HRuqUXx5+zLLPtnWjWdAsDV9JsVDSoFl53fRP8QXmnPk71FG0wMPQ3GWr3
m0HyKWiD+nm+/CsW4ff8wWi5kYhrOpCRM9koJbCL3gCxE7h6XDtXre3claJH1KdS2up7LHRYxnXW
rlGAP9mFSJ0xwwQZhBt4yZ9O9OjHhZToCIe4gxbdIirhp19aqDBIkUjjW50O9hZTteBpwIUIPgMy
REdjkHqvRX+18qJOLq/6mmbbSnT5yXXE75nVEFFC46JfIvidxAhNJxXIu5KsyF+CoQ2PqJfZbptY
gxfm/nA1IHCCfEhq7jp1wOTFqvXrccrVrUa7+ufl5TnfjzZAVOIxzivKsEuaUKM6ndnIRRy4iaED
lHF0/yuLAt1cL9bYLGf3D9EtaAk6G9SKyXOXez8vekmqrS6gN4TWC+hyFIe6MgvKlYvubM8xEJp6
7Dl4+WDnFmtv9dUwik4eAtR1synZOngBqJu0QWrsLud2Nl3Qf9hFtypqISvX3ydjz17NdHHonRIC
Lse21UpLB00JXJM775jXfvZF06vMC8My/0NiNvyubVusIfXfb7CTw86bMtcD6eYgdQlo8HS/+5UZ
9uWksd99GF7jbqLQql6HaRl8izINlbbUthoZ+Dx4zM0oVbJzpeBE/xui1lR4VRyYuVvlxdi4atJn
JMqDQjgXu+hURPq3IkN0zkP5otFdwMRmsZ2FUKInI24L6c4UZZhfGbHUyWgRRAAyNVMeSR2UAT2p
0vUhLEeDp2uB/YyYU/47zEKkKs3JElq79Sdha8WGOvUEpUogaPL78h4/e3OJdGCSzCAIpsZZGg13
BqI4ep2pgRtCd6qPfVWMwkOdSnNujErY0RFeV3+N7lyZbSsaNmuP/jz3J2sDXQcMoz13EeHRLqWX
TShpUJF6PDAb0HGjC0i3oeYO70D2Cidvn009MFZu/7OPZkzI8GiZEOUB3FnEkqDaEf3p0H5ydaP4
W+As9zVHM50mc+9cqcOAcTpMhJ05TObKCfjka8kQMLGmfQV1ZNlRJJVLDCdB8dEdRXSwmqBKDoGq
TsF9E2m1flMQsWcrecHZqaOfj/7jLFNKDxOCzOnuVwK9jVuKmjFoYV13G/QSG08RhpK5WR+UnlRK
zhcB2MZfuWrecX0na0v2BV5zZiGCeoGefDoywk6Fk2kadJhG7pr8aiD1rYVXtpqS/mrQJQANrbdK
c7AxQ4waz7KBGt0MZpS3X6y8JxTYkf2jxyFQp/zatpMUuopQgcxnUtaWG9tp9H1IYA3nsKxxvSch
QJzOhXYcWH/DJDXbjU4oLx8tjcQaYSj6i/6103CsVFfKLSXCJkyqp62eZXJ0ayYUhDapUYtyg+M0
GN7Lh235oADdAgjAruMvAJaXuOGEWF8mR1N/9U67MdQHJw3dbPx+eZDlci8HWUx60vYNusyh+kv7
jrSH5A6jG311VvbUch8vB1nkSE1oogYmBeov0kxXU7xAuhLR0V5TKV75liX5zLSgj5fS+7cEB+te
/j4e175kmYItvmSJTS0CwyjVlDVBFCG8URpXGjfmS/CjeVDvLy/M8tZZjqSenoYKurslC0ZSviZX
KIYZW+NLeIVFzOVh1uZsEc6r8BIKOILqL/9Lvok38vf+qKyUjtaGmIOZD2lj1OuNL/mR+ouL2tM3
vhtupd3lr3jXh/94dyxnaz5LH8fAFkkrKz6jeqpuq/0ugiHhtg8dnIK/keRGv51jsJGOyNoZa9Xb
pa4BaeDJOV3GC1kkVUnT831xsBf6ofa9Mfsm140rJONKUV20a24NextoR0WTXMmoAA8dJfl6qnf8
5k2Pvoj5AyG5GjL05WlZuUGWpnwyRIM4HdhDofWc9Xd1/tiKlfvj0wPBc0GtnOCX8s7pxKshkR96
IeyfxP2RXSl/nD/BJtgVh8tf8uke+jDM4jQUYxw5YcIwxVtyKF7G39Jx3P9vQyxOgmSWjZbRWv3V
boPtvE1H91+j6fed8uErFieh0aC+T+k8xFV5E1ypx+qYrJ2EecLPTsKHMRYnQYR6aQmdMZSvueN2
N+DHMIETz6VwW81L/srP/9u0LeKFOnBkqcnY/cXbdC391K7y/driLzvQ/52wD980744Pp9tKlLCU
kL7+5f8pb9R98cf81vNuX3Vi1/wMH/TJbX6HK4Yxaztu8TA2STGIMGLMcfSkX2a1kUrP+WE+/G+z
t3gZ8zJIUaNk9vrtcPhv02nHy0N8+vhSuSdepjzJMT2dPFx/JgCFifrLEleF9N3Wvxv95Gr94/82
zGJvy0Xgp/HEMGW4dYx9nFyVpRfpK4f0rPxEwg81irQQfimVnyWyr7HgyItUnh6d2g5zV4mG9s4H
itlBaYdEvyvyAhVFVLuigzTUab5J0JV8ixKhE3Zg2PD0b18NeIReAQiSWWURgYfF7h/7QWhx4yuP
dpJiSScP+VdBhEy4Vmku+eCwEknNs/jxdM9gFUyFwIqAb6KsvQDKoArHz0mc8E9gZI7u+nGUYjLt
W2th4fLlIPpHJQiaK9jed1GI003TDj7i4brqP3a1alehZ5dGLF9ZFAF8xaOxVv+jixjgHzBGxLig
+skxUco4HTAFWhsFIi3/aFVmeJy7XPZsCYcty5hwJI6bck1McXnAqSnwZM2VbAQ6NGcJtG2oaoET
06KnWpWi6ylMoq8mPotfEF+2v07FVNykkAtWipZn6zcXMhRYCxRPUZ5a9uwyLZUHCZFo1EZVEDOk
/3vsC1Tv8q48Wz20+2dUAKBzKnZ0tE4nUyptZOEzJX8SUuWUHnLhxXdndnjeA4fJVl6c80+CtUMV
CiQCe4/M/HQwu6R6aKMu/1SaeXsjsJK8yytjbeLm9T/Z+EzWDHlTED+CfrEkQUk+skp6YpoPUVh0
u1IyjS+dFSmHOMh+UgM1DxLmGqUrSUrnTW3Xr2Tiy54dIBbAWTZ5KbAHaiBLVr0hp0klhYH9UIU8
C9ByB1s8WYMMyD0vwhYVXltEEbjwCcbxD5Q6c9VxzSBIpNck5f+2MunLS51O85wSmjbQLLpcS8Bc
lToYF/SJ/jB2pnQL4xXx4I4u7C9hZ0q3Q+ymAOx0eVedHRgGm42o2L60gKgBnS60YPFD28zsh1Jp
Y4+Coe8ieWFdoSWvHX3wwF/0wqpWXq/3E3G68OhNoQcK9W1WWl0iiHj3fdTy9QDbKQSp0WdJaivf
G23TBXcZeirWtWhyXdmA2he1F6BO7biyzjH7LpDAKF/xTm5H38PRWEftVhtwAMeQKK3N+ipTa6Pc
kNc3XeaNAeW0w6jXsb7mm3a+d3mtKJ6DC0d2hGLm6cSpA7JnCdyoh1LtJnMrYr1OcfesNeOQO4Fm
77RMV9J9lHVyvjMRwgv2KJ/bawDxZUYJ4IMK1lzFZfcgY7V4O7o5DdOhgz8gMpRP973UOJqLR7mp
HUMQctVmEtTztoWMxva2qErDv7u8gc6upVkBhYo1IEbUOnjETudBjkvdiGS1+DklY9TTPoiHYWdU
/hi6eWsGaxfT2XC8k2ADYf6CVlIQmjwdzg6EhSeIlfxMpzSl5lPnsPWlGAq8m0ztP8puAN2GfEOD
CGA1bzOAxNPR+oRemxG20gN2WONd2mqtV6Zavi+ToHftidrSmMbDhoKdvXIuz++m9wKhQ8WMP4AO
FzkYVSoDLZtU/NRCId2KzHFu9C52bouxNTw+Wr/Wkky9U3w9vNWV8E1VmmwlLju7G3jRZm7jTG6c
HUAW+ZljZIkuBRXROI8Npe4y7bZ+Owu19r2RX+lV8Bghsra9vKGWOxo9NmXmyEA4RLUMIOjpnCOk
XiWd3Q8/zcKyb/yUSuBzXapO6kVaLKigA/7J9qPe9PtiREN3ZeLPhwcOY8/6/dD7Z1mx0+GLvMlU
YbcGEtRJ8q2mDXzXZ73e3SGzPr31qtWYG0DHdXNrq2G/piV1tuzUv2FDAOKAMkBLckmI8LuA2qcZ
jT97siPFC2PVxvXMbpMrrcMrxy0A2t/mtVp+j6vavMq7MXrWCn8wVq7o5Vs0/w54BDBBZtglRfnT
aZAMpXfGtpJ/VnXjjy5RQin2vdqkAtW+IPg/lJ3Xct1ItqZfpaPuswfeTJzuCwDb0hvR1A1Coij4
hLfvNE8xLzYfVD1nxM0KcnTT0SqSOzeARObKf/0GGlRfVJ/Qdd6PiZ8ahCuGXTtup0tJPxVEUpAr
8OCS4xJ0xuBeLbWLT0omAihJnzlhn05vSGwEI2HCwqlDwSHvZKJlZrdobVs1D+mCu0k8dOMFTiTL
VrhupHl1pVH7Qzb4/vH0Pq2sdCQT8IjxgmWewTI4WbCjzNTJI6zNB70n63r15EwfTWPWP9vY/24c
8HYsDld5Bm/y2wdY9KOTNJgUsVAOIjkuochtn6ndGJ+8MKcrMhcEfZTFGBoLC+WpLrklzgVPuV59
iLKp9TI1LDcjjuZerITZ7y4N61CU9agXYB6+Y4e4PTpPsqDUB5zfy3N9aeyzfjRCerNMUaQTadDF
5fItH/Bj+vipvZ+ayAPXuDzYOrwOp0uh2ro2Bqua8kDGm72VeWMrx5qyyfFq6td7vSft6bdHxKeA
XjBTFG3dKQA5ZlLJ2kGJHuw4a7ehZXdbV5XuxsGLxbNRf/6eDxLEI5iOa59kVQRoLH5v50skMd6Z
Zb88pKWW79y2bZEHD/U+KhRrU5X908eX9256wm2G78CBia0cqPVkOMUdFngRcnmQWZxcToOub0C4
PjNb+ttRqKrpKUL/Y2F5e1FhRPpCT6jhg6tOXTDXuUE0UvxZLiZyUT7n13qWvunK/YPTSClIPt7J
S20Ocumx9Ei+hKIRGA82s6gCSy/r7Ntk1UmreHGGisP0IMzVLhVrmsTyaWkGs1id62F6f4eR0c57
a8wd4mC6PCZ1N5Wk4vg55DD3G20Qe848F9OI8El303CofRFbY+N6EMN7kXrFZFmLry9jWFy1etkj
e5ZT21k7us89IFeKUkb1x7mJTWJYCZqdJwyC7ao4i6qQLAWP9jio765tmR+xn3aLboG0O0QbHUig
QXPgoSHPHSgiTTHQFNdzoxrMfU8oMWEic6nVquXFMLkzG1QS/pA3jIhJzt2UJJ1LtCZ6MwYYH011
tjHr1snO8E+Ly6ck1cryDh+7OEkPRNAZqLZHSwlJf5rlNEexV6kacUNejOVOLTxNq3JCdFS9HDwr
Fp1FL3A06/oAqqGmj0uqNTBn47Di1OotYxVbPYcHsIp9oZjzctW1WDbtONE52Q/oZi4hGUaEI+VV
aM49kGeDb+q2IcAreUH7JeUmIdWGQykJizafBDl+OI5sHuGWg7eV/iinLlO2Ne5Do2/Wy2A96Jg8
1Z5uZlqxnZJyUa6dyIi7cy3KzYS0Hb3qs8jL9Rg7OwI0VOxebCPr88tODXOoL1NP1vQeqbct9lGk
d8OtASOmwGOZpX7jTm5uXmcNWTLPigLIMvlqWmAX4qOuMmioupMso4OqifIVd+9qddjVpmQT5voI
pysiiWbnulIoway1U3tH8mErdzNlbryrwOTnQ2xR6gXVpIdpMMg4agPbEZHhj+GYj2d9pDfGjjgZ
d/SbWiceygiHqjkShmk5d5kjeudpDme3Wfx0gOqymUReRn7S9LG5w2SmiFFRWM6wpQRDW2E6rTb5
+eI0gzfz2UkwqHBTMt9NSFbBCAc6tj17mjU6WcNkJ+prg/FGTXwgWYzdfC1iIZYj3aiouxqHXkue
B601zN0YQun4sgwYBp7VUT6NXpFjh/U1SkkB3JDZ0heSarJdI+YA3lrlHtkQNG/b0mPL2Rh2hV8o
LqqGvrWsyS4uIIQaqwDXGjCY8aLWbBWJ9mZG1u45PXZXnp6HbXPPV3DGw8SpO9+n9eAqm97Qp+K2
hCpbvdacfDOCgLBguZ4dtTYVP8G9CzqdNmJFpjH9CAeqF2Mu/SqzzVn6Sq42LX76VSmLgEenJyTW
LYS8XFZGbHczDsnhEP5Z85UIEBJEwIVmkLcGZiFjDWXqqzFMU4iESI8wly4kC8FFmoVFdECGmjiW
X1Zd2k3+MEt3eVWErZaql8goXUwv79raIsCO4MyR3CFI998llImk22dayp0ItJpz0HfUHE6ykWik
3G8f7xSn9QWEXzyyMSLAgZSK2DlZwyHEVxWvQ/5YEXr26MZ6/J3E8vZGM2rC8H57rJ++OKsiDkrs
KRNFb4kBnDs7fezxPN2XFf7kAUhpN8A6rZ36k6Ji3eN+3TW4MmAXoCdkeEB7p16HmjELcs/67FEd
S7LGoGG5t+S6dtdjUhQ74vy0Z+quTAsqOy8fP77SdwUNVit/RbpysgV5Pil+mRwp0X65uFfzVjqe
rsD+9POmmS6sPGEBV2SV/GaFgcAAWAsl6OryQvmmvd2MoS7BeWpE8azOGXI1R+vqfqsrkb08aXPU
h5e1mTa/e5o01kIbCQ6nGJgvqAHeDipTYjHcJmue03h0Xb8PqyZ+RbQinbOsGVjJtSy1B8nrtHTt
LtbMSX3++E6/627wmAERKBo4VEIzPQ2jSgwTUIYC8RHf+/C+slKgiy3yxdiA+Ssw6t7mUZ65Pimf
2kvZzNGEDAudRG/72mJM6s1gh2L6BLP+yet+O/lWc2gmHkKe9cacTIC2SFByRo3ygDfeoCe7GKcr
/O2lQ2VyzZo1Tfm2m4EXtkOY9sArciA/5SGSdgEfrh3ytsS2XCGhx3dr6UR7uE7SigKi4lhj9Gr8
1Knz3UIAWEuIPRZiqwstQdJvH6UryjnSQ6k9TRgXWrvCrjNtP1YulRAVUvzZYePdUXxNkKBypCAG
jAUCOSlRk5p3PplN5alIF0O/BHrXpiB09LbaJlNdwJ0aI6bzTtNEl6qezSsTXUeVOerbxrRJyfx4
Hr1bLaAIUywrnAXYSPlKby9/qhUt6gw7eWrb0N6oeTZBl0MPYKZqG2hLPGzDxaz9SWTyk/7U6VrB
2Xg1n+BgABLG/z/B3Ba7FknlFPETjj/Um12KC89uhcVCEgqF/jwgNi9+EwtgTGpp/oenjRjq1L28
6MZ2Kah/n+zFzg4o55OD1briNom79GD1Wn798d1d796b14HzP1IP1ihWfWCPk7srhdp0YT61T2pX
huQyWUPx0CVF2ARdXWqN1y4mEkG9CI1PmhDvZzXnIHjoYJncXN7Ht491pI+7rkzTkwmpOj3WqSvk
RZzIJQ1sibf4J/f1b2Y118g6iG0jSn8IkG/Hk3TIinEYmyexGuTdJygMEFrUjiSeZY6M9AhCgAdg
SVZIEUAD7qYgxtIy8Z0yyT4DKd7PLLa9FT4AgAFGPu0+FFnhxNkwxk8rPzWYTSs8tPplY+t+BKa1
//gRv7/THDHQLAIdQ7uk6/P2yqdQw468nd0nB3+HL2U1qtdpZWEKrmDVefvxWO+4SzxJuqxknzES
N/L0+B5asnOtvhFPRScjDleY+dpt4uOV69IKLau8mG9KCvziHP8tRRBVi1PCQ1XTzzuvdBFFHU2R
NZGDdjCOyOq24iyinGdzFefHAr4aTu+kmJlf4skZ7z7+8u9uFMgjNRfWUwDgtKbXp/YLM6OLiLy1
paI+0oGy4yPzoX52OA3GmChklgh+dzS8NjBGxUubBgb4w9vR9KJRMPItrEdDZOYjibtwySxhbmpi
Lz+Z/OvcfvOSr7YeGK8hXl8tPU/B1RmTOTJzLXMlnqrrMSwKknpp9wU+7sEStYaX0hA9sN+mm2gx
yk8KoPf3FSBudYoHVYb8a52so70JVShLaucx5CCS7JfelRl7P2EvZ1GkuOKT8vLdy4XfzOrjjG33
CnKeUm97zFnpeyoYTZt95xvDovtpH0VHbkELj1umn5BrTsdj1sBqpkFN551G4WkQUpaQue2OivZt
0KxrxxmiY5NZ/f1YFo8chT4LC383GhIGIBfkzgipOBWc3MyqHbsMbeL0Am2fhvvSKAT12qWb7DS7
SqrNjH3yZyjgKZwEecJaC8lVM7NWsycVbD50zdhni/LiuqG8Rlshz/rUrj95If7myoCqUOSyUCHF
sk9WaPJgE2k4pfIi+nB4MAdz2pC1kAfljKukp4n69fdeQNB9BXY2oDsOZZjrnIBXPYHmU1WF2Qsp
64pXu3G+GYa58Ia0Xn6zkmAoUmIQ/q/bD02tkxsIAsW9bfLuRU5Ws1OqZdxx7ruoqBwvsHwavN+8
Mg3KOySeVdxAG++0oU71mtaztczYgY5r9IfTbSMjyn2rtD4Lwjp9t+m88ry5kyuqz6J/Mh2ndCUy
2JgGtXZfEiRfLIcE+4jzmBznh4+v6t384EGRj4D3Ghsnt+ykVMEm15r1xexf5s7NnxyMZJzITiqC
Kbt430TWJ1vZaWXENGdjBtaEJsHmedphNhW67A36lJfIruwnGEMm4NmkjCRv9/YkNxiBwHOlyeJG
v7leclxU6Gxb/C01oHZadxpjpcyLI4sXt2SX86jcQm/hoOZPA7HVn8yV93eV9QSXCGpcZibZr2+3
ocaqB3JRzZn1xHL3UZkNP2zkBo9OHppf+qj8bP16xzBG80KTcbW/gIYCf+BkQLCtOEdiJL7hwONM
3yx4bctB2GkCGcvJm1AiclvmrNI2Czkf46GaEpIwZJ2U8WEOTSwTvSFhMhJ05HRF0A1JKjtSy0aZ
dmeU6JCUVSVRRE8ckh4WqtfjdGT7eYoPsyAatelpmuCTU31m1nV6J9Ho0k1Y9bv0rR2W9rd3UmnV
opgtnMnnUJ1vS6DLfe7O9Qa3qezZVOfxkyd3+uohG2L9p4imd4hnwynIr/SVCLW60f/EbSn1IbRM
nsCbaJfR8frs1Hy6A6yOUmzdK7lsXVFO9cllwjtgcAb+hhflYL1WipviexYBX4g86AkCKrfRUoMf
a6nJbugPCczHyUvqVWjqu92aZeEjFkv1NGghchkExhhN77H8EqjwyY15hzxYRF6iM+GEvwp832Wp
sHPGQx5W+UtvuN34qtUk4QZyHrKRIHFAXLHR41bJXodI6B1x0Vjn30RKV4M4ZpSt0U6y3Ref1SUn
Cwp4F13JlTsD1RPfuFNfIzM0RBhWandbCjEFmj642znv8gN+F72f4eUEDBN/Zot5eu75a9R1XlIJ
0XU9DfcroiYNrdzsbnEtk1snHeN9Lt36WGqgHo05DmcUEMPWYNX2kS3qV+S0fsZGP3kz1u8Ay4rC
E74gBejPNtIvhXXvLE0ZGm59W41ZlfqYsKmOX/Szs7Ob1rnskNd/Jnz8m5sNcLraNCD4hFhxAmKI
Cl+Mtlfr23EmOKZpdLlNncW+E6bItlVTK0G5Kh4/3qH+dlCokLTcoPZRC75dAUQCK6grxua2ICvo
ENOk2ClqnVzg+Rb6qDsHT5TpuPl40JNl4OfNpRcNSIwvGRTQk2WnNp0K2KVrb8tMNr5J19snWXgJ
EJd+aiS/lkS/HCR+jrUCiixua9P7VKWcp6KhvaE1t3EpLHkIRSe7bWrMUekvssXEudWGJtzMTt0L
OlFak3qGI7QO6Zoa1b+3TcJSYdkDscCzALTqHTF0Qdc20Qgpb8c+1ZG5Ofm+cxX6J+GUfXKkOFn+
/hpqLQMYcc1fWCf4LxMYx59OGxVJIk2eRBfCVYdNX8afldknx7SfoxAazjLLzr+aMb4dpVMTlp26
krdTOccXfdm+LIWY7jolivGIMpuNjtMI4WJpvYdI+OfvTaP1bgLK42fLygxB8aSQS0Vkp0NkJLdi
cdMb9mfhu+UyHDHuK3cfD/U3d5NtmIIDWJx18NSvk57TlAuzKG/FgEFi1E7dFeEE2dePR/mbu7ly
QEAiMGih6Dh5ZnmRhWQZieo2UxHnEdjW+GkYWoHuxvZm6I16P8yGSVe1bXM/tofPlLani56+9lap
Ulc4lUP+KbEADlmRE/Ha3RbqEl4rYUVjWtETJQ+IB6j+DPVK+eQgemoiwATixeSowWlidafRTp4h
HI4qi2utvyVWVZzFYzRFm3ER7XdIPjIKcrqllzLs+hc8/8YDISripXfj4kXFavBbzmX8Jyvsf7xM
/xMHuOu/lob23//Fv1/KCt1uFHcn//z3VfUq77rm9bW7+Fr91/qn//2rb//w3xfJS1O25Y/u9Lfe
/BGf/5/xg6/d1zf/2EgMeeeb/rWZb1/bPu9+DsA3XX/z//eH/3j9+Sn3c/X6rz9eSLbv1k+LklL+
8Z8fHb7/6w9ekl+m4/r5//nh5deCv7vvm7r/3/+LKfvXp/33n7x+bbt//WEY/3QADKjZwLUhdq61
4vi6/kQz/8kmS7UFoYJ1FtePP/4hy6aL+SPtn7QC10JsdRalkUQjAPPs9Ue6yedhawGKxFEd3zPj
j/976W8e0v97aP+QfXFdJrJr//XHycxdQ1/Yp9fR15QdNpa365CN8aBVgcr7bNbPfUz7M3fPCgT7
xTR+8pLiKPh2S/k5GHvlej3AQ9opWpP1rdZBCxt8rOmK5a5IK7U6tlJNYo9ecS09rZo09SI23fRH
szTS2RWxPg4bte2dPbHuoqBHSansOeQUVzeCrcc8ZFGUttcae6PcSxJB4625ZFIc6rawpjOtDrt6
b9mjfaEneV1eZSzv52abdNEltvnJHIxuM9VnsTlH9XYxtByTzcKhXNC6xWy3qiD6iDzAZtlktbbI
ABHP+kcmbAPPCE0923V9113DILHV7aBnUj/2VVFnfi7rotgbcLdyH/70FfUzn9SBAFDAV0X17GaO
VUPIX3Sg0dauDa8ZEG55ad/q12kZOSm98dGMPatZsIav+QAfsfgQbVmsFeIGlFQZ6I8osbgYp0k5
cMos+6DpRnqr/qIYWb3DclAtzocqMaUR5D2nei9dMLM8aK5MQ7+AaOt6Y5X0me+0qtvs4oW2t6eO
Qpn8NuIhQotMMSE1sct/GOd+kYelHIzHVKSGR9AYaQRpsVFVcQNPxgowm6qwKO9milyyLUYOep7W
LrVHGESLdmv9pCyUQSUYcXDsXTL2G+LNVOxYcajuYww7rM68dCv7NrLiKlDD7gEH9IwbZyG/jbWn
uLfvrTm9xaL/wphXgbGWfTeFu8CsyAYiBNIgyZYU+yblUM+OeQCMDr0kKkwaHG7kZwztpUl9TKz+
6BLL4w+TtuUolHmq3u3KAqMOYSY+tkhXBKzvh2EZA7TAe5rITZBl481UEzuFdzielWKLHztsl0kG
PengAeQzJ6h5zvhnYD3Svqqjlm4IfJu9KQSEXQrtQpvMW0OS2T5r0de41Y6zHQEP5VWQtdYQ1EtY
7FTZbo3avHaGPEgnPAAwJLwc1H4LheR2VqPLbGnEPle14zJj9+H0DGa3vZelzYVlpHtdidNgkvPO
Huf9MssrdYWAq9I6L63h2tTiV7Yxn5C6BsnHcKf3ysaU8yXhskj1+/CL3nFWMMK9MNJlQ2d05N7h
66insJdyjFo1OwkWDbKWYi3rd0r8EiWxr8HTaKLlCxKvqzxTXC+yATVkh6uH6gjLM7KCgwivR5DL
+NFoImTFbn81OPBAbBwMPDxVAjeGVi/c76pwSy+CVmUndUrvtn1tJw1SbjjgiTvHd9TkQZMvtARV
8vuy9oKs4XsrK2PPrN2zUVvO5ZJcY6o6I923/WFRLqdQRlgRmFjrKpkBSwQaVlgR5hbqpLiRUPGg
VW4eJE43ee7S7py8Jzuue+KLnmsOl+J2AKMi29RKXF4vSfxjifq7fhSzp7rDrqmtM5n3T5Y+7Tsd
FpQhoXQlZvstbtzBj+cQMkAvDX8uQxFAFqC81Ajb4qKXapl8TCRIZ8rS9KKrQOtnK73WKxzT3Kq6
ZmvXPLzZvvdjRu5bCll9qJd9L0qYDbH9Cu6zLUqnPJuz6JaTJ0ZCkzVuKO4XEJASEW3TOMTOLOck
+JFBpZUQ6fTsxzDrkk9yv6Ft8IdOcK3hRTbN5iF0h3ATStNH3fZaJq7qRZqwPVdAsDL6jTmlgt5o
MnmN4wZ5griotbUrIHj+S5ectbFS7RLiy/Qiif3ZxgxkLIbtki6+ExfHeNYPUZidKSkMpcztNsoQ
3rRZb3gLQjomWHGThmnjNQmJeoOZd36mmw+RoxJdg0+x342G4yswiAJIgXdhaV9rZuZch+gqNl2F
U1Ja2veG2rj72NG3tpgesJicfKxI9mncbJyxXhl/2NQ01uxr+HJANVSX24xt2qNNcsFB1t0lWRV5
cBXy3djJH3MuH0rL/i7HGdRAiYNFiXXfjpEn6yHRgqwaL0uukhAHKc8AcPZl1nebqNa2aFumc6Wt
Td9A4XCQgzhODmoVXOlaxD91pjzAhoz3vd1vw6jaGDqNNCMNb3I7urSK5qU2meglqWxlEpsb16k3
BCVAqXPwj1Hm5L5Q3EBrR9uzcLrjrN/gtdZGlzQ9N/MM48Qq4mnDJiEvmfTlRlXGRr2Y8sX11bEV
V4petIHb4xOm5ym0vgoO4jDQuUFtZLti2jRhaHqpO5yVdX6sK731G9f+oY8YCGCclrEvRhraIAy3
HW5LfXCkoM8rlTPTQQuZGGG278sp3msyuYny5hm17EVZqPdI15nWpb1rdMUa/WWxH0Es9Nc2LcSl
pNiG3ZhfgDldyLivcH1eTD83563T1t/cKr7XxtJ4nYtcCUyrvrKtfr7J6jnf4fi1ZfP7BoPsucNP
1XOLej6kQtmHWj4FZlhh/yY1+KeVg5FReZBoKL2QIJp5ivZjbf4YSh6uNlTOPjXi6nqgvj9TrUrf
cMYASVJlcR+F7Jg9pwK/z3OdG8VDksr0RZJ37/UDeuJ2xHXJqm41c9YDI1EvljL/UUgcFNy+qjAt
0S+TjJeqMNreNxMJ4XXB/DqRJtts01/1bgtPP5obGUSFfEQ4YvhVBY5C7D31gts/kH0gfeiopCTH
pvBkEc5Hu6lgMLrNQWmyxHeL5CxlbngyUiDp2umz7GR/qBSTLnHlbpRy+TOqihvBOhWCHyOtcpsL
rTC1QE8y41whoMfXpj7xBuhoQcH2guj0SK/8xiybC8eWdzRR9Y06R8hGNHvcmLFm3C7uDFmwULAZ
XJT8zrGWZ3PqNY9AyV1Y5gXPUkHrHIk6UIeiv6nbKj0jLOaiaiuXdCPlOeKN8BJV6c8tIEiWdcve
uGMhvo86cN80lZfqlNyaCRTG0KbkcR2hPgAfbOVoJjujKoVfLtbzIotqCz3N3naxVnpqwWPHAE6/
0ptu1y4TtJ8lGzeDEh6yTt9AAjkYWn8FUefraEwXzHDjHKrEEFhhviUpscAKw73sC9wJ9Nkp/axj
lygylZLZhrOYYSNhLGdq5sK8lMP3Usk3aHnP8sRsPJ2jr5XpV0vjXqVdcl8NRkDe70UT47MVgWJm
bu3B8sy9qLSUIFmU/ZKY1xz/broFRZBmPE1LzuVSYlDIsQw6teNNufK1c5IS5y3zgastPaeevg2j
9kWxu8ZL7PGsaNR7l4lYaEpzNHprAH8fRdA3UXJVFAVT0W0GH3n0c5VCOeyXULss+TLTIW04WnpG
Nef9zmmmKr5JnLRge3EEbnWDNcrXBMlQdojjetD8bM6L20jRsumChXlUsU82izhoFtM8qxKI9juh
hlJ4JfC9vTcAo+XXDCj7ccRHbKi9GfuuAbKyq1+0vaFQEgLU+GnT8iGGLWV7pTR66H4CI5+geWuj
HF9CDs1Qj9AEnZrKRlLj9oEb+GWxNhVSZKhByaQ7l0McRv6czBOQghm2n3TrfzYKfkHZGBg0aw0p
ZAJC3f7p6fYL2lQ13dCDJPe+oZYCZmwlMN4b066u/NwhtsBDCE2eRDojqvVJWOK5k9WjKdxntw1o
KWV3pm5gIoDN1FMG/WOLt6hEPYG5XbBknZMHzixKcswhup5h5DZ5hY5DE/4/UsfipTEVzrcl/liR
GKbrX87B/zls/nq4fH9XOdliMYDEAyICBllvD5cYXcZ2Pti93xVN/tCasD8GJd9D9mcXFrOwn6w6
c5TNx6OetgTWhwko8pPKBTRLK/btsJlYOj1SRsW30iFPUC5W+he9Vo0WxvuE5qDRhjn1SjPhTSqK
iVPGNDuCqBzLzn3mPK2jj7/RCa3t5+yiaUMTf/WhpvX29gsNAHr47DeK3zObzwobYuaUteIi5QB6
LapKXNSlHQ6+GNE4fDz0u/P9T9BhbZHQGwYvWh/RL/NLjYXTu3pF+Ik9Rt+GyMG3eZII+X1ynnjq
jb1YzifQ+Ipd/jqnkZoDn+IsvuZuwAY5GXMkI9K2Q6Jy+3w5FvZehj0Q6tPHF4YI+HR64biwCvdR
ENIohr53AoFlaZGENiQqv4vrMzcr72Oi6jkz90Og22V4RwBng8GZeZzi7KoqzEPVse4VTtLu57zC
SqQlGUlGuHHUHWtMabvtcbLjH5boD2HU55lfQBlnVdWzG61Z4kBt6QKTXf7YVXbGGmtUO8PKA9uN
/aW1ti0ndnMu78rcPNqJdV2lY2CpTWCJ8rJrtH2XV61nieZQ1nq5WkP4ocTlphscNktdRyVDfXZO
rh/tUDGt5fJ43evhU6OEOJMUd+BpLwtEf2dwYrQo4WVujY+NOR3NXNEYeXgM+/FZa6dnZageMWpA
riDPBEtbkHbpxq443GHpeIDQWHuTcO+jUQuKiOzoUNlmibUjlf5AE+PKHQz7DIvKl1QT26XDqXKM
gISWFku6IU/v1LiAlW9tEUPvWts5FroTWNMIbV/5cwzru7gjkKYOz8cs2s+jfpuUsJIHTAZMq30u
VCozvXnkrtyXQ997GKWuLry7dE6OhTCfKI8uMIC6jAtcKjV+WURYUlX942BzUkhViMxVDclB7MxY
vGRsboCZBTvU8Foa5T2LpIvd3bIbk/EY0krweTUCgYodBi8ihqrbLHHrw0u7jXXtycxif+yLh8Ut
j31h5J6FyM6rpnZrQ4aPK8tLw+xQNho2pe6zRIQaLbzDaX2pzenjGCVrYbqH4LdFn/C1GF1S/fTy
Vk/GuxwUuC70Dd3iP4Vl753WpXjkwQ7kyoNE38eReiyMOqex3fo4QqLe0J1yba9KDhKpfLYSMflR
yvnfokbybSW+o5r7MqJXCIDDaiKNmEUW3JebXnC2H7urTpf3UT+P27pGqpiETf4iS93eNop6jiHu
btHkmVX0qOVHyXBKEYQiOTcW+zi5y4ArKs8YbeKyWUljS+zsRDOXnsxoRuTL+Wwmut/r7Y3o9e5S
onrhdJ9eohU+4zR6JeqWKT8XzlbExpFEqzPOhkd34T3rZzvdVm6ZeqSC2bu+yfUNznrJPi6y+Sor
q/MhzXZh2C/ABOnQecqIPGjAEqfHiVToy3wwGiwAgKYOBi2nGyCSH2k+LOuh9ZGQuj9Lo7P9Rcxo
hOB0Hnretk1SJs+d291bRVj402xNQcu9UOxlx3rQ+fOMXi1m0ZBFeS6k5XdhdsV9DWRZtlD0VNe3
FhTJ2owOqy4nC4UPRZeiEUhTz83GyJMLuw33ebloD3hZp3xif++iMOLHuCqbQ/noQBP3azCu8wa/
VL+kRvPMqssxox0d3VO7/qyd6h+hZh4luUlAH2W8qdUl8xALXrgxeom2fxTtiG6i8aM2XvDN0VPf
xnAGYLGdPPqtT0aj1EdRx3vIJCOAgOlrhXtRpfOGfuk9Jt2bHIYq5LFF+CHf3hrMK8UaLs0pem4z
zaN9umu0aa8W5q4KKWNxmPBCgL6lnC8xwr4KXXOL38x5UyZfkdKQMCU2mujRTpm+qKdt5ai+nLGv
nJNvhVQ3cansk9y4nizFb5zlrJ0j01PzfKu45a52MN1evqqx+tgvVXp0MZVtdjRRRPzYNsqw60ab
HAyd2nxsyqCVvdiUY4MxU6VFfLmk3vS2u1ML69USo5tz2q6Uba7OtpekyXIIEc+2GwvWxFf8zlMv
JA7Lt5pU3uV2Yt72Y9qAx3LTXdbGSCM5SwzyhgjA6lIRCUEfLqKtus0eDA5mTP45e3DtmBi9dpp8
qWnpvepm9TUI7vdOqAf6sAh0Xbw8RvFD9JYJIjdMJurIpBsPSxaGm7HprrEfcnx10pUf0wJCcYy7
HpgxzEHBJke5KDPKdDySOOKbkWdGg+PlU8brw7EJkHNQbxUlbUOvSOwvfSKwAW0Nml35qF0jASG3
R+Mqzwi4ppjU7e4b/gn1MU2r+UKECqqrPCIwVtqzFkQOKjLQjF2dtwfLTc7IJzR80RFyVDpwj5aQ
s808WhfJMNSbMRfnzuhcd6Nm+KsELYDP3vrxan8R9elRRqrhFTZyKmuksIyz5qFr9acadYXXNRnC
M7vVfMhH4ogH+WU7jTfz0J0bs4S3Y9td+aLN3XcdOvxODS3VH2oBFlvUIfiSmoTds6sMJTJOmZMp
HBsOkskOCHKAJuXNZf2sjFV1lB2G0B7sU/6myQxjW4f/h6TzWm5bWaLoF6EKObwiMIgKVLTsF5Qs
20iDOMBggK+/i+e+nPJxySIJTujevYN0qmRE8X4f0fLJx6kIol/5Wg0vlVEZRWoW01Nj2uEQk9C2
DwkGVbNznnLDHjJgeDJhd65isgUDq8vyopHH0W/ah30aRgCpVq5Mnw2LtSe90cWwrh6Xv/gedM4p
jHYniPO12x/ryZmNZDPmoQK1r9ZzQX/zNK0TNHNm9tWe5GO/E5ymxiCNurD+M611/m6trnjtt7W7
2yy3CLMFW56k96wmA4wXn0s44cE0uM2blrt9L2sNfszi8ScKSdbiOdoCvzy41vDGnRfe23y2O8fo
lQ/Kqq1H0YWnHhVOutIRpbnThBd/pCQcJmxNFuPp5mV0DI3+QwEn6xDzx3C389Q2uyqrgQYR0Q3H
sDSapK+M9UfpTS9WtPRJuXLwVWr1n8exFYkkh+/TmEsHVKnK3X8d8ObbPNXenI2be1wxAGr3nnLE
fyQK0zwqXVIiROYFA+gSVL7rjzkQ+1m6EyDn4vfyxTDckzHu4blDM/je5N6zT5oTXZodzR9LgGda
bM5hF7Pzp9ONqOwm3lRf0QJkrq8epAsnyVZjnTSF1gQ/yYt0WQceZ8thDVautCCwtySQbRtmvdU4
P1dmesRze9ZTVW1gy13gyLth3dezNxsns2jV1ba9vwzu+7T2DPfeUaAWIQBxHPS4f8W55MZqRcnC
ZKBy0Bt+E2KYXCB8fzveKG7CMS+ON/9yt/bXPHqPcN2+p304FhQVtlUHqdE59cHAIZqfDUp1ttzO
/aO8srvPi/1QE0kGnu2Z+jwtU34sona53Zhqdw+OrcRF2xycnYEcd2cEdWEoM8alzPmqaoWwdVX7
GbLJc974MjZ2gdtp4A3XPtiOYV7J5w42AhIO6xSoKOsrMZwZRpgxS7S/LOv+oLp8SyJrmTJjXOdY
Ts0XN357Wsw128oxPBCy+jUXBbMqRL3paK9X2Q5pGWKQ3nJiF+vyt/C9F982JL3CdGd39f1q35TG
7nJtwugbwcieYqIUb4AhqfJmrOr3CcPfwkJ8WqeTA9ZqIKCMjWJ9MLtJYC8f3dUG6K1Rzg9jGF6L
xkiqXTYnLDdQECl91G6lMl0wQ2OKwA1YTaeig2NqLPv+Hlr5+ygaBZ1c8APd+kZC9Jg5Xs9d24nO
AvCnbsAuLYwlrgm/VgqvJr5VkQ7hfafeL5jI1ZW1ZsPo7jzryKuuC1JVJimOoAJYBZ4O4XUSufMQ
LAbZawodFvjgfJfDUsBvJ4hvljDZPFKzxgwE6VlH0S0g8HqENwkT6MxT6OLIHbdEdsFp1eGeiAXy
NjEbJSb7TG7+oH4RRwN84GnunGchXP3YdKHzamL+Eo86vA5StAevdbtf/ioflG7RKEflcXWM/Xns
qE4Lr3lH0f8xe+SKeSjlACndpyCHZdFZIw4iznZXTACuxTr9Cv1ZZq05RxWXWiCf+mVT/7pmHNJN
6Z91rYK7OoQFLU312TU5DcLeVPcEnfppbo7byaMBP4zTNiS5pExdof2mkjRuBNh9eGidZY9bVVxv
ZzY+e8Fjb/bijyRx6dm2myC1giFz/mvv8/6MVuzYVO0zlTVz33Y+EDrysXfBM17oPO7hUERL4hfo
kqtOhkm9WlwOck+6WWTS1HCc8rycjxq19+8Z0gCwYR5Rwd0KEQ7ycylUTYAGF12VCLbnq4OBzStM
k/XDh4XBDgb4Xq7Kx/w9HogZTklTzrO9o4RfNsA53+X+NlOryJlQcj/aa/5orXW2qOhITT2cdqd6
ZnAYl7188vfxSU911sBzWVyGw+AoR7N3lsMUMMOYZPQPA/FhiSFq/XBXQyWrDgjWKDlQdW4cNqvi
lusHI1m2QhxkDVHN7gdsBHY7G4q1PRazUZ18BjQcLV/KwneIC/Kht92LtfR3QDnfzA7czK2qrCoC
F/tfrugVNDCGjQLhDUV3XOrpivXNZZGsgF7Vr6LDxoQ5Yxvaexz1kNQnr0vsgQFWUEyP42xPV+1G
F0jzzYsrSB+zO8qFPBBnNa5X4RcyvrVbI9j/SESGXpJ2MH9U27yfJ7yJtTLtMs47K51s+2sU9rtn
5N4Lo26KKByUfgYWTi1BNaEl7JqCb7lFnGJ7zBDnn71RhmQTCPdcVfubsUX9c1RgPjIin8tWL+zj
eevyA9vn7JEtlVQEAh+cGhjAz8uR6ac2U4A96xF/CJ3UZflp9pSIkeqYzXg1Meh5my0edfW6PMBo
x6zBG5nod7l/sX3lHGym0DEhLc8Fwujc4LGPwb/JtiBG19FzoP0iq0aP8qdfisQ1aMu97jHqNvso
wrnJhLkmWzdfyz26eH7fniuXNKEyogmqnWK/E0O1ZXC9arhdnBQ+WaN/iQS84vP0tSD3SzzMFh3p
X0YyLa9NDx6ggo95sGLaCKohZsBnIZ07q2OeYxHewOadPsbNHuKZYcmLG9bXhsHOgyraENR2xTJj
Xe6VsXjHopmYg4Nb2skS7cFlXCcA5nK423w8l10StA5E0spETp04FYu9nXCGemWcYMTuDPBNAXLI
B38uDmZtPFeTd14M1X5C4S+otkhB3wyHz9vl6VQyOhzWKsZ//3UeJ8gMhXwUQoZvyiNWzm72IoUI
UWUDQbPcDXvPNyw/tFz0aQkX/y7CMSXu5UaKIWKUWwbLye6r3+7e6T/96mJW0HnRnW723+aEWxUm
hrDM6p/j6AL9BMPP1pmuuzl02Vz4xjloV5FBQJZp2wxv0Fz+5lVTxjtnbNa1zpdXNV0yhLOVaIbS
aCODLKyhEGhiZ/ahuivlaMe2Lq4Yg9UJlhAJtYZxwKLzMcCmLLmhDbarXsk0euIJ4SbhtyetlpNc
GLCUnn9x7HJLvHxsjiPHMUjvU63ynqJ6iJ5ARn8hOpjIoAjft8X6x4Bvga3an7FyupaWck9IuD5x
vveP9LxGVkGAYvzkd4lGg35cV3HdipoxB4YWp6gtuacqJo+OOf4eJDD1PDOhprp/lK57BRoek25o
nuQ4tETK8Pw9w/uNeJiXCNzyvPt7Qfj08NIoJ0zg6IjUWsxL16pjI8olLidd35Wr1f0RorOPhN+e
lV9/LggHKR2Ce7wrwgcx6FdMdnQ8IheOFzk82nhTJPNeIe20h/dxNN+3KLgWrY5xK3F4Izehs2dM
CYrkN8urnpaBDW2Y4pk58y9vphaKvPoyOHpLVofopGmpLjjsaCf2GzGxYTCQQUn/5A3Nn8Jl51Se
kZaNM7B6mFu3ownbp3JAdVWkycG4dTahRzOwKjfhQM6Iy+v4+2hOXf4uFvl2TxTZezmK1z2AmDDW
xhsa9B+9W554il5sevxhE1c9dJ8EKp2jka42MG4Q4kRu6gaBgjUS6XTEqykBOmOoQPKnNw6vFMDv
YgPaMeT4jPcuo6lhutRj8eCY62mp1XRC4dJjaLVc89y64MT4EEbypavFEE/S+3Ah9SSTAQ+2Ntsf
GPeBroqnei/fA5d50VBBK++3s87Flxvq97o2j34EC6py2k9/EvUHMbB+vCrzUPJg7oHnJTBe28c+
t3ZczPW9XjpYFECLfONufSYl73vUMMgRQx+cubtWS8Drqk+PAlXWDe1FW5tx0fT4Mfp9YtguuBko
ksbDOVJPfgHpYJGQVwpsaFz9pab+tBmKygOPkcMqIsX/Asj2g/mqhvJjLLEFmbjr3F5gCVPmIivy
MWuIxwIVC58boV4DVm5EVGe8BpiVhmo+4Sj65GsqSsOb8pj4qEOB3WdM/cUAnWb+UE7VldExstib
ODE0wuvmtiOwEjIKRpRZO/vNZ1RjxEZoUJ+uHEHuxkxPzLWfOX47ZiRDsZy6+ovIrnvYcurYiuow
2BAQ2o4g6E6r6+jjmiokfv2FellD73OMIM8Jt4nZXencRenutwehwfT6in9YR+AKeIFROqMEIqSS
4tGdpl+enr5FiQ02PdbOqaiNxN0LYBjh2Lmdkm8+360cxUgaNGqzCdcfKK+xk3sWY8v8afPE/WZi
3u40D8UIJOVMC3Ytpg5fcHl5XzWNmCOWn21jNgymnKPp53eQ6OrYxGEl7i0K+nwJYhPR9GO5qwg2
nP8VLhZqbcnLtvmQZ+GyPt9UR/EcwHvyxEikiujvmmj9wM37rZc0rNHY3iPiqdLKbN7cjUgrn4ha
QYuc4hrlJYw7gULXh8IcH4c1fBxy52L2hpOWohKw4NT3jNMqdkzitezMo3AZvO0qpGAa1Xl197ux
kdRQJUNXRbRULHrZpXtvfswut3qJ8Udc22S9rNsIPG6LVK1VEBshNn/FQCcDr89JXAarGlDGjORJ
G5A7oF0823uvye0d5gfT6V63ccW6BwzgVFg0BA6ieR6V7WV5qD8Mo0vqRn9F1Q4lS+b6yRxBzNy+
5VRzrkVUuvEmO/NFulx3cWNXxt2m8z9qgnKAp037W7eW8RDMg0gWM8qsNb/cNEEgn932YuUE3Y7R
cumnyIci1A+JlmZ0KXvhHLsBW/l1qp5kbYKL5R6AY8VhswXLm0QrEGOXZ8DeG6wDdmEJU9XhKWfJ
xm7l++lGBBh1ZwihTpbG8AE/Vb75eS+vmzDz62pYfTZM3aLvcx/igmU1kMe1RPVUqkAXl3D2str5
jJjeHXABA4mhuEewmPp291QThpC25hjcGyXXOz0j8TsU4CbCBOiSTTWg+fdouef6BYnZnoyt+yXq
cDupPcxP1H8pyaOfnc6/pdH759Hz3vcRuid8KPKsQvGnaYsqKafdiht//bk38C720r822txSy14+
Cn+xmPoUkDaxTGIRzXnmNf5PoMo1G6P5ogYpY5NhQtZtPui7kbupiZQTI6jumzFRkxBE9dpwPzJg
r7njMRqZ/d45LKV9gC3UpdMk/+0e6t/g9n4n4V83X2VDtGyXQRqnrkePr3tQP+wVkGF7/TXU2Be2
0ZSxT+5bRumpkY9/sc91qKZQBZmEKzPg+QlZP8jcHasEnvVFNsW5dsYzPMVvNG/r49S3Khl3AM82
99uk0aUP7nGj1bnb1+rIl9GA/QmlYEpUb/UJjsbhoe6Ud99Su3CX4K+v98uyzVe29vOOCfWLvTrR
sXAQbcFiVAxhDaF+Y4PYpoZlP3l4pj143qhvpwL0SuCMF7eXfzY6ahDAZpR9uozsuGOte4xbfL9i
vmPNlt0ePVW1XcaLcgkoJSYaXaesLoY5m2kQQs3Mb9h1aUn61mY4jfbw2O1tTZdLvhkiN7hzgonH
7DvXcWBWxbFzVl1wGLCSeQTp2Q+AdiPoX+W1GMJQCaHHjZVFgxvQFqaLsWV2u/LlqR/K8H+3w8IE
MejHZOijd3uUrKfo1QA3F8U7KMQTJjricYPfmi5bNKLar7D+jdyThnAGFcqgmC1dHBNwFQMss3eK
wdrKU70bdiz2EePSAUyj/enlEeleRH9hZ/fQeSS0iCrw4sCYz+0OOQzhDDzr9Tj10RuCKQKidpv1
qT6itXtQPq2FT7MEbLEtxMJIREc3BeCPvFSfat1p5gA+dRuaB2uP3oHEXlfLiINh2VKgN2DbKNNd
d8Sq8mwW8ldbKpMBV+dm+crCm6Hu1W64JWPef8ARyWbVnbc6f1iU+a0d+2XSFg4RuQ3QICHVbnOR
CEc9dtB6omBPV9fJlgELMa9vXkQrWdMz5Ebe8T8Iq49mXcqjyNVzs652glcf9MpWC15SsPucU7GH
2BfCCUPoO8VNo74cYss5WqzU0SidRodtpYGfBnV1yl+tQ44ACA1+4VhTooHknf1g0vyWy7/rRttL
51QabeJO30U9c3dFIIhGVZ76wP1cWd6YizNuKzidRlwQgE+lLe9oK08kQvyy9j3rieYa9gUgaWbc
Gr4sYw16OM8PDdJXGZRPGnyAVXOmcTl6Q/Ur2OUQ21A4zkIHp9mzIEfqc2m55zYoyyOql9ddQzeS
dn/B2rY7jEDg9JDEfbpV/Vfkxb/Ba/+BpF5zz32iKv/RVOJiDUWXBobzUZgCSmeAETLG5NTuuwFX
hDST9Z7kNcizHiWfa6/vNQ4fVGEEBpbWgZbjErUCMdpQso/73j/Uqx/yYMB9k8bcn2y3Wh6seQNk
a5X6OSKWfaJlGV887Blf3ZDNGDdr1SSba901w8RMfrZYg87Qpm5tWIAL4ZR2RrCITBizT4anXbxH
xVQcmn1cIHbMc9ItZrueiRdPOPWczAYntqt9h6pqwU5j0Dst0BFWMxhSh/z6tENSlNpN2R2VP5jp
rYevwjJP8jz4zot1fO07YNJ4Kf0cO0hvBXaygiVTu5dB1+fj1oOTkBx7nie1siS9oOoSSCk6CQpg
GbEO6ui45i/gUnLgKOFDLtenPXA4IgbTOlLZfZOPHD2FzvC5u4xxsIV8nEvZEWs2SxhhYX0wZ8J9
Std8qQrbS53Nv98hGMB/wAMCeo2LeaAzTMNrNfo1tO6Wneeu2MVCP3YG4489VGHa+Tkjegk7THtk
XhIR6VOQREeoyUdT7yoLcFiCyep9T7RMjwjE3oK8fM4DSrlp/wbK9DKrH41sx5CPT1wA/92aICco
/ixQyVOCPYvzVtpPfl18BJt7FtHwKgfvbh0QvXr97Zg0268Oc8SFE3pHN8zk1BNQxvF+bqeBwcay
HbTGJDQHmD069WL8rvFIyrDlGg/D6IRAljg1wV7zSROGugzah08eBoW8fDF3l7VB82oauH9u5T16
gzEuoCEjxRyZ4/vNqZwRdfS0g8lSh5+GYbzv/vBkbsGaaCwau3bRjBx9L/F6bfGggizYGbu6dSRj
FK1T6hGWrfbomdIgnY1iiavSeW0FPpFKq7Qwuh9FJ7/HpqVg6xkIBvftTt5JgamihVBUuPN16Rc7
C0SAeEAsmdgtxhE+5P2i9qeYIGyOkN641APCCqfYcEgL2z4z3ekOL86s3LuDNef4ZdgMeoc92g9y
XM5b6LQZ3/ldveESOvVA5HWOp7qq7wzX+YH+y0+lEZmHShbX3VnUg7HVP6dqfr85T55nGeYgEnWR
lItHfhQa4qDpDiT39YmQuG8uXcMuMd3DhF9jRrgjVqWo3uI9h2WA4evFtJZPuN0sM35NH+d8vDS0
xJSsbrvHXV4Hl3o2DsPSETmxFfkrZlHLTdryCYVmSai6r7WwDmvjk1zYuPqPuRg/NrnwjhcP1qZF
VMWWM1ejoSqPPA30pmFYf2rX/FsyZXt1VYeIoJMcyI29M4iHE7JpqvuO50txc8FELIKQakTJ1uzX
qiycFxv+Pab60uOmYWidTNDlSWndotsR975O5b23BwmkQyrvPvyQ7U3GPtGwNlHD7HzkVhzBMOJQ
bUsK4El8dWnDrxrvSEPAUrYyUGGY7Rt973PT+m1aRcI+yg3KUdB5eJ/DKCIagtQNQXsvy3wC+h1M
mGsG3oJHCJA2tox8puLCd79Hh2ogO+QhhzDZ/bTEAJltHa2NCA3yEUBWse/1LqK8IV3m0iypA70c
KU7TTjayS9NrHja/50W6XVNIYXeqkmFczOpN24CTmW7Qfdwx3Y8wX/O6+ZaBHDlsF4eZeIP2qEwp
gravwA62Ppt7a/Azy6djytCW16yDzV+YmmIs8aQao/2rFioaYxw4tMeZX3pfecEms4By8SZvadiK
MqK4oIWq679+pevuo9Psb4QOcIlSVLLL8rcVN7dQ5MHeiWnoPv2YgFrF3IsPgFGee7HMt/8WMyzH
ztmaDewZ3WTcjZbhnHSLqR6JBuYfd3FsJjj1UHHhLn2aq75t73UZqumOoRC0IqvYop+4f/K+tK92
finE8t+jNdfb92orFX5ryCYfWBziz+qyB3hbmDac9mJcuxe1Wr2LS13bPDiWCjYca0V/1OgatgcT
5ysXO0hAjqO/Fs6YQb9FeAH7CopGSJvUJBaeqearZ6n5aOfBMh3UUob1iTtT89x3c80PzeRvwfUW
9xJd8OgJl5/UeqTySsiUfZKL1gzjNQpX47OW1WDG2t/pW8tm9k2AhhIAjhRQ2ohpF3y6Cjp75sIT
a2BoDDk1Gckjx2IT8OeZWlpvbpBHVYaawtqPSnQGKYRKLtXD4AdGeY6WVcIVQnPX/gGPKfWxBJeB
VVT7C4VtuS6DAxLbdCq/q2dkLYkW68iwFbVS+yoN36ekYk6sn/u2WbY7JrFtl4oRqe1d4ZK7+LAG
iNLARRh2IKkFFGkmxzAxkTTpnLS1qm8QrG6l0AoR2NKuUMubZlODWZuNbb5Y/uZ9zsW0bpkzLhAU
yGiNblw+Q3SQ5+r1EBb+xDC0lBbsidGy0+VG1LwzF1lOjG4FHr+gkViDx6GrbDgpNr2F/WRBH1cv
vth9YhPJX8kPNW5COWPnsA/uA1HACYH6OiU8Spu2Xw+bSg0YbyHzLZT1T1VHxX7f2IHP75qC7dKb
3W6fPYNAiMfdF1wfHOgwkSOrV+up2SVcTVNJgFWjVBpFRZ9zcEAbLF/dZgeCMRt/eO+movQYl4m9
fxjNIbzU8Hn+GNuwcGN6RX9iqLDeQ49/qG2Gj6QOGbBMlKHmZ4KPZYklXjcwS/Q2TIWN3n3UIQT5
rDbDoTrOhSTRyuptwpHhEgzDoZWdYPx5G1eGuuIqFCDOsSaUpU4JOesogbyirhTr0Gp/Qw6xflc1
10nsqP+ol1RTRuo6s+d+DJ4ypwNa9Wh4wK4Ux01zo1+DE8+TubYcYzf4cfjndHLvjl0VckiupoaW
VsOcdchk9e0fhodkIK72ADFFuRJnj+A8XOozDFJ69dpuBSy+esbQewgrJASLb+gXzy/fmkrDgtU2
Qq41tvPVhlDit+u/gtdtHjuQEmA2zK+tbHJ7lZ/bkjEVMkj3TQJxjLCyGkgN9rAZOyqEanLAat3y
O9AjYTgdEZDx0lnhV9uI4apVJK+ea4DmlHbNNA7sCmxJF9t7UGu2cSSb2X7SNW8nYcAlzl69hjTZ
tTt/9zb5YvGkF2E/KGh9J1e0KGJ23DyQnHntfEex0DCJkSYH581i+m4pp2alSHMga1EuGzKBkM7c
1a1snq9jao5NCw4VgoL/6OUEc9x3W2vVx1B2OTOP6cYe33JNEMy4jo+IiDkeGam8z7NEXuLY0s8k
NvDjqdpwHE4iXHzg1Yaz8eahzinS2nGcU+605f0M2HvtTbRGuMy3QWJBPhgPc9Bab/YWLYo3a1bo
QQxxlvm6vS5lb12R0AOUDyMoZTKZODaGohqKc485+gKVciSPXI3Aa0d/waIe9WWhniBh9Z8Qazk+
AJMkpvK7S1XpmHs5pztx0DApdJAPABWb8xeZh1OmzlS5yVw1lkrrfDOi1CngTePxXt8D8XTTYcCE
7X6q9nCOo2jrz63lq09fhfDFEepzB00aULnvey7bPuR70r2//pr8vm4T323Dnv7D89bYlZZ8KDff
/A2liXp/MHrwCrcsnuDU8M9cTghkJdrsIV5GIirjEZrIvxaOMYbhaLiTfMUnOg7r6ubRvYNlZhwt
ejpUHTqteEPIWMdiiRSpBh01yJ0ZtgYiSHYDcR/S+BJ7rX5CG4K2G676iqY4DFNqe/HBqFBs2WpJ
mJ2mATWU+W4BV2XxOb/xLHfzdJB9+M+Uw/yoIrRZlL3DI+ZtXJqOtc0d6oU2/Kl6Pbztnr88VCQ3
/Z5GFkKCFIC11NoCmWhVSP9Vdj7kTsh+6OXcLfzK98r9hE3Hz3Y21cM1pMMqU5xuGiYu+OO/RNPQ
Q0KQgXjLS3nvzkLOGd03Nbqc9Vs3b+VnJMcJ/mhAOBX4ar1bv4LGtp61YZq/PVwJ74Va2t+Vb40q
rj300UZj0UDN+wDeI5b2hakJxDrTGJwUNpPZx83gqrNcJv9fhVH3w7aZVCS4v9gH09biAxoqvpGN
VxZ8MzuUnNZUppOulvZeFzGCx5FNrh7BXVRmr8T9pqZTri90uG8zmQEcVu4KaXn2tvptwxXr76LE
14JbWOa7qt1hh71Q7BdXm5voOWRe2FzqYIIIrqsIvXQZIX2d/CkZmYjCLMHZ0QnG8jqW/XLv9H2U
giTWAapMY37cCV6EWl5a5XdVRDl8EVf273id0FLucHoSRnwNklsVcqdY+/QMPSL8w8cunl0nh1g0
F71x7w3SfMcbrfruYZoYgH84dR4U42DGe4E3kwjK7jxXIXA5lYBRHcoCOBfmoMnSrolFGxKbTB9i
yKcNGFEiSXisaSambIfzrI8CQIMN9Z86odKhh1IL9WnsWq11tf2ddUmlx7q39Nb5kEFbgt1Cwahh
kyTb3HXeCoRS2LJ+sgpRg+abqIb//w9VFTG1RXoxptAo9ovC5f/XUs3Wt7kj/kpB5IaXQPdMXWTT
Q7xj7DudG8Pk0Kh0yxEjiGZBLAgl9OjkDjwbGcDel/XI7dNzPUM28vgx87ah3K7a4AKMY06Is91x
umNvEOMs7DznmGjFRa6ptktCmPjtwAOIcecW3IABif17gk2TelbtXczR59hVLi5jcQkWdteNBjy3
GarWt96UIw/z4okuaREI/KWryB96tL5pUOntgP14k9aYJSTUDMwAgx2UMdYmdlwkzGueJQbpDTzX
SeCcH9lKxkQ6+12GAlL8XjsadjxpSvHhQC0LDhvEyiWLqsj/ByvZ9mOnsPyPlZ3MWWaJcUUcG7hD
soe+rV4bYkGZ3Tn4FQHvWGOKfaay/8z/Pax53kvSWAZHfLCDPfIy6UOKOBCzBm/NkT91u7VweVI8
+1PYIQcUPJHZAs/ij2H+ADHcSE1ygJIOg+HrZFZbXceQoJEc8N5Q9jdtj4KrrYsuevdDDL8Qdruv
ds/EVC/a+yh9h8oSt9LWjGsauU/X0h0SQjeEsuTP5XMp9f4Itcp+Xne/mFJz7m70dHSa1bMPJxbU
3jNHN4uMgvpo2sryOVhIULlz5nY/LCO4hmBY9FFGARqCanqfeijJUzg2f6x9LLiOoUwD6voPu9VT
rld4xXbosyabf+0jih2RsItDh40B8JipWC7dJthAe05jF/c9o8CY2M/lxWq36Q5qYfXIePPbwmNj
ScyCeMisUPhbfPR2s/kZCg2+UDxzuEiaabZdiJKlMWX/v/7XaoFYjfiRvVXBZk8Hd9PXfSnLIQnz
iRWugFfUxS0slOWRJsEtC/5TmEW3u+ahk4Z0Du2WyylG5A+y/N8vAPxmR/ToYOEa1L3UV38sqLkc
TJ1goy8et9Rq9/yNqzU7v2ki1iVSdctMCBstjTmBkGX+bm5rBUo9YkLPNLfD7JOF8uBjh9w8zFuo
CSyxXO/iLVgTo4tRPKAmH/klCCy5odZ5083JmcQYZXh1ePAx9oW22J5X1ZyGUvPz/z8FCsvI/bsQ
8X5Bd9SMqPMnt0FZ+d8JhqYg2DwAKKIlknxeocotpYtnuUcmMi8GLxYmTN/zkn7gNfvKplO2tSRh
t/SueYK8CXkeogLDEkoUwLTmbvcaGgmMeamhBPjW5ibobAH0k/C/ilBy+Jjv7bw3wwVkwGmvENMi
LNYWqIgJSlS7ORTY0ESnqPRv6S/+jQi5slGPe95xeG07++Js1qL5MNpqlAlwL2nzEloPqxqC5t9o
4kJl0GbZeHGo2Q+SZaaSIog7382kK2mqEpLb+CY3cxDd/bBpqz4tgteOJ0zZy9Qw+ukHa8gHy8Rf
u8i00AuAVD5BP3HwGXMT242K11liUpz8j7urWW4bSdKvgtvMRKzVBPh/6QiRoihZoqwWafVMXxxF
EibLhAAZP5KojY3Yyz7EnvfUh73tcW5+k3mS+QpgaZAFmKSEjJbW6o6JlshJFLKysvL3y24cL97f
Sszh7NmtqIaOZuBvx6dfHWet6qo7aNd9fESgZLi0Jbq+e6gIdOKPzbtbVOfCLkKmKPnaQokU2vsh
ORhy4F1nexgi9h4de9FilZzc+atas/cV3w76cFa7M2Qm7+pDBICQDK7Vo+jSkU0vgVbpxIAUWNZq
qF5JHtAF5C0/NZG8wgxeVEqjU/wXOAyf2sPWg6yhE+H+5mZWbyGuCZ2/Xt9gkMEaUdbmfVybLPyw
8XX8gLKcT+/h1kP8GuEDUi+ohlpdR/UuRF4i7OIf3bRXn05xed07H1Bg8cmDk7gEFgZiil50BPMa
HfPd5MHvnkQPdv03mPmdv66+fhp86bx7PL6zm+NH30MDjHw3/HTfXVwvpPPQWwXexd19Ax0ddfg8
iEH0uuubxdUCE4i+oqUsRolS/NkJu39Dkx60YbOJm/o4rj38mvbnbeCYNs2fBv6T8evPk+AG/5oI
TwQV6rs4UORbQzdQWEuRSUqtZpYDo9qsTkE07QKLyn11YEJJZe+xwZJKkZMmwcu+pJGZ1IqKhPaD
n0IgNNca+UQphb7aRsETQMhK5kCoetc6QCMuQCEBIZr9AKbNC/yF/rzdPED/MRp0WxhgrX7w+U+E
g8XFF1G3Xvadba/gpjuTAmrZVZnQqB2gCdmGB+pkPEA3cp4H9YNmU6FhqW+kP4Dcels8UI3OWBFk
Pi+az5GDeuMAYtBQ89ezfQZT8zxo4fMWZqUAJDvjAVpq3xYPmlV50DhQr24DcY2+ets5QIs6OvBV
L776QSf123p1NX652vbb7YMapo4B/3mz/cBRNLcfs+ydFo7G23p3BUNf8d1x/NOfmnHum/WDTCHA
90x/3tzLO43KO193DgCeihZ52xD7ZusA+hA4/zXkDNQPsAve1tYzvLx9AHT8eh1pqewdDbFv2wfA
qMD8tfqbO/MKErKi3EPsgY/QaptXfvcAl52ag7q5Dt/edadAcau9vFPHzsKmAb5bdrbxknmF1+wc
qJsAps+b23l4QRXfvnNQq0GsYc9spN687FsH6jOohM3nzzj6Oev5e1bfkxHdR4x2nprP0o1SayUz
HXd+QZs6RQIUabVjPyGgpl+dAM41I57Zj+r3n2d5dNfUj8h9qGyq3K/ku5nTkfs0/T/DAss/a8OP
4kpL30H/8US6oQhny/UgtXM3b5WhyvaFL+YijymrZoX/axkFvNqnk7KN6hDYvL4n/LkmpWxrZQpV
JTxyHxDr1XQUVVvprqpkx0L6sXUJPoWuhWVbI4k2ahxhTTr1DZStVvVJH30Zu3NrHIvYjTS5lHoD
mrMq9T4IhMKzDm/cUM7ItjoYEACT47tPwGL22tq+COV06grCGvgyGCWuhsLsoF8mwE8OYFGsqfP3
/M83y1H8bTecH/D4HnoL7DTZaAYxOvQXgUeIMuiEXhBH99A2WkbSw8tB1/UlEUYHF8x3xXBPKQdM
aeLPpSak1qrmPVQl218KohIV3nZVmlfubTL15MwKPlvx0rUArrogGlLN86r6kCP3JpiFiPTMrN3P
Y5DAPsJwIVJHeuVqA5SlUvU9AKwXhAFRvM1tWmtPcXnSu5+V2vWfeKQXrJbfhJlZefni1rWu3XDu
alopZVhcVSkffZFTAL8TiVf+eVW6g8X6NtZk1GIVvFplol8TEQfQe541TKTvEp2ipj9VfgAqUkNK
ts1wVIGzK4Nbqq7bDKdzgmM/FKglIIxQzkZVRgzFlB5CFSSuTHRpXAMdhi0rCgKMkupr7X/7v9i1
5n86vQtkSE4dkpPVyZ+5/ppsGsYVVKd6LqemVZDOCK+6ceduhMEG5HLBbAiW9RpcaDBctiM4NgsR
zUSoV6j0j81xjYzEOohjKg4KF7Iqg0fCE/dS00mX22TgL8gaRBlO8QgX6czwxdTI5eo8SKB9ZUIu
aSQKuCgLn6pJm+OaGwWPSv/CadTLTDdPTeipyo8LCRNfk0mpclwZKVWDEWpecNXVZmr4XU9GkUg0
uXTVXQZBvvr2e4LcOTELUVein6MiMC8LWFzBM6FhEJQIVCc7dtezpet5hqtfY1jxWI3psQ5Tg1Mv
VPHZUeM2q+7i2PXdhfA0oZSuGgNYma6KsAjr3A18clAclS+oTDy4gZ4jt6mjMJAr003mNNrhcNz8
k4B6aY7KPVVe6rf/CSzUQnz7PY1iXYbf/tefyVvKawX+XfVBExzDyOB1neHATIT/aCpoDImuvuCP
i8IBbzAINOIEK+kL61hExCxyGgy6FBFaadj0TpOByQPEYWJUO2mupseb44L9reCDOGroX1Vh+03e
TMX0nkpxi4ERmQ4dF853m0Fr9GRoTWDMESWK+fHV2XE4Xbtk79oY7GjXFbw/JrLaDmaU7jwwrxeH
RSKs+yMGYv0YKRbEx8j9A2z6Xfv9ejuRZQR0kiifZtqSpiqktPLr32TE8n8aqJSTTsiRZ+lP9B+3
5ZN6ricf6flnOP7A8sGMxStzzxgoDzxrLLw7MQ+I5a7mM1dVhkOEvlwYOkTOcKQqEz4J/HkSCup2
7ZbfrExs2+ZdgMGhWCRkxfbWZNSeYddLxJFuKNnuThaXSecfk4JCMwNq67S8v+0DJ5YhcqJaqlIH
jiFm0F/fhtSx54gYDMWjQEY1lLdkvaoCq+ppOw2p6Z8OValMNAqFS+wCDGFmWetXTSXdMMfWv77c
MX4fhIb3Y6sCwaosAGKzkLGmk66WwzQ6d6fCN8IDHN7DB8CFkMVyWJ+/oFibXA92l0EKxiKZS+sw
FKbnUGPwSMaYx0z0raMG0lcVhk1NhFqzNbiRSDMa8RI1J6vqQ34FqpjVE/5Kk0q9Ho6k3N/cG5dI
h9NiOHgXgQWh+1NkmWU0mE2vX+Hlx3qI/L5vjZPpXEZQnDNyFBtOjUMtI0YwtU4jtX7TqIC+6zLw
6HCaWKMkIhJp13DJtnebAbvtln+/GowHV9eDo/+wlPC4IRhmyj+aY9HRUIfX1XFU3wMGbO7anNez
PxyVXKpqfmzxDV6phO3w8wIJRcgx1dEMgYfDRzecCvmFEmbQo4chVAbVpAyqH9pt4Ym5Gy21DKY6
joERozXgsuhl5XAsGJCUlLccMURAJGMWZJ4FdYa1oiJlGszpnnFEEMehtM5xLRElhlq1yhce/Ata
bMURkoSTuLDO1P+MD6/0GlPzjSNdcurPkRgw4sq26keqevuDMt06myPj8F7cUvFFU0v1tZ6tw8Ua
Q+4M0nWGcPVFECJpBCRdWtuCFs3qy86CqSW0GYy3M3h4QAwpsIThXJ8LWg6GOWXVeTESMxEUjohq
KqsqyCNV3WdkuWyOpABqBObyjhre6GlgWDFiVWvzTHNUgV24tzRFabcZtu5ShGLmeqWGa4eF/qpg
qthdhrN9if4H4KOgHI5Y2+i6qr6HY+kvxC3UhiaVGhY2g3RMlkKaHo7DYVtMxBdZ5DQyJfoVXu48
TYREuYCmk9lYDJoIA5BXyiw01ZzDoZE+Pk7dEnY0GNZ9Ld0YcVjCDw5V9wGeaXBnncaoxb61frKA
9AhA0WRzMvOPs5tOjeFFNg88S3wRLZG++8nS/ynLHtpucCQ3x7eId3jrMn2DnjIO22ck53PPtQYi
ol5+Go3+/oUELbJXQ8iGa+OlXAW4oMG1p//MnP/8TiH5125zRORwXYm1wAaF0vvHf/53tFK/DcM1
av6wghOUrd4IvWtEH6INplXnKFqcSJSSv0NJJK0DbGP4dr3G4HOhBmclVlrco5+OMPB0DX9JWr+g
NUGQcoNuu4muU4aHHgWreQAGTsQKbqSkyRX0dzaaHJGhM4Epd5JE4uwaAjeAz9HC8nLtfCneefLd
bCnFO0zE0/QyHyV9BkP4egxPu4Qygw46F7fx0jBrMtbsvLheL7AEwIt2ba/IErLBPkzgQhaZRpWC
GfrLdnznLTRPFqvvVJeZoVI3r7ynNj0srSNIiyaq0TUs8DQWWIniIAkDWllmA220YGw+7/UzB7Ws
fbHeRP9tpQUfJjAoChWCuA8KIdvnrXlTiVlsuVQtzwVl8zzaH9RJoJGLVr3TaXScTgMwMu0OYs/F
rNHznnGJPNQiMJ+iVH0DYNcNp4Xm7natuU257WsrQGaEIYitDqbuOJ2u00Dlko27eWueat8H9YSn
etXGhTZbjNHFYeoAFw/vh+Z3jPEzpSpBD+36yl2gznjfx43QGHEL6+eGbhWyA80u4MOarZoNsweY
KAURfsnDBKYcuFO9bHWztYE6of7BWIxuG5Oitzt9+77VU6uvdeGiszAsZHI6DXT91sHFOoa611AW
u7UHInvs691SmXr6AfMfHpLeVPAKWicnZntfRCheCkVeynZaILtzaqkOpmu1GWw+1IctZEJd0G1H
bU8eYBQnGJuWUp+44aO7CO6MmLqzTXvs+xTXE0ZVDEcTWC/xFujVJztYZ1jukatSQcR458h3n4Zg
AwWM4OieGUSxebXBVDXsiOefjv6jqzwMTSjVwQy8BXK2yYT2tnt3Twk7FmHglkUYtt5H+xIPhT9z
85zoMJzooZzCVjMKZDjCpMMEifzIXecXzFEtMHRD1GtQshx8AJIK5S5Hu1M/DNABQMQXVeOaJS/3
vU8SxIlDwgRA/1Sne4qIvKEcgCnEQDcWHl2tzcCF925oCBimxlRf7HsE19B4SmuNbI4b6FzEd4Y0
cKS2z2W8TEzTxC66iM9Xv2MvuBMrc8kMPD6X0Oux6yOoZ1S/cmTPz5MHF1UESUiDRxxB+FHgzcET
LWVpuKtZiEU8n9PINwqzyZfhiCB8G9PFcsTSv+Om2Bz9PIhM3AuqKziuZiAcm4qNozLuEon+xOjg
tDkAuK4QVzecDQD7abF7+c2hTrRZEoUYFQPhVGuG0icBc4fD6xjfGiXy8IIZFnwn4NCFc01JHWWA
J+pfK7D43p3Ty8PhqBAf38sYdXKmGDscV97HlepCIMYl4kTVWbGpOD5DWnseULexGMB9vtK8VkBJ
kLu+jInGcLbGR/a0t6GRcUG5i5AKNIdXM0a5I71UHQ7YG6QBXYVONaJJcwwr4mglyELGqLhxUTxG
V2+jHZLhsjoLouCOcBvIzpgcxWDYfvsvdW7KXLN2A2CxgMxEZ2cHJd/Ai975uNcMrW3w/6pG1/Kv
oDQd8DXzfxogsl29m/AwTKbU+KiuUZC3kWhxS2NFPRFO0VOsiaYKXP/ycvUNUL5EerTvj6MCR60W
jYqIzrqKu+vUdGQ4NQqUqieWaNAjpDkqJPtiDSuk7NRwmNJ9Qzo4EHiOghs03NPmYA6LV9Mth5zj
KN8DlKuJEMthoKKNdQ6A1YRmEIvpsudfvidoLJNEmDmqMd5Djo39sznakkYiVFAMJnAQByihMhQi
hbcSE25sTXjtaYNcIogWB6p1mlyLDkdrUobFeyYx1jHVphfunaQahKPWK3vKeTKjFoPDYS9M4G3I
uZiny58EU2RX8zvgcIRsVLFgxp8+5DKIypShw5FGyBh1LRHjBUSyMlYUyGimFQq1phywbRi+FMto
aV3LcCFLlTx6rjQ/X36dfhxvfQKD59lD6MTADHQ4EAD6SKKjvFyzIDUvOGq/xoJaRY7C8s9sgpez
GZXDsTVA5QVcooQeYw64sUw6YcLEy2+/e+4NcbcwfZvpBUYCT6C+M/BWOIrYsxfIbgHrz8dpLuUv
etVqa9VMgZ3p3DIbeYvlzAirrUBEfsimwrJiIY54FNzVzxghvNHX+Z1uwR8GiHoX0zLsRqeDgqed
0aTX2/dWSX3QH+v8lb17buwDWcwg7zfukv6cH5RVcBFSG6+UFiySYsT/D4WL4UIpdtofyFFr3kNv
kpFK4ojx9EKBgcH5w8KBltdHxwyJLXKUhfcDLzCRmDm6IQYzeEwUTohj8sUx3LvZUsFoG5jMHDmT
Y+Gtvhvf2hnO2l1NNEzQl0ziLCgj11JSwWZBUwEaWoho2BylEqq3DEEiYqTYavxQVSvr0g0TTSWL
3+y8OnZz92OYmItNR4RVXew1otePmK5CNi6dQ7SdcpnC/2OMnLKS2x/wUsgqmIFyIW4CsjkcdnQP
9TFmUJTDPFfqNih1EzkapvuB8q3/fOYCgM5f/KXMy+bwedMchgIYgSOgFHHZcziy+f0g0JYn8cWa
DPHeY/lF5nUQRzPuMTKWCg5ID0xKs0hyFhZRArbOHtozqrW5C9XQ4QIKAQdc3YZ+2i+gNlsFU576
PRQIBMXJ4bgYEGYl6c1ir0Dyr2r3Pdl04iI7vZHQ9B1GsyOEOjz9NyJZKLrWQvHyC/kM3WJTBBA0
pfSK44Ax7i9DtNsiQ1HijtkcxbIX7r3VF15JapIjX3shDbx5jmzttfABMUnNCY5I0IVAHy/ZQY4z
qxj8m4tmUFo6jNSpftTLxe5SxjNE8EovF3SqMDxA3CJlqF6hZHoJTy+kZ6LwMxxHXFIRehTLMRI4
oEizoNiJ6yH19G/WYYTQc4RunCyerk4skn/o8+0n/pLYKWggqr4pk2AF25RIqsNhSkyA3EFXy4G6
MklQLmQslkEyf8X2yiy/cJzEaIjXfE2jzRwZ0YKR6XB0FvcVBIbKTelDm193E6HUdhsdS5g+j07g
RpOjgG9TSpR1mmFupB+E1ocEHf2wF0vNuLbqoq4BNa6DWJ8aBb/TEX5Fx6ekOa+q45N/m00wLf+n
QT5UR56lP9F/3IY5PHQDZI+I1HKAt1wlkdG+6HAklyff/o4xAms3L6xovdS/fu8GK2PbH+MQl3VR
6m1RUbX5ZmOfEyXNv81uuch/WwsGd/S3rH3zB3zLkt7RH+8ty1pV39hb7hDpTSnczIP79fM/AQAA
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28</xdr:row>
      <xdr:rowOff>14287</xdr:rowOff>
    </xdr:from>
    <xdr:to>
      <xdr:col>3</xdr:col>
      <xdr:colOff>409576</xdr:colOff>
      <xdr:row>42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D6C44E-CE41-1172-25F3-5EA6A7E4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27</xdr:row>
      <xdr:rowOff>157162</xdr:rowOff>
    </xdr:from>
    <xdr:to>
      <xdr:col>7</xdr:col>
      <xdr:colOff>1219200</xdr:colOff>
      <xdr:row>42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713DD1-78CD-A29D-9FF6-070A67A2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44</xdr:row>
      <xdr:rowOff>4762</xdr:rowOff>
    </xdr:from>
    <xdr:to>
      <xdr:col>5</xdr:col>
      <xdr:colOff>114300</xdr:colOff>
      <xdr:row>58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50EC3F-E463-5CE8-1CBD-17BE5EDDE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4</xdr:row>
      <xdr:rowOff>23812</xdr:rowOff>
    </xdr:from>
    <xdr:to>
      <xdr:col>18</xdr:col>
      <xdr:colOff>466725</xdr:colOff>
      <xdr:row>18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DCC1CB-C602-96DC-6150-EC765F6D7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371475</xdr:colOff>
      <xdr:row>28</xdr:row>
      <xdr:rowOff>14287</xdr:rowOff>
    </xdr:from>
    <xdr:to>
      <xdr:col>16</xdr:col>
      <xdr:colOff>457200</xdr:colOff>
      <xdr:row>42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1940A7-E208-03A2-DF09-02F218122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47</xdr:row>
      <xdr:rowOff>14287</xdr:rowOff>
    </xdr:from>
    <xdr:to>
      <xdr:col>13</xdr:col>
      <xdr:colOff>295275</xdr:colOff>
      <xdr:row>61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E23B12-4112-7F48-AB9A-5EC2AD884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361950</xdr:colOff>
      <xdr:row>47</xdr:row>
      <xdr:rowOff>14287</xdr:rowOff>
    </xdr:from>
    <xdr:to>
      <xdr:col>22</xdr:col>
      <xdr:colOff>152400</xdr:colOff>
      <xdr:row>61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9076BE-69C2-A773-2DB6-51AA0DD2A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114300</xdr:colOff>
      <xdr:row>10</xdr:row>
      <xdr:rowOff>14287</xdr:rowOff>
    </xdr:from>
    <xdr:to>
      <xdr:col>22</xdr:col>
      <xdr:colOff>514350</xdr:colOff>
      <xdr:row>24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0FCA1E-19CB-14CE-5FAB-5E2DAC39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1066800</xdr:colOff>
      <xdr:row>27</xdr:row>
      <xdr:rowOff>109536</xdr:rowOff>
    </xdr:from>
    <xdr:to>
      <xdr:col>17</xdr:col>
      <xdr:colOff>238125</xdr:colOff>
      <xdr:row>46</xdr:row>
      <xdr:rowOff>171450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8E490E7-050D-DC59-EB77-D92E3FCF5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5253036"/>
              <a:ext cx="7867650" cy="3681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0</xdr:rowOff>
    </xdr:from>
    <xdr:to>
      <xdr:col>2</xdr:col>
      <xdr:colOff>9526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CAFC4A-04DE-4C35-B303-F7356C9E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</xdr:row>
      <xdr:rowOff>180975</xdr:rowOff>
    </xdr:from>
    <xdr:to>
      <xdr:col>8</xdr:col>
      <xdr:colOff>142875</xdr:colOff>
      <xdr:row>17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20D3BA-F7B5-4C86-9FEC-BF1963975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4</xdr:col>
      <xdr:colOff>180975</xdr:colOff>
      <xdr:row>35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A767D1-5E4A-45FE-85AF-ED81FAD8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20</xdr:row>
      <xdr:rowOff>180975</xdr:rowOff>
    </xdr:from>
    <xdr:to>
      <xdr:col>11</xdr:col>
      <xdr:colOff>47625</xdr:colOff>
      <xdr:row>35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AB842D-7A51-44EA-A79E-0A12646CD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</xdr:colOff>
      <xdr:row>1</xdr:row>
      <xdr:rowOff>180975</xdr:rowOff>
    </xdr:from>
    <xdr:to>
      <xdr:col>14</xdr:col>
      <xdr:colOff>228599</xdr:colOff>
      <xdr:row>16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82C2693-DB6A-485C-A7CD-C5FD067AC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0</xdr:colOff>
      <xdr:row>35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F66897-5149-41DC-A5FB-1C2125EAE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752475</xdr:colOff>
      <xdr:row>21</xdr:row>
      <xdr:rowOff>0</xdr:rowOff>
    </xdr:from>
    <xdr:to>
      <xdr:col>24</xdr:col>
      <xdr:colOff>752475</xdr:colOff>
      <xdr:row>35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91470DF-2351-4284-9674-6AE9B7A22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</xdr:row>
      <xdr:rowOff>9525</xdr:rowOff>
    </xdr:from>
    <xdr:to>
      <xdr:col>21</xdr:col>
      <xdr:colOff>0</xdr:colOff>
      <xdr:row>16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EFD9461-40E3-4E7F-8FCF-0E9E09F7C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 María Llordén Alonso" refreshedDate="45546.737428587963" createdVersion="8" refreshedVersion="8" minRefreshableVersion="3" recordCount="767" xr:uid="{F51E39E4-1280-4E49-8B2E-12792345C64C}">
  <cacheSource type="worksheet">
    <worksheetSource name="Sala"/>
  </cacheSource>
  <cacheFields count="21"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Fecha de Llegada" numFmtId="14">
      <sharedItems containsSemiMixedTypes="0" containsNonDate="0" containsDate="1" containsString="0" minDate="2023-04-01T00:00:00" maxDate="2023-04-08T00:00:00"/>
    </cacheField>
    <cacheField name="Hora de llegada" numFmtId="164">
      <sharedItems containsSemiMixedTypes="0" containsNonDate="0" containsDate="1" containsString="0" minDate="1899-12-30T00:00:00" maxDate="1899-12-30T03:59:00"/>
    </cacheField>
    <cacheField name="Fecha de Salida" numFmtId="14">
      <sharedItems containsSemiMixedTypes="0" containsNonDate="0" containsDate="1" containsString="0" minDate="2023-04-01T00:00:00" maxDate="2023-04-08T00:00:00"/>
    </cacheField>
    <cacheField name="Hora de Salida" numFmtId="164">
      <sharedItems containsSemiMixedTypes="0" containsNonDate="0" containsDate="1" containsString="0" minDate="1899-12-30T01:04:00" maxDate="1899-12-30T07:51:00"/>
    </cacheField>
    <cacheField name="Mesero Asignado" numFmtId="22">
      <sharedItems containsNonDate="0"/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/>
    </cacheField>
    <cacheField name="Propina" numFmtId="44">
      <sharedItems containsSemiMixedTypes="0" containsString="0" containsNumber="1" minValue="10.029999999999999" maxValue="49.88"/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/>
    </cacheField>
    <cacheField name="País de Origen" numFmtId="0">
      <sharedItems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" numFmtId="164">
      <sharedItems containsNonDate="0"/>
    </cacheField>
    <cacheField name="Tiempo de degustación" numFmtId="164">
      <sharedItems containsSemiMixedTypes="0" containsNonDate="0" containsDate="1" containsString="0" minDate="1899-12-30T00:00:00" maxDate="1899-12-30T04:04:00"/>
    </cacheField>
    <cacheField name="Monto total" numFmtId="166">
      <sharedItems containsSemiMixedTypes="0" containsString="0" containsNumber="1" containsInteger="1" minValue="18" maxValue="360"/>
    </cacheField>
    <cacheField name="Fecha factura" numFmtId="14">
      <sharedItems containsSemiMixedTypes="0" containsNonDate="0" containsDate="1" containsString="0" minDate="2023-04-01T00:00:00" maxDate="2023-04-08T00:00:00"/>
    </cacheField>
    <cacheField name="Día semana" numFmtId="165">
      <sharedItems containsNonDate="0" count="7">
        <s v="sábado"/>
        <s v="domingo"/>
        <s v="lunes"/>
        <s v="martes"/>
        <s v="miércoles"/>
        <s v="jueves"/>
        <s v="viernes"/>
      </sharedItems>
    </cacheField>
    <cacheField name="Cobrada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a María Llordén Alonso" refreshedDate="45546.949806249999" backgroundQuery="1" createdVersion="8" refreshedVersion="8" minRefreshableVersion="3" recordCount="0" supportSubquery="1" supportAdvancedDrill="1" xr:uid="{2F34ED76-8709-44C1-AADA-CF89D3FCB584}">
  <cacheSource type="external" connectionId="1"/>
  <cacheFields count="2">
    <cacheField name="[Sala].[Mesero Asignado].[Mesero Asignado]" caption="Mesero Asignado" numFmtId="0" hierarchy="7" level="1">
      <sharedItems count="5">
        <s v="Mesero_1"/>
        <s v="Mesero_2"/>
        <s v="Mesero_3"/>
        <s v="Mesero_4"/>
        <s v="Mesero_5"/>
      </sharedItems>
    </cacheField>
    <cacheField name="[Measures].[Suma de Propina]" caption="Suma de Propina" numFmtId="0" hierarchy="27" level="32767"/>
  </cacheFields>
  <cacheHierarchies count="30">
    <cacheHierarchy uniqueName="[Sala].[Número de Mesa]" caption="Número de Mesa" attribute="1" defaultMemberUniqueName="[Sala].[Número de Mesa].[All]" allUniqueName="[Sala].[Nú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úmero de Comensales]" caption="Número de Comensales" attribute="1" defaultMemberUniqueName="[Sala].[Número de Comensales].[All]" allUniqueName="[Sala].[Número de Comensales].[All]" dimensionUniqueName="[Sala]" displayFolder="" count="0" memberValueDatatype="20" unbalanced="0"/>
    <cacheHierarchy uniqueName="[Sala].[Fecha de Llegada]" caption="Fecha de Llegada" attribute="1" time="1" defaultMemberUniqueName="[Sala].[Fecha de Llegada].[All]" allUniqueName="[Sala].[Fecha de Llegada].[All]" dimensionUniqueName="[Sala]" displayFolder="" count="0" memberValueDatatype="7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Fecha de Salida]" caption="Fecha de Salida" attribute="1" time="1" defaultMemberUniqueName="[Sala].[Fecha de Salida].[All]" allUniqueName="[Sala].[Fecha de Sali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2" memberValueDatatype="130" unbalanced="0">
      <fieldsUsage count="2">
        <fieldUsage x="-1"/>
        <fieldUsage x="0"/>
      </fieldsUsage>
    </cacheHierarchy>
    <cacheHierarchy uniqueName="[Sala].[Tipo de Servicio]" caption="Tipo de Servicio" attribute="1" defaultMemberUniqueName="[Sala].[Tipo de Servicio].[All]" allUniqueName="[Sala].[Tipo de Servicio].[All]" dimensionUniqueName="[Sala]" displayFolder="" count="0" memberValueDatatype="130" unbalanced="0"/>
    <cacheHierarchy uniqueName="[Sala].[Método de Pago]" caption="Método de Pago" attribute="1" defaultMemberUniqueName="[Sala].[Método de Pago].[All]" allUniqueName="[Sala].[Mé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5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úmero de Orden]" caption="Número de Orden" attribute="1" defaultMemberUniqueName="[Sala].[Número de Orden].[All]" allUniqueName="[Sala].[Número de Orden].[All]" dimensionUniqueName="[Sala]" displayFolder="" count="0" memberValueDatatype="20" unbalanced="0"/>
    <cacheHierarchy uniqueName="[Sala].[País de Origen]" caption="País de Origen" attribute="1" defaultMemberUniqueName="[Sala].[País de Origen].[All]" allUniqueName="[Sala].[País de Origen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ón]" caption="Tiempo de preparación" attribute="1" defaultMemberUniqueName="[Sala].[Tiempo de preparación].[All]" allUniqueName="[Sala].[Tiempo de preparación].[All]" dimensionUniqueName="[Sala]" displayFolder="" count="0" memberValueDatatype="130" unbalanced="0"/>
    <cacheHierarchy uniqueName="[Sala].[Tiempo de degustación]" caption="Tiempo de degustación" attribute="1" time="1" defaultMemberUniqueName="[Sala].[Tiempo de degustación].[All]" allUniqueName="[Sala].[Tiempo de degustación].[All]" dimensionUniqueName="[Sala]" displayFolder="" count="0" memberValueDatatype="7" unbalanced="0"/>
    <cacheHierarchy uniqueName="[Sala].[Monto total]" caption="Monto total" attribute="1" defaultMemberUniqueName="[Sala].[Monto total].[All]" allUniqueName="[Sala].[Monto total].[All]" dimensionUniqueName="[Sala]" displayFolder="" count="0" memberValueDatatype="20" unbalanced="0"/>
    <cacheHierarchy uniqueName="[Sala].[Fecha factura]" caption="Fecha factura" attribute="1" time="1" defaultMemberUniqueName="[Sala].[Fecha factura].[All]" allUniqueName="[Sala].[Fecha factura].[All]" dimensionUniqueName="[Sala]" displayFolder="" count="0" memberValueDatatype="7" unbalanced="0"/>
    <cacheHierarchy uniqueName="[Sala].[Día semana]" caption="Día semana" attribute="1" defaultMemberUniqueName="[Sala].[Día semana].[All]" allUniqueName="[Sala].[Día semana].[All]" dimensionUniqueName="[Sala]" displayFolder="" count="0" memberValueDatatype="130" unbalanced="0"/>
    <cacheHierarchy uniqueName="[Sala].[Cobrada]" caption="Cobrada" attribute="1" defaultMemberUniqueName="[Sala].[Cobrada].[All]" allUniqueName="[Sala].[Cobrada].[All]" dimensionUniqueName="[Sala]" displayFolder="" count="0" memberValueDatatype="130" unbalanced="0"/>
    <cacheHierarchy uniqueName="[Sala].[Ingresos]" caption="Ingresos" attribute="1" defaultMemberUniqueName="[Sala].[Ingresos].[All]" allUniqueName="[Sala].[Ingresos].[All]" dimensionUniqueName="[Sala]" displayFolder="" count="0" memberValueDatatype="20" unbalanced="0"/>
    <cacheHierarchy uniqueName="[Measures].[__XL_Count Sala]" caption="__XL_Count Sala" measure="1" displayFolder="" measureGroup="Sala" count="0" hidden="1"/>
    <cacheHierarchy uniqueName="[Measures].[__No measures defined]" caption="__No measures defined" measure="1" displayFolder="" count="0" hidden="1"/>
    <cacheHierarchy uniqueName="[Measures].[Recuento de Cobrada]" caption="Recuento de Cobrada" measure="1" displayFolder="" measureGroup="Sal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onto total]" caption="Suma de Monto total" measure="1" displayFolder="" measureGroup="Sal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Método de Pago]" caption="Recuento de Método de Pago" measure="1" displayFolder="" measureGroup="Sal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pina]" caption="Suma de Propina" measure="1" displayFolder="" measureGroup="Sal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Mesero Asignado]" caption="Recuento de Mesero Asignado" measure="1" displayFolder="" measureGroup="Sal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Ingresos]" caption="Suma de Ingresos" measure="1" displayFolder="" measureGroup="Sal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a" uniqueName="[Sala]" caption="Sala"/>
  </dimensions>
  <measureGroups count="1">
    <measureGroup name="Sala" caption="Sal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a María Llordén Alonso" refreshedDate="45546.949803356481" backgroundQuery="1" createdVersion="8" refreshedVersion="8" minRefreshableVersion="3" recordCount="0" supportSubquery="1" supportAdvancedDrill="1" xr:uid="{4D6C98D5-87EB-4E5D-AD5C-BDD53AC597A0}">
  <cacheSource type="external" connectionId="1"/>
  <cacheFields count="2">
    <cacheField name="[Measures].[Recuento de Cobrada]" caption="Recuento de Cobrada" numFmtId="0" hierarchy="24" level="32767"/>
    <cacheField name="[Sala].[Cobrada].[Cobrada]" caption="Cobrada" numFmtId="0" hierarchy="20" level="1">
      <sharedItems count="2">
        <s v="No"/>
        <s v="Sí"/>
      </sharedItems>
    </cacheField>
  </cacheFields>
  <cacheHierarchies count="30">
    <cacheHierarchy uniqueName="[Sala].[Número de Mesa]" caption="Número de Mesa" attribute="1" defaultMemberUniqueName="[Sala].[Número de Mesa].[All]" allUniqueName="[Sala].[Nú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úmero de Comensales]" caption="Número de Comensales" attribute="1" defaultMemberUniqueName="[Sala].[Número de Comensales].[All]" allUniqueName="[Sala].[Número de Comensales].[All]" dimensionUniqueName="[Sala]" displayFolder="" count="0" memberValueDatatype="20" unbalanced="0"/>
    <cacheHierarchy uniqueName="[Sala].[Fecha de Llegada]" caption="Fecha de Llegada" attribute="1" time="1" defaultMemberUniqueName="[Sala].[Fecha de Llegada].[All]" allUniqueName="[Sala].[Fecha de Llegada].[All]" dimensionUniqueName="[Sala]" displayFolder="" count="0" memberValueDatatype="7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Fecha de Salida]" caption="Fecha de Salida" attribute="1" time="1" defaultMemberUniqueName="[Sala].[Fecha de Salida].[All]" allUniqueName="[Sala].[Fecha de Sali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0" memberValueDatatype="130" unbalanced="0"/>
    <cacheHierarchy uniqueName="[Sala].[Método de Pago]" caption="Método de Pago" attribute="1" defaultMemberUniqueName="[Sala].[Método de Pago].[All]" allUniqueName="[Sala].[Mé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5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úmero de Orden]" caption="Número de Orden" attribute="1" defaultMemberUniqueName="[Sala].[Número de Orden].[All]" allUniqueName="[Sala].[Número de Orden].[All]" dimensionUniqueName="[Sala]" displayFolder="" count="0" memberValueDatatype="20" unbalanced="0"/>
    <cacheHierarchy uniqueName="[Sala].[País de Origen]" caption="País de Origen" attribute="1" defaultMemberUniqueName="[Sala].[País de Origen].[All]" allUniqueName="[Sala].[País de Origen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ón]" caption="Tiempo de preparación" attribute="1" defaultMemberUniqueName="[Sala].[Tiempo de preparación].[All]" allUniqueName="[Sala].[Tiempo de preparación].[All]" dimensionUniqueName="[Sala]" displayFolder="" count="0" memberValueDatatype="130" unbalanced="0"/>
    <cacheHierarchy uniqueName="[Sala].[Tiempo de degustación]" caption="Tiempo de degustación" attribute="1" time="1" defaultMemberUniqueName="[Sala].[Tiempo de degustación].[All]" allUniqueName="[Sala].[Tiempo de degustación].[All]" dimensionUniqueName="[Sala]" displayFolder="" count="0" memberValueDatatype="7" unbalanced="0"/>
    <cacheHierarchy uniqueName="[Sala].[Monto total]" caption="Monto total" attribute="1" defaultMemberUniqueName="[Sala].[Monto total].[All]" allUniqueName="[Sala].[Monto total].[All]" dimensionUniqueName="[Sala]" displayFolder="" count="0" memberValueDatatype="20" unbalanced="0"/>
    <cacheHierarchy uniqueName="[Sala].[Fecha factura]" caption="Fecha factura" attribute="1" time="1" defaultMemberUniqueName="[Sala].[Fecha factura].[All]" allUniqueName="[Sala].[Fecha factura].[All]" dimensionUniqueName="[Sala]" displayFolder="" count="0" memberValueDatatype="7" unbalanced="0"/>
    <cacheHierarchy uniqueName="[Sala].[Día semana]" caption="Día semana" attribute="1" defaultMemberUniqueName="[Sala].[Día semana].[All]" allUniqueName="[Sala].[Día semana].[All]" dimensionUniqueName="[Sala]" displayFolder="" count="0" memberValueDatatype="130" unbalanced="0"/>
    <cacheHierarchy uniqueName="[Sala].[Cobrada]" caption="Cobrada" attribute="1" defaultMemberUniqueName="[Sala].[Cobrada].[All]" allUniqueName="[Sala].[Cobrada].[All]" dimensionUniqueName="[Sala]" displayFolder="" count="2" memberValueDatatype="130" unbalanced="0">
      <fieldsUsage count="2">
        <fieldUsage x="-1"/>
        <fieldUsage x="1"/>
      </fieldsUsage>
    </cacheHierarchy>
    <cacheHierarchy uniqueName="[Sala].[Ingresos]" caption="Ingresos" attribute="1" defaultMemberUniqueName="[Sala].[Ingresos].[All]" allUniqueName="[Sala].[Ingresos].[All]" dimensionUniqueName="[Sala]" displayFolder="" count="0" memberValueDatatype="20" unbalanced="0"/>
    <cacheHierarchy uniqueName="[Measures].[__XL_Count Sala]" caption="__XL_Count Sala" measure="1" displayFolder="" measureGroup="Sala" count="0" hidden="1"/>
    <cacheHierarchy uniqueName="[Measures].[__No measures defined]" caption="__No measures defined" measure="1" displayFolder="" count="0" hidden="1"/>
    <cacheHierarchy uniqueName="[Measures].[Recuento de Cobrada]" caption="Recuento de Cobrada" measure="1" displayFolder="" measureGroup="Sal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onto total]" caption="Suma de Monto total" measure="1" displayFolder="" measureGroup="Sal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Método de Pago]" caption="Recuento de Método de Pago" measure="1" displayFolder="" measureGroup="Sal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pina]" caption="Suma de Propina" measure="1" displayFolder="" measureGroup="Sal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Mesero Asignado]" caption="Recuento de Mesero Asignado" measure="1" displayFolder="" measureGroup="Sal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Ingresos]" caption="Suma de Ingresos" measure="1" displayFolder="" measureGroup="Sal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a" uniqueName="[Sala]" caption="Sala"/>
  </dimensions>
  <measureGroups count="1">
    <measureGroup name="Sala" caption="Sal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a María Llordén Alonso" refreshedDate="45546.949808449077" backgroundQuery="1" createdVersion="8" refreshedVersion="8" minRefreshableVersion="3" recordCount="0" supportSubquery="1" supportAdvancedDrill="1" xr:uid="{B0A4A56E-E8CB-493C-808F-8A642EFDA4C0}">
  <cacheSource type="external" connectionId="1"/>
  <cacheFields count="2">
    <cacheField name="[Measures].[Recuento de Método de Pago]" caption="Recuento de Método de Pago" numFmtId="0" hierarchy="26" level="32767"/>
    <cacheField name="[Sala].[Método de Pago].[Método de Pago]" caption="Método de Pago" numFmtId="0" hierarchy="9" level="1">
      <sharedItems count="3">
        <s v="Efectivo"/>
        <s v="Tarjeta de crédito"/>
        <s v="Tarjeta de débito"/>
      </sharedItems>
    </cacheField>
  </cacheFields>
  <cacheHierarchies count="30">
    <cacheHierarchy uniqueName="[Sala].[Número de Mesa]" caption="Número de Mesa" attribute="1" defaultMemberUniqueName="[Sala].[Número de Mesa].[All]" allUniqueName="[Sala].[Nú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úmero de Comensales]" caption="Número de Comensales" attribute="1" defaultMemberUniqueName="[Sala].[Número de Comensales].[All]" allUniqueName="[Sala].[Número de Comensales].[All]" dimensionUniqueName="[Sala]" displayFolder="" count="0" memberValueDatatype="20" unbalanced="0"/>
    <cacheHierarchy uniqueName="[Sala].[Fecha de Llegada]" caption="Fecha de Llegada" attribute="1" time="1" defaultMemberUniqueName="[Sala].[Fecha de Llegada].[All]" allUniqueName="[Sala].[Fecha de Llegada].[All]" dimensionUniqueName="[Sala]" displayFolder="" count="0" memberValueDatatype="7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Fecha de Salida]" caption="Fecha de Salida" attribute="1" time="1" defaultMemberUniqueName="[Sala].[Fecha de Salida].[All]" allUniqueName="[Sala].[Fecha de Sali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0" memberValueDatatype="130" unbalanced="0"/>
    <cacheHierarchy uniqueName="[Sala].[Método de Pago]" caption="Método de Pago" attribute="1" defaultMemberUniqueName="[Sala].[Método de Pago].[All]" allUniqueName="[Sala].[Método de Pago].[All]" dimensionUniqueName="[Sala]" displayFolder="" count="2" memberValueDatatype="130" unbalanced="0">
      <fieldsUsage count="2">
        <fieldUsage x="-1"/>
        <fieldUsage x="1"/>
      </fieldsUsage>
    </cacheHierarchy>
    <cacheHierarchy uniqueName="[Sala].[Propina]" caption="Propina" attribute="1" defaultMemberUniqueName="[Sala].[Propina].[All]" allUniqueName="[Sala].[Propina].[All]" dimensionUniqueName="[Sala]" displayFolder="" count="0" memberValueDatatype="5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úmero de Orden]" caption="Número de Orden" attribute="1" defaultMemberUniqueName="[Sala].[Número de Orden].[All]" allUniqueName="[Sala].[Número de Orden].[All]" dimensionUniqueName="[Sala]" displayFolder="" count="0" memberValueDatatype="20" unbalanced="0"/>
    <cacheHierarchy uniqueName="[Sala].[País de Origen]" caption="País de Origen" attribute="1" defaultMemberUniqueName="[Sala].[País de Origen].[All]" allUniqueName="[Sala].[País de Origen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ón]" caption="Tiempo de preparación" attribute="1" defaultMemberUniqueName="[Sala].[Tiempo de preparación].[All]" allUniqueName="[Sala].[Tiempo de preparación].[All]" dimensionUniqueName="[Sala]" displayFolder="" count="0" memberValueDatatype="130" unbalanced="0"/>
    <cacheHierarchy uniqueName="[Sala].[Tiempo de degustación]" caption="Tiempo de degustación" attribute="1" time="1" defaultMemberUniqueName="[Sala].[Tiempo de degustación].[All]" allUniqueName="[Sala].[Tiempo de degustación].[All]" dimensionUniqueName="[Sala]" displayFolder="" count="0" memberValueDatatype="7" unbalanced="0"/>
    <cacheHierarchy uniqueName="[Sala].[Monto total]" caption="Monto total" attribute="1" defaultMemberUniqueName="[Sala].[Monto total].[All]" allUniqueName="[Sala].[Monto total].[All]" dimensionUniqueName="[Sala]" displayFolder="" count="0" memberValueDatatype="20" unbalanced="0"/>
    <cacheHierarchy uniqueName="[Sala].[Fecha factura]" caption="Fecha factura" attribute="1" time="1" defaultMemberUniqueName="[Sala].[Fecha factura].[All]" allUniqueName="[Sala].[Fecha factura].[All]" dimensionUniqueName="[Sala]" displayFolder="" count="0" memberValueDatatype="7" unbalanced="0"/>
    <cacheHierarchy uniqueName="[Sala].[Día semana]" caption="Día semana" attribute="1" defaultMemberUniqueName="[Sala].[Día semana].[All]" allUniqueName="[Sala].[Día semana].[All]" dimensionUniqueName="[Sala]" displayFolder="" count="0" memberValueDatatype="130" unbalanced="0"/>
    <cacheHierarchy uniqueName="[Sala].[Cobrada]" caption="Cobrada" attribute="1" defaultMemberUniqueName="[Sala].[Cobrada].[All]" allUniqueName="[Sala].[Cobrada].[All]" dimensionUniqueName="[Sala]" displayFolder="" count="0" memberValueDatatype="130" unbalanced="0"/>
    <cacheHierarchy uniqueName="[Sala].[Ingresos]" caption="Ingresos" attribute="1" defaultMemberUniqueName="[Sala].[Ingresos].[All]" allUniqueName="[Sala].[Ingresos].[All]" dimensionUniqueName="[Sala]" displayFolder="" count="0" memberValueDatatype="20" unbalanced="0"/>
    <cacheHierarchy uniqueName="[Measures].[__XL_Count Sala]" caption="__XL_Count Sala" measure="1" displayFolder="" measureGroup="Sala" count="0" hidden="1"/>
    <cacheHierarchy uniqueName="[Measures].[__No measures defined]" caption="__No measures defined" measure="1" displayFolder="" count="0" hidden="1"/>
    <cacheHierarchy uniqueName="[Measures].[Recuento de Cobrada]" caption="Recuento de Cobrada" measure="1" displayFolder="" measureGroup="Sal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onto total]" caption="Suma de Monto total" measure="1" displayFolder="" measureGroup="Sal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Método de Pago]" caption="Recuento de Método de Pago" measure="1" displayFolder="" measureGroup="Sal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pina]" caption="Suma de Propina" measure="1" displayFolder="" measureGroup="Sal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Mesero Asignado]" caption="Recuento de Mesero Asignado" measure="1" displayFolder="" measureGroup="Sal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Ingresos]" caption="Suma de Ingresos" measure="1" displayFolder="" measureGroup="Sal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a" uniqueName="[Sala]" caption="Sala"/>
  </dimensions>
  <measureGroups count="1">
    <measureGroup name="Sala" caption="Sal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a María Llordén Alonso" refreshedDate="45546.949810648148" backgroundQuery="1" createdVersion="8" refreshedVersion="8" minRefreshableVersion="3" recordCount="0" supportSubquery="1" supportAdvancedDrill="1" xr:uid="{16F52C46-715D-4A3A-8A99-6C6526A5A3BF}">
  <cacheSource type="external" connectionId="1"/>
  <cacheFields count="2">
    <cacheField name="[Sala].[Mesero Asignado].[Mesero Asignado]" caption="Mesero Asignado" numFmtId="0" hierarchy="7" level="1">
      <sharedItems count="5">
        <s v="Mesero_1"/>
        <s v="Mesero_2"/>
        <s v="Mesero_3"/>
        <s v="Mesero_4"/>
        <s v="Mesero_5"/>
      </sharedItems>
    </cacheField>
    <cacheField name="[Measures].[Recuento de Mesero Asignado]" caption="Recuento de Mesero Asignado" numFmtId="0" hierarchy="28" level="32767"/>
  </cacheFields>
  <cacheHierarchies count="30">
    <cacheHierarchy uniqueName="[Sala].[Número de Mesa]" caption="Número de Mesa" attribute="1" defaultMemberUniqueName="[Sala].[Número de Mesa].[All]" allUniqueName="[Sala].[Nú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úmero de Comensales]" caption="Número de Comensales" attribute="1" defaultMemberUniqueName="[Sala].[Número de Comensales].[All]" allUniqueName="[Sala].[Número de Comensales].[All]" dimensionUniqueName="[Sala]" displayFolder="" count="0" memberValueDatatype="20" unbalanced="0"/>
    <cacheHierarchy uniqueName="[Sala].[Fecha de Llegada]" caption="Fecha de Llegada" attribute="1" time="1" defaultMemberUniqueName="[Sala].[Fecha de Llegada].[All]" allUniqueName="[Sala].[Fecha de Llegada].[All]" dimensionUniqueName="[Sala]" displayFolder="" count="0" memberValueDatatype="7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Fecha de Salida]" caption="Fecha de Salida" attribute="1" time="1" defaultMemberUniqueName="[Sala].[Fecha de Salida].[All]" allUniqueName="[Sala].[Fecha de Sali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2" memberValueDatatype="130" unbalanced="0">
      <fieldsUsage count="2">
        <fieldUsage x="-1"/>
        <fieldUsage x="0"/>
      </fieldsUsage>
    </cacheHierarchy>
    <cacheHierarchy uniqueName="[Sala].[Tipo de Servicio]" caption="Tipo de Servicio" attribute="1" defaultMemberUniqueName="[Sala].[Tipo de Servicio].[All]" allUniqueName="[Sala].[Tipo de Servicio].[All]" dimensionUniqueName="[Sala]" displayFolder="" count="0" memberValueDatatype="130" unbalanced="0"/>
    <cacheHierarchy uniqueName="[Sala].[Método de Pago]" caption="Método de Pago" attribute="1" defaultMemberUniqueName="[Sala].[Método de Pago].[All]" allUniqueName="[Sala].[Mé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5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úmero de Orden]" caption="Número de Orden" attribute="1" defaultMemberUniqueName="[Sala].[Número de Orden].[All]" allUniqueName="[Sala].[Número de Orden].[All]" dimensionUniqueName="[Sala]" displayFolder="" count="0" memberValueDatatype="20" unbalanced="0"/>
    <cacheHierarchy uniqueName="[Sala].[País de Origen]" caption="País de Origen" attribute="1" defaultMemberUniqueName="[Sala].[País de Origen].[All]" allUniqueName="[Sala].[País de Origen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ón]" caption="Tiempo de preparación" attribute="1" defaultMemberUniqueName="[Sala].[Tiempo de preparación].[All]" allUniqueName="[Sala].[Tiempo de preparación].[All]" dimensionUniqueName="[Sala]" displayFolder="" count="0" memberValueDatatype="130" unbalanced="0"/>
    <cacheHierarchy uniqueName="[Sala].[Tiempo de degustación]" caption="Tiempo de degustación" attribute="1" time="1" defaultMemberUniqueName="[Sala].[Tiempo de degustación].[All]" allUniqueName="[Sala].[Tiempo de degustación].[All]" dimensionUniqueName="[Sala]" displayFolder="" count="0" memberValueDatatype="7" unbalanced="0"/>
    <cacheHierarchy uniqueName="[Sala].[Monto total]" caption="Monto total" attribute="1" defaultMemberUniqueName="[Sala].[Monto total].[All]" allUniqueName="[Sala].[Monto total].[All]" dimensionUniqueName="[Sala]" displayFolder="" count="0" memberValueDatatype="20" unbalanced="0"/>
    <cacheHierarchy uniqueName="[Sala].[Fecha factura]" caption="Fecha factura" attribute="1" time="1" defaultMemberUniqueName="[Sala].[Fecha factura].[All]" allUniqueName="[Sala].[Fecha factura].[All]" dimensionUniqueName="[Sala]" displayFolder="" count="0" memberValueDatatype="7" unbalanced="0"/>
    <cacheHierarchy uniqueName="[Sala].[Día semana]" caption="Día semana" attribute="1" defaultMemberUniqueName="[Sala].[Día semana].[All]" allUniqueName="[Sala].[Día semana].[All]" dimensionUniqueName="[Sala]" displayFolder="" count="0" memberValueDatatype="130" unbalanced="0"/>
    <cacheHierarchy uniqueName="[Sala].[Cobrada]" caption="Cobrada" attribute="1" defaultMemberUniqueName="[Sala].[Cobrada].[All]" allUniqueName="[Sala].[Cobrada].[All]" dimensionUniqueName="[Sala]" displayFolder="" count="0" memberValueDatatype="130" unbalanced="0"/>
    <cacheHierarchy uniqueName="[Sala].[Ingresos]" caption="Ingresos" attribute="1" defaultMemberUniqueName="[Sala].[Ingresos].[All]" allUniqueName="[Sala].[Ingresos].[All]" dimensionUniqueName="[Sala]" displayFolder="" count="0" memberValueDatatype="20" unbalanced="0"/>
    <cacheHierarchy uniqueName="[Measures].[__XL_Count Sala]" caption="__XL_Count Sala" measure="1" displayFolder="" measureGroup="Sala" count="0" hidden="1"/>
    <cacheHierarchy uniqueName="[Measures].[__No measures defined]" caption="__No measures defined" measure="1" displayFolder="" count="0" hidden="1"/>
    <cacheHierarchy uniqueName="[Measures].[Recuento de Cobrada]" caption="Recuento de Cobrada" measure="1" displayFolder="" measureGroup="Sal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onto total]" caption="Suma de Monto total" measure="1" displayFolder="" measureGroup="Sal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Método de Pago]" caption="Recuento de Método de Pago" measure="1" displayFolder="" measureGroup="Sal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pina]" caption="Suma de Propina" measure="1" displayFolder="" measureGroup="Sal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Mesero Asignado]" caption="Recuento de Mesero Asignado" measure="1" displayFolder="" measureGroup="Sal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Ingresos]" caption="Suma de Ingresos" measure="1" displayFolder="" measureGroup="Sal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a" uniqueName="[Sala]" caption="Sala"/>
  </dimensions>
  <measureGroups count="1">
    <measureGroup name="Sala" caption="Sal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a María Llordén Alonso" refreshedDate="45546.949890162039" backgroundQuery="1" createdVersion="8" refreshedVersion="8" minRefreshableVersion="3" recordCount="0" supportSubquery="1" supportAdvancedDrill="1" xr:uid="{5D845A3E-58C4-4CE8-B786-B1BC09693F4E}">
  <cacheSource type="external" connectionId="1"/>
  <cacheFields count="2">
    <cacheField name="[Sala].[Tipo de Servicio].[Tipo de Servicio]" caption="Tipo de Servicio" numFmtId="0" hierarchy="8" level="1">
      <sharedItems count="3">
        <s v="Almuerzo"/>
        <s v="Cena"/>
        <s v="Desayuno"/>
      </sharedItems>
    </cacheField>
    <cacheField name="[Measures].[Suma de Ingresos]" caption="Suma de Ingresos" numFmtId="0" hierarchy="29" level="32767"/>
  </cacheFields>
  <cacheHierarchies count="30">
    <cacheHierarchy uniqueName="[Sala].[Número de Mesa]" caption="Número de Mesa" attribute="1" defaultMemberUniqueName="[Sala].[Número de Mesa].[All]" allUniqueName="[Sala].[Nú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úmero de Comensales]" caption="Número de Comensales" attribute="1" defaultMemberUniqueName="[Sala].[Número de Comensales].[All]" allUniqueName="[Sala].[Número de Comensales].[All]" dimensionUniqueName="[Sala]" displayFolder="" count="0" memberValueDatatype="20" unbalanced="0"/>
    <cacheHierarchy uniqueName="[Sala].[Fecha de Llegada]" caption="Fecha de Llegada" attribute="1" time="1" defaultMemberUniqueName="[Sala].[Fecha de Llegada].[All]" allUniqueName="[Sala].[Fecha de Llegada].[All]" dimensionUniqueName="[Sala]" displayFolder="" count="0" memberValueDatatype="7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Fecha de Salida]" caption="Fecha de Salida" attribute="1" time="1" defaultMemberUniqueName="[Sala].[Fecha de Salida].[All]" allUniqueName="[Sala].[Fecha de Sali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2" memberValueDatatype="130" unbalanced="0">
      <fieldsUsage count="2">
        <fieldUsage x="-1"/>
        <fieldUsage x="0"/>
      </fieldsUsage>
    </cacheHierarchy>
    <cacheHierarchy uniqueName="[Sala].[Método de Pago]" caption="Método de Pago" attribute="1" defaultMemberUniqueName="[Sala].[Método de Pago].[All]" allUniqueName="[Sala].[Mé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5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úmero de Orden]" caption="Número de Orden" attribute="1" defaultMemberUniqueName="[Sala].[Número de Orden].[All]" allUniqueName="[Sala].[Número de Orden].[All]" dimensionUniqueName="[Sala]" displayFolder="" count="0" memberValueDatatype="20" unbalanced="0"/>
    <cacheHierarchy uniqueName="[Sala].[País de Origen]" caption="País de Origen" attribute="1" defaultMemberUniqueName="[Sala].[País de Origen].[All]" allUniqueName="[Sala].[País de Origen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ón]" caption="Tiempo de preparación" attribute="1" defaultMemberUniqueName="[Sala].[Tiempo de preparación].[All]" allUniqueName="[Sala].[Tiempo de preparación].[All]" dimensionUniqueName="[Sala]" displayFolder="" count="0" memberValueDatatype="130" unbalanced="0"/>
    <cacheHierarchy uniqueName="[Sala].[Tiempo de degustación]" caption="Tiempo de degustación" attribute="1" time="1" defaultMemberUniqueName="[Sala].[Tiempo de degustación].[All]" allUniqueName="[Sala].[Tiempo de degustación].[All]" dimensionUniqueName="[Sala]" displayFolder="" count="0" memberValueDatatype="7" unbalanced="0"/>
    <cacheHierarchy uniqueName="[Sala].[Monto total]" caption="Monto total" attribute="1" defaultMemberUniqueName="[Sala].[Monto total].[All]" allUniqueName="[Sala].[Monto total].[All]" dimensionUniqueName="[Sala]" displayFolder="" count="0" memberValueDatatype="20" unbalanced="0"/>
    <cacheHierarchy uniqueName="[Sala].[Fecha factura]" caption="Fecha factura" attribute="1" time="1" defaultMemberUniqueName="[Sala].[Fecha factura].[All]" allUniqueName="[Sala].[Fecha factura].[All]" dimensionUniqueName="[Sala]" displayFolder="" count="0" memberValueDatatype="7" unbalanced="0"/>
    <cacheHierarchy uniqueName="[Sala].[Día semana]" caption="Día semana" attribute="1" defaultMemberUniqueName="[Sala].[Día semana].[All]" allUniqueName="[Sala].[Día semana].[All]" dimensionUniqueName="[Sala]" displayFolder="" count="0" memberValueDatatype="130" unbalanced="0"/>
    <cacheHierarchy uniqueName="[Sala].[Cobrada]" caption="Cobrada" attribute="1" defaultMemberUniqueName="[Sala].[Cobrada].[All]" allUniqueName="[Sala].[Cobrada].[All]" dimensionUniqueName="[Sala]" displayFolder="" count="0" memberValueDatatype="130" unbalanced="0"/>
    <cacheHierarchy uniqueName="[Sala].[Ingresos]" caption="Ingresos" attribute="1" defaultMemberUniqueName="[Sala].[Ingresos].[All]" allUniqueName="[Sala].[Ingresos].[All]" dimensionUniqueName="[Sala]" displayFolder="" count="0" memberValueDatatype="20" unbalanced="0"/>
    <cacheHierarchy uniqueName="[Measures].[__XL_Count Sala]" caption="__XL_Count Sala" measure="1" displayFolder="" measureGroup="Sala" count="0" hidden="1"/>
    <cacheHierarchy uniqueName="[Measures].[__No measures defined]" caption="__No measures defined" measure="1" displayFolder="" count="0" hidden="1"/>
    <cacheHierarchy uniqueName="[Measures].[Recuento de Cobrada]" caption="Recuento de Cobrada" measure="1" displayFolder="" measureGroup="Sal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onto total]" caption="Suma de Monto total" measure="1" displayFolder="" measureGroup="Sal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Método de Pago]" caption="Recuento de Método de Pago" measure="1" displayFolder="" measureGroup="Sal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pina]" caption="Suma de Propina" measure="1" displayFolder="" measureGroup="Sal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Mesero Asignado]" caption="Recuento de Mesero Asignado" measure="1" displayFolder="" measureGroup="Sal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Ingresos]" caption="Suma de Ingresos" measure="1" displayFolder="" measureGroup="Sal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a" uniqueName="[Sala]" caption="Sala"/>
  </dimensions>
  <measureGroups count="1">
    <measureGroup name="Sala" caption="Sal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a María Llordén Alonso" refreshedDate="45546.950223842592" backgroundQuery="1" createdVersion="8" refreshedVersion="8" minRefreshableVersion="3" recordCount="0" supportSubquery="1" supportAdvancedDrill="1" xr:uid="{4B5095A7-EB9B-4506-B8D9-E038EBEC679A}">
  <cacheSource type="external" connectionId="1"/>
  <cacheFields count="3">
    <cacheField name="[Sala].[Tipo de Servicio].[Tipo de Servicio]" caption="Tipo de Servicio" numFmtId="0" hierarchy="8" level="1">
      <sharedItems count="3">
        <s v="Almuerzo"/>
        <s v="Cena"/>
        <s v="Desayuno"/>
      </sharedItems>
    </cacheField>
    <cacheField name="[Sala].[Día semana].[Día semana]" caption="Día semana" numFmtId="0" hierarchy="19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Suma de Ingresos]" caption="Suma de Ingresos" numFmtId="0" hierarchy="29" level="32767"/>
  </cacheFields>
  <cacheHierarchies count="30">
    <cacheHierarchy uniqueName="[Sala].[Número de Mesa]" caption="Número de Mesa" attribute="1" defaultMemberUniqueName="[Sala].[Número de Mesa].[All]" allUniqueName="[Sala].[Nú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úmero de Comensales]" caption="Número de Comensales" attribute="1" defaultMemberUniqueName="[Sala].[Número de Comensales].[All]" allUniqueName="[Sala].[Número de Comensales].[All]" dimensionUniqueName="[Sala]" displayFolder="" count="0" memberValueDatatype="20" unbalanced="0"/>
    <cacheHierarchy uniqueName="[Sala].[Fecha de Llegada]" caption="Fecha de Llegada" attribute="1" time="1" defaultMemberUniqueName="[Sala].[Fecha de Llegada].[All]" allUniqueName="[Sala].[Fecha de Llegada].[All]" dimensionUniqueName="[Sala]" displayFolder="" count="0" memberValueDatatype="7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Fecha de Salida]" caption="Fecha de Salida" attribute="1" time="1" defaultMemberUniqueName="[Sala].[Fecha de Salida].[All]" allUniqueName="[Sala].[Fecha de Sali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2" memberValueDatatype="130" unbalanced="0">
      <fieldsUsage count="2">
        <fieldUsage x="-1"/>
        <fieldUsage x="0"/>
      </fieldsUsage>
    </cacheHierarchy>
    <cacheHierarchy uniqueName="[Sala].[Método de Pago]" caption="Método de Pago" attribute="1" defaultMemberUniqueName="[Sala].[Método de Pago].[All]" allUniqueName="[Sala].[Mé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5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úmero de Orden]" caption="Número de Orden" attribute="1" defaultMemberUniqueName="[Sala].[Número de Orden].[All]" allUniqueName="[Sala].[Número de Orden].[All]" dimensionUniqueName="[Sala]" displayFolder="" count="0" memberValueDatatype="20" unbalanced="0"/>
    <cacheHierarchy uniqueName="[Sala].[País de Origen]" caption="País de Origen" attribute="1" defaultMemberUniqueName="[Sala].[País de Origen].[All]" allUniqueName="[Sala].[País de Origen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ón]" caption="Tiempo de preparación" attribute="1" defaultMemberUniqueName="[Sala].[Tiempo de preparación].[All]" allUniqueName="[Sala].[Tiempo de preparación].[All]" dimensionUniqueName="[Sala]" displayFolder="" count="0" memberValueDatatype="130" unbalanced="0"/>
    <cacheHierarchy uniqueName="[Sala].[Tiempo de degustación]" caption="Tiempo de degustación" attribute="1" time="1" defaultMemberUniqueName="[Sala].[Tiempo de degustación].[All]" allUniqueName="[Sala].[Tiempo de degustación].[All]" dimensionUniqueName="[Sala]" displayFolder="" count="0" memberValueDatatype="7" unbalanced="0"/>
    <cacheHierarchy uniqueName="[Sala].[Monto total]" caption="Monto total" attribute="1" defaultMemberUniqueName="[Sala].[Monto total].[All]" allUniqueName="[Sala].[Monto total].[All]" dimensionUniqueName="[Sala]" displayFolder="" count="0" memberValueDatatype="20" unbalanced="0"/>
    <cacheHierarchy uniqueName="[Sala].[Fecha factura]" caption="Fecha factura" attribute="1" time="1" defaultMemberUniqueName="[Sala].[Fecha factura].[All]" allUniqueName="[Sala].[Fecha factura].[All]" dimensionUniqueName="[Sala]" displayFolder="" count="0" memberValueDatatype="7" unbalanced="0"/>
    <cacheHierarchy uniqueName="[Sala].[Día semana]" caption="Día semana" attribute="1" defaultMemberUniqueName="[Sala].[Día semana].[All]" allUniqueName="[Sala].[Día semana].[All]" dimensionUniqueName="[Sala]" displayFolder="" count="2" memberValueDatatype="130" unbalanced="0">
      <fieldsUsage count="2">
        <fieldUsage x="-1"/>
        <fieldUsage x="1"/>
      </fieldsUsage>
    </cacheHierarchy>
    <cacheHierarchy uniqueName="[Sala].[Cobrada]" caption="Cobrada" attribute="1" defaultMemberUniqueName="[Sala].[Cobrada].[All]" allUniqueName="[Sala].[Cobrada].[All]" dimensionUniqueName="[Sala]" displayFolder="" count="0" memberValueDatatype="130" unbalanced="0"/>
    <cacheHierarchy uniqueName="[Sala].[Ingresos]" caption="Ingresos" attribute="1" defaultMemberUniqueName="[Sala].[Ingresos].[All]" allUniqueName="[Sala].[Ingresos].[All]" dimensionUniqueName="[Sala]" displayFolder="" count="0" memberValueDatatype="20" unbalanced="0"/>
    <cacheHierarchy uniqueName="[Measures].[__XL_Count Sala]" caption="__XL_Count Sala" measure="1" displayFolder="" measureGroup="Sala" count="0" hidden="1"/>
    <cacheHierarchy uniqueName="[Measures].[__No measures defined]" caption="__No measures defined" measure="1" displayFolder="" count="0" hidden="1"/>
    <cacheHierarchy uniqueName="[Measures].[Recuento de Cobrada]" caption="Recuento de Cobrada" measure="1" displayFolder="" measureGroup="Sal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onto total]" caption="Suma de Monto total" measure="1" displayFolder="" measureGroup="Sal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Método de Pago]" caption="Recuento de Método de Pago" measure="1" displayFolder="" measureGroup="Sal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pina]" caption="Suma de Propina" measure="1" displayFolder="" measureGroup="Sal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Mesero Asignado]" caption="Recuento de Mesero Asignado" measure="1" displayFolder="" measureGroup="Sal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Ingresos]" caption="Suma de Ingresos" measure="1" displayFolder="" measureGroup="Sal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a" uniqueName="[Sala]" caption="Sala"/>
  </dimensions>
  <measureGroups count="1">
    <measureGroup name="Sala" caption="Sal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a María Llordén Alonso" refreshedDate="45546.975708680555" backgroundQuery="1" createdVersion="8" refreshedVersion="8" minRefreshableVersion="3" recordCount="0" supportSubquery="1" supportAdvancedDrill="1" xr:uid="{E7D13B93-30A3-40F5-AC72-83E0757AB358}">
  <cacheSource type="external" connectionId="1"/>
  <cacheFields count="3">
    <cacheField name="[Measures].[Recuento de Mesero Asignado]" caption="Recuento de Mesero Asignado" numFmtId="0" hierarchy="28" level="32767"/>
    <cacheField name="[Sala].[Cobrada].[Cobrada]" caption="Cobrada" numFmtId="0" hierarchy="20" level="1">
      <sharedItems count="2">
        <s v="No"/>
        <s v="Sí"/>
      </sharedItems>
    </cacheField>
    <cacheField name="[Sala].[Tipo de Servicio].[Tipo de Servicio]" caption="Tipo de Servicio" numFmtId="0" hierarchy="8" level="1">
      <sharedItems count="3">
        <s v="Almuerzo"/>
        <s v="Cena"/>
        <s v="Desayuno"/>
      </sharedItems>
    </cacheField>
  </cacheFields>
  <cacheHierarchies count="30">
    <cacheHierarchy uniqueName="[Sala].[Número de Mesa]" caption="Número de Mesa" attribute="1" defaultMemberUniqueName="[Sala].[Número de Mesa].[All]" allUniqueName="[Sala].[Nú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úmero de Comensales]" caption="Número de Comensales" attribute="1" defaultMemberUniqueName="[Sala].[Número de Comensales].[All]" allUniqueName="[Sala].[Número de Comensales].[All]" dimensionUniqueName="[Sala]" displayFolder="" count="0" memberValueDatatype="20" unbalanced="0"/>
    <cacheHierarchy uniqueName="[Sala].[Fecha de Llegada]" caption="Fecha de Llegada" attribute="1" time="1" defaultMemberUniqueName="[Sala].[Fecha de Llegada].[All]" allUniqueName="[Sala].[Fecha de Llegada].[All]" dimensionUniqueName="[Sala]" displayFolder="" count="0" memberValueDatatype="7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Fecha de Salida]" caption="Fecha de Salida" attribute="1" time="1" defaultMemberUniqueName="[Sala].[Fecha de Salida].[All]" allUniqueName="[Sala].[Fecha de Sali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2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2" memberValueDatatype="130" unbalanced="0">
      <fieldsUsage count="2">
        <fieldUsage x="-1"/>
        <fieldUsage x="2"/>
      </fieldsUsage>
    </cacheHierarchy>
    <cacheHierarchy uniqueName="[Sala].[Método de Pago]" caption="Método de Pago" attribute="1" defaultMemberUniqueName="[Sala].[Método de Pago].[All]" allUniqueName="[Sala].[Mé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5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úmero de Orden]" caption="Número de Orden" attribute="1" defaultMemberUniqueName="[Sala].[Número de Orden].[All]" allUniqueName="[Sala].[Número de Orden].[All]" dimensionUniqueName="[Sala]" displayFolder="" count="0" memberValueDatatype="20" unbalanced="0"/>
    <cacheHierarchy uniqueName="[Sala].[País de Origen]" caption="País de Origen" attribute="1" defaultMemberUniqueName="[Sala].[País de Origen].[All]" allUniqueName="[Sala].[País de Origen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ón]" caption="Tiempo de preparación" attribute="1" defaultMemberUniqueName="[Sala].[Tiempo de preparación].[All]" allUniqueName="[Sala].[Tiempo de preparación].[All]" dimensionUniqueName="[Sala]" displayFolder="" count="0" memberValueDatatype="130" unbalanced="0"/>
    <cacheHierarchy uniqueName="[Sala].[Tiempo de degustación]" caption="Tiempo de degustación" attribute="1" time="1" defaultMemberUniqueName="[Sala].[Tiempo de degustación].[All]" allUniqueName="[Sala].[Tiempo de degustación].[All]" dimensionUniqueName="[Sala]" displayFolder="" count="0" memberValueDatatype="7" unbalanced="0"/>
    <cacheHierarchy uniqueName="[Sala].[Monto total]" caption="Monto total" attribute="1" defaultMemberUniqueName="[Sala].[Monto total].[All]" allUniqueName="[Sala].[Monto total].[All]" dimensionUniqueName="[Sala]" displayFolder="" count="0" memberValueDatatype="20" unbalanced="0"/>
    <cacheHierarchy uniqueName="[Sala].[Fecha factura]" caption="Fecha factura" attribute="1" time="1" defaultMemberUniqueName="[Sala].[Fecha factura].[All]" allUniqueName="[Sala].[Fecha factura].[All]" dimensionUniqueName="[Sala]" displayFolder="" count="0" memberValueDatatype="7" unbalanced="0"/>
    <cacheHierarchy uniqueName="[Sala].[Día semana]" caption="Día semana" attribute="1" defaultMemberUniqueName="[Sala].[Día semana].[All]" allUniqueName="[Sala].[Día semana].[All]" dimensionUniqueName="[Sala]" displayFolder="" count="0" memberValueDatatype="130" unbalanced="0"/>
    <cacheHierarchy uniqueName="[Sala].[Cobrada]" caption="Cobrada" attribute="1" defaultMemberUniqueName="[Sala].[Cobrada].[All]" allUniqueName="[Sala].[Cobrada].[All]" dimensionUniqueName="[Sala]" displayFolder="" count="2" memberValueDatatype="130" unbalanced="0">
      <fieldsUsage count="2">
        <fieldUsage x="-1"/>
        <fieldUsage x="1"/>
      </fieldsUsage>
    </cacheHierarchy>
    <cacheHierarchy uniqueName="[Sala].[Ingresos]" caption="Ingresos" attribute="1" defaultMemberUniqueName="[Sala].[Ingresos].[All]" allUniqueName="[Sala].[Ingresos].[All]" dimensionUniqueName="[Sala]" displayFolder="" count="0" memberValueDatatype="20" unbalanced="0"/>
    <cacheHierarchy uniqueName="[Measures].[__XL_Count Sala]" caption="__XL_Count Sala" measure="1" displayFolder="" measureGroup="Sala" count="0" hidden="1"/>
    <cacheHierarchy uniqueName="[Measures].[__No measures defined]" caption="__No measures defined" measure="1" displayFolder="" count="0" hidden="1"/>
    <cacheHierarchy uniqueName="[Measures].[Recuento de Cobrada]" caption="Recuento de Cobrada" measure="1" displayFolder="" measureGroup="Sal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onto total]" caption="Suma de Monto total" measure="1" displayFolder="" measureGroup="Sal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Método de Pago]" caption="Recuento de Método de Pago" measure="1" displayFolder="" measureGroup="Sal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pina]" caption="Suma de Propina" measure="1" displayFolder="" measureGroup="Sal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Mesero Asignado]" caption="Recuento de Mesero Asignado" measure="1" displayFolder="" measureGroup="Sal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Ingresos]" caption="Suma de Ingresos" measure="1" displayFolder="" measureGroup="Sal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a" uniqueName="[Sala]" caption="Sala"/>
  </dimensions>
  <measureGroups count="1">
    <measureGroup name="Sala" caption="Sal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a María Llordén Alonso" refreshedDate="45546.989119328704" backgroundQuery="1" createdVersion="8" refreshedVersion="8" minRefreshableVersion="3" recordCount="0" supportSubquery="1" supportAdvancedDrill="1" xr:uid="{BEA28D77-6EBE-44F1-AE10-F1E00598E52C}">
  <cacheSource type="external" connectionId="1"/>
  <cacheFields count="2">
    <cacheField name="[Sala].[País de Origen].[País de Origen]" caption="País de Origen" numFmtId="0" hierarchy="13" level="1">
      <sharedItems count="11">
        <s v="Argentina"/>
        <s v="Bolivia"/>
        <s v="Brasil"/>
        <s v="Chile"/>
        <s v="Colombia"/>
        <s v="Ecuador"/>
        <s v="España"/>
        <s v="Paraguay"/>
        <s v="Perú"/>
        <s v="Uruguay"/>
        <s v="Venezuela"/>
      </sharedItems>
    </cacheField>
    <cacheField name="[Measures].[Suma de Ingresos]" caption="Suma de Ingresos" numFmtId="0" hierarchy="29" level="32767"/>
  </cacheFields>
  <cacheHierarchies count="30">
    <cacheHierarchy uniqueName="[Sala].[Número de Mesa]" caption="Número de Mesa" attribute="1" defaultMemberUniqueName="[Sala].[Número de Mesa].[All]" allUniqueName="[Sala].[Nú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úmero de Comensales]" caption="Número de Comensales" attribute="1" defaultMemberUniqueName="[Sala].[Número de Comensales].[All]" allUniqueName="[Sala].[Número de Comensales].[All]" dimensionUniqueName="[Sala]" displayFolder="" count="0" memberValueDatatype="20" unbalanced="0"/>
    <cacheHierarchy uniqueName="[Sala].[Fecha de Llegada]" caption="Fecha de Llegada" attribute="1" time="1" defaultMemberUniqueName="[Sala].[Fecha de Llegada].[All]" allUniqueName="[Sala].[Fecha de Llegada].[All]" dimensionUniqueName="[Sala]" displayFolder="" count="0" memberValueDatatype="7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Fecha de Salida]" caption="Fecha de Salida" attribute="1" time="1" defaultMemberUniqueName="[Sala].[Fecha de Salida].[All]" allUniqueName="[Sala].[Fecha de Sali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0" memberValueDatatype="130" unbalanced="0"/>
    <cacheHierarchy uniqueName="[Sala].[Método de Pago]" caption="Método de Pago" attribute="1" defaultMemberUniqueName="[Sala].[Método de Pago].[All]" allUniqueName="[Sala].[Mé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5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úmero de Orden]" caption="Número de Orden" attribute="1" defaultMemberUniqueName="[Sala].[Número de Orden].[All]" allUniqueName="[Sala].[Número de Orden].[All]" dimensionUniqueName="[Sala]" displayFolder="" count="0" memberValueDatatype="20" unbalanced="0"/>
    <cacheHierarchy uniqueName="[Sala].[País de Origen]" caption="País de Origen" attribute="1" defaultMemberUniqueName="[Sala].[País de Origen].[All]" allUniqueName="[Sala].[País de Origen].[All]" dimensionUniqueName="[Sala]" displayFolder="" count="2" memberValueDatatype="130" unbalanced="0">
      <fieldsUsage count="2">
        <fieldUsage x="-1"/>
        <fieldUsage x="0"/>
      </fieldsUsage>
    </cacheHierarchy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ón]" caption="Tiempo de preparación" attribute="1" defaultMemberUniqueName="[Sala].[Tiempo de preparación].[All]" allUniqueName="[Sala].[Tiempo de preparación].[All]" dimensionUniqueName="[Sala]" displayFolder="" count="0" memberValueDatatype="130" unbalanced="0"/>
    <cacheHierarchy uniqueName="[Sala].[Tiempo de degustación]" caption="Tiempo de degustación" attribute="1" time="1" defaultMemberUniqueName="[Sala].[Tiempo de degustación].[All]" allUniqueName="[Sala].[Tiempo de degustación].[All]" dimensionUniqueName="[Sala]" displayFolder="" count="0" memberValueDatatype="7" unbalanced="0"/>
    <cacheHierarchy uniqueName="[Sala].[Monto total]" caption="Monto total" attribute="1" defaultMemberUniqueName="[Sala].[Monto total].[All]" allUniqueName="[Sala].[Monto total].[All]" dimensionUniqueName="[Sala]" displayFolder="" count="0" memberValueDatatype="20" unbalanced="0"/>
    <cacheHierarchy uniqueName="[Sala].[Fecha factura]" caption="Fecha factura" attribute="1" time="1" defaultMemberUniqueName="[Sala].[Fecha factura].[All]" allUniqueName="[Sala].[Fecha factura].[All]" dimensionUniqueName="[Sala]" displayFolder="" count="0" memberValueDatatype="7" unbalanced="0"/>
    <cacheHierarchy uniqueName="[Sala].[Día semana]" caption="Día semana" attribute="1" defaultMemberUniqueName="[Sala].[Día semana].[All]" allUniqueName="[Sala].[Día semana].[All]" dimensionUniqueName="[Sala]" displayFolder="" count="0" memberValueDatatype="130" unbalanced="0"/>
    <cacheHierarchy uniqueName="[Sala].[Cobrada]" caption="Cobrada" attribute="1" defaultMemberUniqueName="[Sala].[Cobrada].[All]" allUniqueName="[Sala].[Cobrada].[All]" dimensionUniqueName="[Sala]" displayFolder="" count="0" memberValueDatatype="130" unbalanced="0"/>
    <cacheHierarchy uniqueName="[Sala].[Ingresos]" caption="Ingresos" attribute="1" defaultMemberUniqueName="[Sala].[Ingresos].[All]" allUniqueName="[Sala].[Ingresos].[All]" dimensionUniqueName="[Sala]" displayFolder="" count="0" memberValueDatatype="20" unbalanced="0"/>
    <cacheHierarchy uniqueName="[Measures].[__XL_Count Sala]" caption="__XL_Count Sala" measure="1" displayFolder="" measureGroup="Sala" count="0" hidden="1"/>
    <cacheHierarchy uniqueName="[Measures].[__No measures defined]" caption="__No measures defined" measure="1" displayFolder="" count="0" hidden="1"/>
    <cacheHierarchy uniqueName="[Measures].[Recuento de Cobrada]" caption="Recuento de Cobrada" measure="1" displayFolder="" measureGroup="Sal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onto total]" caption="Suma de Monto total" measure="1" displayFolder="" measureGroup="Sal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Método de Pago]" caption="Recuento de Método de Pago" measure="1" displayFolder="" measureGroup="Sal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Propina]" caption="Suma de Propina" measure="1" displayFolder="" measureGroup="Sal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Mesero Asignado]" caption="Recuento de Mesero Asignado" measure="1" displayFolder="" measureGroup="Sal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Ingresos]" caption="Suma de Ingresos" measure="1" displayFolder="" measureGroup="Sal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a" uniqueName="[Sala]" caption="Sala"/>
  </dimensions>
  <measureGroups count="1">
    <measureGroup name="Sala" caption="Sal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0:00:00"/>
    <d v="1899-12-30T01:07:00"/>
    <d v="2023-04-01T00:00:00"/>
    <d v="1899-12-30T03:50:00"/>
    <s v="Mesero_3"/>
    <x v="0"/>
    <s v="Tarjeta de débito"/>
    <n v="48.55"/>
    <s v="Reservada"/>
    <n v="1"/>
    <s v="España"/>
    <d v="1899-12-30T02:43:00"/>
    <s v="0:57"/>
    <d v="1899-12-30T01:46:00"/>
    <n v="138"/>
    <d v="2023-04-01T00:00:00"/>
    <x v="0"/>
    <x v="0"/>
  </r>
  <r>
    <n v="6"/>
    <s v="Cliente_538"/>
    <n v="6"/>
    <d v="2023-04-01T00:00:00"/>
    <d v="1899-12-30T01:28:00"/>
    <d v="2023-04-01T00:00:00"/>
    <d v="1899-12-30T03:49:00"/>
    <s v="Mesero_1"/>
    <x v="1"/>
    <s v="Efectivo"/>
    <n v="43.3"/>
    <s v="Reservada"/>
    <n v="2"/>
    <s v="Colombia"/>
    <d v="1899-12-30T02:21:00"/>
    <s v="1:25"/>
    <d v="1899-12-30T00:56:00"/>
    <n v="58"/>
    <d v="2023-04-01T00:00:00"/>
    <x v="0"/>
    <x v="0"/>
  </r>
  <r>
    <n v="20"/>
    <s v="Cliente_911"/>
    <n v="1"/>
    <d v="2023-04-01T00:00:00"/>
    <d v="1899-12-30T00:29:00"/>
    <d v="2023-04-01T00:00:00"/>
    <d v="1899-12-30T03:56:00"/>
    <s v="Mesero_2"/>
    <x v="1"/>
    <s v="Tarjeta de crédito"/>
    <n v="30.87"/>
    <s v="Libre"/>
    <n v="3"/>
    <s v="Brasil"/>
    <d v="1899-12-30T03:27:00"/>
    <s v="2:06"/>
    <d v="1899-12-30T01:21:00"/>
    <n v="165"/>
    <d v="2023-04-01T00:00:00"/>
    <x v="0"/>
    <x v="0"/>
  </r>
  <r>
    <n v="3"/>
    <s v="Cliente_129"/>
    <n v="1"/>
    <d v="2023-04-01T00:00:00"/>
    <d v="1899-12-30T03:03:00"/>
    <d v="2023-04-01T00:00:00"/>
    <d v="1899-12-30T04:31:00"/>
    <s v="Mesero_5"/>
    <x v="0"/>
    <s v="Tarjeta de crédito"/>
    <n v="34.68"/>
    <s v="Libre"/>
    <n v="4"/>
    <s v="Paraguay"/>
    <d v="1899-12-30T01:28:00"/>
    <s v="0:40"/>
    <d v="1899-12-30T00:48:00"/>
    <n v="183"/>
    <d v="2023-04-01T00:00:00"/>
    <x v="0"/>
    <x v="0"/>
  </r>
  <r>
    <n v="8"/>
    <s v="Cliente_938"/>
    <n v="2"/>
    <d v="2023-04-01T00:00:00"/>
    <d v="1899-12-30T00:01:00"/>
    <d v="2023-04-01T00:00:00"/>
    <d v="1899-12-30T02:06:00"/>
    <s v="Mesero_4"/>
    <x v="0"/>
    <s v="Tarjeta de crédito"/>
    <n v="24.33"/>
    <s v="Libre"/>
    <n v="5"/>
    <s v="Perú"/>
    <d v="1899-12-30T02:05:00"/>
    <s v="0:17"/>
    <d v="1899-12-30T01:48:00"/>
    <n v="67"/>
    <d v="2023-04-01T00:00:00"/>
    <x v="0"/>
    <x v="0"/>
  </r>
  <r>
    <n v="7"/>
    <s v="Cliente_965"/>
    <n v="5"/>
    <d v="2023-04-01T00:00:00"/>
    <d v="1899-12-30T01:24:00"/>
    <d v="2023-04-01T00:00:00"/>
    <d v="1899-12-30T03:32:00"/>
    <s v="Mesero_4"/>
    <x v="2"/>
    <s v="Tarjeta de crédito"/>
    <n v="26.57"/>
    <s v="Libre"/>
    <n v="6"/>
    <s v="Perú"/>
    <d v="1899-12-30T02:08:00"/>
    <s v="0:11"/>
    <d v="1899-12-30T01:57:00"/>
    <n v="70"/>
    <d v="2023-04-01T00:00:00"/>
    <x v="0"/>
    <x v="0"/>
  </r>
  <r>
    <n v="17"/>
    <s v="Cliente_306"/>
    <n v="6"/>
    <d v="2023-04-01T00:00:00"/>
    <d v="1899-12-30T01:57:00"/>
    <d v="2023-04-01T00:00:00"/>
    <d v="1899-12-30T04:22:00"/>
    <s v="Mesero_2"/>
    <x v="2"/>
    <s v="Tarjeta de crédito"/>
    <n v="10.54"/>
    <s v="Ocupada"/>
    <n v="7"/>
    <s v="Venezuela"/>
    <d v="1899-12-30T02:40:00"/>
    <s v="0:41"/>
    <d v="1899-12-30T01:59:00"/>
    <n v="172"/>
    <d v="2023-04-01T00:00:00"/>
    <x v="0"/>
    <x v="0"/>
  </r>
  <r>
    <n v="11"/>
    <s v="Cliente_974"/>
    <n v="1"/>
    <d v="2023-04-01T00:00:00"/>
    <d v="1899-12-30T02:11:00"/>
    <d v="2023-04-01T00:00:00"/>
    <d v="1899-12-30T04:49:00"/>
    <s v="Mesero_2"/>
    <x v="1"/>
    <s v="Tarjeta de crédito"/>
    <n v="49.18"/>
    <s v="Reservada"/>
    <n v="8"/>
    <s v="Paraguay"/>
    <d v="1899-12-30T02:38:00"/>
    <s v="0:55"/>
    <d v="1899-12-30T01:43:00"/>
    <n v="242"/>
    <d v="2023-04-01T00:00:00"/>
    <x v="0"/>
    <x v="0"/>
  </r>
  <r>
    <n v="15"/>
    <s v="Cliente_740"/>
    <n v="5"/>
    <d v="2023-04-01T00:00:00"/>
    <d v="1899-12-30T02:03:00"/>
    <d v="2023-04-01T00:00:00"/>
    <d v="1899-12-30T04:25:00"/>
    <s v="Mesero_2"/>
    <x v="0"/>
    <s v="Tarjeta de débito"/>
    <n v="46.85"/>
    <s v="Libre"/>
    <n v="9"/>
    <s v="Bolivia"/>
    <d v="1899-12-30T02:22:00"/>
    <s v="2:26"/>
    <d v="1899-12-30T00:00:00"/>
    <n v="169"/>
    <d v="2023-04-01T00:00:00"/>
    <x v="0"/>
    <x v="1"/>
  </r>
  <r>
    <n v="17"/>
    <s v="Cliente_33"/>
    <n v="1"/>
    <d v="2023-04-01T00:00:00"/>
    <d v="1899-12-30T00:02:00"/>
    <d v="2023-04-01T00:00:00"/>
    <d v="1899-12-30T01:53:00"/>
    <s v="Mesero_4"/>
    <x v="0"/>
    <s v="Tarjeta de crédito"/>
    <n v="16.600000000000001"/>
    <s v="Ocupada"/>
    <n v="10"/>
    <s v="Uruguay"/>
    <d v="1899-12-30T02:06:00"/>
    <s v="0:29"/>
    <d v="1899-12-30T01:37:00"/>
    <n v="148"/>
    <d v="2023-04-01T00:00:00"/>
    <x v="0"/>
    <x v="0"/>
  </r>
  <r>
    <n v="14"/>
    <s v="Cliente_881"/>
    <n v="1"/>
    <d v="2023-04-01T00:00:00"/>
    <d v="1899-12-30T03:46:00"/>
    <d v="2023-04-01T00:00:00"/>
    <d v="1899-12-30T06:33:00"/>
    <s v="Mesero_1"/>
    <x v="0"/>
    <s v="Tarjeta de crédito"/>
    <n v="32.89"/>
    <s v="Libre"/>
    <n v="11"/>
    <s v="Perú"/>
    <d v="1899-12-30T02:47:00"/>
    <s v="0:56"/>
    <d v="1899-12-30T01:51:00"/>
    <n v="88"/>
    <d v="2023-04-01T00:00:00"/>
    <x v="0"/>
    <x v="0"/>
  </r>
  <r>
    <n v="14"/>
    <s v="Cliente_890"/>
    <n v="6"/>
    <d v="2023-04-01T00:00:00"/>
    <d v="1899-12-30T00:04:00"/>
    <d v="2023-04-01T00:00:00"/>
    <d v="1899-12-30T03:23:00"/>
    <s v="Mesero_4"/>
    <x v="2"/>
    <s v="Tarjeta de crédito"/>
    <n v="45.27"/>
    <s v="Ocupada"/>
    <n v="12"/>
    <s v="Colombia"/>
    <d v="1899-12-30T03:34:00"/>
    <s v="1:35"/>
    <d v="1899-12-30T01:59:00"/>
    <n v="326"/>
    <d v="2023-04-01T00:00:00"/>
    <x v="0"/>
    <x v="0"/>
  </r>
  <r>
    <n v="2"/>
    <s v="Cliente_873"/>
    <n v="1"/>
    <d v="2023-04-01T00:00:00"/>
    <d v="1899-12-30T03:09:00"/>
    <d v="2023-04-01T00:00:00"/>
    <d v="1899-12-30T05:32:00"/>
    <s v="Mesero_5"/>
    <x v="0"/>
    <s v="Efectivo"/>
    <n v="22.06"/>
    <s v="Ocupada"/>
    <n v="13"/>
    <s v="Brasil"/>
    <d v="1899-12-30T02:38:00"/>
    <s v="0:59"/>
    <d v="1899-12-30T01:39:00"/>
    <n v="87"/>
    <d v="2023-04-01T00:00:00"/>
    <x v="0"/>
    <x v="0"/>
  </r>
  <r>
    <n v="16"/>
    <s v="Cliente_780"/>
    <n v="6"/>
    <d v="2023-04-01T00:00:00"/>
    <d v="1899-12-30T00:18:00"/>
    <d v="2023-04-01T00:00:00"/>
    <d v="1899-12-30T01:58:00"/>
    <s v="Mesero_2"/>
    <x v="0"/>
    <s v="Efectivo"/>
    <n v="48.76"/>
    <s v="Libre"/>
    <n v="14"/>
    <s v="Perú"/>
    <d v="1899-12-30T01:40:00"/>
    <s v="2:34"/>
    <d v="1899-12-30T00:00:00"/>
    <n v="129"/>
    <d v="2023-04-01T00:00:00"/>
    <x v="0"/>
    <x v="1"/>
  </r>
  <r>
    <n v="6"/>
    <s v="Cliente_728"/>
    <n v="4"/>
    <d v="2023-04-01T00:00:00"/>
    <d v="1899-12-30T03:24:00"/>
    <d v="2023-04-01T00:00:00"/>
    <d v="1899-12-30T04:59:00"/>
    <s v="Mesero_1"/>
    <x v="1"/>
    <s v="Tarjeta de crédito"/>
    <n v="28.77"/>
    <s v="Ocupada"/>
    <n v="15"/>
    <s v="Uruguay"/>
    <d v="1899-12-30T01:50:00"/>
    <s v="1:43"/>
    <d v="1899-12-30T00:07:00"/>
    <n v="224"/>
    <d v="2023-04-01T00:00:00"/>
    <x v="0"/>
    <x v="0"/>
  </r>
  <r>
    <n v="20"/>
    <s v="Cliente_175"/>
    <n v="5"/>
    <d v="2023-04-01T00:00:00"/>
    <d v="1899-12-30T02:31:00"/>
    <d v="2023-04-01T00:00:00"/>
    <d v="1899-12-30T04:24:00"/>
    <s v="Mesero_4"/>
    <x v="0"/>
    <s v="Efectivo"/>
    <n v="37.9"/>
    <s v="Reservada"/>
    <n v="16"/>
    <s v="Bolivia"/>
    <d v="1899-12-30T01:53:00"/>
    <s v="0:38"/>
    <d v="1899-12-30T01:15:00"/>
    <n v="28"/>
    <d v="2023-04-01T00:00:00"/>
    <x v="0"/>
    <x v="0"/>
  </r>
  <r>
    <n v="14"/>
    <s v="Cliente_200"/>
    <n v="6"/>
    <d v="2023-04-01T00:00:00"/>
    <d v="1899-12-30T00:09:00"/>
    <d v="2023-04-01T00:00:00"/>
    <d v="1899-12-30T03:27:00"/>
    <s v="Mesero_2"/>
    <x v="1"/>
    <s v="Tarjeta de crédito"/>
    <n v="12.17"/>
    <s v="Libre"/>
    <n v="17"/>
    <s v="Ecuador"/>
    <d v="1899-12-30T03:18:00"/>
    <s v="2:38"/>
    <d v="1899-12-30T00:40:00"/>
    <n v="137"/>
    <d v="2023-04-01T00:00:00"/>
    <x v="0"/>
    <x v="0"/>
  </r>
  <r>
    <n v="9"/>
    <s v="Cliente_190"/>
    <n v="2"/>
    <d v="2023-04-01T00:00:00"/>
    <d v="1899-12-30T02:06:00"/>
    <d v="2023-04-01T00:00:00"/>
    <d v="1899-12-30T04:26:00"/>
    <s v="Mesero_2"/>
    <x v="1"/>
    <s v="Tarjeta de crédito"/>
    <n v="33.090000000000003"/>
    <s v="Libre"/>
    <n v="18"/>
    <s v="Colombia"/>
    <d v="1899-12-30T02:20:00"/>
    <s v="2:14"/>
    <d v="1899-12-30T00:06:00"/>
    <n v="251"/>
    <d v="2023-04-01T00:00:00"/>
    <x v="0"/>
    <x v="0"/>
  </r>
  <r>
    <n v="18"/>
    <s v="Cliente_290"/>
    <n v="3"/>
    <d v="2023-04-01T00:00:00"/>
    <d v="1899-12-30T00:35:00"/>
    <d v="2023-04-01T00:00:00"/>
    <d v="1899-12-30T03:29:00"/>
    <s v="Mesero_2"/>
    <x v="0"/>
    <s v="Tarjeta de crédito"/>
    <n v="17.45"/>
    <s v="Libre"/>
    <n v="19"/>
    <s v="Chile"/>
    <d v="1899-12-30T02:54:00"/>
    <s v="0:44"/>
    <d v="1899-12-30T02:10:00"/>
    <n v="80"/>
    <d v="2023-04-01T00:00:00"/>
    <x v="0"/>
    <x v="0"/>
  </r>
  <r>
    <n v="8"/>
    <s v="Cliente_972"/>
    <n v="2"/>
    <d v="2023-04-01T00:00:00"/>
    <d v="1899-12-30T01:25:00"/>
    <d v="2023-04-01T00:00:00"/>
    <d v="1899-12-30T05:12:00"/>
    <s v="Mesero_3"/>
    <x v="0"/>
    <s v="Tarjeta de crédito"/>
    <n v="31.7"/>
    <s v="Reservada"/>
    <n v="20"/>
    <s v="Chile"/>
    <d v="1899-12-30T03:47:00"/>
    <s v="1:10"/>
    <d v="1899-12-30T02:37:00"/>
    <n v="178"/>
    <d v="2023-04-01T00:00:00"/>
    <x v="0"/>
    <x v="0"/>
  </r>
  <r>
    <n v="12"/>
    <s v="Cliente_210"/>
    <n v="2"/>
    <d v="2023-04-01T00:00:00"/>
    <d v="1899-12-30T03:39:00"/>
    <d v="2023-04-01T00:00:00"/>
    <d v="1899-12-30T05:52:00"/>
    <s v="Mesero_3"/>
    <x v="0"/>
    <s v="Tarjeta de crédito"/>
    <n v="20.53"/>
    <s v="Reservada"/>
    <n v="21"/>
    <s v="Uruguay"/>
    <d v="1899-12-30T02:13:00"/>
    <s v="2:32"/>
    <d v="1899-12-30T00:00:00"/>
    <n v="274"/>
    <d v="2023-04-01T00:00:00"/>
    <x v="0"/>
    <x v="1"/>
  </r>
  <r>
    <n v="15"/>
    <s v="Cliente_88"/>
    <n v="1"/>
    <d v="2023-04-01T00:00:00"/>
    <d v="1899-12-30T02:16:00"/>
    <d v="2023-04-01T00:00:00"/>
    <d v="1899-12-30T04:47:00"/>
    <s v="Mesero_4"/>
    <x v="0"/>
    <s v="Tarjeta de crédito"/>
    <n v="45.41"/>
    <s v="Libre"/>
    <n v="22"/>
    <s v="Ecuador"/>
    <d v="1899-12-30T02:31:00"/>
    <s v="2:03"/>
    <d v="1899-12-30T00:28:00"/>
    <n v="213"/>
    <d v="2023-04-01T00:00:00"/>
    <x v="0"/>
    <x v="0"/>
  </r>
  <r>
    <n v="1"/>
    <s v="Cliente_427"/>
    <n v="5"/>
    <d v="2023-04-01T00:00:00"/>
    <d v="1899-12-30T02:44:00"/>
    <d v="2023-04-01T00:00:00"/>
    <d v="1899-12-30T04:09:00"/>
    <s v="Mesero_5"/>
    <x v="2"/>
    <s v="Tarjeta de crédito"/>
    <n v="38.46"/>
    <s v="Libre"/>
    <n v="23"/>
    <s v="Chile"/>
    <d v="1899-12-30T01:25:00"/>
    <s v="1:03"/>
    <d v="1899-12-30T00:22:00"/>
    <n v="138"/>
    <d v="2023-04-01T00:00:00"/>
    <x v="0"/>
    <x v="0"/>
  </r>
  <r>
    <n v="5"/>
    <s v="Cliente_424"/>
    <n v="5"/>
    <d v="2023-04-01T00:00:00"/>
    <d v="1899-12-30T03:01:00"/>
    <d v="2023-04-01T00:00:00"/>
    <d v="1899-12-30T06:20:00"/>
    <s v="Mesero_3"/>
    <x v="0"/>
    <s v="Tarjeta de crédito"/>
    <n v="38.18"/>
    <s v="Ocupada"/>
    <n v="24"/>
    <s v="Venezuela"/>
    <d v="1899-12-30T03:34:00"/>
    <s v="3:00"/>
    <d v="1899-12-30T00:34:00"/>
    <n v="233"/>
    <d v="2023-04-01T00:00:00"/>
    <x v="0"/>
    <x v="0"/>
  </r>
  <r>
    <n v="12"/>
    <s v="Cliente_824"/>
    <n v="5"/>
    <d v="2023-04-01T00:00:00"/>
    <d v="1899-12-30T03:01:00"/>
    <d v="2023-04-01T00:00:00"/>
    <d v="1899-12-30T04:59:00"/>
    <s v="Mesero_5"/>
    <x v="2"/>
    <s v="Tarjeta de débito"/>
    <n v="46.15"/>
    <s v="Ocupada"/>
    <n v="25"/>
    <s v="Colombia"/>
    <d v="1899-12-30T02:13:00"/>
    <s v="0:35"/>
    <d v="1899-12-30T01:38:00"/>
    <n v="34"/>
    <d v="2023-04-01T00:00:00"/>
    <x v="0"/>
    <x v="0"/>
  </r>
  <r>
    <n v="18"/>
    <s v="Cliente_107"/>
    <n v="2"/>
    <d v="2023-04-01T00:00:00"/>
    <d v="1899-12-30T02:04:00"/>
    <d v="2023-04-01T00:00:00"/>
    <d v="1899-12-30T05:47:00"/>
    <s v="Mesero_5"/>
    <x v="1"/>
    <s v="Tarjeta de crédito"/>
    <n v="10.37"/>
    <s v="Ocupada"/>
    <n v="26"/>
    <s v="Uruguay"/>
    <d v="1899-12-30T03:58:00"/>
    <s v="1:49"/>
    <d v="1899-12-30T02:09:00"/>
    <n v="126"/>
    <d v="2023-04-01T00:00:00"/>
    <x v="0"/>
    <x v="0"/>
  </r>
  <r>
    <n v="4"/>
    <s v="Cliente_775"/>
    <n v="2"/>
    <d v="2023-04-01T00:00:00"/>
    <d v="1899-12-30T01:19:00"/>
    <d v="2023-04-01T00:00:00"/>
    <d v="1899-12-30T02:27:00"/>
    <s v="Mesero_5"/>
    <x v="0"/>
    <s v="Tarjeta de crédito"/>
    <n v="19.27"/>
    <s v="Ocupada"/>
    <n v="27"/>
    <s v="Brasil"/>
    <d v="1899-12-30T01:23:00"/>
    <s v="0:55"/>
    <d v="1899-12-30T00:28:00"/>
    <n v="61"/>
    <d v="2023-04-01T00:00:00"/>
    <x v="0"/>
    <x v="0"/>
  </r>
  <r>
    <n v="2"/>
    <s v="Cliente_358"/>
    <n v="2"/>
    <d v="2023-04-01T00:00:00"/>
    <d v="1899-12-30T00:49:00"/>
    <d v="2023-04-01T00:00:00"/>
    <d v="1899-12-30T03:16:00"/>
    <s v="Mesero_4"/>
    <x v="2"/>
    <s v="Tarjeta de crédito"/>
    <n v="41.22"/>
    <s v="Reservada"/>
    <n v="28"/>
    <s v="Argentina"/>
    <d v="1899-12-30T02:27:00"/>
    <s v="0:56"/>
    <d v="1899-12-30T01:31:00"/>
    <n v="94"/>
    <d v="2023-04-01T00:00:00"/>
    <x v="0"/>
    <x v="0"/>
  </r>
  <r>
    <n v="20"/>
    <s v="Cliente_377"/>
    <n v="5"/>
    <d v="2023-04-01T00:00:00"/>
    <d v="1899-12-30T03:02:00"/>
    <d v="2023-04-01T00:00:00"/>
    <d v="1899-12-30T06:10:00"/>
    <s v="Mesero_2"/>
    <x v="0"/>
    <s v="Tarjeta de crédito"/>
    <n v="14.83"/>
    <s v="Ocupada"/>
    <n v="29"/>
    <s v="Ecuador"/>
    <d v="1899-12-30T03:23:00"/>
    <s v="1:11"/>
    <d v="1899-12-30T02:12:00"/>
    <n v="173"/>
    <d v="2023-04-01T00:00:00"/>
    <x v="0"/>
    <x v="0"/>
  </r>
  <r>
    <n v="14"/>
    <s v="Cliente_361"/>
    <n v="4"/>
    <d v="2023-04-01T00:00:00"/>
    <d v="1899-12-30T02:55:00"/>
    <d v="2023-04-01T00:00:00"/>
    <d v="1899-12-30T06:13:00"/>
    <s v="Mesero_4"/>
    <x v="0"/>
    <s v="Efectivo"/>
    <n v="26.29"/>
    <s v="Libre"/>
    <n v="30"/>
    <s v="Venezuela"/>
    <d v="1899-12-30T03:18:00"/>
    <s v="1:09"/>
    <d v="1899-12-30T02:09:00"/>
    <n v="112"/>
    <d v="2023-04-01T00:00:00"/>
    <x v="0"/>
    <x v="0"/>
  </r>
  <r>
    <n v="13"/>
    <s v="Cliente_229"/>
    <n v="3"/>
    <d v="2023-04-01T00:00:00"/>
    <d v="1899-12-30T02:51:00"/>
    <d v="2023-04-01T00:00:00"/>
    <d v="1899-12-30T06:02:00"/>
    <s v="Mesero_2"/>
    <x v="1"/>
    <s v="Tarjeta de crédito"/>
    <n v="19.809999999999999"/>
    <s v="Ocupada"/>
    <n v="31"/>
    <s v="Argentina"/>
    <d v="1899-12-30T03:26:00"/>
    <s v="1:45"/>
    <d v="1899-12-30T01:41:00"/>
    <n v="67"/>
    <d v="2023-04-01T00:00:00"/>
    <x v="0"/>
    <x v="0"/>
  </r>
  <r>
    <n v="5"/>
    <s v="Cliente_27"/>
    <n v="1"/>
    <d v="2023-04-01T00:00:00"/>
    <d v="1899-12-30T03:08:00"/>
    <d v="2023-04-01T00:00:00"/>
    <d v="1899-12-30T06:49:00"/>
    <s v="Mesero_1"/>
    <x v="0"/>
    <s v="Tarjeta de crédito"/>
    <n v="28.25"/>
    <s v="Ocupada"/>
    <n v="32"/>
    <s v="Uruguay"/>
    <d v="1899-12-30T03:56:00"/>
    <s v="2:08"/>
    <d v="1899-12-30T01:48:00"/>
    <n v="211"/>
    <d v="2023-04-01T00:00:00"/>
    <x v="0"/>
    <x v="0"/>
  </r>
  <r>
    <n v="4"/>
    <s v="Cliente_103"/>
    <n v="5"/>
    <d v="2023-04-01T00:00:00"/>
    <d v="1899-12-30T03:33:00"/>
    <d v="2023-04-01T00:00:00"/>
    <d v="1899-12-30T06:21:00"/>
    <s v="Mesero_4"/>
    <x v="2"/>
    <s v="Tarjeta de débito"/>
    <n v="20.38"/>
    <s v="Ocupada"/>
    <n v="33"/>
    <s v="Perú"/>
    <d v="1899-12-30T03:03:00"/>
    <s v="2:10"/>
    <d v="1899-12-30T00:53:00"/>
    <n v="306"/>
    <d v="2023-04-01T00:00:00"/>
    <x v="0"/>
    <x v="0"/>
  </r>
  <r>
    <n v="15"/>
    <s v="Cliente_1"/>
    <n v="1"/>
    <d v="2023-04-01T00:00:00"/>
    <d v="1899-12-30T02:16:00"/>
    <d v="2023-04-01T00:00:00"/>
    <d v="1899-12-30T06:07:00"/>
    <s v="Mesero_4"/>
    <x v="1"/>
    <s v="Tarjeta de crédito"/>
    <n v="13.08"/>
    <s v="Libre"/>
    <n v="34"/>
    <s v="Perú"/>
    <d v="1899-12-30T03:51:00"/>
    <s v="1:05"/>
    <d v="1899-12-30T02:46:00"/>
    <n v="112"/>
    <d v="2023-04-01T00:00:00"/>
    <x v="0"/>
    <x v="0"/>
  </r>
  <r>
    <n v="13"/>
    <s v="Cliente_828"/>
    <n v="2"/>
    <d v="2023-04-01T00:00:00"/>
    <d v="1899-12-30T03:18:00"/>
    <d v="2023-04-01T00:00:00"/>
    <d v="1899-12-30T05:55:00"/>
    <s v="Mesero_3"/>
    <x v="0"/>
    <s v="Tarjeta de crédito"/>
    <n v="15.75"/>
    <s v="Ocupada"/>
    <n v="35"/>
    <s v="Perú"/>
    <d v="1899-12-30T02:52:00"/>
    <s v="1:05"/>
    <d v="1899-12-30T01:47:00"/>
    <n v="214"/>
    <d v="2023-04-01T00:00:00"/>
    <x v="0"/>
    <x v="0"/>
  </r>
  <r>
    <n v="5"/>
    <s v="Cliente_874"/>
    <n v="5"/>
    <d v="2023-04-01T00:00:00"/>
    <d v="1899-12-30T03:27:00"/>
    <d v="2023-04-01T00:00:00"/>
    <d v="1899-12-30T06:26:00"/>
    <s v="Mesero_2"/>
    <x v="0"/>
    <s v="Tarjeta de crédito"/>
    <n v="45.28"/>
    <s v="Ocupada"/>
    <n v="36"/>
    <s v="Bolivia"/>
    <d v="1899-12-30T03:14:00"/>
    <s v="0:38"/>
    <d v="1899-12-30T02:36:00"/>
    <n v="30"/>
    <d v="2023-04-01T00:00:00"/>
    <x v="0"/>
    <x v="0"/>
  </r>
  <r>
    <n v="20"/>
    <s v="Cliente_999"/>
    <n v="1"/>
    <d v="2023-04-01T00:00:00"/>
    <d v="1899-12-30T03:24:00"/>
    <d v="2023-04-01T00:00:00"/>
    <d v="1899-12-30T06:02:00"/>
    <s v="Mesero_5"/>
    <x v="2"/>
    <s v="Tarjeta de crédito"/>
    <n v="10.39"/>
    <s v="Ocupada"/>
    <n v="37"/>
    <s v="Brasil"/>
    <d v="1899-12-30T02:53:00"/>
    <s v="0:47"/>
    <d v="1899-12-30T02:06:00"/>
    <n v="21"/>
    <d v="2023-04-01T00:00:00"/>
    <x v="0"/>
    <x v="0"/>
  </r>
  <r>
    <n v="10"/>
    <s v="Cliente_167"/>
    <n v="6"/>
    <d v="2023-04-01T00:00:00"/>
    <d v="1899-12-30T02:38:00"/>
    <d v="2023-04-01T00:00:00"/>
    <d v="1899-12-30T03:53:00"/>
    <s v="Mesero_4"/>
    <x v="0"/>
    <s v="Tarjeta de débito"/>
    <n v="16.309999999999999"/>
    <s v="Reservada"/>
    <n v="38"/>
    <s v="Chile"/>
    <d v="1899-12-30T01:15:00"/>
    <s v="1:38"/>
    <d v="1899-12-30T00:00:00"/>
    <n v="235"/>
    <d v="2023-04-01T00:00:00"/>
    <x v="0"/>
    <x v="1"/>
  </r>
  <r>
    <n v="15"/>
    <s v="Cliente_606"/>
    <n v="3"/>
    <d v="2023-04-01T00:00:00"/>
    <d v="1899-12-30T03:41:00"/>
    <d v="2023-04-01T00:00:00"/>
    <d v="1899-12-30T07:39:00"/>
    <s v="Mesero_2"/>
    <x v="2"/>
    <s v="Efectivo"/>
    <n v="48.36"/>
    <s v="Ocupada"/>
    <n v="39"/>
    <s v="Bolivia"/>
    <d v="1899-12-30T04:13:00"/>
    <s v="0:57"/>
    <d v="1899-12-30T03:16:00"/>
    <n v="108"/>
    <d v="2023-04-01T00:00:00"/>
    <x v="0"/>
    <x v="0"/>
  </r>
  <r>
    <n v="1"/>
    <s v="Cliente_710"/>
    <n v="1"/>
    <d v="2023-04-01T00:00:00"/>
    <d v="1899-12-30T02:00:00"/>
    <d v="2023-04-01T00:00:00"/>
    <d v="1899-12-30T04:05:00"/>
    <s v="Mesero_3"/>
    <x v="0"/>
    <s v="Efectivo"/>
    <n v="13.68"/>
    <s v="Libre"/>
    <n v="40"/>
    <s v="Argentina"/>
    <d v="1899-12-30T02:05:00"/>
    <s v="1:18"/>
    <d v="1899-12-30T00:47:00"/>
    <n v="148"/>
    <d v="2023-04-01T00:00:00"/>
    <x v="0"/>
    <x v="0"/>
  </r>
  <r>
    <n v="7"/>
    <s v="Cliente_870"/>
    <n v="4"/>
    <d v="2023-04-01T00:00:00"/>
    <d v="1899-12-30T02:14:00"/>
    <d v="2023-04-01T00:00:00"/>
    <d v="1899-12-30T04:20:00"/>
    <s v="Mesero_2"/>
    <x v="0"/>
    <s v="Tarjeta de crédito"/>
    <n v="15.24"/>
    <s v="Ocupada"/>
    <n v="41"/>
    <s v="Perú"/>
    <d v="1899-12-30T02:21:00"/>
    <s v="1:29"/>
    <d v="1899-12-30T00:52:00"/>
    <n v="204"/>
    <d v="2023-04-01T00:00:00"/>
    <x v="0"/>
    <x v="0"/>
  </r>
  <r>
    <n v="14"/>
    <s v="Cliente_230"/>
    <n v="1"/>
    <d v="2023-04-01T00:00:00"/>
    <d v="1899-12-30T00:25:00"/>
    <d v="2023-04-01T00:00:00"/>
    <d v="1899-12-30T01:46:00"/>
    <s v="Mesero_2"/>
    <x v="0"/>
    <s v="Tarjeta de crédito"/>
    <n v="49.58"/>
    <s v="Reservada"/>
    <n v="42"/>
    <s v="Bolivia"/>
    <d v="1899-12-30T01:21:00"/>
    <s v="1:09"/>
    <d v="1899-12-30T00:12:00"/>
    <n v="102"/>
    <d v="2023-04-01T00:00:00"/>
    <x v="0"/>
    <x v="0"/>
  </r>
  <r>
    <n v="8"/>
    <s v="Cliente_814"/>
    <n v="6"/>
    <d v="2023-04-01T00:00:00"/>
    <d v="1899-12-30T01:02:00"/>
    <d v="2023-04-01T00:00:00"/>
    <d v="1899-12-30T03:14:00"/>
    <s v="Mesero_4"/>
    <x v="0"/>
    <s v="Tarjeta de crédito"/>
    <n v="32.19"/>
    <s v="Ocupada"/>
    <n v="43"/>
    <s v="Perú"/>
    <d v="1899-12-30T02:27:00"/>
    <s v="2:26"/>
    <d v="1899-12-30T00:01:00"/>
    <n v="203"/>
    <d v="2023-04-01T00:00:00"/>
    <x v="0"/>
    <x v="0"/>
  </r>
  <r>
    <n v="18"/>
    <s v="Cliente_710"/>
    <n v="1"/>
    <d v="2023-04-01T00:00:00"/>
    <d v="1899-12-30T03:06:00"/>
    <d v="2023-04-01T00:00:00"/>
    <d v="1899-12-30T06:18:00"/>
    <s v="Mesero_4"/>
    <x v="0"/>
    <s v="Tarjeta de crédito"/>
    <n v="42.6"/>
    <s v="Libre"/>
    <n v="44"/>
    <s v="España"/>
    <d v="1899-12-30T03:12:00"/>
    <s v="1:25"/>
    <d v="1899-12-30T01:47:00"/>
    <n v="122"/>
    <d v="2023-04-01T00:00:00"/>
    <x v="0"/>
    <x v="0"/>
  </r>
  <r>
    <n v="17"/>
    <s v="Cliente_640"/>
    <n v="2"/>
    <d v="2023-04-01T00:00:00"/>
    <d v="1899-12-30T02:15:00"/>
    <d v="2023-04-01T00:00:00"/>
    <d v="1899-12-30T04:01:00"/>
    <s v="Mesero_2"/>
    <x v="0"/>
    <s v="Tarjeta de crédito"/>
    <n v="25.41"/>
    <s v="Reservada"/>
    <n v="45"/>
    <s v="Perú"/>
    <d v="1899-12-30T01:46:00"/>
    <s v="0:47"/>
    <d v="1899-12-30T00:59:00"/>
    <n v="54"/>
    <d v="2023-04-01T00:00:00"/>
    <x v="0"/>
    <x v="0"/>
  </r>
  <r>
    <n v="10"/>
    <s v="Cliente_623"/>
    <n v="1"/>
    <d v="2023-04-01T00:00:00"/>
    <d v="1899-12-30T01:47:00"/>
    <d v="2023-04-01T00:00:00"/>
    <d v="1899-12-30T03:39:00"/>
    <s v="Mesero_5"/>
    <x v="0"/>
    <s v="Tarjeta de crédito"/>
    <n v="27.97"/>
    <s v="Libre"/>
    <n v="46"/>
    <s v="Chile"/>
    <d v="1899-12-30T01:52:00"/>
    <s v="1:26"/>
    <d v="1899-12-30T00:26:00"/>
    <n v="140"/>
    <d v="2023-04-01T00:00:00"/>
    <x v="0"/>
    <x v="0"/>
  </r>
  <r>
    <n v="18"/>
    <s v="Cliente_72"/>
    <n v="3"/>
    <d v="2023-04-01T00:00:00"/>
    <d v="1899-12-30T03:30:00"/>
    <d v="2023-04-01T00:00:00"/>
    <d v="1899-12-30T07:29:00"/>
    <s v="Mesero_2"/>
    <x v="0"/>
    <s v="Tarjeta de crédito"/>
    <n v="10.98"/>
    <s v="Ocupada"/>
    <n v="47"/>
    <s v="Brasil"/>
    <d v="1899-12-30T04:14:00"/>
    <s v="1:27"/>
    <d v="1899-12-30T02:47:00"/>
    <n v="109"/>
    <d v="2023-04-01T00:00:00"/>
    <x v="0"/>
    <x v="0"/>
  </r>
  <r>
    <n v="17"/>
    <s v="Cliente_963"/>
    <n v="2"/>
    <d v="2023-04-01T00:00:00"/>
    <d v="1899-12-30T00:28:00"/>
    <d v="2023-04-01T00:00:00"/>
    <d v="1899-12-30T04:02:00"/>
    <s v="Mesero_3"/>
    <x v="1"/>
    <s v="Tarjeta de crédito"/>
    <n v="25.31"/>
    <s v="Libre"/>
    <n v="48"/>
    <s v="Bolivia"/>
    <d v="1899-12-30T03:34:00"/>
    <s v="2:04"/>
    <d v="1899-12-30T01:30:00"/>
    <n v="158"/>
    <d v="2023-04-01T00:00:00"/>
    <x v="0"/>
    <x v="0"/>
  </r>
  <r>
    <n v="8"/>
    <s v="Cliente_929"/>
    <n v="3"/>
    <d v="2023-04-01T00:00:00"/>
    <d v="1899-12-30T01:44:00"/>
    <d v="2023-04-01T00:00:00"/>
    <d v="1899-12-30T05:29:00"/>
    <s v="Mesero_2"/>
    <x v="0"/>
    <s v="Tarjeta de crédito"/>
    <n v="20.92"/>
    <s v="Libre"/>
    <n v="49"/>
    <s v="Uruguay"/>
    <d v="1899-12-30T03:45:00"/>
    <s v="1:21"/>
    <d v="1899-12-30T02:24:00"/>
    <n v="186"/>
    <d v="2023-04-01T00:00:00"/>
    <x v="0"/>
    <x v="0"/>
  </r>
  <r>
    <n v="19"/>
    <s v="Cliente_708"/>
    <n v="5"/>
    <d v="2023-04-01T00:00:00"/>
    <d v="1899-12-30T03:54:00"/>
    <d v="2023-04-01T00:00:00"/>
    <d v="1899-12-30T06:57:00"/>
    <s v="Mesero_4"/>
    <x v="0"/>
    <s v="Tarjeta de débito"/>
    <n v="16.739999999999998"/>
    <s v="Ocupada"/>
    <n v="50"/>
    <s v="Argentina"/>
    <d v="1899-12-30T03:18:00"/>
    <s v="0:21"/>
    <d v="1899-12-30T02:57:00"/>
    <n v="76"/>
    <d v="2023-04-01T00:00:00"/>
    <x v="0"/>
    <x v="0"/>
  </r>
  <r>
    <n v="12"/>
    <s v="Cliente_631"/>
    <n v="1"/>
    <d v="2023-04-01T00:00:00"/>
    <d v="1899-12-30T01:42:00"/>
    <d v="2023-04-01T00:00:00"/>
    <d v="1899-12-30T03:02:00"/>
    <s v="Mesero_5"/>
    <x v="2"/>
    <s v="Tarjeta de crédito"/>
    <n v="37.08"/>
    <s v="Reservada"/>
    <n v="51"/>
    <s v="España"/>
    <d v="1899-12-30T01:20:00"/>
    <s v="2:44"/>
    <d v="1899-12-30T00:00:00"/>
    <n v="225"/>
    <d v="2023-04-01T00:00:00"/>
    <x v="0"/>
    <x v="1"/>
  </r>
  <r>
    <n v="7"/>
    <s v="Cliente_894"/>
    <n v="4"/>
    <d v="2023-04-01T00:00:00"/>
    <d v="1899-12-30T00:01:00"/>
    <d v="2023-04-01T00:00:00"/>
    <d v="1899-12-30T01:11:00"/>
    <s v="Mesero_3"/>
    <x v="0"/>
    <s v="Tarjeta de crédito"/>
    <n v="46.88"/>
    <s v="Libre"/>
    <n v="52"/>
    <s v="Paraguay"/>
    <d v="1899-12-30T01:10:00"/>
    <s v="1:02"/>
    <d v="1899-12-30T00:08:00"/>
    <n v="263"/>
    <d v="2023-04-01T00:00:00"/>
    <x v="0"/>
    <x v="0"/>
  </r>
  <r>
    <n v="16"/>
    <s v="Cliente_63"/>
    <n v="5"/>
    <d v="2023-04-01T00:00:00"/>
    <d v="1899-12-30T03:01:00"/>
    <d v="2023-04-01T00:00:00"/>
    <d v="1899-12-30T04:44:00"/>
    <s v="Mesero_5"/>
    <x v="0"/>
    <s v="Tarjeta de débito"/>
    <n v="36.880000000000003"/>
    <s v="Libre"/>
    <n v="53"/>
    <s v="Paraguay"/>
    <d v="1899-12-30T01:43:00"/>
    <s v="1:52"/>
    <d v="1899-12-30T00:00:00"/>
    <n v="267"/>
    <d v="2023-04-01T00:00:00"/>
    <x v="0"/>
    <x v="1"/>
  </r>
  <r>
    <n v="6"/>
    <s v="Cliente_144"/>
    <n v="6"/>
    <d v="2023-04-01T00:00:00"/>
    <d v="1899-12-30T00:40:00"/>
    <d v="2023-04-01T00:00:00"/>
    <d v="1899-12-30T04:14:00"/>
    <s v="Mesero_4"/>
    <x v="2"/>
    <s v="Tarjeta de crédito"/>
    <n v="23.36"/>
    <s v="Reservada"/>
    <n v="54"/>
    <s v="Bolivia"/>
    <d v="1899-12-30T03:34:00"/>
    <s v="3:23"/>
    <d v="1899-12-30T00:11:00"/>
    <n v="187"/>
    <d v="2023-04-01T00:00:00"/>
    <x v="0"/>
    <x v="0"/>
  </r>
  <r>
    <n v="20"/>
    <s v="Cliente_390"/>
    <n v="5"/>
    <d v="2023-04-01T00:00:00"/>
    <d v="1899-12-30T01:30:00"/>
    <d v="2023-04-01T00:00:00"/>
    <d v="1899-12-30T05:00:00"/>
    <s v="Mesero_4"/>
    <x v="2"/>
    <s v="Tarjeta de crédito"/>
    <n v="45.49"/>
    <s v="Ocupada"/>
    <n v="55"/>
    <s v="Perú"/>
    <d v="1899-12-30T03:45:00"/>
    <s v="1:36"/>
    <d v="1899-12-30T02:09:00"/>
    <n v="255"/>
    <d v="2023-04-01T00:00:00"/>
    <x v="0"/>
    <x v="0"/>
  </r>
  <r>
    <n v="1"/>
    <s v="Cliente_728"/>
    <n v="3"/>
    <d v="2023-04-01T00:00:00"/>
    <d v="1899-12-30T01:20:00"/>
    <d v="2023-04-01T00:00:00"/>
    <d v="1899-12-30T04:57:00"/>
    <s v="Mesero_5"/>
    <x v="0"/>
    <s v="Tarjeta de débito"/>
    <n v="43.2"/>
    <s v="Libre"/>
    <n v="56"/>
    <s v="Ecuador"/>
    <d v="1899-12-30T03:37:00"/>
    <s v="1:18"/>
    <d v="1899-12-30T02:19:00"/>
    <n v="48"/>
    <d v="2023-04-01T00:00:00"/>
    <x v="0"/>
    <x v="0"/>
  </r>
  <r>
    <n v="18"/>
    <s v="Cliente_886"/>
    <n v="2"/>
    <d v="2023-04-01T00:00:00"/>
    <d v="1899-12-30T03:04:00"/>
    <d v="2023-04-01T00:00:00"/>
    <d v="1899-12-30T04:52:00"/>
    <s v="Mesero_2"/>
    <x v="0"/>
    <s v="Tarjeta de crédito"/>
    <n v="45.45"/>
    <s v="Libre"/>
    <n v="57"/>
    <s v="Colombia"/>
    <d v="1899-12-30T01:48:00"/>
    <s v="1:08"/>
    <d v="1899-12-30T00:40:00"/>
    <n v="169"/>
    <d v="2023-04-01T00:00:00"/>
    <x v="0"/>
    <x v="0"/>
  </r>
  <r>
    <n v="8"/>
    <s v="Cliente_510"/>
    <n v="3"/>
    <d v="2023-04-01T00:00:00"/>
    <d v="1899-12-30T01:31:00"/>
    <d v="2023-04-01T00:00:00"/>
    <d v="1899-12-30T04:21:00"/>
    <s v="Mesero_1"/>
    <x v="2"/>
    <s v="Tarjeta de crédito"/>
    <n v="30.7"/>
    <s v="Reservada"/>
    <n v="58"/>
    <s v="Brasil"/>
    <d v="1899-12-30T02:50:00"/>
    <s v="1:13"/>
    <d v="1899-12-30T01:37:00"/>
    <n v="82"/>
    <d v="2023-04-01T00:00:00"/>
    <x v="0"/>
    <x v="0"/>
  </r>
  <r>
    <n v="8"/>
    <s v="Cliente_878"/>
    <n v="4"/>
    <d v="2023-04-01T00:00:00"/>
    <d v="1899-12-30T01:21:00"/>
    <d v="2023-04-01T00:00:00"/>
    <d v="1899-12-30T05:04:00"/>
    <s v="Mesero_1"/>
    <x v="0"/>
    <s v="Efectivo"/>
    <n v="33.89"/>
    <s v="Libre"/>
    <n v="59"/>
    <s v="Colombia"/>
    <d v="1899-12-30T03:43:00"/>
    <s v="0:48"/>
    <d v="1899-12-30T02:55:00"/>
    <n v="160"/>
    <d v="2023-04-01T00:00:00"/>
    <x v="0"/>
    <x v="0"/>
  </r>
  <r>
    <n v="6"/>
    <s v="Cliente_977"/>
    <n v="1"/>
    <d v="2023-04-01T00:00:00"/>
    <d v="1899-12-30T02:09:00"/>
    <d v="2023-04-01T00:00:00"/>
    <d v="1899-12-30T05:46:00"/>
    <s v="Mesero_1"/>
    <x v="0"/>
    <s v="Tarjeta de crédito"/>
    <n v="19.54"/>
    <s v="Reservada"/>
    <n v="60"/>
    <s v="Bolivia"/>
    <d v="1899-12-30T03:37:00"/>
    <s v="0:43"/>
    <d v="1899-12-30T02:54:00"/>
    <n v="102"/>
    <d v="2023-04-01T00:00:00"/>
    <x v="0"/>
    <x v="0"/>
  </r>
  <r>
    <n v="10"/>
    <s v="Cliente_553"/>
    <n v="5"/>
    <d v="2023-04-01T00:00:00"/>
    <d v="1899-12-30T03:49:00"/>
    <d v="2023-04-01T00:00:00"/>
    <d v="1899-12-30T06:22:00"/>
    <s v="Mesero_2"/>
    <x v="0"/>
    <s v="Tarjeta de crédito"/>
    <n v="42.87"/>
    <s v="Ocupada"/>
    <n v="61"/>
    <s v="Chile"/>
    <d v="1899-12-30T02:48:00"/>
    <s v="2:39"/>
    <d v="1899-12-30T00:09:00"/>
    <n v="242"/>
    <d v="2023-04-01T00:00:00"/>
    <x v="0"/>
    <x v="0"/>
  </r>
  <r>
    <n v="2"/>
    <s v="Cliente_792"/>
    <n v="1"/>
    <d v="2023-04-01T00:00:00"/>
    <d v="1899-12-30T02:47:00"/>
    <d v="2023-04-01T00:00:00"/>
    <d v="1899-12-30T06:24:00"/>
    <s v="Mesero_1"/>
    <x v="2"/>
    <s v="Tarjeta de crédito"/>
    <n v="37.93"/>
    <s v="Ocupada"/>
    <n v="62"/>
    <s v="Argentina"/>
    <d v="1899-12-30T03:52:00"/>
    <s v="2:35"/>
    <d v="1899-12-30T01:17:00"/>
    <n v="148"/>
    <d v="2023-04-01T00:00:00"/>
    <x v="0"/>
    <x v="0"/>
  </r>
  <r>
    <n v="17"/>
    <s v="Cliente_881"/>
    <n v="4"/>
    <d v="2023-04-01T00:00:00"/>
    <d v="1899-12-30T00:41:00"/>
    <d v="2023-04-01T00:00:00"/>
    <d v="1899-12-30T04:06:00"/>
    <s v="Mesero_4"/>
    <x v="0"/>
    <s v="Tarjeta de crédito"/>
    <n v="33.340000000000003"/>
    <s v="Reservada"/>
    <n v="63"/>
    <s v="Colombia"/>
    <d v="1899-12-30T03:25:00"/>
    <s v="0:30"/>
    <d v="1899-12-30T02:55:00"/>
    <n v="55"/>
    <d v="2023-04-01T00:00:00"/>
    <x v="0"/>
    <x v="0"/>
  </r>
  <r>
    <n v="3"/>
    <s v="Cliente_265"/>
    <n v="3"/>
    <d v="2023-04-01T00:00:00"/>
    <d v="1899-12-30T01:40:00"/>
    <d v="2023-04-01T00:00:00"/>
    <d v="1899-12-30T04:02:00"/>
    <s v="Mesero_5"/>
    <x v="1"/>
    <s v="Efectivo"/>
    <n v="34.770000000000003"/>
    <s v="Reservada"/>
    <n v="64"/>
    <s v="Perú"/>
    <d v="1899-12-30T02:22:00"/>
    <s v="1:22"/>
    <d v="1899-12-30T01:00:00"/>
    <n v="288"/>
    <d v="2023-04-01T00:00:00"/>
    <x v="0"/>
    <x v="0"/>
  </r>
  <r>
    <n v="5"/>
    <s v="Cliente_946"/>
    <n v="1"/>
    <d v="2023-04-01T00:00:00"/>
    <d v="1899-12-30T01:54:00"/>
    <d v="2023-04-01T00:00:00"/>
    <d v="1899-12-30T03:03:00"/>
    <s v="Mesero_3"/>
    <x v="0"/>
    <s v="Tarjeta de débito"/>
    <n v="14"/>
    <s v="Ocupada"/>
    <n v="65"/>
    <s v="Bolivia"/>
    <d v="1899-12-30T01:24:00"/>
    <s v="2:35"/>
    <d v="1899-12-30T00:00:00"/>
    <n v="196"/>
    <d v="2023-04-01T00:00:00"/>
    <x v="0"/>
    <x v="1"/>
  </r>
  <r>
    <n v="18"/>
    <s v="Cliente_614"/>
    <n v="2"/>
    <d v="2023-04-01T00:00:00"/>
    <d v="1899-12-30T02:28:00"/>
    <d v="2023-04-01T00:00:00"/>
    <d v="1899-12-30T06:18:00"/>
    <s v="Mesero_5"/>
    <x v="0"/>
    <s v="Tarjeta de crédito"/>
    <n v="10.88"/>
    <s v="Reservada"/>
    <n v="66"/>
    <s v="España"/>
    <d v="1899-12-30T03:50:00"/>
    <s v="1:54"/>
    <d v="1899-12-30T01:56:00"/>
    <n v="210"/>
    <d v="2023-04-01T00:00:00"/>
    <x v="0"/>
    <x v="0"/>
  </r>
  <r>
    <n v="2"/>
    <s v="Cliente_352"/>
    <n v="6"/>
    <d v="2023-04-01T00:00:00"/>
    <d v="1899-12-30T03:45:00"/>
    <d v="2023-04-01T00:00:00"/>
    <d v="1899-12-30T05:10:00"/>
    <s v="Mesero_2"/>
    <x v="0"/>
    <s v="Tarjeta de débito"/>
    <n v="21.25"/>
    <s v="Reservada"/>
    <n v="67"/>
    <s v="Perú"/>
    <d v="1899-12-30T01:25:00"/>
    <s v="2:11"/>
    <d v="1899-12-30T00:00:00"/>
    <n v="256"/>
    <d v="2023-04-01T00:00:00"/>
    <x v="0"/>
    <x v="1"/>
  </r>
  <r>
    <n v="8"/>
    <s v="Cliente_784"/>
    <n v="4"/>
    <d v="2023-04-01T00:00:00"/>
    <d v="1899-12-30T00:02:00"/>
    <d v="2023-04-01T00:00:00"/>
    <d v="1899-12-30T03:15:00"/>
    <s v="Mesero_5"/>
    <x v="2"/>
    <s v="Tarjeta de crédito"/>
    <n v="45.65"/>
    <s v="Ocupada"/>
    <n v="68"/>
    <s v="Brasil"/>
    <d v="1899-12-30T03:28:00"/>
    <s v="2:25"/>
    <d v="1899-12-30T01:03:00"/>
    <n v="218"/>
    <d v="2023-04-01T00:00:00"/>
    <x v="0"/>
    <x v="0"/>
  </r>
  <r>
    <n v="5"/>
    <s v="Cliente_118"/>
    <n v="4"/>
    <d v="2023-04-01T00:00:00"/>
    <d v="1899-12-30T02:02:00"/>
    <d v="2023-04-01T00:00:00"/>
    <d v="1899-12-30T03:57:00"/>
    <s v="Mesero_2"/>
    <x v="0"/>
    <s v="Tarjeta de crédito"/>
    <n v="31.49"/>
    <s v="Libre"/>
    <n v="69"/>
    <s v="Perú"/>
    <d v="1899-12-30T01:55:00"/>
    <s v="1:32"/>
    <d v="1899-12-30T00:23:00"/>
    <n v="234"/>
    <d v="2023-04-01T00:00:00"/>
    <x v="0"/>
    <x v="0"/>
  </r>
  <r>
    <n v="17"/>
    <s v="Cliente_61"/>
    <n v="4"/>
    <d v="2023-04-01T00:00:00"/>
    <d v="1899-12-30T00:11:00"/>
    <d v="2023-04-01T00:00:00"/>
    <d v="1899-12-30T01:22:00"/>
    <s v="Mesero_4"/>
    <x v="0"/>
    <s v="Tarjeta de débito"/>
    <n v="28.26"/>
    <s v="Libre"/>
    <n v="70"/>
    <s v="Paraguay"/>
    <d v="1899-12-30T01:11:00"/>
    <s v="0:40"/>
    <d v="1899-12-30T00:31:00"/>
    <n v="118"/>
    <d v="2023-04-01T00:00:00"/>
    <x v="0"/>
    <x v="0"/>
  </r>
  <r>
    <n v="18"/>
    <s v="Cliente_440"/>
    <n v="4"/>
    <d v="2023-04-01T00:00:00"/>
    <d v="1899-12-30T01:57:00"/>
    <d v="2023-04-01T00:00:00"/>
    <d v="1899-12-30T05:56:00"/>
    <s v="Mesero_3"/>
    <x v="0"/>
    <s v="Tarjeta de crédito"/>
    <n v="24.01"/>
    <s v="Ocupada"/>
    <n v="71"/>
    <s v="Paraguay"/>
    <d v="1899-12-30T04:14:00"/>
    <s v="0:49"/>
    <d v="1899-12-30T03:25:00"/>
    <n v="136"/>
    <d v="2023-04-01T00:00:00"/>
    <x v="0"/>
    <x v="0"/>
  </r>
  <r>
    <n v="17"/>
    <s v="Cliente_258"/>
    <n v="1"/>
    <d v="2023-04-01T00:00:00"/>
    <d v="1899-12-30T02:42:00"/>
    <d v="2023-04-01T00:00:00"/>
    <d v="1899-12-30T05:51:00"/>
    <s v="Mesero_2"/>
    <x v="0"/>
    <s v="Tarjeta de crédito"/>
    <n v="15.28"/>
    <s v="Reservada"/>
    <n v="72"/>
    <s v="Perú"/>
    <d v="1899-12-30T03:09:00"/>
    <s v="0:54"/>
    <d v="1899-12-30T02:15:00"/>
    <n v="75"/>
    <d v="2023-04-01T00:00:00"/>
    <x v="0"/>
    <x v="0"/>
  </r>
  <r>
    <n v="1"/>
    <s v="Cliente_742"/>
    <n v="4"/>
    <d v="2023-04-01T00:00:00"/>
    <d v="1899-12-30T02:39:00"/>
    <d v="2023-04-01T00:00:00"/>
    <d v="1899-12-30T06:09:00"/>
    <s v="Mesero_4"/>
    <x v="1"/>
    <s v="Tarjeta de crédito"/>
    <n v="34.51"/>
    <s v="Libre"/>
    <n v="73"/>
    <s v="Argentina"/>
    <d v="1899-12-30T03:30:00"/>
    <s v="0:20"/>
    <d v="1899-12-30T03:10:00"/>
    <n v="81"/>
    <d v="2023-04-01T00:00:00"/>
    <x v="0"/>
    <x v="0"/>
  </r>
  <r>
    <n v="19"/>
    <s v="Cliente_865"/>
    <n v="4"/>
    <d v="2023-04-01T00:00:00"/>
    <d v="1899-12-30T01:04:00"/>
    <d v="2023-04-01T00:00:00"/>
    <d v="1899-12-30T04:13:00"/>
    <s v="Mesero_4"/>
    <x v="0"/>
    <s v="Tarjeta de crédito"/>
    <n v="30.83"/>
    <s v="Libre"/>
    <n v="74"/>
    <s v="Brasil"/>
    <d v="1899-12-30T03:09:00"/>
    <s v="1:40"/>
    <d v="1899-12-30T01:29:00"/>
    <n v="218"/>
    <d v="2023-04-01T00:00:00"/>
    <x v="0"/>
    <x v="0"/>
  </r>
  <r>
    <n v="19"/>
    <s v="Cliente_79"/>
    <n v="5"/>
    <d v="2023-04-01T00:00:00"/>
    <d v="1899-12-30T03:36:00"/>
    <d v="2023-04-01T00:00:00"/>
    <d v="1899-12-30T04:49:00"/>
    <s v="Mesero_5"/>
    <x v="0"/>
    <s v="Tarjeta de crédito"/>
    <n v="45.23"/>
    <s v="Ocupada"/>
    <n v="75"/>
    <s v="Venezuela"/>
    <d v="1899-12-30T01:28:00"/>
    <s v="0:51"/>
    <d v="1899-12-30T00:37:00"/>
    <n v="109"/>
    <d v="2023-04-01T00:00:00"/>
    <x v="0"/>
    <x v="0"/>
  </r>
  <r>
    <n v="17"/>
    <s v="Cliente_42"/>
    <n v="3"/>
    <d v="2023-04-01T00:00:00"/>
    <d v="1899-12-30T02:57:00"/>
    <d v="2023-04-01T00:00:00"/>
    <d v="1899-12-30T05:24:00"/>
    <s v="Mesero_1"/>
    <x v="0"/>
    <s v="Tarjeta de crédito"/>
    <n v="17.760000000000002"/>
    <s v="Reservada"/>
    <n v="76"/>
    <s v="Argentina"/>
    <d v="1899-12-30T02:27:00"/>
    <s v="1:37"/>
    <d v="1899-12-30T00:50:00"/>
    <n v="158"/>
    <d v="2023-04-01T00:00:00"/>
    <x v="0"/>
    <x v="0"/>
  </r>
  <r>
    <n v="3"/>
    <s v="Cliente_374"/>
    <n v="1"/>
    <d v="2023-04-01T00:00:00"/>
    <d v="1899-12-30T02:46:00"/>
    <d v="2023-04-01T00:00:00"/>
    <d v="1899-12-30T06:15:00"/>
    <s v="Mesero_3"/>
    <x v="2"/>
    <s v="Tarjeta de crédito"/>
    <n v="19.88"/>
    <s v="Libre"/>
    <n v="77"/>
    <s v="Bolivia"/>
    <d v="1899-12-30T03:29:00"/>
    <s v="1:37"/>
    <d v="1899-12-30T01:52:00"/>
    <n v="99"/>
    <d v="2023-04-01T00:00:00"/>
    <x v="0"/>
    <x v="0"/>
  </r>
  <r>
    <n v="7"/>
    <s v="Cliente_636"/>
    <n v="4"/>
    <d v="2023-04-01T00:00:00"/>
    <d v="1899-12-30T01:34:00"/>
    <d v="2023-04-01T00:00:00"/>
    <d v="1899-12-30T03:03:00"/>
    <s v="Mesero_3"/>
    <x v="0"/>
    <s v="Tarjeta de crédito"/>
    <n v="20.02"/>
    <s v="Libre"/>
    <n v="78"/>
    <s v="Colombia"/>
    <d v="1899-12-30T01:29:00"/>
    <s v="0:54"/>
    <d v="1899-12-30T00:35:00"/>
    <n v="57"/>
    <d v="2023-04-01T00:00:00"/>
    <x v="0"/>
    <x v="0"/>
  </r>
  <r>
    <n v="16"/>
    <s v="Cliente_753"/>
    <n v="2"/>
    <d v="2023-04-01T00:00:00"/>
    <d v="1899-12-30T01:34:00"/>
    <d v="2023-04-01T00:00:00"/>
    <d v="1899-12-30T05:08:00"/>
    <s v="Mesero_3"/>
    <x v="0"/>
    <s v="Tarjeta de crédito"/>
    <n v="34.01"/>
    <s v="Libre"/>
    <n v="79"/>
    <s v="Venezuela"/>
    <d v="1899-12-30T03:34:00"/>
    <s v="1:36"/>
    <d v="1899-12-30T01:58:00"/>
    <n v="309"/>
    <d v="2023-04-01T00:00:00"/>
    <x v="0"/>
    <x v="0"/>
  </r>
  <r>
    <n v="18"/>
    <s v="Cliente_632"/>
    <n v="6"/>
    <d v="2023-04-01T00:00:00"/>
    <d v="1899-12-30T02:14:00"/>
    <d v="2023-04-01T00:00:00"/>
    <d v="1899-12-30T03:46:00"/>
    <s v="Mesero_4"/>
    <x v="0"/>
    <s v="Tarjeta de crédito"/>
    <n v="39.049999999999997"/>
    <s v="Libre"/>
    <n v="80"/>
    <s v="Venezuela"/>
    <d v="1899-12-30T01:32:00"/>
    <s v="1:07"/>
    <d v="1899-12-30T00:25:00"/>
    <n v="121"/>
    <d v="2023-04-01T00:00:00"/>
    <x v="0"/>
    <x v="0"/>
  </r>
  <r>
    <n v="17"/>
    <s v="Cliente_969"/>
    <n v="4"/>
    <d v="2023-04-01T00:00:00"/>
    <d v="1899-12-30T03:40:00"/>
    <d v="2023-04-01T00:00:00"/>
    <d v="1899-12-30T06:31:00"/>
    <s v="Mesero_5"/>
    <x v="2"/>
    <s v="Tarjeta de crédito"/>
    <n v="23.69"/>
    <s v="Ocupada"/>
    <n v="81"/>
    <s v="Uruguay"/>
    <d v="1899-12-30T03:06:00"/>
    <s v="0:59"/>
    <d v="1899-12-30T02:07:00"/>
    <n v="62"/>
    <d v="2023-04-01T00:00:00"/>
    <x v="0"/>
    <x v="0"/>
  </r>
  <r>
    <n v="16"/>
    <s v="Cliente_574"/>
    <n v="3"/>
    <d v="2023-04-01T00:00:00"/>
    <d v="1899-12-30T03:25:00"/>
    <d v="2023-04-01T00:00:00"/>
    <d v="1899-12-30T07:10:00"/>
    <s v="Mesero_5"/>
    <x v="1"/>
    <s v="Tarjeta de crédito"/>
    <n v="38.6"/>
    <s v="Libre"/>
    <n v="82"/>
    <s v="Paraguay"/>
    <d v="1899-12-30T03:45:00"/>
    <s v="0:19"/>
    <d v="1899-12-30T03:26:00"/>
    <n v="80"/>
    <d v="2023-04-01T00:00:00"/>
    <x v="0"/>
    <x v="0"/>
  </r>
  <r>
    <n v="15"/>
    <s v="Cliente_292"/>
    <n v="1"/>
    <d v="2023-04-01T00:00:00"/>
    <d v="1899-12-30T03:42:00"/>
    <d v="2023-04-01T00:00:00"/>
    <d v="1899-12-30T06:39:00"/>
    <s v="Mesero_1"/>
    <x v="2"/>
    <s v="Tarjeta de crédito"/>
    <n v="24.94"/>
    <s v="Ocupada"/>
    <n v="83"/>
    <s v="Argentina"/>
    <d v="1899-12-30T03:12:00"/>
    <s v="1:34"/>
    <d v="1899-12-30T01:38:00"/>
    <n v="170"/>
    <d v="2023-04-01T00:00:00"/>
    <x v="0"/>
    <x v="0"/>
  </r>
  <r>
    <n v="19"/>
    <s v="Cliente_148"/>
    <n v="5"/>
    <d v="2023-04-01T00:00:00"/>
    <d v="1899-12-30T01:42:00"/>
    <d v="2023-04-01T00:00:00"/>
    <d v="1899-12-30T03:18:00"/>
    <s v="Mesero_4"/>
    <x v="0"/>
    <s v="Tarjeta de crédito"/>
    <n v="15.11"/>
    <s v="Ocupada"/>
    <n v="84"/>
    <s v="Perú"/>
    <d v="1899-12-30T01:51:00"/>
    <s v="0:10"/>
    <d v="1899-12-30T01:41:00"/>
    <n v="60"/>
    <d v="2023-04-01T00:00:00"/>
    <x v="0"/>
    <x v="0"/>
  </r>
  <r>
    <n v="8"/>
    <s v="Cliente_747"/>
    <n v="3"/>
    <d v="2023-04-01T00:00:00"/>
    <d v="1899-12-30T02:35:00"/>
    <d v="2023-04-01T00:00:00"/>
    <d v="1899-12-30T04:31:00"/>
    <s v="Mesero_2"/>
    <x v="2"/>
    <s v="Tarjeta de crédito"/>
    <n v="45.96"/>
    <s v="Libre"/>
    <n v="85"/>
    <s v="Ecuador"/>
    <d v="1899-12-30T01:56:00"/>
    <s v="2:22"/>
    <d v="1899-12-30T00:00:00"/>
    <n v="208"/>
    <d v="2023-04-01T00:00:00"/>
    <x v="0"/>
    <x v="1"/>
  </r>
  <r>
    <n v="20"/>
    <s v="Cliente_501"/>
    <n v="3"/>
    <d v="2023-04-01T00:00:00"/>
    <d v="1899-12-30T00:02:00"/>
    <d v="2023-04-01T00:00:00"/>
    <d v="1899-12-30T02:08:00"/>
    <s v="Mesero_5"/>
    <x v="0"/>
    <s v="Tarjeta de débito"/>
    <n v="11.84"/>
    <s v="Libre"/>
    <n v="86"/>
    <s v="España"/>
    <d v="1899-12-30T02:06:00"/>
    <s v="0:08"/>
    <d v="1899-12-30T01:58:00"/>
    <n v="50"/>
    <d v="2023-04-01T00:00:00"/>
    <x v="0"/>
    <x v="0"/>
  </r>
  <r>
    <n v="3"/>
    <s v="Cliente_733"/>
    <n v="2"/>
    <d v="2023-04-01T00:00:00"/>
    <d v="1899-12-30T01:46:00"/>
    <d v="2023-04-01T00:00:00"/>
    <d v="1899-12-30T03:18:00"/>
    <s v="Mesero_4"/>
    <x v="0"/>
    <s v="Tarjeta de crédito"/>
    <n v="29.46"/>
    <s v="Ocupada"/>
    <n v="87"/>
    <s v="Venezuela"/>
    <d v="1899-12-30T01:47:00"/>
    <s v="1:11"/>
    <d v="1899-12-30T00:36:00"/>
    <n v="99"/>
    <d v="2023-04-01T00:00:00"/>
    <x v="0"/>
    <x v="0"/>
  </r>
  <r>
    <n v="18"/>
    <s v="Cliente_36"/>
    <n v="1"/>
    <d v="2023-04-01T00:00:00"/>
    <d v="1899-12-30T03:30:00"/>
    <d v="2023-04-01T00:00:00"/>
    <d v="1899-12-30T06:40:00"/>
    <s v="Mesero_4"/>
    <x v="0"/>
    <s v="Tarjeta de débito"/>
    <n v="23.93"/>
    <s v="Reservada"/>
    <n v="88"/>
    <s v="Ecuador"/>
    <d v="1899-12-30T03:10:00"/>
    <s v="1:57"/>
    <d v="1899-12-30T01:13:00"/>
    <n v="123"/>
    <d v="2023-04-01T00:00:00"/>
    <x v="0"/>
    <x v="0"/>
  </r>
  <r>
    <n v="11"/>
    <s v="Cliente_553"/>
    <n v="4"/>
    <d v="2023-04-01T00:00:00"/>
    <d v="1899-12-30T00:42:00"/>
    <d v="2023-04-01T00:00:00"/>
    <d v="1899-12-30T02:19:00"/>
    <s v="Mesero_5"/>
    <x v="1"/>
    <s v="Tarjeta de débito"/>
    <n v="12.28"/>
    <s v="Libre"/>
    <n v="89"/>
    <s v="Uruguay"/>
    <d v="1899-12-30T01:37:00"/>
    <s v="2:22"/>
    <d v="1899-12-30T00:00:00"/>
    <n v="159"/>
    <d v="2023-04-01T00:00:00"/>
    <x v="0"/>
    <x v="1"/>
  </r>
  <r>
    <n v="6"/>
    <s v="Cliente_1000"/>
    <n v="3"/>
    <d v="2023-04-01T00:00:00"/>
    <d v="1899-12-30T01:17:00"/>
    <d v="2023-04-01T00:00:00"/>
    <d v="1899-12-30T03:13:00"/>
    <s v="Mesero_5"/>
    <x v="0"/>
    <s v="Tarjeta de débito"/>
    <n v="30.69"/>
    <s v="Reservada"/>
    <n v="90"/>
    <s v="Ecuador"/>
    <d v="1899-12-30T01:56:00"/>
    <s v="0:48"/>
    <d v="1899-12-30T01:08:00"/>
    <n v="34"/>
    <d v="2023-04-01T00:00:00"/>
    <x v="0"/>
    <x v="0"/>
  </r>
  <r>
    <n v="1"/>
    <s v="Cliente_607"/>
    <n v="5"/>
    <d v="2023-04-01T00:00:00"/>
    <d v="1899-12-30T03:38:00"/>
    <d v="2023-04-01T00:00:00"/>
    <d v="1899-12-30T05:24:00"/>
    <s v="Mesero_5"/>
    <x v="0"/>
    <s v="Tarjeta de crédito"/>
    <n v="39.1"/>
    <s v="Reservada"/>
    <n v="91"/>
    <s v="España"/>
    <d v="1899-12-30T01:46:00"/>
    <s v="2:12"/>
    <d v="1899-12-30T00:00:00"/>
    <n v="293"/>
    <d v="2023-04-01T00:00:00"/>
    <x v="0"/>
    <x v="1"/>
  </r>
  <r>
    <n v="6"/>
    <s v="Cliente_378"/>
    <n v="2"/>
    <d v="2023-04-01T00:00:00"/>
    <d v="1899-12-30T03:35:00"/>
    <d v="2023-04-01T00:00:00"/>
    <d v="1899-12-30T06:09:00"/>
    <s v="Mesero_2"/>
    <x v="1"/>
    <s v="Tarjeta de crédito"/>
    <n v="12.75"/>
    <s v="Libre"/>
    <n v="92"/>
    <s v="Venezuela"/>
    <d v="1899-12-30T02:34:00"/>
    <s v="0:42"/>
    <d v="1899-12-30T01:52:00"/>
    <n v="82"/>
    <d v="2023-04-01T00:00:00"/>
    <x v="0"/>
    <x v="0"/>
  </r>
  <r>
    <n v="2"/>
    <s v="Cliente_612"/>
    <n v="2"/>
    <d v="2023-04-01T00:00:00"/>
    <d v="1899-12-30T01:39:00"/>
    <d v="2023-04-01T00:00:00"/>
    <d v="1899-12-30T03:48:00"/>
    <s v="Mesero_2"/>
    <x v="0"/>
    <s v="Tarjeta de crédito"/>
    <n v="45.66"/>
    <s v="Libre"/>
    <n v="93"/>
    <s v="Perú"/>
    <d v="1899-12-30T02:09:00"/>
    <s v="0:18"/>
    <d v="1899-12-30T01:51:00"/>
    <n v="29"/>
    <d v="2023-04-01T00:00:00"/>
    <x v="0"/>
    <x v="0"/>
  </r>
  <r>
    <n v="12"/>
    <s v="Cliente_452"/>
    <n v="1"/>
    <d v="2023-04-01T00:00:00"/>
    <d v="1899-12-30T01:52:00"/>
    <d v="2023-04-01T00:00:00"/>
    <d v="1899-12-30T04:53:00"/>
    <s v="Mesero_4"/>
    <x v="0"/>
    <s v="Tarjeta de crédito"/>
    <n v="28.36"/>
    <s v="Ocupada"/>
    <n v="94"/>
    <s v="Chile"/>
    <d v="1899-12-30T03:16:00"/>
    <s v="2:09"/>
    <d v="1899-12-30T01:07:00"/>
    <n v="253"/>
    <d v="2023-04-01T00:00:00"/>
    <x v="0"/>
    <x v="0"/>
  </r>
  <r>
    <n v="12"/>
    <s v="Cliente_244"/>
    <n v="5"/>
    <d v="2023-04-01T00:00:00"/>
    <d v="1899-12-30T03:19:00"/>
    <d v="2023-04-01T00:00:00"/>
    <d v="1899-12-30T06:07:00"/>
    <s v="Mesero_2"/>
    <x v="2"/>
    <s v="Tarjeta de crédito"/>
    <n v="24.68"/>
    <s v="Ocupada"/>
    <n v="95"/>
    <s v="España"/>
    <d v="1899-12-30T03:03:00"/>
    <s v="0:41"/>
    <d v="1899-12-30T02:22:00"/>
    <n v="153"/>
    <d v="2023-04-01T00:00:00"/>
    <x v="0"/>
    <x v="0"/>
  </r>
  <r>
    <n v="16"/>
    <s v="Cliente_840"/>
    <n v="5"/>
    <d v="2023-04-01T00:00:00"/>
    <d v="1899-12-30T01:59:00"/>
    <d v="2023-04-01T00:00:00"/>
    <d v="1899-12-30T05:26:00"/>
    <s v="Mesero_4"/>
    <x v="1"/>
    <s v="Tarjeta de crédito"/>
    <n v="33.630000000000003"/>
    <s v="Libre"/>
    <n v="96"/>
    <s v="Bolivia"/>
    <d v="1899-12-30T03:27:00"/>
    <s v="1:16"/>
    <d v="1899-12-30T02:11:00"/>
    <n v="176"/>
    <d v="2023-04-01T00:00:00"/>
    <x v="0"/>
    <x v="0"/>
  </r>
  <r>
    <n v="14"/>
    <s v="Cliente_993"/>
    <n v="2"/>
    <d v="2023-04-01T00:00:00"/>
    <d v="1899-12-30T01:46:00"/>
    <d v="2023-04-01T00:00:00"/>
    <d v="1899-12-30T03:03:00"/>
    <s v="Mesero_2"/>
    <x v="2"/>
    <s v="Tarjeta de crédito"/>
    <n v="19.22"/>
    <s v="Ocupada"/>
    <n v="97"/>
    <s v="Ecuador"/>
    <d v="1899-12-30T01:32:00"/>
    <s v="1:19"/>
    <d v="1899-12-30T00:13:00"/>
    <n v="188"/>
    <d v="2023-04-01T00:00:00"/>
    <x v="0"/>
    <x v="0"/>
  </r>
  <r>
    <n v="7"/>
    <s v="Cliente_29"/>
    <n v="3"/>
    <d v="2023-04-01T00:00:00"/>
    <d v="1899-12-30T01:01:00"/>
    <d v="2023-04-01T00:00:00"/>
    <d v="1899-12-30T03:22:00"/>
    <s v="Mesero_5"/>
    <x v="0"/>
    <s v="Tarjeta de crédito"/>
    <n v="17.149999999999999"/>
    <s v="Ocupada"/>
    <n v="98"/>
    <s v="Bolivia"/>
    <d v="1899-12-30T02:36:00"/>
    <s v="2:20"/>
    <d v="1899-12-30T00:16:00"/>
    <n v="166"/>
    <d v="2023-04-01T00:00:00"/>
    <x v="0"/>
    <x v="0"/>
  </r>
  <r>
    <n v="2"/>
    <s v="Cliente_873"/>
    <n v="6"/>
    <d v="2023-04-01T00:00:00"/>
    <d v="1899-12-30T02:22:00"/>
    <d v="2023-04-01T00:00:00"/>
    <d v="1899-12-30T06:18:00"/>
    <s v="Mesero_2"/>
    <x v="0"/>
    <s v="Tarjeta de crédito"/>
    <n v="33.549999999999997"/>
    <s v="Ocupada"/>
    <n v="99"/>
    <s v="Chile"/>
    <d v="1899-12-30T04:11:00"/>
    <s v="1:26"/>
    <d v="1899-12-30T02:45:00"/>
    <n v="139"/>
    <d v="2023-04-01T00:00:00"/>
    <x v="0"/>
    <x v="0"/>
  </r>
  <r>
    <n v="18"/>
    <s v="Cliente_965"/>
    <n v="1"/>
    <d v="2023-04-01T00:00:00"/>
    <d v="1899-12-30T03:32:00"/>
    <d v="2023-04-01T00:00:00"/>
    <d v="1899-12-30T06:45:00"/>
    <s v="Mesero_1"/>
    <x v="0"/>
    <s v="Tarjeta de crédito"/>
    <n v="15.15"/>
    <s v="Reservada"/>
    <n v="100"/>
    <s v="Paraguay"/>
    <d v="1899-12-30T03:13:00"/>
    <s v="1:43"/>
    <d v="1899-12-30T01:30:00"/>
    <n v="166"/>
    <d v="2023-04-01T00:00:00"/>
    <x v="0"/>
    <x v="0"/>
  </r>
  <r>
    <n v="1"/>
    <s v="Cliente_313"/>
    <n v="5"/>
    <d v="2023-04-01T00:00:00"/>
    <d v="1899-12-30T00:14:00"/>
    <d v="2023-04-01T00:00:00"/>
    <d v="1899-12-30T02:15:00"/>
    <s v="Mesero_4"/>
    <x v="0"/>
    <s v="Tarjeta de crédito"/>
    <n v="15.09"/>
    <s v="Libre"/>
    <n v="101"/>
    <s v="Venezuela"/>
    <d v="1899-12-30T02:01:00"/>
    <s v="2:14"/>
    <d v="1899-12-30T00:00:00"/>
    <n v="138"/>
    <d v="2023-04-01T00:00:00"/>
    <x v="0"/>
    <x v="1"/>
  </r>
  <r>
    <n v="19"/>
    <s v="Cliente_520"/>
    <n v="2"/>
    <d v="2023-04-01T00:00:00"/>
    <d v="1899-12-30T01:33:00"/>
    <d v="2023-04-01T00:00:00"/>
    <d v="1899-12-30T04:14:00"/>
    <s v="Mesero_3"/>
    <x v="0"/>
    <s v="Tarjeta de crédito"/>
    <n v="12.65"/>
    <s v="Reservada"/>
    <n v="102"/>
    <s v="Venezuela"/>
    <d v="1899-12-30T02:41:00"/>
    <s v="0:46"/>
    <d v="1899-12-30T01:55:00"/>
    <n v="171"/>
    <d v="2023-04-01T00:00:00"/>
    <x v="0"/>
    <x v="0"/>
  </r>
  <r>
    <n v="13"/>
    <s v="Cliente_388"/>
    <n v="3"/>
    <d v="2023-04-01T00:00:00"/>
    <d v="1899-12-30T01:42:00"/>
    <d v="2023-04-01T00:00:00"/>
    <d v="1899-12-30T05:10:00"/>
    <s v="Mesero_4"/>
    <x v="0"/>
    <s v="Tarjeta de débito"/>
    <n v="26.75"/>
    <s v="Reservada"/>
    <n v="103"/>
    <s v="Brasil"/>
    <d v="1899-12-30T03:28:00"/>
    <s v="1:39"/>
    <d v="1899-12-30T01:49:00"/>
    <n v="73"/>
    <d v="2023-04-01T00:00:00"/>
    <x v="0"/>
    <x v="0"/>
  </r>
  <r>
    <n v="14"/>
    <s v="Cliente_384"/>
    <n v="4"/>
    <d v="2023-04-01T00:00:00"/>
    <d v="1899-12-30T01:28:00"/>
    <d v="2023-04-01T00:00:00"/>
    <d v="1899-12-30T02:44:00"/>
    <s v="Mesero_3"/>
    <x v="1"/>
    <s v="Tarjeta de débito"/>
    <n v="11.12"/>
    <s v="Reservada"/>
    <n v="104"/>
    <s v="Uruguay"/>
    <d v="1899-12-30T01:16:00"/>
    <s v="0:55"/>
    <d v="1899-12-30T00:21:00"/>
    <n v="77"/>
    <d v="2023-04-01T00:00:00"/>
    <x v="0"/>
    <x v="0"/>
  </r>
  <r>
    <n v="14"/>
    <s v="Cliente_517"/>
    <n v="6"/>
    <d v="2023-04-01T00:00:00"/>
    <d v="1899-12-30T01:18:00"/>
    <d v="2023-04-01T00:00:00"/>
    <d v="1899-12-30T04:00:00"/>
    <s v="Mesero_3"/>
    <x v="0"/>
    <s v="Tarjeta de crédito"/>
    <n v="15.64"/>
    <s v="Libre"/>
    <n v="105"/>
    <s v="Brasil"/>
    <d v="1899-12-30T02:42:00"/>
    <s v="0:43"/>
    <d v="1899-12-30T01:59:00"/>
    <n v="141"/>
    <d v="2023-04-01T00:00:00"/>
    <x v="0"/>
    <x v="0"/>
  </r>
  <r>
    <n v="15"/>
    <s v="Cliente_711"/>
    <n v="3"/>
    <d v="2023-04-01T00:00:00"/>
    <d v="1899-12-30T02:00:00"/>
    <d v="2023-04-01T00:00:00"/>
    <d v="1899-12-30T05:08:00"/>
    <s v="Mesero_4"/>
    <x v="1"/>
    <s v="Efectivo"/>
    <n v="22.72"/>
    <s v="Libre"/>
    <n v="106"/>
    <s v="Uruguay"/>
    <d v="1899-12-30T03:08:00"/>
    <s v="0:29"/>
    <d v="1899-12-30T02:39:00"/>
    <n v="68"/>
    <d v="2023-04-01T00:00:00"/>
    <x v="0"/>
    <x v="0"/>
  </r>
  <r>
    <n v="11"/>
    <s v="Cliente_651"/>
    <n v="5"/>
    <d v="2023-04-01T00:00:00"/>
    <d v="1899-12-30T01:29:00"/>
    <d v="2023-04-01T00:00:00"/>
    <d v="1899-12-30T02:58:00"/>
    <s v="Mesero_2"/>
    <x v="0"/>
    <s v="Tarjeta de débito"/>
    <n v="48.77"/>
    <s v="Reservada"/>
    <n v="107"/>
    <s v="Bolivia"/>
    <d v="1899-12-30T01:29:00"/>
    <s v="2:21"/>
    <d v="1899-12-30T00:00:00"/>
    <n v="253"/>
    <d v="2023-04-01T00:00:00"/>
    <x v="0"/>
    <x v="1"/>
  </r>
  <r>
    <n v="3"/>
    <s v="Cliente_545"/>
    <n v="3"/>
    <d v="2023-04-01T00:00:00"/>
    <d v="1899-12-30T01:32:00"/>
    <d v="2023-04-01T00:00:00"/>
    <d v="1899-12-30T03:37:00"/>
    <s v="Mesero_4"/>
    <x v="1"/>
    <s v="Tarjeta de débito"/>
    <n v="23.26"/>
    <s v="Reservada"/>
    <n v="108"/>
    <s v="Paraguay"/>
    <d v="1899-12-30T02:05:00"/>
    <s v="1:55"/>
    <d v="1899-12-30T00:10:00"/>
    <n v="124"/>
    <d v="2023-04-01T00:00:00"/>
    <x v="0"/>
    <x v="0"/>
  </r>
  <r>
    <n v="10"/>
    <s v="Cliente_116"/>
    <n v="2"/>
    <d v="2023-04-01T00:00:00"/>
    <d v="1899-12-30T01:25:00"/>
    <d v="2023-04-01T00:00:00"/>
    <d v="1899-12-30T02:26:00"/>
    <s v="Mesero_4"/>
    <x v="1"/>
    <s v="Tarjeta de crédito"/>
    <n v="42.95"/>
    <s v="Libre"/>
    <n v="109"/>
    <s v="Ecuador"/>
    <d v="1899-12-30T01:01:00"/>
    <s v="1:58"/>
    <d v="1899-12-30T00:00:00"/>
    <n v="169"/>
    <d v="2023-04-01T00:00:00"/>
    <x v="0"/>
    <x v="1"/>
  </r>
  <r>
    <n v="5"/>
    <s v="Cliente_170"/>
    <n v="1"/>
    <d v="2023-04-01T00:00:00"/>
    <d v="1899-12-30T03:32:00"/>
    <d v="2023-04-01T00:00:00"/>
    <d v="1899-12-30T06:37:00"/>
    <s v="Mesero_1"/>
    <x v="0"/>
    <s v="Tarjeta de crédito"/>
    <n v="47.91"/>
    <s v="Reservada"/>
    <n v="110"/>
    <s v="Paraguay"/>
    <d v="1899-12-30T03:05:00"/>
    <s v="2:01"/>
    <d v="1899-12-30T01:04:00"/>
    <n v="163"/>
    <d v="2023-04-01T00:00:00"/>
    <x v="0"/>
    <x v="0"/>
  </r>
  <r>
    <n v="3"/>
    <s v="Cliente_92"/>
    <n v="2"/>
    <d v="2023-04-01T00:00:00"/>
    <d v="1899-12-30T01:48:00"/>
    <d v="2023-04-01T00:00:00"/>
    <d v="1899-12-30T05:07:00"/>
    <s v="Mesero_3"/>
    <x v="1"/>
    <s v="Tarjeta de crédito"/>
    <n v="18.82"/>
    <s v="Reservada"/>
    <n v="111"/>
    <s v="Ecuador"/>
    <d v="1899-12-30T03:19:00"/>
    <s v="2:17"/>
    <d v="1899-12-30T01:02:00"/>
    <n v="204"/>
    <d v="2023-04-01T00:00:00"/>
    <x v="0"/>
    <x v="0"/>
  </r>
  <r>
    <n v="6"/>
    <s v="Cliente_552"/>
    <n v="2"/>
    <d v="2023-04-01T00:00:00"/>
    <d v="1899-12-30T01:49:00"/>
    <d v="2023-04-01T00:00:00"/>
    <d v="1899-12-30T04:01:00"/>
    <s v="Mesero_2"/>
    <x v="2"/>
    <s v="Efectivo"/>
    <n v="35.36"/>
    <s v="Ocupada"/>
    <n v="112"/>
    <s v="Perú"/>
    <d v="1899-12-30T02:27:00"/>
    <s v="0:16"/>
    <d v="1899-12-30T02:11:00"/>
    <n v="20"/>
    <d v="2023-04-01T00:00:00"/>
    <x v="0"/>
    <x v="0"/>
  </r>
  <r>
    <n v="4"/>
    <s v="Cliente_627"/>
    <n v="2"/>
    <d v="2023-04-01T00:00:00"/>
    <d v="1899-12-30T01:12:00"/>
    <d v="2023-04-01T00:00:00"/>
    <d v="1899-12-30T04:21:00"/>
    <s v="Mesero_3"/>
    <x v="0"/>
    <s v="Tarjeta de crédito"/>
    <n v="29.74"/>
    <s v="Ocupada"/>
    <n v="113"/>
    <s v="Brasil"/>
    <d v="1899-12-30T03:24:00"/>
    <s v="0:51"/>
    <d v="1899-12-30T02:33:00"/>
    <n v="68"/>
    <d v="2023-04-01T00:00:00"/>
    <x v="0"/>
    <x v="0"/>
  </r>
  <r>
    <n v="7"/>
    <s v="Cliente_588"/>
    <n v="6"/>
    <d v="2023-04-01T00:00:00"/>
    <d v="1899-12-30T00:49:00"/>
    <d v="2023-04-01T00:00:00"/>
    <d v="1899-12-30T03:30:00"/>
    <s v="Mesero_1"/>
    <x v="0"/>
    <s v="Tarjeta de crédito"/>
    <n v="38.81"/>
    <s v="Ocupada"/>
    <n v="114"/>
    <s v="Chile"/>
    <d v="1899-12-30T02:56:00"/>
    <s v="2:11"/>
    <d v="1899-12-30T00:45:00"/>
    <n v="253"/>
    <d v="2023-04-01T00:00:00"/>
    <x v="0"/>
    <x v="0"/>
  </r>
  <r>
    <n v="12"/>
    <s v="Cliente_313"/>
    <n v="6"/>
    <d v="2023-04-01T00:00:00"/>
    <d v="1899-12-30T03:43:00"/>
    <d v="2023-04-01T00:00:00"/>
    <d v="1899-12-30T06:26:00"/>
    <s v="Mesero_1"/>
    <x v="2"/>
    <s v="Tarjeta de débito"/>
    <n v="46.46"/>
    <s v="Ocupada"/>
    <n v="115"/>
    <s v="Uruguay"/>
    <d v="1899-12-30T02:58:00"/>
    <s v="1:38"/>
    <d v="1899-12-30T01:20:00"/>
    <n v="237"/>
    <d v="2023-04-01T00:00:00"/>
    <x v="0"/>
    <x v="0"/>
  </r>
  <r>
    <n v="8"/>
    <s v="Cliente_949"/>
    <n v="5"/>
    <d v="2023-04-01T00:00:00"/>
    <d v="1899-12-30T03:15:00"/>
    <d v="2023-04-01T00:00:00"/>
    <d v="1899-12-30T06:33:00"/>
    <s v="Mesero_1"/>
    <x v="0"/>
    <s v="Tarjeta de crédito"/>
    <n v="47.69"/>
    <s v="Ocupada"/>
    <n v="116"/>
    <s v="Chile"/>
    <d v="1899-12-30T03:33:00"/>
    <s v="2:09"/>
    <d v="1899-12-30T01:24:00"/>
    <n v="269"/>
    <d v="2023-04-01T00:00:00"/>
    <x v="0"/>
    <x v="0"/>
  </r>
  <r>
    <n v="8"/>
    <s v="Cliente_863"/>
    <n v="4"/>
    <d v="2023-04-01T00:00:00"/>
    <d v="1899-12-30T02:55:00"/>
    <d v="2023-04-01T00:00:00"/>
    <d v="1899-12-30T05:45:00"/>
    <s v="Mesero_3"/>
    <x v="1"/>
    <s v="Tarjeta de crédito"/>
    <n v="11.65"/>
    <s v="Ocupada"/>
    <n v="117"/>
    <s v="Chile"/>
    <d v="1899-12-30T03:05:00"/>
    <s v="0:08"/>
    <d v="1899-12-30T02:57:00"/>
    <n v="70"/>
    <d v="2023-04-01T00:00:00"/>
    <x v="0"/>
    <x v="0"/>
  </r>
  <r>
    <n v="13"/>
    <s v="Cliente_140"/>
    <n v="1"/>
    <d v="2023-04-01T00:00:00"/>
    <d v="1899-12-30T00:34:00"/>
    <d v="2023-04-01T00:00:00"/>
    <d v="1899-12-30T01:45:00"/>
    <s v="Mesero_5"/>
    <x v="2"/>
    <s v="Tarjeta de débito"/>
    <n v="49.32"/>
    <s v="Libre"/>
    <n v="118"/>
    <s v="Bolivia"/>
    <d v="1899-12-30T01:11:00"/>
    <s v="2:16"/>
    <d v="1899-12-30T00:00:00"/>
    <n v="209"/>
    <d v="2023-04-01T00:00:00"/>
    <x v="0"/>
    <x v="1"/>
  </r>
  <r>
    <n v="17"/>
    <s v="Cliente_523"/>
    <n v="3"/>
    <d v="2023-04-02T00:00:00"/>
    <d v="1899-12-30T03:24:00"/>
    <d v="2023-04-02T00:00:00"/>
    <d v="1899-12-30T05:03:00"/>
    <s v="Mesero_2"/>
    <x v="1"/>
    <s v="Tarjeta de crédito"/>
    <n v="11.5"/>
    <s v="Reservada"/>
    <n v="119"/>
    <s v="Perú"/>
    <d v="1899-12-30T01:39:00"/>
    <s v="0:54"/>
    <d v="1899-12-30T00:45:00"/>
    <n v="134"/>
    <d v="2023-04-02T00:00:00"/>
    <x v="1"/>
    <x v="0"/>
  </r>
  <r>
    <n v="4"/>
    <s v="Cliente_916"/>
    <n v="2"/>
    <d v="2023-04-02T00:00:00"/>
    <d v="1899-12-30T00:38:00"/>
    <d v="2023-04-02T00:00:00"/>
    <d v="1899-12-30T01:42:00"/>
    <s v="Mesero_1"/>
    <x v="0"/>
    <s v="Efectivo"/>
    <n v="12.51"/>
    <s v="Reservada"/>
    <n v="120"/>
    <s v="Uruguay"/>
    <d v="1899-12-30T01:04:00"/>
    <s v="1:37"/>
    <d v="1899-12-30T00:00:00"/>
    <n v="145"/>
    <d v="2023-04-02T00:00:00"/>
    <x v="1"/>
    <x v="1"/>
  </r>
  <r>
    <n v="5"/>
    <s v="Cliente_416"/>
    <n v="4"/>
    <d v="2023-04-02T00:00:00"/>
    <d v="1899-12-30T03:45:00"/>
    <d v="2023-04-02T00:00:00"/>
    <d v="1899-12-30T06:13:00"/>
    <s v="Mesero_4"/>
    <x v="0"/>
    <s v="Tarjeta de crédito"/>
    <n v="12.3"/>
    <s v="Reservada"/>
    <n v="121"/>
    <s v="Paraguay"/>
    <d v="1899-12-30T02:28:00"/>
    <s v="0:38"/>
    <d v="1899-12-30T01:50:00"/>
    <n v="52"/>
    <d v="2023-04-02T00:00:00"/>
    <x v="1"/>
    <x v="0"/>
  </r>
  <r>
    <n v="6"/>
    <s v="Cliente_346"/>
    <n v="6"/>
    <d v="2023-04-02T00:00:00"/>
    <d v="1899-12-30T01:23:00"/>
    <d v="2023-04-02T00:00:00"/>
    <d v="1899-12-30T02:48:00"/>
    <s v="Mesero_1"/>
    <x v="0"/>
    <s v="Tarjeta de débito"/>
    <n v="20.38"/>
    <s v="Ocupada"/>
    <n v="122"/>
    <s v="Colombia"/>
    <d v="1899-12-30T01:40:00"/>
    <s v="0:32"/>
    <d v="1899-12-30T01:08:00"/>
    <n v="105"/>
    <d v="2023-04-02T00:00:00"/>
    <x v="1"/>
    <x v="0"/>
  </r>
  <r>
    <n v="16"/>
    <s v="Cliente_381"/>
    <n v="6"/>
    <d v="2023-04-02T00:00:00"/>
    <d v="1899-12-30T03:09:00"/>
    <d v="2023-04-02T00:00:00"/>
    <d v="1899-12-30T04:10:00"/>
    <s v="Mesero_4"/>
    <x v="0"/>
    <s v="Tarjeta de débito"/>
    <n v="46.88"/>
    <s v="Reservada"/>
    <n v="123"/>
    <s v="Argentina"/>
    <d v="1899-12-30T01:01:00"/>
    <s v="0:33"/>
    <d v="1899-12-30T00:28:00"/>
    <n v="24"/>
    <d v="2023-04-02T00:00:00"/>
    <x v="1"/>
    <x v="0"/>
  </r>
  <r>
    <n v="16"/>
    <s v="Cliente_791"/>
    <n v="5"/>
    <d v="2023-04-02T00:00:00"/>
    <d v="1899-12-30T03:39:00"/>
    <d v="2023-04-02T00:00:00"/>
    <d v="1899-12-30T05:22:00"/>
    <s v="Mesero_3"/>
    <x v="0"/>
    <s v="Tarjeta de débito"/>
    <n v="10.85"/>
    <s v="Libre"/>
    <n v="124"/>
    <s v="España"/>
    <d v="1899-12-30T01:43:00"/>
    <s v="2:18"/>
    <d v="1899-12-30T00:00:00"/>
    <n v="222"/>
    <d v="2023-04-02T00:00:00"/>
    <x v="1"/>
    <x v="1"/>
  </r>
  <r>
    <n v="14"/>
    <s v="Cliente_697"/>
    <n v="2"/>
    <d v="2023-04-02T00:00:00"/>
    <d v="1899-12-30T02:56:00"/>
    <d v="2023-04-02T00:00:00"/>
    <d v="1899-12-30T06:13:00"/>
    <s v="Mesero_3"/>
    <x v="0"/>
    <s v="Tarjeta de crédito"/>
    <n v="24.66"/>
    <s v="Libre"/>
    <n v="125"/>
    <s v="Bolivia"/>
    <d v="1899-12-30T03:17:00"/>
    <s v="1:24"/>
    <d v="1899-12-30T01:53:00"/>
    <n v="184"/>
    <d v="2023-04-02T00:00:00"/>
    <x v="1"/>
    <x v="0"/>
  </r>
  <r>
    <n v="18"/>
    <s v="Cliente_516"/>
    <n v="3"/>
    <d v="2023-04-02T00:00:00"/>
    <d v="1899-12-30T02:45:00"/>
    <d v="2023-04-02T00:00:00"/>
    <d v="1899-12-30T05:12:00"/>
    <s v="Mesero_1"/>
    <x v="0"/>
    <s v="Tarjeta de crédito"/>
    <n v="41.82"/>
    <s v="Libre"/>
    <n v="126"/>
    <s v="Perú"/>
    <d v="1899-12-30T02:27:00"/>
    <s v="2:19"/>
    <d v="1899-12-30T00:08:00"/>
    <n v="165"/>
    <d v="2023-04-02T00:00:00"/>
    <x v="1"/>
    <x v="0"/>
  </r>
  <r>
    <n v="6"/>
    <s v="Cliente_541"/>
    <n v="4"/>
    <d v="2023-04-02T00:00:00"/>
    <d v="1899-12-30T00:42:00"/>
    <d v="2023-04-02T00:00:00"/>
    <d v="1899-12-30T02:28:00"/>
    <s v="Mesero_4"/>
    <x v="0"/>
    <s v="Tarjeta de crédito"/>
    <n v="32.82"/>
    <s v="Libre"/>
    <n v="127"/>
    <s v="Argentina"/>
    <d v="1899-12-30T01:46:00"/>
    <s v="0:30"/>
    <d v="1899-12-30T01:16:00"/>
    <n v="72"/>
    <d v="2023-04-02T00:00:00"/>
    <x v="1"/>
    <x v="0"/>
  </r>
  <r>
    <n v="2"/>
    <s v="Cliente_830"/>
    <n v="5"/>
    <d v="2023-04-02T00:00:00"/>
    <d v="1899-12-30T01:31:00"/>
    <d v="2023-04-02T00:00:00"/>
    <d v="1899-12-30T03:28:00"/>
    <s v="Mesero_2"/>
    <x v="0"/>
    <s v="Efectivo"/>
    <n v="49.36"/>
    <s v="Ocupada"/>
    <n v="128"/>
    <s v="Uruguay"/>
    <d v="1899-12-30T02:12:00"/>
    <s v="2:52"/>
    <d v="1899-12-30T00:00:00"/>
    <n v="239"/>
    <d v="2023-04-02T00:00:00"/>
    <x v="1"/>
    <x v="1"/>
  </r>
  <r>
    <n v="16"/>
    <s v="Cliente_656"/>
    <n v="5"/>
    <d v="2023-04-02T00:00:00"/>
    <d v="1899-12-30T00:41:00"/>
    <d v="2023-04-02T00:00:00"/>
    <d v="1899-12-30T02:41:00"/>
    <s v="Mesero_2"/>
    <x v="0"/>
    <s v="Tarjeta de crédito"/>
    <n v="49.3"/>
    <s v="Reservada"/>
    <n v="129"/>
    <s v="Perú"/>
    <d v="1899-12-30T02:00:00"/>
    <s v="1:20"/>
    <d v="1899-12-30T00:40:00"/>
    <n v="106"/>
    <d v="2023-04-02T00:00:00"/>
    <x v="1"/>
    <x v="0"/>
  </r>
  <r>
    <n v="10"/>
    <s v="Cliente_486"/>
    <n v="4"/>
    <d v="2023-04-02T00:00:00"/>
    <d v="1899-12-30T00:26:00"/>
    <d v="2023-04-02T00:00:00"/>
    <d v="1899-12-30T01:32:00"/>
    <s v="Mesero_2"/>
    <x v="0"/>
    <s v="Tarjeta de crédito"/>
    <n v="38.130000000000003"/>
    <s v="Libre"/>
    <n v="130"/>
    <s v="Colombia"/>
    <d v="1899-12-30T01:06:00"/>
    <s v="0:25"/>
    <d v="1899-12-30T00:41:00"/>
    <n v="35"/>
    <d v="2023-04-02T00:00:00"/>
    <x v="1"/>
    <x v="0"/>
  </r>
  <r>
    <n v="7"/>
    <s v="Cliente_728"/>
    <n v="5"/>
    <d v="2023-04-02T00:00:00"/>
    <d v="1899-12-30T00:43:00"/>
    <d v="2023-04-02T00:00:00"/>
    <d v="1899-12-30T04:18:00"/>
    <s v="Mesero_4"/>
    <x v="0"/>
    <s v="Tarjeta de crédito"/>
    <n v="42.41"/>
    <s v="Ocupada"/>
    <n v="131"/>
    <s v="Ecuador"/>
    <d v="1899-12-30T03:50:00"/>
    <s v="2:00"/>
    <d v="1899-12-30T01:50:00"/>
    <n v="157"/>
    <d v="2023-04-02T00:00:00"/>
    <x v="1"/>
    <x v="0"/>
  </r>
  <r>
    <n v="9"/>
    <s v="Cliente_774"/>
    <n v="2"/>
    <d v="2023-04-02T00:00:00"/>
    <d v="1899-12-30T01:26:00"/>
    <d v="2023-04-02T00:00:00"/>
    <d v="1899-12-30T02:43:00"/>
    <s v="Mesero_3"/>
    <x v="2"/>
    <s v="Tarjeta de débito"/>
    <n v="30.96"/>
    <s v="Reservada"/>
    <n v="132"/>
    <s v="Bolivia"/>
    <d v="1899-12-30T01:17:00"/>
    <s v="1:42"/>
    <d v="1899-12-30T00:00:00"/>
    <n v="206"/>
    <d v="2023-04-02T00:00:00"/>
    <x v="1"/>
    <x v="1"/>
  </r>
  <r>
    <n v="20"/>
    <s v="Cliente_26"/>
    <n v="6"/>
    <d v="2023-04-02T00:00:00"/>
    <d v="1899-12-30T00:54:00"/>
    <d v="2023-04-02T00:00:00"/>
    <d v="1899-12-30T03:52:00"/>
    <s v="Mesero_2"/>
    <x v="0"/>
    <s v="Tarjeta de crédito"/>
    <n v="39.74"/>
    <s v="Ocupada"/>
    <n v="133"/>
    <s v="Chile"/>
    <d v="1899-12-30T03:13:00"/>
    <s v="1:47"/>
    <d v="1899-12-30T01:26:00"/>
    <n v="182"/>
    <d v="2023-04-02T00:00:00"/>
    <x v="1"/>
    <x v="0"/>
  </r>
  <r>
    <n v="3"/>
    <s v="Cliente_273"/>
    <n v="6"/>
    <d v="2023-04-02T00:00:00"/>
    <d v="1899-12-30T00:07:00"/>
    <d v="2023-04-02T00:00:00"/>
    <d v="1899-12-30T03:52:00"/>
    <s v="Mesero_1"/>
    <x v="2"/>
    <s v="Tarjeta de crédito"/>
    <n v="30.1"/>
    <s v="Libre"/>
    <n v="134"/>
    <s v="Uruguay"/>
    <d v="1899-12-30T03:45:00"/>
    <s v="0:48"/>
    <d v="1899-12-30T02:57:00"/>
    <n v="120"/>
    <d v="2023-04-02T00:00:00"/>
    <x v="1"/>
    <x v="0"/>
  </r>
  <r>
    <n v="11"/>
    <s v="Cliente_798"/>
    <n v="1"/>
    <d v="2023-04-02T00:00:00"/>
    <d v="1899-12-30T01:00:00"/>
    <d v="2023-04-02T00:00:00"/>
    <d v="1899-12-30T03:01:00"/>
    <s v="Mesero_5"/>
    <x v="2"/>
    <s v="Tarjeta de crédito"/>
    <n v="34.700000000000003"/>
    <s v="Ocupada"/>
    <n v="135"/>
    <s v="Brasil"/>
    <d v="1899-12-30T02:16:00"/>
    <s v="1:28"/>
    <d v="1899-12-30T00:48:00"/>
    <n v="260"/>
    <d v="2023-04-02T00:00:00"/>
    <x v="1"/>
    <x v="0"/>
  </r>
  <r>
    <n v="6"/>
    <s v="Cliente_8"/>
    <n v="1"/>
    <d v="2023-04-02T00:00:00"/>
    <d v="1899-12-30T01:50:00"/>
    <d v="2023-04-02T00:00:00"/>
    <d v="1899-12-30T05:01:00"/>
    <s v="Mesero_1"/>
    <x v="0"/>
    <s v="Tarjeta de crédito"/>
    <n v="30.25"/>
    <s v="Ocupada"/>
    <n v="136"/>
    <s v="Bolivia"/>
    <d v="1899-12-30T03:26:00"/>
    <s v="0:13"/>
    <d v="1899-12-30T03:13:00"/>
    <n v="80"/>
    <d v="2023-04-02T00:00:00"/>
    <x v="1"/>
    <x v="0"/>
  </r>
  <r>
    <n v="13"/>
    <s v="Cliente_31"/>
    <n v="3"/>
    <d v="2023-04-02T00:00:00"/>
    <d v="1899-12-30T01:21:00"/>
    <d v="2023-04-02T00:00:00"/>
    <d v="1899-12-30T04:11:00"/>
    <s v="Mesero_4"/>
    <x v="1"/>
    <s v="Tarjeta de crédito"/>
    <n v="12.4"/>
    <s v="Ocupada"/>
    <n v="137"/>
    <s v="Colombia"/>
    <d v="1899-12-30T03:05:00"/>
    <s v="0:41"/>
    <d v="1899-12-30T02:24:00"/>
    <n v="63"/>
    <d v="2023-04-02T00:00:00"/>
    <x v="1"/>
    <x v="0"/>
  </r>
  <r>
    <n v="6"/>
    <s v="Cliente_658"/>
    <n v="2"/>
    <d v="2023-04-02T00:00:00"/>
    <d v="1899-12-30T03:48:00"/>
    <d v="2023-04-02T00:00:00"/>
    <d v="1899-12-30T05:09:00"/>
    <s v="Mesero_2"/>
    <x v="1"/>
    <s v="Tarjeta de débito"/>
    <n v="32.79"/>
    <s v="Ocupada"/>
    <n v="138"/>
    <s v="Venezuela"/>
    <d v="1899-12-30T01:36:00"/>
    <s v="1:37"/>
    <d v="1899-12-30T00:00:00"/>
    <n v="238"/>
    <d v="2023-04-02T00:00:00"/>
    <x v="1"/>
    <x v="1"/>
  </r>
  <r>
    <n v="16"/>
    <s v="Cliente_773"/>
    <n v="3"/>
    <d v="2023-04-02T00:00:00"/>
    <d v="1899-12-30T00:40:00"/>
    <d v="2023-04-02T00:00:00"/>
    <d v="1899-12-30T04:39:00"/>
    <s v="Mesero_2"/>
    <x v="0"/>
    <s v="Tarjeta de crédito"/>
    <n v="47.2"/>
    <s v="Libre"/>
    <n v="139"/>
    <s v="Chile"/>
    <d v="1899-12-30T03:59:00"/>
    <s v="0:26"/>
    <d v="1899-12-30T03:33:00"/>
    <n v="35"/>
    <d v="2023-04-02T00:00:00"/>
    <x v="1"/>
    <x v="0"/>
  </r>
  <r>
    <n v="11"/>
    <s v="Cliente_158"/>
    <n v="4"/>
    <d v="2023-04-02T00:00:00"/>
    <d v="1899-12-30T03:49:00"/>
    <d v="2023-04-02T00:00:00"/>
    <d v="1899-12-30T06:29:00"/>
    <s v="Mesero_2"/>
    <x v="0"/>
    <s v="Efectivo"/>
    <n v="32.130000000000003"/>
    <s v="Libre"/>
    <n v="140"/>
    <s v="Paraguay"/>
    <d v="1899-12-30T02:40:00"/>
    <s v="1:58"/>
    <d v="1899-12-30T00:42:00"/>
    <n v="191"/>
    <d v="2023-04-02T00:00:00"/>
    <x v="1"/>
    <x v="0"/>
  </r>
  <r>
    <n v="4"/>
    <s v="Cliente_569"/>
    <n v="4"/>
    <d v="2023-04-02T00:00:00"/>
    <d v="1899-12-30T01:58:00"/>
    <d v="2023-04-02T00:00:00"/>
    <d v="1899-12-30T05:45:00"/>
    <s v="Mesero_3"/>
    <x v="1"/>
    <s v="Tarjeta de crédito"/>
    <n v="41.56"/>
    <s v="Reservada"/>
    <n v="141"/>
    <s v="Ecuador"/>
    <d v="1899-12-30T03:47:00"/>
    <s v="0:28"/>
    <d v="1899-12-30T03:19:00"/>
    <n v="21"/>
    <d v="2023-04-02T00:00:00"/>
    <x v="1"/>
    <x v="0"/>
  </r>
  <r>
    <n v="14"/>
    <s v="Cliente_286"/>
    <n v="3"/>
    <d v="2023-04-02T00:00:00"/>
    <d v="1899-12-30T02:05:00"/>
    <d v="2023-04-02T00:00:00"/>
    <d v="1899-12-30T04:05:00"/>
    <s v="Mesero_4"/>
    <x v="0"/>
    <s v="Tarjeta de crédito"/>
    <n v="16.29"/>
    <s v="Ocupada"/>
    <n v="142"/>
    <s v="Argentina"/>
    <d v="1899-12-30T02:15:00"/>
    <s v="1:10"/>
    <d v="1899-12-30T01:05:00"/>
    <n v="181"/>
    <d v="2023-04-02T00:00:00"/>
    <x v="1"/>
    <x v="0"/>
  </r>
  <r>
    <n v="9"/>
    <s v="Cliente_199"/>
    <n v="4"/>
    <d v="2023-04-02T00:00:00"/>
    <d v="1899-12-30T00:32:00"/>
    <d v="2023-04-02T00:00:00"/>
    <d v="1899-12-30T04:30:00"/>
    <s v="Mesero_4"/>
    <x v="0"/>
    <s v="Efectivo"/>
    <n v="48.26"/>
    <s v="Libre"/>
    <n v="143"/>
    <s v="Perú"/>
    <d v="1899-12-30T03:58:00"/>
    <s v="0:16"/>
    <d v="1899-12-30T03:42:00"/>
    <n v="50"/>
    <d v="2023-04-02T00:00:00"/>
    <x v="1"/>
    <x v="0"/>
  </r>
  <r>
    <n v="18"/>
    <s v="Cliente_712"/>
    <n v="1"/>
    <d v="2023-04-02T00:00:00"/>
    <d v="1899-12-30T02:58:00"/>
    <d v="2023-04-02T00:00:00"/>
    <d v="1899-12-30T05:32:00"/>
    <s v="Mesero_4"/>
    <x v="2"/>
    <s v="Tarjeta de crédito"/>
    <n v="11.22"/>
    <s v="Ocupada"/>
    <n v="144"/>
    <s v="Perú"/>
    <d v="1899-12-30T02:49:00"/>
    <s v="2:30"/>
    <d v="1899-12-30T00:19:00"/>
    <n v="185"/>
    <d v="2023-04-02T00:00:00"/>
    <x v="1"/>
    <x v="0"/>
  </r>
  <r>
    <n v="2"/>
    <s v="Cliente_56"/>
    <n v="5"/>
    <d v="2023-04-02T00:00:00"/>
    <d v="1899-12-30T00:37:00"/>
    <d v="2023-04-02T00:00:00"/>
    <d v="1899-12-30T01:42:00"/>
    <s v="Mesero_2"/>
    <x v="2"/>
    <s v="Tarjeta de crédito"/>
    <n v="11.32"/>
    <s v="Ocupada"/>
    <n v="145"/>
    <s v="Venezuela"/>
    <d v="1899-12-30T01:20:00"/>
    <s v="1:46"/>
    <d v="1899-12-30T00:00:00"/>
    <n v="126"/>
    <d v="2023-04-02T00:00:00"/>
    <x v="1"/>
    <x v="1"/>
  </r>
  <r>
    <n v="8"/>
    <s v="Cliente_670"/>
    <n v="6"/>
    <d v="2023-04-02T00:00:00"/>
    <d v="1899-12-30T01:40:00"/>
    <d v="2023-04-02T00:00:00"/>
    <d v="1899-12-30T02:54:00"/>
    <s v="Mesero_3"/>
    <x v="0"/>
    <s v="Tarjeta de crédito"/>
    <n v="38.4"/>
    <s v="Reservada"/>
    <n v="146"/>
    <s v="Paraguay"/>
    <d v="1899-12-30T01:14:00"/>
    <s v="0:47"/>
    <d v="1899-12-30T00:27:00"/>
    <n v="62"/>
    <d v="2023-04-02T00:00:00"/>
    <x v="1"/>
    <x v="0"/>
  </r>
  <r>
    <n v="5"/>
    <s v="Cliente_909"/>
    <n v="4"/>
    <d v="2023-04-02T00:00:00"/>
    <d v="1899-12-30T03:18:00"/>
    <d v="2023-04-02T00:00:00"/>
    <d v="1899-12-30T04:58:00"/>
    <s v="Mesero_3"/>
    <x v="1"/>
    <s v="Tarjeta de crédito"/>
    <n v="27.14"/>
    <s v="Reservada"/>
    <n v="147"/>
    <s v="Colombia"/>
    <d v="1899-12-30T01:40:00"/>
    <s v="0:33"/>
    <d v="1899-12-30T01:07:00"/>
    <n v="84"/>
    <d v="2023-04-02T00:00:00"/>
    <x v="1"/>
    <x v="0"/>
  </r>
  <r>
    <n v="10"/>
    <s v="Cliente_402"/>
    <n v="6"/>
    <d v="2023-04-02T00:00:00"/>
    <d v="1899-12-30T03:52:00"/>
    <d v="2023-04-02T00:00:00"/>
    <d v="1899-12-30T05:59:00"/>
    <s v="Mesero_3"/>
    <x v="0"/>
    <s v="Tarjeta de débito"/>
    <n v="46.26"/>
    <s v="Ocupada"/>
    <n v="148"/>
    <s v="Colombia"/>
    <d v="1899-12-30T02:22:00"/>
    <s v="2:39"/>
    <d v="1899-12-30T00:00:00"/>
    <n v="212"/>
    <d v="2023-04-02T00:00:00"/>
    <x v="1"/>
    <x v="1"/>
  </r>
  <r>
    <n v="18"/>
    <s v="Cliente_709"/>
    <n v="4"/>
    <d v="2023-04-02T00:00:00"/>
    <d v="1899-12-30T01:35:00"/>
    <d v="2023-04-02T00:00:00"/>
    <d v="1899-12-30T04:50:00"/>
    <s v="Mesero_5"/>
    <x v="1"/>
    <s v="Tarjeta de crédito"/>
    <n v="15.92"/>
    <s v="Ocupada"/>
    <n v="149"/>
    <s v="Brasil"/>
    <d v="1899-12-30T03:30:00"/>
    <s v="2:19"/>
    <d v="1899-12-30T01:11:00"/>
    <n v="226"/>
    <d v="2023-04-02T00:00:00"/>
    <x v="1"/>
    <x v="0"/>
  </r>
  <r>
    <n v="18"/>
    <s v="Cliente_533"/>
    <n v="6"/>
    <d v="2023-04-02T00:00:00"/>
    <d v="1899-12-30T00:37:00"/>
    <d v="2023-04-02T00:00:00"/>
    <d v="1899-12-30T03:10:00"/>
    <s v="Mesero_1"/>
    <x v="0"/>
    <s v="Tarjeta de débito"/>
    <n v="48.43"/>
    <s v="Libre"/>
    <n v="150"/>
    <s v="Argentina"/>
    <d v="1899-12-30T02:33:00"/>
    <s v="1:46"/>
    <d v="1899-12-30T00:47:00"/>
    <n v="150"/>
    <d v="2023-04-02T00:00:00"/>
    <x v="1"/>
    <x v="0"/>
  </r>
  <r>
    <n v="6"/>
    <s v="Cliente_953"/>
    <n v="2"/>
    <d v="2023-04-02T00:00:00"/>
    <d v="1899-12-30T03:15:00"/>
    <d v="2023-04-02T00:00:00"/>
    <d v="1899-12-30T06:53:00"/>
    <s v="Mesero_4"/>
    <x v="2"/>
    <s v="Tarjeta de crédito"/>
    <n v="41.51"/>
    <s v="Ocupada"/>
    <n v="151"/>
    <s v="Ecuador"/>
    <d v="1899-12-30T03:53:00"/>
    <s v="0:19"/>
    <d v="1899-12-30T03:34:00"/>
    <n v="132"/>
    <d v="2023-04-02T00:00:00"/>
    <x v="1"/>
    <x v="0"/>
  </r>
  <r>
    <n v="5"/>
    <s v="Cliente_380"/>
    <n v="6"/>
    <d v="2023-04-02T00:00:00"/>
    <d v="1899-12-30T01:14:00"/>
    <d v="2023-04-02T00:00:00"/>
    <d v="1899-12-30T02:52:00"/>
    <s v="Mesero_4"/>
    <x v="0"/>
    <s v="Tarjeta de débito"/>
    <n v="25.57"/>
    <s v="Reservada"/>
    <n v="152"/>
    <s v="Ecuador"/>
    <d v="1899-12-30T01:38:00"/>
    <s v="0:12"/>
    <d v="1899-12-30T01:26:00"/>
    <n v="56"/>
    <d v="2023-04-02T00:00:00"/>
    <x v="1"/>
    <x v="0"/>
  </r>
  <r>
    <n v="10"/>
    <s v="Cliente_870"/>
    <n v="1"/>
    <d v="2023-04-02T00:00:00"/>
    <d v="1899-12-30T03:06:00"/>
    <d v="2023-04-02T00:00:00"/>
    <d v="1899-12-30T05:26:00"/>
    <s v="Mesero_2"/>
    <x v="1"/>
    <s v="Tarjeta de débito"/>
    <n v="42.84"/>
    <s v="Ocupada"/>
    <n v="153"/>
    <s v="Paraguay"/>
    <d v="1899-12-30T02:35:00"/>
    <s v="1:29"/>
    <d v="1899-12-30T01:06:00"/>
    <n v="203"/>
    <d v="2023-04-02T00:00:00"/>
    <x v="1"/>
    <x v="0"/>
  </r>
  <r>
    <n v="11"/>
    <s v="Cliente_964"/>
    <n v="6"/>
    <d v="2023-04-02T00:00:00"/>
    <d v="1899-12-30T02:09:00"/>
    <d v="2023-04-02T00:00:00"/>
    <d v="1899-12-30T03:36:00"/>
    <s v="Mesero_1"/>
    <x v="1"/>
    <s v="Tarjeta de crédito"/>
    <n v="17.2"/>
    <s v="Libre"/>
    <n v="154"/>
    <s v="Ecuador"/>
    <d v="1899-12-30T01:27:00"/>
    <s v="1:22"/>
    <d v="1899-12-30T00:05:00"/>
    <n v="144"/>
    <d v="2023-04-02T00:00:00"/>
    <x v="1"/>
    <x v="0"/>
  </r>
  <r>
    <n v="7"/>
    <s v="Cliente_939"/>
    <n v="2"/>
    <d v="2023-04-02T00:00:00"/>
    <d v="1899-12-30T01:53:00"/>
    <d v="2023-04-02T00:00:00"/>
    <d v="1899-12-30T04:44:00"/>
    <s v="Mesero_5"/>
    <x v="0"/>
    <s v="Tarjeta de crédito"/>
    <n v="25.72"/>
    <s v="Reservada"/>
    <n v="155"/>
    <s v="Venezuela"/>
    <d v="1899-12-30T02:51:00"/>
    <s v="1:40"/>
    <d v="1899-12-30T01:11:00"/>
    <n v="136"/>
    <d v="2023-04-02T00:00:00"/>
    <x v="1"/>
    <x v="0"/>
  </r>
  <r>
    <n v="6"/>
    <s v="Cliente_536"/>
    <n v="4"/>
    <d v="2023-04-02T00:00:00"/>
    <d v="1899-12-30T00:40:00"/>
    <d v="2023-04-02T00:00:00"/>
    <d v="1899-12-30T04:17:00"/>
    <s v="Mesero_3"/>
    <x v="2"/>
    <s v="Tarjeta de crédito"/>
    <n v="19.03"/>
    <s v="Libre"/>
    <n v="156"/>
    <s v="España"/>
    <d v="1899-12-30T03:37:00"/>
    <s v="0:06"/>
    <d v="1899-12-30T03:31:00"/>
    <n v="56"/>
    <d v="2023-04-02T00:00:00"/>
    <x v="1"/>
    <x v="0"/>
  </r>
  <r>
    <n v="13"/>
    <s v="Cliente_5"/>
    <n v="5"/>
    <d v="2023-04-02T00:00:00"/>
    <d v="1899-12-30T03:22:00"/>
    <d v="2023-04-02T00:00:00"/>
    <d v="1899-12-30T06:15:00"/>
    <s v="Mesero_3"/>
    <x v="1"/>
    <s v="Tarjeta de crédito"/>
    <n v="28.48"/>
    <s v="Ocupada"/>
    <n v="157"/>
    <s v="Perú"/>
    <d v="1899-12-30T03:08:00"/>
    <s v="2:30"/>
    <d v="1899-12-30T00:38:00"/>
    <n v="271"/>
    <d v="2023-04-02T00:00:00"/>
    <x v="1"/>
    <x v="0"/>
  </r>
  <r>
    <n v="5"/>
    <s v="Cliente_115"/>
    <n v="5"/>
    <d v="2023-04-02T00:00:00"/>
    <d v="1899-12-30T02:45:00"/>
    <d v="2023-04-02T00:00:00"/>
    <d v="1899-12-30T03:59:00"/>
    <s v="Mesero_3"/>
    <x v="0"/>
    <s v="Tarjeta de crédito"/>
    <n v="48.75"/>
    <s v="Libre"/>
    <n v="158"/>
    <s v="Chile"/>
    <d v="1899-12-30T01:14:00"/>
    <s v="2:15"/>
    <d v="1899-12-30T00:00:00"/>
    <n v="310"/>
    <d v="2023-04-02T00:00:00"/>
    <x v="1"/>
    <x v="1"/>
  </r>
  <r>
    <n v="16"/>
    <s v="Cliente_580"/>
    <n v="1"/>
    <d v="2023-04-02T00:00:00"/>
    <d v="1899-12-30T00:10:00"/>
    <d v="2023-04-02T00:00:00"/>
    <d v="1899-12-30T01:15:00"/>
    <s v="Mesero_3"/>
    <x v="1"/>
    <s v="Tarjeta de crédito"/>
    <n v="47.81"/>
    <s v="Ocupada"/>
    <n v="159"/>
    <s v="Brasil"/>
    <d v="1899-12-30T01:20:00"/>
    <s v="1:14"/>
    <d v="1899-12-30T00:06:00"/>
    <n v="253"/>
    <d v="2023-04-02T00:00:00"/>
    <x v="1"/>
    <x v="0"/>
  </r>
  <r>
    <n v="19"/>
    <s v="Cliente_788"/>
    <n v="6"/>
    <d v="2023-04-02T00:00:00"/>
    <d v="1899-12-30T01:06:00"/>
    <d v="2023-04-02T00:00:00"/>
    <d v="1899-12-30T04:33:00"/>
    <s v="Mesero_2"/>
    <x v="0"/>
    <s v="Tarjeta de crédito"/>
    <n v="26.02"/>
    <s v="Reservada"/>
    <n v="160"/>
    <s v="Colombia"/>
    <d v="1899-12-30T03:27:00"/>
    <s v="1:07"/>
    <d v="1899-12-30T02:20:00"/>
    <n v="156"/>
    <d v="2023-04-02T00:00:00"/>
    <x v="1"/>
    <x v="0"/>
  </r>
  <r>
    <n v="13"/>
    <s v="Cliente_892"/>
    <n v="6"/>
    <d v="2023-04-02T00:00:00"/>
    <d v="1899-12-30T00:45:00"/>
    <d v="2023-04-02T00:00:00"/>
    <d v="1899-12-30T04:23:00"/>
    <s v="Mesero_2"/>
    <x v="0"/>
    <s v="Tarjeta de crédito"/>
    <n v="18.86"/>
    <s v="Reservada"/>
    <n v="161"/>
    <s v="Paraguay"/>
    <d v="1899-12-30T03:38:00"/>
    <s v="0:57"/>
    <d v="1899-12-30T02:41:00"/>
    <n v="84"/>
    <d v="2023-04-02T00:00:00"/>
    <x v="1"/>
    <x v="0"/>
  </r>
  <r>
    <n v="14"/>
    <s v="Cliente_406"/>
    <n v="4"/>
    <d v="2023-04-02T00:00:00"/>
    <d v="1899-12-30T00:57:00"/>
    <d v="2023-04-02T00:00:00"/>
    <d v="1899-12-30T02:34:00"/>
    <s v="Mesero_1"/>
    <x v="0"/>
    <s v="Tarjeta de crédito"/>
    <n v="17.55"/>
    <s v="Reservada"/>
    <n v="162"/>
    <s v="Paraguay"/>
    <d v="1899-12-30T01:37:00"/>
    <s v="0:25"/>
    <d v="1899-12-30T01:12:00"/>
    <n v="72"/>
    <d v="2023-04-02T00:00:00"/>
    <x v="1"/>
    <x v="0"/>
  </r>
  <r>
    <n v="6"/>
    <s v="Cliente_295"/>
    <n v="1"/>
    <d v="2023-04-02T00:00:00"/>
    <d v="1899-12-30T01:35:00"/>
    <d v="2023-04-02T00:00:00"/>
    <d v="1899-12-30T04:09:00"/>
    <s v="Mesero_5"/>
    <x v="0"/>
    <s v="Tarjeta de crédito"/>
    <n v="14.94"/>
    <s v="Ocupada"/>
    <n v="163"/>
    <s v="Chile"/>
    <d v="1899-12-30T02:49:00"/>
    <s v="1:11"/>
    <d v="1899-12-30T01:38:00"/>
    <n v="271"/>
    <d v="2023-04-02T00:00:00"/>
    <x v="1"/>
    <x v="0"/>
  </r>
  <r>
    <n v="8"/>
    <s v="Cliente_547"/>
    <n v="2"/>
    <d v="2023-04-02T00:00:00"/>
    <d v="1899-12-30T02:34:00"/>
    <d v="2023-04-02T00:00:00"/>
    <d v="1899-12-30T06:02:00"/>
    <s v="Mesero_4"/>
    <x v="2"/>
    <s v="Tarjeta de crédito"/>
    <n v="47.53"/>
    <s v="Reservada"/>
    <n v="164"/>
    <s v="Colombia"/>
    <d v="1899-12-30T03:28:00"/>
    <s v="1:45"/>
    <d v="1899-12-30T01:43:00"/>
    <n v="170"/>
    <d v="2023-04-02T00:00:00"/>
    <x v="1"/>
    <x v="0"/>
  </r>
  <r>
    <n v="10"/>
    <s v="Cliente_156"/>
    <n v="3"/>
    <d v="2023-04-02T00:00:00"/>
    <d v="1899-12-30T02:21:00"/>
    <d v="2023-04-02T00:00:00"/>
    <d v="1899-12-30T05:12:00"/>
    <s v="Mesero_3"/>
    <x v="2"/>
    <s v="Tarjeta de crédito"/>
    <n v="41.9"/>
    <s v="Ocupada"/>
    <n v="165"/>
    <s v="Perú"/>
    <d v="1899-12-30T03:06:00"/>
    <s v="0:56"/>
    <d v="1899-12-30T02:10:00"/>
    <n v="90"/>
    <d v="2023-04-02T00:00:00"/>
    <x v="1"/>
    <x v="0"/>
  </r>
  <r>
    <n v="12"/>
    <s v="Cliente_768"/>
    <n v="1"/>
    <d v="2023-04-02T00:00:00"/>
    <d v="1899-12-30T01:18:00"/>
    <d v="2023-04-02T00:00:00"/>
    <d v="1899-12-30T02:44:00"/>
    <s v="Mesero_4"/>
    <x v="0"/>
    <s v="Efectivo"/>
    <n v="43.95"/>
    <s v="Ocupada"/>
    <n v="166"/>
    <s v="Perú"/>
    <d v="1899-12-30T01:41:00"/>
    <s v="0:22"/>
    <d v="1899-12-30T01:19:00"/>
    <n v="46"/>
    <d v="2023-04-02T00:00:00"/>
    <x v="1"/>
    <x v="0"/>
  </r>
  <r>
    <n v="5"/>
    <s v="Cliente_359"/>
    <n v="6"/>
    <d v="2023-04-02T00:00:00"/>
    <d v="1899-12-30T01:19:00"/>
    <d v="2023-04-02T00:00:00"/>
    <d v="1899-12-30T02:46:00"/>
    <s v="Mesero_2"/>
    <x v="0"/>
    <s v="Tarjeta de débito"/>
    <n v="42.74"/>
    <s v="Reservada"/>
    <n v="167"/>
    <s v="Argentina"/>
    <d v="1899-12-30T01:27:00"/>
    <s v="1:16"/>
    <d v="1899-12-30T00:11:00"/>
    <n v="152"/>
    <d v="2023-04-02T00:00:00"/>
    <x v="1"/>
    <x v="0"/>
  </r>
  <r>
    <n v="17"/>
    <s v="Cliente_131"/>
    <n v="4"/>
    <d v="2023-04-02T00:00:00"/>
    <d v="1899-12-30T02:05:00"/>
    <d v="2023-04-02T00:00:00"/>
    <d v="1899-12-30T03:23:00"/>
    <s v="Mesero_1"/>
    <x v="0"/>
    <s v="Tarjeta de crédito"/>
    <n v="17.09"/>
    <s v="Reservada"/>
    <n v="168"/>
    <s v="Venezuela"/>
    <d v="1899-12-30T01:18:00"/>
    <s v="0:07"/>
    <d v="1899-12-30T01:11:00"/>
    <n v="44"/>
    <d v="2023-04-02T00:00:00"/>
    <x v="1"/>
    <x v="0"/>
  </r>
  <r>
    <n v="19"/>
    <s v="Cliente_485"/>
    <n v="1"/>
    <d v="2023-04-02T00:00:00"/>
    <d v="1899-12-30T01:56:00"/>
    <d v="2023-04-02T00:00:00"/>
    <d v="1899-12-30T05:14:00"/>
    <s v="Mesero_3"/>
    <x v="0"/>
    <s v="Tarjeta de débito"/>
    <n v="16.62"/>
    <s v="Libre"/>
    <n v="169"/>
    <s v="Paraguay"/>
    <d v="1899-12-30T03:18:00"/>
    <s v="1:50"/>
    <d v="1899-12-30T01:28:00"/>
    <n v="154"/>
    <d v="2023-04-02T00:00:00"/>
    <x v="1"/>
    <x v="0"/>
  </r>
  <r>
    <n v="12"/>
    <s v="Cliente_493"/>
    <n v="2"/>
    <d v="2023-04-02T00:00:00"/>
    <d v="1899-12-30T02:37:00"/>
    <d v="2023-04-02T00:00:00"/>
    <d v="1899-12-30T05:26:00"/>
    <s v="Mesero_2"/>
    <x v="2"/>
    <s v="Tarjeta de crédito"/>
    <n v="25.98"/>
    <s v="Libre"/>
    <n v="170"/>
    <s v="Colombia"/>
    <d v="1899-12-30T02:49:00"/>
    <s v="1:13"/>
    <d v="1899-12-30T01:36:00"/>
    <n v="243"/>
    <d v="2023-04-02T00:00:00"/>
    <x v="1"/>
    <x v="0"/>
  </r>
  <r>
    <n v="16"/>
    <s v="Cliente_282"/>
    <n v="6"/>
    <d v="2023-04-02T00:00:00"/>
    <d v="1899-12-30T01:53:00"/>
    <d v="2023-04-02T00:00:00"/>
    <d v="1899-12-30T03:04:00"/>
    <s v="Mesero_2"/>
    <x v="2"/>
    <s v="Tarjeta de crédito"/>
    <n v="46.56"/>
    <s v="Libre"/>
    <n v="171"/>
    <s v="Brasil"/>
    <d v="1899-12-30T01:11:00"/>
    <s v="0:51"/>
    <d v="1899-12-30T00:20:00"/>
    <n v="139"/>
    <d v="2023-04-02T00:00:00"/>
    <x v="1"/>
    <x v="0"/>
  </r>
  <r>
    <n v="12"/>
    <s v="Cliente_850"/>
    <n v="3"/>
    <d v="2023-04-02T00:00:00"/>
    <d v="1899-12-30T02:49:00"/>
    <d v="2023-04-02T00:00:00"/>
    <d v="1899-12-30T06:06:00"/>
    <s v="Mesero_1"/>
    <x v="0"/>
    <s v="Tarjeta de crédito"/>
    <n v="45.17"/>
    <s v="Ocupada"/>
    <n v="172"/>
    <s v="Bolivia"/>
    <d v="1899-12-30T03:32:00"/>
    <s v="0:27"/>
    <d v="1899-12-30T03:05:00"/>
    <n v="68"/>
    <d v="2023-04-02T00:00:00"/>
    <x v="1"/>
    <x v="0"/>
  </r>
  <r>
    <n v="11"/>
    <s v="Cliente_301"/>
    <n v="3"/>
    <d v="2023-04-02T00:00:00"/>
    <d v="1899-12-30T00:18:00"/>
    <d v="2023-04-02T00:00:00"/>
    <d v="1899-12-30T03:43:00"/>
    <s v="Mesero_4"/>
    <x v="0"/>
    <s v="Tarjeta de crédito"/>
    <n v="48.73"/>
    <s v="Ocupada"/>
    <n v="173"/>
    <s v="Chile"/>
    <d v="1899-12-30T03:40:00"/>
    <s v="1:07"/>
    <d v="1899-12-30T02:33:00"/>
    <n v="177"/>
    <d v="2023-04-02T00:00:00"/>
    <x v="1"/>
    <x v="0"/>
  </r>
  <r>
    <n v="10"/>
    <s v="Cliente_124"/>
    <n v="5"/>
    <d v="2023-04-02T00:00:00"/>
    <d v="1899-12-30T00:09:00"/>
    <d v="2023-04-02T00:00:00"/>
    <d v="1899-12-30T01:12:00"/>
    <s v="Mesero_4"/>
    <x v="0"/>
    <s v="Tarjeta de crédito"/>
    <n v="48.24"/>
    <s v="Reservada"/>
    <n v="174"/>
    <s v="Venezuela"/>
    <d v="1899-12-30T01:03:00"/>
    <s v="0:12"/>
    <d v="1899-12-30T00:51:00"/>
    <n v="60"/>
    <d v="2023-04-02T00:00:00"/>
    <x v="1"/>
    <x v="0"/>
  </r>
  <r>
    <n v="14"/>
    <s v="Cliente_747"/>
    <n v="3"/>
    <d v="2023-04-02T00:00:00"/>
    <d v="1899-12-30T01:27:00"/>
    <d v="2023-04-02T00:00:00"/>
    <d v="1899-12-30T03:04:00"/>
    <s v="Mesero_3"/>
    <x v="0"/>
    <s v="Tarjeta de crédito"/>
    <n v="27.94"/>
    <s v="Reservada"/>
    <n v="175"/>
    <s v="Colombia"/>
    <d v="1899-12-30T01:37:00"/>
    <s v="0:47"/>
    <d v="1899-12-30T00:50:00"/>
    <n v="144"/>
    <d v="2023-04-02T00:00:00"/>
    <x v="1"/>
    <x v="0"/>
  </r>
  <r>
    <n v="20"/>
    <s v="Cliente_741"/>
    <n v="4"/>
    <d v="2023-04-02T00:00:00"/>
    <d v="1899-12-30T02:27:00"/>
    <d v="2023-04-02T00:00:00"/>
    <d v="1899-12-30T04:32:00"/>
    <s v="Mesero_2"/>
    <x v="0"/>
    <s v="Tarjeta de crédito"/>
    <n v="30.5"/>
    <s v="Ocupada"/>
    <n v="176"/>
    <s v="Chile"/>
    <d v="1899-12-30T02:20:00"/>
    <s v="0:48"/>
    <d v="1899-12-30T01:32:00"/>
    <n v="63"/>
    <d v="2023-04-02T00:00:00"/>
    <x v="1"/>
    <x v="0"/>
  </r>
  <r>
    <n v="4"/>
    <s v="Cliente_610"/>
    <n v="1"/>
    <d v="2023-04-02T00:00:00"/>
    <d v="1899-12-30T00:14:00"/>
    <d v="2023-04-02T00:00:00"/>
    <d v="1899-12-30T01:14:00"/>
    <s v="Mesero_4"/>
    <x v="2"/>
    <s v="Tarjeta de crédito"/>
    <n v="10.39"/>
    <s v="Ocupada"/>
    <n v="177"/>
    <s v="Perú"/>
    <d v="1899-12-30T01:15:00"/>
    <s v="2:22"/>
    <d v="1899-12-30T00:00:00"/>
    <n v="173"/>
    <d v="2023-04-02T00:00:00"/>
    <x v="1"/>
    <x v="1"/>
  </r>
  <r>
    <n v="11"/>
    <s v="Cliente_681"/>
    <n v="6"/>
    <d v="2023-04-02T00:00:00"/>
    <d v="1899-12-30T01:53:00"/>
    <d v="2023-04-02T00:00:00"/>
    <d v="1899-12-30T05:18:00"/>
    <s v="Mesero_3"/>
    <x v="2"/>
    <s v="Tarjeta de crédito"/>
    <n v="31.6"/>
    <s v="Reservada"/>
    <n v="178"/>
    <s v="Venezuela"/>
    <d v="1899-12-30T03:25:00"/>
    <s v="2:26"/>
    <d v="1899-12-30T00:59:00"/>
    <n v="208"/>
    <d v="2023-04-02T00:00:00"/>
    <x v="1"/>
    <x v="0"/>
  </r>
  <r>
    <n v="12"/>
    <s v="Cliente_173"/>
    <n v="2"/>
    <d v="2023-04-02T00:00:00"/>
    <d v="1899-12-30T00:44:00"/>
    <d v="2023-04-02T00:00:00"/>
    <d v="1899-12-30T03:08:00"/>
    <s v="Mesero_4"/>
    <x v="1"/>
    <s v="Tarjeta de crédito"/>
    <n v="13.3"/>
    <s v="Reservada"/>
    <n v="179"/>
    <s v="Colombia"/>
    <d v="1899-12-30T02:24:00"/>
    <s v="0:26"/>
    <d v="1899-12-30T01:58:00"/>
    <n v="62"/>
    <d v="2023-04-02T00:00:00"/>
    <x v="1"/>
    <x v="0"/>
  </r>
  <r>
    <n v="10"/>
    <s v="Cliente_55"/>
    <n v="1"/>
    <d v="2023-04-02T00:00:00"/>
    <d v="1899-12-30T02:21:00"/>
    <d v="2023-04-02T00:00:00"/>
    <d v="1899-12-30T05:09:00"/>
    <s v="Mesero_2"/>
    <x v="2"/>
    <s v="Tarjeta de crédito"/>
    <n v="46.61"/>
    <s v="Reservada"/>
    <n v="180"/>
    <s v="Brasil"/>
    <d v="1899-12-30T02:48:00"/>
    <s v="2:41"/>
    <d v="1899-12-30T00:07:00"/>
    <n v="166"/>
    <d v="2023-04-02T00:00:00"/>
    <x v="1"/>
    <x v="0"/>
  </r>
  <r>
    <n v="15"/>
    <s v="Cliente_653"/>
    <n v="1"/>
    <d v="2023-04-02T00:00:00"/>
    <d v="1899-12-30T02:45:00"/>
    <d v="2023-04-02T00:00:00"/>
    <d v="1899-12-30T03:54:00"/>
    <s v="Mesero_1"/>
    <x v="2"/>
    <s v="Tarjeta de crédito"/>
    <n v="42.58"/>
    <s v="Ocupada"/>
    <n v="181"/>
    <s v="Paraguay"/>
    <d v="1899-12-30T01:24:00"/>
    <s v="0:55"/>
    <d v="1899-12-30T00:29:00"/>
    <n v="27"/>
    <d v="2023-04-02T00:00:00"/>
    <x v="1"/>
    <x v="0"/>
  </r>
  <r>
    <n v="18"/>
    <s v="Cliente_628"/>
    <n v="2"/>
    <d v="2023-04-02T00:00:00"/>
    <d v="1899-12-30T03:53:00"/>
    <d v="2023-04-02T00:00:00"/>
    <d v="1899-12-30T06:30:00"/>
    <s v="Mesero_3"/>
    <x v="0"/>
    <s v="Tarjeta de débito"/>
    <n v="38.36"/>
    <s v="Libre"/>
    <n v="182"/>
    <s v="Paraguay"/>
    <d v="1899-12-30T02:37:00"/>
    <s v="0:11"/>
    <d v="1899-12-30T02:26:00"/>
    <n v="38"/>
    <d v="2023-04-02T00:00:00"/>
    <x v="1"/>
    <x v="0"/>
  </r>
  <r>
    <n v="18"/>
    <s v="Cliente_715"/>
    <n v="1"/>
    <d v="2023-04-02T00:00:00"/>
    <d v="1899-12-30T02:46:00"/>
    <d v="2023-04-02T00:00:00"/>
    <d v="1899-12-30T06:28:00"/>
    <s v="Mesero_1"/>
    <x v="0"/>
    <s v="Tarjeta de crédito"/>
    <n v="11.69"/>
    <s v="Ocupada"/>
    <n v="183"/>
    <s v="Uruguay"/>
    <d v="1899-12-30T03:57:00"/>
    <s v="2:46"/>
    <d v="1899-12-30T01:11:00"/>
    <n v="255"/>
    <d v="2023-04-02T00:00:00"/>
    <x v="1"/>
    <x v="0"/>
  </r>
  <r>
    <n v="4"/>
    <s v="Cliente_321"/>
    <n v="6"/>
    <d v="2023-04-02T00:00:00"/>
    <d v="1899-12-30T03:55:00"/>
    <d v="2023-04-02T00:00:00"/>
    <d v="1899-12-30T07:01:00"/>
    <s v="Mesero_5"/>
    <x v="0"/>
    <s v="Tarjeta de crédito"/>
    <n v="24.24"/>
    <s v="Ocupada"/>
    <n v="184"/>
    <s v="Chile"/>
    <d v="1899-12-30T03:21:00"/>
    <s v="0:29"/>
    <d v="1899-12-30T02:52:00"/>
    <n v="205"/>
    <d v="2023-04-02T00:00:00"/>
    <x v="1"/>
    <x v="0"/>
  </r>
  <r>
    <n v="16"/>
    <s v="Cliente_670"/>
    <n v="2"/>
    <d v="2023-04-02T00:00:00"/>
    <d v="1899-12-30T02:47:00"/>
    <d v="2023-04-02T00:00:00"/>
    <d v="1899-12-30T06:26:00"/>
    <s v="Mesero_1"/>
    <x v="1"/>
    <s v="Tarjeta de crédito"/>
    <n v="28.07"/>
    <s v="Libre"/>
    <n v="185"/>
    <s v="Uruguay"/>
    <d v="1899-12-30T03:39:00"/>
    <s v="0:40"/>
    <d v="1899-12-30T02:59:00"/>
    <n v="91"/>
    <d v="2023-04-02T00:00:00"/>
    <x v="1"/>
    <x v="0"/>
  </r>
  <r>
    <n v="13"/>
    <s v="Cliente_442"/>
    <n v="6"/>
    <d v="2023-04-02T00:00:00"/>
    <d v="1899-12-30T00:40:00"/>
    <d v="2023-04-02T00:00:00"/>
    <d v="1899-12-30T04:14:00"/>
    <s v="Mesero_1"/>
    <x v="0"/>
    <s v="Tarjeta de crédito"/>
    <n v="17.55"/>
    <s v="Reservada"/>
    <n v="186"/>
    <s v="Colombia"/>
    <d v="1899-12-30T03:34:00"/>
    <s v="1:33"/>
    <d v="1899-12-30T02:01:00"/>
    <n v="270"/>
    <d v="2023-04-02T00:00:00"/>
    <x v="1"/>
    <x v="0"/>
  </r>
  <r>
    <n v="5"/>
    <s v="Cliente_752"/>
    <n v="1"/>
    <d v="2023-04-02T00:00:00"/>
    <d v="1899-12-30T02:23:00"/>
    <d v="2023-04-02T00:00:00"/>
    <d v="1899-12-30T05:28:00"/>
    <s v="Mesero_4"/>
    <x v="0"/>
    <s v="Tarjeta de crédito"/>
    <n v="17.399999999999999"/>
    <s v="Libre"/>
    <n v="187"/>
    <s v="Venezuela"/>
    <d v="1899-12-30T03:05:00"/>
    <s v="2:06"/>
    <d v="1899-12-30T00:59:00"/>
    <n v="208"/>
    <d v="2023-04-02T00:00:00"/>
    <x v="1"/>
    <x v="0"/>
  </r>
  <r>
    <n v="20"/>
    <s v="Cliente_727"/>
    <n v="4"/>
    <d v="2023-04-02T00:00:00"/>
    <d v="1899-12-30T03:40:00"/>
    <d v="2023-04-02T00:00:00"/>
    <d v="1899-12-30T05:21:00"/>
    <s v="Mesero_3"/>
    <x v="1"/>
    <s v="Tarjeta de crédito"/>
    <n v="13.95"/>
    <s v="Reservada"/>
    <n v="188"/>
    <s v="Colombia"/>
    <d v="1899-12-30T01:41:00"/>
    <s v="1:45"/>
    <d v="1899-12-30T00:00:00"/>
    <n v="83"/>
    <d v="2023-04-02T00:00:00"/>
    <x v="1"/>
    <x v="1"/>
  </r>
  <r>
    <n v="11"/>
    <s v="Cliente_548"/>
    <n v="4"/>
    <d v="2023-04-02T00:00:00"/>
    <d v="1899-12-30T03:48:00"/>
    <d v="2023-04-02T00:00:00"/>
    <d v="1899-12-30T06:10:00"/>
    <s v="Mesero_2"/>
    <x v="0"/>
    <s v="Tarjeta de crédito"/>
    <n v="41.66"/>
    <s v="Reservada"/>
    <n v="189"/>
    <s v="España"/>
    <d v="1899-12-30T02:22:00"/>
    <s v="1:57"/>
    <d v="1899-12-30T00:25:00"/>
    <n v="192"/>
    <d v="2023-04-02T00:00:00"/>
    <x v="1"/>
    <x v="0"/>
  </r>
  <r>
    <n v="5"/>
    <s v="Cliente_709"/>
    <n v="2"/>
    <d v="2023-04-02T00:00:00"/>
    <d v="1899-12-30T01:31:00"/>
    <d v="2023-04-02T00:00:00"/>
    <d v="1899-12-30T03:22:00"/>
    <s v="Mesero_2"/>
    <x v="0"/>
    <s v="Tarjeta de crédito"/>
    <n v="38.880000000000003"/>
    <s v="Libre"/>
    <n v="190"/>
    <s v="Colombia"/>
    <d v="1899-12-30T01:51:00"/>
    <s v="1:42"/>
    <d v="1899-12-30T00:09:00"/>
    <n v="202"/>
    <d v="2023-04-02T00:00:00"/>
    <x v="1"/>
    <x v="0"/>
  </r>
  <r>
    <n v="12"/>
    <s v="Cliente_30"/>
    <n v="6"/>
    <d v="2023-04-02T00:00:00"/>
    <d v="1899-12-30T00:00:00"/>
    <d v="2023-04-02T00:00:00"/>
    <d v="1899-12-30T02:36:00"/>
    <s v="Mesero_2"/>
    <x v="0"/>
    <s v="Tarjeta de crédito"/>
    <n v="24.36"/>
    <s v="Ocupada"/>
    <n v="191"/>
    <s v="Paraguay"/>
    <d v="1899-12-30T02:51:00"/>
    <s v="1:27"/>
    <d v="1899-12-30T01:24:00"/>
    <n v="162"/>
    <d v="2023-04-02T00:00:00"/>
    <x v="1"/>
    <x v="0"/>
  </r>
  <r>
    <n v="17"/>
    <s v="Cliente_412"/>
    <n v="4"/>
    <d v="2023-04-02T00:00:00"/>
    <d v="1899-12-30T02:36:00"/>
    <d v="2023-04-02T00:00:00"/>
    <d v="1899-12-30T04:53:00"/>
    <s v="Mesero_2"/>
    <x v="1"/>
    <s v="Efectivo"/>
    <n v="15.99"/>
    <s v="Libre"/>
    <n v="192"/>
    <s v="Chile"/>
    <d v="1899-12-30T02:17:00"/>
    <s v="0:26"/>
    <d v="1899-12-30T01:51:00"/>
    <n v="75"/>
    <d v="2023-04-02T00:00:00"/>
    <x v="1"/>
    <x v="0"/>
  </r>
  <r>
    <n v="3"/>
    <s v="Cliente_646"/>
    <n v="5"/>
    <d v="2023-04-02T00:00:00"/>
    <d v="1899-12-30T00:12:00"/>
    <d v="2023-04-02T00:00:00"/>
    <d v="1899-12-30T03:04:00"/>
    <s v="Mesero_5"/>
    <x v="1"/>
    <s v="Tarjeta de crédito"/>
    <n v="24.85"/>
    <s v="Reservada"/>
    <n v="193"/>
    <s v="Argentina"/>
    <d v="1899-12-30T02:52:00"/>
    <s v="2:51"/>
    <d v="1899-12-30T00:01:00"/>
    <n v="220"/>
    <d v="2023-04-02T00:00:00"/>
    <x v="1"/>
    <x v="0"/>
  </r>
  <r>
    <n v="3"/>
    <s v="Cliente_151"/>
    <n v="6"/>
    <d v="2023-04-02T00:00:00"/>
    <d v="1899-12-30T02:40:00"/>
    <d v="2023-04-02T00:00:00"/>
    <d v="1899-12-30T03:56:00"/>
    <s v="Mesero_5"/>
    <x v="0"/>
    <s v="Tarjeta de débito"/>
    <n v="11.41"/>
    <s v="Reservada"/>
    <n v="194"/>
    <s v="Perú"/>
    <d v="1899-12-30T01:16:00"/>
    <s v="1:08"/>
    <d v="1899-12-30T00:08:00"/>
    <n v="96"/>
    <d v="2023-04-02T00:00:00"/>
    <x v="1"/>
    <x v="0"/>
  </r>
  <r>
    <n v="2"/>
    <s v="Cliente_318"/>
    <n v="1"/>
    <d v="2023-04-02T00:00:00"/>
    <d v="1899-12-30T03:04:00"/>
    <d v="2023-04-02T00:00:00"/>
    <d v="1899-12-30T04:09:00"/>
    <s v="Mesero_3"/>
    <x v="0"/>
    <s v="Tarjeta de débito"/>
    <n v="10.06"/>
    <s v="Ocupada"/>
    <n v="195"/>
    <s v="Colombia"/>
    <d v="1899-12-30T01:20:00"/>
    <s v="0:51"/>
    <d v="1899-12-30T00:29:00"/>
    <n v="50"/>
    <d v="2023-04-02T00:00:00"/>
    <x v="1"/>
    <x v="0"/>
  </r>
  <r>
    <n v="4"/>
    <s v="Cliente_965"/>
    <n v="3"/>
    <d v="2023-04-02T00:00:00"/>
    <d v="1899-12-30T00:11:00"/>
    <d v="2023-04-02T00:00:00"/>
    <d v="1899-12-30T04:10:00"/>
    <s v="Mesero_2"/>
    <x v="0"/>
    <s v="Tarjeta de crédito"/>
    <n v="42.65"/>
    <s v="Reservada"/>
    <n v="196"/>
    <s v="España"/>
    <d v="1899-12-30T03:59:00"/>
    <s v="2:56"/>
    <d v="1899-12-30T01:03:00"/>
    <n v="191"/>
    <d v="2023-04-02T00:00:00"/>
    <x v="1"/>
    <x v="0"/>
  </r>
  <r>
    <n v="5"/>
    <s v="Cliente_336"/>
    <n v="6"/>
    <d v="2023-04-02T00:00:00"/>
    <d v="1899-12-30T02:46:00"/>
    <d v="2023-04-02T00:00:00"/>
    <d v="1899-12-30T04:54:00"/>
    <s v="Mesero_2"/>
    <x v="1"/>
    <s v="Tarjeta de débito"/>
    <n v="20.11"/>
    <s v="Ocupada"/>
    <n v="197"/>
    <s v="Colombia"/>
    <d v="1899-12-30T02:23:00"/>
    <s v="1:12"/>
    <d v="1899-12-30T01:11:00"/>
    <n v="129"/>
    <d v="2023-04-02T00:00:00"/>
    <x v="1"/>
    <x v="0"/>
  </r>
  <r>
    <n v="9"/>
    <s v="Cliente_560"/>
    <n v="4"/>
    <d v="2023-04-02T00:00:00"/>
    <d v="1899-12-30T00:36:00"/>
    <d v="2023-04-02T00:00:00"/>
    <d v="1899-12-30T03:05:00"/>
    <s v="Mesero_1"/>
    <x v="0"/>
    <s v="Tarjeta de crédito"/>
    <n v="36.72"/>
    <s v="Reservada"/>
    <n v="198"/>
    <s v="España"/>
    <d v="1899-12-30T02:29:00"/>
    <s v="0:33"/>
    <d v="1899-12-30T01:56:00"/>
    <n v="54"/>
    <d v="2023-04-02T00:00:00"/>
    <x v="1"/>
    <x v="0"/>
  </r>
  <r>
    <n v="11"/>
    <s v="Cliente_367"/>
    <n v="5"/>
    <d v="2023-04-02T00:00:00"/>
    <d v="1899-12-30T01:56:00"/>
    <d v="2023-04-02T00:00:00"/>
    <d v="1899-12-30T05:40:00"/>
    <s v="Mesero_2"/>
    <x v="2"/>
    <s v="Tarjeta de débito"/>
    <n v="13.26"/>
    <s v="Libre"/>
    <n v="199"/>
    <s v="Paraguay"/>
    <d v="1899-12-30T03:44:00"/>
    <s v="2:22"/>
    <d v="1899-12-30T01:22:00"/>
    <n v="261"/>
    <d v="2023-04-02T00:00:00"/>
    <x v="1"/>
    <x v="0"/>
  </r>
  <r>
    <n v="11"/>
    <s v="Cliente_765"/>
    <n v="4"/>
    <d v="2023-04-02T00:00:00"/>
    <d v="1899-12-30T02:35:00"/>
    <d v="2023-04-02T00:00:00"/>
    <d v="1899-12-30T05:26:00"/>
    <s v="Mesero_3"/>
    <x v="0"/>
    <s v="Tarjeta de crédito"/>
    <n v="48.73"/>
    <s v="Reservada"/>
    <n v="200"/>
    <s v="Colombia"/>
    <d v="1899-12-30T02:51:00"/>
    <s v="1:07"/>
    <d v="1899-12-30T01:44:00"/>
    <n v="88"/>
    <d v="2023-04-02T00:00:00"/>
    <x v="1"/>
    <x v="0"/>
  </r>
  <r>
    <n v="3"/>
    <s v="Cliente_679"/>
    <n v="5"/>
    <d v="2023-04-02T00:00:00"/>
    <d v="1899-12-30T00:18:00"/>
    <d v="2023-04-02T00:00:00"/>
    <d v="1899-12-30T01:50:00"/>
    <s v="Mesero_1"/>
    <x v="2"/>
    <s v="Tarjeta de crédito"/>
    <n v="19.84"/>
    <s v="Reservada"/>
    <n v="201"/>
    <s v="Perú"/>
    <d v="1899-12-30T01:32:00"/>
    <s v="0:58"/>
    <d v="1899-12-30T00:34:00"/>
    <n v="72"/>
    <d v="2023-04-02T00:00:00"/>
    <x v="1"/>
    <x v="0"/>
  </r>
  <r>
    <n v="16"/>
    <s v="Cliente_512"/>
    <n v="5"/>
    <d v="2023-04-02T00:00:00"/>
    <d v="1899-12-30T00:58:00"/>
    <d v="2023-04-02T00:00:00"/>
    <d v="1899-12-30T02:00:00"/>
    <s v="Mesero_3"/>
    <x v="0"/>
    <s v="Tarjeta de crédito"/>
    <n v="24.19"/>
    <s v="Ocupada"/>
    <n v="202"/>
    <s v="Bolivia"/>
    <d v="1899-12-30T01:17:00"/>
    <s v="2:36"/>
    <d v="1899-12-30T00:00:00"/>
    <n v="206"/>
    <d v="2023-04-02T00:00:00"/>
    <x v="1"/>
    <x v="1"/>
  </r>
  <r>
    <n v="5"/>
    <s v="Cliente_701"/>
    <n v="2"/>
    <d v="2023-04-02T00:00:00"/>
    <d v="1899-12-30T03:57:00"/>
    <d v="2023-04-02T00:00:00"/>
    <d v="1899-12-30T05:21:00"/>
    <s v="Mesero_1"/>
    <x v="0"/>
    <s v="Tarjeta de crédito"/>
    <n v="40.19"/>
    <s v="Libre"/>
    <n v="203"/>
    <s v="Perú"/>
    <d v="1899-12-30T01:24:00"/>
    <s v="1:25"/>
    <d v="1899-12-30T00:00:00"/>
    <n v="156"/>
    <d v="2023-04-02T00:00:00"/>
    <x v="1"/>
    <x v="1"/>
  </r>
  <r>
    <n v="16"/>
    <s v="Cliente_331"/>
    <n v="5"/>
    <d v="2023-04-02T00:00:00"/>
    <d v="1899-12-30T00:17:00"/>
    <d v="2023-04-02T00:00:00"/>
    <d v="1899-12-30T02:25:00"/>
    <s v="Mesero_1"/>
    <x v="0"/>
    <s v="Efectivo"/>
    <n v="49.56"/>
    <s v="Libre"/>
    <n v="204"/>
    <s v="Uruguay"/>
    <d v="1899-12-30T02:08:00"/>
    <s v="0:21"/>
    <d v="1899-12-30T01:47:00"/>
    <n v="48"/>
    <d v="2023-04-02T00:00:00"/>
    <x v="1"/>
    <x v="0"/>
  </r>
  <r>
    <n v="14"/>
    <s v="Cliente_83"/>
    <n v="1"/>
    <d v="2023-04-02T00:00:00"/>
    <d v="1899-12-30T02:15:00"/>
    <d v="2023-04-02T00:00:00"/>
    <d v="1899-12-30T06:14:00"/>
    <s v="Mesero_2"/>
    <x v="0"/>
    <s v="Tarjeta de débito"/>
    <n v="26.49"/>
    <s v="Libre"/>
    <n v="205"/>
    <s v="Chile"/>
    <d v="1899-12-30T03:59:00"/>
    <s v="1:26"/>
    <d v="1899-12-30T02:33:00"/>
    <n v="61"/>
    <d v="2023-04-02T00:00:00"/>
    <x v="1"/>
    <x v="0"/>
  </r>
  <r>
    <n v="4"/>
    <s v="Cliente_339"/>
    <n v="6"/>
    <d v="2023-04-02T00:00:00"/>
    <d v="1899-12-30T03:27:00"/>
    <d v="2023-04-02T00:00:00"/>
    <d v="1899-12-30T06:09:00"/>
    <s v="Mesero_4"/>
    <x v="0"/>
    <s v="Tarjeta de crédito"/>
    <n v="36.96"/>
    <s v="Ocupada"/>
    <n v="206"/>
    <s v="Bolivia"/>
    <d v="1899-12-30T02:57:00"/>
    <s v="0:58"/>
    <d v="1899-12-30T01:59:00"/>
    <n v="30"/>
    <d v="2023-04-02T00:00:00"/>
    <x v="1"/>
    <x v="0"/>
  </r>
  <r>
    <n v="20"/>
    <s v="Cliente_323"/>
    <n v="3"/>
    <d v="2023-04-02T00:00:00"/>
    <d v="1899-12-30T02:49:00"/>
    <d v="2023-04-02T00:00:00"/>
    <d v="1899-12-30T04:02:00"/>
    <s v="Mesero_5"/>
    <x v="2"/>
    <s v="Tarjeta de crédito"/>
    <n v="46.54"/>
    <s v="Reservada"/>
    <n v="207"/>
    <s v="Brasil"/>
    <d v="1899-12-30T01:13:00"/>
    <s v="1:51"/>
    <d v="1899-12-30T00:00:00"/>
    <n v="180"/>
    <d v="2023-04-02T00:00:00"/>
    <x v="1"/>
    <x v="1"/>
  </r>
  <r>
    <n v="16"/>
    <s v="Cliente_678"/>
    <n v="4"/>
    <d v="2023-04-02T00:00:00"/>
    <d v="1899-12-30T03:33:00"/>
    <d v="2023-04-02T00:00:00"/>
    <d v="1899-12-30T06:36:00"/>
    <s v="Mesero_1"/>
    <x v="0"/>
    <s v="Tarjeta de débito"/>
    <n v="36.700000000000003"/>
    <s v="Ocupada"/>
    <n v="208"/>
    <s v="Perú"/>
    <d v="1899-12-30T03:18:00"/>
    <s v="1:40"/>
    <d v="1899-12-30T01:38:00"/>
    <n v="180"/>
    <d v="2023-04-02T00:00:00"/>
    <x v="1"/>
    <x v="0"/>
  </r>
  <r>
    <n v="9"/>
    <s v="Cliente_74"/>
    <n v="6"/>
    <d v="2023-04-02T00:00:00"/>
    <d v="1899-12-30T01:31:00"/>
    <d v="2023-04-02T00:00:00"/>
    <d v="1899-12-30T04:06:00"/>
    <s v="Mesero_1"/>
    <x v="2"/>
    <s v="Efectivo"/>
    <n v="34.49"/>
    <s v="Reservada"/>
    <n v="209"/>
    <s v="Bolivia"/>
    <d v="1899-12-30T02:35:00"/>
    <s v="2:51"/>
    <d v="1899-12-30T00:00:00"/>
    <n v="214"/>
    <d v="2023-04-02T00:00:00"/>
    <x v="1"/>
    <x v="1"/>
  </r>
  <r>
    <n v="10"/>
    <s v="Cliente_146"/>
    <n v="4"/>
    <d v="2023-04-02T00:00:00"/>
    <d v="1899-12-30T02:43:00"/>
    <d v="2023-04-02T00:00:00"/>
    <d v="1899-12-30T04:29:00"/>
    <s v="Mesero_2"/>
    <x v="1"/>
    <s v="Tarjeta de crédito"/>
    <n v="14.67"/>
    <s v="Libre"/>
    <n v="210"/>
    <s v="Venezuela"/>
    <d v="1899-12-30T01:46:00"/>
    <s v="2:38"/>
    <d v="1899-12-30T00:00:00"/>
    <n v="195"/>
    <d v="2023-04-02T00:00:00"/>
    <x v="1"/>
    <x v="1"/>
  </r>
  <r>
    <n v="1"/>
    <s v="Cliente_212"/>
    <n v="2"/>
    <d v="2023-04-02T00:00:00"/>
    <d v="1899-12-30T03:40:00"/>
    <d v="2023-04-02T00:00:00"/>
    <d v="1899-12-30T05:26:00"/>
    <s v="Mesero_1"/>
    <x v="0"/>
    <s v="Tarjeta de débito"/>
    <n v="11.13"/>
    <s v="Reservada"/>
    <n v="211"/>
    <s v="Argentina"/>
    <d v="1899-12-30T01:46:00"/>
    <s v="2:15"/>
    <d v="1899-12-30T00:00:00"/>
    <n v="169"/>
    <d v="2023-04-02T00:00:00"/>
    <x v="1"/>
    <x v="1"/>
  </r>
  <r>
    <n v="14"/>
    <s v="Cliente_36"/>
    <n v="6"/>
    <d v="2023-04-02T00:00:00"/>
    <d v="1899-12-30T02:35:00"/>
    <d v="2023-04-02T00:00:00"/>
    <d v="1899-12-30T03:40:00"/>
    <s v="Mesero_4"/>
    <x v="0"/>
    <s v="Tarjeta de débito"/>
    <n v="18.850000000000001"/>
    <s v="Ocupada"/>
    <n v="212"/>
    <s v="Perú"/>
    <d v="1899-12-30T01:20:00"/>
    <s v="2:44"/>
    <d v="1899-12-30T00:00:00"/>
    <n v="245"/>
    <d v="2023-04-02T00:00:00"/>
    <x v="1"/>
    <x v="1"/>
  </r>
  <r>
    <n v="13"/>
    <s v="Cliente_3"/>
    <n v="6"/>
    <d v="2023-04-02T00:00:00"/>
    <d v="1899-12-30T01:46:00"/>
    <d v="2023-04-02T00:00:00"/>
    <d v="1899-12-30T04:58:00"/>
    <s v="Mesero_5"/>
    <x v="0"/>
    <s v="Tarjeta de crédito"/>
    <n v="28.1"/>
    <s v="Libre"/>
    <n v="213"/>
    <s v="Perú"/>
    <d v="1899-12-30T03:12:00"/>
    <s v="1:40"/>
    <d v="1899-12-30T01:32:00"/>
    <n v="87"/>
    <d v="2023-04-02T00:00:00"/>
    <x v="1"/>
    <x v="0"/>
  </r>
  <r>
    <n v="2"/>
    <s v="Cliente_176"/>
    <n v="4"/>
    <d v="2023-04-02T00:00:00"/>
    <d v="1899-12-30T03:18:00"/>
    <d v="2023-04-02T00:00:00"/>
    <d v="1899-12-30T05:09:00"/>
    <s v="Mesero_1"/>
    <x v="0"/>
    <s v="Tarjeta de débito"/>
    <n v="33.39"/>
    <s v="Ocupada"/>
    <n v="214"/>
    <s v="Argentina"/>
    <d v="1899-12-30T02:06:00"/>
    <s v="0:38"/>
    <d v="1899-12-30T01:28:00"/>
    <n v="228"/>
    <d v="2023-04-02T00:00:00"/>
    <x v="1"/>
    <x v="0"/>
  </r>
  <r>
    <n v="6"/>
    <s v="Cliente_551"/>
    <n v="4"/>
    <d v="2023-04-02T00:00:00"/>
    <d v="1899-12-30T03:52:00"/>
    <d v="2023-04-02T00:00:00"/>
    <d v="1899-12-30T06:25:00"/>
    <s v="Mesero_3"/>
    <x v="0"/>
    <s v="Tarjeta de débito"/>
    <n v="35.64"/>
    <s v="Ocupada"/>
    <n v="215"/>
    <s v="Uruguay"/>
    <d v="1899-12-30T02:48:00"/>
    <s v="0:46"/>
    <d v="1899-12-30T02:02:00"/>
    <n v="158"/>
    <d v="2023-04-02T00:00:00"/>
    <x v="1"/>
    <x v="0"/>
  </r>
  <r>
    <n v="17"/>
    <s v="Cliente_240"/>
    <n v="6"/>
    <d v="2023-04-02T00:00:00"/>
    <d v="1899-12-30T01:46:00"/>
    <d v="2023-04-02T00:00:00"/>
    <d v="1899-12-30T05:36:00"/>
    <s v="Mesero_2"/>
    <x v="0"/>
    <s v="Tarjeta de crédito"/>
    <n v="35.69"/>
    <s v="Libre"/>
    <n v="216"/>
    <s v="Uruguay"/>
    <d v="1899-12-30T03:50:00"/>
    <s v="2:00"/>
    <d v="1899-12-30T01:50:00"/>
    <n v="142"/>
    <d v="2023-04-02T00:00:00"/>
    <x v="1"/>
    <x v="0"/>
  </r>
  <r>
    <n v="1"/>
    <s v="Cliente_124"/>
    <n v="2"/>
    <d v="2023-04-02T00:00:00"/>
    <d v="1899-12-30T00:54:00"/>
    <d v="2023-04-02T00:00:00"/>
    <d v="1899-12-30T04:45:00"/>
    <s v="Mesero_3"/>
    <x v="2"/>
    <s v="Tarjeta de crédito"/>
    <n v="31.17"/>
    <s v="Ocupada"/>
    <n v="217"/>
    <s v="Colombia"/>
    <d v="1899-12-30T04:06:00"/>
    <s v="0:13"/>
    <d v="1899-12-30T03:53:00"/>
    <n v="96"/>
    <d v="2023-04-02T00:00:00"/>
    <x v="1"/>
    <x v="0"/>
  </r>
  <r>
    <n v="13"/>
    <s v="Cliente_759"/>
    <n v="3"/>
    <d v="2023-04-02T00:00:00"/>
    <d v="1899-12-30T00:27:00"/>
    <d v="2023-04-02T00:00:00"/>
    <d v="1899-12-30T03:41:00"/>
    <s v="Mesero_5"/>
    <x v="0"/>
    <s v="Tarjeta de crédito"/>
    <n v="23.34"/>
    <s v="Ocupada"/>
    <n v="218"/>
    <s v="Argentina"/>
    <d v="1899-12-30T03:29:00"/>
    <s v="0:46"/>
    <d v="1899-12-30T02:43:00"/>
    <n v="184"/>
    <d v="2023-04-02T00:00:00"/>
    <x v="1"/>
    <x v="0"/>
  </r>
  <r>
    <n v="1"/>
    <s v="Cliente_959"/>
    <n v="5"/>
    <d v="2023-04-02T00:00:00"/>
    <d v="1899-12-30T02:33:00"/>
    <d v="2023-04-02T00:00:00"/>
    <d v="1899-12-30T04:49:00"/>
    <s v="Mesero_3"/>
    <x v="0"/>
    <s v="Tarjeta de crédito"/>
    <n v="46.96"/>
    <s v="Libre"/>
    <n v="219"/>
    <s v="Venezuela"/>
    <d v="1899-12-30T02:16:00"/>
    <s v="0:23"/>
    <d v="1899-12-30T01:53:00"/>
    <n v="139"/>
    <d v="2023-04-02T00:00:00"/>
    <x v="1"/>
    <x v="0"/>
  </r>
  <r>
    <n v="15"/>
    <s v="Cliente_151"/>
    <n v="6"/>
    <d v="2023-04-02T00:00:00"/>
    <d v="1899-12-30T01:01:00"/>
    <d v="2023-04-02T00:00:00"/>
    <d v="1899-12-30T04:57:00"/>
    <s v="Mesero_5"/>
    <x v="0"/>
    <s v="Tarjeta de crédito"/>
    <n v="48.5"/>
    <s v="Reservada"/>
    <n v="220"/>
    <s v="Ecuador"/>
    <d v="1899-12-30T03:56:00"/>
    <s v="0:13"/>
    <d v="1899-12-30T03:43:00"/>
    <n v="24"/>
    <d v="2023-04-02T00:00:00"/>
    <x v="1"/>
    <x v="0"/>
  </r>
  <r>
    <n v="16"/>
    <s v="Cliente_744"/>
    <n v="1"/>
    <d v="2023-04-02T00:00:00"/>
    <d v="1899-12-30T01:51:00"/>
    <d v="2023-04-02T00:00:00"/>
    <d v="1899-12-30T03:05:00"/>
    <s v="Mesero_3"/>
    <x v="0"/>
    <s v="Tarjeta de crédito"/>
    <n v="17.829999999999998"/>
    <s v="Libre"/>
    <n v="221"/>
    <s v="Chile"/>
    <d v="1899-12-30T01:14:00"/>
    <s v="1:48"/>
    <d v="1899-12-30T00:00:00"/>
    <n v="193"/>
    <d v="2023-04-02T00:00:00"/>
    <x v="1"/>
    <x v="1"/>
  </r>
  <r>
    <n v="3"/>
    <s v="Cliente_189"/>
    <n v="3"/>
    <d v="2023-04-02T00:00:00"/>
    <d v="1899-12-30T03:38:00"/>
    <d v="2023-04-02T00:00:00"/>
    <d v="1899-12-30T06:42:00"/>
    <s v="Mesero_5"/>
    <x v="2"/>
    <s v="Tarjeta de débito"/>
    <n v="32.58"/>
    <s v="Libre"/>
    <n v="222"/>
    <s v="Ecuador"/>
    <d v="1899-12-30T03:04:00"/>
    <s v="1:25"/>
    <d v="1899-12-30T01:39:00"/>
    <n v="97"/>
    <d v="2023-04-02T00:00:00"/>
    <x v="1"/>
    <x v="0"/>
  </r>
  <r>
    <n v="19"/>
    <s v="Cliente_576"/>
    <n v="2"/>
    <d v="2023-04-02T00:00:00"/>
    <d v="1899-12-30T01:16:00"/>
    <d v="2023-04-02T00:00:00"/>
    <d v="1899-12-30T02:50:00"/>
    <s v="Mesero_5"/>
    <x v="2"/>
    <s v="Tarjeta de crédito"/>
    <n v="49.62"/>
    <s v="Reservada"/>
    <n v="223"/>
    <s v="Argentina"/>
    <d v="1899-12-30T01:34:00"/>
    <s v="0:53"/>
    <d v="1899-12-30T00:41:00"/>
    <n v="32"/>
    <d v="2023-04-02T00:00:00"/>
    <x v="1"/>
    <x v="0"/>
  </r>
  <r>
    <n v="7"/>
    <s v="Cliente_474"/>
    <n v="6"/>
    <d v="2023-04-02T00:00:00"/>
    <d v="1899-12-30T02:07:00"/>
    <d v="2023-04-02T00:00:00"/>
    <d v="1899-12-30T05:47:00"/>
    <s v="Mesero_3"/>
    <x v="0"/>
    <s v="Tarjeta de crédito"/>
    <n v="17.61"/>
    <s v="Ocupada"/>
    <n v="224"/>
    <s v="Bolivia"/>
    <d v="1899-12-30T03:55:00"/>
    <s v="0:20"/>
    <d v="1899-12-30T03:35:00"/>
    <n v="52"/>
    <d v="2023-04-02T00:00:00"/>
    <x v="1"/>
    <x v="0"/>
  </r>
  <r>
    <n v="19"/>
    <s v="Cliente_990"/>
    <n v="4"/>
    <d v="2023-04-02T00:00:00"/>
    <d v="1899-12-30T00:14:00"/>
    <d v="2023-04-02T00:00:00"/>
    <d v="1899-12-30T01:24:00"/>
    <s v="Mesero_3"/>
    <x v="1"/>
    <s v="Tarjeta de crédito"/>
    <n v="35.020000000000003"/>
    <s v="Reservada"/>
    <n v="225"/>
    <s v="Perú"/>
    <d v="1899-12-30T01:10:00"/>
    <s v="1:34"/>
    <d v="1899-12-30T00:00:00"/>
    <n v="168"/>
    <d v="2023-04-02T00:00:00"/>
    <x v="1"/>
    <x v="1"/>
  </r>
  <r>
    <n v="7"/>
    <s v="Cliente_67"/>
    <n v="6"/>
    <d v="2023-04-02T00:00:00"/>
    <d v="1899-12-30T00:58:00"/>
    <d v="2023-04-02T00:00:00"/>
    <d v="1899-12-30T04:09:00"/>
    <s v="Mesero_1"/>
    <x v="2"/>
    <s v="Tarjeta de crédito"/>
    <n v="39.479999999999997"/>
    <s v="Reservada"/>
    <n v="226"/>
    <s v="Venezuela"/>
    <d v="1899-12-30T03:11:00"/>
    <s v="2:26"/>
    <d v="1899-12-30T00:45:00"/>
    <n v="171"/>
    <d v="2023-04-02T00:00:00"/>
    <x v="1"/>
    <x v="0"/>
  </r>
  <r>
    <n v="17"/>
    <s v="Cliente_378"/>
    <n v="6"/>
    <d v="2023-04-02T00:00:00"/>
    <d v="1899-12-30T01:49:00"/>
    <d v="2023-04-02T00:00:00"/>
    <d v="1899-12-30T04:52:00"/>
    <s v="Mesero_5"/>
    <x v="0"/>
    <s v="Tarjeta de crédito"/>
    <n v="41.05"/>
    <s v="Libre"/>
    <n v="227"/>
    <s v="Chile"/>
    <d v="1899-12-30T03:03:00"/>
    <s v="1:59"/>
    <d v="1899-12-30T01:04:00"/>
    <n v="211"/>
    <d v="2023-04-02T00:00:00"/>
    <x v="1"/>
    <x v="0"/>
  </r>
  <r>
    <n v="16"/>
    <s v="Cliente_445"/>
    <n v="4"/>
    <d v="2023-04-02T00:00:00"/>
    <d v="1899-12-30T01:40:00"/>
    <d v="2023-04-02T00:00:00"/>
    <d v="1899-12-30T04:02:00"/>
    <s v="Mesero_3"/>
    <x v="0"/>
    <s v="Tarjeta de crédito"/>
    <n v="10.66"/>
    <s v="Ocupada"/>
    <n v="228"/>
    <s v="Ecuador"/>
    <d v="1899-12-30T02:37:00"/>
    <s v="0:35"/>
    <d v="1899-12-30T02:02:00"/>
    <n v="69"/>
    <d v="2023-04-02T00:00:00"/>
    <x v="1"/>
    <x v="0"/>
  </r>
  <r>
    <n v="14"/>
    <s v="Cliente_984"/>
    <n v="3"/>
    <d v="2023-04-02T00:00:00"/>
    <d v="1899-12-30T02:34:00"/>
    <d v="2023-04-02T00:00:00"/>
    <d v="1899-12-30T04:30:00"/>
    <s v="Mesero_2"/>
    <x v="2"/>
    <s v="Tarjeta de crédito"/>
    <n v="28.58"/>
    <s v="Reservada"/>
    <n v="229"/>
    <s v="Bolivia"/>
    <d v="1899-12-30T01:56:00"/>
    <s v="1:57"/>
    <d v="1899-12-30T00:00:00"/>
    <n v="124"/>
    <d v="2023-04-02T00:00:00"/>
    <x v="1"/>
    <x v="1"/>
  </r>
  <r>
    <n v="5"/>
    <s v="Cliente_167"/>
    <n v="5"/>
    <d v="2023-04-02T00:00:00"/>
    <d v="1899-12-30T02:15:00"/>
    <d v="2023-04-02T00:00:00"/>
    <d v="1899-12-30T04:48:00"/>
    <s v="Mesero_2"/>
    <x v="0"/>
    <s v="Tarjeta de crédito"/>
    <n v="15.84"/>
    <s v="Libre"/>
    <n v="230"/>
    <s v="Venezuela"/>
    <d v="1899-12-30T02:33:00"/>
    <s v="1:31"/>
    <d v="1899-12-30T01:02:00"/>
    <n v="214"/>
    <d v="2023-04-02T00:00:00"/>
    <x v="1"/>
    <x v="0"/>
  </r>
  <r>
    <n v="8"/>
    <s v="Cliente_877"/>
    <n v="2"/>
    <d v="2023-04-02T00:00:00"/>
    <d v="1899-12-30T01:12:00"/>
    <d v="2023-04-02T00:00:00"/>
    <d v="1899-12-30T03:10:00"/>
    <s v="Mesero_2"/>
    <x v="0"/>
    <s v="Tarjeta de crédito"/>
    <n v="49.1"/>
    <s v="Ocupada"/>
    <n v="231"/>
    <s v="Perú"/>
    <d v="1899-12-30T02:13:00"/>
    <s v="2:30"/>
    <d v="1899-12-30T00:00:00"/>
    <n v="208"/>
    <d v="2023-04-02T00:00:00"/>
    <x v="1"/>
    <x v="1"/>
  </r>
  <r>
    <n v="2"/>
    <s v="Cliente_494"/>
    <n v="2"/>
    <d v="2023-04-02T00:00:00"/>
    <d v="1899-12-30T02:04:00"/>
    <d v="2023-04-02T00:00:00"/>
    <d v="1899-12-30T03:25:00"/>
    <s v="Mesero_1"/>
    <x v="0"/>
    <s v="Tarjeta de crédito"/>
    <n v="15.43"/>
    <s v="Reservada"/>
    <n v="232"/>
    <s v="Argentina"/>
    <d v="1899-12-30T01:21:00"/>
    <s v="2:19"/>
    <d v="1899-12-30T00:00:00"/>
    <n v="190"/>
    <d v="2023-04-02T00:00:00"/>
    <x v="1"/>
    <x v="1"/>
  </r>
  <r>
    <n v="8"/>
    <s v="Cliente_881"/>
    <n v="1"/>
    <d v="2023-04-02T00:00:00"/>
    <d v="1899-12-30T00:52:00"/>
    <d v="2023-04-02T00:00:00"/>
    <d v="1899-12-30T02:39:00"/>
    <s v="Mesero_2"/>
    <x v="1"/>
    <s v="Tarjeta de débito"/>
    <n v="45.64"/>
    <s v="Libre"/>
    <n v="233"/>
    <s v="Argentina"/>
    <d v="1899-12-30T01:47:00"/>
    <s v="0:31"/>
    <d v="1899-12-30T01:16:00"/>
    <n v="38"/>
    <d v="2023-04-02T00:00:00"/>
    <x v="1"/>
    <x v="0"/>
  </r>
  <r>
    <n v="17"/>
    <s v="Cliente_264"/>
    <n v="6"/>
    <d v="2023-04-02T00:00:00"/>
    <d v="1899-12-30T02:46:00"/>
    <d v="2023-04-02T00:00:00"/>
    <d v="1899-12-30T05:28:00"/>
    <s v="Mesero_3"/>
    <x v="1"/>
    <s v="Tarjeta de crédito"/>
    <n v="10.220000000000001"/>
    <s v="Libre"/>
    <n v="234"/>
    <s v="Brasil"/>
    <d v="1899-12-30T02:42:00"/>
    <s v="1:39"/>
    <d v="1899-12-30T01:03:00"/>
    <n v="225"/>
    <d v="2023-04-02T00:00:00"/>
    <x v="1"/>
    <x v="0"/>
  </r>
  <r>
    <n v="13"/>
    <s v="Cliente_230"/>
    <n v="5"/>
    <d v="2023-04-02T00:00:00"/>
    <d v="1899-12-30T00:22:00"/>
    <d v="2023-04-02T00:00:00"/>
    <d v="1899-12-30T02:48:00"/>
    <s v="Mesero_3"/>
    <x v="2"/>
    <s v="Tarjeta de crédito"/>
    <n v="26.37"/>
    <s v="Reservada"/>
    <n v="235"/>
    <s v="España"/>
    <d v="1899-12-30T02:26:00"/>
    <s v="0:25"/>
    <d v="1899-12-30T02:01:00"/>
    <n v="33"/>
    <d v="2023-04-02T00:00:00"/>
    <x v="1"/>
    <x v="0"/>
  </r>
  <r>
    <n v="12"/>
    <s v="Cliente_142"/>
    <n v="2"/>
    <d v="2023-04-02T00:00:00"/>
    <d v="1899-12-30T00:52:00"/>
    <d v="2023-04-02T00:00:00"/>
    <d v="1899-12-30T02:26:00"/>
    <s v="Mesero_3"/>
    <x v="0"/>
    <s v="Tarjeta de crédito"/>
    <n v="39.81"/>
    <s v="Libre"/>
    <n v="236"/>
    <s v="Argentina"/>
    <d v="1899-12-30T01:34:00"/>
    <s v="1:41"/>
    <d v="1899-12-30T00:00:00"/>
    <n v="255"/>
    <d v="2023-04-02T00:00:00"/>
    <x v="1"/>
    <x v="1"/>
  </r>
  <r>
    <n v="4"/>
    <s v="Cliente_55"/>
    <n v="6"/>
    <d v="2023-04-02T00:00:00"/>
    <d v="1899-12-30T02:45:00"/>
    <d v="2023-04-02T00:00:00"/>
    <d v="1899-12-30T06:00:00"/>
    <s v="Mesero_2"/>
    <x v="0"/>
    <s v="Tarjeta de crédito"/>
    <n v="13.15"/>
    <s v="Ocupada"/>
    <n v="237"/>
    <s v="Perú"/>
    <d v="1899-12-30T03:30:00"/>
    <s v="0:37"/>
    <d v="1899-12-30T02:53:00"/>
    <n v="106"/>
    <d v="2023-04-02T00:00:00"/>
    <x v="1"/>
    <x v="0"/>
  </r>
  <r>
    <n v="13"/>
    <s v="Cliente_599"/>
    <n v="6"/>
    <d v="2023-04-02T00:00:00"/>
    <d v="1899-12-30T02:17:00"/>
    <d v="2023-04-02T00:00:00"/>
    <d v="1899-12-30T04:56:00"/>
    <s v="Mesero_2"/>
    <x v="1"/>
    <s v="Tarjeta de crédito"/>
    <n v="33.020000000000003"/>
    <s v="Libre"/>
    <n v="238"/>
    <s v="Brasil"/>
    <d v="1899-12-30T02:39:00"/>
    <s v="0:45"/>
    <d v="1899-12-30T01:54:00"/>
    <n v="72"/>
    <d v="2023-04-02T00:00:00"/>
    <x v="1"/>
    <x v="0"/>
  </r>
  <r>
    <n v="12"/>
    <s v="Cliente_856"/>
    <n v="6"/>
    <d v="2023-04-02T00:00:00"/>
    <d v="1899-12-30T02:46:00"/>
    <d v="2023-04-02T00:00:00"/>
    <d v="1899-12-30T06:07:00"/>
    <s v="Mesero_4"/>
    <x v="0"/>
    <s v="Efectivo"/>
    <n v="11.76"/>
    <s v="Reservada"/>
    <n v="239"/>
    <s v="Brasil"/>
    <d v="1899-12-30T03:21:00"/>
    <s v="1:13"/>
    <d v="1899-12-30T02:08:00"/>
    <n v="74"/>
    <d v="2023-04-02T00:00:00"/>
    <x v="1"/>
    <x v="0"/>
  </r>
  <r>
    <n v="9"/>
    <s v="Cliente_722"/>
    <n v="1"/>
    <d v="2023-04-02T00:00:00"/>
    <d v="1899-12-30T00:16:00"/>
    <d v="2023-04-02T00:00:00"/>
    <d v="1899-12-30T03:10:00"/>
    <s v="Mesero_3"/>
    <x v="0"/>
    <s v="Tarjeta de débito"/>
    <n v="33.81"/>
    <s v="Libre"/>
    <n v="240"/>
    <s v="Perú"/>
    <d v="1899-12-30T02:54:00"/>
    <s v="2:09"/>
    <d v="1899-12-30T00:45:00"/>
    <n v="294"/>
    <d v="2023-04-02T00:00:00"/>
    <x v="1"/>
    <x v="0"/>
  </r>
  <r>
    <n v="12"/>
    <s v="Cliente_935"/>
    <n v="4"/>
    <d v="2023-04-02T00:00:00"/>
    <d v="1899-12-30T00:04:00"/>
    <d v="2023-04-02T00:00:00"/>
    <d v="1899-12-30T01:04:00"/>
    <s v="Mesero_5"/>
    <x v="0"/>
    <s v="Tarjeta de crédito"/>
    <n v="38.97"/>
    <s v="Ocupada"/>
    <n v="241"/>
    <s v="Brasil"/>
    <d v="1899-12-30T01:15:00"/>
    <s v="0:11"/>
    <d v="1899-12-30T01:04:00"/>
    <n v="18"/>
    <d v="2023-04-02T00:00:00"/>
    <x v="1"/>
    <x v="0"/>
  </r>
  <r>
    <n v="12"/>
    <s v="Cliente_961"/>
    <n v="2"/>
    <d v="2023-04-02T00:00:00"/>
    <d v="1899-12-30T03:42:00"/>
    <d v="2023-04-02T00:00:00"/>
    <d v="1899-12-30T05:09:00"/>
    <s v="Mesero_2"/>
    <x v="0"/>
    <s v="Tarjeta de crédito"/>
    <n v="31.29"/>
    <s v="Reservada"/>
    <n v="242"/>
    <s v="Venezuela"/>
    <d v="1899-12-30T01:27:00"/>
    <s v="1:39"/>
    <d v="1899-12-30T00:00:00"/>
    <n v="134"/>
    <d v="2023-04-02T00:00:00"/>
    <x v="1"/>
    <x v="1"/>
  </r>
  <r>
    <n v="4"/>
    <s v="Cliente_924"/>
    <n v="4"/>
    <d v="2023-04-02T00:00:00"/>
    <d v="1899-12-30T00:42:00"/>
    <d v="2023-04-02T00:00:00"/>
    <d v="1899-12-30T04:11:00"/>
    <s v="Mesero_2"/>
    <x v="0"/>
    <s v="Tarjeta de crédito"/>
    <n v="21.45"/>
    <s v="Libre"/>
    <n v="243"/>
    <s v="España"/>
    <d v="1899-12-30T03:29:00"/>
    <s v="0:22"/>
    <d v="1899-12-30T03:07:00"/>
    <n v="120"/>
    <d v="2023-04-02T00:00:00"/>
    <x v="1"/>
    <x v="0"/>
  </r>
  <r>
    <n v="17"/>
    <s v="Cliente_390"/>
    <n v="6"/>
    <d v="2023-04-02T00:00:00"/>
    <d v="1899-12-30T03:44:00"/>
    <d v="2023-04-02T00:00:00"/>
    <d v="1899-12-30T06:01:00"/>
    <s v="Mesero_3"/>
    <x v="0"/>
    <s v="Efectivo"/>
    <n v="17.649999999999999"/>
    <s v="Reservada"/>
    <n v="244"/>
    <s v="Perú"/>
    <d v="1899-12-30T02:17:00"/>
    <s v="1:29"/>
    <d v="1899-12-30T00:48:00"/>
    <n v="158"/>
    <d v="2023-04-02T00:00:00"/>
    <x v="1"/>
    <x v="0"/>
  </r>
  <r>
    <n v="11"/>
    <s v="Cliente_579"/>
    <n v="1"/>
    <d v="2023-04-02T00:00:00"/>
    <d v="1899-12-30T03:31:00"/>
    <d v="2023-04-02T00:00:00"/>
    <d v="1899-12-30T06:57:00"/>
    <s v="Mesero_1"/>
    <x v="0"/>
    <s v="Tarjeta de crédito"/>
    <n v="14.82"/>
    <s v="Reservada"/>
    <n v="245"/>
    <s v="Bolivia"/>
    <d v="1899-12-30T03:26:00"/>
    <s v="1:56"/>
    <d v="1899-12-30T01:30:00"/>
    <n v="273"/>
    <d v="2023-04-02T00:00:00"/>
    <x v="1"/>
    <x v="0"/>
  </r>
  <r>
    <n v="2"/>
    <s v="Cliente_961"/>
    <n v="6"/>
    <d v="2023-04-02T00:00:00"/>
    <d v="1899-12-30T01:50:00"/>
    <d v="2023-04-02T00:00:00"/>
    <d v="1899-12-30T04:09:00"/>
    <s v="Mesero_2"/>
    <x v="0"/>
    <s v="Tarjeta de crédito"/>
    <n v="42.75"/>
    <s v="Libre"/>
    <n v="246"/>
    <s v="Bolivia"/>
    <d v="1899-12-30T02:19:00"/>
    <s v="2:26"/>
    <d v="1899-12-30T00:00:00"/>
    <n v="327"/>
    <d v="2023-04-02T00:00:00"/>
    <x v="1"/>
    <x v="1"/>
  </r>
  <r>
    <n v="11"/>
    <s v="Cliente_788"/>
    <n v="6"/>
    <d v="2023-04-02T00:00:00"/>
    <d v="1899-12-30T02:34:00"/>
    <d v="2023-04-02T00:00:00"/>
    <d v="1899-12-30T05:21:00"/>
    <s v="Mesero_2"/>
    <x v="0"/>
    <s v="Tarjeta de crédito"/>
    <n v="49.07"/>
    <s v="Ocupada"/>
    <n v="247"/>
    <s v="Ecuador"/>
    <d v="1899-12-30T03:02:00"/>
    <s v="0:59"/>
    <d v="1899-12-30T02:03:00"/>
    <n v="66"/>
    <d v="2023-04-02T00:00:00"/>
    <x v="1"/>
    <x v="0"/>
  </r>
  <r>
    <n v="12"/>
    <s v="Cliente_567"/>
    <n v="6"/>
    <d v="2023-04-02T00:00:00"/>
    <d v="1899-12-30T00:26:00"/>
    <d v="2023-04-02T00:00:00"/>
    <d v="1899-12-30T02:18:00"/>
    <s v="Mesero_2"/>
    <x v="0"/>
    <s v="Tarjeta de débito"/>
    <n v="18.690000000000001"/>
    <s v="Ocupada"/>
    <n v="248"/>
    <s v="Chile"/>
    <d v="1899-12-30T02:07:00"/>
    <s v="2:00"/>
    <d v="1899-12-30T00:07:00"/>
    <n v="225"/>
    <d v="2023-04-02T00:00:00"/>
    <x v="1"/>
    <x v="0"/>
  </r>
  <r>
    <n v="8"/>
    <s v="Cliente_927"/>
    <n v="6"/>
    <d v="2023-04-02T00:00:00"/>
    <d v="1899-12-30T00:58:00"/>
    <d v="2023-04-02T00:00:00"/>
    <d v="1899-12-30T03:55:00"/>
    <s v="Mesero_2"/>
    <x v="2"/>
    <s v="Tarjeta de crédito"/>
    <n v="47.71"/>
    <s v="Ocupada"/>
    <n v="249"/>
    <s v="España"/>
    <d v="1899-12-30T03:12:00"/>
    <s v="1:49"/>
    <d v="1899-12-30T01:23:00"/>
    <n v="80"/>
    <d v="2023-04-02T00:00:00"/>
    <x v="1"/>
    <x v="0"/>
  </r>
  <r>
    <n v="8"/>
    <s v="Cliente_539"/>
    <n v="2"/>
    <d v="2023-04-02T00:00:00"/>
    <d v="1899-12-30T02:56:00"/>
    <d v="2023-04-02T00:00:00"/>
    <d v="1899-12-30T06:33:00"/>
    <s v="Mesero_4"/>
    <x v="0"/>
    <s v="Tarjeta de crédito"/>
    <n v="23.21"/>
    <s v="Libre"/>
    <n v="250"/>
    <s v="España"/>
    <d v="1899-12-30T03:37:00"/>
    <s v="0:29"/>
    <d v="1899-12-30T03:08:00"/>
    <n v="20"/>
    <d v="2023-04-02T00:00:00"/>
    <x v="1"/>
    <x v="0"/>
  </r>
  <r>
    <n v="12"/>
    <s v="Cliente_872"/>
    <n v="6"/>
    <d v="2023-04-02T00:00:00"/>
    <d v="1899-12-30T01:20:00"/>
    <d v="2023-04-02T00:00:00"/>
    <d v="1899-12-30T04:24:00"/>
    <s v="Mesero_1"/>
    <x v="0"/>
    <s v="Tarjeta de crédito"/>
    <n v="13.69"/>
    <s v="Ocupada"/>
    <n v="251"/>
    <s v="Uruguay"/>
    <d v="1899-12-30T03:19:00"/>
    <s v="2:02"/>
    <d v="1899-12-30T01:17:00"/>
    <n v="109"/>
    <d v="2023-04-02T00:00:00"/>
    <x v="1"/>
    <x v="0"/>
  </r>
  <r>
    <n v="4"/>
    <s v="Cliente_425"/>
    <n v="3"/>
    <d v="2023-04-02T00:00:00"/>
    <d v="1899-12-30T00:39:00"/>
    <d v="2023-04-02T00:00:00"/>
    <d v="1899-12-30T04:24:00"/>
    <s v="Mesero_4"/>
    <x v="0"/>
    <s v="Tarjeta de crédito"/>
    <n v="43.81"/>
    <s v="Libre"/>
    <n v="252"/>
    <s v="Colombia"/>
    <d v="1899-12-30T03:45:00"/>
    <s v="1:24"/>
    <d v="1899-12-30T02:21:00"/>
    <n v="102"/>
    <d v="2023-04-02T00:00:00"/>
    <x v="1"/>
    <x v="0"/>
  </r>
  <r>
    <n v="8"/>
    <s v="Cliente_700"/>
    <n v="2"/>
    <d v="2023-04-02T00:00:00"/>
    <d v="1899-12-30T00:54:00"/>
    <d v="2023-04-02T00:00:00"/>
    <d v="1899-12-30T03:45:00"/>
    <s v="Mesero_3"/>
    <x v="2"/>
    <s v="Tarjeta de crédito"/>
    <n v="34.69"/>
    <s v="Ocupada"/>
    <n v="253"/>
    <s v="Argentina"/>
    <d v="1899-12-30T03:06:00"/>
    <s v="0:55"/>
    <d v="1899-12-30T02:11:00"/>
    <n v="154"/>
    <d v="2023-04-02T00:00:00"/>
    <x v="1"/>
    <x v="0"/>
  </r>
  <r>
    <n v="10"/>
    <s v="Cliente_665"/>
    <n v="6"/>
    <d v="2023-04-02T00:00:00"/>
    <d v="1899-12-30T03:05:00"/>
    <d v="2023-04-02T00:00:00"/>
    <d v="1899-12-30T05:47:00"/>
    <s v="Mesero_1"/>
    <x v="2"/>
    <s v="Tarjeta de crédito"/>
    <n v="36.43"/>
    <s v="Reservada"/>
    <n v="254"/>
    <s v="Paraguay"/>
    <d v="1899-12-30T02:42:00"/>
    <s v="2:21"/>
    <d v="1899-12-30T00:21:00"/>
    <n v="297"/>
    <d v="2023-04-02T00:00:00"/>
    <x v="1"/>
    <x v="0"/>
  </r>
  <r>
    <n v="8"/>
    <s v="Cliente_978"/>
    <n v="4"/>
    <d v="2023-04-02T00:00:00"/>
    <d v="1899-12-30T02:23:00"/>
    <d v="2023-04-02T00:00:00"/>
    <d v="1899-12-30T03:59:00"/>
    <s v="Mesero_2"/>
    <x v="2"/>
    <s v="Efectivo"/>
    <n v="13.34"/>
    <s v="Reservada"/>
    <n v="255"/>
    <s v="Uruguay"/>
    <d v="1899-12-30T01:36:00"/>
    <s v="0:37"/>
    <d v="1899-12-30T00:59:00"/>
    <n v="25"/>
    <d v="2023-04-02T00:00:00"/>
    <x v="1"/>
    <x v="0"/>
  </r>
  <r>
    <n v="5"/>
    <s v="Cliente_577"/>
    <n v="2"/>
    <d v="2023-04-02T00:00:00"/>
    <d v="1899-12-30T00:23:00"/>
    <d v="2023-04-02T00:00:00"/>
    <d v="1899-12-30T03:27:00"/>
    <s v="Mesero_5"/>
    <x v="1"/>
    <s v="Efectivo"/>
    <n v="49.88"/>
    <s v="Reservada"/>
    <n v="256"/>
    <s v="Argentina"/>
    <d v="1899-12-30T03:04:00"/>
    <s v="0:16"/>
    <d v="1899-12-30T02:48:00"/>
    <n v="21"/>
    <d v="2023-04-02T00:00:00"/>
    <x v="1"/>
    <x v="0"/>
  </r>
  <r>
    <n v="12"/>
    <s v="Cliente_429"/>
    <n v="5"/>
    <d v="2023-04-02T00:00:00"/>
    <d v="1899-12-30T02:08:00"/>
    <d v="2023-04-02T00:00:00"/>
    <d v="1899-12-30T03:17:00"/>
    <s v="Mesero_2"/>
    <x v="0"/>
    <s v="Tarjeta de crédito"/>
    <n v="26.78"/>
    <s v="Reservada"/>
    <n v="257"/>
    <s v="Ecuador"/>
    <d v="1899-12-30T01:09:00"/>
    <s v="0:28"/>
    <d v="1899-12-30T00:41:00"/>
    <n v="46"/>
    <d v="2023-04-02T00:00:00"/>
    <x v="1"/>
    <x v="0"/>
  </r>
  <r>
    <n v="12"/>
    <s v="Cliente_811"/>
    <n v="1"/>
    <d v="2023-04-02T00:00:00"/>
    <d v="1899-12-30T00:39:00"/>
    <d v="2023-04-02T00:00:00"/>
    <d v="1899-12-30T04:32:00"/>
    <s v="Mesero_2"/>
    <x v="1"/>
    <s v="Tarjeta de crédito"/>
    <n v="47.99"/>
    <s v="Reservada"/>
    <n v="258"/>
    <s v="Bolivia"/>
    <d v="1899-12-30T03:53:00"/>
    <s v="1:45"/>
    <d v="1899-12-30T02:08:00"/>
    <n v="117"/>
    <d v="2023-04-02T00:00:00"/>
    <x v="1"/>
    <x v="0"/>
  </r>
  <r>
    <n v="10"/>
    <s v="Cliente_553"/>
    <n v="5"/>
    <d v="2023-04-02T00:00:00"/>
    <d v="1899-12-30T03:27:00"/>
    <d v="2023-04-02T00:00:00"/>
    <d v="1899-12-30T06:16:00"/>
    <s v="Mesero_1"/>
    <x v="0"/>
    <s v="Tarjeta de crédito"/>
    <n v="46.72"/>
    <s v="Ocupada"/>
    <n v="259"/>
    <s v="Venezuela"/>
    <d v="1899-12-30T03:04:00"/>
    <s v="0:11"/>
    <d v="1899-12-30T02:53:00"/>
    <n v="81"/>
    <d v="2023-04-02T00:00:00"/>
    <x v="1"/>
    <x v="0"/>
  </r>
  <r>
    <n v="20"/>
    <s v="Cliente_228"/>
    <n v="6"/>
    <d v="2023-04-02T00:00:00"/>
    <d v="1899-12-30T01:23:00"/>
    <d v="2023-04-02T00:00:00"/>
    <d v="1899-12-30T04:38:00"/>
    <s v="Mesero_5"/>
    <x v="0"/>
    <s v="Efectivo"/>
    <n v="47.55"/>
    <s v="Ocupada"/>
    <n v="260"/>
    <s v="Uruguay"/>
    <d v="1899-12-30T03:30:00"/>
    <s v="0:49"/>
    <d v="1899-12-30T02:41:00"/>
    <n v="69"/>
    <d v="2023-04-02T00:00:00"/>
    <x v="1"/>
    <x v="0"/>
  </r>
  <r>
    <n v="8"/>
    <s v="Cliente_249"/>
    <n v="1"/>
    <d v="2023-04-02T00:00:00"/>
    <d v="1899-12-30T01:08:00"/>
    <d v="2023-04-02T00:00:00"/>
    <d v="1899-12-30T02:55:00"/>
    <s v="Mesero_4"/>
    <x v="0"/>
    <s v="Tarjeta de crédito"/>
    <n v="32.42"/>
    <s v="Ocupada"/>
    <n v="261"/>
    <s v="Chile"/>
    <d v="1899-12-30T02:02:00"/>
    <s v="0:55"/>
    <d v="1899-12-30T01:07:00"/>
    <n v="154"/>
    <d v="2023-04-02T00:00:00"/>
    <x v="1"/>
    <x v="0"/>
  </r>
  <r>
    <n v="18"/>
    <s v="Cliente_326"/>
    <n v="4"/>
    <d v="2023-04-02T00:00:00"/>
    <d v="1899-12-30T03:44:00"/>
    <d v="2023-04-02T00:00:00"/>
    <d v="1899-12-30T07:21:00"/>
    <s v="Mesero_2"/>
    <x v="0"/>
    <s v="Tarjeta de crédito"/>
    <n v="42.83"/>
    <s v="Ocupada"/>
    <n v="262"/>
    <s v="Venezuela"/>
    <d v="1899-12-30T03:52:00"/>
    <s v="0:48"/>
    <d v="1899-12-30T03:04:00"/>
    <n v="115"/>
    <d v="2023-04-02T00:00:00"/>
    <x v="1"/>
    <x v="0"/>
  </r>
  <r>
    <n v="5"/>
    <s v="Cliente_697"/>
    <n v="1"/>
    <d v="2023-04-02T00:00:00"/>
    <d v="1899-12-30T02:53:00"/>
    <d v="2023-04-02T00:00:00"/>
    <d v="1899-12-30T05:26:00"/>
    <s v="Mesero_1"/>
    <x v="1"/>
    <s v="Tarjeta de crédito"/>
    <n v="42.96"/>
    <s v="Libre"/>
    <n v="263"/>
    <s v="Uruguay"/>
    <d v="1899-12-30T02:33:00"/>
    <s v="2:29"/>
    <d v="1899-12-30T00:04:00"/>
    <n v="121"/>
    <d v="2023-04-02T00:00:00"/>
    <x v="1"/>
    <x v="0"/>
  </r>
  <r>
    <n v="2"/>
    <s v="Cliente_281"/>
    <n v="1"/>
    <d v="2023-04-02T00:00:00"/>
    <d v="1899-12-30T03:11:00"/>
    <d v="2023-04-02T00:00:00"/>
    <d v="1899-12-30T04:26:00"/>
    <s v="Mesero_1"/>
    <x v="0"/>
    <s v="Tarjeta de crédito"/>
    <n v="49.21"/>
    <s v="Libre"/>
    <n v="264"/>
    <s v="Bolivia"/>
    <d v="1899-12-30T01:15:00"/>
    <s v="1:57"/>
    <d v="1899-12-30T00:00:00"/>
    <n v="182"/>
    <d v="2023-04-02T00:00:00"/>
    <x v="1"/>
    <x v="1"/>
  </r>
  <r>
    <n v="6"/>
    <s v="Cliente_686"/>
    <n v="1"/>
    <d v="2023-04-02T00:00:00"/>
    <d v="1899-12-30T02:54:00"/>
    <d v="2023-04-02T00:00:00"/>
    <d v="1899-12-30T06:15:00"/>
    <s v="Mesero_2"/>
    <x v="1"/>
    <s v="Tarjeta de débito"/>
    <n v="21.48"/>
    <s v="Libre"/>
    <n v="265"/>
    <s v="Chile"/>
    <d v="1899-12-30T03:21:00"/>
    <s v="2:15"/>
    <d v="1899-12-30T01:06:00"/>
    <n v="171"/>
    <d v="2023-04-02T00:00:00"/>
    <x v="1"/>
    <x v="0"/>
  </r>
  <r>
    <n v="4"/>
    <s v="Cliente_418"/>
    <n v="4"/>
    <d v="2023-04-02T00:00:00"/>
    <d v="1899-12-30T00:30:00"/>
    <d v="2023-04-02T00:00:00"/>
    <d v="1899-12-30T02:04:00"/>
    <s v="Mesero_2"/>
    <x v="0"/>
    <s v="Tarjeta de crédito"/>
    <n v="24.75"/>
    <s v="Reservada"/>
    <n v="266"/>
    <s v="Paraguay"/>
    <d v="1899-12-30T01:34:00"/>
    <s v="1:46"/>
    <d v="1899-12-30T00:00:00"/>
    <n v="99"/>
    <d v="2023-04-02T00:00:00"/>
    <x v="1"/>
    <x v="1"/>
  </r>
  <r>
    <n v="7"/>
    <s v="Cliente_397"/>
    <n v="5"/>
    <d v="2023-04-03T00:00:00"/>
    <d v="1899-12-30T02:07:00"/>
    <d v="2023-04-03T00:00:00"/>
    <d v="1899-12-30T03:48:00"/>
    <s v="Mesero_2"/>
    <x v="2"/>
    <s v="Tarjeta de crédito"/>
    <n v="44.66"/>
    <s v="Ocupada"/>
    <n v="267"/>
    <s v="España"/>
    <d v="1899-12-30T01:56:00"/>
    <s v="1:36"/>
    <d v="1899-12-30T00:20:00"/>
    <n v="118"/>
    <d v="2023-04-03T00:00:00"/>
    <x v="2"/>
    <x v="0"/>
  </r>
  <r>
    <n v="14"/>
    <s v="Cliente_477"/>
    <n v="1"/>
    <d v="2023-04-03T00:00:00"/>
    <d v="1899-12-30T00:46:00"/>
    <d v="2023-04-03T00:00:00"/>
    <d v="1899-12-30T03:44:00"/>
    <s v="Mesero_3"/>
    <x v="0"/>
    <s v="Tarjeta de débito"/>
    <n v="23.16"/>
    <s v="Libre"/>
    <n v="268"/>
    <s v="Uruguay"/>
    <d v="1899-12-30T02:58:00"/>
    <s v="1:23"/>
    <d v="1899-12-30T01:35:00"/>
    <n v="68"/>
    <d v="2023-04-03T00:00:00"/>
    <x v="2"/>
    <x v="0"/>
  </r>
  <r>
    <n v="11"/>
    <s v="Cliente_300"/>
    <n v="2"/>
    <d v="2023-04-03T00:00:00"/>
    <d v="1899-12-30T02:58:00"/>
    <d v="2023-04-03T00:00:00"/>
    <d v="1899-12-30T04:15:00"/>
    <s v="Mesero_2"/>
    <x v="0"/>
    <s v="Tarjeta de débito"/>
    <n v="39.17"/>
    <s v="Libre"/>
    <n v="269"/>
    <s v="Venezuela"/>
    <d v="1899-12-30T01:17:00"/>
    <s v="1:41"/>
    <d v="1899-12-30T00:00:00"/>
    <n v="250"/>
    <d v="2023-04-03T00:00:00"/>
    <x v="2"/>
    <x v="1"/>
  </r>
  <r>
    <n v="10"/>
    <s v="Cliente_775"/>
    <n v="1"/>
    <d v="2023-04-03T00:00:00"/>
    <d v="1899-12-30T01:11:00"/>
    <d v="2023-04-03T00:00:00"/>
    <d v="1899-12-30T04:59:00"/>
    <s v="Mesero_4"/>
    <x v="0"/>
    <s v="Tarjeta de crédito"/>
    <n v="10.130000000000001"/>
    <s v="Libre"/>
    <n v="270"/>
    <s v="Ecuador"/>
    <d v="1899-12-30T03:48:00"/>
    <s v="0:26"/>
    <d v="1899-12-30T03:22:00"/>
    <n v="102"/>
    <d v="2023-04-03T00:00:00"/>
    <x v="2"/>
    <x v="0"/>
  </r>
  <r>
    <n v="3"/>
    <s v="Cliente_928"/>
    <n v="3"/>
    <d v="2023-04-03T00:00:00"/>
    <d v="1899-12-30T01:40:00"/>
    <d v="2023-04-03T00:00:00"/>
    <d v="1899-12-30T05:10:00"/>
    <s v="Mesero_3"/>
    <x v="0"/>
    <s v="Tarjeta de crédito"/>
    <n v="16.11"/>
    <s v="Ocupada"/>
    <n v="271"/>
    <s v="Bolivia"/>
    <d v="1899-12-30T03:45:00"/>
    <s v="0:55"/>
    <d v="1899-12-30T02:50:00"/>
    <n v="44"/>
    <d v="2023-04-03T00:00:00"/>
    <x v="2"/>
    <x v="0"/>
  </r>
  <r>
    <n v="7"/>
    <s v="Cliente_132"/>
    <n v="1"/>
    <d v="2023-04-03T00:00:00"/>
    <d v="1899-12-30T00:34:00"/>
    <d v="2023-04-03T00:00:00"/>
    <d v="1899-12-30T04:24:00"/>
    <s v="Mesero_4"/>
    <x v="0"/>
    <s v="Tarjeta de crédito"/>
    <n v="42.73"/>
    <s v="Reservada"/>
    <n v="272"/>
    <s v="España"/>
    <d v="1899-12-30T03:50:00"/>
    <s v="1:23"/>
    <d v="1899-12-30T02:27:00"/>
    <n v="83"/>
    <d v="2023-04-03T00:00:00"/>
    <x v="2"/>
    <x v="0"/>
  </r>
  <r>
    <n v="20"/>
    <s v="Cliente_709"/>
    <n v="5"/>
    <d v="2023-04-03T00:00:00"/>
    <d v="1899-12-30T01:47:00"/>
    <d v="2023-04-03T00:00:00"/>
    <d v="1899-12-30T03:29:00"/>
    <s v="Mesero_2"/>
    <x v="0"/>
    <s v="Efectivo"/>
    <n v="36.299999999999997"/>
    <s v="Ocupada"/>
    <n v="273"/>
    <s v="Colombia"/>
    <d v="1899-12-30T01:57:00"/>
    <s v="1:07"/>
    <d v="1899-12-30T00:50:00"/>
    <n v="123"/>
    <d v="2023-04-03T00:00:00"/>
    <x v="2"/>
    <x v="0"/>
  </r>
  <r>
    <n v="7"/>
    <s v="Cliente_53"/>
    <n v="1"/>
    <d v="2023-04-03T00:00:00"/>
    <d v="1899-12-30T03:15:00"/>
    <d v="2023-04-03T00:00:00"/>
    <d v="1899-12-30T05:52:00"/>
    <s v="Mesero_1"/>
    <x v="0"/>
    <s v="Tarjeta de débito"/>
    <n v="19.93"/>
    <s v="Ocupada"/>
    <n v="274"/>
    <s v="Brasil"/>
    <d v="1899-12-30T02:52:00"/>
    <s v="1:15"/>
    <d v="1899-12-30T01:37:00"/>
    <n v="116"/>
    <d v="2023-04-03T00:00:00"/>
    <x v="2"/>
    <x v="0"/>
  </r>
  <r>
    <n v="5"/>
    <s v="Cliente_765"/>
    <n v="3"/>
    <d v="2023-04-03T00:00:00"/>
    <d v="1899-12-30T02:13:00"/>
    <d v="2023-04-03T00:00:00"/>
    <d v="1899-12-30T05:58:00"/>
    <s v="Mesero_2"/>
    <x v="0"/>
    <s v="Tarjeta de crédito"/>
    <n v="49.67"/>
    <s v="Reservada"/>
    <n v="275"/>
    <s v="Bolivia"/>
    <d v="1899-12-30T03:45:00"/>
    <s v="2:02"/>
    <d v="1899-12-30T01:43:00"/>
    <n v="121"/>
    <d v="2023-04-03T00:00:00"/>
    <x v="2"/>
    <x v="0"/>
  </r>
  <r>
    <n v="15"/>
    <s v="Cliente_673"/>
    <n v="6"/>
    <d v="2023-04-03T00:00:00"/>
    <d v="1899-12-30T02:35:00"/>
    <d v="2023-04-03T00:00:00"/>
    <d v="1899-12-30T05:34:00"/>
    <s v="Mesero_4"/>
    <x v="0"/>
    <s v="Tarjeta de débito"/>
    <n v="20.98"/>
    <s v="Reservada"/>
    <n v="276"/>
    <s v="Ecuador"/>
    <d v="1899-12-30T02:59:00"/>
    <s v="1:25"/>
    <d v="1899-12-30T01:34:00"/>
    <n v="70"/>
    <d v="2023-04-03T00:00:00"/>
    <x v="2"/>
    <x v="0"/>
  </r>
  <r>
    <n v="4"/>
    <s v="Cliente_243"/>
    <n v="2"/>
    <d v="2023-04-03T00:00:00"/>
    <d v="1899-12-30T01:28:00"/>
    <d v="2023-04-03T00:00:00"/>
    <d v="1899-12-30T03:56:00"/>
    <s v="Mesero_5"/>
    <x v="0"/>
    <s v="Tarjeta de crédito"/>
    <n v="10.29"/>
    <s v="Libre"/>
    <n v="277"/>
    <s v="España"/>
    <d v="1899-12-30T02:28:00"/>
    <s v="0:29"/>
    <d v="1899-12-30T01:59:00"/>
    <n v="93"/>
    <d v="2023-04-03T00:00:00"/>
    <x v="2"/>
    <x v="0"/>
  </r>
  <r>
    <n v="5"/>
    <s v="Cliente_999"/>
    <n v="4"/>
    <d v="2023-04-03T00:00:00"/>
    <d v="1899-12-30T03:10:00"/>
    <d v="2023-04-03T00:00:00"/>
    <d v="1899-12-30T05:12:00"/>
    <s v="Mesero_3"/>
    <x v="0"/>
    <s v="Efectivo"/>
    <n v="41.36"/>
    <s v="Libre"/>
    <n v="278"/>
    <s v="Venezuela"/>
    <d v="1899-12-30T02:02:00"/>
    <s v="1:01"/>
    <d v="1899-12-30T01:01:00"/>
    <n v="141"/>
    <d v="2023-04-03T00:00:00"/>
    <x v="2"/>
    <x v="0"/>
  </r>
  <r>
    <n v="11"/>
    <s v="Cliente_510"/>
    <n v="5"/>
    <d v="2023-04-03T00:00:00"/>
    <d v="1899-12-30T00:15:00"/>
    <d v="2023-04-03T00:00:00"/>
    <d v="1899-12-30T02:35:00"/>
    <s v="Mesero_2"/>
    <x v="2"/>
    <s v="Tarjeta de crédito"/>
    <n v="43.53"/>
    <s v="Libre"/>
    <n v="279"/>
    <s v="Venezuela"/>
    <d v="1899-12-30T02:20:00"/>
    <s v="2:22"/>
    <d v="1899-12-30T00:00:00"/>
    <n v="201"/>
    <d v="2023-04-03T00:00:00"/>
    <x v="2"/>
    <x v="1"/>
  </r>
  <r>
    <n v="14"/>
    <s v="Cliente_730"/>
    <n v="6"/>
    <d v="2023-04-03T00:00:00"/>
    <d v="1899-12-30T00:30:00"/>
    <d v="2023-04-03T00:00:00"/>
    <d v="1899-12-30T02:41:00"/>
    <s v="Mesero_5"/>
    <x v="0"/>
    <s v="Tarjeta de crédito"/>
    <n v="36.08"/>
    <s v="Reservada"/>
    <n v="280"/>
    <s v="Ecuador"/>
    <d v="1899-12-30T02:11:00"/>
    <s v="1:26"/>
    <d v="1899-12-30T00:45:00"/>
    <n v="117"/>
    <d v="2023-04-03T00:00:00"/>
    <x v="2"/>
    <x v="0"/>
  </r>
  <r>
    <n v="18"/>
    <s v="Cliente_617"/>
    <n v="2"/>
    <d v="2023-04-03T00:00:00"/>
    <d v="1899-12-30T03:52:00"/>
    <d v="2023-04-03T00:00:00"/>
    <d v="1899-12-30T07:50:00"/>
    <s v="Mesero_4"/>
    <x v="1"/>
    <s v="Efectivo"/>
    <n v="44.3"/>
    <s v="Ocupada"/>
    <n v="281"/>
    <s v="Perú"/>
    <d v="1899-12-30T04:13:00"/>
    <s v="0:09"/>
    <d v="1899-12-30T04:04:00"/>
    <n v="66"/>
    <d v="2023-04-03T00:00:00"/>
    <x v="2"/>
    <x v="0"/>
  </r>
  <r>
    <n v="6"/>
    <s v="Cliente_827"/>
    <n v="1"/>
    <d v="2023-04-03T00:00:00"/>
    <d v="1899-12-30T01:11:00"/>
    <d v="2023-04-03T00:00:00"/>
    <d v="1899-12-30T05:02:00"/>
    <s v="Mesero_4"/>
    <x v="0"/>
    <s v="Tarjeta de crédito"/>
    <n v="19.05"/>
    <s v="Libre"/>
    <n v="282"/>
    <s v="Uruguay"/>
    <d v="1899-12-30T03:51:00"/>
    <s v="1:54"/>
    <d v="1899-12-30T01:57:00"/>
    <n v="74"/>
    <d v="2023-04-03T00:00:00"/>
    <x v="2"/>
    <x v="0"/>
  </r>
  <r>
    <n v="19"/>
    <s v="Cliente_184"/>
    <n v="5"/>
    <d v="2023-04-03T00:00:00"/>
    <d v="1899-12-30T01:04:00"/>
    <d v="2023-04-03T00:00:00"/>
    <d v="1899-12-30T04:48:00"/>
    <s v="Mesero_5"/>
    <x v="2"/>
    <s v="Tarjeta de crédito"/>
    <n v="43.07"/>
    <s v="Libre"/>
    <n v="283"/>
    <s v="Brasil"/>
    <d v="1899-12-30T03:44:00"/>
    <s v="0:06"/>
    <d v="1899-12-30T03:38:00"/>
    <n v="78"/>
    <d v="2023-04-03T00:00:00"/>
    <x v="2"/>
    <x v="0"/>
  </r>
  <r>
    <n v="11"/>
    <s v="Cliente_345"/>
    <n v="4"/>
    <d v="2023-04-03T00:00:00"/>
    <d v="1899-12-30T02:28:00"/>
    <d v="2023-04-03T00:00:00"/>
    <d v="1899-12-30T04:37:00"/>
    <s v="Mesero_5"/>
    <x v="0"/>
    <s v="Tarjeta de débito"/>
    <n v="29.99"/>
    <s v="Ocupada"/>
    <n v="284"/>
    <s v="Perú"/>
    <d v="1899-12-30T02:24:00"/>
    <s v="3:15"/>
    <d v="1899-12-30T00:00:00"/>
    <n v="158"/>
    <d v="2023-04-03T00:00:00"/>
    <x v="2"/>
    <x v="1"/>
  </r>
  <r>
    <n v="18"/>
    <s v="Cliente_277"/>
    <n v="6"/>
    <d v="2023-04-03T00:00:00"/>
    <d v="1899-12-30T03:03:00"/>
    <d v="2023-04-03T00:00:00"/>
    <d v="1899-12-30T06:05:00"/>
    <s v="Mesero_4"/>
    <x v="0"/>
    <s v="Tarjeta de débito"/>
    <n v="10.94"/>
    <s v="Reservada"/>
    <n v="285"/>
    <s v="España"/>
    <d v="1899-12-30T03:02:00"/>
    <s v="0:12"/>
    <d v="1899-12-30T02:50:00"/>
    <n v="42"/>
    <d v="2023-04-03T00:00:00"/>
    <x v="2"/>
    <x v="0"/>
  </r>
  <r>
    <n v="15"/>
    <s v="Cliente_244"/>
    <n v="6"/>
    <d v="2023-04-03T00:00:00"/>
    <d v="1899-12-30T00:22:00"/>
    <d v="2023-04-03T00:00:00"/>
    <d v="1899-12-30T02:28:00"/>
    <s v="Mesero_3"/>
    <x v="0"/>
    <s v="Tarjeta de crédito"/>
    <n v="41.96"/>
    <s v="Ocupada"/>
    <n v="286"/>
    <s v="Argentina"/>
    <d v="1899-12-30T02:21:00"/>
    <s v="0:25"/>
    <d v="1899-12-30T01:56:00"/>
    <n v="68"/>
    <d v="2023-04-03T00:00:00"/>
    <x v="2"/>
    <x v="0"/>
  </r>
  <r>
    <n v="20"/>
    <s v="Cliente_286"/>
    <n v="2"/>
    <d v="2023-04-03T00:00:00"/>
    <d v="1899-12-30T03:37:00"/>
    <d v="2023-04-03T00:00:00"/>
    <d v="1899-12-30T04:44:00"/>
    <s v="Mesero_5"/>
    <x v="0"/>
    <s v="Tarjeta de débito"/>
    <n v="31.67"/>
    <s v="Reservada"/>
    <n v="287"/>
    <s v="Colombia"/>
    <d v="1899-12-30T01:07:00"/>
    <s v="2:01"/>
    <d v="1899-12-30T00:00:00"/>
    <n v="202"/>
    <d v="2023-04-03T00:00:00"/>
    <x v="2"/>
    <x v="1"/>
  </r>
  <r>
    <n v="15"/>
    <s v="Cliente_981"/>
    <n v="3"/>
    <d v="2023-04-03T00:00:00"/>
    <d v="1899-12-30T02:08:00"/>
    <d v="2023-04-03T00:00:00"/>
    <d v="1899-12-30T05:33:00"/>
    <s v="Mesero_5"/>
    <x v="2"/>
    <s v="Tarjeta de crédito"/>
    <n v="13.3"/>
    <s v="Reservada"/>
    <n v="288"/>
    <s v="Uruguay"/>
    <d v="1899-12-30T03:25:00"/>
    <s v="0:38"/>
    <d v="1899-12-30T02:47:00"/>
    <n v="86"/>
    <d v="2023-04-03T00:00:00"/>
    <x v="2"/>
    <x v="0"/>
  </r>
  <r>
    <n v="15"/>
    <s v="Cliente_24"/>
    <n v="5"/>
    <d v="2023-04-03T00:00:00"/>
    <d v="1899-12-30T03:08:00"/>
    <d v="2023-04-03T00:00:00"/>
    <d v="1899-12-30T06:23:00"/>
    <s v="Mesero_5"/>
    <x v="0"/>
    <s v="Tarjeta de débito"/>
    <n v="26.56"/>
    <s v="Libre"/>
    <n v="289"/>
    <s v="España"/>
    <d v="1899-12-30T03:15:00"/>
    <s v="1:08"/>
    <d v="1899-12-30T02:07:00"/>
    <n v="138"/>
    <d v="2023-04-03T00:00:00"/>
    <x v="2"/>
    <x v="0"/>
  </r>
  <r>
    <n v="19"/>
    <s v="Cliente_26"/>
    <n v="3"/>
    <d v="2023-04-03T00:00:00"/>
    <d v="1899-12-30T02:06:00"/>
    <d v="2023-04-03T00:00:00"/>
    <d v="1899-12-30T04:33:00"/>
    <s v="Mesero_3"/>
    <x v="0"/>
    <s v="Tarjeta de crédito"/>
    <n v="14.59"/>
    <s v="Ocupada"/>
    <n v="290"/>
    <s v="España"/>
    <d v="1899-12-30T02:42:00"/>
    <s v="0:57"/>
    <d v="1899-12-30T01:45:00"/>
    <n v="40"/>
    <d v="2023-04-03T00:00:00"/>
    <x v="2"/>
    <x v="0"/>
  </r>
  <r>
    <n v="2"/>
    <s v="Cliente_463"/>
    <n v="6"/>
    <d v="2023-04-03T00:00:00"/>
    <d v="1899-12-30T03:18:00"/>
    <d v="2023-04-03T00:00:00"/>
    <d v="1899-12-30T06:09:00"/>
    <s v="Mesero_2"/>
    <x v="1"/>
    <s v="Efectivo"/>
    <n v="15.44"/>
    <s v="Ocupada"/>
    <n v="291"/>
    <s v="Bolivia"/>
    <d v="1899-12-30T03:06:00"/>
    <s v="1:35"/>
    <d v="1899-12-30T01:31:00"/>
    <n v="260"/>
    <d v="2023-04-03T00:00:00"/>
    <x v="2"/>
    <x v="0"/>
  </r>
  <r>
    <n v="10"/>
    <s v="Cliente_746"/>
    <n v="3"/>
    <d v="2023-04-03T00:00:00"/>
    <d v="1899-12-30T00:09:00"/>
    <d v="2023-04-03T00:00:00"/>
    <d v="1899-12-30T01:51:00"/>
    <s v="Mesero_3"/>
    <x v="2"/>
    <s v="Tarjeta de débito"/>
    <n v="29.72"/>
    <s v="Reservada"/>
    <n v="292"/>
    <s v="Argentina"/>
    <d v="1899-12-30T01:42:00"/>
    <s v="0:23"/>
    <d v="1899-12-30T01:19:00"/>
    <n v="84"/>
    <d v="2023-04-03T00:00:00"/>
    <x v="2"/>
    <x v="0"/>
  </r>
  <r>
    <n v="16"/>
    <s v="Cliente_409"/>
    <n v="4"/>
    <d v="2023-04-03T00:00:00"/>
    <d v="1899-12-30T02:55:00"/>
    <d v="2023-04-03T00:00:00"/>
    <d v="1899-12-30T04:35:00"/>
    <s v="Mesero_3"/>
    <x v="0"/>
    <s v="Tarjeta de débito"/>
    <n v="33.11"/>
    <s v="Reservada"/>
    <n v="293"/>
    <s v="Argentina"/>
    <d v="1899-12-30T01:40:00"/>
    <s v="2:00"/>
    <d v="1899-12-30T00:00:00"/>
    <n v="216"/>
    <d v="2023-04-03T00:00:00"/>
    <x v="2"/>
    <x v="1"/>
  </r>
  <r>
    <n v="17"/>
    <s v="Cliente_339"/>
    <n v="6"/>
    <d v="2023-04-03T00:00:00"/>
    <d v="1899-12-30T00:26:00"/>
    <d v="2023-04-03T00:00:00"/>
    <d v="1899-12-30T03:57:00"/>
    <s v="Mesero_2"/>
    <x v="1"/>
    <s v="Tarjeta de crédito"/>
    <n v="20.36"/>
    <s v="Libre"/>
    <n v="294"/>
    <s v="Colombia"/>
    <d v="1899-12-30T03:31:00"/>
    <s v="1:26"/>
    <d v="1899-12-30T02:05:00"/>
    <n v="326"/>
    <d v="2023-04-03T00:00:00"/>
    <x v="2"/>
    <x v="0"/>
  </r>
  <r>
    <n v="3"/>
    <s v="Cliente_729"/>
    <n v="1"/>
    <d v="2023-04-03T00:00:00"/>
    <d v="1899-12-30T00:10:00"/>
    <d v="2023-04-03T00:00:00"/>
    <d v="1899-12-30T02:01:00"/>
    <s v="Mesero_2"/>
    <x v="0"/>
    <s v="Tarjeta de crédito"/>
    <n v="46.42"/>
    <s v="Reservada"/>
    <n v="295"/>
    <s v="Uruguay"/>
    <d v="1899-12-30T01:51:00"/>
    <s v="2:57"/>
    <d v="1899-12-30T00:00:00"/>
    <n v="247"/>
    <d v="2023-04-03T00:00:00"/>
    <x v="2"/>
    <x v="1"/>
  </r>
  <r>
    <n v="14"/>
    <s v="Cliente_565"/>
    <n v="1"/>
    <d v="2023-04-03T00:00:00"/>
    <d v="1899-12-30T02:49:00"/>
    <d v="2023-04-03T00:00:00"/>
    <d v="1899-12-30T05:58:00"/>
    <s v="Mesero_2"/>
    <x v="2"/>
    <s v="Tarjeta de crédito"/>
    <n v="29.07"/>
    <s v="Ocupada"/>
    <n v="296"/>
    <s v="España"/>
    <d v="1899-12-30T03:24:00"/>
    <s v="0:46"/>
    <d v="1899-12-30T02:38:00"/>
    <n v="59"/>
    <d v="2023-04-03T00:00:00"/>
    <x v="2"/>
    <x v="0"/>
  </r>
  <r>
    <n v="4"/>
    <s v="Cliente_873"/>
    <n v="3"/>
    <d v="2023-04-03T00:00:00"/>
    <d v="1899-12-30T01:03:00"/>
    <d v="2023-04-03T00:00:00"/>
    <d v="1899-12-30T04:27:00"/>
    <s v="Mesero_1"/>
    <x v="0"/>
    <s v="Tarjeta de crédito"/>
    <n v="43.46"/>
    <s v="Ocupada"/>
    <n v="297"/>
    <s v="España"/>
    <d v="1899-12-30T03:39:00"/>
    <s v="1:52"/>
    <d v="1899-12-30T01:47:00"/>
    <n v="175"/>
    <d v="2023-04-03T00:00:00"/>
    <x v="2"/>
    <x v="0"/>
  </r>
  <r>
    <n v="11"/>
    <s v="Cliente_195"/>
    <n v="4"/>
    <d v="2023-04-03T00:00:00"/>
    <d v="1899-12-30T03:14:00"/>
    <d v="2023-04-03T00:00:00"/>
    <d v="1899-12-30T05:29:00"/>
    <s v="Mesero_5"/>
    <x v="1"/>
    <s v="Tarjeta de crédito"/>
    <n v="23.24"/>
    <s v="Reservada"/>
    <n v="298"/>
    <s v="Bolivia"/>
    <d v="1899-12-30T02:15:00"/>
    <s v="2:21"/>
    <d v="1899-12-30T00:00:00"/>
    <n v="255"/>
    <d v="2023-04-03T00:00:00"/>
    <x v="2"/>
    <x v="1"/>
  </r>
  <r>
    <n v="6"/>
    <s v="Cliente_211"/>
    <n v="1"/>
    <d v="2023-04-03T00:00:00"/>
    <d v="1899-12-30T01:19:00"/>
    <d v="2023-04-03T00:00:00"/>
    <d v="1899-12-30T02:45:00"/>
    <s v="Mesero_5"/>
    <x v="2"/>
    <s v="Efectivo"/>
    <n v="29.68"/>
    <s v="Ocupada"/>
    <n v="299"/>
    <s v="Uruguay"/>
    <d v="1899-12-30T01:41:00"/>
    <s v="1:53"/>
    <d v="1899-12-30T00:00:00"/>
    <n v="182"/>
    <d v="2023-04-03T00:00:00"/>
    <x v="2"/>
    <x v="1"/>
  </r>
  <r>
    <n v="18"/>
    <s v="Cliente_516"/>
    <n v="6"/>
    <d v="2023-04-03T00:00:00"/>
    <d v="1899-12-30T02:17:00"/>
    <d v="2023-04-03T00:00:00"/>
    <d v="1899-12-30T04:19:00"/>
    <s v="Mesero_2"/>
    <x v="1"/>
    <s v="Tarjeta de crédito"/>
    <n v="38.380000000000003"/>
    <s v="Reservada"/>
    <n v="300"/>
    <s v="Paraguay"/>
    <d v="1899-12-30T02:02:00"/>
    <s v="1:58"/>
    <d v="1899-12-30T00:04:00"/>
    <n v="290"/>
    <d v="2023-04-03T00:00:00"/>
    <x v="2"/>
    <x v="0"/>
  </r>
  <r>
    <n v="8"/>
    <s v="Cliente_385"/>
    <n v="6"/>
    <d v="2023-04-03T00:00:00"/>
    <d v="1899-12-30T02:14:00"/>
    <d v="2023-04-03T00:00:00"/>
    <d v="1899-12-30T04:08:00"/>
    <s v="Mesero_5"/>
    <x v="0"/>
    <s v="Tarjeta de crédito"/>
    <n v="16.52"/>
    <s v="Reservada"/>
    <n v="301"/>
    <s v="Uruguay"/>
    <d v="1899-12-30T01:54:00"/>
    <s v="3:03"/>
    <d v="1899-12-30T00:00:00"/>
    <n v="223"/>
    <d v="2023-04-03T00:00:00"/>
    <x v="2"/>
    <x v="1"/>
  </r>
  <r>
    <n v="5"/>
    <s v="Cliente_929"/>
    <n v="2"/>
    <d v="2023-04-03T00:00:00"/>
    <d v="1899-12-30T01:20:00"/>
    <d v="2023-04-03T00:00:00"/>
    <d v="1899-12-30T04:56:00"/>
    <s v="Mesero_1"/>
    <x v="1"/>
    <s v="Tarjeta de crédito"/>
    <n v="39.89"/>
    <s v="Reservada"/>
    <n v="302"/>
    <s v="Colombia"/>
    <d v="1899-12-30T03:36:00"/>
    <s v="0:15"/>
    <d v="1899-12-30T03:21:00"/>
    <n v="96"/>
    <d v="2023-04-03T00:00:00"/>
    <x v="2"/>
    <x v="0"/>
  </r>
  <r>
    <n v="14"/>
    <s v="Cliente_986"/>
    <n v="5"/>
    <d v="2023-04-03T00:00:00"/>
    <d v="1899-12-30T03:38:00"/>
    <d v="2023-04-03T00:00:00"/>
    <d v="1899-12-30T06:24:00"/>
    <s v="Mesero_5"/>
    <x v="1"/>
    <s v="Tarjeta de débito"/>
    <n v="16.489999999999998"/>
    <s v="Ocupada"/>
    <n v="303"/>
    <s v="Brasil"/>
    <d v="1899-12-30T03:01:00"/>
    <s v="1:32"/>
    <d v="1899-12-30T01:29:00"/>
    <n v="210"/>
    <d v="2023-04-03T00:00:00"/>
    <x v="2"/>
    <x v="0"/>
  </r>
  <r>
    <n v="6"/>
    <s v="Cliente_994"/>
    <n v="4"/>
    <d v="2023-04-03T00:00:00"/>
    <d v="1899-12-30T03:24:00"/>
    <d v="2023-04-03T00:00:00"/>
    <d v="1899-12-30T04:40:00"/>
    <s v="Mesero_1"/>
    <x v="0"/>
    <s v="Tarjeta de crédito"/>
    <n v="22.05"/>
    <s v="Reservada"/>
    <n v="304"/>
    <s v="Colombia"/>
    <d v="1899-12-30T01:16:00"/>
    <s v="1:25"/>
    <d v="1899-12-30T00:00:00"/>
    <n v="279"/>
    <d v="2023-04-03T00:00:00"/>
    <x v="2"/>
    <x v="1"/>
  </r>
  <r>
    <n v="1"/>
    <s v="Cliente_648"/>
    <n v="2"/>
    <d v="2023-04-03T00:00:00"/>
    <d v="1899-12-30T00:45:00"/>
    <d v="2023-04-03T00:00:00"/>
    <d v="1899-12-30T04:13:00"/>
    <s v="Mesero_1"/>
    <x v="0"/>
    <s v="Tarjeta de crédito"/>
    <n v="37.92"/>
    <s v="Reservada"/>
    <n v="305"/>
    <s v="Chile"/>
    <d v="1899-12-30T03:28:00"/>
    <s v="1:05"/>
    <d v="1899-12-30T02:23:00"/>
    <n v="128"/>
    <d v="2023-04-03T00:00:00"/>
    <x v="2"/>
    <x v="0"/>
  </r>
  <r>
    <n v="7"/>
    <s v="Cliente_702"/>
    <n v="4"/>
    <d v="2023-04-03T00:00:00"/>
    <d v="1899-12-30T00:03:00"/>
    <d v="2023-04-03T00:00:00"/>
    <d v="1899-12-30T02:32:00"/>
    <s v="Mesero_5"/>
    <x v="0"/>
    <s v="Tarjeta de crédito"/>
    <n v="16.96"/>
    <s v="Ocupada"/>
    <n v="306"/>
    <s v="Chile"/>
    <d v="1899-12-30T02:44:00"/>
    <s v="0:21"/>
    <d v="1899-12-30T02:23:00"/>
    <n v="32"/>
    <d v="2023-04-03T00:00:00"/>
    <x v="2"/>
    <x v="0"/>
  </r>
  <r>
    <n v="20"/>
    <s v="Cliente_175"/>
    <n v="5"/>
    <d v="2023-04-03T00:00:00"/>
    <d v="1899-12-30T03:09:00"/>
    <d v="2023-04-03T00:00:00"/>
    <d v="1899-12-30T05:39:00"/>
    <s v="Mesero_1"/>
    <x v="0"/>
    <s v="Efectivo"/>
    <n v="31.66"/>
    <s v="Libre"/>
    <n v="307"/>
    <s v="Perú"/>
    <d v="1899-12-30T02:30:00"/>
    <s v="0:39"/>
    <d v="1899-12-30T01:51:00"/>
    <n v="63"/>
    <d v="2023-04-03T00:00:00"/>
    <x v="2"/>
    <x v="0"/>
  </r>
  <r>
    <n v="14"/>
    <s v="Cliente_846"/>
    <n v="6"/>
    <d v="2023-04-03T00:00:00"/>
    <d v="1899-12-30T01:55:00"/>
    <d v="2023-04-03T00:00:00"/>
    <d v="1899-12-30T04:39:00"/>
    <s v="Mesero_2"/>
    <x v="0"/>
    <s v="Tarjeta de crédito"/>
    <n v="33.79"/>
    <s v="Reservada"/>
    <n v="308"/>
    <s v="Uruguay"/>
    <d v="1899-12-30T02:44:00"/>
    <s v="3:06"/>
    <d v="1899-12-30T00:00:00"/>
    <n v="222"/>
    <d v="2023-04-03T00:00:00"/>
    <x v="2"/>
    <x v="1"/>
  </r>
  <r>
    <n v="9"/>
    <s v="Cliente_620"/>
    <n v="3"/>
    <d v="2023-04-03T00:00:00"/>
    <d v="1899-12-30T00:28:00"/>
    <d v="2023-04-03T00:00:00"/>
    <d v="1899-12-30T04:05:00"/>
    <s v="Mesero_1"/>
    <x v="0"/>
    <s v="Tarjeta de crédito"/>
    <n v="36.090000000000003"/>
    <s v="Reservada"/>
    <n v="309"/>
    <s v="Argentina"/>
    <d v="1899-12-30T03:37:00"/>
    <s v="2:03"/>
    <d v="1899-12-30T01:34:00"/>
    <n v="172"/>
    <d v="2023-04-03T00:00:00"/>
    <x v="2"/>
    <x v="0"/>
  </r>
  <r>
    <n v="17"/>
    <s v="Cliente_672"/>
    <n v="3"/>
    <d v="2023-04-03T00:00:00"/>
    <d v="1899-12-30T03:04:00"/>
    <d v="2023-04-03T00:00:00"/>
    <d v="1899-12-30T06:23:00"/>
    <s v="Mesero_5"/>
    <x v="2"/>
    <s v="Tarjeta de crédito"/>
    <n v="11.47"/>
    <s v="Libre"/>
    <n v="310"/>
    <s v="Uruguay"/>
    <d v="1899-12-30T03:19:00"/>
    <s v="1:37"/>
    <d v="1899-12-30T01:42:00"/>
    <n v="138"/>
    <d v="2023-04-03T00:00:00"/>
    <x v="2"/>
    <x v="0"/>
  </r>
  <r>
    <n v="6"/>
    <s v="Cliente_735"/>
    <n v="4"/>
    <d v="2023-04-03T00:00:00"/>
    <d v="1899-12-30T01:40:00"/>
    <d v="2023-04-03T00:00:00"/>
    <d v="1899-12-30T02:43:00"/>
    <s v="Mesero_3"/>
    <x v="1"/>
    <s v="Efectivo"/>
    <n v="39.270000000000003"/>
    <s v="Ocupada"/>
    <n v="311"/>
    <s v="Paraguay"/>
    <d v="1899-12-30T01:18:00"/>
    <s v="1:14"/>
    <d v="1899-12-30T00:04:00"/>
    <n v="53"/>
    <d v="2023-04-03T00:00:00"/>
    <x v="2"/>
    <x v="0"/>
  </r>
  <r>
    <n v="2"/>
    <s v="Cliente_268"/>
    <n v="4"/>
    <d v="2023-04-03T00:00:00"/>
    <d v="1899-12-30T03:07:00"/>
    <d v="2023-04-03T00:00:00"/>
    <d v="1899-12-30T06:12:00"/>
    <s v="Mesero_3"/>
    <x v="0"/>
    <s v="Tarjeta de crédito"/>
    <n v="30.89"/>
    <s v="Reservada"/>
    <n v="312"/>
    <s v="Uruguay"/>
    <d v="1899-12-30T03:05:00"/>
    <s v="0:55"/>
    <d v="1899-12-30T02:10:00"/>
    <n v="134"/>
    <d v="2023-04-03T00:00:00"/>
    <x v="2"/>
    <x v="0"/>
  </r>
  <r>
    <n v="10"/>
    <s v="Cliente_974"/>
    <n v="3"/>
    <d v="2023-04-03T00:00:00"/>
    <d v="1899-12-30T02:23:00"/>
    <d v="2023-04-03T00:00:00"/>
    <d v="1899-12-30T05:46:00"/>
    <s v="Mesero_1"/>
    <x v="1"/>
    <s v="Tarjeta de débito"/>
    <n v="43.14"/>
    <s v="Reservada"/>
    <n v="313"/>
    <s v="España"/>
    <d v="1899-12-30T03:23:00"/>
    <s v="1:46"/>
    <d v="1899-12-30T01:37:00"/>
    <n v="232"/>
    <d v="2023-04-03T00:00:00"/>
    <x v="2"/>
    <x v="0"/>
  </r>
  <r>
    <n v="20"/>
    <s v="Cliente_161"/>
    <n v="5"/>
    <d v="2023-04-03T00:00:00"/>
    <d v="1899-12-30T00:46:00"/>
    <d v="2023-04-03T00:00:00"/>
    <d v="1899-12-30T03:53:00"/>
    <s v="Mesero_4"/>
    <x v="0"/>
    <s v="Tarjeta de débito"/>
    <n v="32.18"/>
    <s v="Ocupada"/>
    <n v="314"/>
    <s v="Chile"/>
    <d v="1899-12-30T03:22:00"/>
    <s v="0:05"/>
    <d v="1899-12-30T03:17:00"/>
    <n v="27"/>
    <d v="2023-04-03T00:00:00"/>
    <x v="2"/>
    <x v="0"/>
  </r>
  <r>
    <n v="14"/>
    <s v="Cliente_600"/>
    <n v="1"/>
    <d v="2023-04-03T00:00:00"/>
    <d v="1899-12-30T00:12:00"/>
    <d v="2023-04-03T00:00:00"/>
    <d v="1899-12-30T03:29:00"/>
    <s v="Mesero_2"/>
    <x v="0"/>
    <s v="Tarjeta de crédito"/>
    <n v="20.6"/>
    <s v="Libre"/>
    <n v="315"/>
    <s v="Chile"/>
    <d v="1899-12-30T03:17:00"/>
    <s v="2:06"/>
    <d v="1899-12-30T01:11:00"/>
    <n v="161"/>
    <d v="2023-04-03T00:00:00"/>
    <x v="2"/>
    <x v="0"/>
  </r>
  <r>
    <n v="2"/>
    <s v="Cliente_654"/>
    <n v="2"/>
    <d v="2023-04-03T00:00:00"/>
    <d v="1899-12-30T01:38:00"/>
    <d v="2023-04-03T00:00:00"/>
    <d v="1899-12-30T05:32:00"/>
    <s v="Mesero_5"/>
    <x v="1"/>
    <s v="Tarjeta de crédito"/>
    <n v="31.13"/>
    <s v="Reservada"/>
    <n v="316"/>
    <s v="Perú"/>
    <d v="1899-12-30T03:54:00"/>
    <s v="2:38"/>
    <d v="1899-12-30T01:16:00"/>
    <n v="160"/>
    <d v="2023-04-03T00:00:00"/>
    <x v="2"/>
    <x v="0"/>
  </r>
  <r>
    <n v="17"/>
    <s v="Cliente_440"/>
    <n v="2"/>
    <d v="2023-04-03T00:00:00"/>
    <d v="1899-12-30T02:25:00"/>
    <d v="2023-04-03T00:00:00"/>
    <d v="1899-12-30T06:16:00"/>
    <s v="Mesero_2"/>
    <x v="1"/>
    <s v="Efectivo"/>
    <n v="24.55"/>
    <s v="Libre"/>
    <n v="317"/>
    <s v="Uruguay"/>
    <d v="1899-12-30T03:51:00"/>
    <s v="1:28"/>
    <d v="1899-12-30T02:23:00"/>
    <n v="178"/>
    <d v="2023-04-03T00:00:00"/>
    <x v="2"/>
    <x v="0"/>
  </r>
  <r>
    <n v="13"/>
    <s v="Cliente_269"/>
    <n v="3"/>
    <d v="2023-04-03T00:00:00"/>
    <d v="1899-12-30T03:33:00"/>
    <d v="2023-04-03T00:00:00"/>
    <d v="1899-12-30T05:09:00"/>
    <s v="Mesero_3"/>
    <x v="2"/>
    <s v="Tarjeta de crédito"/>
    <n v="10.08"/>
    <s v="Reservada"/>
    <n v="318"/>
    <s v="Venezuela"/>
    <d v="1899-12-30T01:36:00"/>
    <s v="0:39"/>
    <d v="1899-12-30T00:57:00"/>
    <n v="29"/>
    <d v="2023-04-03T00:00:00"/>
    <x v="2"/>
    <x v="0"/>
  </r>
  <r>
    <n v="1"/>
    <s v="Cliente_12"/>
    <n v="1"/>
    <d v="2023-04-03T00:00:00"/>
    <d v="1899-12-30T00:48:00"/>
    <d v="2023-04-03T00:00:00"/>
    <d v="1899-12-30T03:59:00"/>
    <s v="Mesero_1"/>
    <x v="0"/>
    <s v="Efectivo"/>
    <n v="30.05"/>
    <s v="Libre"/>
    <n v="319"/>
    <s v="Bolivia"/>
    <d v="1899-12-30T03:11:00"/>
    <s v="2:06"/>
    <d v="1899-12-30T01:05:00"/>
    <n v="268"/>
    <d v="2023-04-03T00:00:00"/>
    <x v="2"/>
    <x v="0"/>
  </r>
  <r>
    <n v="9"/>
    <s v="Cliente_294"/>
    <n v="1"/>
    <d v="2023-04-03T00:00:00"/>
    <d v="1899-12-30T01:30:00"/>
    <d v="2023-04-03T00:00:00"/>
    <d v="1899-12-30T04:17:00"/>
    <s v="Mesero_3"/>
    <x v="0"/>
    <s v="Tarjeta de débito"/>
    <n v="44.02"/>
    <s v="Reservada"/>
    <n v="320"/>
    <s v="España"/>
    <d v="1899-12-30T02:47:00"/>
    <s v="2:10"/>
    <d v="1899-12-30T00:37:00"/>
    <n v="98"/>
    <d v="2023-04-03T00:00:00"/>
    <x v="2"/>
    <x v="0"/>
  </r>
  <r>
    <n v="18"/>
    <s v="Cliente_659"/>
    <n v="5"/>
    <d v="2023-04-03T00:00:00"/>
    <d v="1899-12-30T02:04:00"/>
    <d v="2023-04-03T00:00:00"/>
    <d v="1899-12-30T04:18:00"/>
    <s v="Mesero_1"/>
    <x v="0"/>
    <s v="Tarjeta de crédito"/>
    <n v="23.59"/>
    <s v="Libre"/>
    <n v="321"/>
    <s v="Venezuela"/>
    <d v="1899-12-30T02:14:00"/>
    <s v="1:35"/>
    <d v="1899-12-30T00:39:00"/>
    <n v="141"/>
    <d v="2023-04-03T00:00:00"/>
    <x v="2"/>
    <x v="0"/>
  </r>
  <r>
    <n v="12"/>
    <s v="Cliente_47"/>
    <n v="1"/>
    <d v="2023-04-03T00:00:00"/>
    <d v="1899-12-30T03:41:00"/>
    <d v="2023-04-03T00:00:00"/>
    <d v="1899-12-30T05:47:00"/>
    <s v="Mesero_2"/>
    <x v="2"/>
    <s v="Tarjeta de crédito"/>
    <n v="24.69"/>
    <s v="Ocupada"/>
    <n v="322"/>
    <s v="Ecuador"/>
    <d v="1899-12-30T02:21:00"/>
    <s v="1:00"/>
    <d v="1899-12-30T01:21:00"/>
    <n v="85"/>
    <d v="2023-04-03T00:00:00"/>
    <x v="2"/>
    <x v="0"/>
  </r>
  <r>
    <n v="8"/>
    <s v="Cliente_544"/>
    <n v="1"/>
    <d v="2023-04-03T00:00:00"/>
    <d v="1899-12-30T01:23:00"/>
    <d v="2023-04-03T00:00:00"/>
    <d v="1899-12-30T04:19:00"/>
    <s v="Mesero_5"/>
    <x v="1"/>
    <s v="Efectivo"/>
    <n v="44.3"/>
    <s v="Libre"/>
    <n v="323"/>
    <s v="Chile"/>
    <d v="1899-12-30T02:56:00"/>
    <s v="2:02"/>
    <d v="1899-12-30T00:54:00"/>
    <n v="208"/>
    <d v="2023-04-03T00:00:00"/>
    <x v="2"/>
    <x v="0"/>
  </r>
  <r>
    <n v="9"/>
    <s v="Cliente_633"/>
    <n v="6"/>
    <d v="2023-04-03T00:00:00"/>
    <d v="1899-12-30T00:43:00"/>
    <d v="2023-04-03T00:00:00"/>
    <d v="1899-12-30T01:51:00"/>
    <s v="Mesero_1"/>
    <x v="2"/>
    <s v="Tarjeta de crédito"/>
    <n v="21.6"/>
    <s v="Libre"/>
    <n v="324"/>
    <s v="Perú"/>
    <d v="1899-12-30T01:08:00"/>
    <s v="1:30"/>
    <d v="1899-12-30T00:00:00"/>
    <n v="137"/>
    <d v="2023-04-03T00:00:00"/>
    <x v="2"/>
    <x v="1"/>
  </r>
  <r>
    <n v="18"/>
    <s v="Cliente_154"/>
    <n v="1"/>
    <d v="2023-04-03T00:00:00"/>
    <d v="1899-12-30T01:00:00"/>
    <d v="2023-04-03T00:00:00"/>
    <d v="1899-12-30T02:18:00"/>
    <s v="Mesero_2"/>
    <x v="0"/>
    <s v="Tarjeta de crédito"/>
    <n v="32.5"/>
    <s v="Reservada"/>
    <n v="325"/>
    <s v="Perú"/>
    <d v="1899-12-30T01:18:00"/>
    <s v="1:11"/>
    <d v="1899-12-30T00:07:00"/>
    <n v="154"/>
    <d v="2023-04-03T00:00:00"/>
    <x v="2"/>
    <x v="0"/>
  </r>
  <r>
    <n v="14"/>
    <s v="Cliente_489"/>
    <n v="4"/>
    <d v="2023-04-04T00:00:00"/>
    <d v="1899-12-30T01:39:00"/>
    <d v="2023-04-04T00:00:00"/>
    <d v="1899-12-30T05:34:00"/>
    <s v="Mesero_1"/>
    <x v="1"/>
    <s v="Tarjeta de débito"/>
    <n v="13.85"/>
    <s v="Ocupada"/>
    <n v="326"/>
    <s v="Perú"/>
    <d v="1899-12-30T04:10:00"/>
    <s v="1:31"/>
    <d v="1899-12-30T02:39:00"/>
    <n v="81"/>
    <d v="2023-04-04T00:00:00"/>
    <x v="3"/>
    <x v="0"/>
  </r>
  <r>
    <n v="12"/>
    <s v="Cliente_336"/>
    <n v="5"/>
    <d v="2023-04-04T00:00:00"/>
    <d v="1899-12-30T02:59:00"/>
    <d v="2023-04-04T00:00:00"/>
    <d v="1899-12-30T04:36:00"/>
    <s v="Mesero_5"/>
    <x v="2"/>
    <s v="Tarjeta de crédito"/>
    <n v="15.08"/>
    <s v="Reservada"/>
    <n v="327"/>
    <s v="Colombia"/>
    <d v="1899-12-30T01:37:00"/>
    <s v="1:14"/>
    <d v="1899-12-30T00:23:00"/>
    <n v="147"/>
    <d v="2023-04-04T00:00:00"/>
    <x v="3"/>
    <x v="0"/>
  </r>
  <r>
    <n v="4"/>
    <s v="Cliente_350"/>
    <n v="3"/>
    <d v="2023-04-04T00:00:00"/>
    <d v="1899-12-30T01:44:00"/>
    <d v="2023-04-04T00:00:00"/>
    <d v="1899-12-30T04:07:00"/>
    <s v="Mesero_2"/>
    <x v="2"/>
    <s v="Tarjeta de crédito"/>
    <n v="13.85"/>
    <s v="Reservada"/>
    <n v="328"/>
    <s v="Chile"/>
    <d v="1899-12-30T02:23:00"/>
    <s v="0:21"/>
    <d v="1899-12-30T02:02:00"/>
    <n v="35"/>
    <d v="2023-04-04T00:00:00"/>
    <x v="3"/>
    <x v="0"/>
  </r>
  <r>
    <n v="13"/>
    <s v="Cliente_797"/>
    <n v="1"/>
    <d v="2023-04-04T00:00:00"/>
    <d v="1899-12-30T00:26:00"/>
    <d v="2023-04-04T00:00:00"/>
    <d v="1899-12-30T02:41:00"/>
    <s v="Mesero_2"/>
    <x v="0"/>
    <s v="Tarjeta de crédito"/>
    <n v="38.89"/>
    <s v="Ocupada"/>
    <n v="329"/>
    <s v="Bolivia"/>
    <d v="1899-12-30T02:30:00"/>
    <s v="2:19"/>
    <d v="1899-12-30T00:11:00"/>
    <n v="207"/>
    <d v="2023-04-04T00:00:00"/>
    <x v="3"/>
    <x v="0"/>
  </r>
  <r>
    <n v="10"/>
    <s v="Cliente_436"/>
    <n v="6"/>
    <d v="2023-04-04T00:00:00"/>
    <d v="1899-12-30T01:50:00"/>
    <d v="2023-04-04T00:00:00"/>
    <d v="1899-12-30T03:57:00"/>
    <s v="Mesero_3"/>
    <x v="1"/>
    <s v="Tarjeta de crédito"/>
    <n v="32.17"/>
    <s v="Ocupada"/>
    <n v="330"/>
    <s v="Bolivia"/>
    <d v="1899-12-30T02:22:00"/>
    <s v="2:20"/>
    <d v="1899-12-30T00:02:00"/>
    <n v="217"/>
    <d v="2023-04-04T00:00:00"/>
    <x v="3"/>
    <x v="0"/>
  </r>
  <r>
    <n v="20"/>
    <s v="Cliente_597"/>
    <n v="3"/>
    <d v="2023-04-04T00:00:00"/>
    <d v="1899-12-30T03:06:00"/>
    <d v="2023-04-04T00:00:00"/>
    <d v="1899-12-30T06:17:00"/>
    <s v="Mesero_4"/>
    <x v="2"/>
    <s v="Tarjeta de débito"/>
    <n v="36.61"/>
    <s v="Reservada"/>
    <n v="331"/>
    <s v="Paraguay"/>
    <d v="1899-12-30T03:11:00"/>
    <s v="2:01"/>
    <d v="1899-12-30T01:10:00"/>
    <n v="173"/>
    <d v="2023-04-04T00:00:00"/>
    <x v="3"/>
    <x v="0"/>
  </r>
  <r>
    <n v="6"/>
    <s v="Cliente_823"/>
    <n v="1"/>
    <d v="2023-04-04T00:00:00"/>
    <d v="1899-12-30T00:14:00"/>
    <d v="2023-04-04T00:00:00"/>
    <d v="1899-12-30T01:29:00"/>
    <s v="Mesero_2"/>
    <x v="0"/>
    <s v="Tarjeta de débito"/>
    <n v="25.21"/>
    <s v="Reservada"/>
    <n v="332"/>
    <s v="Argentina"/>
    <d v="1899-12-30T01:15:00"/>
    <s v="0:17"/>
    <d v="1899-12-30T00:58:00"/>
    <n v="120"/>
    <d v="2023-04-04T00:00:00"/>
    <x v="3"/>
    <x v="0"/>
  </r>
  <r>
    <n v="6"/>
    <s v="Cliente_690"/>
    <n v="1"/>
    <d v="2023-04-04T00:00:00"/>
    <d v="1899-12-30T03:10:00"/>
    <d v="2023-04-04T00:00:00"/>
    <d v="1899-12-30T04:29:00"/>
    <s v="Mesero_4"/>
    <x v="2"/>
    <s v="Tarjeta de crédito"/>
    <n v="13.19"/>
    <s v="Libre"/>
    <n v="333"/>
    <s v="Paraguay"/>
    <d v="1899-12-30T01:19:00"/>
    <s v="1:01"/>
    <d v="1899-12-30T00:18:00"/>
    <n v="72"/>
    <d v="2023-04-04T00:00:00"/>
    <x v="3"/>
    <x v="0"/>
  </r>
  <r>
    <n v="12"/>
    <s v="Cliente_216"/>
    <n v="4"/>
    <d v="2023-04-04T00:00:00"/>
    <d v="1899-12-30T02:51:00"/>
    <d v="2023-04-04T00:00:00"/>
    <d v="1899-12-30T06:31:00"/>
    <s v="Mesero_1"/>
    <x v="1"/>
    <s v="Tarjeta de crédito"/>
    <n v="17.5"/>
    <s v="Libre"/>
    <n v="334"/>
    <s v="Argentina"/>
    <d v="1899-12-30T03:40:00"/>
    <s v="2:36"/>
    <d v="1899-12-30T01:04:00"/>
    <n v="173"/>
    <d v="2023-04-04T00:00:00"/>
    <x v="3"/>
    <x v="0"/>
  </r>
  <r>
    <n v="14"/>
    <s v="Cliente_546"/>
    <n v="3"/>
    <d v="2023-04-04T00:00:00"/>
    <d v="1899-12-30T01:56:00"/>
    <d v="2023-04-04T00:00:00"/>
    <d v="1899-12-30T03:09:00"/>
    <s v="Mesero_4"/>
    <x v="0"/>
    <s v="Tarjeta de débito"/>
    <n v="41.56"/>
    <s v="Libre"/>
    <n v="335"/>
    <s v="Brasil"/>
    <d v="1899-12-30T01:13:00"/>
    <s v="1:09"/>
    <d v="1899-12-30T00:04:00"/>
    <n v="114"/>
    <d v="2023-04-04T00:00:00"/>
    <x v="3"/>
    <x v="0"/>
  </r>
  <r>
    <n v="4"/>
    <s v="Cliente_524"/>
    <n v="5"/>
    <d v="2023-04-04T00:00:00"/>
    <d v="1899-12-30T01:35:00"/>
    <d v="2023-04-04T00:00:00"/>
    <d v="1899-12-30T04:51:00"/>
    <s v="Mesero_2"/>
    <x v="2"/>
    <s v="Tarjeta de crédito"/>
    <n v="17.93"/>
    <s v="Libre"/>
    <n v="336"/>
    <s v="Argentina"/>
    <d v="1899-12-30T03:16:00"/>
    <s v="1:05"/>
    <d v="1899-12-30T02:11:00"/>
    <n v="158"/>
    <d v="2023-04-04T00:00:00"/>
    <x v="3"/>
    <x v="0"/>
  </r>
  <r>
    <n v="11"/>
    <s v="Cliente_193"/>
    <n v="2"/>
    <d v="2023-04-04T00:00:00"/>
    <d v="1899-12-30T01:38:00"/>
    <d v="2023-04-04T00:00:00"/>
    <d v="1899-12-30T04:31:00"/>
    <s v="Mesero_5"/>
    <x v="2"/>
    <s v="Tarjeta de crédito"/>
    <n v="19.28"/>
    <s v="Reservada"/>
    <n v="337"/>
    <s v="Brasil"/>
    <d v="1899-12-30T02:53:00"/>
    <s v="0:58"/>
    <d v="1899-12-30T01:55:00"/>
    <n v="100"/>
    <d v="2023-04-04T00:00:00"/>
    <x v="3"/>
    <x v="0"/>
  </r>
  <r>
    <n v="18"/>
    <s v="Cliente_794"/>
    <n v="2"/>
    <d v="2023-04-04T00:00:00"/>
    <d v="1899-12-30T00:32:00"/>
    <d v="2023-04-04T00:00:00"/>
    <d v="1899-12-30T03:30:00"/>
    <s v="Mesero_5"/>
    <x v="0"/>
    <s v="Tarjeta de débito"/>
    <n v="30.62"/>
    <s v="Reservada"/>
    <n v="338"/>
    <s v="Ecuador"/>
    <d v="1899-12-30T02:58:00"/>
    <s v="2:23"/>
    <d v="1899-12-30T00:35:00"/>
    <n v="279"/>
    <d v="2023-04-04T00:00:00"/>
    <x v="3"/>
    <x v="0"/>
  </r>
  <r>
    <n v="13"/>
    <s v="Cliente_602"/>
    <n v="2"/>
    <d v="2023-04-04T00:00:00"/>
    <d v="1899-12-30T00:00:00"/>
    <d v="2023-04-04T00:00:00"/>
    <d v="1899-12-30T02:01:00"/>
    <s v="Mesero_3"/>
    <x v="1"/>
    <s v="Tarjeta de débito"/>
    <n v="19.600000000000001"/>
    <s v="Reservada"/>
    <n v="339"/>
    <s v="Perú"/>
    <d v="1899-12-30T02:01:00"/>
    <s v="0:46"/>
    <d v="1899-12-30T01:15:00"/>
    <n v="104"/>
    <d v="2023-04-04T00:00:00"/>
    <x v="3"/>
    <x v="0"/>
  </r>
  <r>
    <n v="15"/>
    <s v="Cliente_296"/>
    <n v="1"/>
    <d v="2023-04-04T00:00:00"/>
    <d v="1899-12-30T01:12:00"/>
    <d v="2023-04-04T00:00:00"/>
    <d v="1899-12-30T04:38:00"/>
    <s v="Mesero_3"/>
    <x v="0"/>
    <s v="Tarjeta de crédito"/>
    <n v="38.520000000000003"/>
    <s v="Libre"/>
    <n v="340"/>
    <s v="España"/>
    <d v="1899-12-30T03:26:00"/>
    <s v="1:31"/>
    <d v="1899-12-30T01:55:00"/>
    <n v="164"/>
    <d v="2023-04-04T00:00:00"/>
    <x v="3"/>
    <x v="0"/>
  </r>
  <r>
    <n v="14"/>
    <s v="Cliente_568"/>
    <n v="5"/>
    <d v="2023-04-04T00:00:00"/>
    <d v="1899-12-30T02:05:00"/>
    <d v="2023-04-04T00:00:00"/>
    <d v="1899-12-30T04:19:00"/>
    <s v="Mesero_3"/>
    <x v="1"/>
    <s v="Tarjeta de crédito"/>
    <n v="47.05"/>
    <s v="Libre"/>
    <n v="341"/>
    <s v="Perú"/>
    <d v="1899-12-30T02:14:00"/>
    <s v="1:28"/>
    <d v="1899-12-30T00:46:00"/>
    <n v="177"/>
    <d v="2023-04-04T00:00:00"/>
    <x v="3"/>
    <x v="0"/>
  </r>
  <r>
    <n v="19"/>
    <s v="Cliente_897"/>
    <n v="5"/>
    <d v="2023-04-04T00:00:00"/>
    <d v="1899-12-30T02:30:00"/>
    <d v="2023-04-04T00:00:00"/>
    <d v="1899-12-30T06:11:00"/>
    <s v="Mesero_3"/>
    <x v="1"/>
    <s v="Tarjeta de crédito"/>
    <n v="20.059999999999999"/>
    <s v="Libre"/>
    <n v="342"/>
    <s v="Bolivia"/>
    <d v="1899-12-30T03:41:00"/>
    <s v="0:54"/>
    <d v="1899-12-30T02:47:00"/>
    <n v="102"/>
    <d v="2023-04-04T00:00:00"/>
    <x v="3"/>
    <x v="0"/>
  </r>
  <r>
    <n v="12"/>
    <s v="Cliente_816"/>
    <n v="1"/>
    <d v="2023-04-04T00:00:00"/>
    <d v="1899-12-30T03:56:00"/>
    <d v="2023-04-04T00:00:00"/>
    <d v="1899-12-30T05:45:00"/>
    <s v="Mesero_5"/>
    <x v="0"/>
    <s v="Tarjeta de crédito"/>
    <n v="23.01"/>
    <s v="Ocupada"/>
    <n v="343"/>
    <s v="Perú"/>
    <d v="1899-12-30T02:04:00"/>
    <s v="1:41"/>
    <d v="1899-12-30T00:23:00"/>
    <n v="137"/>
    <d v="2023-04-04T00:00:00"/>
    <x v="3"/>
    <x v="0"/>
  </r>
  <r>
    <n v="15"/>
    <s v="Cliente_221"/>
    <n v="3"/>
    <d v="2023-04-04T00:00:00"/>
    <d v="1899-12-30T00:46:00"/>
    <d v="2023-04-04T00:00:00"/>
    <d v="1899-12-30T02:04:00"/>
    <s v="Mesero_2"/>
    <x v="0"/>
    <s v="Tarjeta de crédito"/>
    <n v="33.01"/>
    <s v="Ocupada"/>
    <n v="344"/>
    <s v="Chile"/>
    <d v="1899-12-30T01:33:00"/>
    <s v="1:26"/>
    <d v="1899-12-30T00:07:00"/>
    <n v="183"/>
    <d v="2023-04-04T00:00:00"/>
    <x v="3"/>
    <x v="0"/>
  </r>
  <r>
    <n v="16"/>
    <s v="Cliente_755"/>
    <n v="3"/>
    <d v="2023-04-04T00:00:00"/>
    <d v="1899-12-30T01:18:00"/>
    <d v="2023-04-04T00:00:00"/>
    <d v="1899-12-30T04:19:00"/>
    <s v="Mesero_4"/>
    <x v="0"/>
    <s v="Tarjeta de crédito"/>
    <n v="13.98"/>
    <s v="Ocupada"/>
    <n v="345"/>
    <s v="Chile"/>
    <d v="1899-12-30T03:16:00"/>
    <s v="0:18"/>
    <d v="1899-12-30T02:58:00"/>
    <n v="38"/>
    <d v="2023-04-04T00:00:00"/>
    <x v="3"/>
    <x v="0"/>
  </r>
  <r>
    <n v="1"/>
    <s v="Cliente_289"/>
    <n v="5"/>
    <d v="2023-04-04T00:00:00"/>
    <d v="1899-12-30T00:40:00"/>
    <d v="2023-04-04T00:00:00"/>
    <d v="1899-12-30T03:56:00"/>
    <s v="Mesero_5"/>
    <x v="0"/>
    <s v="Tarjeta de débito"/>
    <n v="35.93"/>
    <s v="Reservada"/>
    <n v="346"/>
    <s v="Argentina"/>
    <d v="1899-12-30T03:16:00"/>
    <s v="0:22"/>
    <d v="1899-12-30T02:54:00"/>
    <n v="72"/>
    <d v="2023-04-04T00:00:00"/>
    <x v="3"/>
    <x v="0"/>
  </r>
  <r>
    <n v="7"/>
    <s v="Cliente_476"/>
    <n v="4"/>
    <d v="2023-04-04T00:00:00"/>
    <d v="1899-12-30T01:49:00"/>
    <d v="2023-04-04T00:00:00"/>
    <d v="1899-12-30T04:34:00"/>
    <s v="Mesero_4"/>
    <x v="0"/>
    <s v="Tarjeta de crédito"/>
    <n v="48.52"/>
    <s v="Reservada"/>
    <n v="347"/>
    <s v="Chile"/>
    <d v="1899-12-30T02:45:00"/>
    <s v="0:44"/>
    <d v="1899-12-30T02:01:00"/>
    <n v="70"/>
    <d v="2023-04-04T00:00:00"/>
    <x v="3"/>
    <x v="0"/>
  </r>
  <r>
    <n v="16"/>
    <s v="Cliente_940"/>
    <n v="2"/>
    <d v="2023-04-04T00:00:00"/>
    <d v="1899-12-30T01:17:00"/>
    <d v="2023-04-04T00:00:00"/>
    <d v="1899-12-30T04:59:00"/>
    <s v="Mesero_2"/>
    <x v="0"/>
    <s v="Tarjeta de crédito"/>
    <n v="30.78"/>
    <s v="Ocupada"/>
    <n v="348"/>
    <s v="Paraguay"/>
    <d v="1899-12-30T03:57:00"/>
    <s v="1:28"/>
    <d v="1899-12-30T02:29:00"/>
    <n v="86"/>
    <d v="2023-04-04T00:00:00"/>
    <x v="3"/>
    <x v="0"/>
  </r>
  <r>
    <n v="13"/>
    <s v="Cliente_707"/>
    <n v="1"/>
    <d v="2023-04-04T00:00:00"/>
    <d v="1899-12-30T03:48:00"/>
    <d v="2023-04-04T00:00:00"/>
    <d v="1899-12-30T07:31:00"/>
    <s v="Mesero_5"/>
    <x v="1"/>
    <s v="Tarjeta de crédito"/>
    <n v="40.630000000000003"/>
    <s v="Ocupada"/>
    <n v="349"/>
    <s v="Brasil"/>
    <d v="1899-12-30T03:58:00"/>
    <s v="1:25"/>
    <d v="1899-12-30T02:33:00"/>
    <n v="152"/>
    <d v="2023-04-04T00:00:00"/>
    <x v="3"/>
    <x v="0"/>
  </r>
  <r>
    <n v="2"/>
    <s v="Cliente_644"/>
    <n v="6"/>
    <d v="2023-04-04T00:00:00"/>
    <d v="1899-12-30T00:35:00"/>
    <d v="2023-04-04T00:00:00"/>
    <d v="1899-12-30T02:59:00"/>
    <s v="Mesero_5"/>
    <x v="1"/>
    <s v="Tarjeta de débito"/>
    <n v="36.21"/>
    <s v="Reservada"/>
    <n v="350"/>
    <s v="Colombia"/>
    <d v="1899-12-30T02:24:00"/>
    <s v="1:49"/>
    <d v="1899-12-30T00:35:00"/>
    <n v="143"/>
    <d v="2023-04-04T00:00:00"/>
    <x v="3"/>
    <x v="0"/>
  </r>
  <r>
    <n v="1"/>
    <s v="Cliente_619"/>
    <n v="6"/>
    <d v="2023-04-04T00:00:00"/>
    <d v="1899-12-30T03:52:00"/>
    <d v="2023-04-04T00:00:00"/>
    <d v="1899-12-30T06:09:00"/>
    <s v="Mesero_1"/>
    <x v="1"/>
    <s v="Tarjeta de crédito"/>
    <n v="48.93"/>
    <s v="Libre"/>
    <n v="351"/>
    <s v="Brasil"/>
    <d v="1899-12-30T02:17:00"/>
    <s v="0:25"/>
    <d v="1899-12-30T01:52:00"/>
    <n v="201"/>
    <d v="2023-04-04T00:00:00"/>
    <x v="3"/>
    <x v="0"/>
  </r>
  <r>
    <n v="1"/>
    <s v="Cliente_780"/>
    <n v="3"/>
    <d v="2023-04-04T00:00:00"/>
    <d v="1899-12-30T00:17:00"/>
    <d v="2023-04-04T00:00:00"/>
    <d v="1899-12-30T02:53:00"/>
    <s v="Mesero_3"/>
    <x v="1"/>
    <s v="Efectivo"/>
    <n v="17.55"/>
    <s v="Reservada"/>
    <n v="352"/>
    <s v="Paraguay"/>
    <d v="1899-12-30T02:36:00"/>
    <s v="0:07"/>
    <d v="1899-12-30T02:29:00"/>
    <n v="99"/>
    <d v="2023-04-04T00:00:00"/>
    <x v="3"/>
    <x v="0"/>
  </r>
  <r>
    <n v="7"/>
    <s v="Cliente_833"/>
    <n v="5"/>
    <d v="2023-04-04T00:00:00"/>
    <d v="1899-12-30T03:46:00"/>
    <d v="2023-04-04T00:00:00"/>
    <d v="1899-12-30T07:36:00"/>
    <s v="Mesero_5"/>
    <x v="2"/>
    <s v="Tarjeta de crédito"/>
    <n v="27.37"/>
    <s v="Reservada"/>
    <n v="353"/>
    <s v="Brasil"/>
    <d v="1899-12-30T03:50:00"/>
    <s v="2:08"/>
    <d v="1899-12-30T01:42:00"/>
    <n v="212"/>
    <d v="2023-04-04T00:00:00"/>
    <x v="3"/>
    <x v="0"/>
  </r>
  <r>
    <n v="12"/>
    <s v="Cliente_899"/>
    <n v="6"/>
    <d v="2023-04-04T00:00:00"/>
    <d v="1899-12-30T00:26:00"/>
    <d v="2023-04-04T00:00:00"/>
    <d v="1899-12-30T03:24:00"/>
    <s v="Mesero_5"/>
    <x v="1"/>
    <s v="Tarjeta de crédito"/>
    <n v="29.58"/>
    <s v="Ocupada"/>
    <n v="354"/>
    <s v="Paraguay"/>
    <d v="1899-12-30T03:13:00"/>
    <s v="2:17"/>
    <d v="1899-12-30T00:56:00"/>
    <n v="181"/>
    <d v="2023-04-04T00:00:00"/>
    <x v="3"/>
    <x v="0"/>
  </r>
  <r>
    <n v="4"/>
    <s v="Cliente_523"/>
    <n v="4"/>
    <d v="2023-04-04T00:00:00"/>
    <d v="1899-12-30T01:41:00"/>
    <d v="2023-04-04T00:00:00"/>
    <d v="1899-12-30T05:07:00"/>
    <s v="Mesero_5"/>
    <x v="1"/>
    <s v="Tarjeta de crédito"/>
    <n v="30.53"/>
    <s v="Reservada"/>
    <n v="355"/>
    <s v="España"/>
    <d v="1899-12-30T03:26:00"/>
    <s v="0:07"/>
    <d v="1899-12-30T03:19:00"/>
    <n v="26"/>
    <d v="2023-04-04T00:00:00"/>
    <x v="3"/>
    <x v="0"/>
  </r>
  <r>
    <n v="1"/>
    <s v="Cliente_498"/>
    <n v="1"/>
    <d v="2023-04-04T00:00:00"/>
    <d v="1899-12-30T00:12:00"/>
    <d v="2023-04-04T00:00:00"/>
    <d v="1899-12-30T02:18:00"/>
    <s v="Mesero_3"/>
    <x v="1"/>
    <s v="Tarjeta de crédito"/>
    <n v="28.92"/>
    <s v="Ocupada"/>
    <n v="356"/>
    <s v="Brasil"/>
    <d v="1899-12-30T02:21:00"/>
    <s v="0:07"/>
    <d v="1899-12-30T02:14:00"/>
    <n v="36"/>
    <d v="2023-04-04T00:00:00"/>
    <x v="3"/>
    <x v="0"/>
  </r>
  <r>
    <n v="17"/>
    <s v="Cliente_470"/>
    <n v="2"/>
    <d v="2023-04-04T00:00:00"/>
    <d v="1899-12-30T01:19:00"/>
    <d v="2023-04-04T00:00:00"/>
    <d v="1899-12-30T04:26:00"/>
    <s v="Mesero_3"/>
    <x v="1"/>
    <s v="Tarjeta de débito"/>
    <n v="26.87"/>
    <s v="Ocupada"/>
    <n v="357"/>
    <s v="Chile"/>
    <d v="1899-12-30T03:22:00"/>
    <s v="1:36"/>
    <d v="1899-12-30T01:46:00"/>
    <n v="168"/>
    <d v="2023-04-04T00:00:00"/>
    <x v="3"/>
    <x v="0"/>
  </r>
  <r>
    <n v="13"/>
    <s v="Cliente_827"/>
    <n v="5"/>
    <d v="2023-04-04T00:00:00"/>
    <d v="1899-12-30T02:37:00"/>
    <d v="2023-04-04T00:00:00"/>
    <d v="1899-12-30T05:57:00"/>
    <s v="Mesero_5"/>
    <x v="2"/>
    <s v="Tarjeta de crédito"/>
    <n v="42.1"/>
    <s v="Reservada"/>
    <n v="358"/>
    <s v="Uruguay"/>
    <d v="1899-12-30T03:20:00"/>
    <s v="2:32"/>
    <d v="1899-12-30T00:48:00"/>
    <n v="166"/>
    <d v="2023-04-04T00:00:00"/>
    <x v="3"/>
    <x v="0"/>
  </r>
  <r>
    <n v="11"/>
    <s v="Cliente_92"/>
    <n v="2"/>
    <d v="2023-04-04T00:00:00"/>
    <d v="1899-12-30T00:41:00"/>
    <d v="2023-04-04T00:00:00"/>
    <d v="1899-12-30T04:10:00"/>
    <s v="Mesero_2"/>
    <x v="0"/>
    <s v="Tarjeta de crédito"/>
    <n v="12.2"/>
    <s v="Reservada"/>
    <n v="359"/>
    <s v="Perú"/>
    <d v="1899-12-30T03:29:00"/>
    <s v="2:25"/>
    <d v="1899-12-30T01:04:00"/>
    <n v="190"/>
    <d v="2023-04-04T00:00:00"/>
    <x v="3"/>
    <x v="0"/>
  </r>
  <r>
    <n v="16"/>
    <s v="Cliente_191"/>
    <n v="3"/>
    <d v="2023-04-04T00:00:00"/>
    <d v="1899-12-30T01:10:00"/>
    <d v="2023-04-04T00:00:00"/>
    <d v="1899-12-30T04:58:00"/>
    <s v="Mesero_3"/>
    <x v="0"/>
    <s v="Tarjeta de crédito"/>
    <n v="39.26"/>
    <s v="Ocupada"/>
    <n v="360"/>
    <s v="Perú"/>
    <d v="1899-12-30T04:03:00"/>
    <s v="2:39"/>
    <d v="1899-12-30T01:24:00"/>
    <n v="233"/>
    <d v="2023-04-04T00:00:00"/>
    <x v="3"/>
    <x v="0"/>
  </r>
  <r>
    <n v="16"/>
    <s v="Cliente_183"/>
    <n v="1"/>
    <d v="2023-04-04T00:00:00"/>
    <d v="1899-12-30T01:53:00"/>
    <d v="2023-04-04T00:00:00"/>
    <d v="1899-12-30T05:28:00"/>
    <s v="Mesero_2"/>
    <x v="2"/>
    <s v="Efectivo"/>
    <n v="41.73"/>
    <s v="Libre"/>
    <n v="361"/>
    <s v="Colombia"/>
    <d v="1899-12-30T03:35:00"/>
    <s v="1:52"/>
    <d v="1899-12-30T01:43:00"/>
    <n v="101"/>
    <d v="2023-04-04T00:00:00"/>
    <x v="3"/>
    <x v="0"/>
  </r>
  <r>
    <n v="15"/>
    <s v="Cliente_681"/>
    <n v="2"/>
    <d v="2023-04-04T00:00:00"/>
    <d v="1899-12-30T02:03:00"/>
    <d v="2023-04-04T00:00:00"/>
    <d v="1899-12-30T05:59:00"/>
    <s v="Mesero_1"/>
    <x v="0"/>
    <s v="Tarjeta de crédito"/>
    <n v="47.21"/>
    <s v="Libre"/>
    <n v="362"/>
    <s v="Uruguay"/>
    <d v="1899-12-30T03:56:00"/>
    <s v="2:03"/>
    <d v="1899-12-30T01:53:00"/>
    <n v="62"/>
    <d v="2023-04-04T00:00:00"/>
    <x v="3"/>
    <x v="0"/>
  </r>
  <r>
    <n v="5"/>
    <s v="Cliente_499"/>
    <n v="2"/>
    <d v="2023-04-04T00:00:00"/>
    <d v="1899-12-30T01:46:00"/>
    <d v="2023-04-04T00:00:00"/>
    <d v="1899-12-30T03:29:00"/>
    <s v="Mesero_3"/>
    <x v="0"/>
    <s v="Tarjeta de crédito"/>
    <n v="49.02"/>
    <s v="Ocupada"/>
    <n v="363"/>
    <s v="Brasil"/>
    <d v="1899-12-30T01:58:00"/>
    <s v="2:29"/>
    <d v="1899-12-30T00:00:00"/>
    <n v="240"/>
    <d v="2023-04-04T00:00:00"/>
    <x v="3"/>
    <x v="1"/>
  </r>
  <r>
    <n v="15"/>
    <s v="Cliente_495"/>
    <n v="2"/>
    <d v="2023-04-04T00:00:00"/>
    <d v="1899-12-30T03:50:00"/>
    <d v="2023-04-04T00:00:00"/>
    <d v="1899-12-30T07:10:00"/>
    <s v="Mesero_5"/>
    <x v="0"/>
    <s v="Tarjeta de débito"/>
    <n v="48.28"/>
    <s v="Reservada"/>
    <n v="364"/>
    <s v="Brasil"/>
    <d v="1899-12-30T03:20:00"/>
    <s v="1:52"/>
    <d v="1899-12-30T01:28:00"/>
    <n v="157"/>
    <d v="2023-04-04T00:00:00"/>
    <x v="3"/>
    <x v="0"/>
  </r>
  <r>
    <n v="4"/>
    <s v="Cliente_54"/>
    <n v="1"/>
    <d v="2023-04-04T00:00:00"/>
    <d v="1899-12-30T01:03:00"/>
    <d v="2023-04-04T00:00:00"/>
    <d v="1899-12-30T04:33:00"/>
    <s v="Mesero_3"/>
    <x v="0"/>
    <s v="Efectivo"/>
    <n v="34.97"/>
    <s v="Ocupada"/>
    <n v="365"/>
    <s v="Chile"/>
    <d v="1899-12-30T03:45:00"/>
    <s v="0:25"/>
    <d v="1899-12-30T03:20:00"/>
    <n v="108"/>
    <d v="2023-04-04T00:00:00"/>
    <x v="3"/>
    <x v="0"/>
  </r>
  <r>
    <n v="17"/>
    <s v="Cliente_923"/>
    <n v="5"/>
    <d v="2023-04-04T00:00:00"/>
    <d v="1899-12-30T01:33:00"/>
    <d v="2023-04-04T00:00:00"/>
    <d v="1899-12-30T04:46:00"/>
    <s v="Mesero_3"/>
    <x v="0"/>
    <s v="Efectivo"/>
    <n v="10.57"/>
    <s v="Reservada"/>
    <n v="366"/>
    <s v="Chile"/>
    <d v="1899-12-30T03:13:00"/>
    <s v="1:30"/>
    <d v="1899-12-30T01:43:00"/>
    <n v="239"/>
    <d v="2023-04-04T00:00:00"/>
    <x v="3"/>
    <x v="0"/>
  </r>
  <r>
    <n v="12"/>
    <s v="Cliente_453"/>
    <n v="2"/>
    <d v="2023-04-04T00:00:00"/>
    <d v="1899-12-30T00:53:00"/>
    <d v="2023-04-04T00:00:00"/>
    <d v="1899-12-30T03:45:00"/>
    <s v="Mesero_3"/>
    <x v="2"/>
    <s v="Tarjeta de crédito"/>
    <n v="12.62"/>
    <s v="Libre"/>
    <n v="367"/>
    <s v="Chile"/>
    <d v="1899-12-30T02:52:00"/>
    <s v="1:13"/>
    <d v="1899-12-30T01:39:00"/>
    <n v="101"/>
    <d v="2023-04-04T00:00:00"/>
    <x v="3"/>
    <x v="0"/>
  </r>
  <r>
    <n v="13"/>
    <s v="Cliente_14"/>
    <n v="1"/>
    <d v="2023-04-04T00:00:00"/>
    <d v="1899-12-30T03:24:00"/>
    <d v="2023-04-04T00:00:00"/>
    <d v="1899-12-30T05:33:00"/>
    <s v="Mesero_1"/>
    <x v="1"/>
    <s v="Tarjeta de débito"/>
    <n v="37.65"/>
    <s v="Ocupada"/>
    <n v="368"/>
    <s v="Colombia"/>
    <d v="1899-12-30T02:24:00"/>
    <s v="1:25"/>
    <d v="1899-12-30T00:59:00"/>
    <n v="123"/>
    <d v="2023-04-04T00:00:00"/>
    <x v="3"/>
    <x v="0"/>
  </r>
  <r>
    <n v="20"/>
    <s v="Cliente_611"/>
    <n v="2"/>
    <d v="2023-04-04T00:00:00"/>
    <d v="1899-12-30T02:11:00"/>
    <d v="2023-04-04T00:00:00"/>
    <d v="1899-12-30T05:54:00"/>
    <s v="Mesero_5"/>
    <x v="0"/>
    <s v="Tarjeta de crédito"/>
    <n v="34.83"/>
    <s v="Libre"/>
    <n v="369"/>
    <s v="Uruguay"/>
    <d v="1899-12-30T03:43:00"/>
    <s v="0:42"/>
    <d v="1899-12-30T03:01:00"/>
    <n v="242"/>
    <d v="2023-04-04T00:00:00"/>
    <x v="3"/>
    <x v="0"/>
  </r>
  <r>
    <n v="13"/>
    <s v="Cliente_666"/>
    <n v="6"/>
    <d v="2023-04-04T00:00:00"/>
    <d v="1899-12-30T02:20:00"/>
    <d v="2023-04-04T00:00:00"/>
    <d v="1899-12-30T03:23:00"/>
    <s v="Mesero_3"/>
    <x v="0"/>
    <s v="Tarjeta de crédito"/>
    <n v="47.79"/>
    <s v="Libre"/>
    <n v="370"/>
    <s v="Uruguay"/>
    <d v="1899-12-30T01:03:00"/>
    <s v="0:33"/>
    <d v="1899-12-30T00:30:00"/>
    <n v="72"/>
    <d v="2023-04-04T00:00:00"/>
    <x v="3"/>
    <x v="0"/>
  </r>
  <r>
    <n v="4"/>
    <s v="Cliente_505"/>
    <n v="3"/>
    <d v="2023-04-04T00:00:00"/>
    <d v="1899-12-30T01:16:00"/>
    <d v="2023-04-04T00:00:00"/>
    <d v="1899-12-30T04:31:00"/>
    <s v="Mesero_4"/>
    <x v="2"/>
    <s v="Tarjeta de crédito"/>
    <n v="32.51"/>
    <s v="Ocupada"/>
    <n v="371"/>
    <s v="Ecuador"/>
    <d v="1899-12-30T03:30:00"/>
    <s v="0:49"/>
    <d v="1899-12-30T02:41:00"/>
    <n v="200"/>
    <d v="2023-04-04T00:00:00"/>
    <x v="3"/>
    <x v="0"/>
  </r>
  <r>
    <n v="14"/>
    <s v="Cliente_858"/>
    <n v="5"/>
    <d v="2023-04-04T00:00:00"/>
    <d v="1899-12-30T02:46:00"/>
    <d v="2023-04-04T00:00:00"/>
    <d v="1899-12-30T06:14:00"/>
    <s v="Mesero_2"/>
    <x v="0"/>
    <s v="Tarjeta de crédito"/>
    <n v="17.170000000000002"/>
    <s v="Reservada"/>
    <n v="372"/>
    <s v="Brasil"/>
    <d v="1899-12-30T03:28:00"/>
    <s v="0:22"/>
    <d v="1899-12-30T03:06:00"/>
    <n v="36"/>
    <d v="2023-04-04T00:00:00"/>
    <x v="3"/>
    <x v="0"/>
  </r>
  <r>
    <n v="19"/>
    <s v="Cliente_882"/>
    <n v="2"/>
    <d v="2023-04-04T00:00:00"/>
    <d v="1899-12-30T00:37:00"/>
    <d v="2023-04-04T00:00:00"/>
    <d v="1899-12-30T03:11:00"/>
    <s v="Mesero_5"/>
    <x v="1"/>
    <s v="Tarjeta de débito"/>
    <n v="26.62"/>
    <s v="Ocupada"/>
    <n v="373"/>
    <s v="Argentina"/>
    <d v="1899-12-30T02:49:00"/>
    <s v="1:56"/>
    <d v="1899-12-30T00:53:00"/>
    <n v="160"/>
    <d v="2023-04-04T00:00:00"/>
    <x v="3"/>
    <x v="0"/>
  </r>
  <r>
    <n v="18"/>
    <s v="Cliente_275"/>
    <n v="3"/>
    <d v="2023-04-04T00:00:00"/>
    <d v="1899-12-30T03:19:00"/>
    <d v="2023-04-04T00:00:00"/>
    <d v="1899-12-30T04:24:00"/>
    <s v="Mesero_2"/>
    <x v="0"/>
    <s v="Tarjeta de crédito"/>
    <n v="33.35"/>
    <s v="Libre"/>
    <n v="374"/>
    <s v="Paraguay"/>
    <d v="1899-12-30T01:05:00"/>
    <s v="0:09"/>
    <d v="1899-12-30T00:56:00"/>
    <n v="35"/>
    <d v="2023-04-04T00:00:00"/>
    <x v="3"/>
    <x v="0"/>
  </r>
  <r>
    <n v="18"/>
    <s v="Cliente_871"/>
    <n v="1"/>
    <d v="2023-04-04T00:00:00"/>
    <d v="1899-12-30T00:17:00"/>
    <d v="2023-04-04T00:00:00"/>
    <d v="1899-12-30T03:09:00"/>
    <s v="Mesero_3"/>
    <x v="0"/>
    <s v="Tarjeta de crédito"/>
    <n v="22.3"/>
    <s v="Reservada"/>
    <n v="375"/>
    <s v="España"/>
    <d v="1899-12-30T02:52:00"/>
    <s v="0:27"/>
    <d v="1899-12-30T02:25:00"/>
    <n v="93"/>
    <d v="2023-04-04T00:00:00"/>
    <x v="3"/>
    <x v="0"/>
  </r>
  <r>
    <n v="16"/>
    <s v="Cliente_183"/>
    <n v="4"/>
    <d v="2023-04-04T00:00:00"/>
    <d v="1899-12-30T02:53:00"/>
    <d v="2023-04-04T00:00:00"/>
    <d v="1899-12-30T05:12:00"/>
    <s v="Mesero_1"/>
    <x v="0"/>
    <s v="Efectivo"/>
    <n v="27.51"/>
    <s v="Ocupada"/>
    <n v="376"/>
    <s v="Ecuador"/>
    <d v="1899-12-30T02:34:00"/>
    <s v="0:05"/>
    <d v="1899-12-30T02:29:00"/>
    <n v="46"/>
    <d v="2023-04-04T00:00:00"/>
    <x v="3"/>
    <x v="0"/>
  </r>
  <r>
    <n v="5"/>
    <s v="Cliente_841"/>
    <n v="1"/>
    <d v="2023-04-04T00:00:00"/>
    <d v="1899-12-30T01:18:00"/>
    <d v="2023-04-04T00:00:00"/>
    <d v="1899-12-30T04:46:00"/>
    <s v="Mesero_4"/>
    <x v="0"/>
    <s v="Tarjeta de crédito"/>
    <n v="14.96"/>
    <s v="Libre"/>
    <n v="377"/>
    <s v="Paraguay"/>
    <d v="1899-12-30T03:28:00"/>
    <s v="0:46"/>
    <d v="1899-12-30T02:42:00"/>
    <n v="100"/>
    <d v="2023-04-04T00:00:00"/>
    <x v="3"/>
    <x v="0"/>
  </r>
  <r>
    <n v="3"/>
    <s v="Cliente_789"/>
    <n v="1"/>
    <d v="2023-04-04T00:00:00"/>
    <d v="1899-12-30T03:55:00"/>
    <d v="2023-04-04T00:00:00"/>
    <d v="1899-12-30T05:18:00"/>
    <s v="Mesero_1"/>
    <x v="0"/>
    <s v="Efectivo"/>
    <n v="40.31"/>
    <s v="Libre"/>
    <n v="378"/>
    <s v="Perú"/>
    <d v="1899-12-30T01:23:00"/>
    <s v="0:21"/>
    <d v="1899-12-30T01:02:00"/>
    <n v="49"/>
    <d v="2023-04-04T00:00:00"/>
    <x v="3"/>
    <x v="0"/>
  </r>
  <r>
    <n v="4"/>
    <s v="Cliente_442"/>
    <n v="2"/>
    <d v="2023-04-04T00:00:00"/>
    <d v="1899-12-30T01:31:00"/>
    <d v="2023-04-04T00:00:00"/>
    <d v="1899-12-30T03:57:00"/>
    <s v="Mesero_3"/>
    <x v="1"/>
    <s v="Tarjeta de crédito"/>
    <n v="10.61"/>
    <s v="Ocupada"/>
    <n v="379"/>
    <s v="Chile"/>
    <d v="1899-12-30T02:41:00"/>
    <s v="0:06"/>
    <d v="1899-12-30T02:35:00"/>
    <n v="70"/>
    <d v="2023-04-04T00:00:00"/>
    <x v="3"/>
    <x v="0"/>
  </r>
  <r>
    <n v="5"/>
    <s v="Cliente_964"/>
    <n v="1"/>
    <d v="2023-04-04T00:00:00"/>
    <d v="1899-12-30T00:58:00"/>
    <d v="2023-04-04T00:00:00"/>
    <d v="1899-12-30T04:33:00"/>
    <s v="Mesero_3"/>
    <x v="2"/>
    <s v="Tarjeta de débito"/>
    <n v="22.53"/>
    <s v="Libre"/>
    <n v="380"/>
    <s v="Argentina"/>
    <d v="1899-12-30T03:35:00"/>
    <s v="1:33"/>
    <d v="1899-12-30T02:02:00"/>
    <n v="137"/>
    <d v="2023-04-04T00:00:00"/>
    <x v="3"/>
    <x v="0"/>
  </r>
  <r>
    <n v="4"/>
    <s v="Cliente_141"/>
    <n v="1"/>
    <d v="2023-04-04T00:00:00"/>
    <d v="1899-12-30T00:57:00"/>
    <d v="2023-04-04T00:00:00"/>
    <d v="1899-12-30T04:32:00"/>
    <s v="Mesero_1"/>
    <x v="1"/>
    <s v="Tarjeta de débito"/>
    <n v="27.69"/>
    <s v="Libre"/>
    <n v="381"/>
    <s v="Uruguay"/>
    <d v="1899-12-30T03:35:00"/>
    <s v="0:47"/>
    <d v="1899-12-30T02:48:00"/>
    <n v="144"/>
    <d v="2023-04-04T00:00:00"/>
    <x v="3"/>
    <x v="0"/>
  </r>
  <r>
    <n v="20"/>
    <s v="Cliente_742"/>
    <n v="6"/>
    <d v="2023-04-04T00:00:00"/>
    <d v="1899-12-30T03:09:00"/>
    <d v="2023-04-04T00:00:00"/>
    <d v="1899-12-30T06:27:00"/>
    <s v="Mesero_2"/>
    <x v="2"/>
    <s v="Tarjeta de débito"/>
    <n v="19.8"/>
    <s v="Reservada"/>
    <n v="382"/>
    <s v="Ecuador"/>
    <d v="1899-12-30T03:18:00"/>
    <s v="0:54"/>
    <d v="1899-12-30T02:24:00"/>
    <n v="87"/>
    <d v="2023-04-04T00:00:00"/>
    <x v="3"/>
    <x v="0"/>
  </r>
  <r>
    <n v="6"/>
    <s v="Cliente_992"/>
    <n v="6"/>
    <d v="2023-04-04T00:00:00"/>
    <d v="1899-12-30T03:29:00"/>
    <d v="2023-04-04T00:00:00"/>
    <d v="1899-12-30T06:33:00"/>
    <s v="Mesero_4"/>
    <x v="0"/>
    <s v="Tarjeta de crédito"/>
    <n v="31.33"/>
    <s v="Libre"/>
    <n v="383"/>
    <s v="Chile"/>
    <d v="1899-12-30T03:04:00"/>
    <s v="0:09"/>
    <d v="1899-12-30T02:55:00"/>
    <n v="108"/>
    <d v="2023-04-04T00:00:00"/>
    <x v="3"/>
    <x v="0"/>
  </r>
  <r>
    <n v="1"/>
    <s v="Cliente_622"/>
    <n v="5"/>
    <d v="2023-04-04T00:00:00"/>
    <d v="1899-12-30T00:11:00"/>
    <d v="2023-04-04T00:00:00"/>
    <d v="1899-12-30T02:33:00"/>
    <s v="Mesero_1"/>
    <x v="1"/>
    <s v="Tarjeta de débito"/>
    <n v="39.32"/>
    <s v="Reservada"/>
    <n v="384"/>
    <s v="Venezuela"/>
    <d v="1899-12-30T02:22:00"/>
    <s v="1:50"/>
    <d v="1899-12-30T00:32:00"/>
    <n v="120"/>
    <d v="2023-04-04T00:00:00"/>
    <x v="3"/>
    <x v="0"/>
  </r>
  <r>
    <n v="6"/>
    <s v="Cliente_508"/>
    <n v="6"/>
    <d v="2023-04-05T00:00:00"/>
    <d v="1899-12-30T03:37:00"/>
    <d v="2023-04-05T00:00:00"/>
    <d v="1899-12-30T06:43:00"/>
    <s v="Mesero_3"/>
    <x v="1"/>
    <s v="Tarjeta de crédito"/>
    <n v="11.14"/>
    <s v="Ocupada"/>
    <n v="385"/>
    <s v="España"/>
    <d v="1899-12-30T03:21:00"/>
    <s v="0:22"/>
    <d v="1899-12-30T02:59:00"/>
    <n v="60"/>
    <d v="2023-04-05T00:00:00"/>
    <x v="4"/>
    <x v="0"/>
  </r>
  <r>
    <n v="5"/>
    <s v="Cliente_436"/>
    <n v="2"/>
    <d v="2023-04-05T00:00:00"/>
    <d v="1899-12-30T00:33:00"/>
    <d v="2023-04-05T00:00:00"/>
    <d v="1899-12-30T02:58:00"/>
    <s v="Mesero_4"/>
    <x v="0"/>
    <s v="Tarjeta de débito"/>
    <n v="28.96"/>
    <s v="Ocupada"/>
    <n v="386"/>
    <s v="Venezuela"/>
    <d v="1899-12-30T02:40:00"/>
    <s v="0:40"/>
    <d v="1899-12-30T02:00:00"/>
    <n v="99"/>
    <d v="2023-04-05T00:00:00"/>
    <x v="4"/>
    <x v="0"/>
  </r>
  <r>
    <n v="6"/>
    <s v="Cliente_676"/>
    <n v="5"/>
    <d v="2023-04-05T00:00:00"/>
    <d v="1899-12-30T03:09:00"/>
    <d v="2023-04-05T00:00:00"/>
    <d v="1899-12-30T06:10:00"/>
    <s v="Mesero_5"/>
    <x v="0"/>
    <s v="Efectivo"/>
    <n v="20.84"/>
    <s v="Ocupada"/>
    <n v="387"/>
    <s v="Venezuela"/>
    <d v="1899-12-30T03:16:00"/>
    <s v="0:18"/>
    <d v="1899-12-30T02:58:00"/>
    <n v="93"/>
    <d v="2023-04-05T00:00:00"/>
    <x v="4"/>
    <x v="0"/>
  </r>
  <r>
    <n v="18"/>
    <s v="Cliente_768"/>
    <n v="2"/>
    <d v="2023-04-05T00:00:00"/>
    <d v="1899-12-30T00:33:00"/>
    <d v="2023-04-05T00:00:00"/>
    <d v="1899-12-30T03:35:00"/>
    <s v="Mesero_2"/>
    <x v="0"/>
    <s v="Tarjeta de crédito"/>
    <n v="27.03"/>
    <s v="Libre"/>
    <n v="388"/>
    <s v="España"/>
    <d v="1899-12-30T03:02:00"/>
    <s v="2:51"/>
    <d v="1899-12-30T00:11:00"/>
    <n v="291"/>
    <d v="2023-04-05T00:00:00"/>
    <x v="4"/>
    <x v="0"/>
  </r>
  <r>
    <n v="19"/>
    <s v="Cliente_667"/>
    <n v="5"/>
    <d v="2023-04-05T00:00:00"/>
    <d v="1899-12-30T00:02:00"/>
    <d v="2023-04-05T00:00:00"/>
    <d v="1899-12-30T02:15:00"/>
    <s v="Mesero_3"/>
    <x v="0"/>
    <s v="Tarjeta de crédito"/>
    <n v="39.14"/>
    <s v="Reservada"/>
    <n v="389"/>
    <s v="Venezuela"/>
    <d v="1899-12-30T02:13:00"/>
    <s v="0:24"/>
    <d v="1899-12-30T01:49:00"/>
    <n v="33"/>
    <d v="2023-04-05T00:00:00"/>
    <x v="4"/>
    <x v="0"/>
  </r>
  <r>
    <n v="9"/>
    <s v="Cliente_874"/>
    <n v="2"/>
    <d v="2023-04-05T00:00:00"/>
    <d v="1899-12-30T02:59:00"/>
    <d v="2023-04-05T00:00:00"/>
    <d v="1899-12-30T05:19:00"/>
    <s v="Mesero_3"/>
    <x v="0"/>
    <s v="Tarjeta de crédito"/>
    <n v="42.68"/>
    <s v="Reservada"/>
    <n v="390"/>
    <s v="Chile"/>
    <d v="1899-12-30T02:20:00"/>
    <s v="1:33"/>
    <d v="1899-12-30T00:47:00"/>
    <n v="143"/>
    <d v="2023-04-05T00:00:00"/>
    <x v="4"/>
    <x v="0"/>
  </r>
  <r>
    <n v="15"/>
    <s v="Cliente_609"/>
    <n v="1"/>
    <d v="2023-04-05T00:00:00"/>
    <d v="1899-12-30T02:05:00"/>
    <d v="2023-04-05T00:00:00"/>
    <d v="1899-12-30T04:09:00"/>
    <s v="Mesero_3"/>
    <x v="0"/>
    <s v="Tarjeta de crédito"/>
    <n v="48.6"/>
    <s v="Reservada"/>
    <n v="391"/>
    <s v="Ecuador"/>
    <d v="1899-12-30T02:04:00"/>
    <s v="0:35"/>
    <d v="1899-12-30T01:29:00"/>
    <n v="22"/>
    <d v="2023-04-05T00:00:00"/>
    <x v="4"/>
    <x v="0"/>
  </r>
  <r>
    <n v="14"/>
    <s v="Cliente_471"/>
    <n v="3"/>
    <d v="2023-04-05T00:00:00"/>
    <d v="1899-12-30T00:33:00"/>
    <d v="2023-04-05T00:00:00"/>
    <d v="1899-12-30T04:08:00"/>
    <s v="Mesero_2"/>
    <x v="0"/>
    <s v="Tarjeta de crédito"/>
    <n v="32.729999999999997"/>
    <s v="Ocupada"/>
    <n v="392"/>
    <s v="Bolivia"/>
    <d v="1899-12-30T03:50:00"/>
    <s v="0:54"/>
    <d v="1899-12-30T02:56:00"/>
    <n v="120"/>
    <d v="2023-04-05T00:00:00"/>
    <x v="4"/>
    <x v="0"/>
  </r>
  <r>
    <n v="13"/>
    <s v="Cliente_196"/>
    <n v="3"/>
    <d v="2023-04-05T00:00:00"/>
    <d v="1899-12-30T02:33:00"/>
    <d v="2023-04-05T00:00:00"/>
    <d v="1899-12-30T05:17:00"/>
    <s v="Mesero_4"/>
    <x v="0"/>
    <s v="Tarjeta de crédito"/>
    <n v="12.54"/>
    <s v="Ocupada"/>
    <n v="393"/>
    <s v="Colombia"/>
    <d v="1899-12-30T02:59:00"/>
    <s v="1:49"/>
    <d v="1899-12-30T01:10:00"/>
    <n v="208"/>
    <d v="2023-04-05T00:00:00"/>
    <x v="4"/>
    <x v="0"/>
  </r>
  <r>
    <n v="17"/>
    <s v="Cliente_740"/>
    <n v="1"/>
    <d v="2023-04-05T00:00:00"/>
    <d v="1899-12-30T03:26:00"/>
    <d v="2023-04-05T00:00:00"/>
    <d v="1899-12-30T07:02:00"/>
    <s v="Mesero_3"/>
    <x v="0"/>
    <s v="Tarjeta de crédito"/>
    <n v="18.05"/>
    <s v="Ocupada"/>
    <n v="394"/>
    <s v="Brasil"/>
    <d v="1899-12-30T03:51:00"/>
    <s v="0:47"/>
    <d v="1899-12-30T03:04:00"/>
    <n v="77"/>
    <d v="2023-04-05T00:00:00"/>
    <x v="4"/>
    <x v="0"/>
  </r>
  <r>
    <n v="2"/>
    <s v="Cliente_563"/>
    <n v="1"/>
    <d v="2023-04-05T00:00:00"/>
    <d v="1899-12-30T01:37:00"/>
    <d v="2023-04-05T00:00:00"/>
    <d v="1899-12-30T05:34:00"/>
    <s v="Mesero_2"/>
    <x v="0"/>
    <s v="Tarjeta de débito"/>
    <n v="40.9"/>
    <s v="Libre"/>
    <n v="395"/>
    <s v="Ecuador"/>
    <d v="1899-12-30T03:57:00"/>
    <s v="0:08"/>
    <d v="1899-12-30T03:49:00"/>
    <n v="38"/>
    <d v="2023-04-05T00:00:00"/>
    <x v="4"/>
    <x v="0"/>
  </r>
  <r>
    <n v="11"/>
    <s v="Cliente_991"/>
    <n v="1"/>
    <d v="2023-04-05T00:00:00"/>
    <d v="1899-12-30T00:32:00"/>
    <d v="2023-04-05T00:00:00"/>
    <d v="1899-12-30T03:36:00"/>
    <s v="Mesero_2"/>
    <x v="2"/>
    <s v="Efectivo"/>
    <n v="34.5"/>
    <s v="Libre"/>
    <n v="396"/>
    <s v="Perú"/>
    <d v="1899-12-30T03:04:00"/>
    <s v="0:57"/>
    <d v="1899-12-30T02:07:00"/>
    <n v="83"/>
    <d v="2023-04-05T00:00:00"/>
    <x v="4"/>
    <x v="0"/>
  </r>
  <r>
    <n v="4"/>
    <s v="Cliente_289"/>
    <n v="2"/>
    <d v="2023-04-05T00:00:00"/>
    <d v="1899-12-30T00:20:00"/>
    <d v="2023-04-05T00:00:00"/>
    <d v="1899-12-30T01:34:00"/>
    <s v="Mesero_4"/>
    <x v="1"/>
    <s v="Tarjeta de débito"/>
    <n v="37.79"/>
    <s v="Libre"/>
    <n v="397"/>
    <s v="Chile"/>
    <d v="1899-12-30T01:14:00"/>
    <s v="1:09"/>
    <d v="1899-12-30T00:05:00"/>
    <n v="147"/>
    <d v="2023-04-05T00:00:00"/>
    <x v="4"/>
    <x v="0"/>
  </r>
  <r>
    <n v="9"/>
    <s v="Cliente_330"/>
    <n v="5"/>
    <d v="2023-04-05T00:00:00"/>
    <d v="1899-12-30T03:10:00"/>
    <d v="2023-04-05T00:00:00"/>
    <d v="1899-12-30T07:05:00"/>
    <s v="Mesero_1"/>
    <x v="1"/>
    <s v="Tarjeta de crédito"/>
    <n v="48.96"/>
    <s v="Libre"/>
    <n v="398"/>
    <s v="Perú"/>
    <d v="1899-12-30T03:55:00"/>
    <s v="1:11"/>
    <d v="1899-12-30T02:44:00"/>
    <n v="122"/>
    <d v="2023-04-05T00:00:00"/>
    <x v="4"/>
    <x v="0"/>
  </r>
  <r>
    <n v="7"/>
    <s v="Cliente_943"/>
    <n v="6"/>
    <d v="2023-04-05T00:00:00"/>
    <d v="1899-12-30T02:48:00"/>
    <d v="2023-04-05T00:00:00"/>
    <d v="1899-12-30T05:40:00"/>
    <s v="Mesero_5"/>
    <x v="0"/>
    <s v="Tarjeta de crédito"/>
    <n v="27.32"/>
    <s v="Libre"/>
    <n v="399"/>
    <s v="España"/>
    <d v="1899-12-30T02:52:00"/>
    <s v="1:31"/>
    <d v="1899-12-30T01:21:00"/>
    <n v="207"/>
    <d v="2023-04-05T00:00:00"/>
    <x v="4"/>
    <x v="0"/>
  </r>
  <r>
    <n v="9"/>
    <s v="Cliente_285"/>
    <n v="4"/>
    <d v="2023-04-05T00:00:00"/>
    <d v="1899-12-30T02:11:00"/>
    <d v="2023-04-05T00:00:00"/>
    <d v="1899-12-30T04:14:00"/>
    <s v="Mesero_4"/>
    <x v="0"/>
    <s v="Tarjeta de crédito"/>
    <n v="42.96"/>
    <s v="Reservada"/>
    <n v="400"/>
    <s v="Brasil"/>
    <d v="1899-12-30T02:03:00"/>
    <s v="1:19"/>
    <d v="1899-12-30T00:44:00"/>
    <n v="198"/>
    <d v="2023-04-05T00:00:00"/>
    <x v="4"/>
    <x v="0"/>
  </r>
  <r>
    <n v="16"/>
    <s v="Cliente_12"/>
    <n v="2"/>
    <d v="2023-04-05T00:00:00"/>
    <d v="1899-12-30T03:51:00"/>
    <d v="2023-04-05T00:00:00"/>
    <d v="1899-12-30T06:57:00"/>
    <s v="Mesero_2"/>
    <x v="0"/>
    <s v="Tarjeta de crédito"/>
    <n v="15.87"/>
    <s v="Ocupada"/>
    <n v="401"/>
    <s v="Paraguay"/>
    <d v="1899-12-30T03:21:00"/>
    <s v="0:20"/>
    <d v="1899-12-30T03:01:00"/>
    <n v="42"/>
    <d v="2023-04-05T00:00:00"/>
    <x v="4"/>
    <x v="0"/>
  </r>
  <r>
    <n v="18"/>
    <s v="Cliente_905"/>
    <n v="1"/>
    <d v="2023-04-05T00:00:00"/>
    <d v="1899-12-30T02:41:00"/>
    <d v="2023-04-05T00:00:00"/>
    <d v="1899-12-30T05:08:00"/>
    <s v="Mesero_3"/>
    <x v="0"/>
    <s v="Tarjeta de crédito"/>
    <n v="31.02"/>
    <s v="Reservada"/>
    <n v="402"/>
    <s v="Colombia"/>
    <d v="1899-12-30T02:27:00"/>
    <s v="1:06"/>
    <d v="1899-12-30T01:21:00"/>
    <n v="151"/>
    <d v="2023-04-05T00:00:00"/>
    <x v="4"/>
    <x v="0"/>
  </r>
  <r>
    <n v="14"/>
    <s v="Cliente_543"/>
    <n v="5"/>
    <d v="2023-04-05T00:00:00"/>
    <d v="1899-12-30T02:15:00"/>
    <d v="2023-04-05T00:00:00"/>
    <d v="1899-12-30T05:15:00"/>
    <s v="Mesero_1"/>
    <x v="0"/>
    <s v="Tarjeta de crédito"/>
    <n v="14.76"/>
    <s v="Libre"/>
    <n v="403"/>
    <s v="Chile"/>
    <d v="1899-12-30T03:00:00"/>
    <s v="1:25"/>
    <d v="1899-12-30T01:35:00"/>
    <n v="190"/>
    <d v="2023-04-05T00:00:00"/>
    <x v="4"/>
    <x v="0"/>
  </r>
  <r>
    <n v="17"/>
    <s v="Cliente_897"/>
    <n v="2"/>
    <d v="2023-04-05T00:00:00"/>
    <d v="1899-12-30T00:38:00"/>
    <d v="2023-04-05T00:00:00"/>
    <d v="1899-12-30T04:29:00"/>
    <s v="Mesero_5"/>
    <x v="0"/>
    <s v="Tarjeta de crédito"/>
    <n v="32.56"/>
    <s v="Libre"/>
    <n v="404"/>
    <s v="España"/>
    <d v="1899-12-30T03:51:00"/>
    <s v="1:42"/>
    <d v="1899-12-30T02:09:00"/>
    <n v="182"/>
    <d v="2023-04-05T00:00:00"/>
    <x v="4"/>
    <x v="0"/>
  </r>
  <r>
    <n v="5"/>
    <s v="Cliente_239"/>
    <n v="6"/>
    <d v="2023-04-05T00:00:00"/>
    <d v="1899-12-30T02:39:00"/>
    <d v="2023-04-05T00:00:00"/>
    <d v="1899-12-30T04:59:00"/>
    <s v="Mesero_2"/>
    <x v="2"/>
    <s v="Tarjeta de crédito"/>
    <n v="14.56"/>
    <s v="Reservada"/>
    <n v="405"/>
    <s v="Argentina"/>
    <d v="1899-12-30T02:20:00"/>
    <s v="1:38"/>
    <d v="1899-12-30T00:42:00"/>
    <n v="106"/>
    <d v="2023-04-05T00:00:00"/>
    <x v="4"/>
    <x v="0"/>
  </r>
  <r>
    <n v="14"/>
    <s v="Cliente_927"/>
    <n v="5"/>
    <d v="2023-04-05T00:00:00"/>
    <d v="1899-12-30T00:29:00"/>
    <d v="2023-04-05T00:00:00"/>
    <d v="1899-12-30T02:37:00"/>
    <s v="Mesero_2"/>
    <x v="2"/>
    <s v="Efectivo"/>
    <n v="34.03"/>
    <s v="Ocupada"/>
    <n v="406"/>
    <s v="España"/>
    <d v="1899-12-30T02:23:00"/>
    <s v="1:57"/>
    <d v="1899-12-30T00:26:00"/>
    <n v="155"/>
    <d v="2023-04-05T00:00:00"/>
    <x v="4"/>
    <x v="0"/>
  </r>
  <r>
    <n v="4"/>
    <s v="Cliente_315"/>
    <n v="1"/>
    <d v="2023-04-05T00:00:00"/>
    <d v="1899-12-30T02:13:00"/>
    <d v="2023-04-05T00:00:00"/>
    <d v="1899-12-30T04:51:00"/>
    <s v="Mesero_4"/>
    <x v="1"/>
    <s v="Tarjeta de débito"/>
    <n v="22.98"/>
    <s v="Reservada"/>
    <n v="407"/>
    <s v="Ecuador"/>
    <d v="1899-12-30T02:38:00"/>
    <s v="0:50"/>
    <d v="1899-12-30T01:48:00"/>
    <n v="95"/>
    <d v="2023-04-05T00:00:00"/>
    <x v="4"/>
    <x v="0"/>
  </r>
  <r>
    <n v="17"/>
    <s v="Cliente_195"/>
    <n v="3"/>
    <d v="2023-04-05T00:00:00"/>
    <d v="1899-12-30T00:56:00"/>
    <d v="2023-04-05T00:00:00"/>
    <d v="1899-12-30T04:05:00"/>
    <s v="Mesero_2"/>
    <x v="0"/>
    <s v="Tarjeta de crédito"/>
    <n v="10.14"/>
    <s v="Ocupada"/>
    <n v="408"/>
    <s v="Chile"/>
    <d v="1899-12-30T03:24:00"/>
    <s v="1:46"/>
    <d v="1899-12-30T01:38:00"/>
    <n v="131"/>
    <d v="2023-04-05T00:00:00"/>
    <x v="4"/>
    <x v="0"/>
  </r>
  <r>
    <n v="15"/>
    <s v="Cliente_166"/>
    <n v="5"/>
    <d v="2023-04-05T00:00:00"/>
    <d v="1899-12-30T01:55:00"/>
    <d v="2023-04-05T00:00:00"/>
    <d v="1899-12-30T03:01:00"/>
    <s v="Mesero_1"/>
    <x v="0"/>
    <s v="Tarjeta de crédito"/>
    <n v="48.7"/>
    <s v="Reservada"/>
    <n v="409"/>
    <s v="Chile"/>
    <d v="1899-12-30T01:06:00"/>
    <s v="2:43"/>
    <d v="1899-12-30T00:00:00"/>
    <n v="203"/>
    <d v="2023-04-05T00:00:00"/>
    <x v="4"/>
    <x v="1"/>
  </r>
  <r>
    <n v="1"/>
    <s v="Cliente_157"/>
    <n v="3"/>
    <d v="2023-04-05T00:00:00"/>
    <d v="1899-12-30T02:47:00"/>
    <d v="2023-04-05T00:00:00"/>
    <d v="1899-12-30T05:23:00"/>
    <s v="Mesero_4"/>
    <x v="2"/>
    <s v="Tarjeta de crédito"/>
    <n v="43.65"/>
    <s v="Reservada"/>
    <n v="410"/>
    <s v="Perú"/>
    <d v="1899-12-30T02:36:00"/>
    <s v="1:31"/>
    <d v="1899-12-30T01:05:00"/>
    <n v="56"/>
    <d v="2023-04-05T00:00:00"/>
    <x v="4"/>
    <x v="0"/>
  </r>
  <r>
    <n v="3"/>
    <s v="Cliente_212"/>
    <n v="3"/>
    <d v="2023-04-05T00:00:00"/>
    <d v="1899-12-30T02:11:00"/>
    <d v="2023-04-05T00:00:00"/>
    <d v="1899-12-30T05:04:00"/>
    <s v="Mesero_1"/>
    <x v="0"/>
    <s v="Tarjeta de débito"/>
    <n v="21.88"/>
    <s v="Ocupada"/>
    <n v="411"/>
    <s v="Colombia"/>
    <d v="1899-12-30T03:08:00"/>
    <s v="1:18"/>
    <d v="1899-12-30T01:50:00"/>
    <n v="219"/>
    <d v="2023-04-05T00:00:00"/>
    <x v="4"/>
    <x v="0"/>
  </r>
  <r>
    <n v="11"/>
    <s v="Cliente_912"/>
    <n v="4"/>
    <d v="2023-04-05T00:00:00"/>
    <d v="1899-12-30T00:22:00"/>
    <d v="2023-04-05T00:00:00"/>
    <d v="1899-12-30T02:03:00"/>
    <s v="Mesero_5"/>
    <x v="2"/>
    <s v="Tarjeta de crédito"/>
    <n v="12.94"/>
    <s v="Ocupada"/>
    <n v="412"/>
    <s v="Perú"/>
    <d v="1899-12-30T01:56:00"/>
    <s v="0:57"/>
    <d v="1899-12-30T00:59:00"/>
    <n v="93"/>
    <d v="2023-04-05T00:00:00"/>
    <x v="4"/>
    <x v="0"/>
  </r>
  <r>
    <n v="13"/>
    <s v="Cliente_736"/>
    <n v="3"/>
    <d v="2023-04-05T00:00:00"/>
    <d v="1899-12-30T02:36:00"/>
    <d v="2023-04-05T00:00:00"/>
    <d v="1899-12-30T04:58:00"/>
    <s v="Mesero_4"/>
    <x v="2"/>
    <s v="Tarjeta de crédito"/>
    <n v="23.01"/>
    <s v="Ocupada"/>
    <n v="413"/>
    <s v="Argentina"/>
    <d v="1899-12-30T02:37:00"/>
    <s v="0:12"/>
    <d v="1899-12-30T02:25:00"/>
    <n v="35"/>
    <d v="2023-04-05T00:00:00"/>
    <x v="4"/>
    <x v="0"/>
  </r>
  <r>
    <n v="14"/>
    <s v="Cliente_328"/>
    <n v="6"/>
    <d v="2023-04-05T00:00:00"/>
    <d v="1899-12-30T03:43:00"/>
    <d v="2023-04-05T00:00:00"/>
    <d v="1899-12-30T07:12:00"/>
    <s v="Mesero_5"/>
    <x v="1"/>
    <s v="Tarjeta de crédito"/>
    <n v="13.17"/>
    <s v="Reservada"/>
    <n v="414"/>
    <s v="España"/>
    <d v="1899-12-30T03:29:00"/>
    <s v="0:38"/>
    <d v="1899-12-30T02:51:00"/>
    <n v="33"/>
    <d v="2023-04-05T00:00:00"/>
    <x v="4"/>
    <x v="0"/>
  </r>
  <r>
    <n v="14"/>
    <s v="Cliente_919"/>
    <n v="4"/>
    <d v="2023-04-05T00:00:00"/>
    <d v="1899-12-30T00:39:00"/>
    <d v="2023-04-05T00:00:00"/>
    <d v="1899-12-30T04:35:00"/>
    <s v="Mesero_4"/>
    <x v="2"/>
    <s v="Tarjeta de crédito"/>
    <n v="20.51"/>
    <s v="Ocupada"/>
    <n v="415"/>
    <s v="Brasil"/>
    <d v="1899-12-30T04:11:00"/>
    <s v="1:27"/>
    <d v="1899-12-30T02:44:00"/>
    <n v="158"/>
    <d v="2023-04-05T00:00:00"/>
    <x v="4"/>
    <x v="0"/>
  </r>
  <r>
    <n v="20"/>
    <s v="Cliente_958"/>
    <n v="2"/>
    <d v="2023-04-05T00:00:00"/>
    <d v="1899-12-30T03:03:00"/>
    <d v="2023-04-05T00:00:00"/>
    <d v="1899-12-30T06:37:00"/>
    <s v="Mesero_1"/>
    <x v="2"/>
    <s v="Tarjeta de crédito"/>
    <n v="12.9"/>
    <s v="Reservada"/>
    <n v="416"/>
    <s v="Uruguay"/>
    <d v="1899-12-30T03:34:00"/>
    <s v="0:09"/>
    <d v="1899-12-30T03:25:00"/>
    <n v="25"/>
    <d v="2023-04-05T00:00:00"/>
    <x v="4"/>
    <x v="0"/>
  </r>
  <r>
    <n v="7"/>
    <s v="Cliente_395"/>
    <n v="2"/>
    <d v="2023-04-05T00:00:00"/>
    <d v="1899-12-30T03:25:00"/>
    <d v="2023-04-05T00:00:00"/>
    <d v="1899-12-30T04:33:00"/>
    <s v="Mesero_2"/>
    <x v="2"/>
    <s v="Tarjeta de crédito"/>
    <n v="35.08"/>
    <s v="Libre"/>
    <n v="417"/>
    <s v="Venezuela"/>
    <d v="1899-12-30T01:08:00"/>
    <s v="1:30"/>
    <d v="1899-12-30T00:00:00"/>
    <n v="142"/>
    <d v="2023-04-05T00:00:00"/>
    <x v="4"/>
    <x v="1"/>
  </r>
  <r>
    <n v="17"/>
    <s v="Cliente_287"/>
    <n v="4"/>
    <d v="2023-04-05T00:00:00"/>
    <d v="1899-12-30T00:52:00"/>
    <d v="2023-04-05T00:00:00"/>
    <d v="1899-12-30T03:31:00"/>
    <s v="Mesero_3"/>
    <x v="2"/>
    <s v="Tarjeta de crédito"/>
    <n v="35.51"/>
    <s v="Reservada"/>
    <n v="418"/>
    <s v="España"/>
    <d v="1899-12-30T02:39:00"/>
    <s v="1:40"/>
    <d v="1899-12-30T00:59:00"/>
    <n v="118"/>
    <d v="2023-04-05T00:00:00"/>
    <x v="4"/>
    <x v="0"/>
  </r>
  <r>
    <n v="11"/>
    <s v="Cliente_479"/>
    <n v="4"/>
    <d v="2023-04-05T00:00:00"/>
    <d v="1899-12-30T03:14:00"/>
    <d v="2023-04-05T00:00:00"/>
    <d v="1899-12-30T05:43:00"/>
    <s v="Mesero_5"/>
    <x v="0"/>
    <s v="Tarjeta de crédito"/>
    <n v="14.09"/>
    <s v="Ocupada"/>
    <n v="419"/>
    <s v="Argentina"/>
    <d v="1899-12-30T02:44:00"/>
    <s v="1:04"/>
    <d v="1899-12-30T01:40:00"/>
    <n v="67"/>
    <d v="2023-04-05T00:00:00"/>
    <x v="4"/>
    <x v="0"/>
  </r>
  <r>
    <n v="18"/>
    <s v="Cliente_33"/>
    <n v="6"/>
    <d v="2023-04-05T00:00:00"/>
    <d v="1899-12-30T02:18:00"/>
    <d v="2023-04-05T00:00:00"/>
    <d v="1899-12-30T05:29:00"/>
    <s v="Mesero_2"/>
    <x v="0"/>
    <s v="Tarjeta de crédito"/>
    <n v="31.49"/>
    <s v="Ocupada"/>
    <n v="420"/>
    <s v="Bolivia"/>
    <d v="1899-12-30T03:26:00"/>
    <s v="1:45"/>
    <d v="1899-12-30T01:41:00"/>
    <n v="242"/>
    <d v="2023-04-05T00:00:00"/>
    <x v="4"/>
    <x v="0"/>
  </r>
  <r>
    <n v="10"/>
    <s v="Cliente_160"/>
    <n v="1"/>
    <d v="2023-04-05T00:00:00"/>
    <d v="1899-12-30T01:37:00"/>
    <d v="2023-04-05T00:00:00"/>
    <d v="1899-12-30T04:07:00"/>
    <s v="Mesero_1"/>
    <x v="0"/>
    <s v="Tarjeta de crédito"/>
    <n v="17.57"/>
    <s v="Ocupada"/>
    <n v="421"/>
    <s v="Chile"/>
    <d v="1899-12-30T02:45:00"/>
    <s v="1:11"/>
    <d v="1899-12-30T01:34:00"/>
    <n v="85"/>
    <d v="2023-04-05T00:00:00"/>
    <x v="4"/>
    <x v="0"/>
  </r>
  <r>
    <n v="12"/>
    <s v="Cliente_109"/>
    <n v="6"/>
    <d v="2023-04-05T00:00:00"/>
    <d v="1899-12-30T00:36:00"/>
    <d v="2023-04-05T00:00:00"/>
    <d v="1899-12-30T03:09:00"/>
    <s v="Mesero_2"/>
    <x v="0"/>
    <s v="Tarjeta de crédito"/>
    <n v="39.72"/>
    <s v="Reservada"/>
    <n v="422"/>
    <s v="España"/>
    <d v="1899-12-30T02:33:00"/>
    <s v="0:34"/>
    <d v="1899-12-30T01:59:00"/>
    <n v="88"/>
    <d v="2023-04-05T00:00:00"/>
    <x v="4"/>
    <x v="0"/>
  </r>
  <r>
    <n v="4"/>
    <s v="Cliente_151"/>
    <n v="2"/>
    <d v="2023-04-05T00:00:00"/>
    <d v="1899-12-30T02:34:00"/>
    <d v="2023-04-05T00:00:00"/>
    <d v="1899-12-30T04:57:00"/>
    <s v="Mesero_1"/>
    <x v="0"/>
    <s v="Efectivo"/>
    <n v="34.130000000000003"/>
    <s v="Libre"/>
    <n v="423"/>
    <s v="Ecuador"/>
    <d v="1899-12-30T02:23:00"/>
    <s v="0:31"/>
    <d v="1899-12-30T01:52:00"/>
    <n v="152"/>
    <d v="2023-04-05T00:00:00"/>
    <x v="4"/>
    <x v="0"/>
  </r>
  <r>
    <n v="13"/>
    <s v="Cliente_342"/>
    <n v="3"/>
    <d v="2023-04-05T00:00:00"/>
    <d v="1899-12-30T01:08:00"/>
    <d v="2023-04-05T00:00:00"/>
    <d v="1899-12-30T03:17:00"/>
    <s v="Mesero_2"/>
    <x v="2"/>
    <s v="Efectivo"/>
    <n v="11.02"/>
    <s v="Reservada"/>
    <n v="424"/>
    <s v="Colombia"/>
    <d v="1899-12-30T02:09:00"/>
    <s v="1:28"/>
    <d v="1899-12-30T00:41:00"/>
    <n v="147"/>
    <d v="2023-04-05T00:00:00"/>
    <x v="4"/>
    <x v="0"/>
  </r>
  <r>
    <n v="18"/>
    <s v="Cliente_332"/>
    <n v="3"/>
    <d v="2023-04-05T00:00:00"/>
    <d v="1899-12-30T01:24:00"/>
    <d v="2023-04-05T00:00:00"/>
    <d v="1899-12-30T03:45:00"/>
    <s v="Mesero_2"/>
    <x v="0"/>
    <s v="Tarjeta de crédito"/>
    <n v="49.43"/>
    <s v="Reservada"/>
    <n v="425"/>
    <s v="Perú"/>
    <d v="1899-12-30T02:21:00"/>
    <s v="0:28"/>
    <d v="1899-12-30T01:53:00"/>
    <n v="19"/>
    <d v="2023-04-05T00:00:00"/>
    <x v="4"/>
    <x v="0"/>
  </r>
  <r>
    <n v="5"/>
    <s v="Cliente_689"/>
    <n v="2"/>
    <d v="2023-04-05T00:00:00"/>
    <d v="1899-12-30T03:11:00"/>
    <d v="2023-04-05T00:00:00"/>
    <d v="1899-12-30T05:02:00"/>
    <s v="Mesero_4"/>
    <x v="0"/>
    <s v="Tarjeta de crédito"/>
    <n v="47.8"/>
    <s v="Reservada"/>
    <n v="426"/>
    <s v="Brasil"/>
    <d v="1899-12-30T01:51:00"/>
    <s v="1:56"/>
    <d v="1899-12-30T00:00:00"/>
    <n v="247"/>
    <d v="2023-04-05T00:00:00"/>
    <x v="4"/>
    <x v="1"/>
  </r>
  <r>
    <n v="2"/>
    <s v="Cliente_953"/>
    <n v="4"/>
    <d v="2023-04-05T00:00:00"/>
    <d v="1899-12-30T02:34:00"/>
    <d v="2023-04-05T00:00:00"/>
    <d v="1899-12-30T03:43:00"/>
    <s v="Mesero_2"/>
    <x v="0"/>
    <s v="Efectivo"/>
    <n v="43.74"/>
    <s v="Libre"/>
    <n v="427"/>
    <s v="Bolivia"/>
    <d v="1899-12-30T01:09:00"/>
    <s v="2:46"/>
    <d v="1899-12-30T00:00:00"/>
    <n v="206"/>
    <d v="2023-04-05T00:00:00"/>
    <x v="4"/>
    <x v="1"/>
  </r>
  <r>
    <n v="7"/>
    <s v="Cliente_518"/>
    <n v="5"/>
    <d v="2023-04-05T00:00:00"/>
    <d v="1899-12-30T03:18:00"/>
    <d v="2023-04-05T00:00:00"/>
    <d v="1899-12-30T06:03:00"/>
    <s v="Mesero_4"/>
    <x v="1"/>
    <s v="Tarjeta de crédito"/>
    <n v="15.6"/>
    <s v="Reservada"/>
    <n v="428"/>
    <s v="Ecuador"/>
    <d v="1899-12-30T02:45:00"/>
    <s v="2:59"/>
    <d v="1899-12-30T00:00:00"/>
    <n v="175"/>
    <d v="2023-04-05T00:00:00"/>
    <x v="4"/>
    <x v="1"/>
  </r>
  <r>
    <n v="8"/>
    <s v="Cliente_348"/>
    <n v="1"/>
    <d v="2023-04-05T00:00:00"/>
    <d v="1899-12-30T00:10:00"/>
    <d v="2023-04-05T00:00:00"/>
    <d v="1899-12-30T03:46:00"/>
    <s v="Mesero_4"/>
    <x v="0"/>
    <s v="Tarjeta de crédito"/>
    <n v="10.95"/>
    <s v="Reservada"/>
    <n v="429"/>
    <s v="Brasil"/>
    <d v="1899-12-30T03:36:00"/>
    <s v="0:27"/>
    <d v="1899-12-30T03:09:00"/>
    <n v="78"/>
    <d v="2023-04-05T00:00:00"/>
    <x v="4"/>
    <x v="0"/>
  </r>
  <r>
    <n v="7"/>
    <s v="Cliente_259"/>
    <n v="3"/>
    <d v="2023-04-05T00:00:00"/>
    <d v="1899-12-30T02:21:00"/>
    <d v="2023-04-05T00:00:00"/>
    <d v="1899-12-30T03:59:00"/>
    <s v="Mesero_4"/>
    <x v="0"/>
    <s v="Tarjeta de débito"/>
    <n v="42.09"/>
    <s v="Reservada"/>
    <n v="430"/>
    <s v="Venezuela"/>
    <d v="1899-12-30T01:38:00"/>
    <s v="0:49"/>
    <d v="1899-12-30T00:49:00"/>
    <n v="25"/>
    <d v="2023-04-05T00:00:00"/>
    <x v="4"/>
    <x v="0"/>
  </r>
  <r>
    <n v="15"/>
    <s v="Cliente_243"/>
    <n v="5"/>
    <d v="2023-04-05T00:00:00"/>
    <d v="1899-12-30T03:33:00"/>
    <d v="2023-04-05T00:00:00"/>
    <d v="1899-12-30T07:25:00"/>
    <s v="Mesero_5"/>
    <x v="0"/>
    <s v="Tarjeta de crédito"/>
    <n v="39.82"/>
    <s v="Libre"/>
    <n v="431"/>
    <s v="Argentina"/>
    <d v="1899-12-30T03:52:00"/>
    <s v="0:20"/>
    <d v="1899-12-30T03:32:00"/>
    <n v="60"/>
    <d v="2023-04-05T00:00:00"/>
    <x v="4"/>
    <x v="0"/>
  </r>
  <r>
    <n v="10"/>
    <s v="Cliente_869"/>
    <n v="2"/>
    <d v="2023-04-05T00:00:00"/>
    <d v="1899-12-30T03:31:00"/>
    <d v="2023-04-05T00:00:00"/>
    <d v="1899-12-30T05:54:00"/>
    <s v="Mesero_4"/>
    <x v="2"/>
    <s v="Tarjeta de crédito"/>
    <n v="18.71"/>
    <s v="Libre"/>
    <n v="432"/>
    <s v="Colombia"/>
    <d v="1899-12-30T02:23:00"/>
    <s v="1:14"/>
    <d v="1899-12-30T01:09:00"/>
    <n v="109"/>
    <d v="2023-04-05T00:00:00"/>
    <x v="4"/>
    <x v="0"/>
  </r>
  <r>
    <n v="10"/>
    <s v="Cliente_306"/>
    <n v="4"/>
    <d v="2023-04-05T00:00:00"/>
    <d v="1899-12-30T01:14:00"/>
    <d v="2023-04-05T00:00:00"/>
    <d v="1899-12-30T03:09:00"/>
    <s v="Mesero_4"/>
    <x v="0"/>
    <s v="Tarjeta de crédito"/>
    <n v="45.77"/>
    <s v="Reservada"/>
    <n v="433"/>
    <s v="Bolivia"/>
    <d v="1899-12-30T01:55:00"/>
    <s v="1:14"/>
    <d v="1899-12-30T00:41:00"/>
    <n v="102"/>
    <d v="2023-04-05T00:00:00"/>
    <x v="4"/>
    <x v="0"/>
  </r>
  <r>
    <n v="15"/>
    <s v="Cliente_842"/>
    <n v="4"/>
    <d v="2023-04-05T00:00:00"/>
    <d v="1899-12-30T00:15:00"/>
    <d v="2023-04-05T00:00:00"/>
    <d v="1899-12-30T03:55:00"/>
    <s v="Mesero_4"/>
    <x v="0"/>
    <s v="Tarjeta de crédito"/>
    <n v="37.15"/>
    <s v="Reservada"/>
    <n v="434"/>
    <s v="Bolivia"/>
    <d v="1899-12-30T03:40:00"/>
    <s v="0:58"/>
    <d v="1899-12-30T02:42:00"/>
    <n v="96"/>
    <d v="2023-04-05T00:00:00"/>
    <x v="4"/>
    <x v="0"/>
  </r>
  <r>
    <n v="17"/>
    <s v="Cliente_349"/>
    <n v="6"/>
    <d v="2023-04-05T00:00:00"/>
    <d v="1899-12-30T03:53:00"/>
    <d v="2023-04-05T00:00:00"/>
    <d v="1899-12-30T06:01:00"/>
    <s v="Mesero_5"/>
    <x v="0"/>
    <s v="Tarjeta de crédito"/>
    <n v="30.48"/>
    <s v="Ocupada"/>
    <n v="435"/>
    <s v="España"/>
    <d v="1899-12-30T02:23:00"/>
    <s v="1:51"/>
    <d v="1899-12-30T00:32:00"/>
    <n v="154"/>
    <d v="2023-04-05T00:00:00"/>
    <x v="4"/>
    <x v="0"/>
  </r>
  <r>
    <n v="10"/>
    <s v="Cliente_316"/>
    <n v="3"/>
    <d v="2023-04-05T00:00:00"/>
    <d v="1899-12-30T00:12:00"/>
    <d v="2023-04-05T00:00:00"/>
    <d v="1899-12-30T04:04:00"/>
    <s v="Mesero_5"/>
    <x v="0"/>
    <s v="Tarjeta de crédito"/>
    <n v="10.14"/>
    <s v="Ocupada"/>
    <n v="436"/>
    <s v="Brasil"/>
    <d v="1899-12-30T04:07:00"/>
    <s v="0:45"/>
    <d v="1899-12-30T03:22:00"/>
    <n v="56"/>
    <d v="2023-04-05T00:00:00"/>
    <x v="4"/>
    <x v="0"/>
  </r>
  <r>
    <n v="16"/>
    <s v="Cliente_600"/>
    <n v="6"/>
    <d v="2023-04-05T00:00:00"/>
    <d v="1899-12-30T03:02:00"/>
    <d v="2023-04-05T00:00:00"/>
    <d v="1899-12-30T05:25:00"/>
    <s v="Mesero_3"/>
    <x v="0"/>
    <s v="Tarjeta de crédito"/>
    <n v="12.56"/>
    <s v="Reservada"/>
    <n v="437"/>
    <s v="Paraguay"/>
    <d v="1899-12-30T02:23:00"/>
    <s v="0:51"/>
    <d v="1899-12-30T01:32:00"/>
    <n v="70"/>
    <d v="2023-04-05T00:00:00"/>
    <x v="4"/>
    <x v="0"/>
  </r>
  <r>
    <n v="2"/>
    <s v="Cliente_732"/>
    <n v="1"/>
    <d v="2023-04-05T00:00:00"/>
    <d v="1899-12-30T03:58:00"/>
    <d v="2023-04-05T00:00:00"/>
    <d v="1899-12-30T07:33:00"/>
    <s v="Mesero_1"/>
    <x v="0"/>
    <s v="Tarjeta de crédito"/>
    <n v="19.3"/>
    <s v="Libre"/>
    <n v="438"/>
    <s v="Argentina"/>
    <d v="1899-12-30T03:35:00"/>
    <s v="0:51"/>
    <d v="1899-12-30T02:44:00"/>
    <n v="33"/>
    <d v="2023-04-05T00:00:00"/>
    <x v="4"/>
    <x v="0"/>
  </r>
  <r>
    <n v="15"/>
    <s v="Cliente_807"/>
    <n v="1"/>
    <d v="2023-04-05T00:00:00"/>
    <d v="1899-12-30T00:00:00"/>
    <d v="2023-04-05T00:00:00"/>
    <d v="1899-12-30T01:23:00"/>
    <s v="Mesero_3"/>
    <x v="2"/>
    <s v="Tarjeta de crédito"/>
    <n v="25.56"/>
    <s v="Libre"/>
    <n v="439"/>
    <s v="Bolivia"/>
    <d v="1899-12-30T01:23:00"/>
    <s v="1:04"/>
    <d v="1899-12-30T00:19:00"/>
    <n v="177"/>
    <d v="2023-04-05T00:00:00"/>
    <x v="4"/>
    <x v="0"/>
  </r>
  <r>
    <n v="13"/>
    <s v="Cliente_900"/>
    <n v="1"/>
    <d v="2023-04-05T00:00:00"/>
    <d v="1899-12-30T01:59:00"/>
    <d v="2023-04-05T00:00:00"/>
    <d v="1899-12-30T05:48:00"/>
    <s v="Mesero_2"/>
    <x v="0"/>
    <s v="Tarjeta de crédito"/>
    <n v="38.85"/>
    <s v="Ocupada"/>
    <n v="440"/>
    <s v="Argentina"/>
    <d v="1899-12-30T04:04:00"/>
    <s v="0:45"/>
    <d v="1899-12-30T03:19:00"/>
    <n v="84"/>
    <d v="2023-04-05T00:00:00"/>
    <x v="4"/>
    <x v="0"/>
  </r>
  <r>
    <n v="13"/>
    <s v="Cliente_143"/>
    <n v="6"/>
    <d v="2023-04-05T00:00:00"/>
    <d v="1899-12-30T01:04:00"/>
    <d v="2023-04-05T00:00:00"/>
    <d v="1899-12-30T03:23:00"/>
    <s v="Mesero_2"/>
    <x v="0"/>
    <s v="Efectivo"/>
    <n v="23.31"/>
    <s v="Ocupada"/>
    <n v="441"/>
    <s v="España"/>
    <d v="1899-12-30T02:34:00"/>
    <s v="1:30"/>
    <d v="1899-12-30T01:04:00"/>
    <n v="183"/>
    <d v="2023-04-05T00:00:00"/>
    <x v="4"/>
    <x v="0"/>
  </r>
  <r>
    <n v="15"/>
    <s v="Cliente_405"/>
    <n v="3"/>
    <d v="2023-04-05T00:00:00"/>
    <d v="1899-12-30T02:04:00"/>
    <d v="2023-04-05T00:00:00"/>
    <d v="1899-12-30T03:18:00"/>
    <s v="Mesero_4"/>
    <x v="2"/>
    <s v="Tarjeta de crédito"/>
    <n v="21.07"/>
    <s v="Ocupada"/>
    <n v="442"/>
    <s v="Uruguay"/>
    <d v="1899-12-30T01:29:00"/>
    <s v="2:11"/>
    <d v="1899-12-30T00:00:00"/>
    <n v="235"/>
    <d v="2023-04-05T00:00:00"/>
    <x v="4"/>
    <x v="1"/>
  </r>
  <r>
    <n v="4"/>
    <s v="Cliente_332"/>
    <n v="2"/>
    <d v="2023-04-05T00:00:00"/>
    <d v="1899-12-30T01:15:00"/>
    <d v="2023-04-05T00:00:00"/>
    <d v="1899-12-30T03:14:00"/>
    <s v="Mesero_2"/>
    <x v="0"/>
    <s v="Tarjeta de débito"/>
    <n v="14.48"/>
    <s v="Libre"/>
    <n v="443"/>
    <s v="Venezuela"/>
    <d v="1899-12-30T01:59:00"/>
    <s v="2:35"/>
    <d v="1899-12-30T00:00:00"/>
    <n v="217"/>
    <d v="2023-04-05T00:00:00"/>
    <x v="4"/>
    <x v="1"/>
  </r>
  <r>
    <n v="8"/>
    <s v="Cliente_894"/>
    <n v="5"/>
    <d v="2023-04-05T00:00:00"/>
    <d v="1899-12-30T03:23:00"/>
    <d v="2023-04-05T00:00:00"/>
    <d v="1899-12-30T06:08:00"/>
    <s v="Mesero_1"/>
    <x v="0"/>
    <s v="Tarjeta de crédito"/>
    <n v="25.26"/>
    <s v="Libre"/>
    <n v="444"/>
    <s v="Argentina"/>
    <d v="1899-12-30T02:45:00"/>
    <s v="1:21"/>
    <d v="1899-12-30T01:24:00"/>
    <n v="95"/>
    <d v="2023-04-05T00:00:00"/>
    <x v="4"/>
    <x v="0"/>
  </r>
  <r>
    <n v="6"/>
    <s v="Cliente_473"/>
    <n v="5"/>
    <d v="2023-04-05T00:00:00"/>
    <d v="1899-12-30T01:01:00"/>
    <d v="2023-04-05T00:00:00"/>
    <d v="1899-12-30T03:09:00"/>
    <s v="Mesero_1"/>
    <x v="1"/>
    <s v="Tarjeta de crédito"/>
    <n v="14.28"/>
    <s v="Libre"/>
    <n v="445"/>
    <s v="Paraguay"/>
    <d v="1899-12-30T02:08:00"/>
    <s v="0:26"/>
    <d v="1899-12-30T01:42:00"/>
    <n v="81"/>
    <d v="2023-04-05T00:00:00"/>
    <x v="4"/>
    <x v="0"/>
  </r>
  <r>
    <n v="12"/>
    <s v="Cliente_606"/>
    <n v="2"/>
    <d v="2023-04-05T00:00:00"/>
    <d v="1899-12-30T02:48:00"/>
    <d v="2023-04-05T00:00:00"/>
    <d v="1899-12-30T06:13:00"/>
    <s v="Mesero_1"/>
    <x v="0"/>
    <s v="Tarjeta de crédito"/>
    <n v="35.24"/>
    <s v="Libre"/>
    <n v="446"/>
    <s v="Ecuador"/>
    <d v="1899-12-30T03:25:00"/>
    <s v="0:08"/>
    <d v="1899-12-30T03:17:00"/>
    <n v="21"/>
    <d v="2023-04-05T00:00:00"/>
    <x v="4"/>
    <x v="0"/>
  </r>
  <r>
    <n v="8"/>
    <s v="Cliente_404"/>
    <n v="2"/>
    <d v="2023-04-05T00:00:00"/>
    <d v="1899-12-30T03:53:00"/>
    <d v="2023-04-05T00:00:00"/>
    <d v="1899-12-30T07:24:00"/>
    <s v="Mesero_4"/>
    <x v="2"/>
    <s v="Tarjeta de crédito"/>
    <n v="28.68"/>
    <s v="Libre"/>
    <n v="447"/>
    <s v="España"/>
    <d v="1899-12-30T03:31:00"/>
    <s v="1:26"/>
    <d v="1899-12-30T02:05:00"/>
    <n v="181"/>
    <d v="2023-04-05T00:00:00"/>
    <x v="4"/>
    <x v="0"/>
  </r>
  <r>
    <n v="4"/>
    <s v="Cliente_216"/>
    <n v="5"/>
    <d v="2023-04-05T00:00:00"/>
    <d v="1899-12-30T00:07:00"/>
    <d v="2023-04-05T00:00:00"/>
    <d v="1899-12-30T03:35:00"/>
    <s v="Mesero_4"/>
    <x v="2"/>
    <s v="Tarjeta de crédito"/>
    <n v="35.68"/>
    <s v="Ocupada"/>
    <n v="448"/>
    <s v="Venezuela"/>
    <d v="1899-12-30T03:43:00"/>
    <s v="1:06"/>
    <d v="1899-12-30T02:37:00"/>
    <n v="137"/>
    <d v="2023-04-05T00:00:00"/>
    <x v="4"/>
    <x v="0"/>
  </r>
  <r>
    <n v="3"/>
    <s v="Cliente_717"/>
    <n v="3"/>
    <d v="2023-04-05T00:00:00"/>
    <d v="1899-12-30T03:25:00"/>
    <d v="2023-04-05T00:00:00"/>
    <d v="1899-12-30T05:02:00"/>
    <s v="Mesero_3"/>
    <x v="0"/>
    <s v="Efectivo"/>
    <n v="42.25"/>
    <s v="Ocupada"/>
    <n v="449"/>
    <s v="Brasil"/>
    <d v="1899-12-30T01:52:00"/>
    <s v="0:33"/>
    <d v="1899-12-30T01:19:00"/>
    <n v="64"/>
    <d v="2023-04-05T00:00:00"/>
    <x v="4"/>
    <x v="0"/>
  </r>
  <r>
    <n v="9"/>
    <s v="Cliente_783"/>
    <n v="6"/>
    <d v="2023-04-05T00:00:00"/>
    <d v="1899-12-30T03:51:00"/>
    <d v="2023-04-05T00:00:00"/>
    <d v="1899-12-30T05:01:00"/>
    <s v="Mesero_3"/>
    <x v="0"/>
    <s v="Tarjeta de crédito"/>
    <n v="48.9"/>
    <s v="Ocupada"/>
    <n v="450"/>
    <s v="Bolivia"/>
    <d v="1899-12-30T01:25:00"/>
    <s v="0:34"/>
    <d v="1899-12-30T00:51:00"/>
    <n v="72"/>
    <d v="2023-04-05T00:00:00"/>
    <x v="4"/>
    <x v="0"/>
  </r>
  <r>
    <n v="3"/>
    <s v="Cliente_240"/>
    <n v="1"/>
    <d v="2023-04-05T00:00:00"/>
    <d v="1899-12-30T01:17:00"/>
    <d v="2023-04-05T00:00:00"/>
    <d v="1899-12-30T02:26:00"/>
    <s v="Mesero_5"/>
    <x v="1"/>
    <s v="Tarjeta de crédito"/>
    <n v="46.37"/>
    <s v="Libre"/>
    <n v="451"/>
    <s v="Bolivia"/>
    <d v="1899-12-30T01:09:00"/>
    <s v="1:43"/>
    <d v="1899-12-30T00:00:00"/>
    <n v="92"/>
    <d v="2023-04-05T00:00:00"/>
    <x v="4"/>
    <x v="1"/>
  </r>
  <r>
    <n v="9"/>
    <s v="Cliente_589"/>
    <n v="1"/>
    <d v="2023-04-05T00:00:00"/>
    <d v="1899-12-30T02:53:00"/>
    <d v="2023-04-05T00:00:00"/>
    <d v="1899-12-30T05:19:00"/>
    <s v="Mesero_4"/>
    <x v="0"/>
    <s v="Tarjeta de crédito"/>
    <n v="43.48"/>
    <s v="Reservada"/>
    <n v="452"/>
    <s v="Uruguay"/>
    <d v="1899-12-30T02:26:00"/>
    <s v="2:03"/>
    <d v="1899-12-30T00:23:00"/>
    <n v="158"/>
    <d v="2023-04-05T00:00:00"/>
    <x v="4"/>
    <x v="0"/>
  </r>
  <r>
    <n v="6"/>
    <s v="Cliente_284"/>
    <n v="1"/>
    <d v="2023-04-05T00:00:00"/>
    <d v="1899-12-30T03:42:00"/>
    <d v="2023-04-05T00:00:00"/>
    <d v="1899-12-30T05:07:00"/>
    <s v="Mesero_2"/>
    <x v="1"/>
    <s v="Tarjeta de crédito"/>
    <n v="36.83"/>
    <s v="Libre"/>
    <n v="453"/>
    <s v="Chile"/>
    <d v="1899-12-30T01:25:00"/>
    <s v="1:40"/>
    <d v="1899-12-30T00:00:00"/>
    <n v="130"/>
    <d v="2023-04-05T00:00:00"/>
    <x v="4"/>
    <x v="1"/>
  </r>
  <r>
    <n v="1"/>
    <s v="Cliente_342"/>
    <n v="3"/>
    <d v="2023-04-05T00:00:00"/>
    <d v="1899-12-30T03:26:00"/>
    <d v="2023-04-05T00:00:00"/>
    <d v="1899-12-30T04:53:00"/>
    <s v="Mesero_1"/>
    <x v="0"/>
    <s v="Tarjeta de crédito"/>
    <n v="39.619999999999997"/>
    <s v="Libre"/>
    <n v="454"/>
    <s v="Colombia"/>
    <d v="1899-12-30T01:27:00"/>
    <s v="2:33"/>
    <d v="1899-12-30T00:00:00"/>
    <n v="233"/>
    <d v="2023-04-05T00:00:00"/>
    <x v="4"/>
    <x v="1"/>
  </r>
  <r>
    <n v="12"/>
    <s v="Cliente_665"/>
    <n v="6"/>
    <d v="2023-04-05T00:00:00"/>
    <d v="1899-12-30T03:58:00"/>
    <d v="2023-04-05T00:00:00"/>
    <d v="1899-12-30T05:54:00"/>
    <s v="Mesero_5"/>
    <x v="1"/>
    <s v="Tarjeta de débito"/>
    <n v="19.7"/>
    <s v="Reservada"/>
    <n v="455"/>
    <s v="Colombia"/>
    <d v="1899-12-30T01:56:00"/>
    <s v="0:11"/>
    <d v="1899-12-30T01:45:00"/>
    <n v="48"/>
    <d v="2023-04-05T00:00:00"/>
    <x v="4"/>
    <x v="0"/>
  </r>
  <r>
    <n v="13"/>
    <s v="Cliente_207"/>
    <n v="6"/>
    <d v="2023-04-05T00:00:00"/>
    <d v="1899-12-30T02:12:00"/>
    <d v="2023-04-05T00:00:00"/>
    <d v="1899-12-30T05:15:00"/>
    <s v="Mesero_4"/>
    <x v="0"/>
    <s v="Tarjeta de crédito"/>
    <n v="21.94"/>
    <s v="Libre"/>
    <n v="456"/>
    <s v="Argentina"/>
    <d v="1899-12-30T03:03:00"/>
    <s v="1:11"/>
    <d v="1899-12-30T01:52:00"/>
    <n v="148"/>
    <d v="2023-04-05T00:00:00"/>
    <x v="4"/>
    <x v="0"/>
  </r>
  <r>
    <n v="18"/>
    <s v="Cliente_531"/>
    <n v="6"/>
    <d v="2023-04-05T00:00:00"/>
    <d v="1899-12-30T03:48:00"/>
    <d v="2023-04-05T00:00:00"/>
    <d v="1899-12-30T07:32:00"/>
    <s v="Mesero_2"/>
    <x v="0"/>
    <s v="Efectivo"/>
    <n v="17.260000000000002"/>
    <s v="Reservada"/>
    <n v="457"/>
    <s v="Bolivia"/>
    <d v="1899-12-30T03:44:00"/>
    <s v="0:58"/>
    <d v="1899-12-30T02:46:00"/>
    <n v="137"/>
    <d v="2023-04-05T00:00:00"/>
    <x v="4"/>
    <x v="0"/>
  </r>
  <r>
    <n v="4"/>
    <s v="Cliente_420"/>
    <n v="3"/>
    <d v="2023-04-05T00:00:00"/>
    <d v="1899-12-30T02:41:00"/>
    <d v="2023-04-05T00:00:00"/>
    <d v="1899-12-30T04:21:00"/>
    <s v="Mesero_4"/>
    <x v="0"/>
    <s v="Tarjeta de crédito"/>
    <n v="15.21"/>
    <s v="Ocupada"/>
    <n v="458"/>
    <s v="Bolivia"/>
    <d v="1899-12-30T01:55:00"/>
    <s v="1:29"/>
    <d v="1899-12-30T00:26:00"/>
    <n v="268"/>
    <d v="2023-04-05T00:00:00"/>
    <x v="4"/>
    <x v="0"/>
  </r>
  <r>
    <n v="20"/>
    <s v="Cliente_989"/>
    <n v="1"/>
    <d v="2023-04-05T00:00:00"/>
    <d v="1899-12-30T00:24:00"/>
    <d v="2023-04-05T00:00:00"/>
    <d v="1899-12-30T02:12:00"/>
    <s v="Mesero_1"/>
    <x v="0"/>
    <s v="Tarjeta de crédito"/>
    <n v="32.770000000000003"/>
    <s v="Ocupada"/>
    <n v="459"/>
    <s v="Argentina"/>
    <d v="1899-12-30T02:03:00"/>
    <s v="0:30"/>
    <d v="1899-12-30T01:33:00"/>
    <n v="84"/>
    <d v="2023-04-05T00:00:00"/>
    <x v="4"/>
    <x v="0"/>
  </r>
  <r>
    <n v="19"/>
    <s v="Cliente_964"/>
    <n v="6"/>
    <d v="2023-04-05T00:00:00"/>
    <d v="1899-12-30T03:27:00"/>
    <d v="2023-04-05T00:00:00"/>
    <d v="1899-12-30T06:56:00"/>
    <s v="Mesero_4"/>
    <x v="2"/>
    <s v="Tarjeta de crédito"/>
    <n v="49.6"/>
    <s v="Libre"/>
    <n v="460"/>
    <s v="Ecuador"/>
    <d v="1899-12-30T03:29:00"/>
    <s v="2:04"/>
    <d v="1899-12-30T01:25:00"/>
    <n v="176"/>
    <d v="2023-04-05T00:00:00"/>
    <x v="4"/>
    <x v="0"/>
  </r>
  <r>
    <n v="4"/>
    <s v="Cliente_421"/>
    <n v="3"/>
    <d v="2023-04-05T00:00:00"/>
    <d v="1899-12-30T02:43:00"/>
    <d v="2023-04-05T00:00:00"/>
    <d v="1899-12-30T05:55:00"/>
    <s v="Mesero_5"/>
    <x v="2"/>
    <s v="Efectivo"/>
    <n v="21.51"/>
    <s v="Libre"/>
    <n v="461"/>
    <s v="Perú"/>
    <d v="1899-12-30T03:12:00"/>
    <s v="1:06"/>
    <d v="1899-12-30T02:06:00"/>
    <n v="99"/>
    <d v="2023-04-05T00:00:00"/>
    <x v="4"/>
    <x v="0"/>
  </r>
  <r>
    <n v="9"/>
    <s v="Cliente_27"/>
    <n v="2"/>
    <d v="2023-04-05T00:00:00"/>
    <d v="1899-12-30T02:12:00"/>
    <d v="2023-04-05T00:00:00"/>
    <d v="1899-12-30T04:27:00"/>
    <s v="Mesero_2"/>
    <x v="0"/>
    <s v="Tarjeta de crédito"/>
    <n v="21.17"/>
    <s v="Reservada"/>
    <n v="462"/>
    <s v="España"/>
    <d v="1899-12-30T02:15:00"/>
    <s v="0:11"/>
    <d v="1899-12-30T02:04:00"/>
    <n v="99"/>
    <d v="2023-04-05T00:00:00"/>
    <x v="4"/>
    <x v="0"/>
  </r>
  <r>
    <n v="7"/>
    <s v="Cliente_194"/>
    <n v="2"/>
    <d v="2023-04-05T00:00:00"/>
    <d v="1899-12-30T00:53:00"/>
    <d v="2023-04-05T00:00:00"/>
    <d v="1899-12-30T03:13:00"/>
    <s v="Mesero_2"/>
    <x v="0"/>
    <s v="Tarjeta de débito"/>
    <n v="17.07"/>
    <s v="Ocupada"/>
    <n v="463"/>
    <s v="Paraguay"/>
    <d v="1899-12-30T02:35:00"/>
    <s v="0:14"/>
    <d v="1899-12-30T02:21:00"/>
    <n v="93"/>
    <d v="2023-04-05T00:00:00"/>
    <x v="4"/>
    <x v="0"/>
  </r>
  <r>
    <n v="16"/>
    <s v="Cliente_440"/>
    <n v="1"/>
    <d v="2023-04-05T00:00:00"/>
    <d v="1899-12-30T01:21:00"/>
    <d v="2023-04-05T00:00:00"/>
    <d v="1899-12-30T04:39:00"/>
    <s v="Mesero_4"/>
    <x v="0"/>
    <s v="Tarjeta de crédito"/>
    <n v="48.5"/>
    <s v="Reservada"/>
    <n v="464"/>
    <s v="Chile"/>
    <d v="1899-12-30T03:18:00"/>
    <s v="1:24"/>
    <d v="1899-12-30T01:54:00"/>
    <n v="154"/>
    <d v="2023-04-05T00:00:00"/>
    <x v="4"/>
    <x v="0"/>
  </r>
  <r>
    <n v="4"/>
    <s v="Cliente_876"/>
    <n v="2"/>
    <d v="2023-04-05T00:00:00"/>
    <d v="1899-12-30T01:11:00"/>
    <d v="2023-04-05T00:00:00"/>
    <d v="1899-12-30T03:38:00"/>
    <s v="Mesero_1"/>
    <x v="0"/>
    <s v="Tarjeta de crédito"/>
    <n v="44.9"/>
    <s v="Ocupada"/>
    <n v="465"/>
    <s v="Uruguay"/>
    <d v="1899-12-30T02:42:00"/>
    <s v="1:00"/>
    <d v="1899-12-30T01:42:00"/>
    <n v="121"/>
    <d v="2023-04-05T00:00:00"/>
    <x v="4"/>
    <x v="0"/>
  </r>
  <r>
    <n v="4"/>
    <s v="Cliente_365"/>
    <n v="1"/>
    <d v="2023-04-05T00:00:00"/>
    <d v="1899-12-30T01:54:00"/>
    <d v="2023-04-05T00:00:00"/>
    <d v="1899-12-30T04:20:00"/>
    <s v="Mesero_1"/>
    <x v="0"/>
    <s v="Tarjeta de crédito"/>
    <n v="26.63"/>
    <s v="Libre"/>
    <n v="466"/>
    <s v="Bolivia"/>
    <d v="1899-12-30T02:26:00"/>
    <s v="2:25"/>
    <d v="1899-12-30T00:01:00"/>
    <n v="140"/>
    <d v="2023-04-05T00:00:00"/>
    <x v="4"/>
    <x v="0"/>
  </r>
  <r>
    <n v="15"/>
    <s v="Cliente_185"/>
    <n v="3"/>
    <d v="2023-04-05T00:00:00"/>
    <d v="1899-12-30T02:42:00"/>
    <d v="2023-04-05T00:00:00"/>
    <d v="1899-12-30T04:14:00"/>
    <s v="Mesero_1"/>
    <x v="0"/>
    <s v="Tarjeta de débito"/>
    <n v="42.31"/>
    <s v="Reservada"/>
    <n v="467"/>
    <s v="Perú"/>
    <d v="1899-12-30T01:32:00"/>
    <s v="1:12"/>
    <d v="1899-12-30T00:20:00"/>
    <n v="143"/>
    <d v="2023-04-05T00:00:00"/>
    <x v="4"/>
    <x v="0"/>
  </r>
  <r>
    <n v="14"/>
    <s v="Cliente_558"/>
    <n v="6"/>
    <d v="2023-04-05T00:00:00"/>
    <d v="1899-12-30T02:59:00"/>
    <d v="2023-04-05T00:00:00"/>
    <d v="1899-12-30T05:45:00"/>
    <s v="Mesero_2"/>
    <x v="1"/>
    <s v="Tarjeta de crédito"/>
    <n v="14.28"/>
    <s v="Reservada"/>
    <n v="468"/>
    <s v="Argentina"/>
    <d v="1899-12-30T02:46:00"/>
    <s v="1:03"/>
    <d v="1899-12-30T01:43:00"/>
    <n v="106"/>
    <d v="2023-04-05T00:00:00"/>
    <x v="4"/>
    <x v="0"/>
  </r>
  <r>
    <n v="1"/>
    <s v="Cliente_535"/>
    <n v="2"/>
    <d v="2023-04-05T00:00:00"/>
    <d v="1899-12-30T02:57:00"/>
    <d v="2023-04-05T00:00:00"/>
    <d v="1899-12-30T05:22:00"/>
    <s v="Mesero_1"/>
    <x v="2"/>
    <s v="Tarjeta de crédito"/>
    <n v="25.26"/>
    <s v="Reservada"/>
    <n v="469"/>
    <s v="Colombia"/>
    <d v="1899-12-30T02:25:00"/>
    <s v="1:06"/>
    <d v="1899-12-30T01:19:00"/>
    <n v="137"/>
    <d v="2023-04-05T00:00:00"/>
    <x v="4"/>
    <x v="0"/>
  </r>
  <r>
    <n v="17"/>
    <s v="Cliente_18"/>
    <n v="3"/>
    <d v="2023-04-05T00:00:00"/>
    <d v="1899-12-30T01:41:00"/>
    <d v="2023-04-05T00:00:00"/>
    <d v="1899-12-30T04:17:00"/>
    <s v="Mesero_4"/>
    <x v="0"/>
    <s v="Tarjeta de crédito"/>
    <n v="47.46"/>
    <s v="Ocupada"/>
    <n v="470"/>
    <s v="Uruguay"/>
    <d v="1899-12-30T02:51:00"/>
    <s v="1:12"/>
    <d v="1899-12-30T01:39:00"/>
    <n v="78"/>
    <d v="2023-04-05T00:00:00"/>
    <x v="4"/>
    <x v="0"/>
  </r>
  <r>
    <n v="7"/>
    <s v="Cliente_696"/>
    <n v="6"/>
    <d v="2023-04-05T00:00:00"/>
    <d v="1899-12-30T03:36:00"/>
    <d v="2023-04-05T00:00:00"/>
    <d v="1899-12-30T05:38:00"/>
    <s v="Mesero_4"/>
    <x v="1"/>
    <s v="Tarjeta de débito"/>
    <n v="28.49"/>
    <s v="Reservada"/>
    <n v="471"/>
    <s v="Perú"/>
    <d v="1899-12-30T02:02:00"/>
    <s v="0:57"/>
    <d v="1899-12-30T01:05:00"/>
    <n v="105"/>
    <d v="2023-04-05T00:00:00"/>
    <x v="4"/>
    <x v="0"/>
  </r>
  <r>
    <n v="20"/>
    <s v="Cliente_704"/>
    <n v="2"/>
    <d v="2023-04-05T00:00:00"/>
    <d v="1899-12-30T03:57:00"/>
    <d v="2023-04-05T00:00:00"/>
    <d v="1899-12-30T06:52:00"/>
    <s v="Mesero_2"/>
    <x v="0"/>
    <s v="Efectivo"/>
    <n v="36.79"/>
    <s v="Ocupada"/>
    <n v="472"/>
    <s v="Uruguay"/>
    <d v="1899-12-30T03:10:00"/>
    <s v="1:13"/>
    <d v="1899-12-30T01:57:00"/>
    <n v="114"/>
    <d v="2023-04-05T00:00:00"/>
    <x v="4"/>
    <x v="0"/>
  </r>
  <r>
    <n v="13"/>
    <s v="Cliente_720"/>
    <n v="4"/>
    <d v="2023-04-06T00:00:00"/>
    <d v="1899-12-30T03:36:00"/>
    <d v="2023-04-06T00:00:00"/>
    <d v="1899-12-30T07:04:00"/>
    <s v="Mesero_2"/>
    <x v="0"/>
    <s v="Tarjeta de débito"/>
    <n v="15.63"/>
    <s v="Ocupada"/>
    <n v="473"/>
    <s v="Paraguay"/>
    <d v="1899-12-30T03:43:00"/>
    <s v="1:01"/>
    <d v="1899-12-30T02:42:00"/>
    <n v="79"/>
    <d v="2023-04-06T00:00:00"/>
    <x v="5"/>
    <x v="0"/>
  </r>
  <r>
    <n v="2"/>
    <s v="Cliente_624"/>
    <n v="6"/>
    <d v="2023-04-06T00:00:00"/>
    <d v="1899-12-30T01:52:00"/>
    <d v="2023-04-06T00:00:00"/>
    <d v="1899-12-30T03:32:00"/>
    <s v="Mesero_4"/>
    <x v="0"/>
    <s v="Tarjeta de crédito"/>
    <n v="21.66"/>
    <s v="Libre"/>
    <n v="474"/>
    <s v="Perú"/>
    <d v="1899-12-30T01:40:00"/>
    <s v="2:41"/>
    <d v="1899-12-30T00:00:00"/>
    <n v="178"/>
    <d v="2023-04-06T00:00:00"/>
    <x v="5"/>
    <x v="1"/>
  </r>
  <r>
    <n v="18"/>
    <s v="Cliente_289"/>
    <n v="4"/>
    <d v="2023-04-06T00:00:00"/>
    <d v="1899-12-30T03:17:00"/>
    <d v="2023-04-06T00:00:00"/>
    <d v="1899-12-30T05:50:00"/>
    <s v="Mesero_5"/>
    <x v="2"/>
    <s v="Tarjeta de débito"/>
    <n v="19.55"/>
    <s v="Ocupada"/>
    <n v="475"/>
    <s v="Paraguay"/>
    <d v="1899-12-30T02:48:00"/>
    <s v="0:35"/>
    <d v="1899-12-30T02:13:00"/>
    <n v="174"/>
    <d v="2023-04-06T00:00:00"/>
    <x v="5"/>
    <x v="0"/>
  </r>
  <r>
    <n v="13"/>
    <s v="Cliente_434"/>
    <n v="2"/>
    <d v="2023-04-06T00:00:00"/>
    <d v="1899-12-30T00:03:00"/>
    <d v="2023-04-06T00:00:00"/>
    <d v="1899-12-30T01:47:00"/>
    <s v="Mesero_3"/>
    <x v="1"/>
    <s v="Tarjeta de débito"/>
    <n v="43.53"/>
    <s v="Ocupada"/>
    <n v="476"/>
    <s v="Paraguay"/>
    <d v="1899-12-30T01:59:00"/>
    <s v="1:55"/>
    <d v="1899-12-30T00:04:00"/>
    <n v="218"/>
    <d v="2023-04-06T00:00:00"/>
    <x v="5"/>
    <x v="0"/>
  </r>
  <r>
    <n v="8"/>
    <s v="Cliente_149"/>
    <n v="6"/>
    <d v="2023-04-06T00:00:00"/>
    <d v="1899-12-30T01:39:00"/>
    <d v="2023-04-06T00:00:00"/>
    <d v="1899-12-30T02:58:00"/>
    <s v="Mesero_4"/>
    <x v="1"/>
    <s v="Tarjeta de crédito"/>
    <n v="33.85"/>
    <s v="Reservada"/>
    <n v="477"/>
    <s v="Colombia"/>
    <d v="1899-12-30T01:19:00"/>
    <s v="1:55"/>
    <d v="1899-12-30T00:00:00"/>
    <n v="204"/>
    <d v="2023-04-06T00:00:00"/>
    <x v="5"/>
    <x v="1"/>
  </r>
  <r>
    <n v="7"/>
    <s v="Cliente_29"/>
    <n v="5"/>
    <d v="2023-04-06T00:00:00"/>
    <d v="1899-12-30T00:01:00"/>
    <d v="2023-04-06T00:00:00"/>
    <d v="1899-12-30T03:28:00"/>
    <s v="Mesero_1"/>
    <x v="0"/>
    <s v="Efectivo"/>
    <n v="32.78"/>
    <s v="Ocupada"/>
    <n v="478"/>
    <s v="Bolivia"/>
    <d v="1899-12-30T03:42:00"/>
    <s v="1:30"/>
    <d v="1899-12-30T02:12:00"/>
    <n v="118"/>
    <d v="2023-04-06T00:00:00"/>
    <x v="5"/>
    <x v="0"/>
  </r>
  <r>
    <n v="1"/>
    <s v="Cliente_708"/>
    <n v="3"/>
    <d v="2023-04-06T00:00:00"/>
    <d v="1899-12-30T00:42:00"/>
    <d v="2023-04-06T00:00:00"/>
    <d v="1899-12-30T04:30:00"/>
    <s v="Mesero_3"/>
    <x v="0"/>
    <s v="Tarjeta de débito"/>
    <n v="39.58"/>
    <s v="Reservada"/>
    <n v="479"/>
    <s v="Argentina"/>
    <d v="1899-12-30T03:48:00"/>
    <s v="1:23"/>
    <d v="1899-12-30T02:25:00"/>
    <n v="52"/>
    <d v="2023-04-06T00:00:00"/>
    <x v="5"/>
    <x v="0"/>
  </r>
  <r>
    <n v="1"/>
    <s v="Cliente_125"/>
    <n v="5"/>
    <d v="2023-04-06T00:00:00"/>
    <d v="1899-12-30T03:26:00"/>
    <d v="2023-04-06T00:00:00"/>
    <d v="1899-12-30T07:19:00"/>
    <s v="Mesero_5"/>
    <x v="1"/>
    <s v="Efectivo"/>
    <n v="18.63"/>
    <s v="Reservada"/>
    <n v="480"/>
    <s v="Uruguay"/>
    <d v="1899-12-30T03:53:00"/>
    <s v="1:05"/>
    <d v="1899-12-30T02:48:00"/>
    <n v="159"/>
    <d v="2023-04-06T00:00:00"/>
    <x v="5"/>
    <x v="0"/>
  </r>
  <r>
    <n v="9"/>
    <s v="Cliente_618"/>
    <n v="4"/>
    <d v="2023-04-06T00:00:00"/>
    <d v="1899-12-30T01:57:00"/>
    <d v="2023-04-06T00:00:00"/>
    <d v="1899-12-30T04:43:00"/>
    <s v="Mesero_1"/>
    <x v="0"/>
    <s v="Tarjeta de crédito"/>
    <n v="42.02"/>
    <s v="Reservada"/>
    <n v="481"/>
    <s v="Perú"/>
    <d v="1899-12-30T02:46:00"/>
    <s v="0:58"/>
    <d v="1899-12-30T01:48:00"/>
    <n v="52"/>
    <d v="2023-04-06T00:00:00"/>
    <x v="5"/>
    <x v="0"/>
  </r>
  <r>
    <n v="9"/>
    <s v="Cliente_115"/>
    <n v="4"/>
    <d v="2023-04-06T00:00:00"/>
    <d v="1899-12-30T00:41:00"/>
    <d v="2023-04-06T00:00:00"/>
    <d v="1899-12-30T02:59:00"/>
    <s v="Mesero_3"/>
    <x v="1"/>
    <s v="Tarjeta de crédito"/>
    <n v="18.84"/>
    <s v="Libre"/>
    <n v="482"/>
    <s v="Colombia"/>
    <d v="1899-12-30T02:18:00"/>
    <s v="0:21"/>
    <d v="1899-12-30T01:57:00"/>
    <n v="63"/>
    <d v="2023-04-06T00:00:00"/>
    <x v="5"/>
    <x v="0"/>
  </r>
  <r>
    <n v="2"/>
    <s v="Cliente_527"/>
    <n v="4"/>
    <d v="2023-04-06T00:00:00"/>
    <d v="1899-12-30T03:50:00"/>
    <d v="2023-04-06T00:00:00"/>
    <d v="1899-12-30T07:01:00"/>
    <s v="Mesero_1"/>
    <x v="0"/>
    <s v="Tarjeta de crédito"/>
    <n v="12.74"/>
    <s v="Reservada"/>
    <n v="483"/>
    <s v="Ecuador"/>
    <d v="1899-12-30T03:11:00"/>
    <s v="0:53"/>
    <d v="1899-12-30T02:18:00"/>
    <n v="81"/>
    <d v="2023-04-06T00:00:00"/>
    <x v="5"/>
    <x v="0"/>
  </r>
  <r>
    <n v="18"/>
    <s v="Cliente_71"/>
    <n v="2"/>
    <d v="2023-04-06T00:00:00"/>
    <d v="1899-12-30T01:33:00"/>
    <d v="2023-04-06T00:00:00"/>
    <d v="1899-12-30T04:31:00"/>
    <s v="Mesero_4"/>
    <x v="0"/>
    <s v="Tarjeta de crédito"/>
    <n v="22.76"/>
    <s v="Libre"/>
    <n v="484"/>
    <s v="Chile"/>
    <d v="1899-12-30T02:58:00"/>
    <s v="0:34"/>
    <d v="1899-12-30T02:24:00"/>
    <n v="75"/>
    <d v="2023-04-06T00:00:00"/>
    <x v="5"/>
    <x v="0"/>
  </r>
  <r>
    <n v="6"/>
    <s v="Cliente_524"/>
    <n v="5"/>
    <d v="2023-04-06T00:00:00"/>
    <d v="1899-12-30T01:00:00"/>
    <d v="2023-04-06T00:00:00"/>
    <d v="1899-12-30T02:52:00"/>
    <s v="Mesero_5"/>
    <x v="2"/>
    <s v="Tarjeta de crédito"/>
    <n v="39.07"/>
    <s v="Reservada"/>
    <n v="485"/>
    <s v="Bolivia"/>
    <d v="1899-12-30T01:52:00"/>
    <s v="1:19"/>
    <d v="1899-12-30T00:33:00"/>
    <n v="144"/>
    <d v="2023-04-06T00:00:00"/>
    <x v="5"/>
    <x v="0"/>
  </r>
  <r>
    <n v="15"/>
    <s v="Cliente_437"/>
    <n v="3"/>
    <d v="2023-04-06T00:00:00"/>
    <d v="1899-12-30T02:47:00"/>
    <d v="2023-04-06T00:00:00"/>
    <d v="1899-12-30T06:12:00"/>
    <s v="Mesero_1"/>
    <x v="1"/>
    <s v="Tarjeta de débito"/>
    <n v="12.66"/>
    <s v="Ocupada"/>
    <n v="486"/>
    <s v="Colombia"/>
    <d v="1899-12-30T03:40:00"/>
    <s v="0:59"/>
    <d v="1899-12-30T02:41:00"/>
    <n v="150"/>
    <d v="2023-04-06T00:00:00"/>
    <x v="5"/>
    <x v="0"/>
  </r>
  <r>
    <n v="17"/>
    <s v="Cliente_946"/>
    <n v="1"/>
    <d v="2023-04-06T00:00:00"/>
    <d v="1899-12-30T01:34:00"/>
    <d v="2023-04-06T00:00:00"/>
    <d v="1899-12-30T03:50:00"/>
    <s v="Mesero_1"/>
    <x v="0"/>
    <s v="Tarjeta de crédito"/>
    <n v="45.76"/>
    <s v="Ocupada"/>
    <n v="487"/>
    <s v="Paraguay"/>
    <d v="1899-12-30T02:31:00"/>
    <s v="1:32"/>
    <d v="1899-12-30T00:59:00"/>
    <n v="152"/>
    <d v="2023-04-06T00:00:00"/>
    <x v="5"/>
    <x v="0"/>
  </r>
  <r>
    <n v="10"/>
    <s v="Cliente_719"/>
    <n v="4"/>
    <d v="2023-04-06T00:00:00"/>
    <d v="1899-12-30T00:00:00"/>
    <d v="2023-04-06T00:00:00"/>
    <d v="1899-12-30T01:58:00"/>
    <s v="Mesero_3"/>
    <x v="0"/>
    <s v="Tarjeta de débito"/>
    <n v="37.380000000000003"/>
    <s v="Libre"/>
    <n v="488"/>
    <s v="Argentina"/>
    <d v="1899-12-30T01:58:00"/>
    <s v="2:04"/>
    <d v="1899-12-30T00:00:00"/>
    <n v="185"/>
    <d v="2023-04-06T00:00:00"/>
    <x v="5"/>
    <x v="1"/>
  </r>
  <r>
    <n v="3"/>
    <s v="Cliente_354"/>
    <n v="1"/>
    <d v="2023-04-06T00:00:00"/>
    <d v="1899-12-30T02:57:00"/>
    <d v="2023-04-06T00:00:00"/>
    <d v="1899-12-30T05:27:00"/>
    <s v="Mesero_3"/>
    <x v="1"/>
    <s v="Tarjeta de crédito"/>
    <n v="22.27"/>
    <s v="Ocupada"/>
    <n v="489"/>
    <s v="Argentina"/>
    <d v="1899-12-30T02:45:00"/>
    <s v="0:34"/>
    <d v="1899-12-30T02:11:00"/>
    <n v="149"/>
    <d v="2023-04-06T00:00:00"/>
    <x v="5"/>
    <x v="0"/>
  </r>
  <r>
    <n v="1"/>
    <s v="Cliente_194"/>
    <n v="2"/>
    <d v="2023-04-06T00:00:00"/>
    <d v="1899-12-30T03:20:00"/>
    <d v="2023-04-06T00:00:00"/>
    <d v="1899-12-30T04:57:00"/>
    <s v="Mesero_5"/>
    <x v="0"/>
    <s v="Tarjeta de crédito"/>
    <n v="26.79"/>
    <s v="Libre"/>
    <n v="490"/>
    <s v="Colombia"/>
    <d v="1899-12-30T01:37:00"/>
    <s v="2:11"/>
    <d v="1899-12-30T00:00:00"/>
    <n v="212"/>
    <d v="2023-04-06T00:00:00"/>
    <x v="5"/>
    <x v="1"/>
  </r>
  <r>
    <n v="7"/>
    <s v="Cliente_160"/>
    <n v="4"/>
    <d v="2023-04-06T00:00:00"/>
    <d v="1899-12-30T00:07:00"/>
    <d v="2023-04-06T00:00:00"/>
    <d v="1899-12-30T02:37:00"/>
    <s v="Mesero_4"/>
    <x v="1"/>
    <s v="Tarjeta de crédito"/>
    <n v="34.68"/>
    <s v="Ocupada"/>
    <n v="491"/>
    <s v="España"/>
    <d v="1899-12-30T02:45:00"/>
    <s v="0:41"/>
    <d v="1899-12-30T02:04:00"/>
    <n v="118"/>
    <d v="2023-04-06T00:00:00"/>
    <x v="5"/>
    <x v="0"/>
  </r>
  <r>
    <n v="4"/>
    <s v="Cliente_363"/>
    <n v="4"/>
    <d v="2023-04-06T00:00:00"/>
    <d v="1899-12-30T01:03:00"/>
    <d v="2023-04-06T00:00:00"/>
    <d v="1899-12-30T04:36:00"/>
    <s v="Mesero_1"/>
    <x v="0"/>
    <s v="Tarjeta de crédito"/>
    <n v="16.62"/>
    <s v="Reservada"/>
    <n v="492"/>
    <s v="Colombia"/>
    <d v="1899-12-30T03:33:00"/>
    <s v="0:49"/>
    <d v="1899-12-30T02:44:00"/>
    <n v="210"/>
    <d v="2023-04-06T00:00:00"/>
    <x v="5"/>
    <x v="0"/>
  </r>
  <r>
    <n v="2"/>
    <s v="Cliente_140"/>
    <n v="2"/>
    <d v="2023-04-06T00:00:00"/>
    <d v="1899-12-30T00:31:00"/>
    <d v="2023-04-06T00:00:00"/>
    <d v="1899-12-30T01:46:00"/>
    <s v="Mesero_5"/>
    <x v="0"/>
    <s v="Tarjeta de crédito"/>
    <n v="32.67"/>
    <s v="Ocupada"/>
    <n v="493"/>
    <s v="Perú"/>
    <d v="1899-12-30T01:30:00"/>
    <s v="0:08"/>
    <d v="1899-12-30T01:22:00"/>
    <n v="54"/>
    <d v="2023-04-06T00:00:00"/>
    <x v="5"/>
    <x v="0"/>
  </r>
  <r>
    <n v="20"/>
    <s v="Cliente_546"/>
    <n v="5"/>
    <d v="2023-04-06T00:00:00"/>
    <d v="1899-12-30T01:28:00"/>
    <d v="2023-04-06T00:00:00"/>
    <d v="1899-12-30T04:49:00"/>
    <s v="Mesero_1"/>
    <x v="1"/>
    <s v="Tarjeta de crédito"/>
    <n v="11.85"/>
    <s v="Reservada"/>
    <n v="494"/>
    <s v="Paraguay"/>
    <d v="1899-12-30T03:21:00"/>
    <s v="0:31"/>
    <d v="1899-12-30T02:50:00"/>
    <n v="172"/>
    <d v="2023-04-06T00:00:00"/>
    <x v="5"/>
    <x v="0"/>
  </r>
  <r>
    <n v="11"/>
    <s v="Cliente_778"/>
    <n v="6"/>
    <d v="2023-04-06T00:00:00"/>
    <d v="1899-12-30T03:01:00"/>
    <d v="2023-04-06T00:00:00"/>
    <d v="1899-12-30T06:50:00"/>
    <s v="Mesero_2"/>
    <x v="1"/>
    <s v="Tarjeta de crédito"/>
    <n v="33.96"/>
    <s v="Libre"/>
    <n v="495"/>
    <s v="Venezuela"/>
    <d v="1899-12-30T03:49:00"/>
    <s v="1:42"/>
    <d v="1899-12-30T02:07:00"/>
    <n v="263"/>
    <d v="2023-04-06T00:00:00"/>
    <x v="5"/>
    <x v="0"/>
  </r>
  <r>
    <n v="1"/>
    <s v="Cliente_402"/>
    <n v="3"/>
    <d v="2023-04-06T00:00:00"/>
    <d v="1899-12-30T02:34:00"/>
    <d v="2023-04-06T00:00:00"/>
    <d v="1899-12-30T06:22:00"/>
    <s v="Mesero_1"/>
    <x v="0"/>
    <s v="Tarjeta de crédito"/>
    <n v="39.42"/>
    <s v="Reservada"/>
    <n v="496"/>
    <s v="Argentina"/>
    <d v="1899-12-30T03:48:00"/>
    <s v="2:13"/>
    <d v="1899-12-30T01:35:00"/>
    <n v="223"/>
    <d v="2023-04-06T00:00:00"/>
    <x v="5"/>
    <x v="0"/>
  </r>
  <r>
    <n v="13"/>
    <s v="Cliente_784"/>
    <n v="6"/>
    <d v="2023-04-06T00:00:00"/>
    <d v="1899-12-30T03:30:00"/>
    <d v="2023-04-06T00:00:00"/>
    <d v="1899-12-30T06:58:00"/>
    <s v="Mesero_3"/>
    <x v="0"/>
    <s v="Tarjeta de débito"/>
    <n v="29.93"/>
    <s v="Reservada"/>
    <n v="497"/>
    <s v="Argentina"/>
    <d v="1899-12-30T03:28:00"/>
    <s v="0:38"/>
    <d v="1899-12-30T02:50:00"/>
    <n v="150"/>
    <d v="2023-04-06T00:00:00"/>
    <x v="5"/>
    <x v="0"/>
  </r>
  <r>
    <n v="20"/>
    <s v="Cliente_259"/>
    <n v="3"/>
    <d v="2023-04-06T00:00:00"/>
    <d v="1899-12-30T00:17:00"/>
    <d v="2023-04-06T00:00:00"/>
    <d v="1899-12-30T03:46:00"/>
    <s v="Mesero_3"/>
    <x v="0"/>
    <s v="Tarjeta de crédito"/>
    <n v="21.99"/>
    <s v="Libre"/>
    <n v="498"/>
    <s v="España"/>
    <d v="1899-12-30T03:29:00"/>
    <s v="0:32"/>
    <d v="1899-12-30T02:57:00"/>
    <n v="19"/>
    <d v="2023-04-06T00:00:00"/>
    <x v="5"/>
    <x v="0"/>
  </r>
  <r>
    <n v="5"/>
    <s v="Cliente_919"/>
    <n v="5"/>
    <d v="2023-04-06T00:00:00"/>
    <d v="1899-12-30T01:21:00"/>
    <d v="2023-04-06T00:00:00"/>
    <d v="1899-12-30T04:28:00"/>
    <s v="Mesero_2"/>
    <x v="2"/>
    <s v="Tarjeta de débito"/>
    <n v="22.69"/>
    <s v="Reservada"/>
    <n v="499"/>
    <s v="Brasil"/>
    <d v="1899-12-30T03:07:00"/>
    <s v="2:10"/>
    <d v="1899-12-30T00:57:00"/>
    <n v="158"/>
    <d v="2023-04-06T00:00:00"/>
    <x v="5"/>
    <x v="0"/>
  </r>
  <r>
    <n v="4"/>
    <s v="Cliente_354"/>
    <n v="5"/>
    <d v="2023-04-06T00:00:00"/>
    <d v="1899-12-30T01:17:00"/>
    <d v="2023-04-06T00:00:00"/>
    <d v="1899-12-30T05:15:00"/>
    <s v="Mesero_4"/>
    <x v="1"/>
    <s v="Tarjeta de débito"/>
    <n v="37.619999999999997"/>
    <s v="Ocupada"/>
    <n v="500"/>
    <s v="Argentina"/>
    <d v="1899-12-30T04:13:00"/>
    <s v="0:42"/>
    <d v="1899-12-30T03:31:00"/>
    <n v="93"/>
    <d v="2023-04-06T00:00:00"/>
    <x v="5"/>
    <x v="0"/>
  </r>
  <r>
    <n v="7"/>
    <s v="Cliente_637"/>
    <n v="1"/>
    <d v="2023-04-06T00:00:00"/>
    <d v="1899-12-30T03:44:00"/>
    <d v="2023-04-06T00:00:00"/>
    <d v="1899-12-30T06:31:00"/>
    <s v="Mesero_1"/>
    <x v="2"/>
    <s v="Tarjeta de crédito"/>
    <n v="28.38"/>
    <s v="Ocupada"/>
    <n v="501"/>
    <s v="Venezuela"/>
    <d v="1899-12-30T03:02:00"/>
    <s v="0:39"/>
    <d v="1899-12-30T02:23:00"/>
    <n v="138"/>
    <d v="2023-04-06T00:00:00"/>
    <x v="5"/>
    <x v="0"/>
  </r>
  <r>
    <n v="5"/>
    <s v="Cliente_759"/>
    <n v="2"/>
    <d v="2023-04-06T00:00:00"/>
    <d v="1899-12-30T00:45:00"/>
    <d v="2023-04-06T00:00:00"/>
    <d v="1899-12-30T01:57:00"/>
    <s v="Mesero_5"/>
    <x v="0"/>
    <s v="Tarjeta de crédito"/>
    <n v="32.9"/>
    <s v="Reservada"/>
    <n v="502"/>
    <s v="Bolivia"/>
    <d v="1899-12-30T01:12:00"/>
    <s v="1:13"/>
    <d v="1899-12-30T00:00:00"/>
    <n v="139"/>
    <d v="2023-04-06T00:00:00"/>
    <x v="5"/>
    <x v="1"/>
  </r>
  <r>
    <n v="3"/>
    <s v="Cliente_948"/>
    <n v="1"/>
    <d v="2023-04-06T00:00:00"/>
    <d v="1899-12-30T02:20:00"/>
    <d v="2023-04-06T00:00:00"/>
    <d v="1899-12-30T04:02:00"/>
    <s v="Mesero_3"/>
    <x v="0"/>
    <s v="Tarjeta de crédito"/>
    <n v="35.840000000000003"/>
    <s v="Reservada"/>
    <n v="503"/>
    <s v="España"/>
    <d v="1899-12-30T01:42:00"/>
    <s v="1:25"/>
    <d v="1899-12-30T00:17:00"/>
    <n v="137"/>
    <d v="2023-04-06T00:00:00"/>
    <x v="5"/>
    <x v="0"/>
  </r>
  <r>
    <n v="2"/>
    <s v="Cliente_172"/>
    <n v="5"/>
    <d v="2023-04-06T00:00:00"/>
    <d v="1899-12-30T02:10:00"/>
    <d v="2023-04-06T00:00:00"/>
    <d v="1899-12-30T04:48:00"/>
    <s v="Mesero_5"/>
    <x v="2"/>
    <s v="Efectivo"/>
    <n v="31.31"/>
    <s v="Reservada"/>
    <n v="504"/>
    <s v="Brasil"/>
    <d v="1899-12-30T02:38:00"/>
    <s v="0:19"/>
    <d v="1899-12-30T02:19:00"/>
    <n v="54"/>
    <d v="2023-04-06T00:00:00"/>
    <x v="5"/>
    <x v="0"/>
  </r>
  <r>
    <n v="5"/>
    <s v="Cliente_70"/>
    <n v="1"/>
    <d v="2023-04-06T00:00:00"/>
    <d v="1899-12-30T02:38:00"/>
    <d v="2023-04-06T00:00:00"/>
    <d v="1899-12-30T06:07:00"/>
    <s v="Mesero_2"/>
    <x v="2"/>
    <s v="Tarjeta de crédito"/>
    <n v="25.76"/>
    <s v="Reservada"/>
    <n v="505"/>
    <s v="Colombia"/>
    <d v="1899-12-30T03:29:00"/>
    <s v="1:55"/>
    <d v="1899-12-30T01:34:00"/>
    <n v="155"/>
    <d v="2023-04-06T00:00:00"/>
    <x v="5"/>
    <x v="0"/>
  </r>
  <r>
    <n v="18"/>
    <s v="Cliente_835"/>
    <n v="2"/>
    <d v="2023-04-06T00:00:00"/>
    <d v="1899-12-30T02:01:00"/>
    <d v="2023-04-06T00:00:00"/>
    <d v="1899-12-30T04:02:00"/>
    <s v="Mesero_3"/>
    <x v="2"/>
    <s v="Tarjeta de crédito"/>
    <n v="11.65"/>
    <s v="Ocupada"/>
    <n v="506"/>
    <s v="Paraguay"/>
    <d v="1899-12-30T02:16:00"/>
    <s v="0:05"/>
    <d v="1899-12-30T02:11:00"/>
    <n v="70"/>
    <d v="2023-04-06T00:00:00"/>
    <x v="5"/>
    <x v="0"/>
  </r>
  <r>
    <n v="18"/>
    <s v="Cliente_989"/>
    <n v="4"/>
    <d v="2023-04-06T00:00:00"/>
    <d v="1899-12-30T03:26:00"/>
    <d v="2023-04-06T00:00:00"/>
    <d v="1899-12-30T04:30:00"/>
    <s v="Mesero_2"/>
    <x v="1"/>
    <s v="Tarjeta de crédito"/>
    <n v="43.42"/>
    <s v="Libre"/>
    <n v="507"/>
    <s v="Bolivia"/>
    <d v="1899-12-30T01:04:00"/>
    <s v="1:09"/>
    <d v="1899-12-30T00:00:00"/>
    <n v="210"/>
    <d v="2023-04-06T00:00:00"/>
    <x v="5"/>
    <x v="1"/>
  </r>
  <r>
    <n v="6"/>
    <s v="Cliente_821"/>
    <n v="1"/>
    <d v="2023-04-06T00:00:00"/>
    <d v="1899-12-30T02:50:00"/>
    <d v="2023-04-06T00:00:00"/>
    <d v="1899-12-30T06:35:00"/>
    <s v="Mesero_5"/>
    <x v="0"/>
    <s v="Tarjeta de crédito"/>
    <n v="42.8"/>
    <s v="Reservada"/>
    <n v="508"/>
    <s v="Brasil"/>
    <d v="1899-12-30T03:45:00"/>
    <s v="0:34"/>
    <d v="1899-12-30T03:11:00"/>
    <n v="32"/>
    <d v="2023-04-06T00:00:00"/>
    <x v="5"/>
    <x v="0"/>
  </r>
  <r>
    <n v="5"/>
    <s v="Cliente_977"/>
    <n v="3"/>
    <d v="2023-04-06T00:00:00"/>
    <d v="1899-12-30T03:12:00"/>
    <d v="2023-04-06T00:00:00"/>
    <d v="1899-12-30T06:02:00"/>
    <s v="Mesero_1"/>
    <x v="1"/>
    <s v="Tarjeta de crédito"/>
    <n v="16.260000000000002"/>
    <s v="Ocupada"/>
    <n v="509"/>
    <s v="Brasil"/>
    <d v="1899-12-30T03:05:00"/>
    <s v="0:47"/>
    <d v="1899-12-30T02:18:00"/>
    <n v="80"/>
    <d v="2023-04-06T00:00:00"/>
    <x v="5"/>
    <x v="0"/>
  </r>
  <r>
    <n v="6"/>
    <s v="Cliente_509"/>
    <n v="4"/>
    <d v="2023-04-06T00:00:00"/>
    <d v="1899-12-30T03:32:00"/>
    <d v="2023-04-06T00:00:00"/>
    <d v="1899-12-30T04:33:00"/>
    <s v="Mesero_4"/>
    <x v="0"/>
    <s v="Tarjeta de crédito"/>
    <n v="14.97"/>
    <s v="Libre"/>
    <n v="510"/>
    <s v="Paraguay"/>
    <d v="1899-12-30T01:01:00"/>
    <s v="0:48"/>
    <d v="1899-12-30T00:13:00"/>
    <n v="36"/>
    <d v="2023-04-06T00:00:00"/>
    <x v="5"/>
    <x v="0"/>
  </r>
  <r>
    <n v="2"/>
    <s v="Cliente_951"/>
    <n v="1"/>
    <d v="2023-04-06T00:00:00"/>
    <d v="1899-12-30T01:38:00"/>
    <d v="2023-04-06T00:00:00"/>
    <d v="1899-12-30T03:23:00"/>
    <s v="Mesero_1"/>
    <x v="0"/>
    <s v="Tarjeta de crédito"/>
    <n v="35.950000000000003"/>
    <s v="Libre"/>
    <n v="511"/>
    <s v="Argentina"/>
    <d v="1899-12-30T01:45:00"/>
    <s v="0:38"/>
    <d v="1899-12-30T01:07:00"/>
    <n v="137"/>
    <d v="2023-04-06T00:00:00"/>
    <x v="5"/>
    <x v="0"/>
  </r>
  <r>
    <n v="2"/>
    <s v="Cliente_285"/>
    <n v="1"/>
    <d v="2023-04-06T00:00:00"/>
    <d v="1899-12-30T01:19:00"/>
    <d v="2023-04-06T00:00:00"/>
    <d v="1899-12-30T02:26:00"/>
    <s v="Mesero_5"/>
    <x v="0"/>
    <s v="Tarjeta de crédito"/>
    <n v="37.369999999999997"/>
    <s v="Ocupada"/>
    <n v="512"/>
    <s v="España"/>
    <d v="1899-12-30T01:22:00"/>
    <s v="0:59"/>
    <d v="1899-12-30T00:23:00"/>
    <n v="128"/>
    <d v="2023-04-06T00:00:00"/>
    <x v="5"/>
    <x v="0"/>
  </r>
  <r>
    <n v="8"/>
    <s v="Cliente_873"/>
    <n v="6"/>
    <d v="2023-04-06T00:00:00"/>
    <d v="1899-12-30T01:28:00"/>
    <d v="2023-04-06T00:00:00"/>
    <d v="1899-12-30T04:51:00"/>
    <s v="Mesero_3"/>
    <x v="1"/>
    <s v="Tarjeta de crédito"/>
    <n v="22.74"/>
    <s v="Ocupada"/>
    <n v="513"/>
    <s v="Bolivia"/>
    <d v="1899-12-30T03:38:00"/>
    <s v="0:56"/>
    <d v="1899-12-30T02:42:00"/>
    <n v="54"/>
    <d v="2023-04-06T00:00:00"/>
    <x v="5"/>
    <x v="0"/>
  </r>
  <r>
    <n v="18"/>
    <s v="Cliente_819"/>
    <n v="5"/>
    <d v="2023-04-06T00:00:00"/>
    <d v="1899-12-30T01:19:00"/>
    <d v="2023-04-06T00:00:00"/>
    <d v="1899-12-30T04:36:00"/>
    <s v="Mesero_4"/>
    <x v="0"/>
    <s v="Tarjeta de crédito"/>
    <n v="38.840000000000003"/>
    <s v="Libre"/>
    <n v="514"/>
    <s v="Chile"/>
    <d v="1899-12-30T03:17:00"/>
    <s v="1:52"/>
    <d v="1899-12-30T01:25:00"/>
    <n v="174"/>
    <d v="2023-04-06T00:00:00"/>
    <x v="5"/>
    <x v="0"/>
  </r>
  <r>
    <n v="19"/>
    <s v="Cliente_690"/>
    <n v="2"/>
    <d v="2023-04-06T00:00:00"/>
    <d v="1899-12-30T00:58:00"/>
    <d v="2023-04-06T00:00:00"/>
    <d v="1899-12-30T02:03:00"/>
    <s v="Mesero_2"/>
    <x v="0"/>
    <s v="Tarjeta de crédito"/>
    <n v="43.79"/>
    <s v="Ocupada"/>
    <n v="515"/>
    <s v="Chile"/>
    <d v="1899-12-30T01:20:00"/>
    <s v="0:13"/>
    <d v="1899-12-30T01:07:00"/>
    <n v="18"/>
    <d v="2023-04-06T00:00:00"/>
    <x v="5"/>
    <x v="0"/>
  </r>
  <r>
    <n v="7"/>
    <s v="Cliente_334"/>
    <n v="2"/>
    <d v="2023-04-06T00:00:00"/>
    <d v="1899-12-30T03:55:00"/>
    <d v="2023-04-06T00:00:00"/>
    <d v="1899-12-30T04:59:00"/>
    <s v="Mesero_4"/>
    <x v="0"/>
    <s v="Tarjeta de crédito"/>
    <n v="20.85"/>
    <s v="Reservada"/>
    <n v="516"/>
    <s v="Paraguay"/>
    <d v="1899-12-30T01:04:00"/>
    <s v="1:37"/>
    <d v="1899-12-30T00:00:00"/>
    <n v="146"/>
    <d v="2023-04-06T00:00:00"/>
    <x v="5"/>
    <x v="1"/>
  </r>
  <r>
    <n v="4"/>
    <s v="Cliente_508"/>
    <n v="5"/>
    <d v="2023-04-06T00:00:00"/>
    <d v="1899-12-30T01:35:00"/>
    <d v="2023-04-06T00:00:00"/>
    <d v="1899-12-30T05:30:00"/>
    <s v="Mesero_4"/>
    <x v="0"/>
    <s v="Efectivo"/>
    <n v="23.92"/>
    <s v="Reservada"/>
    <n v="517"/>
    <s v="Ecuador"/>
    <d v="1899-12-30T03:55:00"/>
    <s v="1:05"/>
    <d v="1899-12-30T02:50:00"/>
    <n v="103"/>
    <d v="2023-04-06T00:00:00"/>
    <x v="5"/>
    <x v="0"/>
  </r>
  <r>
    <n v="5"/>
    <s v="Cliente_830"/>
    <n v="6"/>
    <d v="2023-04-06T00:00:00"/>
    <d v="1899-12-30T02:08:00"/>
    <d v="2023-04-06T00:00:00"/>
    <d v="1899-12-30T06:02:00"/>
    <s v="Mesero_4"/>
    <x v="1"/>
    <s v="Tarjeta de crédito"/>
    <n v="18.48"/>
    <s v="Ocupada"/>
    <n v="518"/>
    <s v="Colombia"/>
    <d v="1899-12-30T04:09:00"/>
    <s v="0:53"/>
    <d v="1899-12-30T03:16:00"/>
    <n v="77"/>
    <d v="2023-04-06T00:00:00"/>
    <x v="5"/>
    <x v="0"/>
  </r>
  <r>
    <n v="6"/>
    <s v="Cliente_787"/>
    <n v="2"/>
    <d v="2023-04-06T00:00:00"/>
    <d v="1899-12-30T00:48:00"/>
    <d v="2023-04-06T00:00:00"/>
    <d v="1899-12-30T03:49:00"/>
    <s v="Mesero_5"/>
    <x v="0"/>
    <s v="Tarjeta de crédito"/>
    <n v="34.590000000000003"/>
    <s v="Libre"/>
    <n v="519"/>
    <s v="Paraguay"/>
    <d v="1899-12-30T03:01:00"/>
    <s v="2:36"/>
    <d v="1899-12-30T00:25:00"/>
    <n v="245"/>
    <d v="2023-04-06T00:00:00"/>
    <x v="5"/>
    <x v="0"/>
  </r>
  <r>
    <n v="4"/>
    <s v="Cliente_616"/>
    <n v="4"/>
    <d v="2023-04-06T00:00:00"/>
    <d v="1899-12-30T03:35:00"/>
    <d v="2023-04-06T00:00:00"/>
    <d v="1899-12-30T06:23:00"/>
    <s v="Mesero_4"/>
    <x v="2"/>
    <s v="Tarjeta de crédito"/>
    <n v="43.99"/>
    <s v="Libre"/>
    <n v="520"/>
    <s v="Colombia"/>
    <d v="1899-12-30T02:48:00"/>
    <s v="2:01"/>
    <d v="1899-12-30T00:47:00"/>
    <n v="280"/>
    <d v="2023-04-06T00:00:00"/>
    <x v="5"/>
    <x v="0"/>
  </r>
  <r>
    <n v="18"/>
    <s v="Cliente_422"/>
    <n v="2"/>
    <d v="2023-04-06T00:00:00"/>
    <d v="1899-12-30T00:43:00"/>
    <d v="2023-04-06T00:00:00"/>
    <d v="1899-12-30T02:54:00"/>
    <s v="Mesero_4"/>
    <x v="0"/>
    <s v="Tarjeta de crédito"/>
    <n v="15.18"/>
    <s v="Libre"/>
    <n v="521"/>
    <s v="Bolivia"/>
    <d v="1899-12-30T02:11:00"/>
    <s v="1:31"/>
    <d v="1899-12-30T00:40:00"/>
    <n v="210"/>
    <d v="2023-04-06T00:00:00"/>
    <x v="5"/>
    <x v="0"/>
  </r>
  <r>
    <n v="2"/>
    <s v="Cliente_740"/>
    <n v="5"/>
    <d v="2023-04-06T00:00:00"/>
    <d v="1899-12-30T01:38:00"/>
    <d v="2023-04-06T00:00:00"/>
    <d v="1899-12-30T04:26:00"/>
    <s v="Mesero_4"/>
    <x v="0"/>
    <s v="Efectivo"/>
    <n v="35.35"/>
    <s v="Libre"/>
    <n v="522"/>
    <s v="Uruguay"/>
    <d v="1899-12-30T02:48:00"/>
    <s v="0:47"/>
    <d v="1899-12-30T02:01:00"/>
    <n v="84"/>
    <d v="2023-04-06T00:00:00"/>
    <x v="5"/>
    <x v="0"/>
  </r>
  <r>
    <n v="4"/>
    <s v="Cliente_930"/>
    <n v="3"/>
    <d v="2023-04-06T00:00:00"/>
    <d v="1899-12-30T01:39:00"/>
    <d v="2023-04-06T00:00:00"/>
    <d v="1899-12-30T04:42:00"/>
    <s v="Mesero_5"/>
    <x v="0"/>
    <s v="Tarjeta de crédito"/>
    <n v="45.41"/>
    <s v="Ocupada"/>
    <n v="523"/>
    <s v="Argentina"/>
    <d v="1899-12-30T03:18:00"/>
    <s v="0:51"/>
    <d v="1899-12-30T02:27:00"/>
    <n v="81"/>
    <d v="2023-04-06T00:00:00"/>
    <x v="5"/>
    <x v="0"/>
  </r>
  <r>
    <n v="16"/>
    <s v="Cliente_218"/>
    <n v="4"/>
    <d v="2023-04-06T00:00:00"/>
    <d v="1899-12-30T00:03:00"/>
    <d v="2023-04-06T00:00:00"/>
    <d v="1899-12-30T02:32:00"/>
    <s v="Mesero_3"/>
    <x v="0"/>
    <s v="Tarjeta de crédito"/>
    <n v="26.91"/>
    <s v="Ocupada"/>
    <n v="524"/>
    <s v="Perú"/>
    <d v="1899-12-30T02:44:00"/>
    <s v="1:01"/>
    <d v="1899-12-30T01:43:00"/>
    <n v="76"/>
    <d v="2023-04-06T00:00:00"/>
    <x v="5"/>
    <x v="0"/>
  </r>
  <r>
    <n v="16"/>
    <s v="Cliente_318"/>
    <n v="3"/>
    <d v="2023-04-06T00:00:00"/>
    <d v="1899-12-30T03:27:00"/>
    <d v="2023-04-06T00:00:00"/>
    <d v="1899-12-30T07:14:00"/>
    <s v="Mesero_3"/>
    <x v="0"/>
    <s v="Tarjeta de crédito"/>
    <n v="32.869999999999997"/>
    <s v="Ocupada"/>
    <n v="525"/>
    <s v="Venezuela"/>
    <d v="1899-12-30T04:02:00"/>
    <s v="1:17"/>
    <d v="1899-12-30T02:45:00"/>
    <n v="197"/>
    <d v="2023-04-06T00:00:00"/>
    <x v="5"/>
    <x v="0"/>
  </r>
  <r>
    <n v="4"/>
    <s v="Cliente_257"/>
    <n v="6"/>
    <d v="2023-04-06T00:00:00"/>
    <d v="1899-12-30T03:44:00"/>
    <d v="2023-04-06T00:00:00"/>
    <d v="1899-12-30T05:41:00"/>
    <s v="Mesero_4"/>
    <x v="2"/>
    <s v="Tarjeta de débito"/>
    <n v="43.02"/>
    <s v="Libre"/>
    <n v="526"/>
    <s v="Bolivia"/>
    <d v="1899-12-30T01:57:00"/>
    <s v="0:22"/>
    <d v="1899-12-30T01:35:00"/>
    <n v="33"/>
    <d v="2023-04-06T00:00:00"/>
    <x v="5"/>
    <x v="0"/>
  </r>
  <r>
    <n v="19"/>
    <s v="Cliente_112"/>
    <n v="4"/>
    <d v="2023-04-06T00:00:00"/>
    <d v="1899-12-30T03:41:00"/>
    <d v="2023-04-06T00:00:00"/>
    <d v="1899-12-30T05:55:00"/>
    <s v="Mesero_1"/>
    <x v="1"/>
    <s v="Efectivo"/>
    <n v="22.95"/>
    <s v="Ocupada"/>
    <n v="527"/>
    <s v="España"/>
    <d v="1899-12-30T02:29:00"/>
    <s v="0:31"/>
    <d v="1899-12-30T01:58:00"/>
    <n v="54"/>
    <d v="2023-04-06T00:00:00"/>
    <x v="5"/>
    <x v="0"/>
  </r>
  <r>
    <n v="14"/>
    <s v="Cliente_95"/>
    <n v="2"/>
    <d v="2023-04-06T00:00:00"/>
    <d v="1899-12-30T01:47:00"/>
    <d v="2023-04-06T00:00:00"/>
    <d v="1899-12-30T03:48:00"/>
    <s v="Mesero_2"/>
    <x v="0"/>
    <s v="Tarjeta de débito"/>
    <n v="15.62"/>
    <s v="Reservada"/>
    <n v="528"/>
    <s v="Bolivia"/>
    <d v="1899-12-30T02:01:00"/>
    <s v="2:01"/>
    <d v="1899-12-30T00:00:00"/>
    <n v="78"/>
    <d v="2023-04-06T00:00:00"/>
    <x v="5"/>
    <x v="1"/>
  </r>
  <r>
    <n v="1"/>
    <s v="Cliente_866"/>
    <n v="2"/>
    <d v="2023-04-06T00:00:00"/>
    <d v="1899-12-30T01:58:00"/>
    <d v="2023-04-06T00:00:00"/>
    <d v="1899-12-30T04:42:00"/>
    <s v="Mesero_3"/>
    <x v="0"/>
    <s v="Tarjeta de crédito"/>
    <n v="25.91"/>
    <s v="Ocupada"/>
    <n v="529"/>
    <s v="España"/>
    <d v="1899-12-30T02:59:00"/>
    <s v="2:37"/>
    <d v="1899-12-30T00:22:00"/>
    <n v="208"/>
    <d v="2023-04-06T00:00:00"/>
    <x v="5"/>
    <x v="0"/>
  </r>
  <r>
    <n v="7"/>
    <s v="Cliente_232"/>
    <n v="5"/>
    <d v="2023-04-06T00:00:00"/>
    <d v="1899-12-30T02:13:00"/>
    <d v="2023-04-06T00:00:00"/>
    <d v="1899-12-30T06:07:00"/>
    <s v="Mesero_5"/>
    <x v="0"/>
    <s v="Tarjeta de crédito"/>
    <n v="30.19"/>
    <s v="Ocupada"/>
    <n v="530"/>
    <s v="Paraguay"/>
    <d v="1899-12-30T04:09:00"/>
    <s v="1:46"/>
    <d v="1899-12-30T02:23:00"/>
    <n v="160"/>
    <d v="2023-04-06T00:00:00"/>
    <x v="5"/>
    <x v="0"/>
  </r>
  <r>
    <n v="9"/>
    <s v="Cliente_882"/>
    <n v="6"/>
    <d v="2023-04-06T00:00:00"/>
    <d v="1899-12-30T03:03:00"/>
    <d v="2023-04-06T00:00:00"/>
    <d v="1899-12-30T05:04:00"/>
    <s v="Mesero_2"/>
    <x v="2"/>
    <s v="Efectivo"/>
    <n v="34.39"/>
    <s v="Libre"/>
    <n v="531"/>
    <s v="Paraguay"/>
    <d v="1899-12-30T02:01:00"/>
    <s v="3:19"/>
    <d v="1899-12-30T00:00:00"/>
    <n v="244"/>
    <d v="2023-04-06T00:00:00"/>
    <x v="5"/>
    <x v="1"/>
  </r>
  <r>
    <n v="13"/>
    <s v="Cliente_63"/>
    <n v="3"/>
    <d v="2023-04-06T00:00:00"/>
    <d v="1899-12-30T01:48:00"/>
    <d v="2023-04-06T00:00:00"/>
    <d v="1899-12-30T05:26:00"/>
    <s v="Mesero_3"/>
    <x v="1"/>
    <s v="Tarjeta de débito"/>
    <n v="17.95"/>
    <s v="Reservada"/>
    <n v="532"/>
    <s v="Argentina"/>
    <d v="1899-12-30T03:38:00"/>
    <s v="0:59"/>
    <d v="1899-12-30T02:39:00"/>
    <n v="137"/>
    <d v="2023-04-06T00:00:00"/>
    <x v="5"/>
    <x v="0"/>
  </r>
  <r>
    <n v="1"/>
    <s v="Cliente_336"/>
    <n v="3"/>
    <d v="2023-04-06T00:00:00"/>
    <d v="1899-12-30T03:14:00"/>
    <d v="2023-04-06T00:00:00"/>
    <d v="1899-12-30T05:20:00"/>
    <s v="Mesero_5"/>
    <x v="2"/>
    <s v="Tarjeta de débito"/>
    <n v="20.09"/>
    <s v="Libre"/>
    <n v="533"/>
    <s v="Ecuador"/>
    <d v="1899-12-30T02:06:00"/>
    <s v="0:48"/>
    <d v="1899-12-30T01:18:00"/>
    <n v="41"/>
    <d v="2023-04-06T00:00:00"/>
    <x v="5"/>
    <x v="0"/>
  </r>
  <r>
    <n v="1"/>
    <s v="Cliente_113"/>
    <n v="6"/>
    <d v="2023-04-06T00:00:00"/>
    <d v="1899-12-30T01:02:00"/>
    <d v="2023-04-06T00:00:00"/>
    <d v="1899-12-30T04:29:00"/>
    <s v="Mesero_4"/>
    <x v="2"/>
    <s v="Tarjeta de crédito"/>
    <n v="23.59"/>
    <s v="Reservada"/>
    <n v="534"/>
    <s v="Brasil"/>
    <d v="1899-12-30T03:27:00"/>
    <s v="1:16"/>
    <d v="1899-12-30T02:11:00"/>
    <n v="147"/>
    <d v="2023-04-06T00:00:00"/>
    <x v="5"/>
    <x v="0"/>
  </r>
  <r>
    <n v="15"/>
    <s v="Cliente_711"/>
    <n v="3"/>
    <d v="2023-04-06T00:00:00"/>
    <d v="1899-12-30T00:57:00"/>
    <d v="2023-04-06T00:00:00"/>
    <d v="1899-12-30T03:32:00"/>
    <s v="Mesero_1"/>
    <x v="1"/>
    <s v="Tarjeta de crédito"/>
    <n v="39.450000000000003"/>
    <s v="Libre"/>
    <n v="535"/>
    <s v="Chile"/>
    <d v="1899-12-30T02:35:00"/>
    <s v="1:53"/>
    <d v="1899-12-30T00:42:00"/>
    <n v="276"/>
    <d v="2023-04-06T00:00:00"/>
    <x v="5"/>
    <x v="0"/>
  </r>
  <r>
    <n v="9"/>
    <s v="Cliente_785"/>
    <n v="2"/>
    <d v="2023-04-06T00:00:00"/>
    <d v="1899-12-30T02:31:00"/>
    <d v="2023-04-06T00:00:00"/>
    <d v="1899-12-30T04:39:00"/>
    <s v="Mesero_4"/>
    <x v="0"/>
    <s v="Tarjeta de crédito"/>
    <n v="46"/>
    <s v="Reservada"/>
    <n v="536"/>
    <s v="Chile"/>
    <d v="1899-12-30T02:08:00"/>
    <s v="2:32"/>
    <d v="1899-12-30T00:00:00"/>
    <n v="212"/>
    <d v="2023-04-06T00:00:00"/>
    <x v="5"/>
    <x v="1"/>
  </r>
  <r>
    <n v="18"/>
    <s v="Cliente_486"/>
    <n v="6"/>
    <d v="2023-04-06T00:00:00"/>
    <d v="1899-12-30T00:24:00"/>
    <d v="2023-04-06T00:00:00"/>
    <d v="1899-12-30T02:09:00"/>
    <s v="Mesero_3"/>
    <x v="1"/>
    <s v="Tarjeta de débito"/>
    <n v="28.68"/>
    <s v="Ocupada"/>
    <n v="537"/>
    <s v="Perú"/>
    <d v="1899-12-30T02:00:00"/>
    <s v="0:21"/>
    <d v="1899-12-30T01:39:00"/>
    <n v="63"/>
    <d v="2023-04-06T00:00:00"/>
    <x v="5"/>
    <x v="0"/>
  </r>
  <r>
    <n v="14"/>
    <s v="Cliente_397"/>
    <n v="4"/>
    <d v="2023-04-06T00:00:00"/>
    <d v="1899-12-30T03:19:00"/>
    <d v="2023-04-06T00:00:00"/>
    <d v="1899-12-30T05:33:00"/>
    <s v="Mesero_4"/>
    <x v="2"/>
    <s v="Tarjeta de débito"/>
    <n v="41.35"/>
    <s v="Libre"/>
    <n v="538"/>
    <s v="Colombia"/>
    <d v="1899-12-30T02:14:00"/>
    <s v="3:18"/>
    <d v="1899-12-30T00:00:00"/>
    <n v="142"/>
    <d v="2023-04-06T00:00:00"/>
    <x v="5"/>
    <x v="1"/>
  </r>
  <r>
    <n v="18"/>
    <s v="Cliente_554"/>
    <n v="3"/>
    <d v="2023-04-06T00:00:00"/>
    <d v="1899-12-30T03:51:00"/>
    <d v="2023-04-06T00:00:00"/>
    <d v="1899-12-30T07:00:00"/>
    <s v="Mesero_2"/>
    <x v="1"/>
    <s v="Efectivo"/>
    <n v="20.9"/>
    <s v="Libre"/>
    <n v="539"/>
    <s v="Colombia"/>
    <d v="1899-12-30T03:09:00"/>
    <s v="2:09"/>
    <d v="1899-12-30T01:00:00"/>
    <n v="240"/>
    <d v="2023-04-06T00:00:00"/>
    <x v="5"/>
    <x v="0"/>
  </r>
  <r>
    <n v="6"/>
    <s v="Cliente_320"/>
    <n v="4"/>
    <d v="2023-04-06T00:00:00"/>
    <d v="1899-12-30T03:46:00"/>
    <d v="2023-04-06T00:00:00"/>
    <d v="1899-12-30T06:56:00"/>
    <s v="Mesero_1"/>
    <x v="0"/>
    <s v="Tarjeta de crédito"/>
    <n v="47.85"/>
    <s v="Reservada"/>
    <n v="540"/>
    <s v="Uruguay"/>
    <d v="1899-12-30T03:10:00"/>
    <s v="1:22"/>
    <d v="1899-12-30T01:48:00"/>
    <n v="124"/>
    <d v="2023-04-06T00:00:00"/>
    <x v="5"/>
    <x v="0"/>
  </r>
  <r>
    <n v="19"/>
    <s v="Cliente_427"/>
    <n v="2"/>
    <d v="2023-04-06T00:00:00"/>
    <d v="1899-12-30T00:33:00"/>
    <d v="2023-04-06T00:00:00"/>
    <d v="1899-12-30T04:32:00"/>
    <s v="Mesero_1"/>
    <x v="1"/>
    <s v="Tarjeta de débito"/>
    <n v="33.700000000000003"/>
    <s v="Reservada"/>
    <n v="541"/>
    <s v="Colombia"/>
    <d v="1899-12-30T03:59:00"/>
    <s v="2:04"/>
    <d v="1899-12-30T01:55:00"/>
    <n v="202"/>
    <d v="2023-04-06T00:00:00"/>
    <x v="5"/>
    <x v="0"/>
  </r>
  <r>
    <n v="9"/>
    <s v="Cliente_791"/>
    <n v="5"/>
    <d v="2023-04-06T00:00:00"/>
    <d v="1899-12-30T02:47:00"/>
    <d v="2023-04-06T00:00:00"/>
    <d v="1899-12-30T04:43:00"/>
    <s v="Mesero_3"/>
    <x v="1"/>
    <s v="Tarjeta de crédito"/>
    <n v="49.05"/>
    <s v="Reservada"/>
    <n v="542"/>
    <s v="Chile"/>
    <d v="1899-12-30T01:56:00"/>
    <s v="1:55"/>
    <d v="1899-12-30T00:01:00"/>
    <n v="148"/>
    <d v="2023-04-06T00:00:00"/>
    <x v="5"/>
    <x v="0"/>
  </r>
  <r>
    <n v="19"/>
    <s v="Cliente_996"/>
    <n v="5"/>
    <d v="2023-04-06T00:00:00"/>
    <d v="1899-12-30T00:47:00"/>
    <d v="2023-04-06T00:00:00"/>
    <d v="1899-12-30T03:37:00"/>
    <s v="Mesero_4"/>
    <x v="2"/>
    <s v="Tarjeta de crédito"/>
    <n v="49.37"/>
    <s v="Reservada"/>
    <n v="543"/>
    <s v="Paraguay"/>
    <d v="1899-12-30T02:50:00"/>
    <s v="1:14"/>
    <d v="1899-12-30T01:36:00"/>
    <n v="206"/>
    <d v="2023-04-06T00:00:00"/>
    <x v="5"/>
    <x v="0"/>
  </r>
  <r>
    <n v="7"/>
    <s v="Cliente_392"/>
    <n v="4"/>
    <d v="2023-04-06T00:00:00"/>
    <d v="1899-12-30T03:17:00"/>
    <d v="2023-04-06T00:00:00"/>
    <d v="1899-12-30T04:45:00"/>
    <s v="Mesero_5"/>
    <x v="0"/>
    <s v="Tarjeta de crédito"/>
    <n v="44.91"/>
    <s v="Ocupada"/>
    <n v="544"/>
    <s v="Ecuador"/>
    <d v="1899-12-30T01:43:00"/>
    <s v="0:48"/>
    <d v="1899-12-30T00:55:00"/>
    <n v="70"/>
    <d v="2023-04-06T00:00:00"/>
    <x v="5"/>
    <x v="0"/>
  </r>
  <r>
    <n v="20"/>
    <s v="Cliente_615"/>
    <n v="5"/>
    <d v="2023-04-06T00:00:00"/>
    <d v="1899-12-30T02:39:00"/>
    <d v="2023-04-06T00:00:00"/>
    <d v="1899-12-30T04:26:00"/>
    <s v="Mesero_2"/>
    <x v="0"/>
    <s v="Efectivo"/>
    <n v="12.18"/>
    <s v="Ocupada"/>
    <n v="545"/>
    <s v="Chile"/>
    <d v="1899-12-30T02:02:00"/>
    <s v="1:39"/>
    <d v="1899-12-30T00:23:00"/>
    <n v="130"/>
    <d v="2023-04-06T00:00:00"/>
    <x v="5"/>
    <x v="0"/>
  </r>
  <r>
    <n v="5"/>
    <s v="Cliente_968"/>
    <n v="2"/>
    <d v="2023-04-06T00:00:00"/>
    <d v="1899-12-30T03:14:00"/>
    <d v="2023-04-06T00:00:00"/>
    <d v="1899-12-30T05:29:00"/>
    <s v="Mesero_4"/>
    <x v="0"/>
    <s v="Tarjeta de débito"/>
    <n v="47.81"/>
    <s v="Reservada"/>
    <n v="546"/>
    <s v="Bolivia"/>
    <d v="1899-12-30T02:15:00"/>
    <s v="1:31"/>
    <d v="1899-12-30T00:44:00"/>
    <n v="92"/>
    <d v="2023-04-06T00:00:00"/>
    <x v="5"/>
    <x v="0"/>
  </r>
  <r>
    <n v="9"/>
    <s v="Cliente_206"/>
    <n v="3"/>
    <d v="2023-04-06T00:00:00"/>
    <d v="1899-12-30T02:43:00"/>
    <d v="2023-04-06T00:00:00"/>
    <d v="1899-12-30T04:36:00"/>
    <s v="Mesero_5"/>
    <x v="2"/>
    <s v="Tarjeta de crédito"/>
    <n v="20.04"/>
    <s v="Ocupada"/>
    <n v="547"/>
    <s v="Colombia"/>
    <d v="1899-12-30T02:08:00"/>
    <s v="1:37"/>
    <d v="1899-12-30T00:31:00"/>
    <n v="227"/>
    <d v="2023-04-06T00:00:00"/>
    <x v="5"/>
    <x v="0"/>
  </r>
  <r>
    <n v="4"/>
    <s v="Cliente_669"/>
    <n v="2"/>
    <d v="2023-04-06T00:00:00"/>
    <d v="1899-12-30T00:55:00"/>
    <d v="2023-04-06T00:00:00"/>
    <d v="1899-12-30T04:03:00"/>
    <s v="Mesero_2"/>
    <x v="0"/>
    <s v="Tarjeta de crédito"/>
    <n v="28.88"/>
    <s v="Libre"/>
    <n v="548"/>
    <s v="Chile"/>
    <d v="1899-12-30T03:08:00"/>
    <s v="1:46"/>
    <d v="1899-12-30T01:22:00"/>
    <n v="96"/>
    <d v="2023-04-06T00:00:00"/>
    <x v="5"/>
    <x v="0"/>
  </r>
  <r>
    <n v="12"/>
    <s v="Cliente_195"/>
    <n v="2"/>
    <d v="2023-04-06T00:00:00"/>
    <d v="1899-12-30T01:33:00"/>
    <d v="2023-04-06T00:00:00"/>
    <d v="1899-12-30T05:26:00"/>
    <s v="Mesero_1"/>
    <x v="0"/>
    <s v="Tarjeta de crédito"/>
    <n v="35.340000000000003"/>
    <s v="Libre"/>
    <n v="549"/>
    <s v="Colombia"/>
    <d v="1899-12-30T03:53:00"/>
    <s v="1:38"/>
    <d v="1899-12-30T02:15:00"/>
    <n v="162"/>
    <d v="2023-04-06T00:00:00"/>
    <x v="5"/>
    <x v="0"/>
  </r>
  <r>
    <n v="1"/>
    <s v="Cliente_900"/>
    <n v="6"/>
    <d v="2023-04-06T00:00:00"/>
    <d v="1899-12-30T01:08:00"/>
    <d v="2023-04-06T00:00:00"/>
    <d v="1899-12-30T02:39:00"/>
    <s v="Mesero_3"/>
    <x v="0"/>
    <s v="Tarjeta de crédito"/>
    <n v="28.33"/>
    <s v="Ocupada"/>
    <n v="550"/>
    <s v="Brasil"/>
    <d v="1899-12-30T01:46:00"/>
    <s v="0:57"/>
    <d v="1899-12-30T00:49:00"/>
    <n v="124"/>
    <d v="2023-04-06T00:00:00"/>
    <x v="5"/>
    <x v="0"/>
  </r>
  <r>
    <n v="4"/>
    <s v="Cliente_705"/>
    <n v="2"/>
    <d v="2023-04-06T00:00:00"/>
    <d v="1899-12-30T02:58:00"/>
    <d v="2023-04-06T00:00:00"/>
    <d v="1899-12-30T04:10:00"/>
    <s v="Mesero_3"/>
    <x v="1"/>
    <s v="Tarjeta de crédito"/>
    <n v="17.54"/>
    <s v="Reservada"/>
    <n v="551"/>
    <s v="Paraguay"/>
    <d v="1899-12-30T01:12:00"/>
    <s v="2:03"/>
    <d v="1899-12-30T00:00:00"/>
    <n v="171"/>
    <d v="2023-04-06T00:00:00"/>
    <x v="5"/>
    <x v="1"/>
  </r>
  <r>
    <n v="11"/>
    <s v="Cliente_462"/>
    <n v="6"/>
    <d v="2023-04-06T00:00:00"/>
    <d v="1899-12-30T00:26:00"/>
    <d v="2023-04-06T00:00:00"/>
    <d v="1899-12-30T03:54:00"/>
    <s v="Mesero_3"/>
    <x v="2"/>
    <s v="Tarjeta de débito"/>
    <n v="10.28"/>
    <s v="Libre"/>
    <n v="552"/>
    <s v="España"/>
    <d v="1899-12-30T03:28:00"/>
    <s v="1:55"/>
    <d v="1899-12-30T01:33:00"/>
    <n v="243"/>
    <d v="2023-04-06T00:00:00"/>
    <x v="5"/>
    <x v="0"/>
  </r>
  <r>
    <n v="14"/>
    <s v="Cliente_809"/>
    <n v="2"/>
    <d v="2023-04-06T00:00:00"/>
    <d v="1899-12-30T02:45:00"/>
    <d v="2023-04-06T00:00:00"/>
    <d v="1899-12-30T05:24:00"/>
    <s v="Mesero_3"/>
    <x v="0"/>
    <s v="Tarjeta de crédito"/>
    <n v="44.38"/>
    <s v="Libre"/>
    <n v="553"/>
    <s v="Brasil"/>
    <d v="1899-12-30T02:39:00"/>
    <s v="2:58"/>
    <d v="1899-12-30T00:00:00"/>
    <n v="203"/>
    <d v="2023-04-06T00:00:00"/>
    <x v="5"/>
    <x v="1"/>
  </r>
  <r>
    <n v="10"/>
    <s v="Cliente_21"/>
    <n v="6"/>
    <d v="2023-04-06T00:00:00"/>
    <d v="1899-12-30T01:30:00"/>
    <d v="2023-04-06T00:00:00"/>
    <d v="1899-12-30T02:55:00"/>
    <s v="Mesero_3"/>
    <x v="0"/>
    <s v="Tarjeta de débito"/>
    <n v="19.600000000000001"/>
    <s v="Ocupada"/>
    <n v="554"/>
    <s v="España"/>
    <d v="1899-12-30T01:40:00"/>
    <s v="1:11"/>
    <d v="1899-12-30T00:29:00"/>
    <n v="166"/>
    <d v="2023-04-06T00:00:00"/>
    <x v="5"/>
    <x v="0"/>
  </r>
  <r>
    <n v="20"/>
    <s v="Cliente_110"/>
    <n v="1"/>
    <d v="2023-04-06T00:00:00"/>
    <d v="1899-12-30T01:59:00"/>
    <d v="2023-04-06T00:00:00"/>
    <d v="1899-12-30T05:02:00"/>
    <s v="Mesero_2"/>
    <x v="1"/>
    <s v="Efectivo"/>
    <n v="41.08"/>
    <s v="Libre"/>
    <n v="555"/>
    <s v="Brasil"/>
    <d v="1899-12-30T03:03:00"/>
    <s v="0:46"/>
    <d v="1899-12-30T02:17:00"/>
    <n v="30"/>
    <d v="2023-04-06T00:00:00"/>
    <x v="5"/>
    <x v="0"/>
  </r>
  <r>
    <n v="9"/>
    <s v="Cliente_814"/>
    <n v="6"/>
    <d v="2023-04-06T00:00:00"/>
    <d v="1899-12-30T03:57:00"/>
    <d v="2023-04-06T00:00:00"/>
    <d v="1899-12-30T07:41:00"/>
    <s v="Mesero_2"/>
    <x v="0"/>
    <s v="Tarjeta de débito"/>
    <n v="14.09"/>
    <s v="Libre"/>
    <n v="556"/>
    <s v="Paraguay"/>
    <d v="1899-12-30T03:44:00"/>
    <s v="1:06"/>
    <d v="1899-12-30T02:38:00"/>
    <n v="76"/>
    <d v="2023-04-06T00:00:00"/>
    <x v="5"/>
    <x v="0"/>
  </r>
  <r>
    <n v="7"/>
    <s v="Cliente_381"/>
    <n v="5"/>
    <d v="2023-04-06T00:00:00"/>
    <d v="1899-12-30T03:52:00"/>
    <d v="2023-04-06T00:00:00"/>
    <d v="1899-12-30T07:39:00"/>
    <s v="Mesero_2"/>
    <x v="0"/>
    <s v="Efectivo"/>
    <n v="35.880000000000003"/>
    <s v="Ocupada"/>
    <n v="557"/>
    <s v="Ecuador"/>
    <d v="1899-12-30T04:02:00"/>
    <s v="1:47"/>
    <d v="1899-12-30T02:15:00"/>
    <n v="177"/>
    <d v="2023-04-06T00:00:00"/>
    <x v="5"/>
    <x v="0"/>
  </r>
  <r>
    <n v="6"/>
    <s v="Cliente_284"/>
    <n v="4"/>
    <d v="2023-04-06T00:00:00"/>
    <d v="1899-12-30T00:18:00"/>
    <d v="2023-04-06T00:00:00"/>
    <d v="1899-12-30T03:06:00"/>
    <s v="Mesero_1"/>
    <x v="0"/>
    <s v="Tarjeta de crédito"/>
    <n v="45.26"/>
    <s v="Reservada"/>
    <n v="558"/>
    <s v="Paraguay"/>
    <d v="1899-12-30T02:48:00"/>
    <s v="2:47"/>
    <d v="1899-12-30T00:01:00"/>
    <n v="179"/>
    <d v="2023-04-06T00:00:00"/>
    <x v="5"/>
    <x v="0"/>
  </r>
  <r>
    <n v="11"/>
    <s v="Cliente_728"/>
    <n v="1"/>
    <d v="2023-04-06T00:00:00"/>
    <d v="1899-12-30T00:14:00"/>
    <d v="2023-04-06T00:00:00"/>
    <d v="1899-12-30T03:59:00"/>
    <s v="Mesero_2"/>
    <x v="0"/>
    <s v="Tarjeta de crédito"/>
    <n v="24.36"/>
    <s v="Reservada"/>
    <n v="559"/>
    <s v="Uruguay"/>
    <d v="1899-12-30T03:45:00"/>
    <s v="0:41"/>
    <d v="1899-12-30T03:04:00"/>
    <n v="99"/>
    <d v="2023-04-06T00:00:00"/>
    <x v="5"/>
    <x v="0"/>
  </r>
  <r>
    <n v="6"/>
    <s v="Cliente_610"/>
    <n v="6"/>
    <d v="2023-04-06T00:00:00"/>
    <d v="1899-12-30T00:15:00"/>
    <d v="2023-04-06T00:00:00"/>
    <d v="1899-12-30T03:17:00"/>
    <s v="Mesero_5"/>
    <x v="2"/>
    <s v="Tarjeta de débito"/>
    <n v="31.53"/>
    <s v="Reservada"/>
    <n v="560"/>
    <s v="Argentina"/>
    <d v="1899-12-30T03:02:00"/>
    <s v="0:48"/>
    <d v="1899-12-30T02:14:00"/>
    <n v="111"/>
    <d v="2023-04-06T00:00:00"/>
    <x v="5"/>
    <x v="0"/>
  </r>
  <r>
    <n v="4"/>
    <s v="Cliente_190"/>
    <n v="2"/>
    <d v="2023-04-06T00:00:00"/>
    <d v="1899-12-30T01:13:00"/>
    <d v="2023-04-06T00:00:00"/>
    <d v="1899-12-30T03:39:00"/>
    <s v="Mesero_1"/>
    <x v="0"/>
    <s v="Tarjeta de crédito"/>
    <n v="44.24"/>
    <s v="Reservada"/>
    <n v="561"/>
    <s v="Chile"/>
    <d v="1899-12-30T02:26:00"/>
    <s v="1:04"/>
    <d v="1899-12-30T01:22:00"/>
    <n v="64"/>
    <d v="2023-04-06T00:00:00"/>
    <x v="5"/>
    <x v="0"/>
  </r>
  <r>
    <n v="20"/>
    <s v="Cliente_454"/>
    <n v="3"/>
    <d v="2023-04-06T00:00:00"/>
    <d v="1899-12-30T02:36:00"/>
    <d v="2023-04-06T00:00:00"/>
    <d v="1899-12-30T06:20:00"/>
    <s v="Mesero_1"/>
    <x v="2"/>
    <s v="Tarjeta de crédito"/>
    <n v="21.49"/>
    <s v="Libre"/>
    <n v="562"/>
    <s v="Venezuela"/>
    <d v="1899-12-30T03:44:00"/>
    <s v="1:52"/>
    <d v="1899-12-30T01:52:00"/>
    <n v="288"/>
    <d v="2023-04-06T00:00:00"/>
    <x v="5"/>
    <x v="0"/>
  </r>
  <r>
    <n v="12"/>
    <s v="Cliente_865"/>
    <n v="3"/>
    <d v="2023-04-06T00:00:00"/>
    <d v="1899-12-30T03:04:00"/>
    <d v="2023-04-06T00:00:00"/>
    <d v="1899-12-30T04:43:00"/>
    <s v="Mesero_5"/>
    <x v="1"/>
    <s v="Efectivo"/>
    <n v="20.07"/>
    <s v="Ocupada"/>
    <n v="563"/>
    <s v="Argentina"/>
    <d v="1899-12-30T01:54:00"/>
    <s v="0:37"/>
    <d v="1899-12-30T01:17:00"/>
    <n v="54"/>
    <d v="2023-04-06T00:00:00"/>
    <x v="5"/>
    <x v="0"/>
  </r>
  <r>
    <n v="9"/>
    <s v="Cliente_825"/>
    <n v="3"/>
    <d v="2023-04-06T00:00:00"/>
    <d v="1899-12-30T00:31:00"/>
    <d v="2023-04-06T00:00:00"/>
    <d v="1899-12-30T02:23:00"/>
    <s v="Mesero_5"/>
    <x v="2"/>
    <s v="Efectivo"/>
    <n v="33.08"/>
    <s v="Reservada"/>
    <n v="564"/>
    <s v="Venezuela"/>
    <d v="1899-12-30T01:52:00"/>
    <s v="0:54"/>
    <d v="1899-12-30T00:58:00"/>
    <n v="156"/>
    <d v="2023-04-06T00:00:00"/>
    <x v="5"/>
    <x v="0"/>
  </r>
  <r>
    <n v="3"/>
    <s v="Cliente_134"/>
    <n v="6"/>
    <d v="2023-04-06T00:00:00"/>
    <d v="1899-12-30T02:39:00"/>
    <d v="2023-04-06T00:00:00"/>
    <d v="1899-12-30T05:29:00"/>
    <s v="Mesero_1"/>
    <x v="0"/>
    <s v="Tarjeta de crédito"/>
    <n v="15.11"/>
    <s v="Libre"/>
    <n v="565"/>
    <s v="Venezuela"/>
    <d v="1899-12-30T02:50:00"/>
    <s v="1:38"/>
    <d v="1899-12-30T01:12:00"/>
    <n v="251"/>
    <d v="2023-04-06T00:00:00"/>
    <x v="5"/>
    <x v="0"/>
  </r>
  <r>
    <n v="4"/>
    <s v="Cliente_88"/>
    <n v="3"/>
    <d v="2023-04-06T00:00:00"/>
    <d v="1899-12-30T01:45:00"/>
    <d v="2023-04-06T00:00:00"/>
    <d v="1899-12-30T04:57:00"/>
    <s v="Mesero_3"/>
    <x v="0"/>
    <s v="Tarjeta de crédito"/>
    <n v="42.62"/>
    <s v="Libre"/>
    <n v="566"/>
    <s v="Uruguay"/>
    <d v="1899-12-30T03:12:00"/>
    <s v="0:56"/>
    <d v="1899-12-30T02:16:00"/>
    <n v="78"/>
    <d v="2023-04-06T00:00:00"/>
    <x v="5"/>
    <x v="0"/>
  </r>
  <r>
    <n v="15"/>
    <s v="Cliente_789"/>
    <n v="4"/>
    <d v="2023-04-06T00:00:00"/>
    <d v="1899-12-30T01:59:00"/>
    <d v="2023-04-06T00:00:00"/>
    <d v="1899-12-30T05:16:00"/>
    <s v="Mesero_4"/>
    <x v="0"/>
    <s v="Tarjeta de débito"/>
    <n v="42.83"/>
    <s v="Ocupada"/>
    <n v="567"/>
    <s v="Chile"/>
    <d v="1899-12-30T03:32:00"/>
    <s v="1:42"/>
    <d v="1899-12-30T01:50:00"/>
    <n v="253"/>
    <d v="2023-04-06T00:00:00"/>
    <x v="5"/>
    <x v="0"/>
  </r>
  <r>
    <n v="5"/>
    <s v="Cliente_63"/>
    <n v="1"/>
    <d v="2023-04-06T00:00:00"/>
    <d v="1899-12-30T01:39:00"/>
    <d v="2023-04-06T00:00:00"/>
    <d v="1899-12-30T03:28:00"/>
    <s v="Mesero_4"/>
    <x v="0"/>
    <s v="Tarjeta de débito"/>
    <n v="21.13"/>
    <s v="Ocupada"/>
    <n v="568"/>
    <s v="Colombia"/>
    <d v="1899-12-30T02:04:00"/>
    <s v="1:24"/>
    <d v="1899-12-30T00:40:00"/>
    <n v="182"/>
    <d v="2023-04-06T00:00:00"/>
    <x v="5"/>
    <x v="0"/>
  </r>
  <r>
    <n v="12"/>
    <s v="Cliente_555"/>
    <n v="5"/>
    <d v="2023-04-06T00:00:00"/>
    <d v="1899-12-30T01:28:00"/>
    <d v="2023-04-06T00:00:00"/>
    <d v="1899-12-30T03:05:00"/>
    <s v="Mesero_1"/>
    <x v="0"/>
    <s v="Tarjeta de crédito"/>
    <n v="28.52"/>
    <s v="Reservada"/>
    <n v="569"/>
    <s v="Bolivia"/>
    <d v="1899-12-30T01:37:00"/>
    <s v="0:58"/>
    <d v="1899-12-30T00:39:00"/>
    <n v="131"/>
    <d v="2023-04-06T00:00:00"/>
    <x v="5"/>
    <x v="0"/>
  </r>
  <r>
    <n v="1"/>
    <s v="Cliente_887"/>
    <n v="6"/>
    <d v="2023-04-06T00:00:00"/>
    <d v="1899-12-30T02:40:00"/>
    <d v="2023-04-06T00:00:00"/>
    <d v="1899-12-30T04:27:00"/>
    <s v="Mesero_5"/>
    <x v="0"/>
    <s v="Tarjeta de crédito"/>
    <n v="38.4"/>
    <s v="Libre"/>
    <n v="570"/>
    <s v="Colombia"/>
    <d v="1899-12-30T01:47:00"/>
    <s v="0:46"/>
    <d v="1899-12-30T01:01:00"/>
    <n v="85"/>
    <d v="2023-04-06T00:00:00"/>
    <x v="5"/>
    <x v="0"/>
  </r>
  <r>
    <n v="15"/>
    <s v="Cliente_710"/>
    <n v="2"/>
    <d v="2023-04-06T00:00:00"/>
    <d v="1899-12-30T01:21:00"/>
    <d v="2023-04-06T00:00:00"/>
    <d v="1899-12-30T02:54:00"/>
    <s v="Mesero_5"/>
    <x v="0"/>
    <s v="Tarjeta de crédito"/>
    <n v="49.54"/>
    <s v="Libre"/>
    <n v="571"/>
    <s v="Perú"/>
    <d v="1899-12-30T01:33:00"/>
    <s v="0:26"/>
    <d v="1899-12-30T01:07:00"/>
    <n v="54"/>
    <d v="2023-04-06T00:00:00"/>
    <x v="5"/>
    <x v="0"/>
  </r>
  <r>
    <n v="19"/>
    <s v="Cliente_913"/>
    <n v="3"/>
    <d v="2023-04-06T00:00:00"/>
    <d v="1899-12-30T02:53:00"/>
    <d v="2023-04-06T00:00:00"/>
    <d v="1899-12-30T06:27:00"/>
    <s v="Mesero_4"/>
    <x v="0"/>
    <s v="Efectivo"/>
    <n v="46.21"/>
    <s v="Ocupada"/>
    <n v="572"/>
    <s v="Brasil"/>
    <d v="1899-12-30T03:49:00"/>
    <s v="0:44"/>
    <d v="1899-12-30T03:05:00"/>
    <n v="74"/>
    <d v="2023-04-06T00:00:00"/>
    <x v="5"/>
    <x v="0"/>
  </r>
  <r>
    <n v="7"/>
    <s v="Cliente_41"/>
    <n v="3"/>
    <d v="2023-04-06T00:00:00"/>
    <d v="1899-12-30T03:12:00"/>
    <d v="2023-04-06T00:00:00"/>
    <d v="1899-12-30T07:09:00"/>
    <s v="Mesero_3"/>
    <x v="0"/>
    <s v="Tarjeta de crédito"/>
    <n v="47.08"/>
    <s v="Ocupada"/>
    <n v="573"/>
    <s v="Chile"/>
    <d v="1899-12-30T04:12:00"/>
    <s v="1:09"/>
    <d v="1899-12-30T03:03:00"/>
    <n v="165"/>
    <d v="2023-04-06T00:00:00"/>
    <x v="5"/>
    <x v="0"/>
  </r>
  <r>
    <n v="20"/>
    <s v="Cliente_738"/>
    <n v="3"/>
    <d v="2023-04-06T00:00:00"/>
    <d v="1899-12-30T00:31:00"/>
    <d v="2023-04-06T00:00:00"/>
    <d v="1899-12-30T03:08:00"/>
    <s v="Mesero_5"/>
    <x v="0"/>
    <s v="Tarjeta de crédito"/>
    <n v="42.57"/>
    <s v="Libre"/>
    <n v="574"/>
    <s v="Brasil"/>
    <d v="1899-12-30T02:37:00"/>
    <s v="2:48"/>
    <d v="1899-12-30T00:00:00"/>
    <n v="207"/>
    <d v="2023-04-06T00:00:00"/>
    <x v="5"/>
    <x v="1"/>
  </r>
  <r>
    <n v="15"/>
    <s v="Cliente_268"/>
    <n v="4"/>
    <d v="2023-04-06T00:00:00"/>
    <d v="1899-12-30T01:36:00"/>
    <d v="2023-04-06T00:00:00"/>
    <d v="1899-12-30T04:44:00"/>
    <s v="Mesero_4"/>
    <x v="0"/>
    <s v="Tarjeta de crédito"/>
    <n v="33.520000000000003"/>
    <s v="Libre"/>
    <n v="575"/>
    <s v="Paraguay"/>
    <d v="1899-12-30T03:08:00"/>
    <s v="0:44"/>
    <d v="1899-12-30T02:24:00"/>
    <n v="18"/>
    <d v="2023-04-06T00:00:00"/>
    <x v="5"/>
    <x v="0"/>
  </r>
  <r>
    <n v="9"/>
    <s v="Cliente_280"/>
    <n v="1"/>
    <d v="2023-04-06T00:00:00"/>
    <d v="1899-12-30T03:57:00"/>
    <d v="2023-04-06T00:00:00"/>
    <d v="1899-12-30T07:06:00"/>
    <s v="Mesero_4"/>
    <x v="2"/>
    <s v="Efectivo"/>
    <n v="21.71"/>
    <s v="Reservada"/>
    <n v="576"/>
    <s v="Uruguay"/>
    <d v="1899-12-30T03:09:00"/>
    <s v="1:55"/>
    <d v="1899-12-30T01:14:00"/>
    <n v="234"/>
    <d v="2023-04-06T00:00:00"/>
    <x v="5"/>
    <x v="0"/>
  </r>
  <r>
    <n v="5"/>
    <s v="Cliente_117"/>
    <n v="4"/>
    <d v="2023-04-06T00:00:00"/>
    <d v="1899-12-30T03:13:00"/>
    <d v="2023-04-06T00:00:00"/>
    <d v="1899-12-30T06:40:00"/>
    <s v="Mesero_4"/>
    <x v="0"/>
    <s v="Tarjeta de crédito"/>
    <n v="34.119999999999997"/>
    <s v="Libre"/>
    <n v="577"/>
    <s v="Perú"/>
    <d v="1899-12-30T03:27:00"/>
    <s v="0:25"/>
    <d v="1899-12-30T03:02:00"/>
    <n v="40"/>
    <d v="2023-04-06T00:00:00"/>
    <x v="5"/>
    <x v="0"/>
  </r>
  <r>
    <n v="11"/>
    <s v="Cliente_83"/>
    <n v="6"/>
    <d v="2023-04-06T00:00:00"/>
    <d v="1899-12-30T02:11:00"/>
    <d v="2023-04-06T00:00:00"/>
    <d v="1899-12-30T04:24:00"/>
    <s v="Mesero_3"/>
    <x v="0"/>
    <s v="Tarjeta de crédito"/>
    <n v="32.799999999999997"/>
    <s v="Ocupada"/>
    <n v="578"/>
    <s v="España"/>
    <d v="1899-12-30T02:28:00"/>
    <s v="0:44"/>
    <d v="1899-12-30T01:44:00"/>
    <n v="90"/>
    <d v="2023-04-06T00:00:00"/>
    <x v="5"/>
    <x v="0"/>
  </r>
  <r>
    <n v="9"/>
    <s v="Cliente_988"/>
    <n v="2"/>
    <d v="2023-04-06T00:00:00"/>
    <d v="1899-12-30T00:10:00"/>
    <d v="2023-04-06T00:00:00"/>
    <d v="1899-12-30T02:17:00"/>
    <s v="Mesero_3"/>
    <x v="0"/>
    <s v="Tarjeta de crédito"/>
    <n v="35.96"/>
    <s v="Libre"/>
    <n v="579"/>
    <s v="Paraguay"/>
    <d v="1899-12-30T02:07:00"/>
    <s v="0:48"/>
    <d v="1899-12-30T01:19:00"/>
    <n v="50"/>
    <d v="2023-04-06T00:00:00"/>
    <x v="5"/>
    <x v="0"/>
  </r>
  <r>
    <n v="10"/>
    <s v="Cliente_606"/>
    <n v="5"/>
    <d v="2023-04-06T00:00:00"/>
    <d v="1899-12-30T00:06:00"/>
    <d v="2023-04-06T00:00:00"/>
    <d v="1899-12-30T01:18:00"/>
    <s v="Mesero_4"/>
    <x v="0"/>
    <s v="Tarjeta de débito"/>
    <n v="44.54"/>
    <s v="Libre"/>
    <n v="580"/>
    <s v="Uruguay"/>
    <d v="1899-12-30T01:12:00"/>
    <s v="0:30"/>
    <d v="1899-12-30T00:42:00"/>
    <n v="33"/>
    <d v="2023-04-06T00:00:00"/>
    <x v="5"/>
    <x v="0"/>
  </r>
  <r>
    <n v="18"/>
    <s v="Cliente_384"/>
    <n v="5"/>
    <d v="2023-04-06T00:00:00"/>
    <d v="1899-12-30T03:33:00"/>
    <d v="2023-04-06T00:00:00"/>
    <d v="1899-12-30T05:08:00"/>
    <s v="Mesero_4"/>
    <x v="0"/>
    <s v="Tarjeta de crédito"/>
    <n v="13.27"/>
    <s v="Ocupada"/>
    <n v="581"/>
    <s v="Perú"/>
    <d v="1899-12-30T01:50:00"/>
    <s v="0:55"/>
    <d v="1899-12-30T00:55:00"/>
    <n v="123"/>
    <d v="2023-04-06T00:00:00"/>
    <x v="5"/>
    <x v="0"/>
  </r>
  <r>
    <n v="3"/>
    <s v="Cliente_372"/>
    <n v="1"/>
    <d v="2023-04-06T00:00:00"/>
    <d v="1899-12-30T03:48:00"/>
    <d v="2023-04-06T00:00:00"/>
    <d v="1899-12-30T05:09:00"/>
    <s v="Mesero_2"/>
    <x v="0"/>
    <s v="Tarjeta de crédito"/>
    <n v="20.23"/>
    <s v="Reservada"/>
    <n v="582"/>
    <s v="Uruguay"/>
    <d v="1899-12-30T01:21:00"/>
    <s v="0:42"/>
    <d v="1899-12-30T00:39:00"/>
    <n v="54"/>
    <d v="2023-04-06T00:00:00"/>
    <x v="5"/>
    <x v="0"/>
  </r>
  <r>
    <n v="9"/>
    <s v="Cliente_429"/>
    <n v="2"/>
    <d v="2023-04-06T00:00:00"/>
    <d v="1899-12-30T01:41:00"/>
    <d v="2023-04-06T00:00:00"/>
    <d v="1899-12-30T03:34:00"/>
    <s v="Mesero_2"/>
    <x v="2"/>
    <s v="Tarjeta de débito"/>
    <n v="35.99"/>
    <s v="Libre"/>
    <n v="583"/>
    <s v="Brasil"/>
    <d v="1899-12-30T01:53:00"/>
    <s v="1:45"/>
    <d v="1899-12-30T00:08:00"/>
    <n v="243"/>
    <d v="2023-04-06T00:00:00"/>
    <x v="5"/>
    <x v="0"/>
  </r>
  <r>
    <n v="9"/>
    <s v="Cliente_283"/>
    <n v="4"/>
    <d v="2023-04-06T00:00:00"/>
    <d v="1899-12-30T03:35:00"/>
    <d v="2023-04-06T00:00:00"/>
    <d v="1899-12-30T06:59:00"/>
    <s v="Mesero_3"/>
    <x v="0"/>
    <s v="Tarjeta de débito"/>
    <n v="36.979999999999997"/>
    <s v="Reservada"/>
    <n v="584"/>
    <s v="Chile"/>
    <d v="1899-12-30T03:24:00"/>
    <s v="1:54"/>
    <d v="1899-12-30T01:30:00"/>
    <n v="139"/>
    <d v="2023-04-06T00:00:00"/>
    <x v="5"/>
    <x v="0"/>
  </r>
  <r>
    <n v="3"/>
    <s v="Cliente_876"/>
    <n v="5"/>
    <d v="2023-04-06T00:00:00"/>
    <d v="1899-12-30T01:23:00"/>
    <d v="2023-04-06T00:00:00"/>
    <d v="1899-12-30T02:37:00"/>
    <s v="Mesero_3"/>
    <x v="1"/>
    <s v="Tarjeta de crédito"/>
    <n v="10.07"/>
    <s v="Libre"/>
    <n v="585"/>
    <s v="Ecuador"/>
    <d v="1899-12-30T01:14:00"/>
    <s v="1:35"/>
    <d v="1899-12-30T00:00:00"/>
    <n v="128"/>
    <d v="2023-04-06T00:00:00"/>
    <x v="5"/>
    <x v="1"/>
  </r>
  <r>
    <n v="17"/>
    <s v="Cliente_857"/>
    <n v="5"/>
    <d v="2023-04-06T00:00:00"/>
    <d v="1899-12-30T00:44:00"/>
    <d v="2023-04-06T00:00:00"/>
    <d v="1899-12-30T03:55:00"/>
    <s v="Mesero_3"/>
    <x v="2"/>
    <s v="Efectivo"/>
    <n v="32.79"/>
    <s v="Ocupada"/>
    <n v="586"/>
    <s v="Venezuela"/>
    <d v="1899-12-30T03:26:00"/>
    <s v="1:32"/>
    <d v="1899-12-30T01:54:00"/>
    <n v="171"/>
    <d v="2023-04-06T00:00:00"/>
    <x v="5"/>
    <x v="0"/>
  </r>
  <r>
    <n v="7"/>
    <s v="Cliente_208"/>
    <n v="4"/>
    <d v="2023-04-06T00:00:00"/>
    <d v="1899-12-30T03:38:00"/>
    <d v="2023-04-06T00:00:00"/>
    <d v="1899-12-30T04:42:00"/>
    <s v="Mesero_3"/>
    <x v="1"/>
    <s v="Tarjeta de crédito"/>
    <n v="35.03"/>
    <s v="Ocupada"/>
    <n v="587"/>
    <s v="Uruguay"/>
    <d v="1899-12-30T01:19:00"/>
    <s v="0:43"/>
    <d v="1899-12-30T00:36:00"/>
    <n v="48"/>
    <d v="2023-04-06T00:00:00"/>
    <x v="5"/>
    <x v="0"/>
  </r>
  <r>
    <n v="15"/>
    <s v="Cliente_21"/>
    <n v="2"/>
    <d v="2023-04-06T00:00:00"/>
    <d v="1899-12-30T02:20:00"/>
    <d v="2023-04-06T00:00:00"/>
    <d v="1899-12-30T05:58:00"/>
    <s v="Mesero_3"/>
    <x v="2"/>
    <s v="Efectivo"/>
    <n v="33.93"/>
    <s v="Libre"/>
    <n v="588"/>
    <s v="Paraguay"/>
    <d v="1899-12-30T03:38:00"/>
    <s v="0:37"/>
    <d v="1899-12-30T03:01:00"/>
    <n v="101"/>
    <d v="2023-04-06T00:00:00"/>
    <x v="5"/>
    <x v="0"/>
  </r>
  <r>
    <n v="10"/>
    <s v="Cliente_443"/>
    <n v="4"/>
    <d v="2023-04-06T00:00:00"/>
    <d v="1899-12-30T03:14:00"/>
    <d v="2023-04-06T00:00:00"/>
    <d v="1899-12-30T05:57:00"/>
    <s v="Mesero_4"/>
    <x v="0"/>
    <s v="Tarjeta de débito"/>
    <n v="28.96"/>
    <s v="Libre"/>
    <n v="589"/>
    <s v="Uruguay"/>
    <d v="1899-12-30T02:43:00"/>
    <s v="2:00"/>
    <d v="1899-12-30T00:43:00"/>
    <n v="284"/>
    <d v="2023-04-06T00:00:00"/>
    <x v="5"/>
    <x v="0"/>
  </r>
  <r>
    <n v="3"/>
    <s v="Cliente_240"/>
    <n v="6"/>
    <d v="2023-04-06T00:00:00"/>
    <d v="1899-12-30T02:45:00"/>
    <d v="2023-04-06T00:00:00"/>
    <d v="1899-12-30T04:27:00"/>
    <s v="Mesero_2"/>
    <x v="1"/>
    <s v="Tarjeta de crédito"/>
    <n v="40.94"/>
    <s v="Ocupada"/>
    <n v="590"/>
    <s v="Venezuela"/>
    <d v="1899-12-30T01:57:00"/>
    <s v="1:04"/>
    <d v="1899-12-30T00:53:00"/>
    <n v="122"/>
    <d v="2023-04-06T00:00:00"/>
    <x v="5"/>
    <x v="0"/>
  </r>
  <r>
    <n v="11"/>
    <s v="Cliente_138"/>
    <n v="6"/>
    <d v="2023-04-06T00:00:00"/>
    <d v="1899-12-30T03:44:00"/>
    <d v="2023-04-06T00:00:00"/>
    <d v="1899-12-30T06:19:00"/>
    <s v="Mesero_3"/>
    <x v="1"/>
    <s v="Tarjeta de crédito"/>
    <n v="44.33"/>
    <s v="Libre"/>
    <n v="591"/>
    <s v="Bolivia"/>
    <d v="1899-12-30T02:35:00"/>
    <s v="0:51"/>
    <d v="1899-12-30T01:44:00"/>
    <n v="120"/>
    <d v="2023-04-06T00:00:00"/>
    <x v="5"/>
    <x v="0"/>
  </r>
  <r>
    <n v="5"/>
    <s v="Cliente_177"/>
    <n v="1"/>
    <d v="2023-04-06T00:00:00"/>
    <d v="1899-12-30T00:48:00"/>
    <d v="2023-04-06T00:00:00"/>
    <d v="1899-12-30T02:40:00"/>
    <s v="Mesero_2"/>
    <x v="0"/>
    <s v="Tarjeta de crédito"/>
    <n v="35.67"/>
    <s v="Reservada"/>
    <n v="592"/>
    <s v="Ecuador"/>
    <d v="1899-12-30T01:52:00"/>
    <s v="1:41"/>
    <d v="1899-12-30T00:11:00"/>
    <n v="94"/>
    <d v="2023-04-06T00:00:00"/>
    <x v="5"/>
    <x v="0"/>
  </r>
  <r>
    <n v="17"/>
    <s v="Cliente_832"/>
    <n v="5"/>
    <d v="2023-04-06T00:00:00"/>
    <d v="1899-12-30T00:25:00"/>
    <d v="2023-04-06T00:00:00"/>
    <d v="1899-12-30T02:17:00"/>
    <s v="Mesero_4"/>
    <x v="0"/>
    <s v="Tarjeta de débito"/>
    <n v="48.8"/>
    <s v="Reservada"/>
    <n v="593"/>
    <s v="España"/>
    <d v="1899-12-30T01:52:00"/>
    <s v="0:48"/>
    <d v="1899-12-30T01:04:00"/>
    <n v="209"/>
    <d v="2023-04-06T00:00:00"/>
    <x v="5"/>
    <x v="0"/>
  </r>
  <r>
    <n v="17"/>
    <s v="Cliente_480"/>
    <n v="1"/>
    <d v="2023-04-06T00:00:00"/>
    <d v="1899-12-30T03:20:00"/>
    <d v="2023-04-06T00:00:00"/>
    <d v="1899-12-30T04:49:00"/>
    <s v="Mesero_3"/>
    <x v="0"/>
    <s v="Tarjeta de débito"/>
    <n v="46.01"/>
    <s v="Libre"/>
    <n v="594"/>
    <s v="Bolivia"/>
    <d v="1899-12-30T01:29:00"/>
    <s v="1:38"/>
    <d v="1899-12-30T00:00:00"/>
    <n v="139"/>
    <d v="2023-04-06T00:00:00"/>
    <x v="5"/>
    <x v="1"/>
  </r>
  <r>
    <n v="9"/>
    <s v="Cliente_290"/>
    <n v="5"/>
    <d v="2023-04-06T00:00:00"/>
    <d v="1899-12-30T03:03:00"/>
    <d v="2023-04-06T00:00:00"/>
    <d v="1899-12-30T05:27:00"/>
    <s v="Mesero_2"/>
    <x v="0"/>
    <s v="Tarjeta de crédito"/>
    <n v="40.33"/>
    <s v="Ocupada"/>
    <n v="595"/>
    <s v="Paraguay"/>
    <d v="1899-12-30T02:39:00"/>
    <s v="0:49"/>
    <d v="1899-12-30T01:50:00"/>
    <n v="72"/>
    <d v="2023-04-06T00:00:00"/>
    <x v="5"/>
    <x v="0"/>
  </r>
  <r>
    <n v="18"/>
    <s v="Cliente_351"/>
    <n v="2"/>
    <d v="2023-04-06T00:00:00"/>
    <d v="1899-12-30T01:21:00"/>
    <d v="2023-04-06T00:00:00"/>
    <d v="1899-12-30T03:39:00"/>
    <s v="Mesero_2"/>
    <x v="0"/>
    <s v="Tarjeta de débito"/>
    <n v="23.7"/>
    <s v="Ocupada"/>
    <n v="596"/>
    <s v="Ecuador"/>
    <d v="1899-12-30T02:33:00"/>
    <s v="2:38"/>
    <d v="1899-12-30T00:00:00"/>
    <n v="240"/>
    <d v="2023-04-06T00:00:00"/>
    <x v="5"/>
    <x v="1"/>
  </r>
  <r>
    <n v="16"/>
    <s v="Cliente_354"/>
    <n v="1"/>
    <d v="2023-04-06T00:00:00"/>
    <d v="1899-12-30T00:51:00"/>
    <d v="2023-04-06T00:00:00"/>
    <d v="1899-12-30T03:51:00"/>
    <s v="Mesero_1"/>
    <x v="0"/>
    <s v="Tarjeta de crédito"/>
    <n v="45.46"/>
    <s v="Ocupada"/>
    <n v="597"/>
    <s v="Bolivia"/>
    <d v="1899-12-30T03:15:00"/>
    <s v="2:21"/>
    <d v="1899-12-30T00:54:00"/>
    <n v="150"/>
    <d v="2023-04-06T00:00:00"/>
    <x v="5"/>
    <x v="0"/>
  </r>
  <r>
    <n v="9"/>
    <s v="Cliente_344"/>
    <n v="6"/>
    <d v="2023-04-06T00:00:00"/>
    <d v="1899-12-30T03:16:00"/>
    <d v="2023-04-06T00:00:00"/>
    <d v="1899-12-30T06:59:00"/>
    <s v="Mesero_5"/>
    <x v="0"/>
    <s v="Tarjeta de crédito"/>
    <n v="11.31"/>
    <s v="Reservada"/>
    <n v="598"/>
    <s v="España"/>
    <d v="1899-12-30T03:43:00"/>
    <s v="1:21"/>
    <d v="1899-12-30T02:22:00"/>
    <n v="209"/>
    <d v="2023-04-06T00:00:00"/>
    <x v="5"/>
    <x v="0"/>
  </r>
  <r>
    <n v="11"/>
    <s v="Cliente_564"/>
    <n v="3"/>
    <d v="2023-04-06T00:00:00"/>
    <d v="1899-12-30T00:34:00"/>
    <d v="2023-04-06T00:00:00"/>
    <d v="1899-12-30T04:21:00"/>
    <s v="Mesero_2"/>
    <x v="0"/>
    <s v="Tarjeta de crédito"/>
    <n v="30.97"/>
    <s v="Libre"/>
    <n v="599"/>
    <s v="Paraguay"/>
    <d v="1899-12-30T03:47:00"/>
    <s v="1:48"/>
    <d v="1899-12-30T01:59:00"/>
    <n v="169"/>
    <d v="2023-04-06T00:00:00"/>
    <x v="5"/>
    <x v="0"/>
  </r>
  <r>
    <n v="14"/>
    <s v="Cliente_782"/>
    <n v="4"/>
    <d v="2023-04-06T00:00:00"/>
    <d v="1899-12-30T03:58:00"/>
    <d v="2023-04-06T00:00:00"/>
    <d v="1899-12-30T05:01:00"/>
    <s v="Mesero_3"/>
    <x v="0"/>
    <s v="Tarjeta de débito"/>
    <n v="41.35"/>
    <s v="Ocupada"/>
    <n v="600"/>
    <s v="Chile"/>
    <d v="1899-12-30T01:18:00"/>
    <s v="1:05"/>
    <d v="1899-12-30T00:13:00"/>
    <n v="144"/>
    <d v="2023-04-06T00:00:00"/>
    <x v="5"/>
    <x v="0"/>
  </r>
  <r>
    <n v="13"/>
    <s v="Cliente_88"/>
    <n v="1"/>
    <d v="2023-04-06T00:00:00"/>
    <d v="1899-12-30T02:43:00"/>
    <d v="2023-04-06T00:00:00"/>
    <d v="1899-12-30T06:15:00"/>
    <s v="Mesero_4"/>
    <x v="2"/>
    <s v="Tarjeta de crédito"/>
    <n v="16.809999999999999"/>
    <s v="Libre"/>
    <n v="601"/>
    <s v="Perú"/>
    <d v="1899-12-30T03:32:00"/>
    <s v="1:55"/>
    <d v="1899-12-30T01:37:00"/>
    <n v="292"/>
    <d v="2023-04-06T00:00:00"/>
    <x v="5"/>
    <x v="0"/>
  </r>
  <r>
    <n v="12"/>
    <s v="Cliente_165"/>
    <n v="3"/>
    <d v="2023-04-06T00:00:00"/>
    <d v="1899-12-30T03:52:00"/>
    <d v="2023-04-06T00:00:00"/>
    <d v="1899-12-30T07:00:00"/>
    <s v="Mesero_2"/>
    <x v="0"/>
    <s v="Efectivo"/>
    <n v="16.5"/>
    <s v="Reservada"/>
    <n v="602"/>
    <s v="España"/>
    <d v="1899-12-30T03:08:00"/>
    <s v="2:42"/>
    <d v="1899-12-30T00:26:00"/>
    <n v="266"/>
    <d v="2023-04-06T00:00:00"/>
    <x v="5"/>
    <x v="0"/>
  </r>
  <r>
    <n v="19"/>
    <s v="Cliente_798"/>
    <n v="6"/>
    <d v="2023-04-06T00:00:00"/>
    <d v="1899-12-30T00:51:00"/>
    <d v="2023-04-06T00:00:00"/>
    <d v="1899-12-30T04:21:00"/>
    <s v="Mesero_1"/>
    <x v="0"/>
    <s v="Tarjeta de crédito"/>
    <n v="24.2"/>
    <s v="Libre"/>
    <n v="603"/>
    <s v="Uruguay"/>
    <d v="1899-12-30T03:30:00"/>
    <s v="0:17"/>
    <d v="1899-12-30T03:13:00"/>
    <n v="62"/>
    <d v="2023-04-06T00:00:00"/>
    <x v="5"/>
    <x v="0"/>
  </r>
  <r>
    <n v="14"/>
    <s v="Cliente_959"/>
    <n v="5"/>
    <d v="2023-04-06T00:00:00"/>
    <d v="1899-12-30T01:18:00"/>
    <d v="2023-04-06T00:00:00"/>
    <d v="1899-12-30T05:16:00"/>
    <s v="Mesero_2"/>
    <x v="0"/>
    <s v="Tarjeta de crédito"/>
    <n v="42.6"/>
    <s v="Ocupada"/>
    <n v="604"/>
    <s v="Ecuador"/>
    <d v="1899-12-30T04:13:00"/>
    <s v="0:42"/>
    <d v="1899-12-30T03:31:00"/>
    <n v="105"/>
    <d v="2023-04-06T00:00:00"/>
    <x v="5"/>
    <x v="0"/>
  </r>
  <r>
    <n v="19"/>
    <s v="Cliente_608"/>
    <n v="2"/>
    <d v="2023-04-06T00:00:00"/>
    <d v="1899-12-30T02:49:00"/>
    <d v="2023-04-06T00:00:00"/>
    <d v="1899-12-30T06:24:00"/>
    <s v="Mesero_3"/>
    <x v="0"/>
    <s v="Efectivo"/>
    <n v="24.38"/>
    <s v="Ocupada"/>
    <n v="605"/>
    <s v="Uruguay"/>
    <d v="1899-12-30T03:50:00"/>
    <s v="2:56"/>
    <d v="1899-12-30T00:54:00"/>
    <n v="220"/>
    <d v="2023-04-06T00:00:00"/>
    <x v="5"/>
    <x v="0"/>
  </r>
  <r>
    <n v="1"/>
    <s v="Cliente_434"/>
    <n v="2"/>
    <d v="2023-04-06T00:00:00"/>
    <d v="1899-12-30T03:14:00"/>
    <d v="2023-04-06T00:00:00"/>
    <d v="1899-12-30T06:06:00"/>
    <s v="Mesero_5"/>
    <x v="0"/>
    <s v="Tarjeta de crédito"/>
    <n v="31.58"/>
    <s v="Ocupada"/>
    <n v="606"/>
    <s v="Venezuela"/>
    <d v="1899-12-30T03:07:00"/>
    <s v="2:25"/>
    <d v="1899-12-30T00:42:00"/>
    <n v="183"/>
    <d v="2023-04-06T00:00:00"/>
    <x v="5"/>
    <x v="0"/>
  </r>
  <r>
    <n v="10"/>
    <s v="Cliente_377"/>
    <n v="1"/>
    <d v="2023-04-06T00:00:00"/>
    <d v="1899-12-30T01:24:00"/>
    <d v="2023-04-06T00:00:00"/>
    <d v="1899-12-30T03:29:00"/>
    <s v="Mesero_5"/>
    <x v="0"/>
    <s v="Tarjeta de crédito"/>
    <n v="28.9"/>
    <s v="Ocupada"/>
    <n v="607"/>
    <s v="Paraguay"/>
    <d v="1899-12-30T02:20:00"/>
    <s v="1:09"/>
    <d v="1899-12-30T01:11:00"/>
    <n v="68"/>
    <d v="2023-04-06T00:00:00"/>
    <x v="5"/>
    <x v="0"/>
  </r>
  <r>
    <n v="7"/>
    <s v="Cliente_657"/>
    <n v="6"/>
    <d v="2023-04-06T00:00:00"/>
    <d v="1899-12-30T03:58:00"/>
    <d v="2023-04-06T00:00:00"/>
    <d v="1899-12-30T07:20:00"/>
    <s v="Mesero_3"/>
    <x v="0"/>
    <s v="Tarjeta de crédito"/>
    <n v="36.549999999999997"/>
    <s v="Reservada"/>
    <n v="608"/>
    <s v="España"/>
    <d v="1899-12-30T03:22:00"/>
    <s v="0:45"/>
    <d v="1899-12-30T02:37:00"/>
    <n v="29"/>
    <d v="2023-04-06T00:00:00"/>
    <x v="5"/>
    <x v="0"/>
  </r>
  <r>
    <n v="1"/>
    <s v="Cliente_331"/>
    <n v="4"/>
    <d v="2023-04-06T00:00:00"/>
    <d v="1899-12-30T03:23:00"/>
    <d v="2023-04-06T00:00:00"/>
    <d v="1899-12-30T07:02:00"/>
    <s v="Mesero_1"/>
    <x v="0"/>
    <s v="Tarjeta de crédito"/>
    <n v="23.29"/>
    <s v="Reservada"/>
    <n v="609"/>
    <s v="Ecuador"/>
    <d v="1899-12-30T03:39:00"/>
    <s v="0:27"/>
    <d v="1899-12-30T03:12:00"/>
    <n v="32"/>
    <d v="2023-04-06T00:00:00"/>
    <x v="5"/>
    <x v="0"/>
  </r>
  <r>
    <n v="19"/>
    <s v="Cliente_728"/>
    <n v="4"/>
    <d v="2023-04-06T00:00:00"/>
    <d v="1899-12-30T02:12:00"/>
    <d v="2023-04-06T00:00:00"/>
    <d v="1899-12-30T04:11:00"/>
    <s v="Mesero_5"/>
    <x v="2"/>
    <s v="Tarjeta de crédito"/>
    <n v="37.9"/>
    <s v="Ocupada"/>
    <n v="610"/>
    <s v="Paraguay"/>
    <d v="1899-12-30T02:14:00"/>
    <s v="0:47"/>
    <d v="1899-12-30T01:27:00"/>
    <n v="44"/>
    <d v="2023-04-06T00:00:00"/>
    <x v="5"/>
    <x v="0"/>
  </r>
  <r>
    <n v="13"/>
    <s v="Cliente_224"/>
    <n v="1"/>
    <d v="2023-04-06T00:00:00"/>
    <d v="1899-12-30T03:55:00"/>
    <d v="2023-04-06T00:00:00"/>
    <d v="1899-12-30T07:43:00"/>
    <s v="Mesero_1"/>
    <x v="0"/>
    <s v="Tarjeta de crédito"/>
    <n v="44.28"/>
    <s v="Ocupada"/>
    <n v="611"/>
    <s v="Brasil"/>
    <d v="1899-12-30T04:03:00"/>
    <s v="1:23"/>
    <d v="1899-12-30T02:40:00"/>
    <n v="78"/>
    <d v="2023-04-06T00:00:00"/>
    <x v="5"/>
    <x v="0"/>
  </r>
  <r>
    <n v="11"/>
    <s v="Cliente_680"/>
    <n v="4"/>
    <d v="2023-04-06T00:00:00"/>
    <d v="1899-12-30T01:12:00"/>
    <d v="2023-04-06T00:00:00"/>
    <d v="1899-12-30T05:00:00"/>
    <s v="Mesero_5"/>
    <x v="0"/>
    <s v="Tarjeta de crédito"/>
    <n v="23.54"/>
    <s v="Reservada"/>
    <n v="612"/>
    <s v="Paraguay"/>
    <d v="1899-12-30T03:48:00"/>
    <s v="2:09"/>
    <d v="1899-12-30T01:39:00"/>
    <n v="231"/>
    <d v="2023-04-06T00:00:00"/>
    <x v="5"/>
    <x v="0"/>
  </r>
  <r>
    <n v="1"/>
    <s v="Cliente_230"/>
    <n v="5"/>
    <d v="2023-04-06T00:00:00"/>
    <d v="1899-12-30T01:57:00"/>
    <d v="2023-04-06T00:00:00"/>
    <d v="1899-12-30T03:35:00"/>
    <s v="Mesero_2"/>
    <x v="1"/>
    <s v="Efectivo"/>
    <n v="23.56"/>
    <s v="Reservada"/>
    <n v="613"/>
    <s v="España"/>
    <d v="1899-12-30T01:38:00"/>
    <s v="2:32"/>
    <d v="1899-12-30T00:00:00"/>
    <n v="285"/>
    <d v="2023-04-06T00:00:00"/>
    <x v="5"/>
    <x v="1"/>
  </r>
  <r>
    <n v="19"/>
    <s v="Cliente_823"/>
    <n v="6"/>
    <d v="2023-04-06T00:00:00"/>
    <d v="1899-12-30T02:32:00"/>
    <d v="2023-04-06T00:00:00"/>
    <d v="1899-12-30T04:37:00"/>
    <s v="Mesero_1"/>
    <x v="1"/>
    <s v="Tarjeta de débito"/>
    <n v="26.48"/>
    <s v="Reservada"/>
    <n v="614"/>
    <s v="Venezuela"/>
    <d v="1899-12-30T02:05:00"/>
    <s v="0:50"/>
    <d v="1899-12-30T01:15:00"/>
    <n v="72"/>
    <d v="2023-04-06T00:00:00"/>
    <x v="5"/>
    <x v="0"/>
  </r>
  <r>
    <n v="7"/>
    <s v="Cliente_513"/>
    <n v="1"/>
    <d v="2023-04-06T00:00:00"/>
    <d v="1899-12-30T00:46:00"/>
    <d v="2023-04-06T00:00:00"/>
    <d v="1899-12-30T01:53:00"/>
    <s v="Mesero_5"/>
    <x v="2"/>
    <s v="Tarjeta de crédito"/>
    <n v="18.420000000000002"/>
    <s v="Ocupada"/>
    <n v="615"/>
    <s v="Ecuador"/>
    <d v="1899-12-30T01:22:00"/>
    <s v="2:36"/>
    <d v="1899-12-30T00:00:00"/>
    <n v="333"/>
    <d v="2023-04-06T00:00:00"/>
    <x v="5"/>
    <x v="1"/>
  </r>
  <r>
    <n v="4"/>
    <s v="Cliente_608"/>
    <n v="4"/>
    <d v="2023-04-06T00:00:00"/>
    <d v="1899-12-30T00:14:00"/>
    <d v="2023-04-06T00:00:00"/>
    <d v="1899-12-30T03:36:00"/>
    <s v="Mesero_5"/>
    <x v="2"/>
    <s v="Tarjeta de crédito"/>
    <n v="23.89"/>
    <s v="Ocupada"/>
    <n v="616"/>
    <s v="Venezuela"/>
    <d v="1899-12-30T03:37:00"/>
    <s v="0:47"/>
    <d v="1899-12-30T02:50:00"/>
    <n v="132"/>
    <d v="2023-04-06T00:00:00"/>
    <x v="5"/>
    <x v="0"/>
  </r>
  <r>
    <n v="13"/>
    <s v="Cliente_27"/>
    <n v="5"/>
    <d v="2023-04-06T00:00:00"/>
    <d v="1899-12-30T01:20:00"/>
    <d v="2023-04-06T00:00:00"/>
    <d v="1899-12-30T05:17:00"/>
    <s v="Mesero_2"/>
    <x v="0"/>
    <s v="Tarjeta de crédito"/>
    <n v="38.18"/>
    <s v="Libre"/>
    <n v="617"/>
    <s v="Uruguay"/>
    <d v="1899-12-30T03:57:00"/>
    <s v="0:51"/>
    <d v="1899-12-30T03:06:00"/>
    <n v="142"/>
    <d v="2023-04-06T00:00:00"/>
    <x v="5"/>
    <x v="0"/>
  </r>
  <r>
    <n v="3"/>
    <s v="Cliente_973"/>
    <n v="5"/>
    <d v="2023-04-06T00:00:00"/>
    <d v="1899-12-30T00:56:00"/>
    <d v="2023-04-06T00:00:00"/>
    <d v="1899-12-30T03:12:00"/>
    <s v="Mesero_4"/>
    <x v="1"/>
    <s v="Tarjeta de crédito"/>
    <n v="25.93"/>
    <s v="Libre"/>
    <n v="618"/>
    <s v="Chile"/>
    <d v="1899-12-30T02:16:00"/>
    <s v="1:58"/>
    <d v="1899-12-30T00:18:00"/>
    <n v="319"/>
    <d v="2023-04-06T00:00:00"/>
    <x v="5"/>
    <x v="0"/>
  </r>
  <r>
    <n v="6"/>
    <s v="Cliente_619"/>
    <n v="4"/>
    <d v="2023-04-06T00:00:00"/>
    <d v="1899-12-30T00:16:00"/>
    <d v="2023-04-06T00:00:00"/>
    <d v="1899-12-30T02:41:00"/>
    <s v="Mesero_5"/>
    <x v="2"/>
    <s v="Tarjeta de crédito"/>
    <n v="16.440000000000001"/>
    <s v="Reservada"/>
    <n v="619"/>
    <s v="Ecuador"/>
    <d v="1899-12-30T02:25:00"/>
    <s v="1:36"/>
    <d v="1899-12-30T00:49:00"/>
    <n v="132"/>
    <d v="2023-04-06T00:00:00"/>
    <x v="5"/>
    <x v="0"/>
  </r>
  <r>
    <n v="16"/>
    <s v="Cliente_592"/>
    <n v="3"/>
    <d v="2023-04-06T00:00:00"/>
    <d v="1899-12-30T02:49:00"/>
    <d v="2023-04-06T00:00:00"/>
    <d v="1899-12-30T06:07:00"/>
    <s v="Mesero_4"/>
    <x v="0"/>
    <s v="Tarjeta de crédito"/>
    <n v="26.64"/>
    <s v="Reservada"/>
    <n v="620"/>
    <s v="Paraguay"/>
    <d v="1899-12-30T03:18:00"/>
    <s v="0:40"/>
    <d v="1899-12-30T02:38:00"/>
    <n v="57"/>
    <d v="2023-04-06T00:00:00"/>
    <x v="5"/>
    <x v="0"/>
  </r>
  <r>
    <n v="5"/>
    <s v="Cliente_575"/>
    <n v="2"/>
    <d v="2023-04-06T00:00:00"/>
    <d v="1899-12-30T01:08:00"/>
    <d v="2023-04-06T00:00:00"/>
    <d v="1899-12-30T02:27:00"/>
    <s v="Mesero_2"/>
    <x v="0"/>
    <s v="Tarjeta de crédito"/>
    <n v="42.27"/>
    <s v="Ocupada"/>
    <n v="621"/>
    <s v="Ecuador"/>
    <d v="1899-12-30T01:34:00"/>
    <s v="0:08"/>
    <d v="1899-12-30T01:26:00"/>
    <n v="105"/>
    <d v="2023-04-06T00:00:00"/>
    <x v="5"/>
    <x v="0"/>
  </r>
  <r>
    <n v="7"/>
    <s v="Cliente_117"/>
    <n v="5"/>
    <d v="2023-04-06T00:00:00"/>
    <d v="1899-12-30T02:07:00"/>
    <d v="2023-04-06T00:00:00"/>
    <d v="1899-12-30T05:31:00"/>
    <s v="Mesero_3"/>
    <x v="2"/>
    <s v="Tarjeta de crédito"/>
    <n v="11.47"/>
    <s v="Reservada"/>
    <n v="622"/>
    <s v="Argentina"/>
    <d v="1899-12-30T03:24:00"/>
    <s v="1:18"/>
    <d v="1899-12-30T02:06:00"/>
    <n v="121"/>
    <d v="2023-04-06T00:00:00"/>
    <x v="5"/>
    <x v="0"/>
  </r>
  <r>
    <n v="13"/>
    <s v="Cliente_395"/>
    <n v="1"/>
    <d v="2023-04-06T00:00:00"/>
    <d v="1899-12-30T00:45:00"/>
    <d v="2023-04-06T00:00:00"/>
    <d v="1899-12-30T03:10:00"/>
    <s v="Mesero_3"/>
    <x v="0"/>
    <s v="Efectivo"/>
    <n v="22.05"/>
    <s v="Libre"/>
    <n v="623"/>
    <s v="Uruguay"/>
    <d v="1899-12-30T02:25:00"/>
    <s v="2:25"/>
    <d v="1899-12-30T00:00:00"/>
    <n v="235"/>
    <d v="2023-04-06T00:00:00"/>
    <x v="5"/>
    <x v="1"/>
  </r>
  <r>
    <n v="1"/>
    <s v="Cliente_833"/>
    <n v="4"/>
    <d v="2023-04-06T00:00:00"/>
    <d v="1899-12-30T01:56:00"/>
    <d v="2023-04-06T00:00:00"/>
    <d v="1899-12-30T03:26:00"/>
    <s v="Mesero_1"/>
    <x v="2"/>
    <s v="Tarjeta de crédito"/>
    <n v="38"/>
    <s v="Reservada"/>
    <n v="624"/>
    <s v="Argentina"/>
    <d v="1899-12-30T01:30:00"/>
    <s v="1:19"/>
    <d v="1899-12-30T00:11:00"/>
    <n v="102"/>
    <d v="2023-04-06T00:00:00"/>
    <x v="5"/>
    <x v="0"/>
  </r>
  <r>
    <n v="5"/>
    <s v="Cliente_511"/>
    <n v="4"/>
    <d v="2023-04-06T00:00:00"/>
    <d v="1899-12-30T00:09:00"/>
    <d v="2023-04-06T00:00:00"/>
    <d v="1899-12-30T03:22:00"/>
    <s v="Mesero_4"/>
    <x v="2"/>
    <s v="Tarjeta de crédito"/>
    <n v="41.73"/>
    <s v="Ocupada"/>
    <n v="625"/>
    <s v="Chile"/>
    <d v="1899-12-30T03:28:00"/>
    <s v="1:37"/>
    <d v="1899-12-30T01:51:00"/>
    <n v="139"/>
    <d v="2023-04-06T00:00:00"/>
    <x v="5"/>
    <x v="0"/>
  </r>
  <r>
    <n v="14"/>
    <s v="Cliente_772"/>
    <n v="4"/>
    <d v="2023-04-06T00:00:00"/>
    <d v="1899-12-30T02:45:00"/>
    <d v="2023-04-06T00:00:00"/>
    <d v="1899-12-30T04:10:00"/>
    <s v="Mesero_4"/>
    <x v="1"/>
    <s v="Tarjeta de crédito"/>
    <n v="19.239999999999998"/>
    <s v="Libre"/>
    <n v="626"/>
    <s v="Argentina"/>
    <d v="1899-12-30T01:25:00"/>
    <s v="0:58"/>
    <d v="1899-12-30T00:27:00"/>
    <n v="137"/>
    <d v="2023-04-06T00:00:00"/>
    <x v="5"/>
    <x v="0"/>
  </r>
  <r>
    <n v="4"/>
    <s v="Cliente_336"/>
    <n v="3"/>
    <d v="2023-04-06T00:00:00"/>
    <d v="1899-12-30T02:23:00"/>
    <d v="2023-04-06T00:00:00"/>
    <d v="1899-12-30T04:13:00"/>
    <s v="Mesero_3"/>
    <x v="0"/>
    <s v="Tarjeta de crédito"/>
    <n v="44.24"/>
    <s v="Ocupada"/>
    <n v="627"/>
    <s v="Ecuador"/>
    <d v="1899-12-30T02:05:00"/>
    <s v="0:37"/>
    <d v="1899-12-30T01:28:00"/>
    <n v="21"/>
    <d v="2023-04-06T00:00:00"/>
    <x v="5"/>
    <x v="0"/>
  </r>
  <r>
    <n v="2"/>
    <s v="Cliente_124"/>
    <n v="1"/>
    <d v="2023-04-06T00:00:00"/>
    <d v="1899-12-30T00:09:00"/>
    <d v="2023-04-06T00:00:00"/>
    <d v="1899-12-30T01:37:00"/>
    <s v="Mesero_3"/>
    <x v="1"/>
    <s v="Tarjeta de crédito"/>
    <n v="15.03"/>
    <s v="Reservada"/>
    <n v="628"/>
    <s v="Chile"/>
    <d v="1899-12-30T01:28:00"/>
    <s v="0:43"/>
    <d v="1899-12-30T00:45:00"/>
    <n v="168"/>
    <d v="2023-04-06T00:00:00"/>
    <x v="5"/>
    <x v="0"/>
  </r>
  <r>
    <n v="17"/>
    <s v="Cliente_828"/>
    <n v="2"/>
    <d v="2023-04-06T00:00:00"/>
    <d v="1899-12-30T02:07:00"/>
    <d v="2023-04-06T00:00:00"/>
    <d v="1899-12-30T05:55:00"/>
    <s v="Mesero_4"/>
    <x v="2"/>
    <s v="Tarjeta de débito"/>
    <n v="26.07"/>
    <s v="Ocupada"/>
    <n v="629"/>
    <s v="Argentina"/>
    <d v="1899-12-30T04:03:00"/>
    <s v="1:24"/>
    <d v="1899-12-30T02:39:00"/>
    <n v="130"/>
    <d v="2023-04-06T00:00:00"/>
    <x v="5"/>
    <x v="0"/>
  </r>
  <r>
    <n v="2"/>
    <s v="Cliente_385"/>
    <n v="2"/>
    <d v="2023-04-06T00:00:00"/>
    <d v="1899-12-30T00:02:00"/>
    <d v="2023-04-06T00:00:00"/>
    <d v="1899-12-30T02:49:00"/>
    <s v="Mesero_5"/>
    <x v="0"/>
    <s v="Tarjeta de débito"/>
    <n v="36.619999999999997"/>
    <s v="Libre"/>
    <n v="630"/>
    <s v="Bolivia"/>
    <d v="1899-12-30T02:47:00"/>
    <s v="1:15"/>
    <d v="1899-12-30T01:32:00"/>
    <n v="182"/>
    <d v="2023-04-06T00:00:00"/>
    <x v="5"/>
    <x v="0"/>
  </r>
  <r>
    <n v="6"/>
    <s v="Cliente_841"/>
    <n v="1"/>
    <d v="2023-04-06T00:00:00"/>
    <d v="1899-12-30T00:21:00"/>
    <d v="2023-04-06T00:00:00"/>
    <d v="1899-12-30T02:51:00"/>
    <s v="Mesero_5"/>
    <x v="2"/>
    <s v="Tarjeta de crédito"/>
    <n v="39.71"/>
    <s v="Reservada"/>
    <n v="631"/>
    <s v="Colombia"/>
    <d v="1899-12-30T02:30:00"/>
    <s v="0:46"/>
    <d v="1899-12-30T01:44:00"/>
    <n v="66"/>
    <d v="2023-04-06T00:00:00"/>
    <x v="5"/>
    <x v="0"/>
  </r>
  <r>
    <n v="16"/>
    <s v="Cliente_605"/>
    <n v="2"/>
    <d v="2023-04-06T00:00:00"/>
    <d v="1899-12-30T00:15:00"/>
    <d v="2023-04-06T00:00:00"/>
    <d v="1899-12-30T02:55:00"/>
    <s v="Mesero_3"/>
    <x v="1"/>
    <s v="Tarjeta de crédito"/>
    <n v="22.41"/>
    <s v="Libre"/>
    <n v="632"/>
    <s v="Ecuador"/>
    <d v="1899-12-30T02:40:00"/>
    <s v="1:28"/>
    <d v="1899-12-30T01:12:00"/>
    <n v="129"/>
    <d v="2023-04-06T00:00:00"/>
    <x v="5"/>
    <x v="0"/>
  </r>
  <r>
    <n v="16"/>
    <s v="Cliente_197"/>
    <n v="5"/>
    <d v="2023-04-06T00:00:00"/>
    <d v="1899-12-30T03:43:00"/>
    <d v="2023-04-06T00:00:00"/>
    <d v="1899-12-30T05:28:00"/>
    <s v="Mesero_3"/>
    <x v="0"/>
    <s v="Tarjeta de crédito"/>
    <n v="11.19"/>
    <s v="Reservada"/>
    <n v="633"/>
    <s v="Bolivia"/>
    <d v="1899-12-30T01:45:00"/>
    <s v="2:29"/>
    <d v="1899-12-30T00:00:00"/>
    <n v="236"/>
    <d v="2023-04-06T00:00:00"/>
    <x v="5"/>
    <x v="1"/>
  </r>
  <r>
    <n v="2"/>
    <s v="Cliente_285"/>
    <n v="1"/>
    <d v="2023-04-06T00:00:00"/>
    <d v="1899-12-30T00:03:00"/>
    <d v="2023-04-06T00:00:00"/>
    <d v="1899-12-30T03:36:00"/>
    <s v="Mesero_1"/>
    <x v="1"/>
    <s v="Tarjeta de crédito"/>
    <n v="29.25"/>
    <s v="Reservada"/>
    <n v="634"/>
    <s v="Venezuela"/>
    <d v="1899-12-30T03:33:00"/>
    <s v="2:37"/>
    <d v="1899-12-30T00:56:00"/>
    <n v="344"/>
    <d v="2023-04-06T00:00:00"/>
    <x v="5"/>
    <x v="0"/>
  </r>
  <r>
    <n v="5"/>
    <s v="Cliente_19"/>
    <n v="2"/>
    <d v="2023-04-06T00:00:00"/>
    <d v="1899-12-30T00:17:00"/>
    <d v="2023-04-06T00:00:00"/>
    <d v="1899-12-30T03:04:00"/>
    <s v="Mesero_2"/>
    <x v="0"/>
    <s v="Tarjeta de crédito"/>
    <n v="22.15"/>
    <s v="Libre"/>
    <n v="635"/>
    <s v="Perú"/>
    <d v="1899-12-30T02:47:00"/>
    <s v="0:25"/>
    <d v="1899-12-30T02:22:00"/>
    <n v="58"/>
    <d v="2023-04-06T00:00:00"/>
    <x v="5"/>
    <x v="0"/>
  </r>
  <r>
    <n v="14"/>
    <s v="Cliente_586"/>
    <n v="3"/>
    <d v="2023-04-06T00:00:00"/>
    <d v="1899-12-30T03:35:00"/>
    <d v="2023-04-06T00:00:00"/>
    <d v="1899-12-30T05:48:00"/>
    <s v="Mesero_5"/>
    <x v="2"/>
    <s v="Tarjeta de débito"/>
    <n v="32.86"/>
    <s v="Libre"/>
    <n v="636"/>
    <s v="Ecuador"/>
    <d v="1899-12-30T02:13:00"/>
    <s v="2:31"/>
    <d v="1899-12-30T00:00:00"/>
    <n v="126"/>
    <d v="2023-04-06T00:00:00"/>
    <x v="5"/>
    <x v="1"/>
  </r>
  <r>
    <n v="6"/>
    <s v="Cliente_687"/>
    <n v="3"/>
    <d v="2023-04-06T00:00:00"/>
    <d v="1899-12-30T01:55:00"/>
    <d v="2023-04-06T00:00:00"/>
    <d v="1899-12-30T04:32:00"/>
    <s v="Mesero_4"/>
    <x v="0"/>
    <s v="Tarjeta de crédito"/>
    <n v="36.58"/>
    <s v="Reservada"/>
    <n v="637"/>
    <s v="Ecuador"/>
    <d v="1899-12-30T02:37:00"/>
    <s v="1:01"/>
    <d v="1899-12-30T01:36:00"/>
    <n v="117"/>
    <d v="2023-04-06T00:00:00"/>
    <x v="5"/>
    <x v="0"/>
  </r>
  <r>
    <n v="16"/>
    <s v="Cliente_406"/>
    <n v="6"/>
    <d v="2023-04-06T00:00:00"/>
    <d v="1899-12-30T00:54:00"/>
    <d v="2023-04-06T00:00:00"/>
    <d v="1899-12-30T02:16:00"/>
    <s v="Mesero_3"/>
    <x v="2"/>
    <s v="Tarjeta de crédito"/>
    <n v="30.71"/>
    <s v="Ocupada"/>
    <n v="638"/>
    <s v="Argentina"/>
    <d v="1899-12-30T01:37:00"/>
    <s v="0:44"/>
    <d v="1899-12-30T00:53:00"/>
    <n v="90"/>
    <d v="2023-04-06T00:00:00"/>
    <x v="5"/>
    <x v="0"/>
  </r>
  <r>
    <n v="8"/>
    <s v="Cliente_415"/>
    <n v="4"/>
    <d v="2023-04-06T00:00:00"/>
    <d v="1899-12-30T02:17:00"/>
    <d v="2023-04-06T00:00:00"/>
    <d v="1899-12-30T05:19:00"/>
    <s v="Mesero_2"/>
    <x v="2"/>
    <s v="Tarjeta de crédito"/>
    <n v="18.97"/>
    <s v="Reservada"/>
    <n v="639"/>
    <s v="España"/>
    <d v="1899-12-30T03:02:00"/>
    <s v="2:16"/>
    <d v="1899-12-30T00:46:00"/>
    <n v="152"/>
    <d v="2023-04-06T00:00:00"/>
    <x v="5"/>
    <x v="0"/>
  </r>
  <r>
    <n v="14"/>
    <s v="Cliente_456"/>
    <n v="3"/>
    <d v="2023-04-06T00:00:00"/>
    <d v="1899-12-30T00:41:00"/>
    <d v="2023-04-06T00:00:00"/>
    <d v="1899-12-30T01:50:00"/>
    <s v="Mesero_3"/>
    <x v="0"/>
    <s v="Tarjeta de débito"/>
    <n v="49.29"/>
    <s v="Libre"/>
    <n v="640"/>
    <s v="Venezuela"/>
    <d v="1899-12-30T01:09:00"/>
    <s v="1:15"/>
    <d v="1899-12-30T00:00:00"/>
    <n v="219"/>
    <d v="2023-04-06T00:00:00"/>
    <x v="5"/>
    <x v="1"/>
  </r>
  <r>
    <n v="2"/>
    <s v="Cliente_820"/>
    <n v="4"/>
    <d v="2023-04-06T00:00:00"/>
    <d v="1899-12-30T01:08:00"/>
    <d v="2023-04-06T00:00:00"/>
    <d v="1899-12-30T03:52:00"/>
    <s v="Mesero_1"/>
    <x v="0"/>
    <s v="Tarjeta de débito"/>
    <n v="39.68"/>
    <s v="Reservada"/>
    <n v="641"/>
    <s v="Ecuador"/>
    <d v="1899-12-30T02:44:00"/>
    <s v="1:14"/>
    <d v="1899-12-30T01:30:00"/>
    <n v="208"/>
    <d v="2023-04-06T00:00:00"/>
    <x v="5"/>
    <x v="0"/>
  </r>
  <r>
    <n v="15"/>
    <s v="Cliente_698"/>
    <n v="1"/>
    <d v="2023-04-06T00:00:00"/>
    <d v="1899-12-30T02:36:00"/>
    <d v="2023-04-06T00:00:00"/>
    <d v="1899-12-30T05:24:00"/>
    <s v="Mesero_2"/>
    <x v="0"/>
    <s v="Tarjeta de crédito"/>
    <n v="11.11"/>
    <s v="Ocupada"/>
    <n v="642"/>
    <s v="Argentina"/>
    <d v="1899-12-30T03:03:00"/>
    <s v="1:21"/>
    <d v="1899-12-30T01:42:00"/>
    <n v="176"/>
    <d v="2023-04-06T00:00:00"/>
    <x v="5"/>
    <x v="0"/>
  </r>
  <r>
    <n v="17"/>
    <s v="Cliente_59"/>
    <n v="2"/>
    <d v="2023-04-06T00:00:00"/>
    <d v="1899-12-30T00:17:00"/>
    <d v="2023-04-06T00:00:00"/>
    <d v="1899-12-30T01:56:00"/>
    <s v="Mesero_2"/>
    <x v="1"/>
    <s v="Tarjeta de débito"/>
    <n v="28.81"/>
    <s v="Ocupada"/>
    <n v="643"/>
    <s v="Uruguay"/>
    <d v="1899-12-30T01:54:00"/>
    <s v="0:18"/>
    <d v="1899-12-30T01:36:00"/>
    <n v="33"/>
    <d v="2023-04-06T00:00:00"/>
    <x v="5"/>
    <x v="0"/>
  </r>
  <r>
    <n v="9"/>
    <s v="Cliente_799"/>
    <n v="6"/>
    <d v="2023-04-06T00:00:00"/>
    <d v="1899-12-30T03:44:00"/>
    <d v="2023-04-06T00:00:00"/>
    <d v="1899-12-30T07:10:00"/>
    <s v="Mesero_1"/>
    <x v="0"/>
    <s v="Tarjeta de débito"/>
    <n v="13.86"/>
    <s v="Reservada"/>
    <n v="644"/>
    <s v="Ecuador"/>
    <d v="1899-12-30T03:26:00"/>
    <s v="0:51"/>
    <d v="1899-12-30T02:35:00"/>
    <n v="93"/>
    <d v="2023-04-06T00:00:00"/>
    <x v="5"/>
    <x v="0"/>
  </r>
  <r>
    <n v="6"/>
    <s v="Cliente_196"/>
    <n v="6"/>
    <d v="2023-04-06T00:00:00"/>
    <d v="1899-12-30T02:50:00"/>
    <d v="2023-04-06T00:00:00"/>
    <d v="1899-12-30T06:25:00"/>
    <s v="Mesero_3"/>
    <x v="2"/>
    <s v="Efectivo"/>
    <n v="40.03"/>
    <s v="Libre"/>
    <n v="645"/>
    <s v="Bolivia"/>
    <d v="1899-12-30T03:35:00"/>
    <s v="1:37"/>
    <d v="1899-12-30T01:58:00"/>
    <n v="180"/>
    <d v="2023-04-06T00:00:00"/>
    <x v="5"/>
    <x v="0"/>
  </r>
  <r>
    <n v="12"/>
    <s v="Cliente_623"/>
    <n v="2"/>
    <d v="2023-04-06T00:00:00"/>
    <d v="1899-12-30T03:59:00"/>
    <d v="2023-04-06T00:00:00"/>
    <d v="1899-12-30T06:38:00"/>
    <s v="Mesero_2"/>
    <x v="0"/>
    <s v="Tarjeta de débito"/>
    <n v="12.59"/>
    <s v="Libre"/>
    <n v="646"/>
    <s v="Bolivia"/>
    <d v="1899-12-30T02:39:00"/>
    <s v="0:36"/>
    <d v="1899-12-30T02:03:00"/>
    <n v="70"/>
    <d v="2023-04-06T00:00:00"/>
    <x v="5"/>
    <x v="0"/>
  </r>
  <r>
    <n v="12"/>
    <s v="Cliente_52"/>
    <n v="2"/>
    <d v="2023-04-06T00:00:00"/>
    <d v="1899-12-30T02:55:00"/>
    <d v="2023-04-06T00:00:00"/>
    <d v="1899-12-30T06:25:00"/>
    <s v="Mesero_2"/>
    <x v="0"/>
    <s v="Tarjeta de crédito"/>
    <n v="42.79"/>
    <s v="Reservada"/>
    <n v="647"/>
    <s v="Bolivia"/>
    <d v="1899-12-30T03:30:00"/>
    <s v="0:39"/>
    <d v="1899-12-30T02:51:00"/>
    <n v="98"/>
    <d v="2023-04-06T00:00:00"/>
    <x v="5"/>
    <x v="0"/>
  </r>
  <r>
    <n v="9"/>
    <s v="Cliente_946"/>
    <n v="1"/>
    <d v="2023-04-06T00:00:00"/>
    <d v="1899-12-30T02:59:00"/>
    <d v="2023-04-06T00:00:00"/>
    <d v="1899-12-30T04:55:00"/>
    <s v="Mesero_2"/>
    <x v="2"/>
    <s v="Tarjeta de crédito"/>
    <n v="17.43"/>
    <s v="Libre"/>
    <n v="648"/>
    <s v="Brasil"/>
    <d v="1899-12-30T01:56:00"/>
    <s v="0:47"/>
    <d v="1899-12-30T01:09:00"/>
    <n v="56"/>
    <d v="2023-04-06T00:00:00"/>
    <x v="5"/>
    <x v="0"/>
  </r>
  <r>
    <n v="9"/>
    <s v="Cliente_278"/>
    <n v="1"/>
    <d v="2023-04-06T00:00:00"/>
    <d v="1899-12-30T00:55:00"/>
    <d v="2023-04-06T00:00:00"/>
    <d v="1899-12-30T03:45:00"/>
    <s v="Mesero_5"/>
    <x v="0"/>
    <s v="Efectivo"/>
    <n v="15.98"/>
    <s v="Ocupada"/>
    <n v="649"/>
    <s v="Paraguay"/>
    <d v="1899-12-30T03:05:00"/>
    <s v="1:49"/>
    <d v="1899-12-30T01:16:00"/>
    <n v="256"/>
    <d v="2023-04-06T00:00:00"/>
    <x v="5"/>
    <x v="0"/>
  </r>
  <r>
    <n v="11"/>
    <s v="Cliente_232"/>
    <n v="3"/>
    <d v="2023-04-07T00:00:00"/>
    <d v="1899-12-30T03:33:00"/>
    <d v="2023-04-07T00:00:00"/>
    <d v="1899-12-30T05:02:00"/>
    <s v="Mesero_3"/>
    <x v="0"/>
    <s v="Tarjeta de débito"/>
    <n v="38.21"/>
    <s v="Libre"/>
    <n v="650"/>
    <s v="Argentina"/>
    <d v="1899-12-30T01:29:00"/>
    <s v="1:16"/>
    <d v="1899-12-30T00:13:00"/>
    <n v="237"/>
    <d v="2023-04-07T00:00:00"/>
    <x v="6"/>
    <x v="0"/>
  </r>
  <r>
    <n v="16"/>
    <s v="Cliente_595"/>
    <n v="4"/>
    <d v="2023-04-07T00:00:00"/>
    <d v="1899-12-30T02:04:00"/>
    <d v="2023-04-07T00:00:00"/>
    <d v="1899-12-30T05:44:00"/>
    <s v="Mesero_4"/>
    <x v="2"/>
    <s v="Tarjeta de crédito"/>
    <n v="20.27"/>
    <s v="Libre"/>
    <n v="651"/>
    <s v="Argentina"/>
    <d v="1899-12-30T03:40:00"/>
    <s v="1:28"/>
    <d v="1899-12-30T02:12:00"/>
    <n v="209"/>
    <d v="2023-04-07T00:00:00"/>
    <x v="6"/>
    <x v="0"/>
  </r>
  <r>
    <n v="14"/>
    <s v="Cliente_968"/>
    <n v="5"/>
    <d v="2023-04-07T00:00:00"/>
    <d v="1899-12-30T00:06:00"/>
    <d v="2023-04-07T00:00:00"/>
    <d v="1899-12-30T02:26:00"/>
    <s v="Mesero_2"/>
    <x v="0"/>
    <s v="Tarjeta de débito"/>
    <n v="23.26"/>
    <s v="Ocupada"/>
    <n v="652"/>
    <s v="Uruguay"/>
    <d v="1899-12-30T02:35:00"/>
    <s v="0:50"/>
    <d v="1899-12-30T01:45:00"/>
    <n v="170"/>
    <d v="2023-04-07T00:00:00"/>
    <x v="6"/>
    <x v="0"/>
  </r>
  <r>
    <n v="13"/>
    <s v="Cliente_2"/>
    <n v="5"/>
    <d v="2023-04-07T00:00:00"/>
    <d v="1899-12-30T02:31:00"/>
    <d v="2023-04-07T00:00:00"/>
    <d v="1899-12-30T04:20:00"/>
    <s v="Mesero_1"/>
    <x v="0"/>
    <s v="Tarjeta de crédito"/>
    <n v="34.33"/>
    <s v="Libre"/>
    <n v="653"/>
    <s v="Venezuela"/>
    <d v="1899-12-30T01:49:00"/>
    <s v="2:30"/>
    <d v="1899-12-30T00:00:00"/>
    <n v="244"/>
    <d v="2023-04-07T00:00:00"/>
    <x v="6"/>
    <x v="1"/>
  </r>
  <r>
    <n v="12"/>
    <s v="Cliente_880"/>
    <n v="5"/>
    <d v="2023-04-07T00:00:00"/>
    <d v="1899-12-30T00:02:00"/>
    <d v="2023-04-07T00:00:00"/>
    <d v="1899-12-30T01:44:00"/>
    <s v="Mesero_5"/>
    <x v="2"/>
    <s v="Tarjeta de crédito"/>
    <n v="23.98"/>
    <s v="Ocupada"/>
    <n v="654"/>
    <s v="Uruguay"/>
    <d v="1899-12-30T01:57:00"/>
    <s v="0:44"/>
    <d v="1899-12-30T01:13:00"/>
    <n v="42"/>
    <d v="2023-04-07T00:00:00"/>
    <x v="6"/>
    <x v="0"/>
  </r>
  <r>
    <n v="5"/>
    <s v="Cliente_626"/>
    <n v="4"/>
    <d v="2023-04-07T00:00:00"/>
    <d v="1899-12-30T01:15:00"/>
    <d v="2023-04-07T00:00:00"/>
    <d v="1899-12-30T04:49:00"/>
    <s v="Mesero_5"/>
    <x v="0"/>
    <s v="Efectivo"/>
    <n v="21.7"/>
    <s v="Reservada"/>
    <n v="655"/>
    <s v="Brasil"/>
    <d v="1899-12-30T03:34:00"/>
    <s v="0:36"/>
    <d v="1899-12-30T02:58:00"/>
    <n v="93"/>
    <d v="2023-04-07T00:00:00"/>
    <x v="6"/>
    <x v="0"/>
  </r>
  <r>
    <n v="19"/>
    <s v="Cliente_411"/>
    <n v="6"/>
    <d v="2023-04-07T00:00:00"/>
    <d v="1899-12-30T03:36:00"/>
    <d v="2023-04-07T00:00:00"/>
    <d v="1899-12-30T06:40:00"/>
    <s v="Mesero_1"/>
    <x v="2"/>
    <s v="Tarjeta de crédito"/>
    <n v="31.23"/>
    <s v="Reservada"/>
    <n v="656"/>
    <s v="Argentina"/>
    <d v="1899-12-30T03:04:00"/>
    <s v="1:50"/>
    <d v="1899-12-30T01:14:00"/>
    <n v="157"/>
    <d v="2023-04-07T00:00:00"/>
    <x v="6"/>
    <x v="0"/>
  </r>
  <r>
    <n v="1"/>
    <s v="Cliente_123"/>
    <n v="2"/>
    <d v="2023-04-07T00:00:00"/>
    <d v="1899-12-30T00:51:00"/>
    <d v="2023-04-07T00:00:00"/>
    <d v="1899-12-30T04:07:00"/>
    <s v="Mesero_1"/>
    <x v="0"/>
    <s v="Efectivo"/>
    <n v="44.2"/>
    <s v="Reservada"/>
    <n v="657"/>
    <s v="Chile"/>
    <d v="1899-12-30T03:16:00"/>
    <s v="2:14"/>
    <d v="1899-12-30T01:02:00"/>
    <n v="196"/>
    <d v="2023-04-07T00:00:00"/>
    <x v="6"/>
    <x v="0"/>
  </r>
  <r>
    <n v="19"/>
    <s v="Cliente_910"/>
    <n v="5"/>
    <d v="2023-04-07T00:00:00"/>
    <d v="1899-12-30T01:43:00"/>
    <d v="2023-04-07T00:00:00"/>
    <d v="1899-12-30T05:02:00"/>
    <s v="Mesero_5"/>
    <x v="1"/>
    <s v="Efectivo"/>
    <n v="31.27"/>
    <s v="Reservada"/>
    <n v="658"/>
    <s v="Brasil"/>
    <d v="1899-12-30T03:19:00"/>
    <s v="0:48"/>
    <d v="1899-12-30T02:31:00"/>
    <n v="86"/>
    <d v="2023-04-07T00:00:00"/>
    <x v="6"/>
    <x v="0"/>
  </r>
  <r>
    <n v="9"/>
    <s v="Cliente_539"/>
    <n v="4"/>
    <d v="2023-04-07T00:00:00"/>
    <d v="1899-12-30T02:50:00"/>
    <d v="2023-04-07T00:00:00"/>
    <d v="1899-12-30T04:03:00"/>
    <s v="Mesero_4"/>
    <x v="0"/>
    <s v="Tarjeta de crédito"/>
    <n v="35.24"/>
    <s v="Ocupada"/>
    <n v="659"/>
    <s v="Perú"/>
    <d v="1899-12-30T01:28:00"/>
    <s v="0:31"/>
    <d v="1899-12-30T00:57:00"/>
    <n v="87"/>
    <d v="2023-04-07T00:00:00"/>
    <x v="6"/>
    <x v="0"/>
  </r>
  <r>
    <n v="19"/>
    <s v="Cliente_483"/>
    <n v="4"/>
    <d v="2023-04-07T00:00:00"/>
    <d v="1899-12-30T01:56:00"/>
    <d v="2023-04-07T00:00:00"/>
    <d v="1899-12-30T05:51:00"/>
    <s v="Mesero_2"/>
    <x v="1"/>
    <s v="Tarjeta de crédito"/>
    <n v="15.91"/>
    <s v="Reservada"/>
    <n v="660"/>
    <s v="Brasil"/>
    <d v="1899-12-30T03:55:00"/>
    <s v="0:45"/>
    <d v="1899-12-30T03:10:00"/>
    <n v="208"/>
    <d v="2023-04-07T00:00:00"/>
    <x v="6"/>
    <x v="0"/>
  </r>
  <r>
    <n v="16"/>
    <s v="Cliente_949"/>
    <n v="4"/>
    <d v="2023-04-07T00:00:00"/>
    <d v="1899-12-30T03:22:00"/>
    <d v="2023-04-07T00:00:00"/>
    <d v="1899-12-30T06:52:00"/>
    <s v="Mesero_4"/>
    <x v="2"/>
    <s v="Tarjeta de crédito"/>
    <n v="32.54"/>
    <s v="Ocupada"/>
    <n v="661"/>
    <s v="Argentina"/>
    <d v="1899-12-30T03:45:00"/>
    <s v="2:15"/>
    <d v="1899-12-30T01:30:00"/>
    <n v="206"/>
    <d v="2023-04-07T00:00:00"/>
    <x v="6"/>
    <x v="0"/>
  </r>
  <r>
    <n v="15"/>
    <s v="Cliente_642"/>
    <n v="4"/>
    <d v="2023-04-07T00:00:00"/>
    <d v="1899-12-30T02:01:00"/>
    <d v="2023-04-07T00:00:00"/>
    <d v="1899-12-30T05:02:00"/>
    <s v="Mesero_1"/>
    <x v="0"/>
    <s v="Tarjeta de crédito"/>
    <n v="11.64"/>
    <s v="Libre"/>
    <n v="662"/>
    <s v="Bolivia"/>
    <d v="1899-12-30T03:01:00"/>
    <s v="1:25"/>
    <d v="1899-12-30T01:36:00"/>
    <n v="133"/>
    <d v="2023-04-07T00:00:00"/>
    <x v="6"/>
    <x v="0"/>
  </r>
  <r>
    <n v="3"/>
    <s v="Cliente_962"/>
    <n v="1"/>
    <d v="2023-04-07T00:00:00"/>
    <d v="1899-12-30T01:09:00"/>
    <d v="2023-04-07T00:00:00"/>
    <d v="1899-12-30T03:47:00"/>
    <s v="Mesero_1"/>
    <x v="0"/>
    <s v="Efectivo"/>
    <n v="41.8"/>
    <s v="Ocupada"/>
    <n v="663"/>
    <s v="España"/>
    <d v="1899-12-30T02:53:00"/>
    <s v="1:27"/>
    <d v="1899-12-30T01:26:00"/>
    <n v="114"/>
    <d v="2023-04-07T00:00:00"/>
    <x v="6"/>
    <x v="0"/>
  </r>
  <r>
    <n v="20"/>
    <s v="Cliente_883"/>
    <n v="6"/>
    <d v="2023-04-07T00:00:00"/>
    <d v="1899-12-30T01:35:00"/>
    <d v="2023-04-07T00:00:00"/>
    <d v="1899-12-30T03:53:00"/>
    <s v="Mesero_4"/>
    <x v="1"/>
    <s v="Tarjeta de débito"/>
    <n v="31.27"/>
    <s v="Reservada"/>
    <n v="664"/>
    <s v="Colombia"/>
    <d v="1899-12-30T02:18:00"/>
    <s v="1:39"/>
    <d v="1899-12-30T00:39:00"/>
    <n v="122"/>
    <d v="2023-04-07T00:00:00"/>
    <x v="6"/>
    <x v="0"/>
  </r>
  <r>
    <n v="6"/>
    <s v="Cliente_425"/>
    <n v="1"/>
    <d v="2023-04-07T00:00:00"/>
    <d v="1899-12-30T02:05:00"/>
    <d v="2023-04-07T00:00:00"/>
    <d v="1899-12-30T05:56:00"/>
    <s v="Mesero_5"/>
    <x v="0"/>
    <s v="Tarjeta de crédito"/>
    <n v="25.32"/>
    <s v="Ocupada"/>
    <n v="665"/>
    <s v="Bolivia"/>
    <d v="1899-12-30T04:06:00"/>
    <s v="0:40"/>
    <d v="1899-12-30T03:26:00"/>
    <n v="129"/>
    <d v="2023-04-07T00:00:00"/>
    <x v="6"/>
    <x v="0"/>
  </r>
  <r>
    <n v="8"/>
    <s v="Cliente_593"/>
    <n v="4"/>
    <d v="2023-04-07T00:00:00"/>
    <d v="1899-12-30T01:04:00"/>
    <d v="2023-04-07T00:00:00"/>
    <d v="1899-12-30T04:57:00"/>
    <s v="Mesero_2"/>
    <x v="0"/>
    <s v="Tarjeta de crédito"/>
    <n v="11.86"/>
    <s v="Libre"/>
    <n v="666"/>
    <s v="Paraguay"/>
    <d v="1899-12-30T03:53:00"/>
    <s v="0:27"/>
    <d v="1899-12-30T03:26:00"/>
    <n v="40"/>
    <d v="2023-04-07T00:00:00"/>
    <x v="6"/>
    <x v="0"/>
  </r>
  <r>
    <n v="6"/>
    <s v="Cliente_368"/>
    <n v="5"/>
    <d v="2023-04-07T00:00:00"/>
    <d v="1899-12-30T03:39:00"/>
    <d v="2023-04-07T00:00:00"/>
    <d v="1899-12-30T07:07:00"/>
    <s v="Mesero_3"/>
    <x v="0"/>
    <s v="Tarjeta de crédito"/>
    <n v="20.49"/>
    <s v="Reservada"/>
    <n v="667"/>
    <s v="Perú"/>
    <d v="1899-12-30T03:28:00"/>
    <s v="0:12"/>
    <d v="1899-12-30T03:16:00"/>
    <n v="36"/>
    <d v="2023-04-07T00:00:00"/>
    <x v="6"/>
    <x v="0"/>
  </r>
  <r>
    <n v="12"/>
    <s v="Cliente_418"/>
    <n v="4"/>
    <d v="2023-04-07T00:00:00"/>
    <d v="1899-12-30T01:43:00"/>
    <d v="2023-04-07T00:00:00"/>
    <d v="1899-12-30T04:41:00"/>
    <s v="Mesero_1"/>
    <x v="1"/>
    <s v="Tarjeta de crédito"/>
    <n v="18.61"/>
    <s v="Reservada"/>
    <n v="668"/>
    <s v="Bolivia"/>
    <d v="1899-12-30T02:58:00"/>
    <s v="1:55"/>
    <d v="1899-12-30T01:03:00"/>
    <n v="201"/>
    <d v="2023-04-07T00:00:00"/>
    <x v="6"/>
    <x v="0"/>
  </r>
  <r>
    <n v="10"/>
    <s v="Cliente_693"/>
    <n v="4"/>
    <d v="2023-04-07T00:00:00"/>
    <d v="1899-12-30T01:01:00"/>
    <d v="2023-04-07T00:00:00"/>
    <d v="1899-12-30T04:34:00"/>
    <s v="Mesero_3"/>
    <x v="0"/>
    <s v="Tarjeta de crédito"/>
    <n v="10.68"/>
    <s v="Libre"/>
    <n v="669"/>
    <s v="Venezuela"/>
    <d v="1899-12-30T03:33:00"/>
    <s v="1:09"/>
    <d v="1899-12-30T02:24:00"/>
    <n v="181"/>
    <d v="2023-04-07T00:00:00"/>
    <x v="6"/>
    <x v="0"/>
  </r>
  <r>
    <n v="16"/>
    <s v="Cliente_226"/>
    <n v="6"/>
    <d v="2023-04-07T00:00:00"/>
    <d v="1899-12-30T01:52:00"/>
    <d v="2023-04-07T00:00:00"/>
    <d v="1899-12-30T03:12:00"/>
    <s v="Mesero_2"/>
    <x v="0"/>
    <s v="Efectivo"/>
    <n v="37.93"/>
    <s v="Ocupada"/>
    <n v="670"/>
    <s v="Bolivia"/>
    <d v="1899-12-30T01:35:00"/>
    <s v="1:15"/>
    <d v="1899-12-30T00:20:00"/>
    <n v="94"/>
    <d v="2023-04-07T00:00:00"/>
    <x v="6"/>
    <x v="0"/>
  </r>
  <r>
    <n v="17"/>
    <s v="Cliente_759"/>
    <n v="3"/>
    <d v="2023-04-07T00:00:00"/>
    <d v="1899-12-30T02:18:00"/>
    <d v="2023-04-07T00:00:00"/>
    <d v="1899-12-30T03:30:00"/>
    <s v="Mesero_3"/>
    <x v="0"/>
    <s v="Efectivo"/>
    <n v="32.200000000000003"/>
    <s v="Reservada"/>
    <n v="671"/>
    <s v="Bolivia"/>
    <d v="1899-12-30T01:12:00"/>
    <s v="1:35"/>
    <d v="1899-12-30T00:00:00"/>
    <n v="184"/>
    <d v="2023-04-07T00:00:00"/>
    <x v="6"/>
    <x v="1"/>
  </r>
  <r>
    <n v="12"/>
    <s v="Cliente_517"/>
    <n v="6"/>
    <d v="2023-04-07T00:00:00"/>
    <d v="1899-12-30T01:24:00"/>
    <d v="2023-04-07T00:00:00"/>
    <d v="1899-12-30T03:51:00"/>
    <s v="Mesero_4"/>
    <x v="2"/>
    <s v="Tarjeta de crédito"/>
    <n v="29.19"/>
    <s v="Reservada"/>
    <n v="672"/>
    <s v="Chile"/>
    <d v="1899-12-30T02:27:00"/>
    <s v="1:18"/>
    <d v="1899-12-30T01:09:00"/>
    <n v="157"/>
    <d v="2023-04-07T00:00:00"/>
    <x v="6"/>
    <x v="0"/>
  </r>
  <r>
    <n v="20"/>
    <s v="Cliente_485"/>
    <n v="6"/>
    <d v="2023-04-07T00:00:00"/>
    <d v="1899-12-30T00:37:00"/>
    <d v="2023-04-07T00:00:00"/>
    <d v="1899-12-30T02:52:00"/>
    <s v="Mesero_5"/>
    <x v="0"/>
    <s v="Tarjeta de crédito"/>
    <n v="36.5"/>
    <s v="Reservada"/>
    <n v="673"/>
    <s v="Venezuela"/>
    <d v="1899-12-30T02:15:00"/>
    <s v="1:33"/>
    <d v="1899-12-30T00:42:00"/>
    <n v="265"/>
    <d v="2023-04-07T00:00:00"/>
    <x v="6"/>
    <x v="0"/>
  </r>
  <r>
    <n v="1"/>
    <s v="Cliente_834"/>
    <n v="3"/>
    <d v="2023-04-07T00:00:00"/>
    <d v="1899-12-30T00:03:00"/>
    <d v="2023-04-07T00:00:00"/>
    <d v="1899-12-30T01:30:00"/>
    <s v="Mesero_5"/>
    <x v="2"/>
    <s v="Tarjeta de crédito"/>
    <n v="41.29"/>
    <s v="Libre"/>
    <n v="674"/>
    <s v="Paraguay"/>
    <d v="1899-12-30T01:27:00"/>
    <s v="1:05"/>
    <d v="1899-12-30T00:22:00"/>
    <n v="207"/>
    <d v="2023-04-07T00:00:00"/>
    <x v="6"/>
    <x v="0"/>
  </r>
  <r>
    <n v="5"/>
    <s v="Cliente_104"/>
    <n v="2"/>
    <d v="2023-04-07T00:00:00"/>
    <d v="1899-12-30T00:54:00"/>
    <d v="2023-04-07T00:00:00"/>
    <d v="1899-12-30T04:33:00"/>
    <s v="Mesero_2"/>
    <x v="2"/>
    <s v="Efectivo"/>
    <n v="30.74"/>
    <s v="Reservada"/>
    <n v="675"/>
    <s v="Ecuador"/>
    <d v="1899-12-30T03:39:00"/>
    <s v="2:01"/>
    <d v="1899-12-30T01:38:00"/>
    <n v="193"/>
    <d v="2023-04-07T00:00:00"/>
    <x v="6"/>
    <x v="0"/>
  </r>
  <r>
    <n v="7"/>
    <s v="Cliente_494"/>
    <n v="6"/>
    <d v="2023-04-07T00:00:00"/>
    <d v="1899-12-30T00:28:00"/>
    <d v="2023-04-07T00:00:00"/>
    <d v="1899-12-30T03:45:00"/>
    <s v="Mesero_3"/>
    <x v="0"/>
    <s v="Tarjeta de crédito"/>
    <n v="41.6"/>
    <s v="Ocupada"/>
    <n v="676"/>
    <s v="Ecuador"/>
    <d v="1899-12-30T03:32:00"/>
    <s v="2:01"/>
    <d v="1899-12-30T01:31:00"/>
    <n v="124"/>
    <d v="2023-04-07T00:00:00"/>
    <x v="6"/>
    <x v="0"/>
  </r>
  <r>
    <n v="14"/>
    <s v="Cliente_331"/>
    <n v="6"/>
    <d v="2023-04-07T00:00:00"/>
    <d v="1899-12-30T00:34:00"/>
    <d v="2023-04-07T00:00:00"/>
    <d v="1899-12-30T02:37:00"/>
    <s v="Mesero_2"/>
    <x v="0"/>
    <s v="Tarjeta de crédito"/>
    <n v="12.57"/>
    <s v="Ocupada"/>
    <n v="677"/>
    <s v="Bolivia"/>
    <d v="1899-12-30T02:18:00"/>
    <s v="2:28"/>
    <d v="1899-12-30T00:00:00"/>
    <n v="144"/>
    <d v="2023-04-07T00:00:00"/>
    <x v="6"/>
    <x v="1"/>
  </r>
  <r>
    <n v="19"/>
    <s v="Cliente_483"/>
    <n v="1"/>
    <d v="2023-04-07T00:00:00"/>
    <d v="1899-12-30T03:01:00"/>
    <d v="2023-04-07T00:00:00"/>
    <d v="1899-12-30T05:22:00"/>
    <s v="Mesero_3"/>
    <x v="0"/>
    <s v="Tarjeta de crédito"/>
    <n v="26.76"/>
    <s v="Ocupada"/>
    <n v="678"/>
    <s v="Chile"/>
    <d v="1899-12-30T02:36:00"/>
    <s v="2:01"/>
    <d v="1899-12-30T00:35:00"/>
    <n v="204"/>
    <d v="2023-04-07T00:00:00"/>
    <x v="6"/>
    <x v="0"/>
  </r>
  <r>
    <n v="9"/>
    <s v="Cliente_26"/>
    <n v="4"/>
    <d v="2023-04-07T00:00:00"/>
    <d v="1899-12-30T00:02:00"/>
    <d v="2023-04-07T00:00:00"/>
    <d v="1899-12-30T03:03:00"/>
    <s v="Mesero_2"/>
    <x v="0"/>
    <s v="Tarjeta de crédito"/>
    <n v="36.43"/>
    <s v="Ocupada"/>
    <n v="679"/>
    <s v="Chile"/>
    <d v="1899-12-30T03:16:00"/>
    <s v="1:46"/>
    <d v="1899-12-30T01:30:00"/>
    <n v="199"/>
    <d v="2023-04-07T00:00:00"/>
    <x v="6"/>
    <x v="0"/>
  </r>
  <r>
    <n v="5"/>
    <s v="Cliente_35"/>
    <n v="4"/>
    <d v="2023-04-07T00:00:00"/>
    <d v="1899-12-30T01:23:00"/>
    <d v="2023-04-07T00:00:00"/>
    <d v="1899-12-30T05:20:00"/>
    <s v="Mesero_3"/>
    <x v="0"/>
    <s v="Efectivo"/>
    <n v="12.06"/>
    <s v="Reservada"/>
    <n v="680"/>
    <s v="Paraguay"/>
    <d v="1899-12-30T03:57:00"/>
    <s v="1:51"/>
    <d v="1899-12-30T02:06:00"/>
    <n v="162"/>
    <d v="2023-04-07T00:00:00"/>
    <x v="6"/>
    <x v="0"/>
  </r>
  <r>
    <n v="2"/>
    <s v="Cliente_840"/>
    <n v="4"/>
    <d v="2023-04-07T00:00:00"/>
    <d v="1899-12-30T02:56:00"/>
    <d v="2023-04-07T00:00:00"/>
    <d v="1899-12-30T06:50:00"/>
    <s v="Mesero_4"/>
    <x v="0"/>
    <s v="Tarjeta de débito"/>
    <n v="37.07"/>
    <s v="Libre"/>
    <n v="681"/>
    <s v="Paraguay"/>
    <d v="1899-12-30T03:54:00"/>
    <s v="1:05"/>
    <d v="1899-12-30T02:49:00"/>
    <n v="75"/>
    <d v="2023-04-07T00:00:00"/>
    <x v="6"/>
    <x v="0"/>
  </r>
  <r>
    <n v="1"/>
    <s v="Cliente_36"/>
    <n v="5"/>
    <d v="2023-04-07T00:00:00"/>
    <d v="1899-12-30T01:26:00"/>
    <d v="2023-04-07T00:00:00"/>
    <d v="1899-12-30T04:05:00"/>
    <s v="Mesero_5"/>
    <x v="1"/>
    <s v="Tarjeta de crédito"/>
    <n v="21.04"/>
    <s v="Ocupada"/>
    <n v="682"/>
    <s v="Venezuela"/>
    <d v="1899-12-30T02:54:00"/>
    <s v="0:43"/>
    <d v="1899-12-30T02:11:00"/>
    <n v="23"/>
    <d v="2023-04-07T00:00:00"/>
    <x v="6"/>
    <x v="0"/>
  </r>
  <r>
    <n v="2"/>
    <s v="Cliente_837"/>
    <n v="6"/>
    <d v="2023-04-07T00:00:00"/>
    <d v="1899-12-30T03:56:00"/>
    <d v="2023-04-07T00:00:00"/>
    <d v="1899-12-30T06:22:00"/>
    <s v="Mesero_5"/>
    <x v="0"/>
    <s v="Tarjeta de crédito"/>
    <n v="40.42"/>
    <s v="Ocupada"/>
    <n v="683"/>
    <s v="Colombia"/>
    <d v="1899-12-30T02:41:00"/>
    <s v="1:22"/>
    <d v="1899-12-30T01:19:00"/>
    <n v="164"/>
    <d v="2023-04-07T00:00:00"/>
    <x v="6"/>
    <x v="0"/>
  </r>
  <r>
    <n v="10"/>
    <s v="Cliente_514"/>
    <n v="6"/>
    <d v="2023-04-07T00:00:00"/>
    <d v="1899-12-30T03:29:00"/>
    <d v="2023-04-07T00:00:00"/>
    <d v="1899-12-30T04:40:00"/>
    <s v="Mesero_4"/>
    <x v="2"/>
    <s v="Tarjeta de crédito"/>
    <n v="48.15"/>
    <s v="Ocupada"/>
    <n v="684"/>
    <s v="Chile"/>
    <d v="1899-12-30T01:26:00"/>
    <s v="1:50"/>
    <d v="1899-12-30T00:00:00"/>
    <n v="180"/>
    <d v="2023-04-07T00:00:00"/>
    <x v="6"/>
    <x v="1"/>
  </r>
  <r>
    <n v="5"/>
    <s v="Cliente_485"/>
    <n v="5"/>
    <d v="2023-04-07T00:00:00"/>
    <d v="1899-12-30T00:28:00"/>
    <d v="2023-04-07T00:00:00"/>
    <d v="1899-12-30T01:43:00"/>
    <s v="Mesero_2"/>
    <x v="0"/>
    <s v="Tarjeta de débito"/>
    <n v="19.89"/>
    <s v="Libre"/>
    <n v="685"/>
    <s v="España"/>
    <d v="1899-12-30T01:15:00"/>
    <s v="0:17"/>
    <d v="1899-12-30T00:58:00"/>
    <n v="54"/>
    <d v="2023-04-07T00:00:00"/>
    <x v="6"/>
    <x v="0"/>
  </r>
  <r>
    <n v="10"/>
    <s v="Cliente_832"/>
    <n v="6"/>
    <d v="2023-04-07T00:00:00"/>
    <d v="1899-12-30T01:12:00"/>
    <d v="2023-04-07T00:00:00"/>
    <d v="1899-12-30T03:39:00"/>
    <s v="Mesero_1"/>
    <x v="0"/>
    <s v="Efectivo"/>
    <n v="15.83"/>
    <s v="Reservada"/>
    <n v="686"/>
    <s v="Paraguay"/>
    <d v="1899-12-30T02:27:00"/>
    <s v="0:58"/>
    <d v="1899-12-30T01:29:00"/>
    <n v="102"/>
    <d v="2023-04-07T00:00:00"/>
    <x v="6"/>
    <x v="0"/>
  </r>
  <r>
    <n v="2"/>
    <s v="Cliente_778"/>
    <n v="6"/>
    <d v="2023-04-07T00:00:00"/>
    <d v="1899-12-30T01:54:00"/>
    <d v="2023-04-07T00:00:00"/>
    <d v="1899-12-30T05:39:00"/>
    <s v="Mesero_4"/>
    <x v="0"/>
    <s v="Efectivo"/>
    <n v="10.53"/>
    <s v="Libre"/>
    <n v="687"/>
    <s v="España"/>
    <d v="1899-12-30T03:45:00"/>
    <s v="0:29"/>
    <d v="1899-12-30T03:16:00"/>
    <n v="72"/>
    <d v="2023-04-07T00:00:00"/>
    <x v="6"/>
    <x v="0"/>
  </r>
  <r>
    <n v="3"/>
    <s v="Cliente_725"/>
    <n v="1"/>
    <d v="2023-04-07T00:00:00"/>
    <d v="1899-12-30T03:26:00"/>
    <d v="2023-04-07T00:00:00"/>
    <d v="1899-12-30T05:03:00"/>
    <s v="Mesero_1"/>
    <x v="0"/>
    <s v="Tarjeta de crédito"/>
    <n v="48.7"/>
    <s v="Ocupada"/>
    <n v="688"/>
    <s v="Argentina"/>
    <d v="1899-12-30T01:52:00"/>
    <s v="0:14"/>
    <d v="1899-12-30T01:38:00"/>
    <n v="29"/>
    <d v="2023-04-07T00:00:00"/>
    <x v="6"/>
    <x v="0"/>
  </r>
  <r>
    <n v="14"/>
    <s v="Cliente_114"/>
    <n v="1"/>
    <d v="2023-04-07T00:00:00"/>
    <d v="1899-12-30T00:36:00"/>
    <d v="2023-04-07T00:00:00"/>
    <d v="1899-12-30T02:22:00"/>
    <s v="Mesero_1"/>
    <x v="0"/>
    <s v="Tarjeta de crédito"/>
    <n v="10.25"/>
    <s v="Ocupada"/>
    <n v="689"/>
    <s v="Paraguay"/>
    <d v="1899-12-30T02:01:00"/>
    <s v="0:29"/>
    <d v="1899-12-30T01:32:00"/>
    <n v="165"/>
    <d v="2023-04-07T00:00:00"/>
    <x v="6"/>
    <x v="0"/>
  </r>
  <r>
    <n v="15"/>
    <s v="Cliente_95"/>
    <n v="4"/>
    <d v="2023-04-07T00:00:00"/>
    <d v="1899-12-30T02:43:00"/>
    <d v="2023-04-07T00:00:00"/>
    <d v="1899-12-30T05:43:00"/>
    <s v="Mesero_5"/>
    <x v="2"/>
    <s v="Tarjeta de débito"/>
    <n v="37.22"/>
    <s v="Reservada"/>
    <n v="690"/>
    <s v="España"/>
    <d v="1899-12-30T03:00:00"/>
    <s v="2:23"/>
    <d v="1899-12-30T00:37:00"/>
    <n v="191"/>
    <d v="2023-04-07T00:00:00"/>
    <x v="6"/>
    <x v="0"/>
  </r>
  <r>
    <n v="19"/>
    <s v="Cliente_103"/>
    <n v="4"/>
    <d v="2023-04-07T00:00:00"/>
    <d v="1899-12-30T01:43:00"/>
    <d v="2023-04-07T00:00:00"/>
    <d v="1899-12-30T05:17:00"/>
    <s v="Mesero_3"/>
    <x v="2"/>
    <s v="Tarjeta de débito"/>
    <n v="13.9"/>
    <s v="Ocupada"/>
    <n v="691"/>
    <s v="Colombia"/>
    <d v="1899-12-30T03:49:00"/>
    <s v="0:34"/>
    <d v="1899-12-30T03:15:00"/>
    <n v="66"/>
    <d v="2023-04-07T00:00:00"/>
    <x v="6"/>
    <x v="0"/>
  </r>
  <r>
    <n v="9"/>
    <s v="Cliente_30"/>
    <n v="2"/>
    <d v="2023-04-07T00:00:00"/>
    <d v="1899-12-30T00:53:00"/>
    <d v="2023-04-07T00:00:00"/>
    <d v="1899-12-30T04:26:00"/>
    <s v="Mesero_1"/>
    <x v="2"/>
    <s v="Tarjeta de crédito"/>
    <n v="25.92"/>
    <s v="Reservada"/>
    <n v="692"/>
    <s v="Argentina"/>
    <d v="1899-12-30T03:33:00"/>
    <s v="1:40"/>
    <d v="1899-12-30T01:53:00"/>
    <n v="173"/>
    <d v="2023-04-07T00:00:00"/>
    <x v="6"/>
    <x v="0"/>
  </r>
  <r>
    <n v="15"/>
    <s v="Cliente_330"/>
    <n v="4"/>
    <d v="2023-04-07T00:00:00"/>
    <d v="1899-12-30T03:44:00"/>
    <d v="2023-04-07T00:00:00"/>
    <d v="1899-12-30T07:31:00"/>
    <s v="Mesero_3"/>
    <x v="0"/>
    <s v="Tarjeta de crédito"/>
    <n v="28.31"/>
    <s v="Libre"/>
    <n v="693"/>
    <s v="Ecuador"/>
    <d v="1899-12-30T03:47:00"/>
    <s v="0:44"/>
    <d v="1899-12-30T03:03:00"/>
    <n v="78"/>
    <d v="2023-04-07T00:00:00"/>
    <x v="6"/>
    <x v="0"/>
  </r>
  <r>
    <n v="5"/>
    <s v="Cliente_88"/>
    <n v="4"/>
    <d v="2023-04-07T00:00:00"/>
    <d v="1899-12-30T01:51:00"/>
    <d v="2023-04-07T00:00:00"/>
    <d v="1899-12-30T05:13:00"/>
    <s v="Mesero_2"/>
    <x v="0"/>
    <s v="Tarjeta de crédito"/>
    <n v="23.66"/>
    <s v="Libre"/>
    <n v="694"/>
    <s v="Venezuela"/>
    <d v="1899-12-30T03:22:00"/>
    <s v="2:08"/>
    <d v="1899-12-30T01:14:00"/>
    <n v="157"/>
    <d v="2023-04-07T00:00:00"/>
    <x v="6"/>
    <x v="0"/>
  </r>
  <r>
    <n v="9"/>
    <s v="Cliente_211"/>
    <n v="1"/>
    <d v="2023-04-07T00:00:00"/>
    <d v="1899-12-30T02:02:00"/>
    <d v="2023-04-07T00:00:00"/>
    <d v="1899-12-30T05:32:00"/>
    <s v="Mesero_3"/>
    <x v="0"/>
    <s v="Tarjeta de crédito"/>
    <n v="18.23"/>
    <s v="Ocupada"/>
    <n v="695"/>
    <s v="Venezuela"/>
    <d v="1899-12-30T03:45:00"/>
    <s v="0:37"/>
    <d v="1899-12-30T03:08:00"/>
    <n v="116"/>
    <d v="2023-04-07T00:00:00"/>
    <x v="6"/>
    <x v="0"/>
  </r>
  <r>
    <n v="2"/>
    <s v="Cliente_282"/>
    <n v="6"/>
    <d v="2023-04-07T00:00:00"/>
    <d v="1899-12-30T02:16:00"/>
    <d v="2023-04-07T00:00:00"/>
    <d v="1899-12-30T06:11:00"/>
    <s v="Mesero_1"/>
    <x v="2"/>
    <s v="Tarjeta de crédito"/>
    <n v="18.760000000000002"/>
    <s v="Ocupada"/>
    <n v="696"/>
    <s v="Perú"/>
    <d v="1899-12-30T04:10:00"/>
    <s v="0:23"/>
    <d v="1899-12-30T03:47:00"/>
    <n v="46"/>
    <d v="2023-04-07T00:00:00"/>
    <x v="6"/>
    <x v="0"/>
  </r>
  <r>
    <n v="4"/>
    <s v="Cliente_90"/>
    <n v="1"/>
    <d v="2023-04-07T00:00:00"/>
    <d v="1899-12-30T03:48:00"/>
    <d v="2023-04-07T00:00:00"/>
    <d v="1899-12-30T06:42:00"/>
    <s v="Mesero_2"/>
    <x v="0"/>
    <s v="Tarjeta de crédito"/>
    <n v="34.35"/>
    <s v="Reservada"/>
    <n v="697"/>
    <s v="Uruguay"/>
    <d v="1899-12-30T02:54:00"/>
    <s v="1:47"/>
    <d v="1899-12-30T01:07:00"/>
    <n v="199"/>
    <d v="2023-04-07T00:00:00"/>
    <x v="6"/>
    <x v="0"/>
  </r>
  <r>
    <n v="19"/>
    <s v="Cliente_115"/>
    <n v="4"/>
    <d v="2023-04-07T00:00:00"/>
    <d v="1899-12-30T02:30:00"/>
    <d v="2023-04-07T00:00:00"/>
    <d v="1899-12-30T06:25:00"/>
    <s v="Mesero_1"/>
    <x v="2"/>
    <s v="Tarjeta de crédito"/>
    <n v="39.89"/>
    <s v="Libre"/>
    <n v="698"/>
    <s v="Bolivia"/>
    <d v="1899-12-30T03:55:00"/>
    <s v="1:41"/>
    <d v="1899-12-30T02:14:00"/>
    <n v="185"/>
    <d v="2023-04-07T00:00:00"/>
    <x v="6"/>
    <x v="0"/>
  </r>
  <r>
    <n v="8"/>
    <s v="Cliente_143"/>
    <n v="6"/>
    <d v="2023-04-07T00:00:00"/>
    <d v="1899-12-30T01:35:00"/>
    <d v="2023-04-07T00:00:00"/>
    <d v="1899-12-30T02:56:00"/>
    <s v="Mesero_2"/>
    <x v="0"/>
    <s v="Tarjeta de crédito"/>
    <n v="38.44"/>
    <s v="Reservada"/>
    <n v="699"/>
    <s v="España"/>
    <d v="1899-12-30T01:21:00"/>
    <s v="0:11"/>
    <d v="1899-12-30T01:10:00"/>
    <n v="58"/>
    <d v="2023-04-07T00:00:00"/>
    <x v="6"/>
    <x v="0"/>
  </r>
  <r>
    <n v="8"/>
    <s v="Cliente_496"/>
    <n v="2"/>
    <d v="2023-04-07T00:00:00"/>
    <d v="1899-12-30T00:23:00"/>
    <d v="2023-04-07T00:00:00"/>
    <d v="1899-12-30T02:50:00"/>
    <s v="Mesero_2"/>
    <x v="0"/>
    <s v="Tarjeta de crédito"/>
    <n v="21.66"/>
    <s v="Reservada"/>
    <n v="700"/>
    <s v="Argentina"/>
    <d v="1899-12-30T02:27:00"/>
    <s v="1:26"/>
    <d v="1899-12-30T01:01:00"/>
    <n v="234"/>
    <d v="2023-04-07T00:00:00"/>
    <x v="6"/>
    <x v="0"/>
  </r>
  <r>
    <n v="19"/>
    <s v="Cliente_58"/>
    <n v="5"/>
    <d v="2023-04-07T00:00:00"/>
    <d v="1899-12-30T03:20:00"/>
    <d v="2023-04-07T00:00:00"/>
    <d v="1899-12-30T05:45:00"/>
    <s v="Mesero_4"/>
    <x v="0"/>
    <s v="Tarjeta de crédito"/>
    <n v="39.83"/>
    <s v="Libre"/>
    <n v="701"/>
    <s v="Bolivia"/>
    <d v="1899-12-30T02:25:00"/>
    <s v="1:37"/>
    <d v="1899-12-30T00:48:00"/>
    <n v="102"/>
    <d v="2023-04-07T00:00:00"/>
    <x v="6"/>
    <x v="0"/>
  </r>
  <r>
    <n v="13"/>
    <s v="Cliente_468"/>
    <n v="2"/>
    <d v="2023-04-07T00:00:00"/>
    <d v="1899-12-30T02:30:00"/>
    <d v="2023-04-07T00:00:00"/>
    <d v="1899-12-30T05:15:00"/>
    <s v="Mesero_3"/>
    <x v="2"/>
    <s v="Tarjeta de crédito"/>
    <n v="47.07"/>
    <s v="Libre"/>
    <n v="702"/>
    <s v="Brasil"/>
    <d v="1899-12-30T02:45:00"/>
    <s v="2:35"/>
    <d v="1899-12-30T00:10:00"/>
    <n v="195"/>
    <d v="2023-04-07T00:00:00"/>
    <x v="6"/>
    <x v="0"/>
  </r>
  <r>
    <n v="9"/>
    <s v="Cliente_714"/>
    <n v="5"/>
    <d v="2023-04-07T00:00:00"/>
    <d v="1899-12-30T00:17:00"/>
    <d v="2023-04-07T00:00:00"/>
    <d v="1899-12-30T02:19:00"/>
    <s v="Mesero_1"/>
    <x v="0"/>
    <s v="Tarjeta de crédito"/>
    <n v="22.24"/>
    <s v="Ocupada"/>
    <n v="703"/>
    <s v="Venezuela"/>
    <d v="1899-12-30T02:17:00"/>
    <s v="0:29"/>
    <d v="1899-12-30T01:48:00"/>
    <n v="63"/>
    <d v="2023-04-07T00:00:00"/>
    <x v="6"/>
    <x v="0"/>
  </r>
  <r>
    <n v="13"/>
    <s v="Cliente_950"/>
    <n v="6"/>
    <d v="2023-04-07T00:00:00"/>
    <d v="1899-12-30T01:40:00"/>
    <d v="2023-04-07T00:00:00"/>
    <d v="1899-12-30T04:29:00"/>
    <s v="Mesero_2"/>
    <x v="2"/>
    <s v="Tarjeta de crédito"/>
    <n v="33.29"/>
    <s v="Reservada"/>
    <n v="704"/>
    <s v="Bolivia"/>
    <d v="1899-12-30T02:49:00"/>
    <s v="0:38"/>
    <d v="1899-12-30T02:11:00"/>
    <n v="18"/>
    <d v="2023-04-07T00:00:00"/>
    <x v="6"/>
    <x v="0"/>
  </r>
  <r>
    <n v="12"/>
    <s v="Cliente_372"/>
    <n v="3"/>
    <d v="2023-04-07T00:00:00"/>
    <d v="1899-12-30T01:48:00"/>
    <d v="2023-04-07T00:00:00"/>
    <d v="1899-12-30T02:53:00"/>
    <s v="Mesero_2"/>
    <x v="0"/>
    <s v="Tarjeta de crédito"/>
    <n v="43.07"/>
    <s v="Libre"/>
    <n v="705"/>
    <s v="Venezuela"/>
    <d v="1899-12-30T01:05:00"/>
    <s v="0:33"/>
    <d v="1899-12-30T00:32:00"/>
    <n v="112"/>
    <d v="2023-04-07T00:00:00"/>
    <x v="6"/>
    <x v="0"/>
  </r>
  <r>
    <n v="20"/>
    <s v="Cliente_663"/>
    <n v="6"/>
    <d v="2023-04-07T00:00:00"/>
    <d v="1899-12-30T01:14:00"/>
    <d v="2023-04-07T00:00:00"/>
    <d v="1899-12-30T04:54:00"/>
    <s v="Mesero_1"/>
    <x v="0"/>
    <s v="Tarjeta de crédito"/>
    <n v="44.45"/>
    <s v="Ocupada"/>
    <n v="706"/>
    <s v="Argentina"/>
    <d v="1899-12-30T03:55:00"/>
    <s v="0:33"/>
    <d v="1899-12-30T03:22:00"/>
    <n v="54"/>
    <d v="2023-04-07T00:00:00"/>
    <x v="6"/>
    <x v="0"/>
  </r>
  <r>
    <n v="15"/>
    <s v="Cliente_801"/>
    <n v="1"/>
    <d v="2023-04-07T00:00:00"/>
    <d v="1899-12-30T03:05:00"/>
    <d v="2023-04-07T00:00:00"/>
    <d v="1899-12-30T05:23:00"/>
    <s v="Mesero_2"/>
    <x v="1"/>
    <s v="Tarjeta de crédito"/>
    <n v="40.39"/>
    <s v="Reservada"/>
    <n v="707"/>
    <s v="Uruguay"/>
    <d v="1899-12-30T02:18:00"/>
    <s v="2:17"/>
    <d v="1899-12-30T00:01:00"/>
    <n v="185"/>
    <d v="2023-04-07T00:00:00"/>
    <x v="6"/>
    <x v="0"/>
  </r>
  <r>
    <n v="5"/>
    <s v="Cliente_804"/>
    <n v="2"/>
    <d v="2023-04-07T00:00:00"/>
    <d v="1899-12-30T03:36:00"/>
    <d v="2023-04-07T00:00:00"/>
    <d v="1899-12-30T07:24:00"/>
    <s v="Mesero_3"/>
    <x v="2"/>
    <s v="Tarjeta de crédito"/>
    <n v="41.8"/>
    <s v="Ocupada"/>
    <n v="708"/>
    <s v="España"/>
    <d v="1899-12-30T04:03:00"/>
    <s v="0:24"/>
    <d v="1899-12-30T03:39:00"/>
    <n v="54"/>
    <d v="2023-04-07T00:00:00"/>
    <x v="6"/>
    <x v="0"/>
  </r>
  <r>
    <n v="8"/>
    <s v="Cliente_208"/>
    <n v="4"/>
    <d v="2023-04-07T00:00:00"/>
    <d v="1899-12-30T01:55:00"/>
    <d v="2023-04-07T00:00:00"/>
    <d v="1899-12-30T03:40:00"/>
    <s v="Mesero_2"/>
    <x v="0"/>
    <s v="Efectivo"/>
    <n v="26.15"/>
    <s v="Ocupada"/>
    <n v="709"/>
    <s v="Ecuador"/>
    <d v="1899-12-30T02:00:00"/>
    <s v="1:38"/>
    <d v="1899-12-30T00:22:00"/>
    <n v="193"/>
    <d v="2023-04-07T00:00:00"/>
    <x v="6"/>
    <x v="0"/>
  </r>
  <r>
    <n v="18"/>
    <s v="Cliente_716"/>
    <n v="1"/>
    <d v="2023-04-07T00:00:00"/>
    <d v="1899-12-30T02:28:00"/>
    <d v="2023-04-07T00:00:00"/>
    <d v="1899-12-30T03:38:00"/>
    <s v="Mesero_5"/>
    <x v="0"/>
    <s v="Tarjeta de crédito"/>
    <n v="28.43"/>
    <s v="Ocupada"/>
    <n v="710"/>
    <s v="España"/>
    <d v="1899-12-30T01:25:00"/>
    <s v="2:20"/>
    <d v="1899-12-30T00:00:00"/>
    <n v="138"/>
    <d v="2023-04-07T00:00:00"/>
    <x v="6"/>
    <x v="1"/>
  </r>
  <r>
    <n v="20"/>
    <s v="Cliente_27"/>
    <n v="6"/>
    <d v="2023-04-07T00:00:00"/>
    <d v="1899-12-30T01:51:00"/>
    <d v="2023-04-07T00:00:00"/>
    <d v="1899-12-30T05:18:00"/>
    <s v="Mesero_1"/>
    <x v="0"/>
    <s v="Tarjeta de débito"/>
    <n v="49.74"/>
    <s v="Ocupada"/>
    <n v="711"/>
    <s v="Uruguay"/>
    <d v="1899-12-30T03:42:00"/>
    <s v="0:59"/>
    <d v="1899-12-30T02:43:00"/>
    <n v="166"/>
    <d v="2023-04-07T00:00:00"/>
    <x v="6"/>
    <x v="0"/>
  </r>
  <r>
    <n v="10"/>
    <s v="Cliente_786"/>
    <n v="5"/>
    <d v="2023-04-07T00:00:00"/>
    <d v="1899-12-30T00:06:00"/>
    <d v="2023-04-07T00:00:00"/>
    <d v="1899-12-30T02:27:00"/>
    <s v="Mesero_2"/>
    <x v="1"/>
    <s v="Efectivo"/>
    <n v="42.21"/>
    <s v="Reservada"/>
    <n v="712"/>
    <s v="Perú"/>
    <d v="1899-12-30T02:21:00"/>
    <s v="0:49"/>
    <d v="1899-12-30T01:32:00"/>
    <n v="48"/>
    <d v="2023-04-07T00:00:00"/>
    <x v="6"/>
    <x v="0"/>
  </r>
  <r>
    <n v="6"/>
    <s v="Cliente_594"/>
    <n v="4"/>
    <d v="2023-04-07T00:00:00"/>
    <d v="1899-12-30T00:15:00"/>
    <d v="2023-04-07T00:00:00"/>
    <d v="1899-12-30T02:52:00"/>
    <s v="Mesero_1"/>
    <x v="2"/>
    <s v="Tarjeta de crédito"/>
    <n v="35.11"/>
    <s v="Libre"/>
    <n v="713"/>
    <s v="Uruguay"/>
    <d v="1899-12-30T02:37:00"/>
    <s v="2:05"/>
    <d v="1899-12-30T00:32:00"/>
    <n v="360"/>
    <d v="2023-04-07T00:00:00"/>
    <x v="6"/>
    <x v="0"/>
  </r>
  <r>
    <n v="19"/>
    <s v="Cliente_281"/>
    <n v="2"/>
    <d v="2023-04-07T00:00:00"/>
    <d v="1899-12-30T02:21:00"/>
    <d v="2023-04-07T00:00:00"/>
    <d v="1899-12-30T04:05:00"/>
    <s v="Mesero_5"/>
    <x v="0"/>
    <s v="Tarjeta de crédito"/>
    <n v="10.69"/>
    <s v="Libre"/>
    <n v="714"/>
    <s v="Colombia"/>
    <d v="1899-12-30T01:44:00"/>
    <s v="1:03"/>
    <d v="1899-12-30T00:41:00"/>
    <n v="225"/>
    <d v="2023-04-07T00:00:00"/>
    <x v="6"/>
    <x v="0"/>
  </r>
  <r>
    <n v="12"/>
    <s v="Cliente_396"/>
    <n v="6"/>
    <d v="2023-04-07T00:00:00"/>
    <d v="1899-12-30T01:45:00"/>
    <d v="2023-04-07T00:00:00"/>
    <d v="1899-12-30T04:15:00"/>
    <s v="Mesero_3"/>
    <x v="0"/>
    <s v="Tarjeta de débito"/>
    <n v="39.909999999999997"/>
    <s v="Ocupada"/>
    <n v="715"/>
    <s v="Perú"/>
    <d v="1899-12-30T02:45:00"/>
    <s v="2:16"/>
    <d v="1899-12-30T00:29:00"/>
    <n v="246"/>
    <d v="2023-04-07T00:00:00"/>
    <x v="6"/>
    <x v="0"/>
  </r>
  <r>
    <n v="12"/>
    <s v="Cliente_707"/>
    <n v="4"/>
    <d v="2023-04-07T00:00:00"/>
    <d v="1899-12-30T01:47:00"/>
    <d v="2023-04-07T00:00:00"/>
    <d v="1899-12-30T04:44:00"/>
    <s v="Mesero_2"/>
    <x v="2"/>
    <s v="Tarjeta de crédito"/>
    <n v="44.73"/>
    <s v="Ocupada"/>
    <n v="716"/>
    <s v="Brasil"/>
    <d v="1899-12-30T03:12:00"/>
    <s v="1:30"/>
    <d v="1899-12-30T01:42:00"/>
    <n v="231"/>
    <d v="2023-04-07T00:00:00"/>
    <x v="6"/>
    <x v="0"/>
  </r>
  <r>
    <n v="8"/>
    <s v="Cliente_392"/>
    <n v="5"/>
    <d v="2023-04-07T00:00:00"/>
    <d v="1899-12-30T03:56:00"/>
    <d v="2023-04-07T00:00:00"/>
    <d v="1899-12-30T06:03:00"/>
    <s v="Mesero_1"/>
    <x v="0"/>
    <s v="Tarjeta de crédito"/>
    <n v="23.67"/>
    <s v="Libre"/>
    <n v="717"/>
    <s v="Bolivia"/>
    <d v="1899-12-30T02:07:00"/>
    <s v="1:12"/>
    <d v="1899-12-30T00:55:00"/>
    <n v="155"/>
    <d v="2023-04-07T00:00:00"/>
    <x v="6"/>
    <x v="0"/>
  </r>
  <r>
    <n v="7"/>
    <s v="Cliente_489"/>
    <n v="6"/>
    <d v="2023-04-07T00:00:00"/>
    <d v="1899-12-30T03:18:00"/>
    <d v="2023-04-07T00:00:00"/>
    <d v="1899-12-30T07:06:00"/>
    <s v="Mesero_2"/>
    <x v="1"/>
    <s v="Tarjeta de crédito"/>
    <n v="37.21"/>
    <s v="Libre"/>
    <n v="718"/>
    <s v="Venezuela"/>
    <d v="1899-12-30T03:48:00"/>
    <s v="0:58"/>
    <d v="1899-12-30T02:50:00"/>
    <n v="20"/>
    <d v="2023-04-07T00:00:00"/>
    <x v="6"/>
    <x v="0"/>
  </r>
  <r>
    <n v="16"/>
    <s v="Cliente_954"/>
    <n v="3"/>
    <d v="2023-04-07T00:00:00"/>
    <d v="1899-12-30T01:18:00"/>
    <d v="2023-04-07T00:00:00"/>
    <d v="1899-12-30T02:49:00"/>
    <s v="Mesero_1"/>
    <x v="0"/>
    <s v="Tarjeta de débito"/>
    <n v="17.23"/>
    <s v="Libre"/>
    <n v="719"/>
    <s v="Colombia"/>
    <d v="1899-12-30T01:31:00"/>
    <s v="1:10"/>
    <d v="1899-12-30T00:21:00"/>
    <n v="107"/>
    <d v="2023-04-07T00:00:00"/>
    <x v="6"/>
    <x v="0"/>
  </r>
  <r>
    <n v="4"/>
    <s v="Cliente_263"/>
    <n v="5"/>
    <d v="2023-04-07T00:00:00"/>
    <d v="1899-12-30T02:13:00"/>
    <d v="2023-04-07T00:00:00"/>
    <d v="1899-12-30T05:46:00"/>
    <s v="Mesero_3"/>
    <x v="0"/>
    <s v="Tarjeta de crédito"/>
    <n v="40.28"/>
    <s v="Reservada"/>
    <n v="720"/>
    <s v="Paraguay"/>
    <d v="1899-12-30T03:33:00"/>
    <s v="2:13"/>
    <d v="1899-12-30T01:20:00"/>
    <n v="168"/>
    <d v="2023-04-07T00:00:00"/>
    <x v="6"/>
    <x v="0"/>
  </r>
  <r>
    <n v="6"/>
    <s v="Cliente_733"/>
    <n v="2"/>
    <d v="2023-04-07T00:00:00"/>
    <d v="1899-12-30T03:53:00"/>
    <d v="2023-04-07T00:00:00"/>
    <d v="1899-12-30T07:01:00"/>
    <s v="Mesero_2"/>
    <x v="1"/>
    <s v="Tarjeta de crédito"/>
    <n v="47.13"/>
    <s v="Libre"/>
    <n v="721"/>
    <s v="Paraguay"/>
    <d v="1899-12-30T03:08:00"/>
    <s v="2:13"/>
    <d v="1899-12-30T00:55:00"/>
    <n v="218"/>
    <d v="2023-04-07T00:00:00"/>
    <x v="6"/>
    <x v="0"/>
  </r>
  <r>
    <n v="13"/>
    <s v="Cliente_438"/>
    <n v="5"/>
    <d v="2023-04-07T00:00:00"/>
    <d v="1899-12-30T02:51:00"/>
    <d v="2023-04-07T00:00:00"/>
    <d v="1899-12-30T04:08:00"/>
    <s v="Mesero_2"/>
    <x v="0"/>
    <s v="Tarjeta de crédito"/>
    <n v="20.62"/>
    <s v="Libre"/>
    <n v="722"/>
    <s v="Ecuador"/>
    <d v="1899-12-30T01:17:00"/>
    <s v="0:59"/>
    <d v="1899-12-30T00:18:00"/>
    <n v="85"/>
    <d v="2023-04-07T00:00:00"/>
    <x v="6"/>
    <x v="0"/>
  </r>
  <r>
    <n v="12"/>
    <s v="Cliente_116"/>
    <n v="2"/>
    <d v="2023-04-07T00:00:00"/>
    <d v="1899-12-30T01:35:00"/>
    <d v="2023-04-07T00:00:00"/>
    <d v="1899-12-30T04:49:00"/>
    <s v="Mesero_4"/>
    <x v="1"/>
    <s v="Efectivo"/>
    <n v="27.79"/>
    <s v="Libre"/>
    <n v="723"/>
    <s v="Chile"/>
    <d v="1899-12-30T03:14:00"/>
    <s v="0:31"/>
    <d v="1899-12-30T02:43:00"/>
    <n v="126"/>
    <d v="2023-04-07T00:00:00"/>
    <x v="6"/>
    <x v="0"/>
  </r>
  <r>
    <n v="8"/>
    <s v="Cliente_929"/>
    <n v="6"/>
    <d v="2023-04-07T00:00:00"/>
    <d v="1899-12-30T02:56:00"/>
    <d v="2023-04-07T00:00:00"/>
    <d v="1899-12-30T04:15:00"/>
    <s v="Mesero_5"/>
    <x v="2"/>
    <s v="Efectivo"/>
    <n v="14.12"/>
    <s v="Libre"/>
    <n v="724"/>
    <s v="Venezuela"/>
    <d v="1899-12-30T01:19:00"/>
    <s v="0:56"/>
    <d v="1899-12-30T00:23:00"/>
    <n v="66"/>
    <d v="2023-04-07T00:00:00"/>
    <x v="6"/>
    <x v="0"/>
  </r>
  <r>
    <n v="10"/>
    <s v="Cliente_353"/>
    <n v="4"/>
    <d v="2023-04-07T00:00:00"/>
    <d v="1899-12-30T01:48:00"/>
    <d v="2023-04-07T00:00:00"/>
    <d v="1899-12-30T03:20:00"/>
    <s v="Mesero_4"/>
    <x v="0"/>
    <s v="Efectivo"/>
    <n v="18.66"/>
    <s v="Ocupada"/>
    <n v="725"/>
    <s v="Chile"/>
    <d v="1899-12-30T01:47:00"/>
    <s v="1:25"/>
    <d v="1899-12-30T00:22:00"/>
    <n v="168"/>
    <d v="2023-04-07T00:00:00"/>
    <x v="6"/>
    <x v="0"/>
  </r>
  <r>
    <n v="11"/>
    <s v="Cliente_715"/>
    <n v="2"/>
    <d v="2023-04-07T00:00:00"/>
    <d v="1899-12-30T02:28:00"/>
    <d v="2023-04-07T00:00:00"/>
    <d v="1899-12-30T05:43:00"/>
    <s v="Mesero_5"/>
    <x v="1"/>
    <s v="Tarjeta de crédito"/>
    <n v="41.38"/>
    <s v="Reservada"/>
    <n v="726"/>
    <s v="España"/>
    <d v="1899-12-30T03:15:00"/>
    <s v="1:14"/>
    <d v="1899-12-30T02:01:00"/>
    <n v="126"/>
    <d v="2023-04-07T00:00:00"/>
    <x v="6"/>
    <x v="0"/>
  </r>
  <r>
    <n v="17"/>
    <s v="Cliente_117"/>
    <n v="6"/>
    <d v="2023-04-07T00:00:00"/>
    <d v="1899-12-30T00:31:00"/>
    <d v="2023-04-07T00:00:00"/>
    <d v="1899-12-30T03:02:00"/>
    <s v="Mesero_2"/>
    <x v="2"/>
    <s v="Tarjeta de débito"/>
    <n v="13.24"/>
    <s v="Reservada"/>
    <n v="727"/>
    <s v="Colombia"/>
    <d v="1899-12-30T02:31:00"/>
    <s v="0:21"/>
    <d v="1899-12-30T02:10:00"/>
    <n v="40"/>
    <d v="2023-04-07T00:00:00"/>
    <x v="6"/>
    <x v="0"/>
  </r>
  <r>
    <n v="9"/>
    <s v="Cliente_654"/>
    <n v="6"/>
    <d v="2023-04-07T00:00:00"/>
    <d v="1899-12-30T02:06:00"/>
    <d v="2023-04-07T00:00:00"/>
    <d v="1899-12-30T04:29:00"/>
    <s v="Mesero_1"/>
    <x v="1"/>
    <s v="Tarjeta de débito"/>
    <n v="34.28"/>
    <s v="Ocupada"/>
    <n v="728"/>
    <s v="Argentina"/>
    <d v="1899-12-30T02:38:00"/>
    <s v="1:12"/>
    <d v="1899-12-30T01:26:00"/>
    <n v="195"/>
    <d v="2023-04-07T00:00:00"/>
    <x v="6"/>
    <x v="0"/>
  </r>
  <r>
    <n v="20"/>
    <s v="Cliente_264"/>
    <n v="2"/>
    <d v="2023-04-07T00:00:00"/>
    <d v="1899-12-30T02:49:00"/>
    <d v="2023-04-07T00:00:00"/>
    <d v="1899-12-30T06:05:00"/>
    <s v="Mesero_5"/>
    <x v="1"/>
    <s v="Tarjeta de crédito"/>
    <n v="18.97"/>
    <s v="Ocupada"/>
    <n v="729"/>
    <s v="Uruguay"/>
    <d v="1899-12-30T03:31:00"/>
    <s v="1:05"/>
    <d v="1899-12-30T02:26:00"/>
    <n v="128"/>
    <d v="2023-04-07T00:00:00"/>
    <x v="6"/>
    <x v="0"/>
  </r>
  <r>
    <n v="8"/>
    <s v="Cliente_443"/>
    <n v="3"/>
    <d v="2023-04-07T00:00:00"/>
    <d v="1899-12-30T00:29:00"/>
    <d v="2023-04-07T00:00:00"/>
    <d v="1899-12-30T02:33:00"/>
    <s v="Mesero_3"/>
    <x v="0"/>
    <s v="Tarjeta de crédito"/>
    <n v="15.02"/>
    <s v="Ocupada"/>
    <n v="730"/>
    <s v="España"/>
    <d v="1899-12-30T02:19:00"/>
    <s v="1:19"/>
    <d v="1899-12-30T01:00:00"/>
    <n v="114"/>
    <d v="2023-04-07T00:00:00"/>
    <x v="6"/>
    <x v="0"/>
  </r>
  <r>
    <n v="17"/>
    <s v="Cliente_239"/>
    <n v="3"/>
    <d v="2023-04-07T00:00:00"/>
    <d v="1899-12-30T03:16:00"/>
    <d v="2023-04-07T00:00:00"/>
    <d v="1899-12-30T06:25:00"/>
    <s v="Mesero_2"/>
    <x v="0"/>
    <s v="Tarjeta de crédito"/>
    <n v="14.35"/>
    <s v="Reservada"/>
    <n v="731"/>
    <s v="Chile"/>
    <d v="1899-12-30T03:09:00"/>
    <s v="0:47"/>
    <d v="1899-12-30T02:22:00"/>
    <n v="64"/>
    <d v="2023-04-07T00:00:00"/>
    <x v="6"/>
    <x v="0"/>
  </r>
  <r>
    <n v="12"/>
    <s v="Cliente_770"/>
    <n v="3"/>
    <d v="2023-04-07T00:00:00"/>
    <d v="1899-12-30T03:17:00"/>
    <d v="2023-04-07T00:00:00"/>
    <d v="1899-12-30T07:13:00"/>
    <s v="Mesero_4"/>
    <x v="0"/>
    <s v="Tarjeta de crédito"/>
    <n v="43.35"/>
    <s v="Reservada"/>
    <n v="732"/>
    <s v="Brasil"/>
    <d v="1899-12-30T03:56:00"/>
    <s v="2:01"/>
    <d v="1899-12-30T01:55:00"/>
    <n v="306"/>
    <d v="2023-04-07T00:00:00"/>
    <x v="6"/>
    <x v="0"/>
  </r>
  <r>
    <n v="14"/>
    <s v="Cliente_359"/>
    <n v="6"/>
    <d v="2023-04-07T00:00:00"/>
    <d v="1899-12-30T03:40:00"/>
    <d v="2023-04-07T00:00:00"/>
    <d v="1899-12-30T05:28:00"/>
    <s v="Mesero_4"/>
    <x v="2"/>
    <s v="Tarjeta de crédito"/>
    <n v="35.090000000000003"/>
    <s v="Libre"/>
    <n v="733"/>
    <s v="Argentina"/>
    <d v="1899-12-30T01:48:00"/>
    <s v="1:14"/>
    <d v="1899-12-30T00:34:00"/>
    <n v="186"/>
    <d v="2023-04-07T00:00:00"/>
    <x v="6"/>
    <x v="0"/>
  </r>
  <r>
    <n v="14"/>
    <s v="Cliente_888"/>
    <n v="2"/>
    <d v="2023-04-07T00:00:00"/>
    <d v="1899-12-30T02:27:00"/>
    <d v="2023-04-07T00:00:00"/>
    <d v="1899-12-30T04:57:00"/>
    <s v="Mesero_2"/>
    <x v="0"/>
    <s v="Efectivo"/>
    <n v="46.82"/>
    <s v="Libre"/>
    <n v="734"/>
    <s v="Venezuela"/>
    <d v="1899-12-30T02:30:00"/>
    <s v="0:52"/>
    <d v="1899-12-30T01:38:00"/>
    <n v="139"/>
    <d v="2023-04-07T00:00:00"/>
    <x v="6"/>
    <x v="0"/>
  </r>
  <r>
    <n v="20"/>
    <s v="Cliente_154"/>
    <n v="4"/>
    <d v="2023-04-07T00:00:00"/>
    <d v="1899-12-30T01:52:00"/>
    <d v="2023-04-07T00:00:00"/>
    <d v="1899-12-30T03:47:00"/>
    <s v="Mesero_3"/>
    <x v="1"/>
    <s v="Tarjeta de crédito"/>
    <n v="38.43"/>
    <s v="Libre"/>
    <n v="735"/>
    <s v="España"/>
    <d v="1899-12-30T01:55:00"/>
    <s v="1:27"/>
    <d v="1899-12-30T00:28:00"/>
    <n v="142"/>
    <d v="2023-04-07T00:00:00"/>
    <x v="6"/>
    <x v="0"/>
  </r>
  <r>
    <n v="17"/>
    <s v="Cliente_301"/>
    <n v="2"/>
    <d v="2023-04-07T00:00:00"/>
    <d v="1899-12-30T01:08:00"/>
    <d v="2023-04-07T00:00:00"/>
    <d v="1899-12-30T03:24:00"/>
    <s v="Mesero_4"/>
    <x v="1"/>
    <s v="Tarjeta de crédito"/>
    <n v="25.91"/>
    <s v="Ocupada"/>
    <n v="736"/>
    <s v="España"/>
    <d v="1899-12-30T02:31:00"/>
    <s v="1:32"/>
    <d v="1899-12-30T00:59:00"/>
    <n v="215"/>
    <d v="2023-04-07T00:00:00"/>
    <x v="6"/>
    <x v="0"/>
  </r>
  <r>
    <n v="6"/>
    <s v="Cliente_635"/>
    <n v="1"/>
    <d v="2023-04-07T00:00:00"/>
    <d v="1899-12-30T00:39:00"/>
    <d v="2023-04-07T00:00:00"/>
    <d v="1899-12-30T03:06:00"/>
    <s v="Mesero_2"/>
    <x v="1"/>
    <s v="Tarjeta de débito"/>
    <n v="24.09"/>
    <s v="Reservada"/>
    <n v="737"/>
    <s v="Paraguay"/>
    <d v="1899-12-30T02:27:00"/>
    <s v="0:22"/>
    <d v="1899-12-30T02:05:00"/>
    <n v="118"/>
    <d v="2023-04-07T00:00:00"/>
    <x v="6"/>
    <x v="0"/>
  </r>
  <r>
    <n v="15"/>
    <s v="Cliente_70"/>
    <n v="1"/>
    <d v="2023-04-07T00:00:00"/>
    <d v="1899-12-30T00:51:00"/>
    <d v="2023-04-07T00:00:00"/>
    <d v="1899-12-30T02:04:00"/>
    <s v="Mesero_3"/>
    <x v="0"/>
    <s v="Tarjeta de crédito"/>
    <n v="17.37"/>
    <s v="Ocupada"/>
    <n v="738"/>
    <s v="España"/>
    <d v="1899-12-30T01:28:00"/>
    <s v="1:34"/>
    <d v="1899-12-30T00:00:00"/>
    <n v="134"/>
    <d v="2023-04-07T00:00:00"/>
    <x v="6"/>
    <x v="1"/>
  </r>
  <r>
    <n v="10"/>
    <s v="Cliente_484"/>
    <n v="5"/>
    <d v="2023-04-07T00:00:00"/>
    <d v="1899-12-30T03:53:00"/>
    <d v="2023-04-07T00:00:00"/>
    <d v="1899-12-30T06:10:00"/>
    <s v="Mesero_2"/>
    <x v="0"/>
    <s v="Tarjeta de débito"/>
    <n v="33.69"/>
    <s v="Reservada"/>
    <n v="739"/>
    <s v="Colombia"/>
    <d v="1899-12-30T02:17:00"/>
    <s v="0:54"/>
    <d v="1899-12-30T01:23:00"/>
    <n v="46"/>
    <d v="2023-04-07T00:00:00"/>
    <x v="6"/>
    <x v="0"/>
  </r>
  <r>
    <n v="16"/>
    <s v="Cliente_297"/>
    <n v="6"/>
    <d v="2023-04-07T00:00:00"/>
    <d v="1899-12-30T03:49:00"/>
    <d v="2023-04-07T00:00:00"/>
    <d v="1899-12-30T06:24:00"/>
    <s v="Mesero_1"/>
    <x v="0"/>
    <s v="Tarjeta de débito"/>
    <n v="16.05"/>
    <s v="Reservada"/>
    <n v="740"/>
    <s v="Ecuador"/>
    <d v="1899-12-30T02:35:00"/>
    <s v="1:53"/>
    <d v="1899-12-30T00:42:00"/>
    <n v="293"/>
    <d v="2023-04-07T00:00:00"/>
    <x v="6"/>
    <x v="0"/>
  </r>
  <r>
    <n v="14"/>
    <s v="Cliente_196"/>
    <n v="4"/>
    <d v="2023-04-07T00:00:00"/>
    <d v="1899-12-30T00:29:00"/>
    <d v="2023-04-07T00:00:00"/>
    <d v="1899-12-30T04:23:00"/>
    <s v="Mesero_2"/>
    <x v="0"/>
    <s v="Tarjeta de débito"/>
    <n v="40.31"/>
    <s v="Ocupada"/>
    <n v="741"/>
    <s v="Uruguay"/>
    <d v="1899-12-30T04:09:00"/>
    <s v="2:45"/>
    <d v="1899-12-30T01:24:00"/>
    <n v="285"/>
    <d v="2023-04-07T00:00:00"/>
    <x v="6"/>
    <x v="0"/>
  </r>
  <r>
    <n v="20"/>
    <s v="Cliente_320"/>
    <n v="4"/>
    <d v="2023-04-07T00:00:00"/>
    <d v="1899-12-30T00:36:00"/>
    <d v="2023-04-07T00:00:00"/>
    <d v="1899-12-30T02:22:00"/>
    <s v="Mesero_2"/>
    <x v="1"/>
    <s v="Tarjeta de crédito"/>
    <n v="10.51"/>
    <s v="Reservada"/>
    <n v="742"/>
    <s v="Colombia"/>
    <d v="1899-12-30T01:46:00"/>
    <s v="2:25"/>
    <d v="1899-12-30T00:00:00"/>
    <n v="166"/>
    <d v="2023-04-07T00:00:00"/>
    <x v="6"/>
    <x v="1"/>
  </r>
  <r>
    <n v="19"/>
    <s v="Cliente_597"/>
    <n v="2"/>
    <d v="2023-04-07T00:00:00"/>
    <d v="1899-12-30T03:47:00"/>
    <d v="2023-04-07T00:00:00"/>
    <d v="1899-12-30T07:44:00"/>
    <s v="Mesero_3"/>
    <x v="0"/>
    <s v="Tarjeta de débito"/>
    <n v="25.7"/>
    <s v="Ocupada"/>
    <n v="743"/>
    <s v="Brasil"/>
    <d v="1899-12-30T04:12:00"/>
    <s v="2:23"/>
    <d v="1899-12-30T01:49:00"/>
    <n v="134"/>
    <d v="2023-04-07T00:00:00"/>
    <x v="6"/>
    <x v="0"/>
  </r>
  <r>
    <n v="11"/>
    <s v="Cliente_974"/>
    <n v="1"/>
    <d v="2023-04-07T00:00:00"/>
    <d v="1899-12-30T01:59:00"/>
    <d v="2023-04-07T00:00:00"/>
    <d v="1899-12-30T05:49:00"/>
    <s v="Mesero_1"/>
    <x v="0"/>
    <s v="Tarjeta de crédito"/>
    <n v="26.5"/>
    <s v="Libre"/>
    <n v="744"/>
    <s v="España"/>
    <d v="1899-12-30T03:50:00"/>
    <s v="1:07"/>
    <d v="1899-12-30T02:43:00"/>
    <n v="76"/>
    <d v="2023-04-07T00:00:00"/>
    <x v="6"/>
    <x v="0"/>
  </r>
  <r>
    <n v="3"/>
    <s v="Cliente_90"/>
    <n v="1"/>
    <d v="2023-04-07T00:00:00"/>
    <d v="1899-12-30T02:34:00"/>
    <d v="2023-04-07T00:00:00"/>
    <d v="1899-12-30T04:52:00"/>
    <s v="Mesero_5"/>
    <x v="0"/>
    <s v="Efectivo"/>
    <n v="18.75"/>
    <s v="Libre"/>
    <n v="745"/>
    <s v="Bolivia"/>
    <d v="1899-12-30T02:18:00"/>
    <s v="1:13"/>
    <d v="1899-12-30T01:05:00"/>
    <n v="284"/>
    <d v="2023-04-07T00:00:00"/>
    <x v="6"/>
    <x v="0"/>
  </r>
  <r>
    <n v="13"/>
    <s v="Cliente_950"/>
    <n v="2"/>
    <d v="2023-04-07T00:00:00"/>
    <d v="1899-12-30T03:10:00"/>
    <d v="2023-04-07T00:00:00"/>
    <d v="1899-12-30T06:27:00"/>
    <s v="Mesero_1"/>
    <x v="0"/>
    <s v="Tarjeta de crédito"/>
    <n v="44.9"/>
    <s v="Ocupada"/>
    <n v="746"/>
    <s v="Chile"/>
    <d v="1899-12-30T03:32:00"/>
    <s v="1:17"/>
    <d v="1899-12-30T02:15:00"/>
    <n v="201"/>
    <d v="2023-04-07T00:00:00"/>
    <x v="6"/>
    <x v="0"/>
  </r>
  <r>
    <n v="16"/>
    <s v="Cliente_446"/>
    <n v="3"/>
    <d v="2023-04-07T00:00:00"/>
    <d v="1899-12-30T02:53:00"/>
    <d v="2023-04-07T00:00:00"/>
    <d v="1899-12-30T04:49:00"/>
    <s v="Mesero_1"/>
    <x v="1"/>
    <s v="Tarjeta de débito"/>
    <n v="37.229999999999997"/>
    <s v="Reservada"/>
    <n v="747"/>
    <s v="Uruguay"/>
    <d v="1899-12-30T01:56:00"/>
    <s v="0:28"/>
    <d v="1899-12-30T01:28:00"/>
    <n v="25"/>
    <d v="2023-04-07T00:00:00"/>
    <x v="6"/>
    <x v="0"/>
  </r>
  <r>
    <n v="2"/>
    <s v="Cliente_298"/>
    <n v="4"/>
    <d v="2023-04-07T00:00:00"/>
    <d v="1899-12-30T02:32:00"/>
    <d v="2023-04-07T00:00:00"/>
    <d v="1899-12-30T05:58:00"/>
    <s v="Mesero_2"/>
    <x v="0"/>
    <s v="Tarjeta de crédito"/>
    <n v="12.55"/>
    <s v="Reservada"/>
    <n v="748"/>
    <s v="Venezuela"/>
    <d v="1899-12-30T03:26:00"/>
    <s v="0:37"/>
    <d v="1899-12-30T02:49:00"/>
    <n v="110"/>
    <d v="2023-04-07T00:00:00"/>
    <x v="6"/>
    <x v="0"/>
  </r>
  <r>
    <n v="1"/>
    <s v="Cliente_446"/>
    <n v="2"/>
    <d v="2023-04-07T00:00:00"/>
    <d v="1899-12-30T01:21:00"/>
    <d v="2023-04-07T00:00:00"/>
    <d v="1899-12-30T02:52:00"/>
    <s v="Mesero_4"/>
    <x v="0"/>
    <s v="Tarjeta de débito"/>
    <n v="24.12"/>
    <s v="Ocupada"/>
    <n v="749"/>
    <s v="Perú"/>
    <d v="1899-12-30T01:46:00"/>
    <s v="0:08"/>
    <d v="1899-12-30T01:38:00"/>
    <n v="70"/>
    <d v="2023-04-07T00:00:00"/>
    <x v="6"/>
    <x v="0"/>
  </r>
  <r>
    <n v="6"/>
    <s v="Cliente_304"/>
    <n v="4"/>
    <d v="2023-04-07T00:00:00"/>
    <d v="1899-12-30T01:46:00"/>
    <d v="2023-04-07T00:00:00"/>
    <d v="1899-12-30T03:00:00"/>
    <s v="Mesero_1"/>
    <x v="0"/>
    <s v="Tarjeta de crédito"/>
    <n v="21.82"/>
    <s v="Libre"/>
    <n v="750"/>
    <s v="Bolivia"/>
    <d v="1899-12-30T01:14:00"/>
    <s v="1:26"/>
    <d v="1899-12-30T00:00:00"/>
    <n v="119"/>
    <d v="2023-04-07T00:00:00"/>
    <x v="6"/>
    <x v="1"/>
  </r>
  <r>
    <n v="17"/>
    <s v="Cliente_157"/>
    <n v="6"/>
    <d v="2023-04-07T00:00:00"/>
    <d v="1899-12-30T01:32:00"/>
    <d v="2023-04-07T00:00:00"/>
    <d v="1899-12-30T03:10:00"/>
    <s v="Mesero_2"/>
    <x v="1"/>
    <s v="Tarjeta de crédito"/>
    <n v="49.35"/>
    <s v="Libre"/>
    <n v="751"/>
    <s v="Brasil"/>
    <d v="1899-12-30T01:38:00"/>
    <s v="1:27"/>
    <d v="1899-12-30T00:11:00"/>
    <n v="170"/>
    <d v="2023-04-07T00:00:00"/>
    <x v="6"/>
    <x v="0"/>
  </r>
  <r>
    <n v="3"/>
    <s v="Cliente_736"/>
    <n v="5"/>
    <d v="2023-04-07T00:00:00"/>
    <d v="1899-12-30T02:05:00"/>
    <d v="2023-04-07T00:00:00"/>
    <d v="1899-12-30T04:23:00"/>
    <s v="Mesero_3"/>
    <x v="0"/>
    <s v="Tarjeta de crédito"/>
    <n v="46.27"/>
    <s v="Libre"/>
    <n v="752"/>
    <s v="Perú"/>
    <d v="1899-12-30T02:18:00"/>
    <s v="0:30"/>
    <d v="1899-12-30T01:48:00"/>
    <n v="60"/>
    <d v="2023-04-07T00:00:00"/>
    <x v="6"/>
    <x v="0"/>
  </r>
  <r>
    <n v="11"/>
    <s v="Cliente_827"/>
    <n v="4"/>
    <d v="2023-04-07T00:00:00"/>
    <d v="1899-12-30T02:27:00"/>
    <d v="2023-04-07T00:00:00"/>
    <d v="1899-12-30T04:38:00"/>
    <s v="Mesero_4"/>
    <x v="0"/>
    <s v="Tarjeta de débito"/>
    <n v="26.24"/>
    <s v="Libre"/>
    <n v="753"/>
    <s v="Chile"/>
    <d v="1899-12-30T02:11:00"/>
    <s v="2:08"/>
    <d v="1899-12-30T00:03:00"/>
    <n v="163"/>
    <d v="2023-04-07T00:00:00"/>
    <x v="6"/>
    <x v="0"/>
  </r>
  <r>
    <n v="8"/>
    <s v="Cliente_871"/>
    <n v="3"/>
    <d v="2023-04-07T00:00:00"/>
    <d v="1899-12-30T03:21:00"/>
    <d v="2023-04-07T00:00:00"/>
    <d v="1899-12-30T04:36:00"/>
    <s v="Mesero_3"/>
    <x v="0"/>
    <s v="Tarjeta de crédito"/>
    <n v="42.74"/>
    <s v="Reservada"/>
    <n v="754"/>
    <s v="España"/>
    <d v="1899-12-30T01:15:00"/>
    <s v="1:29"/>
    <d v="1899-12-30T00:00:00"/>
    <n v="237"/>
    <d v="2023-04-07T00:00:00"/>
    <x v="6"/>
    <x v="1"/>
  </r>
  <r>
    <n v="12"/>
    <s v="Cliente_743"/>
    <n v="3"/>
    <d v="2023-04-07T00:00:00"/>
    <d v="1899-12-30T02:01:00"/>
    <d v="2023-04-07T00:00:00"/>
    <d v="1899-12-30T04:27:00"/>
    <s v="Mesero_2"/>
    <x v="0"/>
    <s v="Tarjeta de crédito"/>
    <n v="26.65"/>
    <s v="Ocupada"/>
    <n v="755"/>
    <s v="Brasil"/>
    <d v="1899-12-30T02:41:00"/>
    <s v="1:49"/>
    <d v="1899-12-30T00:52:00"/>
    <n v="211"/>
    <d v="2023-04-07T00:00:00"/>
    <x v="6"/>
    <x v="0"/>
  </r>
  <r>
    <n v="11"/>
    <s v="Cliente_428"/>
    <n v="1"/>
    <d v="2023-04-07T00:00:00"/>
    <d v="1899-12-30T03:53:00"/>
    <d v="2023-04-07T00:00:00"/>
    <d v="1899-12-30T07:51:00"/>
    <s v="Mesero_1"/>
    <x v="2"/>
    <s v="Tarjeta de crédito"/>
    <n v="31.75"/>
    <s v="Libre"/>
    <n v="756"/>
    <s v="Perú"/>
    <d v="1899-12-30T03:58:00"/>
    <s v="0:34"/>
    <d v="1899-12-30T03:24:00"/>
    <n v="50"/>
    <d v="2023-04-07T00:00:00"/>
    <x v="6"/>
    <x v="0"/>
  </r>
  <r>
    <n v="3"/>
    <s v="Cliente_750"/>
    <n v="6"/>
    <d v="2023-04-07T00:00:00"/>
    <d v="1899-12-30T01:47:00"/>
    <d v="2023-04-07T00:00:00"/>
    <d v="1899-12-30T04:42:00"/>
    <s v="Mesero_2"/>
    <x v="0"/>
    <s v="Tarjeta de débito"/>
    <n v="10.029999999999999"/>
    <s v="Reservada"/>
    <n v="757"/>
    <s v="Brasil"/>
    <d v="1899-12-30T02:55:00"/>
    <s v="0:40"/>
    <d v="1899-12-30T02:15:00"/>
    <n v="60"/>
    <d v="2023-04-07T00:00:00"/>
    <x v="6"/>
    <x v="0"/>
  </r>
  <r>
    <n v="18"/>
    <s v="Cliente_808"/>
    <n v="4"/>
    <d v="2023-04-07T00:00:00"/>
    <d v="1899-12-30T00:17:00"/>
    <d v="2023-04-07T00:00:00"/>
    <d v="1899-12-30T02:10:00"/>
    <s v="Mesero_3"/>
    <x v="1"/>
    <s v="Efectivo"/>
    <n v="27.04"/>
    <s v="Reservada"/>
    <n v="758"/>
    <s v="Perú"/>
    <d v="1899-12-30T01:53:00"/>
    <s v="0:41"/>
    <d v="1899-12-30T01:12:00"/>
    <n v="52"/>
    <d v="2023-04-07T00:00:00"/>
    <x v="6"/>
    <x v="0"/>
  </r>
  <r>
    <n v="20"/>
    <s v="Cliente_376"/>
    <n v="5"/>
    <d v="2023-04-07T00:00:00"/>
    <d v="1899-12-30T00:40:00"/>
    <d v="2023-04-07T00:00:00"/>
    <d v="1899-12-30T03:45:00"/>
    <s v="Mesero_1"/>
    <x v="0"/>
    <s v="Tarjeta de crédito"/>
    <n v="13.7"/>
    <s v="Reservada"/>
    <n v="759"/>
    <s v="Argentina"/>
    <d v="1899-12-30T03:05:00"/>
    <s v="3:16"/>
    <d v="1899-12-30T00:00:00"/>
    <n v="342"/>
    <d v="2023-04-07T00:00:00"/>
    <x v="6"/>
    <x v="1"/>
  </r>
  <r>
    <n v="5"/>
    <s v="Cliente_721"/>
    <n v="6"/>
    <d v="2023-04-07T00:00:00"/>
    <d v="1899-12-30T00:25:00"/>
    <d v="2023-04-07T00:00:00"/>
    <d v="1899-12-30T01:40:00"/>
    <s v="Mesero_4"/>
    <x v="0"/>
    <s v="Tarjeta de crédito"/>
    <n v="39.42"/>
    <s v="Libre"/>
    <n v="760"/>
    <s v="Argentina"/>
    <d v="1899-12-30T01:15:00"/>
    <s v="0:20"/>
    <d v="1899-12-30T00:55:00"/>
    <n v="105"/>
    <d v="2023-04-07T00:00:00"/>
    <x v="6"/>
    <x v="0"/>
  </r>
  <r>
    <n v="4"/>
    <s v="Cliente_782"/>
    <n v="4"/>
    <d v="2023-04-07T00:00:00"/>
    <d v="1899-12-30T02:39:00"/>
    <d v="2023-04-07T00:00:00"/>
    <d v="1899-12-30T03:42:00"/>
    <s v="Mesero_3"/>
    <x v="1"/>
    <s v="Tarjeta de crédito"/>
    <n v="16.850000000000001"/>
    <s v="Libre"/>
    <n v="761"/>
    <s v="España"/>
    <d v="1899-12-30T01:03:00"/>
    <s v="1:42"/>
    <d v="1899-12-30T00:00:00"/>
    <n v="174"/>
    <d v="2023-04-07T00:00:00"/>
    <x v="6"/>
    <x v="1"/>
  </r>
  <r>
    <n v="4"/>
    <s v="Cliente_729"/>
    <n v="3"/>
    <d v="2023-04-07T00:00:00"/>
    <d v="1899-12-30T01:18:00"/>
    <d v="2023-04-07T00:00:00"/>
    <d v="1899-12-30T03:25:00"/>
    <s v="Mesero_5"/>
    <x v="1"/>
    <s v="Tarjeta de crédito"/>
    <n v="49.45"/>
    <s v="Reservada"/>
    <n v="762"/>
    <s v="Uruguay"/>
    <d v="1899-12-30T02:07:00"/>
    <s v="0:29"/>
    <d v="1899-12-30T01:38:00"/>
    <n v="99"/>
    <d v="2023-04-07T00:00:00"/>
    <x v="6"/>
    <x v="0"/>
  </r>
  <r>
    <n v="18"/>
    <s v="Cliente_351"/>
    <n v="3"/>
    <d v="2023-04-07T00:00:00"/>
    <d v="1899-12-30T03:49:00"/>
    <d v="2023-04-07T00:00:00"/>
    <d v="1899-12-30T05:12:00"/>
    <s v="Mesero_4"/>
    <x v="0"/>
    <s v="Tarjeta de crédito"/>
    <n v="22.88"/>
    <s v="Reservada"/>
    <n v="763"/>
    <s v="Argentina"/>
    <d v="1899-12-30T01:23:00"/>
    <s v="0:32"/>
    <d v="1899-12-30T00:51:00"/>
    <n v="104"/>
    <d v="2023-04-07T00:00:00"/>
    <x v="6"/>
    <x v="0"/>
  </r>
  <r>
    <n v="20"/>
    <s v="Cliente_227"/>
    <n v="1"/>
    <d v="2023-04-07T00:00:00"/>
    <d v="1899-12-30T03:30:00"/>
    <d v="2023-04-07T00:00:00"/>
    <d v="1899-12-30T05:46:00"/>
    <s v="Mesero_4"/>
    <x v="2"/>
    <s v="Tarjeta de crédito"/>
    <n v="20.41"/>
    <s v="Ocupada"/>
    <n v="764"/>
    <s v="Colombia"/>
    <d v="1899-12-30T02:31:00"/>
    <s v="1:52"/>
    <d v="1899-12-30T00:39:00"/>
    <n v="85"/>
    <d v="2023-04-07T00:00:00"/>
    <x v="6"/>
    <x v="0"/>
  </r>
  <r>
    <n v="20"/>
    <s v="Cliente_825"/>
    <n v="4"/>
    <d v="2023-04-07T00:00:00"/>
    <d v="1899-12-30T00:24:00"/>
    <d v="2023-04-07T00:00:00"/>
    <d v="1899-12-30T01:37:00"/>
    <s v="Mesero_3"/>
    <x v="2"/>
    <s v="Tarjeta de crédito"/>
    <n v="30.77"/>
    <s v="Libre"/>
    <n v="765"/>
    <s v="Chile"/>
    <d v="1899-12-30T01:13:00"/>
    <s v="2:44"/>
    <d v="1899-12-30T00:00:00"/>
    <n v="233"/>
    <d v="2023-04-07T00:00:00"/>
    <x v="6"/>
    <x v="1"/>
  </r>
  <r>
    <n v="17"/>
    <s v="Cliente_175"/>
    <n v="6"/>
    <d v="2023-04-07T00:00:00"/>
    <d v="1899-12-30T01:34:00"/>
    <d v="2023-04-07T00:00:00"/>
    <d v="1899-12-30T04:50:00"/>
    <s v="Mesero_2"/>
    <x v="2"/>
    <s v="Tarjeta de crédito"/>
    <n v="12.57"/>
    <s v="Reservada"/>
    <n v="766"/>
    <s v="Argentina"/>
    <d v="1899-12-30T03:16:00"/>
    <s v="2:14"/>
    <d v="1899-12-30T01:02:00"/>
    <n v="185"/>
    <d v="2023-04-07T00:00:00"/>
    <x v="6"/>
    <x v="0"/>
  </r>
  <r>
    <n v="10"/>
    <s v="Cliente_757"/>
    <n v="3"/>
    <d v="2023-04-07T00:00:00"/>
    <d v="1899-12-30T01:08:00"/>
    <d v="2023-04-07T00:00:00"/>
    <d v="1899-12-30T03:57:00"/>
    <s v="Mesero_2"/>
    <x v="1"/>
    <s v="Tarjeta de crédito"/>
    <n v="15.98"/>
    <s v="Reservada"/>
    <n v="767"/>
    <s v="Ecuador"/>
    <d v="1899-12-30T02:49:00"/>
    <s v="1:25"/>
    <d v="1899-12-30T01:24:00"/>
    <n v="169"/>
    <d v="2023-04-07T00:00:00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938CD-B708-4A82-9005-3B5C75F4FE2A}" name="TablaDinámica8" cacheId="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Z2:AB26" firstHeaderRow="1" firstDataRow="2" firstDataCol="1"/>
  <pivotFields count="21">
    <pivotField showAll="0"/>
    <pivotField showAll="0"/>
    <pivotField showAll="0"/>
    <pivotField numFmtId="14" showAll="0"/>
    <pivotField numFmtId="164" showAll="0"/>
    <pivotField numFmtId="14" showAll="0"/>
    <pivotField numFmtId="164" showAll="0"/>
    <pivotField showAll="0"/>
    <pivotField axis="axisRow" showAll="0" sortType="ascending">
      <items count="4"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numFmtId="164" showAll="0"/>
    <pivotField showAll="0"/>
    <pivotField numFmtId="164" showAll="0"/>
    <pivotField numFmtId="166" showAll="0"/>
    <pivotField numFmtId="1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axis="axisCol" dataField="1" showAll="0">
      <items count="3">
        <item x="1"/>
        <item h="1" x="0"/>
        <item t="default"/>
      </items>
    </pivotField>
  </pivotFields>
  <rowFields count="2">
    <field x="8"/>
    <field x="19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20"/>
  </colFields>
  <colItems count="2">
    <i>
      <x/>
    </i>
    <i t="grand">
      <x/>
    </i>
  </colItems>
  <dataFields count="1">
    <dataField name="Cuenta de Cobrada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AA284-DBE2-416F-8645-F3EF94997CF3}" name="TablaDinámica6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9:H15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opina" fld="1" baseField="0" baseItem="0" numFmtId="4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nto2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00E37-1618-4D11-B5E5-5A3D1C67F66A}" name="TablaDinámica2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G3:H6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2">
        <item x="1"/>
        <item x="0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Recuento de Cobrada" fld="0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nto2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44BCD-CAB6-4F4C-A0F0-3AA7807C9E8A}" name="TablaDinámica5" cacheId="10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D3:E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" baseField="0" baseItem="0"/>
  </dataFields>
  <formats count="1">
    <format dxfId="4">
      <pivotArea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nto2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66DD9-C663-4EA9-BCFB-0DB139DF8ACB}" name="TablaDinámica4" cacheId="7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8">
  <location ref="A18:E27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Ingresos" fld="2" baseField="0" baseItem="0"/>
  </dataFields>
  <formats count="1">
    <format dxfId="5">
      <pivotArea outline="0" collapsedLevelsAreSubtotals="1" fieldPosition="0"/>
    </format>
  </formats>
  <chartFormats count="9">
    <chartFormat chart="2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Ingreso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nto2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C4CF9-D33E-4094-B407-69B5A3042524}" name="TablaDinámica3" cacheId="4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A10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ransacciones" fld="0" subtotal="count" baseField="0" baseItem="0"/>
  </dataFields>
  <formats count="2">
    <format dxfId="7">
      <pivotArea dataOnly="0" labelOnly="1" grandCol="1" outline="0" fieldPosition="0"/>
    </format>
    <format dxfId="6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ransaccion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nto2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1A2EA-C553-468F-A370-E16793018579}" name="TablaDinámica9" cacheId="97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T3:U7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>
      <items count="2">
        <item s="1"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20" name="[Sala].[Cobrada].&amp;[No]" cap="No"/>
  </pageFields>
  <dataFields count="1">
    <dataField name="Órdenes asignadas" fld="0" subtotal="count" baseField="0" baseItem="0" numFmtId="1"/>
  </dataFields>
  <formats count="1">
    <format dxfId="8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Órdenes asignada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nto2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133D1-5281-4659-AFF5-EEB97CB8EC83}" name="TablaDinámica7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18:H24" firstHeaderRow="1" firstDataRow="1" firstDataCol="1"/>
  <pivotFields count="2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cuento de Mesero Asignado" fld="1" subtotal="count" baseField="0" baseItem="0" numFmtId="1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nto2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5F974-4B18-4D91-9845-4D823236FDE2}" name="TablaDinámica1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ngresos" fld="1" baseField="0" baseItem="0"/>
  </dataFields>
  <formats count="3">
    <format dxfId="12">
      <pivotArea outline="0" collapsedLevelsAreSubtotals="1" fieldPosition="0"/>
    </format>
    <format dxfId="11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Ingreso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nto2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C780DE-597F-49F0-AF24-7CED6B467A55}" name="Sala" displayName="Sala" ref="A1:W768" totalsRowShown="0">
  <autoFilter ref="A1:W768" xr:uid="{49C780DE-597F-49F0-AF24-7CED6B467A55}"/>
  <tableColumns count="23">
    <tableColumn id="1" xr3:uid="{A196D465-4316-4143-8C07-EB5F30A9F683}" name="Número de Mesa"/>
    <tableColumn id="2" xr3:uid="{EC1A739B-E84F-4E75-9B50-6A7B6A41F41F}" name="Nombre del Cliente"/>
    <tableColumn id="3" xr3:uid="{3BC90B3B-7F19-427F-B3ED-9E103D691A76}" name="Número de Comensales"/>
    <tableColumn id="4" xr3:uid="{A487FD62-E49F-4C97-BE9B-95339345D47F}" name="Fecha de Llegada" dataDxfId="26"/>
    <tableColumn id="13" xr3:uid="{0E7AF415-105C-42DA-8467-553F6E22DCEC}" name="Hora de llegada" dataDxfId="25"/>
    <tableColumn id="5" xr3:uid="{519E3A13-7555-4E6C-9780-2196AF8C04A7}" name="Fecha de Salida" dataDxfId="24"/>
    <tableColumn id="14" xr3:uid="{FCE41D83-97F1-4464-B251-F5642B4EC82A}" name="Hora de Salida" dataDxfId="23"/>
    <tableColumn id="6" xr3:uid="{DBB8D4C7-C7E7-407A-B8F7-193CB83DF448}" name="Mesero Asignado" dataDxfId="22"/>
    <tableColumn id="7" xr3:uid="{531685C4-A9C1-4D49-A7F6-BDB8DB236E2D}" name="Tipo de Servicio"/>
    <tableColumn id="8" xr3:uid="{417FCFF0-C41A-47E2-BA81-1B4A774EB03F}" name="Método de Pago"/>
    <tableColumn id="9" xr3:uid="{E782989A-4CBD-4E0D-9695-8A71DBE0211B}" name="Propina" dataCellStyle="Moneda"/>
    <tableColumn id="10" xr3:uid="{C2922257-202C-43AA-9351-6E5CAD153C64}" name="Estado de la Mesa"/>
    <tableColumn id="11" xr3:uid="{F7B7B767-9D43-4C19-A01A-25CE2503B7F3}" name="Número de Orden"/>
    <tableColumn id="12" xr3:uid="{C9F0A8F1-77DA-4A8F-8BB4-C167F1C20F48}" name="País de Origen"/>
    <tableColumn id="17" xr3:uid="{A7A22785-F043-49D1-A3DC-ABEAC0020F5A}" name="Tiempo de permanencia" dataDxfId="21">
      <calculatedColumnFormula>(Sala[[#This Row],[Hora de Salida]]-Sala[[#This Row],[Hora de llegada]])+IF(Sala[[#This Row],[Estado de la Mesa]]="Ocupada",(TEXT((15/(60*24)),"h:mm")),(TEXT(0,"h:mm")))</calculatedColumnFormula>
    </tableColumn>
    <tableColumn id="18" xr3:uid="{DF87FC38-3D91-451F-BD8A-2A485D5DA1A5}" name="Tiempo de preparación" dataDxfId="20">
      <calculatedColumnFormula>TEXT(((SUMIF(Cocina[Número de Orden],Sala[[#This Row],[Número de Orden]],Cocina[Tiempo de Preparación]))/(60*24)),"h:mm")</calculatedColumnFormula>
    </tableColumn>
    <tableColumn id="19" xr3:uid="{971E2D42-FA42-454A-85CF-F558357F2D00}" name="Tiempo de degustación" dataDxfId="19">
      <calculatedColumnFormula>MAX((Sala[[#This Row],[Tiempo de permanencia]]-Sala[[#This Row],[Tiempo de preparación]]),0)</calculatedColumnFormula>
    </tableColumn>
    <tableColumn id="15" xr3:uid="{266DB2B1-060A-4476-9A0D-25AEAA07CC9C}" name="Monto total" dataDxfId="1">
      <calculatedColumnFormula>SUMIF(Cocina[Número de Orden],Sala[[#This Row],[Número de Orden]],Cocina[Ganancia bruta])</calculatedColumnFormula>
    </tableColumn>
    <tableColumn id="24" xr3:uid="{2B279E54-7D86-4CC0-AE95-41812BE9EE4D}" name="Coste total" dataDxfId="0">
      <calculatedColumnFormula>SUMIF(Cocina[Número de Orden],Sala[[#This Row],[Número de Orden]],Cocina[Costo Unitario])</calculatedColumnFormula>
    </tableColumn>
    <tableColumn id="16" xr3:uid="{6344DA1F-DC99-4C11-B395-EA8B37875F88}" name="Fecha factura" dataDxfId="18">
      <calculatedColumnFormula>Sala[[#This Row],[Fecha de Salida]]</calculatedColumnFormula>
    </tableColumn>
    <tableColumn id="22" xr3:uid="{B3CD6BEB-86AA-42F7-9CA0-7602EBA02DED}" name="Día semana" dataDxfId="17">
      <calculatedColumnFormula>TEXT(Sala[[#This Row],[Fecha factura]],"dddd")</calculatedColumnFormula>
    </tableColumn>
    <tableColumn id="20" xr3:uid="{717E0093-425F-404E-88C0-A44FC875CF05}" name="Cobrada" dataDxfId="16">
      <calculatedColumnFormula>IF(Sala[[#This Row],[Tiempo de degustación]]&gt;0,"Sí","No")</calculatedColumnFormula>
    </tableColumn>
    <tableColumn id="23" xr3:uid="{12D19C9D-A90F-46C3-84C5-C1E662536825}" name="Ingresos" dataDxfId="2">
      <calculatedColumnFormula>IF(Sala[[#This Row],[Cobrada]]="Sí",Sala[[#This Row],[Monto total]],0)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E8A94-92FE-4D64-913D-D4603CD30A86}" name="Cocina" displayName="Cocina" ref="A1:L1903" totalsRowShown="0">
  <autoFilter ref="A1:L1903" xr:uid="{908E8A94-92FE-4D64-913D-D4603CD30A86}"/>
  <tableColumns count="12">
    <tableColumn id="1" xr3:uid="{31F24998-D195-46F4-93F5-234E980C2FCF}" name="Número de Orden"/>
    <tableColumn id="2" xr3:uid="{AB87D3DA-3902-4E94-B914-3329BC7B03A0}" name="Número de Mesa"/>
    <tableColumn id="3" xr3:uid="{3B6B0D3A-E302-46C8-9622-2E69B9FF1568}" name="Nombre del Plato"/>
    <tableColumn id="4" xr3:uid="{43B0399B-2303-41B2-8BE1-7F5B680A8FE0}" name="DescripcióndelPlato"/>
    <tableColumn id="5" xr3:uid="{8CF4C92C-2B15-4925-8294-A399045D1271}" name="Costo Unitario"/>
    <tableColumn id="6" xr3:uid="{35308874-E6B5-4D44-B591-DEF2F7B3DF80}" name="Precio Unitario"/>
    <tableColumn id="7" xr3:uid="{6BA48045-4351-41F7-A395-23FCB9079919}" name="Cantidad Ordenada"/>
    <tableColumn id="8" xr3:uid="{5DBD8016-20D3-438D-9646-075A5D72CD35}" name="Tiempo de Preparación"/>
    <tableColumn id="12" xr3:uid="{F68AC82E-2910-4D62-8963-588F2F40E573}" name="Ganancia bruta" dataDxfId="15">
      <calculatedColumnFormula>Cocina[[#This Row],[Precio Unitario]]*Cocina[[#This Row],[Cantidad Ordenada]]</calculatedColumnFormula>
    </tableColumn>
    <tableColumn id="11" xr3:uid="{E973814F-DFBA-4404-9D93-44D2B02C3C8E}" name="Ganancia neta" dataDxfId="14">
      <calculatedColumnFormula>(Cocina[[#This Row],[Precio Unitario]]-Cocina[[#This Row],[Costo Unitario]])*Cocina[[#This Row],[Cantidad Ordenada]]</calculatedColumnFormula>
    </tableColumn>
    <tableColumn id="10" xr3:uid="{8975BDCD-36A9-43B1-B27C-D5B648E460FC}" name="Porcentaje de ganancia" dataDxfId="13">
      <calculatedColumnFormula>Cocina[[#This Row],[Ganancia neta]]/_xlfn.XLOOKUP(Cocina[[#This Row],[Número de Orden]],Sala[Número de Orden],Sala[Monto total],"fracaso",0,1)</calculatedColumnFormula>
    </tableColumn>
    <tableColumn id="9" xr3:uid="{C6B103DC-24CF-46C2-9C03-A376FE84ACCD}" name="Observacione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139B-68EF-46E6-827A-87605E3ED6D8}">
  <dimension ref="A1:W768"/>
  <sheetViews>
    <sheetView topLeftCell="H1" workbookViewId="0">
      <selection activeCell="S3" sqref="S3"/>
    </sheetView>
  </sheetViews>
  <sheetFormatPr baseColWidth="10" defaultRowHeight="15" x14ac:dyDescent="0.25"/>
  <cols>
    <col min="1" max="1" width="18.5703125" bestFit="1" customWidth="1"/>
    <col min="2" max="2" width="21.140625" bestFit="1" customWidth="1"/>
    <col min="3" max="3" width="25.28515625" bestFit="1" customWidth="1"/>
    <col min="4" max="4" width="18.7109375" style="2" bestFit="1" customWidth="1"/>
    <col min="5" max="5" width="17.140625" style="3" bestFit="1" customWidth="1"/>
    <col min="6" max="6" width="17.140625" bestFit="1" customWidth="1"/>
    <col min="7" max="7" width="16.140625" style="3" bestFit="1" customWidth="1"/>
    <col min="8" max="8" width="18.7109375" bestFit="1" customWidth="1"/>
    <col min="9" max="10" width="17.5703125" bestFit="1" customWidth="1"/>
    <col min="11" max="11" width="10.140625" style="9" bestFit="1" customWidth="1"/>
    <col min="12" max="13" width="19.42578125" bestFit="1" customWidth="1"/>
    <col min="14" max="14" width="16.140625" bestFit="1" customWidth="1"/>
    <col min="15" max="15" width="25.140625" bestFit="1" customWidth="1"/>
    <col min="16" max="16" width="25.140625" style="5" customWidth="1"/>
    <col min="17" max="17" width="25.140625" style="3" customWidth="1"/>
    <col min="18" max="18" width="13.5703125" style="8" bestFit="1" customWidth="1"/>
    <col min="19" max="19" width="13.5703125" style="8" customWidth="1"/>
    <col min="20" max="20" width="12.42578125" style="2" bestFit="1" customWidth="1"/>
    <col min="21" max="21" width="17" style="7" customWidth="1"/>
  </cols>
  <sheetData>
    <row r="1" spans="1:23" x14ac:dyDescent="0.25">
      <c r="A1" t="s">
        <v>595</v>
      </c>
      <c r="B1" t="s">
        <v>0</v>
      </c>
      <c r="C1" t="s">
        <v>596</v>
      </c>
      <c r="D1" s="2" t="s">
        <v>610</v>
      </c>
      <c r="E1" s="3" t="s">
        <v>611</v>
      </c>
      <c r="F1" t="s">
        <v>612</v>
      </c>
      <c r="G1" s="3" t="s">
        <v>1</v>
      </c>
      <c r="H1" t="s">
        <v>2</v>
      </c>
      <c r="I1" t="s">
        <v>3</v>
      </c>
      <c r="J1" t="s">
        <v>598</v>
      </c>
      <c r="K1" s="9" t="s">
        <v>4</v>
      </c>
      <c r="L1" t="s">
        <v>5</v>
      </c>
      <c r="M1" t="s">
        <v>597</v>
      </c>
      <c r="N1" t="s">
        <v>599</v>
      </c>
      <c r="O1" t="s">
        <v>638</v>
      </c>
      <c r="P1" s="6" t="s">
        <v>639</v>
      </c>
      <c r="Q1" s="3" t="s">
        <v>640</v>
      </c>
      <c r="R1" s="8" t="s">
        <v>616</v>
      </c>
      <c r="S1" s="8" t="s">
        <v>671</v>
      </c>
      <c r="T1" s="2" t="s">
        <v>641</v>
      </c>
      <c r="U1" s="7" t="s">
        <v>660</v>
      </c>
      <c r="V1" t="s">
        <v>642</v>
      </c>
      <c r="W1" t="s">
        <v>659</v>
      </c>
    </row>
    <row r="2" spans="1:23" x14ac:dyDescent="0.25">
      <c r="A2">
        <v>10</v>
      </c>
      <c r="B2" t="s">
        <v>6</v>
      </c>
      <c r="C2">
        <v>6</v>
      </c>
      <c r="D2" s="2">
        <v>45017</v>
      </c>
      <c r="E2" s="3">
        <v>4.6527777777777779E-2</v>
      </c>
      <c r="F2" s="2">
        <v>45017</v>
      </c>
      <c r="G2" s="3">
        <v>0.15972222222222221</v>
      </c>
      <c r="H2" s="1" t="s">
        <v>7</v>
      </c>
      <c r="I2" t="s">
        <v>8</v>
      </c>
      <c r="J2" t="s">
        <v>600</v>
      </c>
      <c r="K2" s="9">
        <v>48.55</v>
      </c>
      <c r="L2" t="s">
        <v>9</v>
      </c>
      <c r="M2">
        <v>1</v>
      </c>
      <c r="N2" t="s">
        <v>594</v>
      </c>
      <c r="O2" s="3">
        <f>(Sala[[#This Row],[Hora de Salida]]-Sala[[#This Row],[Hora de llegada]])+IF(Sala[[#This Row],[Estado de la Mesa]]="Ocupada",(TEXT((15/(60*24)),"h:mm")),(TEXT(0,"h:mm")))</f>
        <v>0.11319444444444443</v>
      </c>
      <c r="P2" s="5" t="str">
        <f>TEXT(((SUMIF(Cocina[Número de Orden],Sala[[#This Row],[Número de Orden]],Cocina[Tiempo de Preparación]))/(60*24)),"h:mm")</f>
        <v>0:57</v>
      </c>
      <c r="Q2" s="3">
        <f>MAX((Sala[[#This Row],[Tiempo de permanencia]]-Sala[[#This Row],[Tiempo de preparación]]),0)</f>
        <v>7.3611111111111099E-2</v>
      </c>
      <c r="R2" s="8">
        <f>SUMIF(Cocina[Número de Orden],Sala[[#This Row],[Número de Orden]],Cocina[Ganancia bruta])</f>
        <v>138</v>
      </c>
      <c r="S2" s="8">
        <f>SUMIF(Cocina[Número de Orden],Sala[[#This Row],[Número de Orden]],Cocina[Costo Unitario])</f>
        <v>32</v>
      </c>
      <c r="T2" s="2">
        <f>Sala[[#This Row],[Fecha de Salida]]</f>
        <v>45017</v>
      </c>
      <c r="U2" s="7" t="str">
        <f>TEXT(Sala[[#This Row],[Fecha factura]],"dddd")</f>
        <v>sábado</v>
      </c>
      <c r="V2" t="str">
        <f>IF(Sala[[#This Row],[Tiempo de degustación]]&gt;0,"Sí","No")</f>
        <v>Sí</v>
      </c>
      <c r="W2" s="19">
        <f>IF(Sala[[#This Row],[Cobrada]]="Sí",Sala[[#This Row],[Monto total]],0)</f>
        <v>138</v>
      </c>
    </row>
    <row r="3" spans="1:23" x14ac:dyDescent="0.25">
      <c r="A3">
        <v>6</v>
      </c>
      <c r="B3" t="s">
        <v>10</v>
      </c>
      <c r="C3">
        <v>6</v>
      </c>
      <c r="D3" s="2">
        <v>45017</v>
      </c>
      <c r="E3" s="3">
        <v>6.1111111111111109E-2</v>
      </c>
      <c r="F3" s="2">
        <v>45017</v>
      </c>
      <c r="G3" s="3">
        <v>0.15902777777777777</v>
      </c>
      <c r="H3" s="1" t="s">
        <v>11</v>
      </c>
      <c r="I3" t="s">
        <v>12</v>
      </c>
      <c r="J3" t="s">
        <v>13</v>
      </c>
      <c r="K3" s="9">
        <v>43.3</v>
      </c>
      <c r="L3" t="s">
        <v>9</v>
      </c>
      <c r="M3">
        <v>2</v>
      </c>
      <c r="N3" t="s">
        <v>14</v>
      </c>
      <c r="O3" s="3">
        <f>(Sala[[#This Row],[Hora de Salida]]-Sala[[#This Row],[Hora de llegada]])+IF(Sala[[#This Row],[Estado de la Mesa]]="Ocupada",(TEXT((15/(60*24)),"h:mm")),(TEXT(0,"h:mm")))</f>
        <v>9.7916666666666652E-2</v>
      </c>
      <c r="P3" s="5" t="str">
        <f>TEXT(((SUMIF(Cocina[Número de Orden],Sala[[#This Row],[Número de Orden]],Cocina[Tiempo de Preparación]))/(60*24)),"h:mm")</f>
        <v>1:25</v>
      </c>
      <c r="Q3" s="3">
        <f>MAX((Sala[[#This Row],[Tiempo de permanencia]]-Sala[[#This Row],[Tiempo de preparación]]),0)</f>
        <v>3.8888888888888876E-2</v>
      </c>
      <c r="R3" s="8">
        <f>SUMIF(Cocina[Número de Orden],Sala[[#This Row],[Número de Orden]],Cocina[Ganancia bruta])</f>
        <v>58</v>
      </c>
      <c r="S3" s="8">
        <f>SUMIF(Cocina[Número de Orden],Sala[[#This Row],[Número de Orden]],Cocina[Costo Unitario])</f>
        <v>35</v>
      </c>
      <c r="T3" s="2">
        <f>Sala[[#This Row],[Fecha de Salida]]</f>
        <v>45017</v>
      </c>
      <c r="U3" s="7" t="str">
        <f>TEXT(Sala[[#This Row],[Fecha factura]],"dddd")</f>
        <v>sábado</v>
      </c>
      <c r="V3" t="str">
        <f>IF(Sala[[#This Row],[Tiempo de degustación]]&gt;0,"Sí","No")</f>
        <v>Sí</v>
      </c>
      <c r="W3" s="19">
        <f>IF(Sala[[#This Row],[Cobrada]]="Sí",Sala[[#This Row],[Monto total]],0)</f>
        <v>58</v>
      </c>
    </row>
    <row r="4" spans="1:23" x14ac:dyDescent="0.25">
      <c r="A4">
        <v>20</v>
      </c>
      <c r="B4" t="s">
        <v>15</v>
      </c>
      <c r="C4">
        <v>1</v>
      </c>
      <c r="D4" s="2">
        <v>45017</v>
      </c>
      <c r="E4" s="3">
        <v>2.013888888888889E-2</v>
      </c>
      <c r="F4" s="2">
        <v>45017</v>
      </c>
      <c r="G4" s="3">
        <v>0.16388888888888889</v>
      </c>
      <c r="H4" s="1" t="s">
        <v>16</v>
      </c>
      <c r="I4" t="s">
        <v>12</v>
      </c>
      <c r="J4" t="s">
        <v>601</v>
      </c>
      <c r="K4" s="9">
        <v>30.87</v>
      </c>
      <c r="L4" t="s">
        <v>17</v>
      </c>
      <c r="M4">
        <v>3</v>
      </c>
      <c r="N4" t="s">
        <v>18</v>
      </c>
      <c r="O4" s="3">
        <f>(Sala[[#This Row],[Hora de Salida]]-Sala[[#This Row],[Hora de llegada]])+IF(Sala[[#This Row],[Estado de la Mesa]]="Ocupada",(TEXT((15/(60*24)),"h:mm")),(TEXT(0,"h:mm")))</f>
        <v>0.14374999999999999</v>
      </c>
      <c r="P4" s="5" t="str">
        <f>TEXT(((SUMIF(Cocina[Número de Orden],Sala[[#This Row],[Número de Orden]],Cocina[Tiempo de Preparación]))/(60*24)),"h:mm")</f>
        <v>2:06</v>
      </c>
      <c r="Q4" s="3">
        <f>MAX((Sala[[#This Row],[Tiempo de permanencia]]-Sala[[#This Row],[Tiempo de preparación]]),0)</f>
        <v>5.6249999999999994E-2</v>
      </c>
      <c r="R4" s="8">
        <f>SUMIF(Cocina[Número de Orden],Sala[[#This Row],[Número de Orden]],Cocina[Ganancia bruta])</f>
        <v>165</v>
      </c>
      <c r="S4" s="8">
        <f>SUMIF(Cocina[Número de Orden],Sala[[#This Row],[Número de Orden]],Cocina[Costo Unitario])</f>
        <v>83</v>
      </c>
      <c r="T4" s="2">
        <f>Sala[[#This Row],[Fecha de Salida]]</f>
        <v>45017</v>
      </c>
      <c r="U4" s="7" t="str">
        <f>TEXT(Sala[[#This Row],[Fecha factura]],"dddd")</f>
        <v>sábado</v>
      </c>
      <c r="V4" t="str">
        <f>IF(Sala[[#This Row],[Tiempo de degustación]]&gt;0,"Sí","No")</f>
        <v>Sí</v>
      </c>
      <c r="W4" s="19">
        <f>IF(Sala[[#This Row],[Cobrada]]="Sí",Sala[[#This Row],[Monto total]],0)</f>
        <v>165</v>
      </c>
    </row>
    <row r="5" spans="1:23" x14ac:dyDescent="0.25">
      <c r="A5">
        <v>3</v>
      </c>
      <c r="B5" t="s">
        <v>19</v>
      </c>
      <c r="C5">
        <v>1</v>
      </c>
      <c r="D5" s="2">
        <v>45017</v>
      </c>
      <c r="E5" s="3">
        <v>0.12708333333333333</v>
      </c>
      <c r="F5" s="2">
        <v>45017</v>
      </c>
      <c r="G5" s="3">
        <v>0.18819444444444444</v>
      </c>
      <c r="H5" s="1" t="s">
        <v>20</v>
      </c>
      <c r="I5" t="s">
        <v>8</v>
      </c>
      <c r="J5" t="s">
        <v>601</v>
      </c>
      <c r="K5" s="9">
        <v>34.68</v>
      </c>
      <c r="L5" t="s">
        <v>17</v>
      </c>
      <c r="M5">
        <v>4</v>
      </c>
      <c r="N5" t="s">
        <v>21</v>
      </c>
      <c r="O5" s="3">
        <f>(Sala[[#This Row],[Hora de Salida]]-Sala[[#This Row],[Hora de llegada]])+IF(Sala[[#This Row],[Estado de la Mesa]]="Ocupada",(TEXT((15/(60*24)),"h:mm")),(TEXT(0,"h:mm")))</f>
        <v>6.1111111111111116E-2</v>
      </c>
      <c r="P5" s="5" t="str">
        <f>TEXT(((SUMIF(Cocina[Número de Orden],Sala[[#This Row],[Número de Orden]],Cocina[Tiempo de Preparación]))/(60*24)),"h:mm")</f>
        <v>0:40</v>
      </c>
      <c r="Q5" s="3">
        <f>MAX((Sala[[#This Row],[Tiempo de permanencia]]-Sala[[#This Row],[Tiempo de preparación]]),0)</f>
        <v>3.333333333333334E-2</v>
      </c>
      <c r="R5" s="8">
        <f>SUMIF(Cocina[Número de Orden],Sala[[#This Row],[Número de Orden]],Cocina[Ganancia bruta])</f>
        <v>183</v>
      </c>
      <c r="S5" s="8">
        <f>SUMIF(Cocina[Número de Orden],Sala[[#This Row],[Número de Orden]],Cocina[Costo Unitario])</f>
        <v>36</v>
      </c>
      <c r="T5" s="2">
        <f>Sala[[#This Row],[Fecha de Salida]]</f>
        <v>45017</v>
      </c>
      <c r="U5" s="7" t="str">
        <f>TEXT(Sala[[#This Row],[Fecha factura]],"dddd")</f>
        <v>sábado</v>
      </c>
      <c r="V5" t="str">
        <f>IF(Sala[[#This Row],[Tiempo de degustación]]&gt;0,"Sí","No")</f>
        <v>Sí</v>
      </c>
      <c r="W5" s="19">
        <f>IF(Sala[[#This Row],[Cobrada]]="Sí",Sala[[#This Row],[Monto total]],0)</f>
        <v>183</v>
      </c>
    </row>
    <row r="6" spans="1:23" x14ac:dyDescent="0.25">
      <c r="A6">
        <v>8</v>
      </c>
      <c r="B6" t="s">
        <v>22</v>
      </c>
      <c r="C6">
        <v>2</v>
      </c>
      <c r="D6" s="2">
        <v>45017</v>
      </c>
      <c r="E6" s="3">
        <v>6.9444444444444447E-4</v>
      </c>
      <c r="F6" s="2">
        <v>45017</v>
      </c>
      <c r="G6" s="3">
        <v>8.7499999999999994E-2</v>
      </c>
      <c r="H6" s="1" t="s">
        <v>23</v>
      </c>
      <c r="I6" t="s">
        <v>8</v>
      </c>
      <c r="J6" t="s">
        <v>601</v>
      </c>
      <c r="K6" s="9">
        <v>24.33</v>
      </c>
      <c r="L6" t="s">
        <v>17</v>
      </c>
      <c r="M6">
        <v>5</v>
      </c>
      <c r="N6" t="s">
        <v>593</v>
      </c>
      <c r="O6" s="3">
        <f>(Sala[[#This Row],[Hora de Salida]]-Sala[[#This Row],[Hora de llegada]])+IF(Sala[[#This Row],[Estado de la Mesa]]="Ocupada",(TEXT((15/(60*24)),"h:mm")),(TEXT(0,"h:mm")))</f>
        <v>8.6805555555555552E-2</v>
      </c>
      <c r="P6" s="5" t="str">
        <f>TEXT(((SUMIF(Cocina[Número de Orden],Sala[[#This Row],[Número de Orden]],Cocina[Tiempo de Preparación]))/(60*24)),"h:mm")</f>
        <v>0:17</v>
      </c>
      <c r="Q6" s="3">
        <f>MAX((Sala[[#This Row],[Tiempo de permanencia]]-Sala[[#This Row],[Tiempo de preparación]]),0)</f>
        <v>7.4999999999999997E-2</v>
      </c>
      <c r="R6" s="8">
        <f>SUMIF(Cocina[Número de Orden],Sala[[#This Row],[Número de Orden]],Cocina[Ganancia bruta])</f>
        <v>67</v>
      </c>
      <c r="S6" s="8">
        <f>SUMIF(Cocina[Número de Orden],Sala[[#This Row],[Número de Orden]],Cocina[Costo Unitario])</f>
        <v>25</v>
      </c>
      <c r="T6" s="2">
        <f>Sala[[#This Row],[Fecha de Salida]]</f>
        <v>45017</v>
      </c>
      <c r="U6" s="7" t="str">
        <f>TEXT(Sala[[#This Row],[Fecha factura]],"dddd")</f>
        <v>sábado</v>
      </c>
      <c r="V6" t="str">
        <f>IF(Sala[[#This Row],[Tiempo de degustación]]&gt;0,"Sí","No")</f>
        <v>Sí</v>
      </c>
      <c r="W6" s="19">
        <f>IF(Sala[[#This Row],[Cobrada]]="Sí",Sala[[#This Row],[Monto total]],0)</f>
        <v>67</v>
      </c>
    </row>
    <row r="7" spans="1:23" x14ac:dyDescent="0.25">
      <c r="A7">
        <v>7</v>
      </c>
      <c r="B7" t="s">
        <v>24</v>
      </c>
      <c r="C7">
        <v>5</v>
      </c>
      <c r="D7" s="2">
        <v>45017</v>
      </c>
      <c r="E7" s="3">
        <v>5.8333333333333334E-2</v>
      </c>
      <c r="F7" s="2">
        <v>45017</v>
      </c>
      <c r="G7" s="3">
        <v>0.14722222222222223</v>
      </c>
      <c r="H7" s="1" t="s">
        <v>23</v>
      </c>
      <c r="I7" t="s">
        <v>25</v>
      </c>
      <c r="J7" t="s">
        <v>601</v>
      </c>
      <c r="K7" s="9">
        <v>26.57</v>
      </c>
      <c r="L7" t="s">
        <v>17</v>
      </c>
      <c r="M7">
        <v>6</v>
      </c>
      <c r="N7" t="s">
        <v>593</v>
      </c>
      <c r="O7" s="3">
        <f>(Sala[[#This Row],[Hora de Salida]]-Sala[[#This Row],[Hora de llegada]])+IF(Sala[[#This Row],[Estado de la Mesa]]="Ocupada",(TEXT((15/(60*24)),"h:mm")),(TEXT(0,"h:mm")))</f>
        <v>8.8888888888888892E-2</v>
      </c>
      <c r="P7" s="5" t="str">
        <f>TEXT(((SUMIF(Cocina[Número de Orden],Sala[[#This Row],[Número de Orden]],Cocina[Tiempo de Preparación]))/(60*24)),"h:mm")</f>
        <v>0:11</v>
      </c>
      <c r="Q7" s="3">
        <f>MAX((Sala[[#This Row],[Tiempo de permanencia]]-Sala[[#This Row],[Tiempo de preparación]]),0)</f>
        <v>8.1250000000000003E-2</v>
      </c>
      <c r="R7" s="8">
        <f>SUMIF(Cocina[Número de Orden],Sala[[#This Row],[Número de Orden]],Cocina[Ganancia bruta])</f>
        <v>70</v>
      </c>
      <c r="S7" s="8">
        <f>SUMIF(Cocina[Número de Orden],Sala[[#This Row],[Número de Orden]],Cocina[Costo Unitario])</f>
        <v>21</v>
      </c>
      <c r="T7" s="2">
        <f>Sala[[#This Row],[Fecha de Salida]]</f>
        <v>45017</v>
      </c>
      <c r="U7" s="7" t="str">
        <f>TEXT(Sala[[#This Row],[Fecha factura]],"dddd")</f>
        <v>sábado</v>
      </c>
      <c r="V7" t="str">
        <f>IF(Sala[[#This Row],[Tiempo de degustación]]&gt;0,"Sí","No")</f>
        <v>Sí</v>
      </c>
      <c r="W7" s="19">
        <f>IF(Sala[[#This Row],[Cobrada]]="Sí",Sala[[#This Row],[Monto total]],0)</f>
        <v>70</v>
      </c>
    </row>
    <row r="8" spans="1:23" x14ac:dyDescent="0.25">
      <c r="A8">
        <v>17</v>
      </c>
      <c r="B8" t="s">
        <v>27</v>
      </c>
      <c r="C8">
        <v>6</v>
      </c>
      <c r="D8" s="2">
        <v>45017</v>
      </c>
      <c r="E8" s="3">
        <v>8.1250000000000003E-2</v>
      </c>
      <c r="F8" s="2">
        <v>45017</v>
      </c>
      <c r="G8" s="3">
        <v>0.18194444444444444</v>
      </c>
      <c r="H8" s="1" t="s">
        <v>16</v>
      </c>
      <c r="I8" t="s">
        <v>25</v>
      </c>
      <c r="J8" t="s">
        <v>601</v>
      </c>
      <c r="K8" s="9">
        <v>10.54</v>
      </c>
      <c r="L8" t="s">
        <v>28</v>
      </c>
      <c r="M8">
        <v>7</v>
      </c>
      <c r="N8" t="s">
        <v>29</v>
      </c>
      <c r="O8" s="3">
        <f>(Sala[[#This Row],[Hora de Salida]]-Sala[[#This Row],[Hora de llegada]])+IF(Sala[[#This Row],[Estado de la Mesa]]="Ocupada",(TEXT((15/(60*24)),"h:mm")),(TEXT(0,"h:mm")))</f>
        <v>0.1111111111111111</v>
      </c>
      <c r="P8" s="5" t="str">
        <f>TEXT(((SUMIF(Cocina[Número de Orden],Sala[[#This Row],[Número de Orden]],Cocina[Tiempo de Preparación]))/(60*24)),"h:mm")</f>
        <v>0:41</v>
      </c>
      <c r="Q8" s="3">
        <f>MAX((Sala[[#This Row],[Tiempo de permanencia]]-Sala[[#This Row],[Tiempo de preparación]]),0)</f>
        <v>8.2638888888888887E-2</v>
      </c>
      <c r="R8" s="8">
        <f>SUMIF(Cocina[Número de Orden],Sala[[#This Row],[Número de Orden]],Cocina[Ganancia bruta])</f>
        <v>172</v>
      </c>
      <c r="S8" s="8">
        <f>SUMIF(Cocina[Número de Orden],Sala[[#This Row],[Número de Orden]],Cocina[Costo Unitario])</f>
        <v>41</v>
      </c>
      <c r="T8" s="2">
        <f>Sala[[#This Row],[Fecha de Salida]]</f>
        <v>45017</v>
      </c>
      <c r="U8" s="7" t="str">
        <f>TEXT(Sala[[#This Row],[Fecha factura]],"dddd")</f>
        <v>sábado</v>
      </c>
      <c r="V8" t="str">
        <f>IF(Sala[[#This Row],[Tiempo de degustación]]&gt;0,"Sí","No")</f>
        <v>Sí</v>
      </c>
      <c r="W8" s="19">
        <f>IF(Sala[[#This Row],[Cobrada]]="Sí",Sala[[#This Row],[Monto total]],0)</f>
        <v>172</v>
      </c>
    </row>
    <row r="9" spans="1:23" x14ac:dyDescent="0.25">
      <c r="A9">
        <v>11</v>
      </c>
      <c r="B9" t="s">
        <v>30</v>
      </c>
      <c r="C9">
        <v>1</v>
      </c>
      <c r="D9" s="2">
        <v>45017</v>
      </c>
      <c r="E9" s="3">
        <v>9.0972222222222218E-2</v>
      </c>
      <c r="F9" s="2">
        <v>45017</v>
      </c>
      <c r="G9" s="3">
        <v>0.20069444444444445</v>
      </c>
      <c r="H9" s="1" t="s">
        <v>16</v>
      </c>
      <c r="I9" t="s">
        <v>12</v>
      </c>
      <c r="J9" t="s">
        <v>601</v>
      </c>
      <c r="K9" s="9">
        <v>49.18</v>
      </c>
      <c r="L9" t="s">
        <v>9</v>
      </c>
      <c r="M9">
        <v>8</v>
      </c>
      <c r="N9" t="s">
        <v>21</v>
      </c>
      <c r="O9" s="3">
        <f>(Sala[[#This Row],[Hora de Salida]]-Sala[[#This Row],[Hora de llegada]])+IF(Sala[[#This Row],[Estado de la Mesa]]="Ocupada",(TEXT((15/(60*24)),"h:mm")),(TEXT(0,"h:mm")))</f>
        <v>0.10972222222222223</v>
      </c>
      <c r="P9" s="5" t="str">
        <f>TEXT(((SUMIF(Cocina[Número de Orden],Sala[[#This Row],[Número de Orden]],Cocina[Tiempo de Preparación]))/(60*24)),"h:mm")</f>
        <v>0:55</v>
      </c>
      <c r="Q9" s="3">
        <f>MAX((Sala[[#This Row],[Tiempo de permanencia]]-Sala[[#This Row],[Tiempo de preparación]]),0)</f>
        <v>7.1527777777777787E-2</v>
      </c>
      <c r="R9" s="8">
        <f>SUMIF(Cocina[Número de Orden],Sala[[#This Row],[Número de Orden]],Cocina[Ganancia bruta])</f>
        <v>242</v>
      </c>
      <c r="S9" s="8">
        <f>SUMIF(Cocina[Número de Orden],Sala[[#This Row],[Número de Orden]],Cocina[Costo Unitario])</f>
        <v>54</v>
      </c>
      <c r="T9" s="2">
        <f>Sala[[#This Row],[Fecha de Salida]]</f>
        <v>45017</v>
      </c>
      <c r="U9" s="7" t="str">
        <f>TEXT(Sala[[#This Row],[Fecha factura]],"dddd")</f>
        <v>sábado</v>
      </c>
      <c r="V9" t="str">
        <f>IF(Sala[[#This Row],[Tiempo de degustación]]&gt;0,"Sí","No")</f>
        <v>Sí</v>
      </c>
      <c r="W9" s="19">
        <f>IF(Sala[[#This Row],[Cobrada]]="Sí",Sala[[#This Row],[Monto total]],0)</f>
        <v>242</v>
      </c>
    </row>
    <row r="10" spans="1:23" x14ac:dyDescent="0.25">
      <c r="A10">
        <v>15</v>
      </c>
      <c r="B10" t="s">
        <v>31</v>
      </c>
      <c r="C10">
        <v>5</v>
      </c>
      <c r="D10" s="2">
        <v>45017</v>
      </c>
      <c r="E10" s="3">
        <v>8.5416666666666669E-2</v>
      </c>
      <c r="F10" s="2">
        <v>45017</v>
      </c>
      <c r="G10" s="3">
        <v>0.18402777777777779</v>
      </c>
      <c r="H10" s="1" t="s">
        <v>16</v>
      </c>
      <c r="I10" t="s">
        <v>8</v>
      </c>
      <c r="J10" t="s">
        <v>600</v>
      </c>
      <c r="K10" s="9">
        <v>46.85</v>
      </c>
      <c r="L10" t="s">
        <v>17</v>
      </c>
      <c r="M10">
        <v>9</v>
      </c>
      <c r="N10" t="s">
        <v>32</v>
      </c>
      <c r="O10" s="3">
        <f>(Sala[[#This Row],[Hora de Salida]]-Sala[[#This Row],[Hora de llegada]])+IF(Sala[[#This Row],[Estado de la Mesa]]="Ocupada",(TEXT((15/(60*24)),"h:mm")),(TEXT(0,"h:mm")))</f>
        <v>9.8611111111111122E-2</v>
      </c>
      <c r="P10" s="5" t="str">
        <f>TEXT(((SUMIF(Cocina[Número de Orden],Sala[[#This Row],[Número de Orden]],Cocina[Tiempo de Preparación]))/(60*24)),"h:mm")</f>
        <v>2:26</v>
      </c>
      <c r="Q10" s="3">
        <f>MAX((Sala[[#This Row],[Tiempo de permanencia]]-Sala[[#This Row],[Tiempo de preparación]]),0)</f>
        <v>0</v>
      </c>
      <c r="R10" s="8">
        <f>SUMIF(Cocina[Número de Orden],Sala[[#This Row],[Número de Orden]],Cocina[Ganancia bruta])</f>
        <v>169</v>
      </c>
      <c r="S10" s="8">
        <f>SUMIF(Cocina[Número de Orden],Sala[[#This Row],[Número de Orden]],Cocina[Costo Unitario])</f>
        <v>62</v>
      </c>
      <c r="T10" s="2">
        <f>Sala[[#This Row],[Fecha de Salida]]</f>
        <v>45017</v>
      </c>
      <c r="U10" s="7" t="str">
        <f>TEXT(Sala[[#This Row],[Fecha factura]],"dddd")</f>
        <v>sábado</v>
      </c>
      <c r="V10" t="str">
        <f>IF(Sala[[#This Row],[Tiempo de degustación]]&gt;0,"Sí","No")</f>
        <v>No</v>
      </c>
      <c r="W10" s="19">
        <f>IF(Sala[[#This Row],[Cobrada]]="Sí",Sala[[#This Row],[Monto total]],0)</f>
        <v>0</v>
      </c>
    </row>
    <row r="11" spans="1:23" x14ac:dyDescent="0.25">
      <c r="A11">
        <v>17</v>
      </c>
      <c r="B11" t="s">
        <v>33</v>
      </c>
      <c r="C11">
        <v>1</v>
      </c>
      <c r="D11" s="2">
        <v>45017</v>
      </c>
      <c r="E11" s="3">
        <v>1.3888888888888889E-3</v>
      </c>
      <c r="F11" s="2">
        <v>45017</v>
      </c>
      <c r="G11" s="3">
        <v>7.8472222222222221E-2</v>
      </c>
      <c r="H11" s="1" t="s">
        <v>23</v>
      </c>
      <c r="I11" t="s">
        <v>8</v>
      </c>
      <c r="J11" t="s">
        <v>601</v>
      </c>
      <c r="K11" s="9">
        <v>16.600000000000001</v>
      </c>
      <c r="L11" t="s">
        <v>28</v>
      </c>
      <c r="M11">
        <v>10</v>
      </c>
      <c r="N11" t="s">
        <v>34</v>
      </c>
      <c r="O11" s="3">
        <f>(Sala[[#This Row],[Hora de Salida]]-Sala[[#This Row],[Hora de llegada]])+IF(Sala[[#This Row],[Estado de la Mesa]]="Ocupada",(TEXT((15/(60*24)),"h:mm")),(TEXT(0,"h:mm")))</f>
        <v>8.7500000000000008E-2</v>
      </c>
      <c r="P11" s="5" t="str">
        <f>TEXT(((SUMIF(Cocina[Número de Orden],Sala[[#This Row],[Número de Orden]],Cocina[Tiempo de Preparación]))/(60*24)),"h:mm")</f>
        <v>0:29</v>
      </c>
      <c r="Q11" s="3">
        <f>MAX((Sala[[#This Row],[Tiempo de permanencia]]-Sala[[#This Row],[Tiempo de preparación]]),0)</f>
        <v>6.7361111111111122E-2</v>
      </c>
      <c r="R11" s="8">
        <f>SUMIF(Cocina[Número de Orden],Sala[[#This Row],[Número de Orden]],Cocina[Ganancia bruta])</f>
        <v>148</v>
      </c>
      <c r="S11" s="8">
        <f>SUMIF(Cocina[Número de Orden],Sala[[#This Row],[Número de Orden]],Cocina[Costo Unitario])</f>
        <v>45</v>
      </c>
      <c r="T11" s="2">
        <f>Sala[[#This Row],[Fecha de Salida]]</f>
        <v>45017</v>
      </c>
      <c r="U11" s="7" t="str">
        <f>TEXT(Sala[[#This Row],[Fecha factura]],"dddd")</f>
        <v>sábado</v>
      </c>
      <c r="V11" t="str">
        <f>IF(Sala[[#This Row],[Tiempo de degustación]]&gt;0,"Sí","No")</f>
        <v>Sí</v>
      </c>
      <c r="W11" s="19">
        <f>IF(Sala[[#This Row],[Cobrada]]="Sí",Sala[[#This Row],[Monto total]],0)</f>
        <v>148</v>
      </c>
    </row>
    <row r="12" spans="1:23" x14ac:dyDescent="0.25">
      <c r="A12">
        <v>14</v>
      </c>
      <c r="B12" t="s">
        <v>35</v>
      </c>
      <c r="C12">
        <v>1</v>
      </c>
      <c r="D12" s="2">
        <v>45017</v>
      </c>
      <c r="E12" s="3">
        <v>0.15694444444444444</v>
      </c>
      <c r="F12" s="2">
        <v>45017</v>
      </c>
      <c r="G12" s="3">
        <v>0.27291666666666664</v>
      </c>
      <c r="H12" s="1" t="s">
        <v>11</v>
      </c>
      <c r="I12" t="s">
        <v>8</v>
      </c>
      <c r="J12" t="s">
        <v>601</v>
      </c>
      <c r="K12" s="9">
        <v>32.89</v>
      </c>
      <c r="L12" t="s">
        <v>17</v>
      </c>
      <c r="M12">
        <v>11</v>
      </c>
      <c r="N12" t="s">
        <v>593</v>
      </c>
      <c r="O12" s="3">
        <f>(Sala[[#This Row],[Hora de Salida]]-Sala[[#This Row],[Hora de llegada]])+IF(Sala[[#This Row],[Estado de la Mesa]]="Ocupada",(TEXT((15/(60*24)),"h:mm")),(TEXT(0,"h:mm")))</f>
        <v>0.1159722222222222</v>
      </c>
      <c r="P12" s="5" t="str">
        <f>TEXT(((SUMIF(Cocina[Número de Orden],Sala[[#This Row],[Número de Orden]],Cocina[Tiempo de Preparación]))/(60*24)),"h:mm")</f>
        <v>0:56</v>
      </c>
      <c r="Q12" s="3">
        <f>MAX((Sala[[#This Row],[Tiempo de permanencia]]-Sala[[#This Row],[Tiempo de preparación]]),0)</f>
        <v>7.7083333333333309E-2</v>
      </c>
      <c r="R12" s="8">
        <f>SUMIF(Cocina[Número de Orden],Sala[[#This Row],[Número de Orden]],Cocina[Ganancia bruta])</f>
        <v>88</v>
      </c>
      <c r="S12" s="8">
        <f>SUMIF(Cocina[Número de Orden],Sala[[#This Row],[Número de Orden]],Cocina[Costo Unitario])</f>
        <v>34</v>
      </c>
      <c r="T12" s="2">
        <f>Sala[[#This Row],[Fecha de Salida]]</f>
        <v>45017</v>
      </c>
      <c r="U12" s="7" t="str">
        <f>TEXT(Sala[[#This Row],[Fecha factura]],"dddd")</f>
        <v>sábado</v>
      </c>
      <c r="V12" t="str">
        <f>IF(Sala[[#This Row],[Tiempo de degustación]]&gt;0,"Sí","No")</f>
        <v>Sí</v>
      </c>
      <c r="W12" s="19">
        <f>IF(Sala[[#This Row],[Cobrada]]="Sí",Sala[[#This Row],[Monto total]],0)</f>
        <v>88</v>
      </c>
    </row>
    <row r="13" spans="1:23" x14ac:dyDescent="0.25">
      <c r="A13">
        <v>14</v>
      </c>
      <c r="B13" t="s">
        <v>36</v>
      </c>
      <c r="C13">
        <v>6</v>
      </c>
      <c r="D13" s="2">
        <v>45017</v>
      </c>
      <c r="E13" s="3">
        <v>2.7777777777777779E-3</v>
      </c>
      <c r="F13" s="2">
        <v>45017</v>
      </c>
      <c r="G13" s="3">
        <v>0.14097222222222222</v>
      </c>
      <c r="H13" s="1" t="s">
        <v>23</v>
      </c>
      <c r="I13" t="s">
        <v>25</v>
      </c>
      <c r="J13" t="s">
        <v>601</v>
      </c>
      <c r="K13" s="9">
        <v>45.27</v>
      </c>
      <c r="L13" t="s">
        <v>28</v>
      </c>
      <c r="M13">
        <v>12</v>
      </c>
      <c r="N13" t="s">
        <v>14</v>
      </c>
      <c r="O13" s="3">
        <f>(Sala[[#This Row],[Hora de Salida]]-Sala[[#This Row],[Hora de llegada]])+IF(Sala[[#This Row],[Estado de la Mesa]]="Ocupada",(TEXT((15/(60*24)),"h:mm")),(TEXT(0,"h:mm")))</f>
        <v>0.14861111111111111</v>
      </c>
      <c r="P13" s="5" t="str">
        <f>TEXT(((SUMIF(Cocina[Número de Orden],Sala[[#This Row],[Número de Orden]],Cocina[Tiempo de Preparación]))/(60*24)),"h:mm")</f>
        <v>1:35</v>
      </c>
      <c r="Q13" s="3">
        <f>MAX((Sala[[#This Row],[Tiempo de permanencia]]-Sala[[#This Row],[Tiempo de preparación]]),0)</f>
        <v>8.2638888888888887E-2</v>
      </c>
      <c r="R13" s="8">
        <f>SUMIF(Cocina[Número de Orden],Sala[[#This Row],[Número de Orden]],Cocina[Ganancia bruta])</f>
        <v>326</v>
      </c>
      <c r="S13" s="8">
        <f>SUMIF(Cocina[Número de Orden],Sala[[#This Row],[Número de Orden]],Cocina[Costo Unitario])</f>
        <v>84</v>
      </c>
      <c r="T13" s="2">
        <f>Sala[[#This Row],[Fecha de Salida]]</f>
        <v>45017</v>
      </c>
      <c r="U13" s="7" t="str">
        <f>TEXT(Sala[[#This Row],[Fecha factura]],"dddd")</f>
        <v>sábado</v>
      </c>
      <c r="V13" t="str">
        <f>IF(Sala[[#This Row],[Tiempo de degustación]]&gt;0,"Sí","No")</f>
        <v>Sí</v>
      </c>
      <c r="W13" s="19">
        <f>IF(Sala[[#This Row],[Cobrada]]="Sí",Sala[[#This Row],[Monto total]],0)</f>
        <v>326</v>
      </c>
    </row>
    <row r="14" spans="1:23" x14ac:dyDescent="0.25">
      <c r="A14">
        <v>2</v>
      </c>
      <c r="B14" t="s">
        <v>37</v>
      </c>
      <c r="C14">
        <v>1</v>
      </c>
      <c r="D14" s="2">
        <v>45017</v>
      </c>
      <c r="E14" s="3">
        <v>0.13125000000000001</v>
      </c>
      <c r="F14" s="2">
        <v>45017</v>
      </c>
      <c r="G14" s="3">
        <v>0.23055555555555557</v>
      </c>
      <c r="H14" s="1" t="s">
        <v>20</v>
      </c>
      <c r="I14" t="s">
        <v>8</v>
      </c>
      <c r="J14" t="s">
        <v>13</v>
      </c>
      <c r="K14" s="9">
        <v>22.06</v>
      </c>
      <c r="L14" t="s">
        <v>28</v>
      </c>
      <c r="M14">
        <v>13</v>
      </c>
      <c r="N14" t="s">
        <v>18</v>
      </c>
      <c r="O14" s="3">
        <f>(Sala[[#This Row],[Hora de Salida]]-Sala[[#This Row],[Hora de llegada]])+IF(Sala[[#This Row],[Estado de la Mesa]]="Ocupada",(TEXT((15/(60*24)),"h:mm")),(TEXT(0,"h:mm")))</f>
        <v>0.10972222222222223</v>
      </c>
      <c r="P14" s="5" t="str">
        <f>TEXT(((SUMIF(Cocina[Número de Orden],Sala[[#This Row],[Número de Orden]],Cocina[Tiempo de Preparación]))/(60*24)),"h:mm")</f>
        <v>0:59</v>
      </c>
      <c r="Q14" s="3">
        <f>MAX((Sala[[#This Row],[Tiempo de permanencia]]-Sala[[#This Row],[Tiempo de preparación]]),0)</f>
        <v>6.8750000000000006E-2</v>
      </c>
      <c r="R14" s="8">
        <f>SUMIF(Cocina[Número de Orden],Sala[[#This Row],[Número de Orden]],Cocina[Ganancia bruta])</f>
        <v>87</v>
      </c>
      <c r="S14" s="8">
        <f>SUMIF(Cocina[Número de Orden],Sala[[#This Row],[Número de Orden]],Cocina[Costo Unitario])</f>
        <v>17</v>
      </c>
      <c r="T14" s="2">
        <f>Sala[[#This Row],[Fecha de Salida]]</f>
        <v>45017</v>
      </c>
      <c r="U14" s="7" t="str">
        <f>TEXT(Sala[[#This Row],[Fecha factura]],"dddd")</f>
        <v>sábado</v>
      </c>
      <c r="V14" t="str">
        <f>IF(Sala[[#This Row],[Tiempo de degustación]]&gt;0,"Sí","No")</f>
        <v>Sí</v>
      </c>
      <c r="W14" s="19">
        <f>IF(Sala[[#This Row],[Cobrada]]="Sí",Sala[[#This Row],[Monto total]],0)</f>
        <v>87</v>
      </c>
    </row>
    <row r="15" spans="1:23" x14ac:dyDescent="0.25">
      <c r="A15">
        <v>16</v>
      </c>
      <c r="B15" t="s">
        <v>39</v>
      </c>
      <c r="C15">
        <v>6</v>
      </c>
      <c r="D15" s="2">
        <v>45017</v>
      </c>
      <c r="E15" s="3">
        <v>1.2500000000000001E-2</v>
      </c>
      <c r="F15" s="2">
        <v>45017</v>
      </c>
      <c r="G15" s="3">
        <v>8.1944444444444445E-2</v>
      </c>
      <c r="H15" s="1" t="s">
        <v>16</v>
      </c>
      <c r="I15" t="s">
        <v>8</v>
      </c>
      <c r="J15" t="s">
        <v>13</v>
      </c>
      <c r="K15" s="9">
        <v>48.76</v>
      </c>
      <c r="L15" t="s">
        <v>17</v>
      </c>
      <c r="M15">
        <v>14</v>
      </c>
      <c r="N15" t="s">
        <v>593</v>
      </c>
      <c r="O15" s="3">
        <f>(Sala[[#This Row],[Hora de Salida]]-Sala[[#This Row],[Hora de llegada]])+IF(Sala[[#This Row],[Estado de la Mesa]]="Ocupada",(TEXT((15/(60*24)),"h:mm")),(TEXT(0,"h:mm")))</f>
        <v>6.9444444444444448E-2</v>
      </c>
      <c r="P15" s="5" t="str">
        <f>TEXT(((SUMIF(Cocina[Número de Orden],Sala[[#This Row],[Número de Orden]],Cocina[Tiempo de Preparación]))/(60*24)),"h:mm")</f>
        <v>2:34</v>
      </c>
      <c r="Q15" s="3">
        <f>MAX((Sala[[#This Row],[Tiempo de permanencia]]-Sala[[#This Row],[Tiempo de preparación]]),0)</f>
        <v>0</v>
      </c>
      <c r="R15" s="8">
        <f>SUMIF(Cocina[Número de Orden],Sala[[#This Row],[Número de Orden]],Cocina[Ganancia bruta])</f>
        <v>129</v>
      </c>
      <c r="S15" s="8">
        <f>SUMIF(Cocina[Número de Orden],Sala[[#This Row],[Número de Orden]],Cocina[Costo Unitario])</f>
        <v>64</v>
      </c>
      <c r="T15" s="2">
        <f>Sala[[#This Row],[Fecha de Salida]]</f>
        <v>45017</v>
      </c>
      <c r="U15" s="7" t="str">
        <f>TEXT(Sala[[#This Row],[Fecha factura]],"dddd")</f>
        <v>sábado</v>
      </c>
      <c r="V15" t="str">
        <f>IF(Sala[[#This Row],[Tiempo de degustación]]&gt;0,"Sí","No")</f>
        <v>No</v>
      </c>
      <c r="W15" s="19">
        <f>IF(Sala[[#This Row],[Cobrada]]="Sí",Sala[[#This Row],[Monto total]],0)</f>
        <v>0</v>
      </c>
    </row>
    <row r="16" spans="1:23" x14ac:dyDescent="0.25">
      <c r="A16">
        <v>6</v>
      </c>
      <c r="B16" t="s">
        <v>40</v>
      </c>
      <c r="C16">
        <v>4</v>
      </c>
      <c r="D16" s="2">
        <v>45017</v>
      </c>
      <c r="E16" s="3">
        <v>0.14166666666666666</v>
      </c>
      <c r="F16" s="2">
        <v>45017</v>
      </c>
      <c r="G16" s="3">
        <v>0.2076388888888889</v>
      </c>
      <c r="H16" s="1" t="s">
        <v>11</v>
      </c>
      <c r="I16" t="s">
        <v>12</v>
      </c>
      <c r="J16" t="s">
        <v>601</v>
      </c>
      <c r="K16" s="9">
        <v>28.77</v>
      </c>
      <c r="L16" t="s">
        <v>28</v>
      </c>
      <c r="M16">
        <v>15</v>
      </c>
      <c r="N16" t="s">
        <v>34</v>
      </c>
      <c r="O16" s="3">
        <f>(Sala[[#This Row],[Hora de Salida]]-Sala[[#This Row],[Hora de llegada]])+IF(Sala[[#This Row],[Estado de la Mesa]]="Ocupada",(TEXT((15/(60*24)),"h:mm")),(TEXT(0,"h:mm")))</f>
        <v>7.6388888888888909E-2</v>
      </c>
      <c r="P16" s="5" t="str">
        <f>TEXT(((SUMIF(Cocina[Número de Orden],Sala[[#This Row],[Número de Orden]],Cocina[Tiempo de Preparación]))/(60*24)),"h:mm")</f>
        <v>1:43</v>
      </c>
      <c r="Q16" s="3">
        <f>MAX((Sala[[#This Row],[Tiempo de permanencia]]-Sala[[#This Row],[Tiempo de preparación]]),0)</f>
        <v>4.8611111111111355E-3</v>
      </c>
      <c r="R16" s="8">
        <f>SUMIF(Cocina[Número de Orden],Sala[[#This Row],[Número de Orden]],Cocina[Ganancia bruta])</f>
        <v>224</v>
      </c>
      <c r="S16" s="8">
        <f>SUMIF(Cocina[Número de Orden],Sala[[#This Row],[Número de Orden]],Cocina[Costo Unitario])</f>
        <v>50</v>
      </c>
      <c r="T16" s="2">
        <f>Sala[[#This Row],[Fecha de Salida]]</f>
        <v>45017</v>
      </c>
      <c r="U16" s="7" t="str">
        <f>TEXT(Sala[[#This Row],[Fecha factura]],"dddd")</f>
        <v>sábado</v>
      </c>
      <c r="V16" t="str">
        <f>IF(Sala[[#This Row],[Tiempo de degustación]]&gt;0,"Sí","No")</f>
        <v>Sí</v>
      </c>
      <c r="W16" s="19">
        <f>IF(Sala[[#This Row],[Cobrada]]="Sí",Sala[[#This Row],[Monto total]],0)</f>
        <v>224</v>
      </c>
    </row>
    <row r="17" spans="1:23" x14ac:dyDescent="0.25">
      <c r="A17">
        <v>20</v>
      </c>
      <c r="B17" t="s">
        <v>41</v>
      </c>
      <c r="C17">
        <v>5</v>
      </c>
      <c r="D17" s="2">
        <v>45017</v>
      </c>
      <c r="E17" s="3">
        <v>0.10486111111111111</v>
      </c>
      <c r="F17" s="2">
        <v>45017</v>
      </c>
      <c r="G17" s="3">
        <v>0.18333333333333332</v>
      </c>
      <c r="H17" s="1" t="s">
        <v>23</v>
      </c>
      <c r="I17" t="s">
        <v>8</v>
      </c>
      <c r="J17" t="s">
        <v>13</v>
      </c>
      <c r="K17" s="9">
        <v>37.9</v>
      </c>
      <c r="L17" t="s">
        <v>9</v>
      </c>
      <c r="M17">
        <v>16</v>
      </c>
      <c r="N17" t="s">
        <v>32</v>
      </c>
      <c r="O17" s="3">
        <f>(Sala[[#This Row],[Hora de Salida]]-Sala[[#This Row],[Hora de llegada]])+IF(Sala[[#This Row],[Estado de la Mesa]]="Ocupada",(TEXT((15/(60*24)),"h:mm")),(TEXT(0,"h:mm")))</f>
        <v>7.8472222222222207E-2</v>
      </c>
      <c r="P17" s="5" t="str">
        <f>TEXT(((SUMIF(Cocina[Número de Orden],Sala[[#This Row],[Número de Orden]],Cocina[Tiempo de Preparación]))/(60*24)),"h:mm")</f>
        <v>0:38</v>
      </c>
      <c r="Q17" s="3">
        <f>MAX((Sala[[#This Row],[Tiempo de permanencia]]-Sala[[#This Row],[Tiempo de preparación]]),0)</f>
        <v>5.2083333333333315E-2</v>
      </c>
      <c r="R17" s="8">
        <f>SUMIF(Cocina[Número de Orden],Sala[[#This Row],[Número de Orden]],Cocina[Ganancia bruta])</f>
        <v>28</v>
      </c>
      <c r="S17" s="8">
        <f>SUMIF(Cocina[Número de Orden],Sala[[#This Row],[Número de Orden]],Cocina[Costo Unitario])</f>
        <v>16</v>
      </c>
      <c r="T17" s="2">
        <f>Sala[[#This Row],[Fecha de Salida]]</f>
        <v>45017</v>
      </c>
      <c r="U17" s="7" t="str">
        <f>TEXT(Sala[[#This Row],[Fecha factura]],"dddd")</f>
        <v>sábado</v>
      </c>
      <c r="V17" t="str">
        <f>IF(Sala[[#This Row],[Tiempo de degustación]]&gt;0,"Sí","No")</f>
        <v>Sí</v>
      </c>
      <c r="W17" s="19">
        <f>IF(Sala[[#This Row],[Cobrada]]="Sí",Sala[[#This Row],[Monto total]],0)</f>
        <v>28</v>
      </c>
    </row>
    <row r="18" spans="1:23" x14ac:dyDescent="0.25">
      <c r="A18">
        <v>14</v>
      </c>
      <c r="B18" t="s">
        <v>43</v>
      </c>
      <c r="C18">
        <v>6</v>
      </c>
      <c r="D18" s="2">
        <v>45017</v>
      </c>
      <c r="E18" s="3">
        <v>6.2500000000000003E-3</v>
      </c>
      <c r="F18" s="2">
        <v>45017</v>
      </c>
      <c r="G18" s="3">
        <v>0.14374999999999999</v>
      </c>
      <c r="H18" s="1" t="s">
        <v>16</v>
      </c>
      <c r="I18" t="s">
        <v>12</v>
      </c>
      <c r="J18" t="s">
        <v>601</v>
      </c>
      <c r="K18" s="9">
        <v>12.17</v>
      </c>
      <c r="L18" t="s">
        <v>17</v>
      </c>
      <c r="M18">
        <v>17</v>
      </c>
      <c r="N18" t="s">
        <v>44</v>
      </c>
      <c r="O18" s="3">
        <f>(Sala[[#This Row],[Hora de Salida]]-Sala[[#This Row],[Hora de llegada]])+IF(Sala[[#This Row],[Estado de la Mesa]]="Ocupada",(TEXT((15/(60*24)),"h:mm")),(TEXT(0,"h:mm")))</f>
        <v>0.13749999999999998</v>
      </c>
      <c r="P18" s="5" t="str">
        <f>TEXT(((SUMIF(Cocina[Número de Orden],Sala[[#This Row],[Número de Orden]],Cocina[Tiempo de Preparación]))/(60*24)),"h:mm")</f>
        <v>2:38</v>
      </c>
      <c r="Q18" s="3">
        <f>MAX((Sala[[#This Row],[Tiempo de permanencia]]-Sala[[#This Row],[Tiempo de preparación]]),0)</f>
        <v>2.7777777777777762E-2</v>
      </c>
      <c r="R18" s="8">
        <f>SUMIF(Cocina[Número de Orden],Sala[[#This Row],[Número de Orden]],Cocina[Ganancia bruta])</f>
        <v>137</v>
      </c>
      <c r="S18" s="8">
        <f>SUMIF(Cocina[Número de Orden],Sala[[#This Row],[Número de Orden]],Cocina[Costo Unitario])</f>
        <v>44</v>
      </c>
      <c r="T18" s="2">
        <f>Sala[[#This Row],[Fecha de Salida]]</f>
        <v>45017</v>
      </c>
      <c r="U18" s="7" t="str">
        <f>TEXT(Sala[[#This Row],[Fecha factura]],"dddd")</f>
        <v>sábado</v>
      </c>
      <c r="V18" t="str">
        <f>IF(Sala[[#This Row],[Tiempo de degustación]]&gt;0,"Sí","No")</f>
        <v>Sí</v>
      </c>
      <c r="W18" s="19">
        <f>IF(Sala[[#This Row],[Cobrada]]="Sí",Sala[[#This Row],[Monto total]],0)</f>
        <v>137</v>
      </c>
    </row>
    <row r="19" spans="1:23" x14ac:dyDescent="0.25">
      <c r="A19">
        <v>9</v>
      </c>
      <c r="B19" t="s">
        <v>45</v>
      </c>
      <c r="C19">
        <v>2</v>
      </c>
      <c r="D19" s="2">
        <v>45017</v>
      </c>
      <c r="E19" s="3">
        <v>8.7499999999999994E-2</v>
      </c>
      <c r="F19" s="2">
        <v>45017</v>
      </c>
      <c r="G19" s="3">
        <v>0.18472222222222223</v>
      </c>
      <c r="H19" s="1" t="s">
        <v>16</v>
      </c>
      <c r="I19" t="s">
        <v>12</v>
      </c>
      <c r="J19" t="s">
        <v>601</v>
      </c>
      <c r="K19" s="9">
        <v>33.090000000000003</v>
      </c>
      <c r="L19" t="s">
        <v>17</v>
      </c>
      <c r="M19">
        <v>18</v>
      </c>
      <c r="N19" t="s">
        <v>14</v>
      </c>
      <c r="O19" s="3">
        <f>(Sala[[#This Row],[Hora de Salida]]-Sala[[#This Row],[Hora de llegada]])+IF(Sala[[#This Row],[Estado de la Mesa]]="Ocupada",(TEXT((15/(60*24)),"h:mm")),(TEXT(0,"h:mm")))</f>
        <v>9.7222222222222238E-2</v>
      </c>
      <c r="P19" s="5" t="str">
        <f>TEXT(((SUMIF(Cocina[Número de Orden],Sala[[#This Row],[Número de Orden]],Cocina[Tiempo de Preparación]))/(60*24)),"h:mm")</f>
        <v>2:14</v>
      </c>
      <c r="Q19" s="3">
        <f>MAX((Sala[[#This Row],[Tiempo de permanencia]]-Sala[[#This Row],[Tiempo de preparación]]),0)</f>
        <v>4.1666666666666796E-3</v>
      </c>
      <c r="R19" s="8">
        <f>SUMIF(Cocina[Número de Orden],Sala[[#This Row],[Número de Orden]],Cocina[Ganancia bruta])</f>
        <v>251</v>
      </c>
      <c r="S19" s="8">
        <f>SUMIF(Cocina[Número de Orden],Sala[[#This Row],[Número de Orden]],Cocina[Costo Unitario])</f>
        <v>76</v>
      </c>
      <c r="T19" s="2">
        <f>Sala[[#This Row],[Fecha de Salida]]</f>
        <v>45017</v>
      </c>
      <c r="U19" s="7" t="str">
        <f>TEXT(Sala[[#This Row],[Fecha factura]],"dddd")</f>
        <v>sábado</v>
      </c>
      <c r="V19" t="str">
        <f>IF(Sala[[#This Row],[Tiempo de degustación]]&gt;0,"Sí","No")</f>
        <v>Sí</v>
      </c>
      <c r="W19" s="19">
        <f>IF(Sala[[#This Row],[Cobrada]]="Sí",Sala[[#This Row],[Monto total]],0)</f>
        <v>251</v>
      </c>
    </row>
    <row r="20" spans="1:23" x14ac:dyDescent="0.25">
      <c r="A20">
        <v>18</v>
      </c>
      <c r="B20" t="s">
        <v>46</v>
      </c>
      <c r="C20">
        <v>3</v>
      </c>
      <c r="D20" s="2">
        <v>45017</v>
      </c>
      <c r="E20" s="3">
        <v>2.4305555555555556E-2</v>
      </c>
      <c r="F20" s="2">
        <v>45017</v>
      </c>
      <c r="G20" s="3">
        <v>0.1451388888888889</v>
      </c>
      <c r="H20" s="1" t="s">
        <v>16</v>
      </c>
      <c r="I20" t="s">
        <v>8</v>
      </c>
      <c r="J20" t="s">
        <v>601</v>
      </c>
      <c r="K20" s="9">
        <v>17.45</v>
      </c>
      <c r="L20" t="s">
        <v>17</v>
      </c>
      <c r="M20">
        <v>19</v>
      </c>
      <c r="N20" t="s">
        <v>47</v>
      </c>
      <c r="O20" s="3">
        <f>(Sala[[#This Row],[Hora de Salida]]-Sala[[#This Row],[Hora de llegada]])+IF(Sala[[#This Row],[Estado de la Mesa]]="Ocupada",(TEXT((15/(60*24)),"h:mm")),(TEXT(0,"h:mm")))</f>
        <v>0.12083333333333335</v>
      </c>
      <c r="P20" s="5" t="str">
        <f>TEXT(((SUMIF(Cocina[Número de Orden],Sala[[#This Row],[Número de Orden]],Cocina[Tiempo de Preparación]))/(60*24)),"h:mm")</f>
        <v>0:44</v>
      </c>
      <c r="Q20" s="3">
        <f>MAX((Sala[[#This Row],[Tiempo de permanencia]]-Sala[[#This Row],[Tiempo de preparación]]),0)</f>
        <v>9.027777777777779E-2</v>
      </c>
      <c r="R20" s="8">
        <f>SUMIF(Cocina[Número de Orden],Sala[[#This Row],[Número de Orden]],Cocina[Ganancia bruta])</f>
        <v>80</v>
      </c>
      <c r="S20" s="8">
        <f>SUMIF(Cocina[Número de Orden],Sala[[#This Row],[Número de Orden]],Cocina[Costo Unitario])</f>
        <v>25</v>
      </c>
      <c r="T20" s="2">
        <f>Sala[[#This Row],[Fecha de Salida]]</f>
        <v>45017</v>
      </c>
      <c r="U20" s="7" t="str">
        <f>TEXT(Sala[[#This Row],[Fecha factura]],"dddd")</f>
        <v>sábado</v>
      </c>
      <c r="V20" t="str">
        <f>IF(Sala[[#This Row],[Tiempo de degustación]]&gt;0,"Sí","No")</f>
        <v>Sí</v>
      </c>
      <c r="W20" s="19">
        <f>IF(Sala[[#This Row],[Cobrada]]="Sí",Sala[[#This Row],[Monto total]],0)</f>
        <v>80</v>
      </c>
    </row>
    <row r="21" spans="1:23" x14ac:dyDescent="0.25">
      <c r="A21">
        <v>8</v>
      </c>
      <c r="B21" t="s">
        <v>49</v>
      </c>
      <c r="C21">
        <v>2</v>
      </c>
      <c r="D21" s="2">
        <v>45017</v>
      </c>
      <c r="E21" s="3">
        <v>5.9027777777777776E-2</v>
      </c>
      <c r="F21" s="2">
        <v>45017</v>
      </c>
      <c r="G21" s="3">
        <v>0.21666666666666667</v>
      </c>
      <c r="H21" s="1" t="s">
        <v>7</v>
      </c>
      <c r="I21" t="s">
        <v>8</v>
      </c>
      <c r="J21" t="s">
        <v>601</v>
      </c>
      <c r="K21" s="9">
        <v>31.7</v>
      </c>
      <c r="L21" t="s">
        <v>9</v>
      </c>
      <c r="M21">
        <v>20</v>
      </c>
      <c r="N21" t="s">
        <v>47</v>
      </c>
      <c r="O21" s="3">
        <f>(Sala[[#This Row],[Hora de Salida]]-Sala[[#This Row],[Hora de llegada]])+IF(Sala[[#This Row],[Estado de la Mesa]]="Ocupada",(TEXT((15/(60*24)),"h:mm")),(TEXT(0,"h:mm")))</f>
        <v>0.15763888888888888</v>
      </c>
      <c r="P21" s="5" t="str">
        <f>TEXT(((SUMIF(Cocina[Número de Orden],Sala[[#This Row],[Número de Orden]],Cocina[Tiempo de Preparación]))/(60*24)),"h:mm")</f>
        <v>1:10</v>
      </c>
      <c r="Q21" s="3">
        <f>MAX((Sala[[#This Row],[Tiempo de permanencia]]-Sala[[#This Row],[Tiempo de preparación]]),0)</f>
        <v>0.10902777777777778</v>
      </c>
      <c r="R21" s="8">
        <f>SUMIF(Cocina[Número de Orden],Sala[[#This Row],[Número de Orden]],Cocina[Ganancia bruta])</f>
        <v>178</v>
      </c>
      <c r="S21" s="8">
        <f>SUMIF(Cocina[Número de Orden],Sala[[#This Row],[Número de Orden]],Cocina[Costo Unitario])</f>
        <v>50</v>
      </c>
      <c r="T21" s="2">
        <f>Sala[[#This Row],[Fecha de Salida]]</f>
        <v>45017</v>
      </c>
      <c r="U21" s="7" t="str">
        <f>TEXT(Sala[[#This Row],[Fecha factura]],"dddd")</f>
        <v>sábado</v>
      </c>
      <c r="V21" t="str">
        <f>IF(Sala[[#This Row],[Tiempo de degustación]]&gt;0,"Sí","No")</f>
        <v>Sí</v>
      </c>
      <c r="W21" s="19">
        <f>IF(Sala[[#This Row],[Cobrada]]="Sí",Sala[[#This Row],[Monto total]],0)</f>
        <v>178</v>
      </c>
    </row>
    <row r="22" spans="1:23" x14ac:dyDescent="0.25">
      <c r="A22">
        <v>12</v>
      </c>
      <c r="B22" t="s">
        <v>50</v>
      </c>
      <c r="C22">
        <v>2</v>
      </c>
      <c r="D22" s="2">
        <v>45017</v>
      </c>
      <c r="E22" s="3">
        <v>0.15208333333333332</v>
      </c>
      <c r="F22" s="2">
        <v>45017</v>
      </c>
      <c r="G22" s="3">
        <v>0.24444444444444444</v>
      </c>
      <c r="H22" s="1" t="s">
        <v>7</v>
      </c>
      <c r="I22" t="s">
        <v>8</v>
      </c>
      <c r="J22" t="s">
        <v>601</v>
      </c>
      <c r="K22" s="9">
        <v>20.53</v>
      </c>
      <c r="L22" t="s">
        <v>9</v>
      </c>
      <c r="M22">
        <v>21</v>
      </c>
      <c r="N22" t="s">
        <v>34</v>
      </c>
      <c r="O22" s="3">
        <f>(Sala[[#This Row],[Hora de Salida]]-Sala[[#This Row],[Hora de llegada]])+IF(Sala[[#This Row],[Estado de la Mesa]]="Ocupada",(TEXT((15/(60*24)),"h:mm")),(TEXT(0,"h:mm")))</f>
        <v>9.2361111111111116E-2</v>
      </c>
      <c r="P22" s="5" t="str">
        <f>TEXT(((SUMIF(Cocina[Número de Orden],Sala[[#This Row],[Número de Orden]],Cocina[Tiempo de Preparación]))/(60*24)),"h:mm")</f>
        <v>2:32</v>
      </c>
      <c r="Q22" s="3">
        <f>MAX((Sala[[#This Row],[Tiempo de permanencia]]-Sala[[#This Row],[Tiempo de preparación]]),0)</f>
        <v>0</v>
      </c>
      <c r="R22" s="8">
        <f>SUMIF(Cocina[Número de Orden],Sala[[#This Row],[Número de Orden]],Cocina[Ganancia bruta])</f>
        <v>274</v>
      </c>
      <c r="S22" s="8">
        <f>SUMIF(Cocina[Número de Orden],Sala[[#This Row],[Número de Orden]],Cocina[Costo Unitario])</f>
        <v>71</v>
      </c>
      <c r="T22" s="2">
        <f>Sala[[#This Row],[Fecha de Salida]]</f>
        <v>45017</v>
      </c>
      <c r="U22" s="7" t="str">
        <f>TEXT(Sala[[#This Row],[Fecha factura]],"dddd")</f>
        <v>sábado</v>
      </c>
      <c r="V22" t="str">
        <f>IF(Sala[[#This Row],[Tiempo de degustación]]&gt;0,"Sí","No")</f>
        <v>No</v>
      </c>
      <c r="W22" s="19">
        <f>IF(Sala[[#This Row],[Cobrada]]="Sí",Sala[[#This Row],[Monto total]],0)</f>
        <v>0</v>
      </c>
    </row>
    <row r="23" spans="1:23" x14ac:dyDescent="0.25">
      <c r="A23">
        <v>15</v>
      </c>
      <c r="B23" t="s">
        <v>51</v>
      </c>
      <c r="C23">
        <v>1</v>
      </c>
      <c r="D23" s="2">
        <v>45017</v>
      </c>
      <c r="E23" s="3">
        <v>9.4444444444444442E-2</v>
      </c>
      <c r="F23" s="2">
        <v>45017</v>
      </c>
      <c r="G23" s="3">
        <v>0.19930555555555557</v>
      </c>
      <c r="H23" s="1" t="s">
        <v>23</v>
      </c>
      <c r="I23" t="s">
        <v>8</v>
      </c>
      <c r="J23" t="s">
        <v>601</v>
      </c>
      <c r="K23" s="9">
        <v>45.41</v>
      </c>
      <c r="L23" t="s">
        <v>17</v>
      </c>
      <c r="M23">
        <v>22</v>
      </c>
      <c r="N23" t="s">
        <v>44</v>
      </c>
      <c r="O23" s="3">
        <f>(Sala[[#This Row],[Hora de Salida]]-Sala[[#This Row],[Hora de llegada]])+IF(Sala[[#This Row],[Estado de la Mesa]]="Ocupada",(TEXT((15/(60*24)),"h:mm")),(TEXT(0,"h:mm")))</f>
        <v>0.10486111111111113</v>
      </c>
      <c r="P23" s="5" t="str">
        <f>TEXT(((SUMIF(Cocina[Número de Orden],Sala[[#This Row],[Número de Orden]],Cocina[Tiempo de Preparación]))/(60*24)),"h:mm")</f>
        <v>2:03</v>
      </c>
      <c r="Q23" s="3">
        <f>MAX((Sala[[#This Row],[Tiempo de permanencia]]-Sala[[#This Row],[Tiempo de preparación]]),0)</f>
        <v>1.9444444444444459E-2</v>
      </c>
      <c r="R23" s="8">
        <f>SUMIF(Cocina[Número de Orden],Sala[[#This Row],[Número de Orden]],Cocina[Ganancia bruta])</f>
        <v>213</v>
      </c>
      <c r="S23" s="8">
        <f>SUMIF(Cocina[Número de Orden],Sala[[#This Row],[Número de Orden]],Cocina[Costo Unitario])</f>
        <v>68</v>
      </c>
      <c r="T23" s="2">
        <f>Sala[[#This Row],[Fecha de Salida]]</f>
        <v>45017</v>
      </c>
      <c r="U23" s="7" t="str">
        <f>TEXT(Sala[[#This Row],[Fecha factura]],"dddd")</f>
        <v>sábado</v>
      </c>
      <c r="V23" t="str">
        <f>IF(Sala[[#This Row],[Tiempo de degustación]]&gt;0,"Sí","No")</f>
        <v>Sí</v>
      </c>
      <c r="W23" s="19">
        <f>IF(Sala[[#This Row],[Cobrada]]="Sí",Sala[[#This Row],[Monto total]],0)</f>
        <v>213</v>
      </c>
    </row>
    <row r="24" spans="1:23" x14ac:dyDescent="0.25">
      <c r="A24">
        <v>1</v>
      </c>
      <c r="B24" t="s">
        <v>52</v>
      </c>
      <c r="C24">
        <v>5</v>
      </c>
      <c r="D24" s="2">
        <v>45017</v>
      </c>
      <c r="E24" s="3">
        <v>0.11388888888888889</v>
      </c>
      <c r="F24" s="2">
        <v>45017</v>
      </c>
      <c r="G24" s="3">
        <v>0.17291666666666666</v>
      </c>
      <c r="H24" s="1" t="s">
        <v>20</v>
      </c>
      <c r="I24" t="s">
        <v>25</v>
      </c>
      <c r="J24" t="s">
        <v>601</v>
      </c>
      <c r="K24" s="9">
        <v>38.46</v>
      </c>
      <c r="L24" t="s">
        <v>17</v>
      </c>
      <c r="M24">
        <v>23</v>
      </c>
      <c r="N24" t="s">
        <v>47</v>
      </c>
      <c r="O24" s="3">
        <f>(Sala[[#This Row],[Hora de Salida]]-Sala[[#This Row],[Hora de llegada]])+IF(Sala[[#This Row],[Estado de la Mesa]]="Ocupada",(TEXT((15/(60*24)),"h:mm")),(TEXT(0,"h:mm")))</f>
        <v>5.9027777777777776E-2</v>
      </c>
      <c r="P24" s="5" t="str">
        <f>TEXT(((SUMIF(Cocina[Número de Orden],Sala[[#This Row],[Número de Orden]],Cocina[Tiempo de Preparación]))/(60*24)),"h:mm")</f>
        <v>1:03</v>
      </c>
      <c r="Q24" s="3">
        <f>MAX((Sala[[#This Row],[Tiempo de permanencia]]-Sala[[#This Row],[Tiempo de preparación]]),0)</f>
        <v>1.5277777777777779E-2</v>
      </c>
      <c r="R24" s="8">
        <f>SUMIF(Cocina[Número de Orden],Sala[[#This Row],[Número de Orden]],Cocina[Ganancia bruta])</f>
        <v>138</v>
      </c>
      <c r="S24" s="8">
        <f>SUMIF(Cocina[Número de Orden],Sala[[#This Row],[Número de Orden]],Cocina[Costo Unitario])</f>
        <v>27</v>
      </c>
      <c r="T24" s="2">
        <f>Sala[[#This Row],[Fecha de Salida]]</f>
        <v>45017</v>
      </c>
      <c r="U24" s="7" t="str">
        <f>TEXT(Sala[[#This Row],[Fecha factura]],"dddd")</f>
        <v>sábado</v>
      </c>
      <c r="V24" t="str">
        <f>IF(Sala[[#This Row],[Tiempo de degustación]]&gt;0,"Sí","No")</f>
        <v>Sí</v>
      </c>
      <c r="W24" s="19">
        <f>IF(Sala[[#This Row],[Cobrada]]="Sí",Sala[[#This Row],[Monto total]],0)</f>
        <v>138</v>
      </c>
    </row>
    <row r="25" spans="1:23" x14ac:dyDescent="0.25">
      <c r="A25">
        <v>5</v>
      </c>
      <c r="B25" t="s">
        <v>53</v>
      </c>
      <c r="C25">
        <v>5</v>
      </c>
      <c r="D25" s="2">
        <v>45017</v>
      </c>
      <c r="E25" s="3">
        <v>0.12569444444444444</v>
      </c>
      <c r="F25" s="2">
        <v>45017</v>
      </c>
      <c r="G25" s="3">
        <v>0.2638888888888889</v>
      </c>
      <c r="H25" s="1" t="s">
        <v>7</v>
      </c>
      <c r="I25" t="s">
        <v>8</v>
      </c>
      <c r="J25" t="s">
        <v>601</v>
      </c>
      <c r="K25" s="9">
        <v>38.18</v>
      </c>
      <c r="L25" t="s">
        <v>28</v>
      </c>
      <c r="M25">
        <v>24</v>
      </c>
      <c r="N25" t="s">
        <v>29</v>
      </c>
      <c r="O25" s="3">
        <f>(Sala[[#This Row],[Hora de Salida]]-Sala[[#This Row],[Hora de llegada]])+IF(Sala[[#This Row],[Estado de la Mesa]]="Ocupada",(TEXT((15/(60*24)),"h:mm")),(TEXT(0,"h:mm")))</f>
        <v>0.14861111111111111</v>
      </c>
      <c r="P25" s="5" t="str">
        <f>TEXT(((SUMIF(Cocina[Número de Orden],Sala[[#This Row],[Número de Orden]],Cocina[Tiempo de Preparación]))/(60*24)),"h:mm")</f>
        <v>3:00</v>
      </c>
      <c r="Q25" s="3">
        <f>MAX((Sala[[#This Row],[Tiempo de permanencia]]-Sala[[#This Row],[Tiempo de preparación]]),0)</f>
        <v>2.361111111111111E-2</v>
      </c>
      <c r="R25" s="8">
        <f>SUMIF(Cocina[Número de Orden],Sala[[#This Row],[Número de Orden]],Cocina[Ganancia bruta])</f>
        <v>233</v>
      </c>
      <c r="S25" s="8">
        <f>SUMIF(Cocina[Número de Orden],Sala[[#This Row],[Número de Orden]],Cocina[Costo Unitario])</f>
        <v>71</v>
      </c>
      <c r="T25" s="2">
        <f>Sala[[#This Row],[Fecha de Salida]]</f>
        <v>45017</v>
      </c>
      <c r="U25" s="7" t="str">
        <f>TEXT(Sala[[#This Row],[Fecha factura]],"dddd")</f>
        <v>sábado</v>
      </c>
      <c r="V25" t="str">
        <f>IF(Sala[[#This Row],[Tiempo de degustación]]&gt;0,"Sí","No")</f>
        <v>Sí</v>
      </c>
      <c r="W25" s="19">
        <f>IF(Sala[[#This Row],[Cobrada]]="Sí",Sala[[#This Row],[Monto total]],0)</f>
        <v>233</v>
      </c>
    </row>
    <row r="26" spans="1:23" x14ac:dyDescent="0.25">
      <c r="A26">
        <v>12</v>
      </c>
      <c r="B26" t="s">
        <v>54</v>
      </c>
      <c r="C26">
        <v>5</v>
      </c>
      <c r="D26" s="2">
        <v>45017</v>
      </c>
      <c r="E26" s="3">
        <v>0.12569444444444444</v>
      </c>
      <c r="F26" s="2">
        <v>45017</v>
      </c>
      <c r="G26" s="3">
        <v>0.2076388888888889</v>
      </c>
      <c r="H26" s="1" t="s">
        <v>20</v>
      </c>
      <c r="I26" t="s">
        <v>25</v>
      </c>
      <c r="J26" t="s">
        <v>600</v>
      </c>
      <c r="K26" s="9">
        <v>46.15</v>
      </c>
      <c r="L26" t="s">
        <v>28</v>
      </c>
      <c r="M26">
        <v>25</v>
      </c>
      <c r="N26" t="s">
        <v>14</v>
      </c>
      <c r="O26" s="3">
        <f>(Sala[[#This Row],[Hora de Salida]]-Sala[[#This Row],[Hora de llegada]])+IF(Sala[[#This Row],[Estado de la Mesa]]="Ocupada",(TEXT((15/(60*24)),"h:mm")),(TEXT(0,"h:mm")))</f>
        <v>9.236111111111113E-2</v>
      </c>
      <c r="P26" s="5" t="str">
        <f>TEXT(((SUMIF(Cocina[Número de Orden],Sala[[#This Row],[Número de Orden]],Cocina[Tiempo de Preparación]))/(60*24)),"h:mm")</f>
        <v>0:35</v>
      </c>
      <c r="Q26" s="3">
        <f>MAX((Sala[[#This Row],[Tiempo de permanencia]]-Sala[[#This Row],[Tiempo de preparación]]),0)</f>
        <v>6.8055555555555577E-2</v>
      </c>
      <c r="R26" s="8">
        <f>SUMIF(Cocina[Número de Orden],Sala[[#This Row],[Número de Orden]],Cocina[Ganancia bruta])</f>
        <v>34</v>
      </c>
      <c r="S26" s="8">
        <f>SUMIF(Cocina[Número de Orden],Sala[[#This Row],[Número de Orden]],Cocina[Costo Unitario])</f>
        <v>20</v>
      </c>
      <c r="T26" s="2">
        <f>Sala[[#This Row],[Fecha de Salida]]</f>
        <v>45017</v>
      </c>
      <c r="U26" s="7" t="str">
        <f>TEXT(Sala[[#This Row],[Fecha factura]],"dddd")</f>
        <v>sábado</v>
      </c>
      <c r="V26" t="str">
        <f>IF(Sala[[#This Row],[Tiempo de degustación]]&gt;0,"Sí","No")</f>
        <v>Sí</v>
      </c>
      <c r="W26" s="19">
        <f>IF(Sala[[#This Row],[Cobrada]]="Sí",Sala[[#This Row],[Monto total]],0)</f>
        <v>34</v>
      </c>
    </row>
    <row r="27" spans="1:23" x14ac:dyDescent="0.25">
      <c r="A27">
        <v>18</v>
      </c>
      <c r="B27" t="s">
        <v>56</v>
      </c>
      <c r="C27">
        <v>2</v>
      </c>
      <c r="D27" s="2">
        <v>45017</v>
      </c>
      <c r="E27" s="3">
        <v>8.611111111111111E-2</v>
      </c>
      <c r="F27" s="2">
        <v>45017</v>
      </c>
      <c r="G27" s="3">
        <v>0.24097222222222223</v>
      </c>
      <c r="H27" s="1" t="s">
        <v>20</v>
      </c>
      <c r="I27" t="s">
        <v>12</v>
      </c>
      <c r="J27" t="s">
        <v>601</v>
      </c>
      <c r="K27" s="9">
        <v>10.37</v>
      </c>
      <c r="L27" t="s">
        <v>28</v>
      </c>
      <c r="M27">
        <v>26</v>
      </c>
      <c r="N27" t="s">
        <v>34</v>
      </c>
      <c r="O27" s="3">
        <f>(Sala[[#This Row],[Hora de Salida]]-Sala[[#This Row],[Hora de llegada]])+IF(Sala[[#This Row],[Estado de la Mesa]]="Ocupada",(TEXT((15/(60*24)),"h:mm")),(TEXT(0,"h:mm")))</f>
        <v>0.16527777777777777</v>
      </c>
      <c r="P27" s="5" t="str">
        <f>TEXT(((SUMIF(Cocina[Número de Orden],Sala[[#This Row],[Número de Orden]],Cocina[Tiempo de Preparación]))/(60*24)),"h:mm")</f>
        <v>1:49</v>
      </c>
      <c r="Q27" s="3">
        <f>MAX((Sala[[#This Row],[Tiempo de permanencia]]-Sala[[#This Row],[Tiempo de preparación]]),0)</f>
        <v>8.9583333333333334E-2</v>
      </c>
      <c r="R27" s="8">
        <f>SUMIF(Cocina[Número de Orden],Sala[[#This Row],[Número de Orden]],Cocina[Ganancia bruta])</f>
        <v>126</v>
      </c>
      <c r="S27" s="8">
        <f>SUMIF(Cocina[Número de Orden],Sala[[#This Row],[Número de Orden]],Cocina[Costo Unitario])</f>
        <v>37</v>
      </c>
      <c r="T27" s="2">
        <f>Sala[[#This Row],[Fecha de Salida]]</f>
        <v>45017</v>
      </c>
      <c r="U27" s="7" t="str">
        <f>TEXT(Sala[[#This Row],[Fecha factura]],"dddd")</f>
        <v>sábado</v>
      </c>
      <c r="V27" t="str">
        <f>IF(Sala[[#This Row],[Tiempo de degustación]]&gt;0,"Sí","No")</f>
        <v>Sí</v>
      </c>
      <c r="W27" s="19">
        <f>IF(Sala[[#This Row],[Cobrada]]="Sí",Sala[[#This Row],[Monto total]],0)</f>
        <v>126</v>
      </c>
    </row>
    <row r="28" spans="1:23" x14ac:dyDescent="0.25">
      <c r="A28">
        <v>4</v>
      </c>
      <c r="B28" t="s">
        <v>57</v>
      </c>
      <c r="C28">
        <v>2</v>
      </c>
      <c r="D28" s="2">
        <v>45017</v>
      </c>
      <c r="E28" s="3">
        <v>5.486111111111111E-2</v>
      </c>
      <c r="F28" s="2">
        <v>45017</v>
      </c>
      <c r="G28" s="3">
        <v>0.10208333333333333</v>
      </c>
      <c r="H28" s="1" t="s">
        <v>20</v>
      </c>
      <c r="I28" t="s">
        <v>8</v>
      </c>
      <c r="J28" t="s">
        <v>601</v>
      </c>
      <c r="K28" s="9">
        <v>19.27</v>
      </c>
      <c r="L28" t="s">
        <v>28</v>
      </c>
      <c r="M28">
        <v>27</v>
      </c>
      <c r="N28" t="s">
        <v>18</v>
      </c>
      <c r="O28" s="3">
        <f>(Sala[[#This Row],[Hora de Salida]]-Sala[[#This Row],[Hora de llegada]])+IF(Sala[[#This Row],[Estado de la Mesa]]="Ocupada",(TEXT((15/(60*24)),"h:mm")),(TEXT(0,"h:mm")))</f>
        <v>5.7638888888888885E-2</v>
      </c>
      <c r="P28" s="5" t="str">
        <f>TEXT(((SUMIF(Cocina[Número de Orden],Sala[[#This Row],[Número de Orden]],Cocina[Tiempo de Preparación]))/(60*24)),"h:mm")</f>
        <v>0:55</v>
      </c>
      <c r="Q28" s="3">
        <f>MAX((Sala[[#This Row],[Tiempo de permanencia]]-Sala[[#This Row],[Tiempo de preparación]]),0)</f>
        <v>1.9444444444444438E-2</v>
      </c>
      <c r="R28" s="8">
        <f>SUMIF(Cocina[Número de Orden],Sala[[#This Row],[Número de Orden]],Cocina[Ganancia bruta])</f>
        <v>61</v>
      </c>
      <c r="S28" s="8">
        <f>SUMIF(Cocina[Número de Orden],Sala[[#This Row],[Número de Orden]],Cocina[Costo Unitario])</f>
        <v>36</v>
      </c>
      <c r="T28" s="2">
        <f>Sala[[#This Row],[Fecha de Salida]]</f>
        <v>45017</v>
      </c>
      <c r="U28" s="7" t="str">
        <f>TEXT(Sala[[#This Row],[Fecha factura]],"dddd")</f>
        <v>sábado</v>
      </c>
      <c r="V28" t="str">
        <f>IF(Sala[[#This Row],[Tiempo de degustación]]&gt;0,"Sí","No")</f>
        <v>Sí</v>
      </c>
      <c r="W28" s="19">
        <f>IF(Sala[[#This Row],[Cobrada]]="Sí",Sala[[#This Row],[Monto total]],0)</f>
        <v>61</v>
      </c>
    </row>
    <row r="29" spans="1:23" x14ac:dyDescent="0.25">
      <c r="A29">
        <v>2</v>
      </c>
      <c r="B29" t="s">
        <v>58</v>
      </c>
      <c r="C29">
        <v>2</v>
      </c>
      <c r="D29" s="2">
        <v>45017</v>
      </c>
      <c r="E29" s="3">
        <v>3.4027777777777775E-2</v>
      </c>
      <c r="F29" s="2">
        <v>45017</v>
      </c>
      <c r="G29" s="3">
        <v>0.1361111111111111</v>
      </c>
      <c r="H29" s="1" t="s">
        <v>23</v>
      </c>
      <c r="I29" t="s">
        <v>25</v>
      </c>
      <c r="J29" t="s">
        <v>601</v>
      </c>
      <c r="K29" s="9">
        <v>41.22</v>
      </c>
      <c r="L29" t="s">
        <v>9</v>
      </c>
      <c r="M29">
        <v>28</v>
      </c>
      <c r="N29" t="s">
        <v>59</v>
      </c>
      <c r="O29" s="3">
        <f>(Sala[[#This Row],[Hora de Salida]]-Sala[[#This Row],[Hora de llegada]])+IF(Sala[[#This Row],[Estado de la Mesa]]="Ocupada",(TEXT((15/(60*24)),"h:mm")),(TEXT(0,"h:mm")))</f>
        <v>0.10208333333333333</v>
      </c>
      <c r="P29" s="5" t="str">
        <f>TEXT(((SUMIF(Cocina[Número de Orden],Sala[[#This Row],[Número de Orden]],Cocina[Tiempo de Preparación]))/(60*24)),"h:mm")</f>
        <v>0:56</v>
      </c>
      <c r="Q29" s="3">
        <f>MAX((Sala[[#This Row],[Tiempo de permanencia]]-Sala[[#This Row],[Tiempo de preparación]]),0)</f>
        <v>6.3194444444444442E-2</v>
      </c>
      <c r="R29" s="8">
        <f>SUMIF(Cocina[Número de Orden],Sala[[#This Row],[Número de Orden]],Cocina[Ganancia bruta])</f>
        <v>94</v>
      </c>
      <c r="S29" s="8">
        <f>SUMIF(Cocina[Número de Orden],Sala[[#This Row],[Número de Orden]],Cocina[Costo Unitario])</f>
        <v>27</v>
      </c>
      <c r="T29" s="2">
        <f>Sala[[#This Row],[Fecha de Salida]]</f>
        <v>45017</v>
      </c>
      <c r="U29" s="7" t="str">
        <f>TEXT(Sala[[#This Row],[Fecha factura]],"dddd")</f>
        <v>sábado</v>
      </c>
      <c r="V29" t="str">
        <f>IF(Sala[[#This Row],[Tiempo de degustación]]&gt;0,"Sí","No")</f>
        <v>Sí</v>
      </c>
      <c r="W29" s="19">
        <f>IF(Sala[[#This Row],[Cobrada]]="Sí",Sala[[#This Row],[Monto total]],0)</f>
        <v>94</v>
      </c>
    </row>
    <row r="30" spans="1:23" x14ac:dyDescent="0.25">
      <c r="A30">
        <v>20</v>
      </c>
      <c r="B30" t="s">
        <v>60</v>
      </c>
      <c r="C30">
        <v>5</v>
      </c>
      <c r="D30" s="2">
        <v>45017</v>
      </c>
      <c r="E30" s="3">
        <v>0.12638888888888888</v>
      </c>
      <c r="F30" s="2">
        <v>45017</v>
      </c>
      <c r="G30" s="3">
        <v>0.25694444444444442</v>
      </c>
      <c r="H30" s="1" t="s">
        <v>16</v>
      </c>
      <c r="I30" t="s">
        <v>8</v>
      </c>
      <c r="J30" t="s">
        <v>601</v>
      </c>
      <c r="K30" s="9">
        <v>14.83</v>
      </c>
      <c r="L30" t="s">
        <v>28</v>
      </c>
      <c r="M30">
        <v>29</v>
      </c>
      <c r="N30" t="s">
        <v>44</v>
      </c>
      <c r="O30" s="3">
        <f>(Sala[[#This Row],[Hora de Salida]]-Sala[[#This Row],[Hora de llegada]])+IF(Sala[[#This Row],[Estado de la Mesa]]="Ocupada",(TEXT((15/(60*24)),"h:mm")),(TEXT(0,"h:mm")))</f>
        <v>0.14097222222222219</v>
      </c>
      <c r="P30" s="5" t="str">
        <f>TEXT(((SUMIF(Cocina[Número de Orden],Sala[[#This Row],[Número de Orden]],Cocina[Tiempo de Preparación]))/(60*24)),"h:mm")</f>
        <v>1:11</v>
      </c>
      <c r="Q30" s="3">
        <f>MAX((Sala[[#This Row],[Tiempo de permanencia]]-Sala[[#This Row],[Tiempo de preparación]]),0)</f>
        <v>9.1666666666666646E-2</v>
      </c>
      <c r="R30" s="8">
        <f>SUMIF(Cocina[Número de Orden],Sala[[#This Row],[Número de Orden]],Cocina[Ganancia bruta])</f>
        <v>173</v>
      </c>
      <c r="S30" s="8">
        <f>SUMIF(Cocina[Número de Orden],Sala[[#This Row],[Número de Orden]],Cocina[Costo Unitario])</f>
        <v>44</v>
      </c>
      <c r="T30" s="2">
        <f>Sala[[#This Row],[Fecha de Salida]]</f>
        <v>45017</v>
      </c>
      <c r="U30" s="7" t="str">
        <f>TEXT(Sala[[#This Row],[Fecha factura]],"dddd")</f>
        <v>sábado</v>
      </c>
      <c r="V30" t="str">
        <f>IF(Sala[[#This Row],[Tiempo de degustación]]&gt;0,"Sí","No")</f>
        <v>Sí</v>
      </c>
      <c r="W30" s="19">
        <f>IF(Sala[[#This Row],[Cobrada]]="Sí",Sala[[#This Row],[Monto total]],0)</f>
        <v>173</v>
      </c>
    </row>
    <row r="31" spans="1:23" x14ac:dyDescent="0.25">
      <c r="A31">
        <v>14</v>
      </c>
      <c r="B31" t="s">
        <v>61</v>
      </c>
      <c r="C31">
        <v>4</v>
      </c>
      <c r="D31" s="2">
        <v>45017</v>
      </c>
      <c r="E31" s="3">
        <v>0.12152777777777778</v>
      </c>
      <c r="F31" s="2">
        <v>45017</v>
      </c>
      <c r="G31" s="3">
        <v>0.2590277777777778</v>
      </c>
      <c r="H31" s="1" t="s">
        <v>23</v>
      </c>
      <c r="I31" t="s">
        <v>8</v>
      </c>
      <c r="J31" t="s">
        <v>13</v>
      </c>
      <c r="K31" s="9">
        <v>26.29</v>
      </c>
      <c r="L31" t="s">
        <v>17</v>
      </c>
      <c r="M31">
        <v>30</v>
      </c>
      <c r="N31" t="s">
        <v>29</v>
      </c>
      <c r="O31" s="3">
        <f>(Sala[[#This Row],[Hora de Salida]]-Sala[[#This Row],[Hora de llegada]])+IF(Sala[[#This Row],[Estado de la Mesa]]="Ocupada",(TEXT((15/(60*24)),"h:mm")),(TEXT(0,"h:mm")))</f>
        <v>0.13750000000000001</v>
      </c>
      <c r="P31" s="5" t="str">
        <f>TEXT(((SUMIF(Cocina[Número de Orden],Sala[[#This Row],[Número de Orden]],Cocina[Tiempo de Preparación]))/(60*24)),"h:mm")</f>
        <v>1:09</v>
      </c>
      <c r="Q31" s="3">
        <f>MAX((Sala[[#This Row],[Tiempo de permanencia]]-Sala[[#This Row],[Tiempo de preparación]]),0)</f>
        <v>8.9583333333333348E-2</v>
      </c>
      <c r="R31" s="8">
        <f>SUMIF(Cocina[Número de Orden],Sala[[#This Row],[Número de Orden]],Cocina[Ganancia bruta])</f>
        <v>112</v>
      </c>
      <c r="S31" s="8">
        <f>SUMIF(Cocina[Número de Orden],Sala[[#This Row],[Número de Orden]],Cocina[Costo Unitario])</f>
        <v>27</v>
      </c>
      <c r="T31" s="2">
        <f>Sala[[#This Row],[Fecha de Salida]]</f>
        <v>45017</v>
      </c>
      <c r="U31" s="7" t="str">
        <f>TEXT(Sala[[#This Row],[Fecha factura]],"dddd")</f>
        <v>sábado</v>
      </c>
      <c r="V31" t="str">
        <f>IF(Sala[[#This Row],[Tiempo de degustación]]&gt;0,"Sí","No")</f>
        <v>Sí</v>
      </c>
      <c r="W31" s="19">
        <f>IF(Sala[[#This Row],[Cobrada]]="Sí",Sala[[#This Row],[Monto total]],0)</f>
        <v>112</v>
      </c>
    </row>
    <row r="32" spans="1:23" x14ac:dyDescent="0.25">
      <c r="A32">
        <v>13</v>
      </c>
      <c r="B32" t="s">
        <v>62</v>
      </c>
      <c r="C32">
        <v>3</v>
      </c>
      <c r="D32" s="2">
        <v>45017</v>
      </c>
      <c r="E32" s="3">
        <v>0.11874999999999999</v>
      </c>
      <c r="F32" s="2">
        <v>45017</v>
      </c>
      <c r="G32" s="3">
        <v>0.25138888888888888</v>
      </c>
      <c r="H32" s="1" t="s">
        <v>16</v>
      </c>
      <c r="I32" t="s">
        <v>12</v>
      </c>
      <c r="J32" t="s">
        <v>601</v>
      </c>
      <c r="K32" s="9">
        <v>19.809999999999999</v>
      </c>
      <c r="L32" t="s">
        <v>28</v>
      </c>
      <c r="M32">
        <v>31</v>
      </c>
      <c r="N32" t="s">
        <v>59</v>
      </c>
      <c r="O32" s="3">
        <f>(Sala[[#This Row],[Hora de Salida]]-Sala[[#This Row],[Hora de llegada]])+IF(Sala[[#This Row],[Estado de la Mesa]]="Ocupada",(TEXT((15/(60*24)),"h:mm")),(TEXT(0,"h:mm")))</f>
        <v>0.14305555555555555</v>
      </c>
      <c r="P32" s="5" t="str">
        <f>TEXT(((SUMIF(Cocina[Número de Orden],Sala[[#This Row],[Número de Orden]],Cocina[Tiempo de Preparación]))/(60*24)),"h:mm")</f>
        <v>1:45</v>
      </c>
      <c r="Q32" s="3">
        <f>MAX((Sala[[#This Row],[Tiempo de permanencia]]-Sala[[#This Row],[Tiempo de preparación]]),0)</f>
        <v>7.0138888888888876E-2</v>
      </c>
      <c r="R32" s="8">
        <f>SUMIF(Cocina[Número de Orden],Sala[[#This Row],[Número de Orden]],Cocina[Ganancia bruta])</f>
        <v>67</v>
      </c>
      <c r="S32" s="8">
        <f>SUMIF(Cocina[Número de Orden],Sala[[#This Row],[Número de Orden]],Cocina[Costo Unitario])</f>
        <v>28</v>
      </c>
      <c r="T32" s="2">
        <f>Sala[[#This Row],[Fecha de Salida]]</f>
        <v>45017</v>
      </c>
      <c r="U32" s="7" t="str">
        <f>TEXT(Sala[[#This Row],[Fecha factura]],"dddd")</f>
        <v>sábado</v>
      </c>
      <c r="V32" t="str">
        <f>IF(Sala[[#This Row],[Tiempo de degustación]]&gt;0,"Sí","No")</f>
        <v>Sí</v>
      </c>
      <c r="W32" s="19">
        <f>IF(Sala[[#This Row],[Cobrada]]="Sí",Sala[[#This Row],[Monto total]],0)</f>
        <v>67</v>
      </c>
    </row>
    <row r="33" spans="1:23" x14ac:dyDescent="0.25">
      <c r="A33">
        <v>5</v>
      </c>
      <c r="B33" t="s">
        <v>63</v>
      </c>
      <c r="C33">
        <v>1</v>
      </c>
      <c r="D33" s="2">
        <v>45017</v>
      </c>
      <c r="E33" s="3">
        <v>0.13055555555555556</v>
      </c>
      <c r="F33" s="2">
        <v>45017</v>
      </c>
      <c r="G33" s="3">
        <v>0.28402777777777777</v>
      </c>
      <c r="H33" s="1" t="s">
        <v>11</v>
      </c>
      <c r="I33" t="s">
        <v>8</v>
      </c>
      <c r="J33" t="s">
        <v>601</v>
      </c>
      <c r="K33" s="9">
        <v>28.25</v>
      </c>
      <c r="L33" t="s">
        <v>28</v>
      </c>
      <c r="M33">
        <v>32</v>
      </c>
      <c r="N33" t="s">
        <v>34</v>
      </c>
      <c r="O33" s="3">
        <f>(Sala[[#This Row],[Hora de Salida]]-Sala[[#This Row],[Hora de llegada]])+IF(Sala[[#This Row],[Estado de la Mesa]]="Ocupada",(TEXT((15/(60*24)),"h:mm")),(TEXT(0,"h:mm")))</f>
        <v>0.16388888888888886</v>
      </c>
      <c r="P33" s="5" t="str">
        <f>TEXT(((SUMIF(Cocina[Número de Orden],Sala[[#This Row],[Número de Orden]],Cocina[Tiempo de Preparación]))/(60*24)),"h:mm")</f>
        <v>2:08</v>
      </c>
      <c r="Q33" s="3">
        <f>MAX((Sala[[#This Row],[Tiempo de permanencia]]-Sala[[#This Row],[Tiempo de preparación]]),0)</f>
        <v>7.4999999999999969E-2</v>
      </c>
      <c r="R33" s="8">
        <f>SUMIF(Cocina[Número de Orden],Sala[[#This Row],[Número de Orden]],Cocina[Ganancia bruta])</f>
        <v>211</v>
      </c>
      <c r="S33" s="8">
        <f>SUMIF(Cocina[Número de Orden],Sala[[#This Row],[Número de Orden]],Cocina[Costo Unitario])</f>
        <v>64</v>
      </c>
      <c r="T33" s="2">
        <f>Sala[[#This Row],[Fecha de Salida]]</f>
        <v>45017</v>
      </c>
      <c r="U33" s="7" t="str">
        <f>TEXT(Sala[[#This Row],[Fecha factura]],"dddd")</f>
        <v>sábado</v>
      </c>
      <c r="V33" t="str">
        <f>IF(Sala[[#This Row],[Tiempo de degustación]]&gt;0,"Sí","No")</f>
        <v>Sí</v>
      </c>
      <c r="W33" s="19">
        <f>IF(Sala[[#This Row],[Cobrada]]="Sí",Sala[[#This Row],[Monto total]],0)</f>
        <v>211</v>
      </c>
    </row>
    <row r="34" spans="1:23" x14ac:dyDescent="0.25">
      <c r="A34">
        <v>4</v>
      </c>
      <c r="B34" t="s">
        <v>64</v>
      </c>
      <c r="C34">
        <v>5</v>
      </c>
      <c r="D34" s="2">
        <v>45017</v>
      </c>
      <c r="E34" s="3">
        <v>0.14791666666666667</v>
      </c>
      <c r="F34" s="2">
        <v>45017</v>
      </c>
      <c r="G34" s="3">
        <v>0.26458333333333334</v>
      </c>
      <c r="H34" s="1" t="s">
        <v>23</v>
      </c>
      <c r="I34" t="s">
        <v>25</v>
      </c>
      <c r="J34" t="s">
        <v>600</v>
      </c>
      <c r="K34" s="9">
        <v>20.38</v>
      </c>
      <c r="L34" t="s">
        <v>28</v>
      </c>
      <c r="M34">
        <v>33</v>
      </c>
      <c r="N34" t="s">
        <v>593</v>
      </c>
      <c r="O34" s="3">
        <f>(Sala[[#This Row],[Hora de Salida]]-Sala[[#This Row],[Hora de llegada]])+IF(Sala[[#This Row],[Estado de la Mesa]]="Ocupada",(TEXT((15/(60*24)),"h:mm")),(TEXT(0,"h:mm")))</f>
        <v>0.12708333333333333</v>
      </c>
      <c r="P34" s="5" t="str">
        <f>TEXT(((SUMIF(Cocina[Número de Orden],Sala[[#This Row],[Número de Orden]],Cocina[Tiempo de Preparación]))/(60*24)),"h:mm")</f>
        <v>2:10</v>
      </c>
      <c r="Q34" s="3">
        <f>MAX((Sala[[#This Row],[Tiempo de permanencia]]-Sala[[#This Row],[Tiempo de preparación]]),0)</f>
        <v>3.680555555555555E-2</v>
      </c>
      <c r="R34" s="8">
        <f>SUMIF(Cocina[Número de Orden],Sala[[#This Row],[Número de Orden]],Cocina[Ganancia bruta])</f>
        <v>306</v>
      </c>
      <c r="S34" s="8">
        <f>SUMIF(Cocina[Número de Orden],Sala[[#This Row],[Número de Orden]],Cocina[Costo Unitario])</f>
        <v>71</v>
      </c>
      <c r="T34" s="2">
        <f>Sala[[#This Row],[Fecha de Salida]]</f>
        <v>45017</v>
      </c>
      <c r="U34" s="7" t="str">
        <f>TEXT(Sala[[#This Row],[Fecha factura]],"dddd")</f>
        <v>sábado</v>
      </c>
      <c r="V34" t="str">
        <f>IF(Sala[[#This Row],[Tiempo de degustación]]&gt;0,"Sí","No")</f>
        <v>Sí</v>
      </c>
      <c r="W34" s="19">
        <f>IF(Sala[[#This Row],[Cobrada]]="Sí",Sala[[#This Row],[Monto total]],0)</f>
        <v>306</v>
      </c>
    </row>
    <row r="35" spans="1:23" x14ac:dyDescent="0.25">
      <c r="A35">
        <v>15</v>
      </c>
      <c r="B35" t="s">
        <v>65</v>
      </c>
      <c r="C35">
        <v>1</v>
      </c>
      <c r="D35" s="2">
        <v>45017</v>
      </c>
      <c r="E35" s="3">
        <v>9.4444444444444442E-2</v>
      </c>
      <c r="F35" s="2">
        <v>45017</v>
      </c>
      <c r="G35" s="3">
        <v>0.25486111111111109</v>
      </c>
      <c r="H35" s="1" t="s">
        <v>23</v>
      </c>
      <c r="I35" t="s">
        <v>12</v>
      </c>
      <c r="J35" t="s">
        <v>601</v>
      </c>
      <c r="K35" s="9">
        <v>13.08</v>
      </c>
      <c r="L35" t="s">
        <v>17</v>
      </c>
      <c r="M35">
        <v>34</v>
      </c>
      <c r="N35" t="s">
        <v>593</v>
      </c>
      <c r="O35" s="3">
        <f>(Sala[[#This Row],[Hora de Salida]]-Sala[[#This Row],[Hora de llegada]])+IF(Sala[[#This Row],[Estado de la Mesa]]="Ocupada",(TEXT((15/(60*24)),"h:mm")),(TEXT(0,"h:mm")))</f>
        <v>0.16041666666666665</v>
      </c>
      <c r="P35" s="5" t="str">
        <f>TEXT(((SUMIF(Cocina[Número de Orden],Sala[[#This Row],[Número de Orden]],Cocina[Tiempo de Preparación]))/(60*24)),"h:mm")</f>
        <v>1:05</v>
      </c>
      <c r="Q35" s="3">
        <f>MAX((Sala[[#This Row],[Tiempo de permanencia]]-Sala[[#This Row],[Tiempo de preparación]]),0)</f>
        <v>0.11527777777777776</v>
      </c>
      <c r="R35" s="8">
        <f>SUMIF(Cocina[Número de Orden],Sala[[#This Row],[Número de Orden]],Cocina[Ganancia bruta])</f>
        <v>112</v>
      </c>
      <c r="S35" s="8">
        <f>SUMIF(Cocina[Número de Orden],Sala[[#This Row],[Número de Orden]],Cocina[Costo Unitario])</f>
        <v>35</v>
      </c>
      <c r="T35" s="2">
        <f>Sala[[#This Row],[Fecha de Salida]]</f>
        <v>45017</v>
      </c>
      <c r="U35" s="7" t="str">
        <f>TEXT(Sala[[#This Row],[Fecha factura]],"dddd")</f>
        <v>sábado</v>
      </c>
      <c r="V35" t="str">
        <f>IF(Sala[[#This Row],[Tiempo de degustación]]&gt;0,"Sí","No")</f>
        <v>Sí</v>
      </c>
      <c r="W35" s="19">
        <f>IF(Sala[[#This Row],[Cobrada]]="Sí",Sala[[#This Row],[Monto total]],0)</f>
        <v>112</v>
      </c>
    </row>
    <row r="36" spans="1:23" x14ac:dyDescent="0.25">
      <c r="A36">
        <v>13</v>
      </c>
      <c r="B36" t="s">
        <v>66</v>
      </c>
      <c r="C36">
        <v>2</v>
      </c>
      <c r="D36" s="2">
        <v>45017</v>
      </c>
      <c r="E36" s="3">
        <v>0.13750000000000001</v>
      </c>
      <c r="F36" s="2">
        <v>45017</v>
      </c>
      <c r="G36" s="3">
        <v>0.24652777777777779</v>
      </c>
      <c r="H36" s="1" t="s">
        <v>7</v>
      </c>
      <c r="I36" t="s">
        <v>8</v>
      </c>
      <c r="J36" t="s">
        <v>601</v>
      </c>
      <c r="K36" s="9">
        <v>15.75</v>
      </c>
      <c r="L36" t="s">
        <v>28</v>
      </c>
      <c r="M36">
        <v>35</v>
      </c>
      <c r="N36" t="s">
        <v>593</v>
      </c>
      <c r="O36" s="3">
        <f>(Sala[[#This Row],[Hora de Salida]]-Sala[[#This Row],[Hora de llegada]])+IF(Sala[[#This Row],[Estado de la Mesa]]="Ocupada",(TEXT((15/(60*24)),"h:mm")),(TEXT(0,"h:mm")))</f>
        <v>0.11944444444444445</v>
      </c>
      <c r="P36" s="5" t="str">
        <f>TEXT(((SUMIF(Cocina[Número de Orden],Sala[[#This Row],[Número de Orden]],Cocina[Tiempo de Preparación]))/(60*24)),"h:mm")</f>
        <v>1:05</v>
      </c>
      <c r="Q36" s="3">
        <f>MAX((Sala[[#This Row],[Tiempo de permanencia]]-Sala[[#This Row],[Tiempo de preparación]]),0)</f>
        <v>7.4305555555555569E-2</v>
      </c>
      <c r="R36" s="8">
        <f>SUMIF(Cocina[Número de Orden],Sala[[#This Row],[Número de Orden]],Cocina[Ganancia bruta])</f>
        <v>214</v>
      </c>
      <c r="S36" s="8">
        <f>SUMIF(Cocina[Número de Orden],Sala[[#This Row],[Número de Orden]],Cocina[Costo Unitario])</f>
        <v>74</v>
      </c>
      <c r="T36" s="2">
        <f>Sala[[#This Row],[Fecha de Salida]]</f>
        <v>45017</v>
      </c>
      <c r="U36" s="7" t="str">
        <f>TEXT(Sala[[#This Row],[Fecha factura]],"dddd")</f>
        <v>sábado</v>
      </c>
      <c r="V36" t="str">
        <f>IF(Sala[[#This Row],[Tiempo de degustación]]&gt;0,"Sí","No")</f>
        <v>Sí</v>
      </c>
      <c r="W36" s="19">
        <f>IF(Sala[[#This Row],[Cobrada]]="Sí",Sala[[#This Row],[Monto total]],0)</f>
        <v>214</v>
      </c>
    </row>
    <row r="37" spans="1:23" x14ac:dyDescent="0.25">
      <c r="A37">
        <v>5</v>
      </c>
      <c r="B37" t="s">
        <v>67</v>
      </c>
      <c r="C37">
        <v>5</v>
      </c>
      <c r="D37" s="2">
        <v>45017</v>
      </c>
      <c r="E37" s="3">
        <v>0.14374999999999999</v>
      </c>
      <c r="F37" s="2">
        <v>45017</v>
      </c>
      <c r="G37" s="3">
        <v>0.26805555555555555</v>
      </c>
      <c r="H37" s="1" t="s">
        <v>16</v>
      </c>
      <c r="I37" t="s">
        <v>8</v>
      </c>
      <c r="J37" t="s">
        <v>601</v>
      </c>
      <c r="K37" s="9">
        <v>45.28</v>
      </c>
      <c r="L37" t="s">
        <v>28</v>
      </c>
      <c r="M37">
        <v>36</v>
      </c>
      <c r="N37" t="s">
        <v>32</v>
      </c>
      <c r="O37" s="3">
        <f>(Sala[[#This Row],[Hora de Salida]]-Sala[[#This Row],[Hora de llegada]])+IF(Sala[[#This Row],[Estado de la Mesa]]="Ocupada",(TEXT((15/(60*24)),"h:mm")),(TEXT(0,"h:mm")))</f>
        <v>0.13472222222222222</v>
      </c>
      <c r="P37" s="5" t="str">
        <f>TEXT(((SUMIF(Cocina[Número de Orden],Sala[[#This Row],[Número de Orden]],Cocina[Tiempo de Preparación]))/(60*24)),"h:mm")</f>
        <v>0:38</v>
      </c>
      <c r="Q37" s="3">
        <f>MAX((Sala[[#This Row],[Tiempo de permanencia]]-Sala[[#This Row],[Tiempo de preparación]]),0)</f>
        <v>0.10833333333333332</v>
      </c>
      <c r="R37" s="8">
        <f>SUMIF(Cocina[Número de Orden],Sala[[#This Row],[Número de Orden]],Cocina[Ganancia bruta])</f>
        <v>30</v>
      </c>
      <c r="S37" s="8">
        <f>SUMIF(Cocina[Número de Orden],Sala[[#This Row],[Número de Orden]],Cocina[Costo Unitario])</f>
        <v>18</v>
      </c>
      <c r="T37" s="2">
        <f>Sala[[#This Row],[Fecha de Salida]]</f>
        <v>45017</v>
      </c>
      <c r="U37" s="7" t="str">
        <f>TEXT(Sala[[#This Row],[Fecha factura]],"dddd")</f>
        <v>sábado</v>
      </c>
      <c r="V37" t="str">
        <f>IF(Sala[[#This Row],[Tiempo de degustación]]&gt;0,"Sí","No")</f>
        <v>Sí</v>
      </c>
      <c r="W37" s="19">
        <f>IF(Sala[[#This Row],[Cobrada]]="Sí",Sala[[#This Row],[Monto total]],0)</f>
        <v>30</v>
      </c>
    </row>
    <row r="38" spans="1:23" x14ac:dyDescent="0.25">
      <c r="A38">
        <v>20</v>
      </c>
      <c r="B38" t="s">
        <v>69</v>
      </c>
      <c r="C38">
        <v>1</v>
      </c>
      <c r="D38" s="2">
        <v>45017</v>
      </c>
      <c r="E38" s="3">
        <v>0.14166666666666666</v>
      </c>
      <c r="F38" s="2">
        <v>45017</v>
      </c>
      <c r="G38" s="3">
        <v>0.25138888888888888</v>
      </c>
      <c r="H38" s="1" t="s">
        <v>20</v>
      </c>
      <c r="I38" t="s">
        <v>25</v>
      </c>
      <c r="J38" t="s">
        <v>601</v>
      </c>
      <c r="K38" s="9">
        <v>10.39</v>
      </c>
      <c r="L38" t="s">
        <v>28</v>
      </c>
      <c r="M38">
        <v>37</v>
      </c>
      <c r="N38" t="s">
        <v>18</v>
      </c>
      <c r="O38" s="3">
        <f>(Sala[[#This Row],[Hora de Salida]]-Sala[[#This Row],[Hora de llegada]])+IF(Sala[[#This Row],[Estado de la Mesa]]="Ocupada",(TEXT((15/(60*24)),"h:mm")),(TEXT(0,"h:mm")))</f>
        <v>0.12013888888888889</v>
      </c>
      <c r="P38" s="5" t="str">
        <f>TEXT(((SUMIF(Cocina[Número de Orden],Sala[[#This Row],[Número de Orden]],Cocina[Tiempo de Preparación]))/(60*24)),"h:mm")</f>
        <v>0:47</v>
      </c>
      <c r="Q38" s="3">
        <f>MAX((Sala[[#This Row],[Tiempo de permanencia]]-Sala[[#This Row],[Tiempo de preparación]]),0)</f>
        <v>8.7499999999999994E-2</v>
      </c>
      <c r="R38" s="8">
        <f>SUMIF(Cocina[Número de Orden],Sala[[#This Row],[Número de Orden]],Cocina[Ganancia bruta])</f>
        <v>21</v>
      </c>
      <c r="S38" s="8">
        <f>SUMIF(Cocina[Número de Orden],Sala[[#This Row],[Número de Orden]],Cocina[Costo Unitario])</f>
        <v>13</v>
      </c>
      <c r="T38" s="2">
        <f>Sala[[#This Row],[Fecha de Salida]]</f>
        <v>45017</v>
      </c>
      <c r="U38" s="7" t="str">
        <f>TEXT(Sala[[#This Row],[Fecha factura]],"dddd")</f>
        <v>sábado</v>
      </c>
      <c r="V38" t="str">
        <f>IF(Sala[[#This Row],[Tiempo de degustación]]&gt;0,"Sí","No")</f>
        <v>Sí</v>
      </c>
      <c r="W38" s="19">
        <f>IF(Sala[[#This Row],[Cobrada]]="Sí",Sala[[#This Row],[Monto total]],0)</f>
        <v>21</v>
      </c>
    </row>
    <row r="39" spans="1:23" x14ac:dyDescent="0.25">
      <c r="A39">
        <v>10</v>
      </c>
      <c r="B39" t="s">
        <v>71</v>
      </c>
      <c r="C39">
        <v>6</v>
      </c>
      <c r="D39" s="2">
        <v>45017</v>
      </c>
      <c r="E39" s="3">
        <v>0.10972222222222222</v>
      </c>
      <c r="F39" s="2">
        <v>45017</v>
      </c>
      <c r="G39" s="3">
        <v>0.16180555555555556</v>
      </c>
      <c r="H39" s="1" t="s">
        <v>23</v>
      </c>
      <c r="I39" t="s">
        <v>8</v>
      </c>
      <c r="J39" t="s">
        <v>600</v>
      </c>
      <c r="K39" s="9">
        <v>16.309999999999999</v>
      </c>
      <c r="L39" t="s">
        <v>9</v>
      </c>
      <c r="M39">
        <v>38</v>
      </c>
      <c r="N39" t="s">
        <v>47</v>
      </c>
      <c r="O39" s="3">
        <f>(Sala[[#This Row],[Hora de Salida]]-Sala[[#This Row],[Hora de llegada]])+IF(Sala[[#This Row],[Estado de la Mesa]]="Ocupada",(TEXT((15/(60*24)),"h:mm")),(TEXT(0,"h:mm")))</f>
        <v>5.2083333333333343E-2</v>
      </c>
      <c r="P39" s="5" t="str">
        <f>TEXT(((SUMIF(Cocina[Número de Orden],Sala[[#This Row],[Número de Orden]],Cocina[Tiempo de Preparación]))/(60*24)),"h:mm")</f>
        <v>1:38</v>
      </c>
      <c r="Q39" s="3">
        <f>MAX((Sala[[#This Row],[Tiempo de permanencia]]-Sala[[#This Row],[Tiempo de preparación]]),0)</f>
        <v>0</v>
      </c>
      <c r="R39" s="8">
        <f>SUMIF(Cocina[Número de Orden],Sala[[#This Row],[Número de Orden]],Cocina[Ganancia bruta])</f>
        <v>235</v>
      </c>
      <c r="S39" s="8">
        <f>SUMIF(Cocina[Número de Orden],Sala[[#This Row],[Número de Orden]],Cocina[Costo Unitario])</f>
        <v>62</v>
      </c>
      <c r="T39" s="2">
        <f>Sala[[#This Row],[Fecha de Salida]]</f>
        <v>45017</v>
      </c>
      <c r="U39" s="7" t="str">
        <f>TEXT(Sala[[#This Row],[Fecha factura]],"dddd")</f>
        <v>sábado</v>
      </c>
      <c r="V39" t="str">
        <f>IF(Sala[[#This Row],[Tiempo de degustación]]&gt;0,"Sí","No")</f>
        <v>No</v>
      </c>
      <c r="W39" s="19">
        <f>IF(Sala[[#This Row],[Cobrada]]="Sí",Sala[[#This Row],[Monto total]],0)</f>
        <v>0</v>
      </c>
    </row>
    <row r="40" spans="1:23" x14ac:dyDescent="0.25">
      <c r="A40">
        <v>15</v>
      </c>
      <c r="B40" t="s">
        <v>72</v>
      </c>
      <c r="C40">
        <v>3</v>
      </c>
      <c r="D40" s="2">
        <v>45017</v>
      </c>
      <c r="E40" s="3">
        <v>0.15347222222222223</v>
      </c>
      <c r="F40" s="2">
        <v>45017</v>
      </c>
      <c r="G40" s="3">
        <v>0.31874999999999998</v>
      </c>
      <c r="H40" s="1" t="s">
        <v>16</v>
      </c>
      <c r="I40" t="s">
        <v>25</v>
      </c>
      <c r="J40" t="s">
        <v>13</v>
      </c>
      <c r="K40" s="9">
        <v>48.36</v>
      </c>
      <c r="L40" t="s">
        <v>28</v>
      </c>
      <c r="M40">
        <v>39</v>
      </c>
      <c r="N40" t="s">
        <v>32</v>
      </c>
      <c r="O40" s="3">
        <f>(Sala[[#This Row],[Hora de Salida]]-Sala[[#This Row],[Hora de llegada]])+IF(Sala[[#This Row],[Estado de la Mesa]]="Ocupada",(TEXT((15/(60*24)),"h:mm")),(TEXT(0,"h:mm")))</f>
        <v>0.1756944444444444</v>
      </c>
      <c r="P40" s="5" t="str">
        <f>TEXT(((SUMIF(Cocina[Número de Orden],Sala[[#This Row],[Número de Orden]],Cocina[Tiempo de Preparación]))/(60*24)),"h:mm")</f>
        <v>0:57</v>
      </c>
      <c r="Q40" s="3">
        <f>MAX((Sala[[#This Row],[Tiempo de permanencia]]-Sala[[#This Row],[Tiempo de preparación]]),0)</f>
        <v>0.13611111111111107</v>
      </c>
      <c r="R40" s="8">
        <f>SUMIF(Cocina[Número de Orden],Sala[[#This Row],[Número de Orden]],Cocina[Ganancia bruta])</f>
        <v>108</v>
      </c>
      <c r="S40" s="8">
        <f>SUMIF(Cocina[Número de Orden],Sala[[#This Row],[Número de Orden]],Cocina[Costo Unitario])</f>
        <v>22</v>
      </c>
      <c r="T40" s="2">
        <f>Sala[[#This Row],[Fecha de Salida]]</f>
        <v>45017</v>
      </c>
      <c r="U40" s="7" t="str">
        <f>TEXT(Sala[[#This Row],[Fecha factura]],"dddd")</f>
        <v>sábado</v>
      </c>
      <c r="V40" t="str">
        <f>IF(Sala[[#This Row],[Tiempo de degustación]]&gt;0,"Sí","No")</f>
        <v>Sí</v>
      </c>
      <c r="W40" s="19">
        <f>IF(Sala[[#This Row],[Cobrada]]="Sí",Sala[[#This Row],[Monto total]],0)</f>
        <v>108</v>
      </c>
    </row>
    <row r="41" spans="1:23" x14ac:dyDescent="0.25">
      <c r="A41">
        <v>1</v>
      </c>
      <c r="B41" t="s">
        <v>74</v>
      </c>
      <c r="C41">
        <v>1</v>
      </c>
      <c r="D41" s="2">
        <v>45017</v>
      </c>
      <c r="E41" s="3">
        <v>8.3333333333333329E-2</v>
      </c>
      <c r="F41" s="2">
        <v>45017</v>
      </c>
      <c r="G41" s="3">
        <v>0.1701388888888889</v>
      </c>
      <c r="H41" s="1" t="s">
        <v>7</v>
      </c>
      <c r="I41" t="s">
        <v>8</v>
      </c>
      <c r="J41" t="s">
        <v>13</v>
      </c>
      <c r="K41" s="9">
        <v>13.68</v>
      </c>
      <c r="L41" t="s">
        <v>17</v>
      </c>
      <c r="M41">
        <v>40</v>
      </c>
      <c r="N41" t="s">
        <v>59</v>
      </c>
      <c r="O41" s="3">
        <f>(Sala[[#This Row],[Hora de Salida]]-Sala[[#This Row],[Hora de llegada]])+IF(Sala[[#This Row],[Estado de la Mesa]]="Ocupada",(TEXT((15/(60*24)),"h:mm")),(TEXT(0,"h:mm")))</f>
        <v>8.6805555555555566E-2</v>
      </c>
      <c r="P41" s="5" t="str">
        <f>TEXT(((SUMIF(Cocina[Número de Orden],Sala[[#This Row],[Número de Orden]],Cocina[Tiempo de Preparación]))/(60*24)),"h:mm")</f>
        <v>1:18</v>
      </c>
      <c r="Q41" s="3">
        <f>MAX((Sala[[#This Row],[Tiempo de permanencia]]-Sala[[#This Row],[Tiempo de preparación]]),0)</f>
        <v>3.2638888888888898E-2</v>
      </c>
      <c r="R41" s="8">
        <f>SUMIF(Cocina[Número de Orden],Sala[[#This Row],[Número de Orden]],Cocina[Ganancia bruta])</f>
        <v>148</v>
      </c>
      <c r="S41" s="8">
        <f>SUMIF(Cocina[Número de Orden],Sala[[#This Row],[Número de Orden]],Cocina[Costo Unitario])</f>
        <v>53</v>
      </c>
      <c r="T41" s="2">
        <f>Sala[[#This Row],[Fecha de Salida]]</f>
        <v>45017</v>
      </c>
      <c r="U41" s="7" t="str">
        <f>TEXT(Sala[[#This Row],[Fecha factura]],"dddd")</f>
        <v>sábado</v>
      </c>
      <c r="V41" t="str">
        <f>IF(Sala[[#This Row],[Tiempo de degustación]]&gt;0,"Sí","No")</f>
        <v>Sí</v>
      </c>
      <c r="W41" s="19">
        <f>IF(Sala[[#This Row],[Cobrada]]="Sí",Sala[[#This Row],[Monto total]],0)</f>
        <v>148</v>
      </c>
    </row>
    <row r="42" spans="1:23" x14ac:dyDescent="0.25">
      <c r="A42">
        <v>7</v>
      </c>
      <c r="B42" t="s">
        <v>75</v>
      </c>
      <c r="C42">
        <v>4</v>
      </c>
      <c r="D42" s="2">
        <v>45017</v>
      </c>
      <c r="E42" s="3">
        <v>9.3055555555555558E-2</v>
      </c>
      <c r="F42" s="2">
        <v>45017</v>
      </c>
      <c r="G42" s="3">
        <v>0.18055555555555555</v>
      </c>
      <c r="H42" s="1" t="s">
        <v>16</v>
      </c>
      <c r="I42" t="s">
        <v>8</v>
      </c>
      <c r="J42" t="s">
        <v>601</v>
      </c>
      <c r="K42" s="9">
        <v>15.24</v>
      </c>
      <c r="L42" t="s">
        <v>28</v>
      </c>
      <c r="M42">
        <v>41</v>
      </c>
      <c r="N42" t="s">
        <v>593</v>
      </c>
      <c r="O42" s="3">
        <f>(Sala[[#This Row],[Hora de Salida]]-Sala[[#This Row],[Hora de llegada]])+IF(Sala[[#This Row],[Estado de la Mesa]]="Ocupada",(TEXT((15/(60*24)),"h:mm")),(TEXT(0,"h:mm")))</f>
        <v>9.7916666666666666E-2</v>
      </c>
      <c r="P42" s="5" t="str">
        <f>TEXT(((SUMIF(Cocina[Número de Orden],Sala[[#This Row],[Número de Orden]],Cocina[Tiempo de Preparación]))/(60*24)),"h:mm")</f>
        <v>1:29</v>
      </c>
      <c r="Q42" s="3">
        <f>MAX((Sala[[#This Row],[Tiempo de permanencia]]-Sala[[#This Row],[Tiempo de preparación]]),0)</f>
        <v>3.6111111111111108E-2</v>
      </c>
      <c r="R42" s="8">
        <f>SUMIF(Cocina[Número de Orden],Sala[[#This Row],[Número de Orden]],Cocina[Ganancia bruta])</f>
        <v>204</v>
      </c>
      <c r="S42" s="8">
        <f>SUMIF(Cocina[Número de Orden],Sala[[#This Row],[Número de Orden]],Cocina[Costo Unitario])</f>
        <v>52</v>
      </c>
      <c r="T42" s="2">
        <f>Sala[[#This Row],[Fecha de Salida]]</f>
        <v>45017</v>
      </c>
      <c r="U42" s="7" t="str">
        <f>TEXT(Sala[[#This Row],[Fecha factura]],"dddd")</f>
        <v>sábado</v>
      </c>
      <c r="V42" t="str">
        <f>IF(Sala[[#This Row],[Tiempo de degustación]]&gt;0,"Sí","No")</f>
        <v>Sí</v>
      </c>
      <c r="W42" s="19">
        <f>IF(Sala[[#This Row],[Cobrada]]="Sí",Sala[[#This Row],[Monto total]],0)</f>
        <v>204</v>
      </c>
    </row>
    <row r="43" spans="1:23" x14ac:dyDescent="0.25">
      <c r="A43">
        <v>14</v>
      </c>
      <c r="B43" t="s">
        <v>76</v>
      </c>
      <c r="C43">
        <v>1</v>
      </c>
      <c r="D43" s="2">
        <v>45017</v>
      </c>
      <c r="E43" s="3">
        <v>1.7361111111111112E-2</v>
      </c>
      <c r="F43" s="2">
        <v>45017</v>
      </c>
      <c r="G43" s="3">
        <v>7.3611111111111113E-2</v>
      </c>
      <c r="H43" s="1" t="s">
        <v>16</v>
      </c>
      <c r="I43" t="s">
        <v>8</v>
      </c>
      <c r="J43" t="s">
        <v>601</v>
      </c>
      <c r="K43" s="9">
        <v>49.58</v>
      </c>
      <c r="L43" t="s">
        <v>9</v>
      </c>
      <c r="M43">
        <v>42</v>
      </c>
      <c r="N43" t="s">
        <v>32</v>
      </c>
      <c r="O43" s="3">
        <f>(Sala[[#This Row],[Hora de Salida]]-Sala[[#This Row],[Hora de llegada]])+IF(Sala[[#This Row],[Estado de la Mesa]]="Ocupada",(TEXT((15/(60*24)),"h:mm")),(TEXT(0,"h:mm")))</f>
        <v>5.6250000000000001E-2</v>
      </c>
      <c r="P43" s="5" t="str">
        <f>TEXT(((SUMIF(Cocina[Número de Orden],Sala[[#This Row],[Número de Orden]],Cocina[Tiempo de Preparación]))/(60*24)),"h:mm")</f>
        <v>1:09</v>
      </c>
      <c r="Q43" s="3">
        <f>MAX((Sala[[#This Row],[Tiempo de permanencia]]-Sala[[#This Row],[Tiempo de preparación]]),0)</f>
        <v>8.3333333333333315E-3</v>
      </c>
      <c r="R43" s="8">
        <f>SUMIF(Cocina[Número de Orden],Sala[[#This Row],[Número de Orden]],Cocina[Ganancia bruta])</f>
        <v>102</v>
      </c>
      <c r="S43" s="8">
        <f>SUMIF(Cocina[Número de Orden],Sala[[#This Row],[Número de Orden]],Cocina[Costo Unitario])</f>
        <v>38</v>
      </c>
      <c r="T43" s="2">
        <f>Sala[[#This Row],[Fecha de Salida]]</f>
        <v>45017</v>
      </c>
      <c r="U43" s="7" t="str">
        <f>TEXT(Sala[[#This Row],[Fecha factura]],"dddd")</f>
        <v>sábado</v>
      </c>
      <c r="V43" t="str">
        <f>IF(Sala[[#This Row],[Tiempo de degustación]]&gt;0,"Sí","No")</f>
        <v>Sí</v>
      </c>
      <c r="W43" s="19">
        <f>IF(Sala[[#This Row],[Cobrada]]="Sí",Sala[[#This Row],[Monto total]],0)</f>
        <v>102</v>
      </c>
    </row>
    <row r="44" spans="1:23" x14ac:dyDescent="0.25">
      <c r="A44">
        <v>8</v>
      </c>
      <c r="B44" t="s">
        <v>77</v>
      </c>
      <c r="C44">
        <v>6</v>
      </c>
      <c r="D44" s="2">
        <v>45017</v>
      </c>
      <c r="E44" s="3">
        <v>4.3055555555555555E-2</v>
      </c>
      <c r="F44" s="2">
        <v>45017</v>
      </c>
      <c r="G44" s="3">
        <v>0.13472222222222222</v>
      </c>
      <c r="H44" s="1" t="s">
        <v>23</v>
      </c>
      <c r="I44" t="s">
        <v>8</v>
      </c>
      <c r="J44" t="s">
        <v>601</v>
      </c>
      <c r="K44" s="9">
        <v>32.19</v>
      </c>
      <c r="L44" t="s">
        <v>28</v>
      </c>
      <c r="M44">
        <v>43</v>
      </c>
      <c r="N44" t="s">
        <v>593</v>
      </c>
      <c r="O44" s="3">
        <f>(Sala[[#This Row],[Hora de Salida]]-Sala[[#This Row],[Hora de llegada]])+IF(Sala[[#This Row],[Estado de la Mesa]]="Ocupada",(TEXT((15/(60*24)),"h:mm")),(TEXT(0,"h:mm")))</f>
        <v>0.10208333333333333</v>
      </c>
      <c r="P44" s="5" t="str">
        <f>TEXT(((SUMIF(Cocina[Número de Orden],Sala[[#This Row],[Número de Orden]],Cocina[Tiempo de Preparación]))/(60*24)),"h:mm")</f>
        <v>2:26</v>
      </c>
      <c r="Q44" s="3">
        <f>MAX((Sala[[#This Row],[Tiempo de permanencia]]-Sala[[#This Row],[Tiempo de preparación]]),0)</f>
        <v>6.9444444444444198E-4</v>
      </c>
      <c r="R44" s="8">
        <f>SUMIF(Cocina[Número de Orden],Sala[[#This Row],[Número de Orden]],Cocina[Ganancia bruta])</f>
        <v>203</v>
      </c>
      <c r="S44" s="8">
        <f>SUMIF(Cocina[Número de Orden],Sala[[#This Row],[Número de Orden]],Cocina[Costo Unitario])</f>
        <v>72</v>
      </c>
      <c r="T44" s="2">
        <f>Sala[[#This Row],[Fecha de Salida]]</f>
        <v>45017</v>
      </c>
      <c r="U44" s="7" t="str">
        <f>TEXT(Sala[[#This Row],[Fecha factura]],"dddd")</f>
        <v>sábado</v>
      </c>
      <c r="V44" t="str">
        <f>IF(Sala[[#This Row],[Tiempo de degustación]]&gt;0,"Sí","No")</f>
        <v>Sí</v>
      </c>
      <c r="W44" s="19">
        <f>IF(Sala[[#This Row],[Cobrada]]="Sí",Sala[[#This Row],[Monto total]],0)</f>
        <v>203</v>
      </c>
    </row>
    <row r="45" spans="1:23" x14ac:dyDescent="0.25">
      <c r="A45">
        <v>18</v>
      </c>
      <c r="B45" t="s">
        <v>74</v>
      </c>
      <c r="C45">
        <v>1</v>
      </c>
      <c r="D45" s="2">
        <v>45017</v>
      </c>
      <c r="E45" s="3">
        <v>0.12916666666666668</v>
      </c>
      <c r="F45" s="2">
        <v>45017</v>
      </c>
      <c r="G45" s="3">
        <v>0.26250000000000001</v>
      </c>
      <c r="H45" s="1" t="s">
        <v>23</v>
      </c>
      <c r="I45" t="s">
        <v>8</v>
      </c>
      <c r="J45" t="s">
        <v>601</v>
      </c>
      <c r="K45" s="9">
        <v>42.6</v>
      </c>
      <c r="L45" t="s">
        <v>17</v>
      </c>
      <c r="M45">
        <v>44</v>
      </c>
      <c r="N45" t="s">
        <v>594</v>
      </c>
      <c r="O45" s="3">
        <f>(Sala[[#This Row],[Hora de Salida]]-Sala[[#This Row],[Hora de llegada]])+IF(Sala[[#This Row],[Estado de la Mesa]]="Ocupada",(TEXT((15/(60*24)),"h:mm")),(TEXT(0,"h:mm")))</f>
        <v>0.13333333333333333</v>
      </c>
      <c r="P45" s="5" t="str">
        <f>TEXT(((SUMIF(Cocina[Número de Orden],Sala[[#This Row],[Número de Orden]],Cocina[Tiempo de Preparación]))/(60*24)),"h:mm")</f>
        <v>1:25</v>
      </c>
      <c r="Q45" s="3">
        <f>MAX((Sala[[#This Row],[Tiempo de permanencia]]-Sala[[#This Row],[Tiempo de preparación]]),0)</f>
        <v>7.4305555555555555E-2</v>
      </c>
      <c r="R45" s="8">
        <f>SUMIF(Cocina[Número de Orden],Sala[[#This Row],[Número de Orden]],Cocina[Ganancia bruta])</f>
        <v>122</v>
      </c>
      <c r="S45" s="8">
        <f>SUMIF(Cocina[Número de Orden],Sala[[#This Row],[Número de Orden]],Cocina[Costo Unitario])</f>
        <v>43</v>
      </c>
      <c r="T45" s="2">
        <f>Sala[[#This Row],[Fecha de Salida]]</f>
        <v>45017</v>
      </c>
      <c r="U45" s="7" t="str">
        <f>TEXT(Sala[[#This Row],[Fecha factura]],"dddd")</f>
        <v>sábado</v>
      </c>
      <c r="V45" t="str">
        <f>IF(Sala[[#This Row],[Tiempo de degustación]]&gt;0,"Sí","No")</f>
        <v>Sí</v>
      </c>
      <c r="W45" s="19">
        <f>IF(Sala[[#This Row],[Cobrada]]="Sí",Sala[[#This Row],[Monto total]],0)</f>
        <v>122</v>
      </c>
    </row>
    <row r="46" spans="1:23" x14ac:dyDescent="0.25">
      <c r="A46">
        <v>17</v>
      </c>
      <c r="B46" t="s">
        <v>78</v>
      </c>
      <c r="C46">
        <v>2</v>
      </c>
      <c r="D46" s="2">
        <v>45017</v>
      </c>
      <c r="E46" s="3">
        <v>9.375E-2</v>
      </c>
      <c r="F46" s="2">
        <v>45017</v>
      </c>
      <c r="G46" s="3">
        <v>0.1673611111111111</v>
      </c>
      <c r="H46" s="1" t="s">
        <v>16</v>
      </c>
      <c r="I46" t="s">
        <v>8</v>
      </c>
      <c r="J46" t="s">
        <v>601</v>
      </c>
      <c r="K46" s="9">
        <v>25.41</v>
      </c>
      <c r="L46" t="s">
        <v>9</v>
      </c>
      <c r="M46">
        <v>45</v>
      </c>
      <c r="N46" t="s">
        <v>593</v>
      </c>
      <c r="O46" s="3">
        <f>(Sala[[#This Row],[Hora de Salida]]-Sala[[#This Row],[Hora de llegada]])+IF(Sala[[#This Row],[Estado de la Mesa]]="Ocupada",(TEXT((15/(60*24)),"h:mm")),(TEXT(0,"h:mm")))</f>
        <v>7.3611111111111099E-2</v>
      </c>
      <c r="P46" s="5" t="str">
        <f>TEXT(((SUMIF(Cocina[Número de Orden],Sala[[#This Row],[Número de Orden]],Cocina[Tiempo de Preparación]))/(60*24)),"h:mm")</f>
        <v>0:47</v>
      </c>
      <c r="Q46" s="3">
        <f>MAX((Sala[[#This Row],[Tiempo de permanencia]]-Sala[[#This Row],[Tiempo de preparación]]),0)</f>
        <v>4.0972222222222208E-2</v>
      </c>
      <c r="R46" s="8">
        <f>SUMIF(Cocina[Número de Orden],Sala[[#This Row],[Número de Orden]],Cocina[Ganancia bruta])</f>
        <v>54</v>
      </c>
      <c r="S46" s="8">
        <f>SUMIF(Cocina[Número de Orden],Sala[[#This Row],[Número de Orden]],Cocina[Costo Unitario])</f>
        <v>10</v>
      </c>
      <c r="T46" s="2">
        <f>Sala[[#This Row],[Fecha de Salida]]</f>
        <v>45017</v>
      </c>
      <c r="U46" s="7" t="str">
        <f>TEXT(Sala[[#This Row],[Fecha factura]],"dddd")</f>
        <v>sábado</v>
      </c>
      <c r="V46" t="str">
        <f>IF(Sala[[#This Row],[Tiempo de degustación]]&gt;0,"Sí","No")</f>
        <v>Sí</v>
      </c>
      <c r="W46" s="19">
        <f>IF(Sala[[#This Row],[Cobrada]]="Sí",Sala[[#This Row],[Monto total]],0)</f>
        <v>54</v>
      </c>
    </row>
    <row r="47" spans="1:23" x14ac:dyDescent="0.25">
      <c r="A47">
        <v>10</v>
      </c>
      <c r="B47" t="s">
        <v>80</v>
      </c>
      <c r="C47">
        <v>1</v>
      </c>
      <c r="D47" s="2">
        <v>45017</v>
      </c>
      <c r="E47" s="3">
        <v>7.4305555555555555E-2</v>
      </c>
      <c r="F47" s="2">
        <v>45017</v>
      </c>
      <c r="G47" s="3">
        <v>0.15208333333333332</v>
      </c>
      <c r="H47" s="1" t="s">
        <v>20</v>
      </c>
      <c r="I47" t="s">
        <v>8</v>
      </c>
      <c r="J47" t="s">
        <v>601</v>
      </c>
      <c r="K47" s="9">
        <v>27.97</v>
      </c>
      <c r="L47" t="s">
        <v>17</v>
      </c>
      <c r="M47">
        <v>46</v>
      </c>
      <c r="N47" t="s">
        <v>47</v>
      </c>
      <c r="O47" s="3">
        <f>(Sala[[#This Row],[Hora de Salida]]-Sala[[#This Row],[Hora de llegada]])+IF(Sala[[#This Row],[Estado de la Mesa]]="Ocupada",(TEXT((15/(60*24)),"h:mm")),(TEXT(0,"h:mm")))</f>
        <v>7.7777777777777765E-2</v>
      </c>
      <c r="P47" s="5" t="str">
        <f>TEXT(((SUMIF(Cocina[Número de Orden],Sala[[#This Row],[Número de Orden]],Cocina[Tiempo de Preparación]))/(60*24)),"h:mm")</f>
        <v>1:26</v>
      </c>
      <c r="Q47" s="3">
        <f>MAX((Sala[[#This Row],[Tiempo de permanencia]]-Sala[[#This Row],[Tiempo de preparación]]),0)</f>
        <v>1.805555555555554E-2</v>
      </c>
      <c r="R47" s="8">
        <f>SUMIF(Cocina[Número de Orden],Sala[[#This Row],[Número de Orden]],Cocina[Ganancia bruta])</f>
        <v>140</v>
      </c>
      <c r="S47" s="8">
        <f>SUMIF(Cocina[Número de Orden],Sala[[#This Row],[Número de Orden]],Cocina[Costo Unitario])</f>
        <v>52</v>
      </c>
      <c r="T47" s="2">
        <f>Sala[[#This Row],[Fecha de Salida]]</f>
        <v>45017</v>
      </c>
      <c r="U47" s="7" t="str">
        <f>TEXT(Sala[[#This Row],[Fecha factura]],"dddd")</f>
        <v>sábado</v>
      </c>
      <c r="V47" t="str">
        <f>IF(Sala[[#This Row],[Tiempo de degustación]]&gt;0,"Sí","No")</f>
        <v>Sí</v>
      </c>
      <c r="W47" s="19">
        <f>IF(Sala[[#This Row],[Cobrada]]="Sí",Sala[[#This Row],[Monto total]],0)</f>
        <v>140</v>
      </c>
    </row>
    <row r="48" spans="1:23" x14ac:dyDescent="0.25">
      <c r="A48">
        <v>18</v>
      </c>
      <c r="B48" t="s">
        <v>81</v>
      </c>
      <c r="C48">
        <v>3</v>
      </c>
      <c r="D48" s="2">
        <v>45017</v>
      </c>
      <c r="E48" s="3">
        <v>0.14583333333333334</v>
      </c>
      <c r="F48" s="2">
        <v>45017</v>
      </c>
      <c r="G48" s="3">
        <v>0.31180555555555556</v>
      </c>
      <c r="H48" s="1" t="s">
        <v>16</v>
      </c>
      <c r="I48" t="s">
        <v>8</v>
      </c>
      <c r="J48" t="s">
        <v>601</v>
      </c>
      <c r="K48" s="9">
        <v>10.98</v>
      </c>
      <c r="L48" t="s">
        <v>28</v>
      </c>
      <c r="M48">
        <v>47</v>
      </c>
      <c r="N48" t="s">
        <v>18</v>
      </c>
      <c r="O48" s="3">
        <f>(Sala[[#This Row],[Hora de Salida]]-Sala[[#This Row],[Hora de llegada]])+IF(Sala[[#This Row],[Estado de la Mesa]]="Ocupada",(TEXT((15/(60*24)),"h:mm")),(TEXT(0,"h:mm")))</f>
        <v>0.17638888888888887</v>
      </c>
      <c r="P48" s="5" t="str">
        <f>TEXT(((SUMIF(Cocina[Número de Orden],Sala[[#This Row],[Número de Orden]],Cocina[Tiempo de Preparación]))/(60*24)),"h:mm")</f>
        <v>1:27</v>
      </c>
      <c r="Q48" s="3">
        <f>MAX((Sala[[#This Row],[Tiempo de permanencia]]-Sala[[#This Row],[Tiempo de preparación]]),0)</f>
        <v>0.1159722222222222</v>
      </c>
      <c r="R48" s="8">
        <f>SUMIF(Cocina[Número de Orden],Sala[[#This Row],[Número de Orden]],Cocina[Ganancia bruta])</f>
        <v>109</v>
      </c>
      <c r="S48" s="8">
        <f>SUMIF(Cocina[Número de Orden],Sala[[#This Row],[Número de Orden]],Cocina[Costo Unitario])</f>
        <v>46</v>
      </c>
      <c r="T48" s="2">
        <f>Sala[[#This Row],[Fecha de Salida]]</f>
        <v>45017</v>
      </c>
      <c r="U48" s="7" t="str">
        <f>TEXT(Sala[[#This Row],[Fecha factura]],"dddd")</f>
        <v>sábado</v>
      </c>
      <c r="V48" t="str">
        <f>IF(Sala[[#This Row],[Tiempo de degustación]]&gt;0,"Sí","No")</f>
        <v>Sí</v>
      </c>
      <c r="W48" s="19">
        <f>IF(Sala[[#This Row],[Cobrada]]="Sí",Sala[[#This Row],[Monto total]],0)</f>
        <v>109</v>
      </c>
    </row>
    <row r="49" spans="1:23" x14ac:dyDescent="0.25">
      <c r="A49">
        <v>17</v>
      </c>
      <c r="B49" t="s">
        <v>82</v>
      </c>
      <c r="C49">
        <v>2</v>
      </c>
      <c r="D49" s="2">
        <v>45017</v>
      </c>
      <c r="E49" s="3">
        <v>1.9444444444444445E-2</v>
      </c>
      <c r="F49" s="2">
        <v>45017</v>
      </c>
      <c r="G49" s="3">
        <v>0.16805555555555557</v>
      </c>
      <c r="H49" s="1" t="s">
        <v>7</v>
      </c>
      <c r="I49" t="s">
        <v>12</v>
      </c>
      <c r="J49" t="s">
        <v>601</v>
      </c>
      <c r="K49" s="9">
        <v>25.31</v>
      </c>
      <c r="L49" t="s">
        <v>17</v>
      </c>
      <c r="M49">
        <v>48</v>
      </c>
      <c r="N49" t="s">
        <v>32</v>
      </c>
      <c r="O49" s="3">
        <f>(Sala[[#This Row],[Hora de Salida]]-Sala[[#This Row],[Hora de llegada]])+IF(Sala[[#This Row],[Estado de la Mesa]]="Ocupada",(TEXT((15/(60*24)),"h:mm")),(TEXT(0,"h:mm")))</f>
        <v>0.14861111111111114</v>
      </c>
      <c r="P49" s="5" t="str">
        <f>TEXT(((SUMIF(Cocina[Número de Orden],Sala[[#This Row],[Número de Orden]],Cocina[Tiempo de Preparación]))/(60*24)),"h:mm")</f>
        <v>2:04</v>
      </c>
      <c r="Q49" s="3">
        <f>MAX((Sala[[#This Row],[Tiempo de permanencia]]-Sala[[#This Row],[Tiempo de preparación]]),0)</f>
        <v>6.2500000000000028E-2</v>
      </c>
      <c r="R49" s="8">
        <f>SUMIF(Cocina[Número de Orden],Sala[[#This Row],[Número de Orden]],Cocina[Ganancia bruta])</f>
        <v>158</v>
      </c>
      <c r="S49" s="8">
        <f>SUMIF(Cocina[Número de Orden],Sala[[#This Row],[Número de Orden]],Cocina[Costo Unitario])</f>
        <v>49</v>
      </c>
      <c r="T49" s="2">
        <f>Sala[[#This Row],[Fecha de Salida]]</f>
        <v>45017</v>
      </c>
      <c r="U49" s="7" t="str">
        <f>TEXT(Sala[[#This Row],[Fecha factura]],"dddd")</f>
        <v>sábado</v>
      </c>
      <c r="V49" t="str">
        <f>IF(Sala[[#This Row],[Tiempo de degustación]]&gt;0,"Sí","No")</f>
        <v>Sí</v>
      </c>
      <c r="W49" s="19">
        <f>IF(Sala[[#This Row],[Cobrada]]="Sí",Sala[[#This Row],[Monto total]],0)</f>
        <v>158</v>
      </c>
    </row>
    <row r="50" spans="1:23" x14ac:dyDescent="0.25">
      <c r="A50">
        <v>8</v>
      </c>
      <c r="B50" t="s">
        <v>83</v>
      </c>
      <c r="C50">
        <v>3</v>
      </c>
      <c r="D50" s="2">
        <v>45017</v>
      </c>
      <c r="E50" s="3">
        <v>7.2222222222222215E-2</v>
      </c>
      <c r="F50" s="2">
        <v>45017</v>
      </c>
      <c r="G50" s="3">
        <v>0.22847222222222222</v>
      </c>
      <c r="H50" s="1" t="s">
        <v>16</v>
      </c>
      <c r="I50" t="s">
        <v>8</v>
      </c>
      <c r="J50" t="s">
        <v>601</v>
      </c>
      <c r="K50" s="9">
        <v>20.92</v>
      </c>
      <c r="L50" t="s">
        <v>17</v>
      </c>
      <c r="M50">
        <v>49</v>
      </c>
      <c r="N50" t="s">
        <v>34</v>
      </c>
      <c r="O50" s="3">
        <f>(Sala[[#This Row],[Hora de Salida]]-Sala[[#This Row],[Hora de llegada]])+IF(Sala[[#This Row],[Estado de la Mesa]]="Ocupada",(TEXT((15/(60*24)),"h:mm")),(TEXT(0,"h:mm")))</f>
        <v>0.15625</v>
      </c>
      <c r="P50" s="5" t="str">
        <f>TEXT(((SUMIF(Cocina[Número de Orden],Sala[[#This Row],[Número de Orden]],Cocina[Tiempo de Preparación]))/(60*24)),"h:mm")</f>
        <v>1:21</v>
      </c>
      <c r="Q50" s="3">
        <f>MAX((Sala[[#This Row],[Tiempo de permanencia]]-Sala[[#This Row],[Tiempo de preparación]]),0)</f>
        <v>0.1</v>
      </c>
      <c r="R50" s="8">
        <f>SUMIF(Cocina[Número de Orden],Sala[[#This Row],[Número de Orden]],Cocina[Ganancia bruta])</f>
        <v>186</v>
      </c>
      <c r="S50" s="8">
        <f>SUMIF(Cocina[Número de Orden],Sala[[#This Row],[Número de Orden]],Cocina[Costo Unitario])</f>
        <v>43</v>
      </c>
      <c r="T50" s="2">
        <f>Sala[[#This Row],[Fecha de Salida]]</f>
        <v>45017</v>
      </c>
      <c r="U50" s="7" t="str">
        <f>TEXT(Sala[[#This Row],[Fecha factura]],"dddd")</f>
        <v>sábado</v>
      </c>
      <c r="V50" t="str">
        <f>IF(Sala[[#This Row],[Tiempo de degustación]]&gt;0,"Sí","No")</f>
        <v>Sí</v>
      </c>
      <c r="W50" s="19">
        <f>IF(Sala[[#This Row],[Cobrada]]="Sí",Sala[[#This Row],[Monto total]],0)</f>
        <v>186</v>
      </c>
    </row>
    <row r="51" spans="1:23" x14ac:dyDescent="0.25">
      <c r="A51">
        <v>19</v>
      </c>
      <c r="B51" t="s">
        <v>84</v>
      </c>
      <c r="C51">
        <v>5</v>
      </c>
      <c r="D51" s="2">
        <v>45017</v>
      </c>
      <c r="E51" s="3">
        <v>0.16250000000000001</v>
      </c>
      <c r="F51" s="2">
        <v>45017</v>
      </c>
      <c r="G51" s="3">
        <v>0.28958333333333336</v>
      </c>
      <c r="H51" s="1" t="s">
        <v>23</v>
      </c>
      <c r="I51" t="s">
        <v>8</v>
      </c>
      <c r="J51" t="s">
        <v>600</v>
      </c>
      <c r="K51" s="9">
        <v>16.739999999999998</v>
      </c>
      <c r="L51" t="s">
        <v>28</v>
      </c>
      <c r="M51">
        <v>50</v>
      </c>
      <c r="N51" t="s">
        <v>59</v>
      </c>
      <c r="O51" s="3">
        <f>(Sala[[#This Row],[Hora de Salida]]-Sala[[#This Row],[Hora de llegada]])+IF(Sala[[#This Row],[Estado de la Mesa]]="Ocupada",(TEXT((15/(60*24)),"h:mm")),(TEXT(0,"h:mm")))</f>
        <v>0.13750000000000001</v>
      </c>
      <c r="P51" s="5" t="str">
        <f>TEXT(((SUMIF(Cocina[Número de Orden],Sala[[#This Row],[Número de Orden]],Cocina[Tiempo de Preparación]))/(60*24)),"h:mm")</f>
        <v>0:21</v>
      </c>
      <c r="Q51" s="3">
        <f>MAX((Sala[[#This Row],[Tiempo de permanencia]]-Sala[[#This Row],[Tiempo de preparación]]),0)</f>
        <v>0.12291666666666667</v>
      </c>
      <c r="R51" s="8">
        <f>SUMIF(Cocina[Número de Orden],Sala[[#This Row],[Número de Orden]],Cocina[Ganancia bruta])</f>
        <v>76</v>
      </c>
      <c r="S51" s="8">
        <f>SUMIF(Cocina[Número de Orden],Sala[[#This Row],[Número de Orden]],Cocina[Costo Unitario])</f>
        <v>32</v>
      </c>
      <c r="T51" s="2">
        <f>Sala[[#This Row],[Fecha de Salida]]</f>
        <v>45017</v>
      </c>
      <c r="U51" s="7" t="str">
        <f>TEXT(Sala[[#This Row],[Fecha factura]],"dddd")</f>
        <v>sábado</v>
      </c>
      <c r="V51" t="str">
        <f>IF(Sala[[#This Row],[Tiempo de degustación]]&gt;0,"Sí","No")</f>
        <v>Sí</v>
      </c>
      <c r="W51" s="19">
        <f>IF(Sala[[#This Row],[Cobrada]]="Sí",Sala[[#This Row],[Monto total]],0)</f>
        <v>76</v>
      </c>
    </row>
    <row r="52" spans="1:23" x14ac:dyDescent="0.25">
      <c r="A52">
        <v>12</v>
      </c>
      <c r="B52" t="s">
        <v>85</v>
      </c>
      <c r="C52">
        <v>1</v>
      </c>
      <c r="D52" s="2">
        <v>45017</v>
      </c>
      <c r="E52" s="3">
        <v>7.0833333333333331E-2</v>
      </c>
      <c r="F52" s="2">
        <v>45017</v>
      </c>
      <c r="G52" s="3">
        <v>0.12638888888888888</v>
      </c>
      <c r="H52" s="1" t="s">
        <v>20</v>
      </c>
      <c r="I52" t="s">
        <v>25</v>
      </c>
      <c r="J52" t="s">
        <v>601</v>
      </c>
      <c r="K52" s="9">
        <v>37.08</v>
      </c>
      <c r="L52" t="s">
        <v>9</v>
      </c>
      <c r="M52">
        <v>51</v>
      </c>
      <c r="N52" t="s">
        <v>594</v>
      </c>
      <c r="O52" s="3">
        <f>(Sala[[#This Row],[Hora de Salida]]-Sala[[#This Row],[Hora de llegada]])+IF(Sala[[#This Row],[Estado de la Mesa]]="Ocupada",(TEXT((15/(60*24)),"h:mm")),(TEXT(0,"h:mm")))</f>
        <v>5.5555555555555552E-2</v>
      </c>
      <c r="P52" s="5" t="str">
        <f>TEXT(((SUMIF(Cocina[Número de Orden],Sala[[#This Row],[Número de Orden]],Cocina[Tiempo de Preparación]))/(60*24)),"h:mm")</f>
        <v>2:44</v>
      </c>
      <c r="Q52" s="3">
        <f>MAX((Sala[[#This Row],[Tiempo de permanencia]]-Sala[[#This Row],[Tiempo de preparación]]),0)</f>
        <v>0</v>
      </c>
      <c r="R52" s="8">
        <f>SUMIF(Cocina[Número de Orden],Sala[[#This Row],[Número de Orden]],Cocina[Ganancia bruta])</f>
        <v>225</v>
      </c>
      <c r="S52" s="8">
        <f>SUMIF(Cocina[Número de Orden],Sala[[#This Row],[Número de Orden]],Cocina[Costo Unitario])</f>
        <v>57</v>
      </c>
      <c r="T52" s="2">
        <f>Sala[[#This Row],[Fecha de Salida]]</f>
        <v>45017</v>
      </c>
      <c r="U52" s="7" t="str">
        <f>TEXT(Sala[[#This Row],[Fecha factura]],"dddd")</f>
        <v>sábado</v>
      </c>
      <c r="V52" t="str">
        <f>IF(Sala[[#This Row],[Tiempo de degustación]]&gt;0,"Sí","No")</f>
        <v>No</v>
      </c>
      <c r="W52" s="19">
        <f>IF(Sala[[#This Row],[Cobrada]]="Sí",Sala[[#This Row],[Monto total]],0)</f>
        <v>0</v>
      </c>
    </row>
    <row r="53" spans="1:23" x14ac:dyDescent="0.25">
      <c r="A53">
        <v>7</v>
      </c>
      <c r="B53" t="s">
        <v>86</v>
      </c>
      <c r="C53">
        <v>4</v>
      </c>
      <c r="D53" s="2">
        <v>45017</v>
      </c>
      <c r="E53" s="3">
        <v>6.9444444444444447E-4</v>
      </c>
      <c r="F53" s="2">
        <v>45017</v>
      </c>
      <c r="G53" s="3">
        <v>4.9305555555555554E-2</v>
      </c>
      <c r="H53" s="1" t="s">
        <v>7</v>
      </c>
      <c r="I53" t="s">
        <v>8</v>
      </c>
      <c r="J53" t="s">
        <v>601</v>
      </c>
      <c r="K53" s="9">
        <v>46.88</v>
      </c>
      <c r="L53" t="s">
        <v>17</v>
      </c>
      <c r="M53">
        <v>52</v>
      </c>
      <c r="N53" t="s">
        <v>21</v>
      </c>
      <c r="O53" s="3">
        <f>(Sala[[#This Row],[Hora de Salida]]-Sala[[#This Row],[Hora de llegada]])+IF(Sala[[#This Row],[Estado de la Mesa]]="Ocupada",(TEXT((15/(60*24)),"h:mm")),(TEXT(0,"h:mm")))</f>
        <v>4.8611111111111112E-2</v>
      </c>
      <c r="P53" s="5" t="str">
        <f>TEXT(((SUMIF(Cocina[Número de Orden],Sala[[#This Row],[Número de Orden]],Cocina[Tiempo de Preparación]))/(60*24)),"h:mm")</f>
        <v>1:02</v>
      </c>
      <c r="Q53" s="3">
        <f>MAX((Sala[[#This Row],[Tiempo de permanencia]]-Sala[[#This Row],[Tiempo de preparación]]),0)</f>
        <v>5.5555555555555566E-3</v>
      </c>
      <c r="R53" s="8">
        <f>SUMIF(Cocina[Número de Orden],Sala[[#This Row],[Número de Orden]],Cocina[Ganancia bruta])</f>
        <v>263</v>
      </c>
      <c r="S53" s="8">
        <f>SUMIF(Cocina[Número de Orden],Sala[[#This Row],[Número de Orden]],Cocina[Costo Unitario])</f>
        <v>59</v>
      </c>
      <c r="T53" s="2">
        <f>Sala[[#This Row],[Fecha de Salida]]</f>
        <v>45017</v>
      </c>
      <c r="U53" s="7" t="str">
        <f>TEXT(Sala[[#This Row],[Fecha factura]],"dddd")</f>
        <v>sábado</v>
      </c>
      <c r="V53" t="str">
        <f>IF(Sala[[#This Row],[Tiempo de degustación]]&gt;0,"Sí","No")</f>
        <v>Sí</v>
      </c>
      <c r="W53" s="19">
        <f>IF(Sala[[#This Row],[Cobrada]]="Sí",Sala[[#This Row],[Monto total]],0)</f>
        <v>263</v>
      </c>
    </row>
    <row r="54" spans="1:23" x14ac:dyDescent="0.25">
      <c r="A54">
        <v>16</v>
      </c>
      <c r="B54" t="s">
        <v>87</v>
      </c>
      <c r="C54">
        <v>5</v>
      </c>
      <c r="D54" s="2">
        <v>45017</v>
      </c>
      <c r="E54" s="3">
        <v>0.12569444444444444</v>
      </c>
      <c r="F54" s="2">
        <v>45017</v>
      </c>
      <c r="G54" s="3">
        <v>0.19722222222222222</v>
      </c>
      <c r="H54" s="1" t="s">
        <v>20</v>
      </c>
      <c r="I54" t="s">
        <v>8</v>
      </c>
      <c r="J54" t="s">
        <v>600</v>
      </c>
      <c r="K54" s="9">
        <v>36.880000000000003</v>
      </c>
      <c r="L54" t="s">
        <v>17</v>
      </c>
      <c r="M54">
        <v>53</v>
      </c>
      <c r="N54" t="s">
        <v>21</v>
      </c>
      <c r="O54" s="3">
        <f>(Sala[[#This Row],[Hora de Salida]]-Sala[[#This Row],[Hora de llegada]])+IF(Sala[[#This Row],[Estado de la Mesa]]="Ocupada",(TEXT((15/(60*24)),"h:mm")),(TEXT(0,"h:mm")))</f>
        <v>7.1527777777777773E-2</v>
      </c>
      <c r="P54" s="5" t="str">
        <f>TEXT(((SUMIF(Cocina[Número de Orden],Sala[[#This Row],[Número de Orden]],Cocina[Tiempo de Preparación]))/(60*24)),"h:mm")</f>
        <v>1:52</v>
      </c>
      <c r="Q54" s="3">
        <f>MAX((Sala[[#This Row],[Tiempo de permanencia]]-Sala[[#This Row],[Tiempo de preparación]]),0)</f>
        <v>0</v>
      </c>
      <c r="R54" s="8">
        <f>SUMIF(Cocina[Número de Orden],Sala[[#This Row],[Número de Orden]],Cocina[Ganancia bruta])</f>
        <v>267</v>
      </c>
      <c r="S54" s="8">
        <f>SUMIF(Cocina[Número de Orden],Sala[[#This Row],[Número de Orden]],Cocina[Costo Unitario])</f>
        <v>54</v>
      </c>
      <c r="T54" s="2">
        <f>Sala[[#This Row],[Fecha de Salida]]</f>
        <v>45017</v>
      </c>
      <c r="U54" s="7" t="str">
        <f>TEXT(Sala[[#This Row],[Fecha factura]],"dddd")</f>
        <v>sábado</v>
      </c>
      <c r="V54" t="str">
        <f>IF(Sala[[#This Row],[Tiempo de degustación]]&gt;0,"Sí","No")</f>
        <v>No</v>
      </c>
      <c r="W54" s="19">
        <f>IF(Sala[[#This Row],[Cobrada]]="Sí",Sala[[#This Row],[Monto total]],0)</f>
        <v>0</v>
      </c>
    </row>
    <row r="55" spans="1:23" x14ac:dyDescent="0.25">
      <c r="A55">
        <v>6</v>
      </c>
      <c r="B55" t="s">
        <v>88</v>
      </c>
      <c r="C55">
        <v>6</v>
      </c>
      <c r="D55" s="2">
        <v>45017</v>
      </c>
      <c r="E55" s="3">
        <v>2.7777777777777776E-2</v>
      </c>
      <c r="F55" s="2">
        <v>45017</v>
      </c>
      <c r="G55" s="3">
        <v>0.1763888888888889</v>
      </c>
      <c r="H55" s="1" t="s">
        <v>23</v>
      </c>
      <c r="I55" t="s">
        <v>25</v>
      </c>
      <c r="J55" t="s">
        <v>601</v>
      </c>
      <c r="K55" s="9">
        <v>23.36</v>
      </c>
      <c r="L55" t="s">
        <v>9</v>
      </c>
      <c r="M55">
        <v>54</v>
      </c>
      <c r="N55" t="s">
        <v>32</v>
      </c>
      <c r="O55" s="3">
        <f>(Sala[[#This Row],[Hora de Salida]]-Sala[[#This Row],[Hora de llegada]])+IF(Sala[[#This Row],[Estado de la Mesa]]="Ocupada",(TEXT((15/(60*24)),"h:mm")),(TEXT(0,"h:mm")))</f>
        <v>0.14861111111111114</v>
      </c>
      <c r="P55" s="5" t="str">
        <f>TEXT(((SUMIF(Cocina[Número de Orden],Sala[[#This Row],[Número de Orden]],Cocina[Tiempo de Preparación]))/(60*24)),"h:mm")</f>
        <v>3:23</v>
      </c>
      <c r="Q55" s="3">
        <f>MAX((Sala[[#This Row],[Tiempo de permanencia]]-Sala[[#This Row],[Tiempo de preparación]]),0)</f>
        <v>7.6388888888889173E-3</v>
      </c>
      <c r="R55" s="8">
        <f>SUMIF(Cocina[Número de Orden],Sala[[#This Row],[Número de Orden]],Cocina[Ganancia bruta])</f>
        <v>187</v>
      </c>
      <c r="S55" s="8">
        <f>SUMIF(Cocina[Número de Orden],Sala[[#This Row],[Número de Orden]],Cocina[Costo Unitario])</f>
        <v>70</v>
      </c>
      <c r="T55" s="2">
        <f>Sala[[#This Row],[Fecha de Salida]]</f>
        <v>45017</v>
      </c>
      <c r="U55" s="7" t="str">
        <f>TEXT(Sala[[#This Row],[Fecha factura]],"dddd")</f>
        <v>sábado</v>
      </c>
      <c r="V55" t="str">
        <f>IF(Sala[[#This Row],[Tiempo de degustación]]&gt;0,"Sí","No")</f>
        <v>Sí</v>
      </c>
      <c r="W55" s="19">
        <f>IF(Sala[[#This Row],[Cobrada]]="Sí",Sala[[#This Row],[Monto total]],0)</f>
        <v>187</v>
      </c>
    </row>
    <row r="56" spans="1:23" x14ac:dyDescent="0.25">
      <c r="A56">
        <v>20</v>
      </c>
      <c r="B56" t="s">
        <v>89</v>
      </c>
      <c r="C56">
        <v>5</v>
      </c>
      <c r="D56" s="2">
        <v>45017</v>
      </c>
      <c r="E56" s="3">
        <v>6.25E-2</v>
      </c>
      <c r="F56" s="2">
        <v>45017</v>
      </c>
      <c r="G56" s="3">
        <v>0.20833333333333334</v>
      </c>
      <c r="H56" s="1" t="s">
        <v>23</v>
      </c>
      <c r="I56" t="s">
        <v>25</v>
      </c>
      <c r="J56" t="s">
        <v>601</v>
      </c>
      <c r="K56" s="9">
        <v>45.49</v>
      </c>
      <c r="L56" t="s">
        <v>28</v>
      </c>
      <c r="M56">
        <v>55</v>
      </c>
      <c r="N56" t="s">
        <v>593</v>
      </c>
      <c r="O56" s="3">
        <f>(Sala[[#This Row],[Hora de Salida]]-Sala[[#This Row],[Hora de llegada]])+IF(Sala[[#This Row],[Estado de la Mesa]]="Ocupada",(TEXT((15/(60*24)),"h:mm")),(TEXT(0,"h:mm")))</f>
        <v>0.15625</v>
      </c>
      <c r="P56" s="5" t="str">
        <f>TEXT(((SUMIF(Cocina[Número de Orden],Sala[[#This Row],[Número de Orden]],Cocina[Tiempo de Preparación]))/(60*24)),"h:mm")</f>
        <v>1:36</v>
      </c>
      <c r="Q56" s="3">
        <f>MAX((Sala[[#This Row],[Tiempo de permanencia]]-Sala[[#This Row],[Tiempo de preparación]]),0)</f>
        <v>8.9583333333333334E-2</v>
      </c>
      <c r="R56" s="8">
        <f>SUMIF(Cocina[Número de Orden],Sala[[#This Row],[Número de Orden]],Cocina[Ganancia bruta])</f>
        <v>255</v>
      </c>
      <c r="S56" s="8">
        <f>SUMIF(Cocina[Número de Orden],Sala[[#This Row],[Número de Orden]],Cocina[Costo Unitario])</f>
        <v>75</v>
      </c>
      <c r="T56" s="2">
        <f>Sala[[#This Row],[Fecha de Salida]]</f>
        <v>45017</v>
      </c>
      <c r="U56" s="7" t="str">
        <f>TEXT(Sala[[#This Row],[Fecha factura]],"dddd")</f>
        <v>sábado</v>
      </c>
      <c r="V56" t="str">
        <f>IF(Sala[[#This Row],[Tiempo de degustación]]&gt;0,"Sí","No")</f>
        <v>Sí</v>
      </c>
      <c r="W56" s="19">
        <f>IF(Sala[[#This Row],[Cobrada]]="Sí",Sala[[#This Row],[Monto total]],0)</f>
        <v>255</v>
      </c>
    </row>
    <row r="57" spans="1:23" x14ac:dyDescent="0.25">
      <c r="A57">
        <v>1</v>
      </c>
      <c r="B57" t="s">
        <v>40</v>
      </c>
      <c r="C57">
        <v>3</v>
      </c>
      <c r="D57" s="2">
        <v>45017</v>
      </c>
      <c r="E57" s="3">
        <v>5.5555555555555552E-2</v>
      </c>
      <c r="F57" s="2">
        <v>45017</v>
      </c>
      <c r="G57" s="3">
        <v>0.20624999999999999</v>
      </c>
      <c r="H57" s="1" t="s">
        <v>20</v>
      </c>
      <c r="I57" t="s">
        <v>8</v>
      </c>
      <c r="J57" t="s">
        <v>600</v>
      </c>
      <c r="K57" s="9">
        <v>43.2</v>
      </c>
      <c r="L57" t="s">
        <v>17</v>
      </c>
      <c r="M57">
        <v>56</v>
      </c>
      <c r="N57" t="s">
        <v>44</v>
      </c>
      <c r="O57" s="3">
        <f>(Sala[[#This Row],[Hora de Salida]]-Sala[[#This Row],[Hora de llegada]])+IF(Sala[[#This Row],[Estado de la Mesa]]="Ocupada",(TEXT((15/(60*24)),"h:mm")),(TEXT(0,"h:mm")))</f>
        <v>0.15069444444444444</v>
      </c>
      <c r="P57" s="5" t="str">
        <f>TEXT(((SUMIF(Cocina[Número de Orden],Sala[[#This Row],[Número de Orden]],Cocina[Tiempo de Preparación]))/(60*24)),"h:mm")</f>
        <v>1:18</v>
      </c>
      <c r="Q57" s="3">
        <f>MAX((Sala[[#This Row],[Tiempo de permanencia]]-Sala[[#This Row],[Tiempo de preparación]]),0)</f>
        <v>9.6527777777777768E-2</v>
      </c>
      <c r="R57" s="8">
        <f>SUMIF(Cocina[Número de Orden],Sala[[#This Row],[Número de Orden]],Cocina[Ganancia bruta])</f>
        <v>48</v>
      </c>
      <c r="S57" s="8">
        <f>SUMIF(Cocina[Número de Orden],Sala[[#This Row],[Número de Orden]],Cocina[Costo Unitario])</f>
        <v>28</v>
      </c>
      <c r="T57" s="2">
        <f>Sala[[#This Row],[Fecha de Salida]]</f>
        <v>45017</v>
      </c>
      <c r="U57" s="7" t="str">
        <f>TEXT(Sala[[#This Row],[Fecha factura]],"dddd")</f>
        <v>sábado</v>
      </c>
      <c r="V57" t="str">
        <f>IF(Sala[[#This Row],[Tiempo de degustación]]&gt;0,"Sí","No")</f>
        <v>Sí</v>
      </c>
      <c r="W57" s="19">
        <f>IF(Sala[[#This Row],[Cobrada]]="Sí",Sala[[#This Row],[Monto total]],0)</f>
        <v>48</v>
      </c>
    </row>
    <row r="58" spans="1:23" x14ac:dyDescent="0.25">
      <c r="A58">
        <v>18</v>
      </c>
      <c r="B58" t="s">
        <v>90</v>
      </c>
      <c r="C58">
        <v>2</v>
      </c>
      <c r="D58" s="2">
        <v>45017</v>
      </c>
      <c r="E58" s="3">
        <v>0.12777777777777777</v>
      </c>
      <c r="F58" s="2">
        <v>45017</v>
      </c>
      <c r="G58" s="3">
        <v>0.20277777777777778</v>
      </c>
      <c r="H58" s="1" t="s">
        <v>16</v>
      </c>
      <c r="I58" t="s">
        <v>8</v>
      </c>
      <c r="J58" t="s">
        <v>601</v>
      </c>
      <c r="K58" s="9">
        <v>45.45</v>
      </c>
      <c r="L58" t="s">
        <v>17</v>
      </c>
      <c r="M58">
        <v>57</v>
      </c>
      <c r="N58" t="s">
        <v>14</v>
      </c>
      <c r="O58" s="3">
        <f>(Sala[[#This Row],[Hora de Salida]]-Sala[[#This Row],[Hora de llegada]])+IF(Sala[[#This Row],[Estado de la Mesa]]="Ocupada",(TEXT((15/(60*24)),"h:mm")),(TEXT(0,"h:mm")))</f>
        <v>7.5000000000000011E-2</v>
      </c>
      <c r="P58" s="5" t="str">
        <f>TEXT(((SUMIF(Cocina[Número de Orden],Sala[[#This Row],[Número de Orden]],Cocina[Tiempo de Preparación]))/(60*24)),"h:mm")</f>
        <v>1:08</v>
      </c>
      <c r="Q58" s="3">
        <f>MAX((Sala[[#This Row],[Tiempo de permanencia]]-Sala[[#This Row],[Tiempo de preparación]]),0)</f>
        <v>2.777777777777779E-2</v>
      </c>
      <c r="R58" s="8">
        <f>SUMIF(Cocina[Número de Orden],Sala[[#This Row],[Número de Orden]],Cocina[Ganancia bruta])</f>
        <v>169</v>
      </c>
      <c r="S58" s="8">
        <f>SUMIF(Cocina[Número de Orden],Sala[[#This Row],[Número de Orden]],Cocina[Costo Unitario])</f>
        <v>81</v>
      </c>
      <c r="T58" s="2">
        <f>Sala[[#This Row],[Fecha de Salida]]</f>
        <v>45017</v>
      </c>
      <c r="U58" s="7" t="str">
        <f>TEXT(Sala[[#This Row],[Fecha factura]],"dddd")</f>
        <v>sábado</v>
      </c>
      <c r="V58" t="str">
        <f>IF(Sala[[#This Row],[Tiempo de degustación]]&gt;0,"Sí","No")</f>
        <v>Sí</v>
      </c>
      <c r="W58" s="19">
        <f>IF(Sala[[#This Row],[Cobrada]]="Sí",Sala[[#This Row],[Monto total]],0)</f>
        <v>169</v>
      </c>
    </row>
    <row r="59" spans="1:23" x14ac:dyDescent="0.25">
      <c r="A59">
        <v>8</v>
      </c>
      <c r="B59" t="s">
        <v>91</v>
      </c>
      <c r="C59">
        <v>3</v>
      </c>
      <c r="D59" s="2">
        <v>45017</v>
      </c>
      <c r="E59" s="3">
        <v>6.3194444444444442E-2</v>
      </c>
      <c r="F59" s="2">
        <v>45017</v>
      </c>
      <c r="G59" s="3">
        <v>0.18124999999999999</v>
      </c>
      <c r="H59" s="1" t="s">
        <v>11</v>
      </c>
      <c r="I59" t="s">
        <v>25</v>
      </c>
      <c r="J59" t="s">
        <v>601</v>
      </c>
      <c r="K59" s="9">
        <v>30.7</v>
      </c>
      <c r="L59" t="s">
        <v>9</v>
      </c>
      <c r="M59">
        <v>58</v>
      </c>
      <c r="N59" t="s">
        <v>18</v>
      </c>
      <c r="O59" s="3">
        <f>(Sala[[#This Row],[Hora de Salida]]-Sala[[#This Row],[Hora de llegada]])+IF(Sala[[#This Row],[Estado de la Mesa]]="Ocupada",(TEXT((15/(60*24)),"h:mm")),(TEXT(0,"h:mm")))</f>
        <v>0.11805555555555555</v>
      </c>
      <c r="P59" s="5" t="str">
        <f>TEXT(((SUMIF(Cocina[Número de Orden],Sala[[#This Row],[Número de Orden]],Cocina[Tiempo de Preparación]))/(60*24)),"h:mm")</f>
        <v>1:13</v>
      </c>
      <c r="Q59" s="3">
        <f>MAX((Sala[[#This Row],[Tiempo de permanencia]]-Sala[[#This Row],[Tiempo de preparación]]),0)</f>
        <v>6.7361111111111108E-2</v>
      </c>
      <c r="R59" s="8">
        <f>SUMIF(Cocina[Número de Orden],Sala[[#This Row],[Número de Orden]],Cocina[Ganancia bruta])</f>
        <v>82</v>
      </c>
      <c r="S59" s="8">
        <f>SUMIF(Cocina[Número de Orden],Sala[[#This Row],[Número de Orden]],Cocina[Costo Unitario])</f>
        <v>25</v>
      </c>
      <c r="T59" s="2">
        <f>Sala[[#This Row],[Fecha de Salida]]</f>
        <v>45017</v>
      </c>
      <c r="U59" s="7" t="str">
        <f>TEXT(Sala[[#This Row],[Fecha factura]],"dddd")</f>
        <v>sábado</v>
      </c>
      <c r="V59" t="str">
        <f>IF(Sala[[#This Row],[Tiempo de degustación]]&gt;0,"Sí","No")</f>
        <v>Sí</v>
      </c>
      <c r="W59" s="19">
        <f>IF(Sala[[#This Row],[Cobrada]]="Sí",Sala[[#This Row],[Monto total]],0)</f>
        <v>82</v>
      </c>
    </row>
    <row r="60" spans="1:23" x14ac:dyDescent="0.25">
      <c r="A60">
        <v>8</v>
      </c>
      <c r="B60" t="s">
        <v>92</v>
      </c>
      <c r="C60">
        <v>4</v>
      </c>
      <c r="D60" s="2">
        <v>45017</v>
      </c>
      <c r="E60" s="3">
        <v>5.6250000000000001E-2</v>
      </c>
      <c r="F60" s="2">
        <v>45017</v>
      </c>
      <c r="G60" s="3">
        <v>0.21111111111111111</v>
      </c>
      <c r="H60" s="1" t="s">
        <v>11</v>
      </c>
      <c r="I60" t="s">
        <v>8</v>
      </c>
      <c r="J60" t="s">
        <v>13</v>
      </c>
      <c r="K60" s="9">
        <v>33.89</v>
      </c>
      <c r="L60" t="s">
        <v>17</v>
      </c>
      <c r="M60">
        <v>59</v>
      </c>
      <c r="N60" t="s">
        <v>14</v>
      </c>
      <c r="O60" s="3">
        <f>(Sala[[#This Row],[Hora de Salida]]-Sala[[#This Row],[Hora de llegada]])+IF(Sala[[#This Row],[Estado de la Mesa]]="Ocupada",(TEXT((15/(60*24)),"h:mm")),(TEXT(0,"h:mm")))</f>
        <v>0.15486111111111112</v>
      </c>
      <c r="P60" s="5" t="str">
        <f>TEXT(((SUMIF(Cocina[Número de Orden],Sala[[#This Row],[Número de Orden]],Cocina[Tiempo de Preparación]))/(60*24)),"h:mm")</f>
        <v>0:48</v>
      </c>
      <c r="Q60" s="3">
        <f>MAX((Sala[[#This Row],[Tiempo de permanencia]]-Sala[[#This Row],[Tiempo de preparación]]),0)</f>
        <v>0.12152777777777779</v>
      </c>
      <c r="R60" s="8">
        <f>SUMIF(Cocina[Número de Orden],Sala[[#This Row],[Número de Orden]],Cocina[Ganancia bruta])</f>
        <v>160</v>
      </c>
      <c r="S60" s="8">
        <f>SUMIF(Cocina[Número de Orden],Sala[[#This Row],[Número de Orden]],Cocina[Costo Unitario])</f>
        <v>60</v>
      </c>
      <c r="T60" s="2">
        <f>Sala[[#This Row],[Fecha de Salida]]</f>
        <v>45017</v>
      </c>
      <c r="U60" s="7" t="str">
        <f>TEXT(Sala[[#This Row],[Fecha factura]],"dddd")</f>
        <v>sábado</v>
      </c>
      <c r="V60" t="str">
        <f>IF(Sala[[#This Row],[Tiempo de degustación]]&gt;0,"Sí","No")</f>
        <v>Sí</v>
      </c>
      <c r="W60" s="19">
        <f>IF(Sala[[#This Row],[Cobrada]]="Sí",Sala[[#This Row],[Monto total]],0)</f>
        <v>160</v>
      </c>
    </row>
    <row r="61" spans="1:23" x14ac:dyDescent="0.25">
      <c r="A61">
        <v>6</v>
      </c>
      <c r="B61" t="s">
        <v>93</v>
      </c>
      <c r="C61">
        <v>1</v>
      </c>
      <c r="D61" s="2">
        <v>45017</v>
      </c>
      <c r="E61" s="3">
        <v>8.9583333333333334E-2</v>
      </c>
      <c r="F61" s="2">
        <v>45017</v>
      </c>
      <c r="G61" s="3">
        <v>0.24027777777777778</v>
      </c>
      <c r="H61" s="1" t="s">
        <v>11</v>
      </c>
      <c r="I61" t="s">
        <v>8</v>
      </c>
      <c r="J61" t="s">
        <v>601</v>
      </c>
      <c r="K61" s="9">
        <v>19.54</v>
      </c>
      <c r="L61" t="s">
        <v>9</v>
      </c>
      <c r="M61">
        <v>60</v>
      </c>
      <c r="N61" t="s">
        <v>32</v>
      </c>
      <c r="O61" s="3">
        <f>(Sala[[#This Row],[Hora de Salida]]-Sala[[#This Row],[Hora de llegada]])+IF(Sala[[#This Row],[Estado de la Mesa]]="Ocupada",(TEXT((15/(60*24)),"h:mm")),(TEXT(0,"h:mm")))</f>
        <v>0.15069444444444446</v>
      </c>
      <c r="P61" s="5" t="str">
        <f>TEXT(((SUMIF(Cocina[Número de Orden],Sala[[#This Row],[Número de Orden]],Cocina[Tiempo de Preparación]))/(60*24)),"h:mm")</f>
        <v>0:43</v>
      </c>
      <c r="Q61" s="3">
        <f>MAX((Sala[[#This Row],[Tiempo de permanencia]]-Sala[[#This Row],[Tiempo de preparación]]),0)</f>
        <v>0.12083333333333335</v>
      </c>
      <c r="R61" s="8">
        <f>SUMIF(Cocina[Número de Orden],Sala[[#This Row],[Número de Orden]],Cocina[Ganancia bruta])</f>
        <v>102</v>
      </c>
      <c r="S61" s="8">
        <f>SUMIF(Cocina[Número de Orden],Sala[[#This Row],[Número de Orden]],Cocina[Costo Unitario])</f>
        <v>30</v>
      </c>
      <c r="T61" s="2">
        <f>Sala[[#This Row],[Fecha de Salida]]</f>
        <v>45017</v>
      </c>
      <c r="U61" s="7" t="str">
        <f>TEXT(Sala[[#This Row],[Fecha factura]],"dddd")</f>
        <v>sábado</v>
      </c>
      <c r="V61" t="str">
        <f>IF(Sala[[#This Row],[Tiempo de degustación]]&gt;0,"Sí","No")</f>
        <v>Sí</v>
      </c>
      <c r="W61" s="19">
        <f>IF(Sala[[#This Row],[Cobrada]]="Sí",Sala[[#This Row],[Monto total]],0)</f>
        <v>102</v>
      </c>
    </row>
    <row r="62" spans="1:23" x14ac:dyDescent="0.25">
      <c r="A62">
        <v>10</v>
      </c>
      <c r="B62" t="s">
        <v>94</v>
      </c>
      <c r="C62">
        <v>5</v>
      </c>
      <c r="D62" s="2">
        <v>45017</v>
      </c>
      <c r="E62" s="3">
        <v>0.15902777777777777</v>
      </c>
      <c r="F62" s="2">
        <v>45017</v>
      </c>
      <c r="G62" s="3">
        <v>0.26527777777777778</v>
      </c>
      <c r="H62" s="1" t="s">
        <v>16</v>
      </c>
      <c r="I62" t="s">
        <v>8</v>
      </c>
      <c r="J62" t="s">
        <v>601</v>
      </c>
      <c r="K62" s="9">
        <v>42.87</v>
      </c>
      <c r="L62" t="s">
        <v>28</v>
      </c>
      <c r="M62">
        <v>61</v>
      </c>
      <c r="N62" t="s">
        <v>47</v>
      </c>
      <c r="O62" s="3">
        <f>(Sala[[#This Row],[Hora de Salida]]-Sala[[#This Row],[Hora de llegada]])+IF(Sala[[#This Row],[Estado de la Mesa]]="Ocupada",(TEXT((15/(60*24)),"h:mm")),(TEXT(0,"h:mm")))</f>
        <v>0.11666666666666668</v>
      </c>
      <c r="P62" s="5" t="str">
        <f>TEXT(((SUMIF(Cocina[Número de Orden],Sala[[#This Row],[Número de Orden]],Cocina[Tiempo de Preparación]))/(60*24)),"h:mm")</f>
        <v>2:39</v>
      </c>
      <c r="Q62" s="3">
        <f>MAX((Sala[[#This Row],[Tiempo de permanencia]]-Sala[[#This Row],[Tiempo de preparación]]),0)</f>
        <v>6.2500000000000194E-3</v>
      </c>
      <c r="R62" s="8">
        <f>SUMIF(Cocina[Número de Orden],Sala[[#This Row],[Número de Orden]],Cocina[Ganancia bruta])</f>
        <v>242</v>
      </c>
      <c r="S62" s="8">
        <f>SUMIF(Cocina[Número de Orden],Sala[[#This Row],[Número de Orden]],Cocina[Costo Unitario])</f>
        <v>69</v>
      </c>
      <c r="T62" s="2">
        <f>Sala[[#This Row],[Fecha de Salida]]</f>
        <v>45017</v>
      </c>
      <c r="U62" s="7" t="str">
        <f>TEXT(Sala[[#This Row],[Fecha factura]],"dddd")</f>
        <v>sábado</v>
      </c>
      <c r="V62" t="str">
        <f>IF(Sala[[#This Row],[Tiempo de degustación]]&gt;0,"Sí","No")</f>
        <v>Sí</v>
      </c>
      <c r="W62" s="19">
        <f>IF(Sala[[#This Row],[Cobrada]]="Sí",Sala[[#This Row],[Monto total]],0)</f>
        <v>242</v>
      </c>
    </row>
    <row r="63" spans="1:23" x14ac:dyDescent="0.25">
      <c r="A63">
        <v>2</v>
      </c>
      <c r="B63" t="s">
        <v>95</v>
      </c>
      <c r="C63">
        <v>1</v>
      </c>
      <c r="D63" s="2">
        <v>45017</v>
      </c>
      <c r="E63" s="3">
        <v>0.11597222222222223</v>
      </c>
      <c r="F63" s="2">
        <v>45017</v>
      </c>
      <c r="G63" s="3">
        <v>0.26666666666666666</v>
      </c>
      <c r="H63" s="1" t="s">
        <v>11</v>
      </c>
      <c r="I63" t="s">
        <v>25</v>
      </c>
      <c r="J63" t="s">
        <v>601</v>
      </c>
      <c r="K63" s="9">
        <v>37.93</v>
      </c>
      <c r="L63" t="s">
        <v>28</v>
      </c>
      <c r="M63">
        <v>62</v>
      </c>
      <c r="N63" t="s">
        <v>59</v>
      </c>
      <c r="O63" s="3">
        <f>(Sala[[#This Row],[Hora de Salida]]-Sala[[#This Row],[Hora de llegada]])+IF(Sala[[#This Row],[Estado de la Mesa]]="Ocupada",(TEXT((15/(60*24)),"h:mm")),(TEXT(0,"h:mm")))</f>
        <v>0.16111111111111109</v>
      </c>
      <c r="P63" s="5" t="str">
        <f>TEXT(((SUMIF(Cocina[Número de Orden],Sala[[#This Row],[Número de Orden]],Cocina[Tiempo de Preparación]))/(60*24)),"h:mm")</f>
        <v>2:35</v>
      </c>
      <c r="Q63" s="3">
        <f>MAX((Sala[[#This Row],[Tiempo de permanencia]]-Sala[[#This Row],[Tiempo de preparación]]),0)</f>
        <v>5.3472222222222199E-2</v>
      </c>
      <c r="R63" s="8">
        <f>SUMIF(Cocina[Número de Orden],Sala[[#This Row],[Número de Orden]],Cocina[Ganancia bruta])</f>
        <v>148</v>
      </c>
      <c r="S63" s="8">
        <f>SUMIF(Cocina[Número de Orden],Sala[[#This Row],[Número de Orden]],Cocina[Costo Unitario])</f>
        <v>48</v>
      </c>
      <c r="T63" s="2">
        <f>Sala[[#This Row],[Fecha de Salida]]</f>
        <v>45017</v>
      </c>
      <c r="U63" s="7" t="str">
        <f>TEXT(Sala[[#This Row],[Fecha factura]],"dddd")</f>
        <v>sábado</v>
      </c>
      <c r="V63" t="str">
        <f>IF(Sala[[#This Row],[Tiempo de degustación]]&gt;0,"Sí","No")</f>
        <v>Sí</v>
      </c>
      <c r="W63" s="19">
        <f>IF(Sala[[#This Row],[Cobrada]]="Sí",Sala[[#This Row],[Monto total]],0)</f>
        <v>148</v>
      </c>
    </row>
    <row r="64" spans="1:23" x14ac:dyDescent="0.25">
      <c r="A64">
        <v>17</v>
      </c>
      <c r="B64" t="s">
        <v>35</v>
      </c>
      <c r="C64">
        <v>4</v>
      </c>
      <c r="D64" s="2">
        <v>45017</v>
      </c>
      <c r="E64" s="3">
        <v>2.8472222222222222E-2</v>
      </c>
      <c r="F64" s="2">
        <v>45017</v>
      </c>
      <c r="G64" s="3">
        <v>0.17083333333333334</v>
      </c>
      <c r="H64" s="1" t="s">
        <v>23</v>
      </c>
      <c r="I64" t="s">
        <v>8</v>
      </c>
      <c r="J64" t="s">
        <v>601</v>
      </c>
      <c r="K64" s="9">
        <v>33.340000000000003</v>
      </c>
      <c r="L64" t="s">
        <v>9</v>
      </c>
      <c r="M64">
        <v>63</v>
      </c>
      <c r="N64" t="s">
        <v>14</v>
      </c>
      <c r="O64" s="3">
        <f>(Sala[[#This Row],[Hora de Salida]]-Sala[[#This Row],[Hora de llegada]])+IF(Sala[[#This Row],[Estado de la Mesa]]="Ocupada",(TEXT((15/(60*24)),"h:mm")),(TEXT(0,"h:mm")))</f>
        <v>0.1423611111111111</v>
      </c>
      <c r="P64" s="5" t="str">
        <f>TEXT(((SUMIF(Cocina[Número de Orden],Sala[[#This Row],[Número de Orden]],Cocina[Tiempo de Preparación]))/(60*24)),"h:mm")</f>
        <v>0:30</v>
      </c>
      <c r="Q64" s="3">
        <f>MAX((Sala[[#This Row],[Tiempo de permanencia]]-Sala[[#This Row],[Tiempo de preparación]]),0)</f>
        <v>0.12152777777777778</v>
      </c>
      <c r="R64" s="8">
        <f>SUMIF(Cocina[Número de Orden],Sala[[#This Row],[Número de Orden]],Cocina[Ganancia bruta])</f>
        <v>55</v>
      </c>
      <c r="S64" s="8">
        <f>SUMIF(Cocina[Número de Orden],Sala[[#This Row],[Número de Orden]],Cocina[Costo Unitario])</f>
        <v>33</v>
      </c>
      <c r="T64" s="2">
        <f>Sala[[#This Row],[Fecha de Salida]]</f>
        <v>45017</v>
      </c>
      <c r="U64" s="7" t="str">
        <f>TEXT(Sala[[#This Row],[Fecha factura]],"dddd")</f>
        <v>sábado</v>
      </c>
      <c r="V64" t="str">
        <f>IF(Sala[[#This Row],[Tiempo de degustación]]&gt;0,"Sí","No")</f>
        <v>Sí</v>
      </c>
      <c r="W64" s="19">
        <f>IF(Sala[[#This Row],[Cobrada]]="Sí",Sala[[#This Row],[Monto total]],0)</f>
        <v>55</v>
      </c>
    </row>
    <row r="65" spans="1:23" x14ac:dyDescent="0.25">
      <c r="A65">
        <v>3</v>
      </c>
      <c r="B65" t="s">
        <v>96</v>
      </c>
      <c r="C65">
        <v>3</v>
      </c>
      <c r="D65" s="2">
        <v>45017</v>
      </c>
      <c r="E65" s="3">
        <v>6.9444444444444448E-2</v>
      </c>
      <c r="F65" s="2">
        <v>45017</v>
      </c>
      <c r="G65" s="3">
        <v>0.16805555555555557</v>
      </c>
      <c r="H65" s="1" t="s">
        <v>20</v>
      </c>
      <c r="I65" t="s">
        <v>12</v>
      </c>
      <c r="J65" t="s">
        <v>13</v>
      </c>
      <c r="K65" s="9">
        <v>34.770000000000003</v>
      </c>
      <c r="L65" t="s">
        <v>9</v>
      </c>
      <c r="M65">
        <v>64</v>
      </c>
      <c r="N65" t="s">
        <v>593</v>
      </c>
      <c r="O65" s="3">
        <f>(Sala[[#This Row],[Hora de Salida]]-Sala[[#This Row],[Hora de llegada]])+IF(Sala[[#This Row],[Estado de la Mesa]]="Ocupada",(TEXT((15/(60*24)),"h:mm")),(TEXT(0,"h:mm")))</f>
        <v>9.8611111111111122E-2</v>
      </c>
      <c r="P65" s="5" t="str">
        <f>TEXT(((SUMIF(Cocina[Número de Orden],Sala[[#This Row],[Número de Orden]],Cocina[Tiempo de Preparación]))/(60*24)),"h:mm")</f>
        <v>1:22</v>
      </c>
      <c r="Q65" s="3">
        <f>MAX((Sala[[#This Row],[Tiempo de permanencia]]-Sala[[#This Row],[Tiempo de preparación]]),0)</f>
        <v>4.1666666666666678E-2</v>
      </c>
      <c r="R65" s="8">
        <f>SUMIF(Cocina[Número de Orden],Sala[[#This Row],[Número de Orden]],Cocina[Ganancia bruta])</f>
        <v>288</v>
      </c>
      <c r="S65" s="8">
        <f>SUMIF(Cocina[Número de Orden],Sala[[#This Row],[Número de Orden]],Cocina[Costo Unitario])</f>
        <v>59</v>
      </c>
      <c r="T65" s="2">
        <f>Sala[[#This Row],[Fecha de Salida]]</f>
        <v>45017</v>
      </c>
      <c r="U65" s="7" t="str">
        <f>TEXT(Sala[[#This Row],[Fecha factura]],"dddd")</f>
        <v>sábado</v>
      </c>
      <c r="V65" t="str">
        <f>IF(Sala[[#This Row],[Tiempo de degustación]]&gt;0,"Sí","No")</f>
        <v>Sí</v>
      </c>
      <c r="W65" s="19">
        <f>IF(Sala[[#This Row],[Cobrada]]="Sí",Sala[[#This Row],[Monto total]],0)</f>
        <v>288</v>
      </c>
    </row>
    <row r="66" spans="1:23" x14ac:dyDescent="0.25">
      <c r="A66">
        <v>5</v>
      </c>
      <c r="B66" t="s">
        <v>97</v>
      </c>
      <c r="C66">
        <v>1</v>
      </c>
      <c r="D66" s="2">
        <v>45017</v>
      </c>
      <c r="E66" s="3">
        <v>7.9166666666666663E-2</v>
      </c>
      <c r="F66" s="2">
        <v>45017</v>
      </c>
      <c r="G66" s="3">
        <v>0.12708333333333333</v>
      </c>
      <c r="H66" s="1" t="s">
        <v>7</v>
      </c>
      <c r="I66" t="s">
        <v>8</v>
      </c>
      <c r="J66" t="s">
        <v>600</v>
      </c>
      <c r="K66" s="9">
        <v>14</v>
      </c>
      <c r="L66" t="s">
        <v>28</v>
      </c>
      <c r="M66">
        <v>65</v>
      </c>
      <c r="N66" t="s">
        <v>32</v>
      </c>
      <c r="O66" s="3">
        <f>(Sala[[#This Row],[Hora de Salida]]-Sala[[#This Row],[Hora de llegada]])+IF(Sala[[#This Row],[Estado de la Mesa]]="Ocupada",(TEXT((15/(60*24)),"h:mm")),(TEXT(0,"h:mm")))</f>
        <v>5.8333333333333327E-2</v>
      </c>
      <c r="P66" s="5" t="str">
        <f>TEXT(((SUMIF(Cocina[Número de Orden],Sala[[#This Row],[Número de Orden]],Cocina[Tiempo de Preparación]))/(60*24)),"h:mm")</f>
        <v>2:35</v>
      </c>
      <c r="Q66" s="3">
        <f>MAX((Sala[[#This Row],[Tiempo de permanencia]]-Sala[[#This Row],[Tiempo de preparación]]),0)</f>
        <v>0</v>
      </c>
      <c r="R66" s="8">
        <f>SUMIF(Cocina[Número de Orden],Sala[[#This Row],[Número de Orden]],Cocina[Ganancia bruta])</f>
        <v>196</v>
      </c>
      <c r="S66" s="8">
        <f>SUMIF(Cocina[Número de Orden],Sala[[#This Row],[Número de Orden]],Cocina[Costo Unitario])</f>
        <v>71</v>
      </c>
      <c r="T66" s="2">
        <f>Sala[[#This Row],[Fecha de Salida]]</f>
        <v>45017</v>
      </c>
      <c r="U66" s="7" t="str">
        <f>TEXT(Sala[[#This Row],[Fecha factura]],"dddd")</f>
        <v>sábado</v>
      </c>
      <c r="V66" t="str">
        <f>IF(Sala[[#This Row],[Tiempo de degustación]]&gt;0,"Sí","No")</f>
        <v>No</v>
      </c>
      <c r="W66" s="19">
        <f>IF(Sala[[#This Row],[Cobrada]]="Sí",Sala[[#This Row],[Monto total]],0)</f>
        <v>0</v>
      </c>
    </row>
    <row r="67" spans="1:23" x14ac:dyDescent="0.25">
      <c r="A67">
        <v>18</v>
      </c>
      <c r="B67" t="s">
        <v>98</v>
      </c>
      <c r="C67">
        <v>2</v>
      </c>
      <c r="D67" s="2">
        <v>45017</v>
      </c>
      <c r="E67" s="3">
        <v>0.10277777777777777</v>
      </c>
      <c r="F67" s="2">
        <v>45017</v>
      </c>
      <c r="G67" s="3">
        <v>0.26250000000000001</v>
      </c>
      <c r="H67" s="1" t="s">
        <v>20</v>
      </c>
      <c r="I67" t="s">
        <v>8</v>
      </c>
      <c r="J67" t="s">
        <v>601</v>
      </c>
      <c r="K67" s="9">
        <v>10.88</v>
      </c>
      <c r="L67" t="s">
        <v>9</v>
      </c>
      <c r="M67">
        <v>66</v>
      </c>
      <c r="N67" t="s">
        <v>594</v>
      </c>
      <c r="O67" s="3">
        <f>(Sala[[#This Row],[Hora de Salida]]-Sala[[#This Row],[Hora de llegada]])+IF(Sala[[#This Row],[Estado de la Mesa]]="Ocupada",(TEXT((15/(60*24)),"h:mm")),(TEXT(0,"h:mm")))</f>
        <v>0.15972222222222224</v>
      </c>
      <c r="P67" s="5" t="str">
        <f>TEXT(((SUMIF(Cocina[Número de Orden],Sala[[#This Row],[Número de Orden]],Cocina[Tiempo de Preparación]))/(60*24)),"h:mm")</f>
        <v>1:54</v>
      </c>
      <c r="Q67" s="3">
        <f>MAX((Sala[[#This Row],[Tiempo de permanencia]]-Sala[[#This Row],[Tiempo de preparación]]),0)</f>
        <v>8.0555555555555575E-2</v>
      </c>
      <c r="R67" s="8">
        <f>SUMIF(Cocina[Número de Orden],Sala[[#This Row],[Número de Orden]],Cocina[Ganancia bruta])</f>
        <v>210</v>
      </c>
      <c r="S67" s="8">
        <f>SUMIF(Cocina[Número de Orden],Sala[[#This Row],[Número de Orden]],Cocina[Costo Unitario])</f>
        <v>57</v>
      </c>
      <c r="T67" s="2">
        <f>Sala[[#This Row],[Fecha de Salida]]</f>
        <v>45017</v>
      </c>
      <c r="U67" s="7" t="str">
        <f>TEXT(Sala[[#This Row],[Fecha factura]],"dddd")</f>
        <v>sábado</v>
      </c>
      <c r="V67" t="str">
        <f>IF(Sala[[#This Row],[Tiempo de degustación]]&gt;0,"Sí","No")</f>
        <v>Sí</v>
      </c>
      <c r="W67" s="19">
        <f>IF(Sala[[#This Row],[Cobrada]]="Sí",Sala[[#This Row],[Monto total]],0)</f>
        <v>210</v>
      </c>
    </row>
    <row r="68" spans="1:23" x14ac:dyDescent="0.25">
      <c r="A68">
        <v>2</v>
      </c>
      <c r="B68" t="s">
        <v>99</v>
      </c>
      <c r="C68">
        <v>6</v>
      </c>
      <c r="D68" s="2">
        <v>45017</v>
      </c>
      <c r="E68" s="3">
        <v>0.15625</v>
      </c>
      <c r="F68" s="2">
        <v>45017</v>
      </c>
      <c r="G68" s="3">
        <v>0.21527777777777779</v>
      </c>
      <c r="H68" s="1" t="s">
        <v>16</v>
      </c>
      <c r="I68" t="s">
        <v>8</v>
      </c>
      <c r="J68" t="s">
        <v>600</v>
      </c>
      <c r="K68" s="9">
        <v>21.25</v>
      </c>
      <c r="L68" t="s">
        <v>9</v>
      </c>
      <c r="M68">
        <v>67</v>
      </c>
      <c r="N68" t="s">
        <v>593</v>
      </c>
      <c r="O68" s="3">
        <f>(Sala[[#This Row],[Hora de Salida]]-Sala[[#This Row],[Hora de llegada]])+IF(Sala[[#This Row],[Estado de la Mesa]]="Ocupada",(TEXT((15/(60*24)),"h:mm")),(TEXT(0,"h:mm")))</f>
        <v>5.902777777777779E-2</v>
      </c>
      <c r="P68" s="5" t="str">
        <f>TEXT(((SUMIF(Cocina[Número de Orden],Sala[[#This Row],[Número de Orden]],Cocina[Tiempo de Preparación]))/(60*24)),"h:mm")</f>
        <v>2:11</v>
      </c>
      <c r="Q68" s="3">
        <f>MAX((Sala[[#This Row],[Tiempo de permanencia]]-Sala[[#This Row],[Tiempo de preparación]]),0)</f>
        <v>0</v>
      </c>
      <c r="R68" s="8">
        <f>SUMIF(Cocina[Número de Orden],Sala[[#This Row],[Número de Orden]],Cocina[Ganancia bruta])</f>
        <v>256</v>
      </c>
      <c r="S68" s="8">
        <f>SUMIF(Cocina[Número de Orden],Sala[[#This Row],[Número de Orden]],Cocina[Costo Unitario])</f>
        <v>80</v>
      </c>
      <c r="T68" s="2">
        <f>Sala[[#This Row],[Fecha de Salida]]</f>
        <v>45017</v>
      </c>
      <c r="U68" s="7" t="str">
        <f>TEXT(Sala[[#This Row],[Fecha factura]],"dddd")</f>
        <v>sábado</v>
      </c>
      <c r="V68" t="str">
        <f>IF(Sala[[#This Row],[Tiempo de degustación]]&gt;0,"Sí","No")</f>
        <v>No</v>
      </c>
      <c r="W68" s="19">
        <f>IF(Sala[[#This Row],[Cobrada]]="Sí",Sala[[#This Row],[Monto total]],0)</f>
        <v>0</v>
      </c>
    </row>
    <row r="69" spans="1:23" x14ac:dyDescent="0.25">
      <c r="A69">
        <v>8</v>
      </c>
      <c r="B69" t="s">
        <v>100</v>
      </c>
      <c r="C69">
        <v>4</v>
      </c>
      <c r="D69" s="2">
        <v>45017</v>
      </c>
      <c r="E69" s="3">
        <v>1.3888888888888889E-3</v>
      </c>
      <c r="F69" s="2">
        <v>45017</v>
      </c>
      <c r="G69" s="3">
        <v>0.13541666666666666</v>
      </c>
      <c r="H69" s="1" t="s">
        <v>20</v>
      </c>
      <c r="I69" t="s">
        <v>25</v>
      </c>
      <c r="J69" t="s">
        <v>601</v>
      </c>
      <c r="K69" s="9">
        <v>45.65</v>
      </c>
      <c r="L69" t="s">
        <v>28</v>
      </c>
      <c r="M69">
        <v>68</v>
      </c>
      <c r="N69" t="s">
        <v>18</v>
      </c>
      <c r="O69" s="3">
        <f>(Sala[[#This Row],[Hora de Salida]]-Sala[[#This Row],[Hora de llegada]])+IF(Sala[[#This Row],[Estado de la Mesa]]="Ocupada",(TEXT((15/(60*24)),"h:mm")),(TEXT(0,"h:mm")))</f>
        <v>0.14444444444444443</v>
      </c>
      <c r="P69" s="5" t="str">
        <f>TEXT(((SUMIF(Cocina[Número de Orden],Sala[[#This Row],[Número de Orden]],Cocina[Tiempo de Preparación]))/(60*24)),"h:mm")</f>
        <v>2:25</v>
      </c>
      <c r="Q69" s="3">
        <f>MAX((Sala[[#This Row],[Tiempo de permanencia]]-Sala[[#This Row],[Tiempo de preparación]]),0)</f>
        <v>4.3749999999999983E-2</v>
      </c>
      <c r="R69" s="8">
        <f>SUMIF(Cocina[Número de Orden],Sala[[#This Row],[Número de Orden]],Cocina[Ganancia bruta])</f>
        <v>218</v>
      </c>
      <c r="S69" s="8">
        <f>SUMIF(Cocina[Número de Orden],Sala[[#This Row],[Número de Orden]],Cocina[Costo Unitario])</f>
        <v>64</v>
      </c>
      <c r="T69" s="2">
        <f>Sala[[#This Row],[Fecha de Salida]]</f>
        <v>45017</v>
      </c>
      <c r="U69" s="7" t="str">
        <f>TEXT(Sala[[#This Row],[Fecha factura]],"dddd")</f>
        <v>sábado</v>
      </c>
      <c r="V69" t="str">
        <f>IF(Sala[[#This Row],[Tiempo de degustación]]&gt;0,"Sí","No")</f>
        <v>Sí</v>
      </c>
      <c r="W69" s="19">
        <f>IF(Sala[[#This Row],[Cobrada]]="Sí",Sala[[#This Row],[Monto total]],0)</f>
        <v>218</v>
      </c>
    </row>
    <row r="70" spans="1:23" x14ac:dyDescent="0.25">
      <c r="A70">
        <v>5</v>
      </c>
      <c r="B70" t="s">
        <v>101</v>
      </c>
      <c r="C70">
        <v>4</v>
      </c>
      <c r="D70" s="2">
        <v>45017</v>
      </c>
      <c r="E70" s="3">
        <v>8.4722222222222227E-2</v>
      </c>
      <c r="F70" s="2">
        <v>45017</v>
      </c>
      <c r="G70" s="3">
        <v>0.16458333333333333</v>
      </c>
      <c r="H70" s="1" t="s">
        <v>16</v>
      </c>
      <c r="I70" t="s">
        <v>8</v>
      </c>
      <c r="J70" t="s">
        <v>601</v>
      </c>
      <c r="K70" s="9">
        <v>31.49</v>
      </c>
      <c r="L70" t="s">
        <v>17</v>
      </c>
      <c r="M70">
        <v>69</v>
      </c>
      <c r="N70" t="s">
        <v>593</v>
      </c>
      <c r="O70" s="3">
        <f>(Sala[[#This Row],[Hora de Salida]]-Sala[[#This Row],[Hora de llegada]])+IF(Sala[[#This Row],[Estado de la Mesa]]="Ocupada",(TEXT((15/(60*24)),"h:mm")),(TEXT(0,"h:mm")))</f>
        <v>7.9861111111111105E-2</v>
      </c>
      <c r="P70" s="5" t="str">
        <f>TEXT(((SUMIF(Cocina[Número de Orden],Sala[[#This Row],[Número de Orden]],Cocina[Tiempo de Preparación]))/(60*24)),"h:mm")</f>
        <v>1:32</v>
      </c>
      <c r="Q70" s="3">
        <f>MAX((Sala[[#This Row],[Tiempo de permanencia]]-Sala[[#This Row],[Tiempo de preparación]]),0)</f>
        <v>1.5972222222222221E-2</v>
      </c>
      <c r="R70" s="8">
        <f>SUMIF(Cocina[Número de Orden],Sala[[#This Row],[Número de Orden]],Cocina[Ganancia bruta])</f>
        <v>234</v>
      </c>
      <c r="S70" s="8">
        <f>SUMIF(Cocina[Número de Orden],Sala[[#This Row],[Número de Orden]],Cocina[Costo Unitario])</f>
        <v>47</v>
      </c>
      <c r="T70" s="2">
        <f>Sala[[#This Row],[Fecha de Salida]]</f>
        <v>45017</v>
      </c>
      <c r="U70" s="7" t="str">
        <f>TEXT(Sala[[#This Row],[Fecha factura]],"dddd")</f>
        <v>sábado</v>
      </c>
      <c r="V70" t="str">
        <f>IF(Sala[[#This Row],[Tiempo de degustación]]&gt;0,"Sí","No")</f>
        <v>Sí</v>
      </c>
      <c r="W70" s="19">
        <f>IF(Sala[[#This Row],[Cobrada]]="Sí",Sala[[#This Row],[Monto total]],0)</f>
        <v>234</v>
      </c>
    </row>
    <row r="71" spans="1:23" x14ac:dyDescent="0.25">
      <c r="A71">
        <v>17</v>
      </c>
      <c r="B71" t="s">
        <v>102</v>
      </c>
      <c r="C71">
        <v>4</v>
      </c>
      <c r="D71" s="2">
        <v>45017</v>
      </c>
      <c r="E71" s="3">
        <v>7.6388888888888886E-3</v>
      </c>
      <c r="F71" s="2">
        <v>45017</v>
      </c>
      <c r="G71" s="3">
        <v>5.6944444444444443E-2</v>
      </c>
      <c r="H71" s="1" t="s">
        <v>23</v>
      </c>
      <c r="I71" t="s">
        <v>8</v>
      </c>
      <c r="J71" t="s">
        <v>600</v>
      </c>
      <c r="K71" s="9">
        <v>28.26</v>
      </c>
      <c r="L71" t="s">
        <v>17</v>
      </c>
      <c r="M71">
        <v>70</v>
      </c>
      <c r="N71" t="s">
        <v>21</v>
      </c>
      <c r="O71" s="3">
        <f>(Sala[[#This Row],[Hora de Salida]]-Sala[[#This Row],[Hora de llegada]])+IF(Sala[[#This Row],[Estado de la Mesa]]="Ocupada",(TEXT((15/(60*24)),"h:mm")),(TEXT(0,"h:mm")))</f>
        <v>4.9305555555555554E-2</v>
      </c>
      <c r="P71" s="5" t="str">
        <f>TEXT(((SUMIF(Cocina[Número de Orden],Sala[[#This Row],[Número de Orden]],Cocina[Tiempo de Preparación]))/(60*24)),"h:mm")</f>
        <v>0:40</v>
      </c>
      <c r="Q71" s="3">
        <f>MAX((Sala[[#This Row],[Tiempo de permanencia]]-Sala[[#This Row],[Tiempo de preparación]]),0)</f>
        <v>2.1527777777777778E-2</v>
      </c>
      <c r="R71" s="8">
        <f>SUMIF(Cocina[Número de Orden],Sala[[#This Row],[Número de Orden]],Cocina[Ganancia bruta])</f>
        <v>118</v>
      </c>
      <c r="S71" s="8">
        <f>SUMIF(Cocina[Número de Orden],Sala[[#This Row],[Número de Orden]],Cocina[Costo Unitario])</f>
        <v>35</v>
      </c>
      <c r="T71" s="2">
        <f>Sala[[#This Row],[Fecha de Salida]]</f>
        <v>45017</v>
      </c>
      <c r="U71" s="7" t="str">
        <f>TEXT(Sala[[#This Row],[Fecha factura]],"dddd")</f>
        <v>sábado</v>
      </c>
      <c r="V71" t="str">
        <f>IF(Sala[[#This Row],[Tiempo de degustación]]&gt;0,"Sí","No")</f>
        <v>Sí</v>
      </c>
      <c r="W71" s="19">
        <f>IF(Sala[[#This Row],[Cobrada]]="Sí",Sala[[#This Row],[Monto total]],0)</f>
        <v>118</v>
      </c>
    </row>
    <row r="72" spans="1:23" x14ac:dyDescent="0.25">
      <c r="A72">
        <v>18</v>
      </c>
      <c r="B72" t="s">
        <v>103</v>
      </c>
      <c r="C72">
        <v>4</v>
      </c>
      <c r="D72" s="2">
        <v>45017</v>
      </c>
      <c r="E72" s="3">
        <v>8.1250000000000003E-2</v>
      </c>
      <c r="F72" s="2">
        <v>45017</v>
      </c>
      <c r="G72" s="3">
        <v>0.24722222222222223</v>
      </c>
      <c r="H72" s="1" t="s">
        <v>7</v>
      </c>
      <c r="I72" t="s">
        <v>8</v>
      </c>
      <c r="J72" t="s">
        <v>601</v>
      </c>
      <c r="K72" s="9">
        <v>24.01</v>
      </c>
      <c r="L72" t="s">
        <v>28</v>
      </c>
      <c r="M72">
        <v>71</v>
      </c>
      <c r="N72" t="s">
        <v>21</v>
      </c>
      <c r="O72" s="3">
        <f>(Sala[[#This Row],[Hora de Salida]]-Sala[[#This Row],[Hora de llegada]])+IF(Sala[[#This Row],[Estado de la Mesa]]="Ocupada",(TEXT((15/(60*24)),"h:mm")),(TEXT(0,"h:mm")))</f>
        <v>0.1763888888888889</v>
      </c>
      <c r="P72" s="5" t="str">
        <f>TEXT(((SUMIF(Cocina[Número de Orden],Sala[[#This Row],[Número de Orden]],Cocina[Tiempo de Preparación]))/(60*24)),"h:mm")</f>
        <v>0:49</v>
      </c>
      <c r="Q72" s="3">
        <f>MAX((Sala[[#This Row],[Tiempo de permanencia]]-Sala[[#This Row],[Tiempo de preparación]]),0)</f>
        <v>0.14236111111111113</v>
      </c>
      <c r="R72" s="8">
        <f>SUMIF(Cocina[Número de Orden],Sala[[#This Row],[Número de Orden]],Cocina[Ganancia bruta])</f>
        <v>136</v>
      </c>
      <c r="S72" s="8">
        <f>SUMIF(Cocina[Número de Orden],Sala[[#This Row],[Número de Orden]],Cocina[Costo Unitario])</f>
        <v>32</v>
      </c>
      <c r="T72" s="2">
        <f>Sala[[#This Row],[Fecha de Salida]]</f>
        <v>45017</v>
      </c>
      <c r="U72" s="7" t="str">
        <f>TEXT(Sala[[#This Row],[Fecha factura]],"dddd")</f>
        <v>sábado</v>
      </c>
      <c r="V72" t="str">
        <f>IF(Sala[[#This Row],[Tiempo de degustación]]&gt;0,"Sí","No")</f>
        <v>Sí</v>
      </c>
      <c r="W72" s="19">
        <f>IF(Sala[[#This Row],[Cobrada]]="Sí",Sala[[#This Row],[Monto total]],0)</f>
        <v>136</v>
      </c>
    </row>
    <row r="73" spans="1:23" x14ac:dyDescent="0.25">
      <c r="A73">
        <v>17</v>
      </c>
      <c r="B73" t="s">
        <v>104</v>
      </c>
      <c r="C73">
        <v>1</v>
      </c>
      <c r="D73" s="2">
        <v>45017</v>
      </c>
      <c r="E73" s="3">
        <v>0.1125</v>
      </c>
      <c r="F73" s="2">
        <v>45017</v>
      </c>
      <c r="G73" s="3">
        <v>0.24374999999999999</v>
      </c>
      <c r="H73" s="1" t="s">
        <v>16</v>
      </c>
      <c r="I73" t="s">
        <v>8</v>
      </c>
      <c r="J73" t="s">
        <v>601</v>
      </c>
      <c r="K73" s="9">
        <v>15.28</v>
      </c>
      <c r="L73" t="s">
        <v>9</v>
      </c>
      <c r="M73">
        <v>72</v>
      </c>
      <c r="N73" t="s">
        <v>593</v>
      </c>
      <c r="O73" s="3">
        <f>(Sala[[#This Row],[Hora de Salida]]-Sala[[#This Row],[Hora de llegada]])+IF(Sala[[#This Row],[Estado de la Mesa]]="Ocupada",(TEXT((15/(60*24)),"h:mm")),(TEXT(0,"h:mm")))</f>
        <v>0.13124999999999998</v>
      </c>
      <c r="P73" s="5" t="str">
        <f>TEXT(((SUMIF(Cocina[Número de Orden],Sala[[#This Row],[Número de Orden]],Cocina[Tiempo de Preparación]))/(60*24)),"h:mm")</f>
        <v>0:54</v>
      </c>
      <c r="Q73" s="3">
        <f>MAX((Sala[[#This Row],[Tiempo de permanencia]]-Sala[[#This Row],[Tiempo de preparación]]),0)</f>
        <v>9.3749999999999972E-2</v>
      </c>
      <c r="R73" s="8">
        <f>SUMIF(Cocina[Número de Orden],Sala[[#This Row],[Número de Orden]],Cocina[Ganancia bruta])</f>
        <v>75</v>
      </c>
      <c r="S73" s="8">
        <f>SUMIF(Cocina[Número de Orden],Sala[[#This Row],[Número de Orden]],Cocina[Costo Unitario])</f>
        <v>23</v>
      </c>
      <c r="T73" s="2">
        <f>Sala[[#This Row],[Fecha de Salida]]</f>
        <v>45017</v>
      </c>
      <c r="U73" s="7" t="str">
        <f>TEXT(Sala[[#This Row],[Fecha factura]],"dddd")</f>
        <v>sábado</v>
      </c>
      <c r="V73" t="str">
        <f>IF(Sala[[#This Row],[Tiempo de degustación]]&gt;0,"Sí","No")</f>
        <v>Sí</v>
      </c>
      <c r="W73" s="19">
        <f>IF(Sala[[#This Row],[Cobrada]]="Sí",Sala[[#This Row],[Monto total]],0)</f>
        <v>75</v>
      </c>
    </row>
    <row r="74" spans="1:23" x14ac:dyDescent="0.25">
      <c r="A74">
        <v>1</v>
      </c>
      <c r="B74" t="s">
        <v>105</v>
      </c>
      <c r="C74">
        <v>4</v>
      </c>
      <c r="D74" s="2">
        <v>45017</v>
      </c>
      <c r="E74" s="3">
        <v>0.11041666666666666</v>
      </c>
      <c r="F74" s="2">
        <v>45017</v>
      </c>
      <c r="G74" s="3">
        <v>0.25624999999999998</v>
      </c>
      <c r="H74" s="1" t="s">
        <v>23</v>
      </c>
      <c r="I74" t="s">
        <v>12</v>
      </c>
      <c r="J74" t="s">
        <v>601</v>
      </c>
      <c r="K74" s="9">
        <v>34.51</v>
      </c>
      <c r="L74" t="s">
        <v>17</v>
      </c>
      <c r="M74">
        <v>73</v>
      </c>
      <c r="N74" t="s">
        <v>59</v>
      </c>
      <c r="O74" s="3">
        <f>(Sala[[#This Row],[Hora de Salida]]-Sala[[#This Row],[Hora de llegada]])+IF(Sala[[#This Row],[Estado de la Mesa]]="Ocupada",(TEXT((15/(60*24)),"h:mm")),(TEXT(0,"h:mm")))</f>
        <v>0.14583333333333331</v>
      </c>
      <c r="P74" s="5" t="str">
        <f>TEXT(((SUMIF(Cocina[Número de Orden],Sala[[#This Row],[Número de Orden]],Cocina[Tiempo de Preparación]))/(60*24)),"h:mm")</f>
        <v>0:20</v>
      </c>
      <c r="Q74" s="3">
        <f>MAX((Sala[[#This Row],[Tiempo de permanencia]]-Sala[[#This Row],[Tiempo de preparación]]),0)</f>
        <v>0.13194444444444442</v>
      </c>
      <c r="R74" s="8">
        <f>SUMIF(Cocina[Número de Orden],Sala[[#This Row],[Número de Orden]],Cocina[Ganancia bruta])</f>
        <v>81</v>
      </c>
      <c r="S74" s="8">
        <f>SUMIF(Cocina[Número de Orden],Sala[[#This Row],[Número de Orden]],Cocina[Costo Unitario])</f>
        <v>16</v>
      </c>
      <c r="T74" s="2">
        <f>Sala[[#This Row],[Fecha de Salida]]</f>
        <v>45017</v>
      </c>
      <c r="U74" s="7" t="str">
        <f>TEXT(Sala[[#This Row],[Fecha factura]],"dddd")</f>
        <v>sábado</v>
      </c>
      <c r="V74" t="str">
        <f>IF(Sala[[#This Row],[Tiempo de degustación]]&gt;0,"Sí","No")</f>
        <v>Sí</v>
      </c>
      <c r="W74" s="19">
        <f>IF(Sala[[#This Row],[Cobrada]]="Sí",Sala[[#This Row],[Monto total]],0)</f>
        <v>81</v>
      </c>
    </row>
    <row r="75" spans="1:23" x14ac:dyDescent="0.25">
      <c r="A75">
        <v>19</v>
      </c>
      <c r="B75" t="s">
        <v>107</v>
      </c>
      <c r="C75">
        <v>4</v>
      </c>
      <c r="D75" s="2">
        <v>45017</v>
      </c>
      <c r="E75" s="3">
        <v>4.4444444444444446E-2</v>
      </c>
      <c r="F75" s="2">
        <v>45017</v>
      </c>
      <c r="G75" s="3">
        <v>0.17569444444444443</v>
      </c>
      <c r="H75" s="1" t="s">
        <v>23</v>
      </c>
      <c r="I75" t="s">
        <v>8</v>
      </c>
      <c r="J75" t="s">
        <v>601</v>
      </c>
      <c r="K75" s="9">
        <v>30.83</v>
      </c>
      <c r="L75" t="s">
        <v>17</v>
      </c>
      <c r="M75">
        <v>74</v>
      </c>
      <c r="N75" t="s">
        <v>18</v>
      </c>
      <c r="O75" s="3">
        <f>(Sala[[#This Row],[Hora de Salida]]-Sala[[#This Row],[Hora de llegada]])+IF(Sala[[#This Row],[Estado de la Mesa]]="Ocupada",(TEXT((15/(60*24)),"h:mm")),(TEXT(0,"h:mm")))</f>
        <v>0.13124999999999998</v>
      </c>
      <c r="P75" s="5" t="str">
        <f>TEXT(((SUMIF(Cocina[Número de Orden],Sala[[#This Row],[Número de Orden]],Cocina[Tiempo de Preparación]))/(60*24)),"h:mm")</f>
        <v>1:40</v>
      </c>
      <c r="Q75" s="3">
        <f>MAX((Sala[[#This Row],[Tiempo de permanencia]]-Sala[[#This Row],[Tiempo de preparación]]),0)</f>
        <v>6.180555555555553E-2</v>
      </c>
      <c r="R75" s="8">
        <f>SUMIF(Cocina[Número de Orden],Sala[[#This Row],[Número de Orden]],Cocina[Ganancia bruta])</f>
        <v>218</v>
      </c>
      <c r="S75" s="8">
        <f>SUMIF(Cocina[Número de Orden],Sala[[#This Row],[Número de Orden]],Cocina[Costo Unitario])</f>
        <v>54</v>
      </c>
      <c r="T75" s="2">
        <f>Sala[[#This Row],[Fecha de Salida]]</f>
        <v>45017</v>
      </c>
      <c r="U75" s="7" t="str">
        <f>TEXT(Sala[[#This Row],[Fecha factura]],"dddd")</f>
        <v>sábado</v>
      </c>
      <c r="V75" t="str">
        <f>IF(Sala[[#This Row],[Tiempo de degustación]]&gt;0,"Sí","No")</f>
        <v>Sí</v>
      </c>
      <c r="W75" s="19">
        <f>IF(Sala[[#This Row],[Cobrada]]="Sí",Sala[[#This Row],[Monto total]],0)</f>
        <v>218</v>
      </c>
    </row>
    <row r="76" spans="1:23" x14ac:dyDescent="0.25">
      <c r="A76">
        <v>19</v>
      </c>
      <c r="B76" t="s">
        <v>108</v>
      </c>
      <c r="C76">
        <v>5</v>
      </c>
      <c r="D76" s="2">
        <v>45017</v>
      </c>
      <c r="E76" s="3">
        <v>0.15</v>
      </c>
      <c r="F76" s="2">
        <v>45017</v>
      </c>
      <c r="G76" s="3">
        <v>0.20069444444444445</v>
      </c>
      <c r="H76" s="1" t="s">
        <v>20</v>
      </c>
      <c r="I76" t="s">
        <v>8</v>
      </c>
      <c r="J76" t="s">
        <v>601</v>
      </c>
      <c r="K76" s="9">
        <v>45.23</v>
      </c>
      <c r="L76" t="s">
        <v>28</v>
      </c>
      <c r="M76">
        <v>75</v>
      </c>
      <c r="N76" t="s">
        <v>29</v>
      </c>
      <c r="O76" s="3">
        <f>(Sala[[#This Row],[Hora de Salida]]-Sala[[#This Row],[Hora de llegada]])+IF(Sala[[#This Row],[Estado de la Mesa]]="Ocupada",(TEXT((15/(60*24)),"h:mm")),(TEXT(0,"h:mm")))</f>
        <v>6.1111111111111123E-2</v>
      </c>
      <c r="P76" s="5" t="str">
        <f>TEXT(((SUMIF(Cocina[Número de Orden],Sala[[#This Row],[Número de Orden]],Cocina[Tiempo de Preparación]))/(60*24)),"h:mm")</f>
        <v>0:51</v>
      </c>
      <c r="Q76" s="3">
        <f>MAX((Sala[[#This Row],[Tiempo de permanencia]]-Sala[[#This Row],[Tiempo de preparación]]),0)</f>
        <v>2.5694444444444457E-2</v>
      </c>
      <c r="R76" s="8">
        <f>SUMIF(Cocina[Número de Orden],Sala[[#This Row],[Número de Orden]],Cocina[Ganancia bruta])</f>
        <v>109</v>
      </c>
      <c r="S76" s="8">
        <f>SUMIF(Cocina[Número de Orden],Sala[[#This Row],[Número de Orden]],Cocina[Costo Unitario])</f>
        <v>39</v>
      </c>
      <c r="T76" s="2">
        <f>Sala[[#This Row],[Fecha de Salida]]</f>
        <v>45017</v>
      </c>
      <c r="U76" s="7" t="str">
        <f>TEXT(Sala[[#This Row],[Fecha factura]],"dddd")</f>
        <v>sábado</v>
      </c>
      <c r="V76" t="str">
        <f>IF(Sala[[#This Row],[Tiempo de degustación]]&gt;0,"Sí","No")</f>
        <v>Sí</v>
      </c>
      <c r="W76" s="19">
        <f>IF(Sala[[#This Row],[Cobrada]]="Sí",Sala[[#This Row],[Monto total]],0)</f>
        <v>109</v>
      </c>
    </row>
    <row r="77" spans="1:23" x14ac:dyDescent="0.25">
      <c r="A77">
        <v>17</v>
      </c>
      <c r="B77" t="s">
        <v>109</v>
      </c>
      <c r="C77">
        <v>3</v>
      </c>
      <c r="D77" s="2">
        <v>45017</v>
      </c>
      <c r="E77" s="3">
        <v>0.12291666666666666</v>
      </c>
      <c r="F77" s="2">
        <v>45017</v>
      </c>
      <c r="G77" s="3">
        <v>0.22500000000000001</v>
      </c>
      <c r="H77" s="1" t="s">
        <v>11</v>
      </c>
      <c r="I77" t="s">
        <v>8</v>
      </c>
      <c r="J77" t="s">
        <v>601</v>
      </c>
      <c r="K77" s="9">
        <v>17.760000000000002</v>
      </c>
      <c r="L77" t="s">
        <v>9</v>
      </c>
      <c r="M77">
        <v>76</v>
      </c>
      <c r="N77" t="s">
        <v>59</v>
      </c>
      <c r="O77" s="3">
        <f>(Sala[[#This Row],[Hora de Salida]]-Sala[[#This Row],[Hora de llegada]])+IF(Sala[[#This Row],[Estado de la Mesa]]="Ocupada",(TEXT((15/(60*24)),"h:mm")),(TEXT(0,"h:mm")))</f>
        <v>0.10208333333333335</v>
      </c>
      <c r="P77" s="5" t="str">
        <f>TEXT(((SUMIF(Cocina[Número de Orden],Sala[[#This Row],[Número de Orden]],Cocina[Tiempo de Preparación]))/(60*24)),"h:mm")</f>
        <v>1:37</v>
      </c>
      <c r="Q77" s="3">
        <f>MAX((Sala[[#This Row],[Tiempo de permanencia]]-Sala[[#This Row],[Tiempo de preparación]]),0)</f>
        <v>3.4722222222222238E-2</v>
      </c>
      <c r="R77" s="8">
        <f>SUMIF(Cocina[Número de Orden],Sala[[#This Row],[Número de Orden]],Cocina[Ganancia bruta])</f>
        <v>158</v>
      </c>
      <c r="S77" s="8">
        <f>SUMIF(Cocina[Número de Orden],Sala[[#This Row],[Número de Orden]],Cocina[Costo Unitario])</f>
        <v>57</v>
      </c>
      <c r="T77" s="2">
        <f>Sala[[#This Row],[Fecha de Salida]]</f>
        <v>45017</v>
      </c>
      <c r="U77" s="7" t="str">
        <f>TEXT(Sala[[#This Row],[Fecha factura]],"dddd")</f>
        <v>sábado</v>
      </c>
      <c r="V77" t="str">
        <f>IF(Sala[[#This Row],[Tiempo de degustación]]&gt;0,"Sí","No")</f>
        <v>Sí</v>
      </c>
      <c r="W77" s="19">
        <f>IF(Sala[[#This Row],[Cobrada]]="Sí",Sala[[#This Row],[Monto total]],0)</f>
        <v>158</v>
      </c>
    </row>
    <row r="78" spans="1:23" x14ac:dyDescent="0.25">
      <c r="A78">
        <v>3</v>
      </c>
      <c r="B78" t="s">
        <v>110</v>
      </c>
      <c r="C78">
        <v>1</v>
      </c>
      <c r="D78" s="2">
        <v>45017</v>
      </c>
      <c r="E78" s="3">
        <v>0.11527777777777778</v>
      </c>
      <c r="F78" s="2">
        <v>45017</v>
      </c>
      <c r="G78" s="3">
        <v>0.26041666666666669</v>
      </c>
      <c r="H78" s="1" t="s">
        <v>7</v>
      </c>
      <c r="I78" t="s">
        <v>25</v>
      </c>
      <c r="J78" t="s">
        <v>601</v>
      </c>
      <c r="K78" s="9">
        <v>19.88</v>
      </c>
      <c r="L78" t="s">
        <v>17</v>
      </c>
      <c r="M78">
        <v>77</v>
      </c>
      <c r="N78" t="s">
        <v>32</v>
      </c>
      <c r="O78" s="3">
        <f>(Sala[[#This Row],[Hora de Salida]]-Sala[[#This Row],[Hora de llegada]])+IF(Sala[[#This Row],[Estado de la Mesa]]="Ocupada",(TEXT((15/(60*24)),"h:mm")),(TEXT(0,"h:mm")))</f>
        <v>0.1451388888888889</v>
      </c>
      <c r="P78" s="5" t="str">
        <f>TEXT(((SUMIF(Cocina[Número de Orden],Sala[[#This Row],[Número de Orden]],Cocina[Tiempo de Preparación]))/(60*24)),"h:mm")</f>
        <v>1:37</v>
      </c>
      <c r="Q78" s="3">
        <f>MAX((Sala[[#This Row],[Tiempo de permanencia]]-Sala[[#This Row],[Tiempo de preparación]]),0)</f>
        <v>7.7777777777777793E-2</v>
      </c>
      <c r="R78" s="8">
        <f>SUMIF(Cocina[Número de Orden],Sala[[#This Row],[Número de Orden]],Cocina[Ganancia bruta])</f>
        <v>99</v>
      </c>
      <c r="S78" s="8">
        <f>SUMIF(Cocina[Número de Orden],Sala[[#This Row],[Número de Orden]],Cocina[Costo Unitario])</f>
        <v>44</v>
      </c>
      <c r="T78" s="2">
        <f>Sala[[#This Row],[Fecha de Salida]]</f>
        <v>45017</v>
      </c>
      <c r="U78" s="7" t="str">
        <f>TEXT(Sala[[#This Row],[Fecha factura]],"dddd")</f>
        <v>sábado</v>
      </c>
      <c r="V78" t="str">
        <f>IF(Sala[[#This Row],[Tiempo de degustación]]&gt;0,"Sí","No")</f>
        <v>Sí</v>
      </c>
      <c r="W78" s="19">
        <f>IF(Sala[[#This Row],[Cobrada]]="Sí",Sala[[#This Row],[Monto total]],0)</f>
        <v>99</v>
      </c>
    </row>
    <row r="79" spans="1:23" x14ac:dyDescent="0.25">
      <c r="A79">
        <v>7</v>
      </c>
      <c r="B79" t="s">
        <v>111</v>
      </c>
      <c r="C79">
        <v>4</v>
      </c>
      <c r="D79" s="2">
        <v>45017</v>
      </c>
      <c r="E79" s="3">
        <v>6.5277777777777782E-2</v>
      </c>
      <c r="F79" s="2">
        <v>45017</v>
      </c>
      <c r="G79" s="3">
        <v>0.12708333333333333</v>
      </c>
      <c r="H79" s="1" t="s">
        <v>7</v>
      </c>
      <c r="I79" t="s">
        <v>8</v>
      </c>
      <c r="J79" t="s">
        <v>601</v>
      </c>
      <c r="K79" s="9">
        <v>20.02</v>
      </c>
      <c r="L79" t="s">
        <v>17</v>
      </c>
      <c r="M79">
        <v>78</v>
      </c>
      <c r="N79" t="s">
        <v>14</v>
      </c>
      <c r="O79" s="3">
        <f>(Sala[[#This Row],[Hora de Salida]]-Sala[[#This Row],[Hora de llegada]])+IF(Sala[[#This Row],[Estado de la Mesa]]="Ocupada",(TEXT((15/(60*24)),"h:mm")),(TEXT(0,"h:mm")))</f>
        <v>6.1805555555555544E-2</v>
      </c>
      <c r="P79" s="5" t="str">
        <f>TEXT(((SUMIF(Cocina[Número de Orden],Sala[[#This Row],[Número de Orden]],Cocina[Tiempo de Preparación]))/(60*24)),"h:mm")</f>
        <v>0:54</v>
      </c>
      <c r="Q79" s="3">
        <f>MAX((Sala[[#This Row],[Tiempo de permanencia]]-Sala[[#This Row],[Tiempo de preparación]]),0)</f>
        <v>2.4305555555555546E-2</v>
      </c>
      <c r="R79" s="8">
        <f>SUMIF(Cocina[Número de Orden],Sala[[#This Row],[Número de Orden]],Cocina[Ganancia bruta])</f>
        <v>57</v>
      </c>
      <c r="S79" s="8">
        <f>SUMIF(Cocina[Número de Orden],Sala[[#This Row],[Número de Orden]],Cocina[Costo Unitario])</f>
        <v>11</v>
      </c>
      <c r="T79" s="2">
        <f>Sala[[#This Row],[Fecha de Salida]]</f>
        <v>45017</v>
      </c>
      <c r="U79" s="7" t="str">
        <f>TEXT(Sala[[#This Row],[Fecha factura]],"dddd")</f>
        <v>sábado</v>
      </c>
      <c r="V79" t="str">
        <f>IF(Sala[[#This Row],[Tiempo de degustación]]&gt;0,"Sí","No")</f>
        <v>Sí</v>
      </c>
      <c r="W79" s="19">
        <f>IF(Sala[[#This Row],[Cobrada]]="Sí",Sala[[#This Row],[Monto total]],0)</f>
        <v>57</v>
      </c>
    </row>
    <row r="80" spans="1:23" x14ac:dyDescent="0.25">
      <c r="A80">
        <v>16</v>
      </c>
      <c r="B80" t="s">
        <v>113</v>
      </c>
      <c r="C80">
        <v>2</v>
      </c>
      <c r="D80" s="2">
        <v>45017</v>
      </c>
      <c r="E80" s="3">
        <v>6.5277777777777782E-2</v>
      </c>
      <c r="F80" s="2">
        <v>45017</v>
      </c>
      <c r="G80" s="3">
        <v>0.21388888888888888</v>
      </c>
      <c r="H80" s="1" t="s">
        <v>7</v>
      </c>
      <c r="I80" t="s">
        <v>8</v>
      </c>
      <c r="J80" t="s">
        <v>601</v>
      </c>
      <c r="K80" s="9">
        <v>34.01</v>
      </c>
      <c r="L80" t="s">
        <v>17</v>
      </c>
      <c r="M80">
        <v>79</v>
      </c>
      <c r="N80" t="s">
        <v>29</v>
      </c>
      <c r="O80" s="3">
        <f>(Sala[[#This Row],[Hora de Salida]]-Sala[[#This Row],[Hora de llegada]])+IF(Sala[[#This Row],[Estado de la Mesa]]="Ocupada",(TEXT((15/(60*24)),"h:mm")),(TEXT(0,"h:mm")))</f>
        <v>0.14861111111111108</v>
      </c>
      <c r="P80" s="5" t="str">
        <f>TEXT(((SUMIF(Cocina[Número de Orden],Sala[[#This Row],[Número de Orden]],Cocina[Tiempo de Preparación]))/(60*24)),"h:mm")</f>
        <v>1:36</v>
      </c>
      <c r="Q80" s="3">
        <f>MAX((Sala[[#This Row],[Tiempo de permanencia]]-Sala[[#This Row],[Tiempo de preparación]]),0)</f>
        <v>8.1944444444444417E-2</v>
      </c>
      <c r="R80" s="8">
        <f>SUMIF(Cocina[Número de Orden],Sala[[#This Row],[Número de Orden]],Cocina[Ganancia bruta])</f>
        <v>309</v>
      </c>
      <c r="S80" s="8">
        <f>SUMIF(Cocina[Número de Orden],Sala[[#This Row],[Número de Orden]],Cocina[Costo Unitario])</f>
        <v>62</v>
      </c>
      <c r="T80" s="2">
        <f>Sala[[#This Row],[Fecha de Salida]]</f>
        <v>45017</v>
      </c>
      <c r="U80" s="7" t="str">
        <f>TEXT(Sala[[#This Row],[Fecha factura]],"dddd")</f>
        <v>sábado</v>
      </c>
      <c r="V80" t="str">
        <f>IF(Sala[[#This Row],[Tiempo de degustación]]&gt;0,"Sí","No")</f>
        <v>Sí</v>
      </c>
      <c r="W80" s="19">
        <f>IF(Sala[[#This Row],[Cobrada]]="Sí",Sala[[#This Row],[Monto total]],0)</f>
        <v>309</v>
      </c>
    </row>
    <row r="81" spans="1:23" x14ac:dyDescent="0.25">
      <c r="A81">
        <v>18</v>
      </c>
      <c r="B81" t="s">
        <v>114</v>
      </c>
      <c r="C81">
        <v>6</v>
      </c>
      <c r="D81" s="2">
        <v>45017</v>
      </c>
      <c r="E81" s="3">
        <v>9.3055555555555558E-2</v>
      </c>
      <c r="F81" s="2">
        <v>45017</v>
      </c>
      <c r="G81" s="3">
        <v>0.15694444444444444</v>
      </c>
      <c r="H81" s="1" t="s">
        <v>23</v>
      </c>
      <c r="I81" t="s">
        <v>8</v>
      </c>
      <c r="J81" t="s">
        <v>601</v>
      </c>
      <c r="K81" s="9">
        <v>39.049999999999997</v>
      </c>
      <c r="L81" t="s">
        <v>17</v>
      </c>
      <c r="M81">
        <v>80</v>
      </c>
      <c r="N81" t="s">
        <v>29</v>
      </c>
      <c r="O81" s="3">
        <f>(Sala[[#This Row],[Hora de Salida]]-Sala[[#This Row],[Hora de llegada]])+IF(Sala[[#This Row],[Estado de la Mesa]]="Ocupada",(TEXT((15/(60*24)),"h:mm")),(TEXT(0,"h:mm")))</f>
        <v>6.3888888888888884E-2</v>
      </c>
      <c r="P81" s="5" t="str">
        <f>TEXT(((SUMIF(Cocina[Número de Orden],Sala[[#This Row],[Número de Orden]],Cocina[Tiempo de Preparación]))/(60*24)),"h:mm")</f>
        <v>1:07</v>
      </c>
      <c r="Q81" s="3">
        <f>MAX((Sala[[#This Row],[Tiempo de permanencia]]-Sala[[#This Row],[Tiempo de preparación]]),0)</f>
        <v>1.7361111111111105E-2</v>
      </c>
      <c r="R81" s="8">
        <f>SUMIF(Cocina[Número de Orden],Sala[[#This Row],[Número de Orden]],Cocina[Ganancia bruta])</f>
        <v>121</v>
      </c>
      <c r="S81" s="8">
        <f>SUMIF(Cocina[Número de Orden],Sala[[#This Row],[Número de Orden]],Cocina[Costo Unitario])</f>
        <v>44</v>
      </c>
      <c r="T81" s="2">
        <f>Sala[[#This Row],[Fecha de Salida]]</f>
        <v>45017</v>
      </c>
      <c r="U81" s="7" t="str">
        <f>TEXT(Sala[[#This Row],[Fecha factura]],"dddd")</f>
        <v>sábado</v>
      </c>
      <c r="V81" t="str">
        <f>IF(Sala[[#This Row],[Tiempo de degustación]]&gt;0,"Sí","No")</f>
        <v>Sí</v>
      </c>
      <c r="W81" s="19">
        <f>IF(Sala[[#This Row],[Cobrada]]="Sí",Sala[[#This Row],[Monto total]],0)</f>
        <v>121</v>
      </c>
    </row>
    <row r="82" spans="1:23" x14ac:dyDescent="0.25">
      <c r="A82">
        <v>17</v>
      </c>
      <c r="B82" t="s">
        <v>115</v>
      </c>
      <c r="C82">
        <v>4</v>
      </c>
      <c r="D82" s="2">
        <v>45017</v>
      </c>
      <c r="E82" s="3">
        <v>0.15277777777777779</v>
      </c>
      <c r="F82" s="2">
        <v>45017</v>
      </c>
      <c r="G82" s="3">
        <v>0.27152777777777776</v>
      </c>
      <c r="H82" s="1" t="s">
        <v>20</v>
      </c>
      <c r="I82" t="s">
        <v>25</v>
      </c>
      <c r="J82" t="s">
        <v>601</v>
      </c>
      <c r="K82" s="9">
        <v>23.69</v>
      </c>
      <c r="L82" t="s">
        <v>28</v>
      </c>
      <c r="M82">
        <v>81</v>
      </c>
      <c r="N82" t="s">
        <v>34</v>
      </c>
      <c r="O82" s="3">
        <f>(Sala[[#This Row],[Hora de Salida]]-Sala[[#This Row],[Hora de llegada]])+IF(Sala[[#This Row],[Estado de la Mesa]]="Ocupada",(TEXT((15/(60*24)),"h:mm")),(TEXT(0,"h:mm")))</f>
        <v>0.12916666666666662</v>
      </c>
      <c r="P82" s="5" t="str">
        <f>TEXT(((SUMIF(Cocina[Número de Orden],Sala[[#This Row],[Número de Orden]],Cocina[Tiempo de Preparación]))/(60*24)),"h:mm")</f>
        <v>0:59</v>
      </c>
      <c r="Q82" s="3">
        <f>MAX((Sala[[#This Row],[Tiempo de permanencia]]-Sala[[#This Row],[Tiempo de preparación]]),0)</f>
        <v>8.8194444444444409E-2</v>
      </c>
      <c r="R82" s="8">
        <f>SUMIF(Cocina[Número de Orden],Sala[[#This Row],[Número de Orden]],Cocina[Ganancia bruta])</f>
        <v>62</v>
      </c>
      <c r="S82" s="8">
        <f>SUMIF(Cocina[Número de Orden],Sala[[#This Row],[Número de Orden]],Cocina[Costo Unitario])</f>
        <v>19</v>
      </c>
      <c r="T82" s="2">
        <f>Sala[[#This Row],[Fecha de Salida]]</f>
        <v>45017</v>
      </c>
      <c r="U82" s="7" t="str">
        <f>TEXT(Sala[[#This Row],[Fecha factura]],"dddd")</f>
        <v>sábado</v>
      </c>
      <c r="V82" t="str">
        <f>IF(Sala[[#This Row],[Tiempo de degustación]]&gt;0,"Sí","No")</f>
        <v>Sí</v>
      </c>
      <c r="W82" s="19">
        <f>IF(Sala[[#This Row],[Cobrada]]="Sí",Sala[[#This Row],[Monto total]],0)</f>
        <v>62</v>
      </c>
    </row>
    <row r="83" spans="1:23" x14ac:dyDescent="0.25">
      <c r="A83">
        <v>16</v>
      </c>
      <c r="B83" t="s">
        <v>117</v>
      </c>
      <c r="C83">
        <v>3</v>
      </c>
      <c r="D83" s="2">
        <v>45017</v>
      </c>
      <c r="E83" s="3">
        <v>0.1423611111111111</v>
      </c>
      <c r="F83" s="2">
        <v>45017</v>
      </c>
      <c r="G83" s="3">
        <v>0.2986111111111111</v>
      </c>
      <c r="H83" s="1" t="s">
        <v>20</v>
      </c>
      <c r="I83" t="s">
        <v>12</v>
      </c>
      <c r="J83" t="s">
        <v>601</v>
      </c>
      <c r="K83" s="9">
        <v>38.6</v>
      </c>
      <c r="L83" t="s">
        <v>17</v>
      </c>
      <c r="M83">
        <v>82</v>
      </c>
      <c r="N83" t="s">
        <v>21</v>
      </c>
      <c r="O83" s="3">
        <f>(Sala[[#This Row],[Hora de Salida]]-Sala[[#This Row],[Hora de llegada]])+IF(Sala[[#This Row],[Estado de la Mesa]]="Ocupada",(TEXT((15/(60*24)),"h:mm")),(TEXT(0,"h:mm")))</f>
        <v>0.15625</v>
      </c>
      <c r="P83" s="5" t="str">
        <f>TEXT(((SUMIF(Cocina[Número de Orden],Sala[[#This Row],[Número de Orden]],Cocina[Tiempo de Preparación]))/(60*24)),"h:mm")</f>
        <v>0:19</v>
      </c>
      <c r="Q83" s="3">
        <f>MAX((Sala[[#This Row],[Tiempo de permanencia]]-Sala[[#This Row],[Tiempo de preparación]]),0)</f>
        <v>0.14305555555555555</v>
      </c>
      <c r="R83" s="8">
        <f>SUMIF(Cocina[Número de Orden],Sala[[#This Row],[Número de Orden]],Cocina[Ganancia bruta])</f>
        <v>80</v>
      </c>
      <c r="S83" s="8">
        <f>SUMIF(Cocina[Número de Orden],Sala[[#This Row],[Número de Orden]],Cocina[Costo Unitario])</f>
        <v>33</v>
      </c>
      <c r="T83" s="2">
        <f>Sala[[#This Row],[Fecha de Salida]]</f>
        <v>45017</v>
      </c>
      <c r="U83" s="7" t="str">
        <f>TEXT(Sala[[#This Row],[Fecha factura]],"dddd")</f>
        <v>sábado</v>
      </c>
      <c r="V83" t="str">
        <f>IF(Sala[[#This Row],[Tiempo de degustación]]&gt;0,"Sí","No")</f>
        <v>Sí</v>
      </c>
      <c r="W83" s="19">
        <f>IF(Sala[[#This Row],[Cobrada]]="Sí",Sala[[#This Row],[Monto total]],0)</f>
        <v>80</v>
      </c>
    </row>
    <row r="84" spans="1:23" x14ac:dyDescent="0.25">
      <c r="A84">
        <v>15</v>
      </c>
      <c r="B84" t="s">
        <v>118</v>
      </c>
      <c r="C84">
        <v>1</v>
      </c>
      <c r="D84" s="2">
        <v>45017</v>
      </c>
      <c r="E84" s="3">
        <v>0.15416666666666667</v>
      </c>
      <c r="F84" s="2">
        <v>45017</v>
      </c>
      <c r="G84" s="3">
        <v>0.27708333333333335</v>
      </c>
      <c r="H84" s="1" t="s">
        <v>11</v>
      </c>
      <c r="I84" t="s">
        <v>25</v>
      </c>
      <c r="J84" t="s">
        <v>601</v>
      </c>
      <c r="K84" s="9">
        <v>24.94</v>
      </c>
      <c r="L84" t="s">
        <v>28</v>
      </c>
      <c r="M84">
        <v>83</v>
      </c>
      <c r="N84" t="s">
        <v>59</v>
      </c>
      <c r="O84" s="3">
        <f>(Sala[[#This Row],[Hora de Salida]]-Sala[[#This Row],[Hora de llegada]])+IF(Sala[[#This Row],[Estado de la Mesa]]="Ocupada",(TEXT((15/(60*24)),"h:mm")),(TEXT(0,"h:mm")))</f>
        <v>0.13333333333333333</v>
      </c>
      <c r="P84" s="5" t="str">
        <f>TEXT(((SUMIF(Cocina[Número de Orden],Sala[[#This Row],[Número de Orden]],Cocina[Tiempo de Preparación]))/(60*24)),"h:mm")</f>
        <v>1:34</v>
      </c>
      <c r="Q84" s="3">
        <f>MAX((Sala[[#This Row],[Tiempo de permanencia]]-Sala[[#This Row],[Tiempo de preparación]]),0)</f>
        <v>6.805555555555555E-2</v>
      </c>
      <c r="R84" s="8">
        <f>SUMIF(Cocina[Número de Orden],Sala[[#This Row],[Número de Orden]],Cocina[Ganancia bruta])</f>
        <v>170</v>
      </c>
      <c r="S84" s="8">
        <f>SUMIF(Cocina[Número de Orden],Sala[[#This Row],[Número de Orden]],Cocina[Costo Unitario])</f>
        <v>47</v>
      </c>
      <c r="T84" s="2">
        <f>Sala[[#This Row],[Fecha de Salida]]</f>
        <v>45017</v>
      </c>
      <c r="U84" s="7" t="str">
        <f>TEXT(Sala[[#This Row],[Fecha factura]],"dddd")</f>
        <v>sábado</v>
      </c>
      <c r="V84" t="str">
        <f>IF(Sala[[#This Row],[Tiempo de degustación]]&gt;0,"Sí","No")</f>
        <v>Sí</v>
      </c>
      <c r="W84" s="19">
        <f>IF(Sala[[#This Row],[Cobrada]]="Sí",Sala[[#This Row],[Monto total]],0)</f>
        <v>170</v>
      </c>
    </row>
    <row r="85" spans="1:23" x14ac:dyDescent="0.25">
      <c r="A85">
        <v>19</v>
      </c>
      <c r="B85" t="s">
        <v>119</v>
      </c>
      <c r="C85">
        <v>5</v>
      </c>
      <c r="D85" s="2">
        <v>45017</v>
      </c>
      <c r="E85" s="3">
        <v>7.0833333333333331E-2</v>
      </c>
      <c r="F85" s="2">
        <v>45017</v>
      </c>
      <c r="G85" s="3">
        <v>0.13750000000000001</v>
      </c>
      <c r="H85" s="1" t="s">
        <v>23</v>
      </c>
      <c r="I85" t="s">
        <v>8</v>
      </c>
      <c r="J85" t="s">
        <v>601</v>
      </c>
      <c r="K85" s="9">
        <v>15.11</v>
      </c>
      <c r="L85" t="s">
        <v>28</v>
      </c>
      <c r="M85">
        <v>84</v>
      </c>
      <c r="N85" t="s">
        <v>593</v>
      </c>
      <c r="O85" s="3">
        <f>(Sala[[#This Row],[Hora de Salida]]-Sala[[#This Row],[Hora de llegada]])+IF(Sala[[#This Row],[Estado de la Mesa]]="Ocupada",(TEXT((15/(60*24)),"h:mm")),(TEXT(0,"h:mm")))</f>
        <v>7.7083333333333351E-2</v>
      </c>
      <c r="P85" s="5" t="str">
        <f>TEXT(((SUMIF(Cocina[Número de Orden],Sala[[#This Row],[Número de Orden]],Cocina[Tiempo de Preparación]))/(60*24)),"h:mm")</f>
        <v>0:10</v>
      </c>
      <c r="Q85" s="3">
        <f>MAX((Sala[[#This Row],[Tiempo de permanencia]]-Sala[[#This Row],[Tiempo de preparación]]),0)</f>
        <v>7.0138888888888903E-2</v>
      </c>
      <c r="R85" s="8">
        <f>SUMIF(Cocina[Número de Orden],Sala[[#This Row],[Número de Orden]],Cocina[Ganancia bruta])</f>
        <v>60</v>
      </c>
      <c r="S85" s="8">
        <f>SUMIF(Cocina[Número de Orden],Sala[[#This Row],[Número de Orden]],Cocina[Costo Unitario])</f>
        <v>18</v>
      </c>
      <c r="T85" s="2">
        <f>Sala[[#This Row],[Fecha de Salida]]</f>
        <v>45017</v>
      </c>
      <c r="U85" s="7" t="str">
        <f>TEXT(Sala[[#This Row],[Fecha factura]],"dddd")</f>
        <v>sábado</v>
      </c>
      <c r="V85" t="str">
        <f>IF(Sala[[#This Row],[Tiempo de degustación]]&gt;0,"Sí","No")</f>
        <v>Sí</v>
      </c>
      <c r="W85" s="19">
        <f>IF(Sala[[#This Row],[Cobrada]]="Sí",Sala[[#This Row],[Monto total]],0)</f>
        <v>60</v>
      </c>
    </row>
    <row r="86" spans="1:23" x14ac:dyDescent="0.25">
      <c r="A86">
        <v>8</v>
      </c>
      <c r="B86" t="s">
        <v>120</v>
      </c>
      <c r="C86">
        <v>3</v>
      </c>
      <c r="D86" s="2">
        <v>45017</v>
      </c>
      <c r="E86" s="3">
        <v>0.1076388888888889</v>
      </c>
      <c r="F86" s="2">
        <v>45017</v>
      </c>
      <c r="G86" s="3">
        <v>0.18819444444444444</v>
      </c>
      <c r="H86" s="1" t="s">
        <v>16</v>
      </c>
      <c r="I86" t="s">
        <v>25</v>
      </c>
      <c r="J86" t="s">
        <v>601</v>
      </c>
      <c r="K86" s="9">
        <v>45.96</v>
      </c>
      <c r="L86" t="s">
        <v>17</v>
      </c>
      <c r="M86">
        <v>85</v>
      </c>
      <c r="N86" t="s">
        <v>44</v>
      </c>
      <c r="O86" s="3">
        <f>(Sala[[#This Row],[Hora de Salida]]-Sala[[#This Row],[Hora de llegada]])+IF(Sala[[#This Row],[Estado de la Mesa]]="Ocupada",(TEXT((15/(60*24)),"h:mm")),(TEXT(0,"h:mm")))</f>
        <v>8.0555555555555547E-2</v>
      </c>
      <c r="P86" s="5" t="str">
        <f>TEXT(((SUMIF(Cocina[Número de Orden],Sala[[#This Row],[Número de Orden]],Cocina[Tiempo de Preparación]))/(60*24)),"h:mm")</f>
        <v>2:22</v>
      </c>
      <c r="Q86" s="3">
        <f>MAX((Sala[[#This Row],[Tiempo de permanencia]]-Sala[[#This Row],[Tiempo de preparación]]),0)</f>
        <v>0</v>
      </c>
      <c r="R86" s="8">
        <f>SUMIF(Cocina[Número de Orden],Sala[[#This Row],[Número de Orden]],Cocina[Ganancia bruta])</f>
        <v>208</v>
      </c>
      <c r="S86" s="8">
        <f>SUMIF(Cocina[Número de Orden],Sala[[#This Row],[Número de Orden]],Cocina[Costo Unitario])</f>
        <v>69</v>
      </c>
      <c r="T86" s="2">
        <f>Sala[[#This Row],[Fecha de Salida]]</f>
        <v>45017</v>
      </c>
      <c r="U86" s="7" t="str">
        <f>TEXT(Sala[[#This Row],[Fecha factura]],"dddd")</f>
        <v>sábado</v>
      </c>
      <c r="V86" t="str">
        <f>IF(Sala[[#This Row],[Tiempo de degustación]]&gt;0,"Sí","No")</f>
        <v>No</v>
      </c>
      <c r="W86" s="19">
        <f>IF(Sala[[#This Row],[Cobrada]]="Sí",Sala[[#This Row],[Monto total]],0)</f>
        <v>0</v>
      </c>
    </row>
    <row r="87" spans="1:23" x14ac:dyDescent="0.25">
      <c r="A87">
        <v>20</v>
      </c>
      <c r="B87" t="s">
        <v>121</v>
      </c>
      <c r="C87">
        <v>3</v>
      </c>
      <c r="D87" s="2">
        <v>45017</v>
      </c>
      <c r="E87" s="3">
        <v>1.3888888888888889E-3</v>
      </c>
      <c r="F87" s="2">
        <v>45017</v>
      </c>
      <c r="G87" s="3">
        <v>8.8888888888888892E-2</v>
      </c>
      <c r="H87" s="1" t="s">
        <v>20</v>
      </c>
      <c r="I87" t="s">
        <v>8</v>
      </c>
      <c r="J87" t="s">
        <v>600</v>
      </c>
      <c r="K87" s="9">
        <v>11.84</v>
      </c>
      <c r="L87" t="s">
        <v>17</v>
      </c>
      <c r="M87">
        <v>86</v>
      </c>
      <c r="N87" t="s">
        <v>594</v>
      </c>
      <c r="O87" s="3">
        <f>(Sala[[#This Row],[Hora de Salida]]-Sala[[#This Row],[Hora de llegada]])+IF(Sala[[#This Row],[Estado de la Mesa]]="Ocupada",(TEXT((15/(60*24)),"h:mm")),(TEXT(0,"h:mm")))</f>
        <v>8.7500000000000008E-2</v>
      </c>
      <c r="P87" s="5" t="str">
        <f>TEXT(((SUMIF(Cocina[Número de Orden],Sala[[#This Row],[Número de Orden]],Cocina[Tiempo de Preparación]))/(60*24)),"h:mm")</f>
        <v>0:08</v>
      </c>
      <c r="Q87" s="3">
        <f>MAX((Sala[[#This Row],[Tiempo de permanencia]]-Sala[[#This Row],[Tiempo de preparación]]),0)</f>
        <v>8.1944444444444459E-2</v>
      </c>
      <c r="R87" s="8">
        <f>SUMIF(Cocina[Número de Orden],Sala[[#This Row],[Número de Orden]],Cocina[Ganancia bruta])</f>
        <v>50</v>
      </c>
      <c r="S87" s="8">
        <f>SUMIF(Cocina[Número de Orden],Sala[[#This Row],[Número de Orden]],Cocina[Costo Unitario])</f>
        <v>15</v>
      </c>
      <c r="T87" s="2">
        <f>Sala[[#This Row],[Fecha de Salida]]</f>
        <v>45017</v>
      </c>
      <c r="U87" s="7" t="str">
        <f>TEXT(Sala[[#This Row],[Fecha factura]],"dddd")</f>
        <v>sábado</v>
      </c>
      <c r="V87" t="str">
        <f>IF(Sala[[#This Row],[Tiempo de degustación]]&gt;0,"Sí","No")</f>
        <v>Sí</v>
      </c>
      <c r="W87" s="19">
        <f>IF(Sala[[#This Row],[Cobrada]]="Sí",Sala[[#This Row],[Monto total]],0)</f>
        <v>50</v>
      </c>
    </row>
    <row r="88" spans="1:23" x14ac:dyDescent="0.25">
      <c r="A88">
        <v>3</v>
      </c>
      <c r="B88" t="s">
        <v>123</v>
      </c>
      <c r="C88">
        <v>2</v>
      </c>
      <c r="D88" s="2">
        <v>45017</v>
      </c>
      <c r="E88" s="3">
        <v>7.3611111111111113E-2</v>
      </c>
      <c r="F88" s="2">
        <v>45017</v>
      </c>
      <c r="G88" s="3">
        <v>0.13750000000000001</v>
      </c>
      <c r="H88" s="1" t="s">
        <v>23</v>
      </c>
      <c r="I88" t="s">
        <v>8</v>
      </c>
      <c r="J88" t="s">
        <v>601</v>
      </c>
      <c r="K88" s="9">
        <v>29.46</v>
      </c>
      <c r="L88" t="s">
        <v>28</v>
      </c>
      <c r="M88">
        <v>87</v>
      </c>
      <c r="N88" t="s">
        <v>29</v>
      </c>
      <c r="O88" s="3">
        <f>(Sala[[#This Row],[Hora de Salida]]-Sala[[#This Row],[Hora de llegada]])+IF(Sala[[#This Row],[Estado de la Mesa]]="Ocupada",(TEXT((15/(60*24)),"h:mm")),(TEXT(0,"h:mm")))</f>
        <v>7.4305555555555569E-2</v>
      </c>
      <c r="P88" s="5" t="str">
        <f>TEXT(((SUMIF(Cocina[Número de Orden],Sala[[#This Row],[Número de Orden]],Cocina[Tiempo de Preparación]))/(60*24)),"h:mm")</f>
        <v>1:11</v>
      </c>
      <c r="Q88" s="3">
        <f>MAX((Sala[[#This Row],[Tiempo de permanencia]]-Sala[[#This Row],[Tiempo de preparación]]),0)</f>
        <v>2.5000000000000015E-2</v>
      </c>
      <c r="R88" s="8">
        <f>SUMIF(Cocina[Número de Orden],Sala[[#This Row],[Número de Orden]],Cocina[Ganancia bruta])</f>
        <v>99</v>
      </c>
      <c r="S88" s="8">
        <f>SUMIF(Cocina[Número de Orden],Sala[[#This Row],[Número de Orden]],Cocina[Costo Unitario])</f>
        <v>48</v>
      </c>
      <c r="T88" s="2">
        <f>Sala[[#This Row],[Fecha de Salida]]</f>
        <v>45017</v>
      </c>
      <c r="U88" s="7" t="str">
        <f>TEXT(Sala[[#This Row],[Fecha factura]],"dddd")</f>
        <v>sábado</v>
      </c>
      <c r="V88" t="str">
        <f>IF(Sala[[#This Row],[Tiempo de degustación]]&gt;0,"Sí","No")</f>
        <v>Sí</v>
      </c>
      <c r="W88" s="19">
        <f>IF(Sala[[#This Row],[Cobrada]]="Sí",Sala[[#This Row],[Monto total]],0)</f>
        <v>99</v>
      </c>
    </row>
    <row r="89" spans="1:23" x14ac:dyDescent="0.25">
      <c r="A89">
        <v>18</v>
      </c>
      <c r="B89" t="s">
        <v>124</v>
      </c>
      <c r="C89">
        <v>1</v>
      </c>
      <c r="D89" s="2">
        <v>45017</v>
      </c>
      <c r="E89" s="3">
        <v>0.14583333333333334</v>
      </c>
      <c r="F89" s="2">
        <v>45017</v>
      </c>
      <c r="G89" s="3">
        <v>0.27777777777777779</v>
      </c>
      <c r="H89" s="1" t="s">
        <v>23</v>
      </c>
      <c r="I89" t="s">
        <v>8</v>
      </c>
      <c r="J89" t="s">
        <v>600</v>
      </c>
      <c r="K89" s="9">
        <v>23.93</v>
      </c>
      <c r="L89" t="s">
        <v>9</v>
      </c>
      <c r="M89">
        <v>88</v>
      </c>
      <c r="N89" t="s">
        <v>44</v>
      </c>
      <c r="O89" s="3">
        <f>(Sala[[#This Row],[Hora de Salida]]-Sala[[#This Row],[Hora de llegada]])+IF(Sala[[#This Row],[Estado de la Mesa]]="Ocupada",(TEXT((15/(60*24)),"h:mm")),(TEXT(0,"h:mm")))</f>
        <v>0.13194444444444445</v>
      </c>
      <c r="P89" s="5" t="str">
        <f>TEXT(((SUMIF(Cocina[Número de Orden],Sala[[#This Row],[Número de Orden]],Cocina[Tiempo de Preparación]))/(60*24)),"h:mm")</f>
        <v>1:57</v>
      </c>
      <c r="Q89" s="3">
        <f>MAX((Sala[[#This Row],[Tiempo de permanencia]]-Sala[[#This Row],[Tiempo de preparación]]),0)</f>
        <v>5.0694444444444445E-2</v>
      </c>
      <c r="R89" s="8">
        <f>SUMIF(Cocina[Número de Orden],Sala[[#This Row],[Número de Orden]],Cocina[Ganancia bruta])</f>
        <v>123</v>
      </c>
      <c r="S89" s="8">
        <f>SUMIF(Cocina[Número de Orden],Sala[[#This Row],[Número de Orden]],Cocina[Costo Unitario])</f>
        <v>51</v>
      </c>
      <c r="T89" s="2">
        <f>Sala[[#This Row],[Fecha de Salida]]</f>
        <v>45017</v>
      </c>
      <c r="U89" s="7" t="str">
        <f>TEXT(Sala[[#This Row],[Fecha factura]],"dddd")</f>
        <v>sábado</v>
      </c>
      <c r="V89" t="str">
        <f>IF(Sala[[#This Row],[Tiempo de degustación]]&gt;0,"Sí","No")</f>
        <v>Sí</v>
      </c>
      <c r="W89" s="19">
        <f>IF(Sala[[#This Row],[Cobrada]]="Sí",Sala[[#This Row],[Monto total]],0)</f>
        <v>123</v>
      </c>
    </row>
    <row r="90" spans="1:23" x14ac:dyDescent="0.25">
      <c r="A90">
        <v>11</v>
      </c>
      <c r="B90" t="s">
        <v>94</v>
      </c>
      <c r="C90">
        <v>4</v>
      </c>
      <c r="D90" s="2">
        <v>45017</v>
      </c>
      <c r="E90" s="3">
        <v>2.9166666666666667E-2</v>
      </c>
      <c r="F90" s="2">
        <v>45017</v>
      </c>
      <c r="G90" s="3">
        <v>9.6527777777777782E-2</v>
      </c>
      <c r="H90" s="1" t="s">
        <v>20</v>
      </c>
      <c r="I90" t="s">
        <v>12</v>
      </c>
      <c r="J90" t="s">
        <v>600</v>
      </c>
      <c r="K90" s="9">
        <v>12.28</v>
      </c>
      <c r="L90" t="s">
        <v>17</v>
      </c>
      <c r="M90">
        <v>89</v>
      </c>
      <c r="N90" t="s">
        <v>34</v>
      </c>
      <c r="O90" s="3">
        <f>(Sala[[#This Row],[Hora de Salida]]-Sala[[#This Row],[Hora de llegada]])+IF(Sala[[#This Row],[Estado de la Mesa]]="Ocupada",(TEXT((15/(60*24)),"h:mm")),(TEXT(0,"h:mm")))</f>
        <v>6.7361111111111122E-2</v>
      </c>
      <c r="P90" s="5" t="str">
        <f>TEXT(((SUMIF(Cocina[Número de Orden],Sala[[#This Row],[Número de Orden]],Cocina[Tiempo de Preparación]))/(60*24)),"h:mm")</f>
        <v>2:22</v>
      </c>
      <c r="Q90" s="3">
        <f>MAX((Sala[[#This Row],[Tiempo de permanencia]]-Sala[[#This Row],[Tiempo de preparación]]),0)</f>
        <v>0</v>
      </c>
      <c r="R90" s="8">
        <f>SUMIF(Cocina[Número de Orden],Sala[[#This Row],[Número de Orden]],Cocina[Ganancia bruta])</f>
        <v>159</v>
      </c>
      <c r="S90" s="8">
        <f>SUMIF(Cocina[Número de Orden],Sala[[#This Row],[Número de Orden]],Cocina[Costo Unitario])</f>
        <v>47</v>
      </c>
      <c r="T90" s="2">
        <f>Sala[[#This Row],[Fecha de Salida]]</f>
        <v>45017</v>
      </c>
      <c r="U90" s="7" t="str">
        <f>TEXT(Sala[[#This Row],[Fecha factura]],"dddd")</f>
        <v>sábado</v>
      </c>
      <c r="V90" t="str">
        <f>IF(Sala[[#This Row],[Tiempo de degustación]]&gt;0,"Sí","No")</f>
        <v>No</v>
      </c>
      <c r="W90" s="19">
        <f>IF(Sala[[#This Row],[Cobrada]]="Sí",Sala[[#This Row],[Monto total]],0)</f>
        <v>0</v>
      </c>
    </row>
    <row r="91" spans="1:23" x14ac:dyDescent="0.25">
      <c r="A91">
        <v>6</v>
      </c>
      <c r="B91" t="s">
        <v>125</v>
      </c>
      <c r="C91">
        <v>3</v>
      </c>
      <c r="D91" s="2">
        <v>45017</v>
      </c>
      <c r="E91" s="3">
        <v>5.347222222222222E-2</v>
      </c>
      <c r="F91" s="2">
        <v>45017</v>
      </c>
      <c r="G91" s="3">
        <v>0.13402777777777777</v>
      </c>
      <c r="H91" s="1" t="s">
        <v>20</v>
      </c>
      <c r="I91" t="s">
        <v>8</v>
      </c>
      <c r="J91" t="s">
        <v>600</v>
      </c>
      <c r="K91" s="9">
        <v>30.69</v>
      </c>
      <c r="L91" t="s">
        <v>9</v>
      </c>
      <c r="M91">
        <v>90</v>
      </c>
      <c r="N91" t="s">
        <v>44</v>
      </c>
      <c r="O91" s="3">
        <f>(Sala[[#This Row],[Hora de Salida]]-Sala[[#This Row],[Hora de llegada]])+IF(Sala[[#This Row],[Estado de la Mesa]]="Ocupada",(TEXT((15/(60*24)),"h:mm")),(TEXT(0,"h:mm")))</f>
        <v>8.0555555555555547E-2</v>
      </c>
      <c r="P91" s="5" t="str">
        <f>TEXT(((SUMIF(Cocina[Número de Orden],Sala[[#This Row],[Número de Orden]],Cocina[Tiempo de Preparación]))/(60*24)),"h:mm")</f>
        <v>0:48</v>
      </c>
      <c r="Q91" s="3">
        <f>MAX((Sala[[#This Row],[Tiempo de permanencia]]-Sala[[#This Row],[Tiempo de preparación]]),0)</f>
        <v>4.7222222222222214E-2</v>
      </c>
      <c r="R91" s="8">
        <f>SUMIF(Cocina[Número de Orden],Sala[[#This Row],[Número de Orden]],Cocina[Ganancia bruta])</f>
        <v>34</v>
      </c>
      <c r="S91" s="8">
        <f>SUMIF(Cocina[Número de Orden],Sala[[#This Row],[Número de Orden]],Cocina[Costo Unitario])</f>
        <v>20</v>
      </c>
      <c r="T91" s="2">
        <f>Sala[[#This Row],[Fecha de Salida]]</f>
        <v>45017</v>
      </c>
      <c r="U91" s="7" t="str">
        <f>TEXT(Sala[[#This Row],[Fecha factura]],"dddd")</f>
        <v>sábado</v>
      </c>
      <c r="V91" t="str">
        <f>IF(Sala[[#This Row],[Tiempo de degustación]]&gt;0,"Sí","No")</f>
        <v>Sí</v>
      </c>
      <c r="W91" s="19">
        <f>IF(Sala[[#This Row],[Cobrada]]="Sí",Sala[[#This Row],[Monto total]],0)</f>
        <v>34</v>
      </c>
    </row>
    <row r="92" spans="1:23" x14ac:dyDescent="0.25">
      <c r="A92">
        <v>1</v>
      </c>
      <c r="B92" t="s">
        <v>126</v>
      </c>
      <c r="C92">
        <v>5</v>
      </c>
      <c r="D92" s="2">
        <v>45017</v>
      </c>
      <c r="E92" s="3">
        <v>0.15138888888888888</v>
      </c>
      <c r="F92" s="2">
        <v>45017</v>
      </c>
      <c r="G92" s="3">
        <v>0.22500000000000001</v>
      </c>
      <c r="H92" s="1" t="s">
        <v>20</v>
      </c>
      <c r="I92" t="s">
        <v>8</v>
      </c>
      <c r="J92" t="s">
        <v>601</v>
      </c>
      <c r="K92" s="9">
        <v>39.1</v>
      </c>
      <c r="L92" t="s">
        <v>9</v>
      </c>
      <c r="M92">
        <v>91</v>
      </c>
      <c r="N92" t="s">
        <v>594</v>
      </c>
      <c r="O92" s="3">
        <f>(Sala[[#This Row],[Hora de Salida]]-Sala[[#This Row],[Hora de llegada]])+IF(Sala[[#This Row],[Estado de la Mesa]]="Ocupada",(TEXT((15/(60*24)),"h:mm")),(TEXT(0,"h:mm")))</f>
        <v>7.3611111111111127E-2</v>
      </c>
      <c r="P92" s="5" t="str">
        <f>TEXT(((SUMIF(Cocina[Número de Orden],Sala[[#This Row],[Número de Orden]],Cocina[Tiempo de Preparación]))/(60*24)),"h:mm")</f>
        <v>2:12</v>
      </c>
      <c r="Q92" s="3">
        <f>MAX((Sala[[#This Row],[Tiempo de permanencia]]-Sala[[#This Row],[Tiempo de preparación]]),0)</f>
        <v>0</v>
      </c>
      <c r="R92" s="8">
        <f>SUMIF(Cocina[Número de Orden],Sala[[#This Row],[Número de Orden]],Cocina[Ganancia bruta])</f>
        <v>293</v>
      </c>
      <c r="S92" s="8">
        <f>SUMIF(Cocina[Número de Orden],Sala[[#This Row],[Número de Orden]],Cocina[Costo Unitario])</f>
        <v>63</v>
      </c>
      <c r="T92" s="2">
        <f>Sala[[#This Row],[Fecha de Salida]]</f>
        <v>45017</v>
      </c>
      <c r="U92" s="7" t="str">
        <f>TEXT(Sala[[#This Row],[Fecha factura]],"dddd")</f>
        <v>sábado</v>
      </c>
      <c r="V92" t="str">
        <f>IF(Sala[[#This Row],[Tiempo de degustación]]&gt;0,"Sí","No")</f>
        <v>No</v>
      </c>
      <c r="W92" s="19">
        <f>IF(Sala[[#This Row],[Cobrada]]="Sí",Sala[[#This Row],[Monto total]],0)</f>
        <v>0</v>
      </c>
    </row>
    <row r="93" spans="1:23" x14ac:dyDescent="0.25">
      <c r="A93">
        <v>6</v>
      </c>
      <c r="B93" t="s">
        <v>127</v>
      </c>
      <c r="C93">
        <v>2</v>
      </c>
      <c r="D93" s="2">
        <v>45017</v>
      </c>
      <c r="E93" s="3">
        <v>0.14930555555555555</v>
      </c>
      <c r="F93" s="2">
        <v>45017</v>
      </c>
      <c r="G93" s="3">
        <v>0.25624999999999998</v>
      </c>
      <c r="H93" s="1" t="s">
        <v>16</v>
      </c>
      <c r="I93" t="s">
        <v>12</v>
      </c>
      <c r="J93" t="s">
        <v>601</v>
      </c>
      <c r="K93" s="9">
        <v>12.75</v>
      </c>
      <c r="L93" t="s">
        <v>17</v>
      </c>
      <c r="M93">
        <v>92</v>
      </c>
      <c r="N93" t="s">
        <v>29</v>
      </c>
      <c r="O93" s="3">
        <f>(Sala[[#This Row],[Hora de Salida]]-Sala[[#This Row],[Hora de llegada]])+IF(Sala[[#This Row],[Estado de la Mesa]]="Ocupada",(TEXT((15/(60*24)),"h:mm")),(TEXT(0,"h:mm")))</f>
        <v>0.10694444444444443</v>
      </c>
      <c r="P93" s="5" t="str">
        <f>TEXT(((SUMIF(Cocina[Número de Orden],Sala[[#This Row],[Número de Orden]],Cocina[Tiempo de Preparación]))/(60*24)),"h:mm")</f>
        <v>0:42</v>
      </c>
      <c r="Q93" s="3">
        <f>MAX((Sala[[#This Row],[Tiempo de permanencia]]-Sala[[#This Row],[Tiempo de preparación]]),0)</f>
        <v>7.7777777777777751E-2</v>
      </c>
      <c r="R93" s="8">
        <f>SUMIF(Cocina[Número de Orden],Sala[[#This Row],[Número de Orden]],Cocina[Ganancia bruta])</f>
        <v>82</v>
      </c>
      <c r="S93" s="8">
        <f>SUMIF(Cocina[Número de Orden],Sala[[#This Row],[Número de Orden]],Cocina[Costo Unitario])</f>
        <v>31</v>
      </c>
      <c r="T93" s="2">
        <f>Sala[[#This Row],[Fecha de Salida]]</f>
        <v>45017</v>
      </c>
      <c r="U93" s="7" t="str">
        <f>TEXT(Sala[[#This Row],[Fecha factura]],"dddd")</f>
        <v>sábado</v>
      </c>
      <c r="V93" t="str">
        <f>IF(Sala[[#This Row],[Tiempo de degustación]]&gt;0,"Sí","No")</f>
        <v>Sí</v>
      </c>
      <c r="W93" s="19">
        <f>IF(Sala[[#This Row],[Cobrada]]="Sí",Sala[[#This Row],[Monto total]],0)</f>
        <v>82</v>
      </c>
    </row>
    <row r="94" spans="1:23" x14ac:dyDescent="0.25">
      <c r="A94">
        <v>2</v>
      </c>
      <c r="B94" t="s">
        <v>128</v>
      </c>
      <c r="C94">
        <v>2</v>
      </c>
      <c r="D94" s="2">
        <v>45017</v>
      </c>
      <c r="E94" s="3">
        <v>6.8750000000000006E-2</v>
      </c>
      <c r="F94" s="2">
        <v>45017</v>
      </c>
      <c r="G94" s="3">
        <v>0.15833333333333333</v>
      </c>
      <c r="H94" s="1" t="s">
        <v>16</v>
      </c>
      <c r="I94" t="s">
        <v>8</v>
      </c>
      <c r="J94" t="s">
        <v>601</v>
      </c>
      <c r="K94" s="9">
        <v>45.66</v>
      </c>
      <c r="L94" t="s">
        <v>17</v>
      </c>
      <c r="M94">
        <v>93</v>
      </c>
      <c r="N94" t="s">
        <v>593</v>
      </c>
      <c r="O94" s="3">
        <f>(Sala[[#This Row],[Hora de Salida]]-Sala[[#This Row],[Hora de llegada]])+IF(Sala[[#This Row],[Estado de la Mesa]]="Ocupada",(TEXT((15/(60*24)),"h:mm")),(TEXT(0,"h:mm")))</f>
        <v>8.958333333333332E-2</v>
      </c>
      <c r="P94" s="5" t="str">
        <f>TEXT(((SUMIF(Cocina[Número de Orden],Sala[[#This Row],[Número de Orden]],Cocina[Tiempo de Preparación]))/(60*24)),"h:mm")</f>
        <v>0:18</v>
      </c>
      <c r="Q94" s="3">
        <f>MAX((Sala[[#This Row],[Tiempo de permanencia]]-Sala[[#This Row],[Tiempo de preparación]]),0)</f>
        <v>7.7083333333333323E-2</v>
      </c>
      <c r="R94" s="8">
        <f>SUMIF(Cocina[Número de Orden],Sala[[#This Row],[Número de Orden]],Cocina[Ganancia bruta])</f>
        <v>29</v>
      </c>
      <c r="S94" s="8">
        <f>SUMIF(Cocina[Número de Orden],Sala[[#This Row],[Número de Orden]],Cocina[Costo Unitario])</f>
        <v>17</v>
      </c>
      <c r="T94" s="2">
        <f>Sala[[#This Row],[Fecha de Salida]]</f>
        <v>45017</v>
      </c>
      <c r="U94" s="7" t="str">
        <f>TEXT(Sala[[#This Row],[Fecha factura]],"dddd")</f>
        <v>sábado</v>
      </c>
      <c r="V94" t="str">
        <f>IF(Sala[[#This Row],[Tiempo de degustación]]&gt;0,"Sí","No")</f>
        <v>Sí</v>
      </c>
      <c r="W94" s="19">
        <f>IF(Sala[[#This Row],[Cobrada]]="Sí",Sala[[#This Row],[Monto total]],0)</f>
        <v>29</v>
      </c>
    </row>
    <row r="95" spans="1:23" x14ac:dyDescent="0.25">
      <c r="A95">
        <v>12</v>
      </c>
      <c r="B95" t="s">
        <v>129</v>
      </c>
      <c r="C95">
        <v>1</v>
      </c>
      <c r="D95" s="2">
        <v>45017</v>
      </c>
      <c r="E95" s="3">
        <v>7.7777777777777779E-2</v>
      </c>
      <c r="F95" s="2">
        <v>45017</v>
      </c>
      <c r="G95" s="3">
        <v>0.20347222222222222</v>
      </c>
      <c r="H95" s="1" t="s">
        <v>23</v>
      </c>
      <c r="I95" t="s">
        <v>8</v>
      </c>
      <c r="J95" t="s">
        <v>601</v>
      </c>
      <c r="K95" s="9">
        <v>28.36</v>
      </c>
      <c r="L95" t="s">
        <v>28</v>
      </c>
      <c r="M95">
        <v>94</v>
      </c>
      <c r="N95" t="s">
        <v>47</v>
      </c>
      <c r="O95" s="3">
        <f>(Sala[[#This Row],[Hora de Salida]]-Sala[[#This Row],[Hora de llegada]])+IF(Sala[[#This Row],[Estado de la Mesa]]="Ocupada",(TEXT((15/(60*24)),"h:mm")),(TEXT(0,"h:mm")))</f>
        <v>0.1361111111111111</v>
      </c>
      <c r="P95" s="5" t="str">
        <f>TEXT(((SUMIF(Cocina[Número de Orden],Sala[[#This Row],[Número de Orden]],Cocina[Tiempo de Preparación]))/(60*24)),"h:mm")</f>
        <v>2:09</v>
      </c>
      <c r="Q95" s="3">
        <f>MAX((Sala[[#This Row],[Tiempo de permanencia]]-Sala[[#This Row],[Tiempo de preparación]]),0)</f>
        <v>4.6527777777777765E-2</v>
      </c>
      <c r="R95" s="8">
        <f>SUMIF(Cocina[Número de Orden],Sala[[#This Row],[Número de Orden]],Cocina[Ganancia bruta])</f>
        <v>253</v>
      </c>
      <c r="S95" s="8">
        <f>SUMIF(Cocina[Número de Orden],Sala[[#This Row],[Número de Orden]],Cocina[Costo Unitario])</f>
        <v>57</v>
      </c>
      <c r="T95" s="2">
        <f>Sala[[#This Row],[Fecha de Salida]]</f>
        <v>45017</v>
      </c>
      <c r="U95" s="7" t="str">
        <f>TEXT(Sala[[#This Row],[Fecha factura]],"dddd")</f>
        <v>sábado</v>
      </c>
      <c r="V95" t="str">
        <f>IF(Sala[[#This Row],[Tiempo de degustación]]&gt;0,"Sí","No")</f>
        <v>Sí</v>
      </c>
      <c r="W95" s="19">
        <f>IF(Sala[[#This Row],[Cobrada]]="Sí",Sala[[#This Row],[Monto total]],0)</f>
        <v>253</v>
      </c>
    </row>
    <row r="96" spans="1:23" x14ac:dyDescent="0.25">
      <c r="A96">
        <v>12</v>
      </c>
      <c r="B96" t="s">
        <v>130</v>
      </c>
      <c r="C96">
        <v>5</v>
      </c>
      <c r="D96" s="2">
        <v>45017</v>
      </c>
      <c r="E96" s="3">
        <v>0.13819444444444445</v>
      </c>
      <c r="F96" s="2">
        <v>45017</v>
      </c>
      <c r="G96" s="3">
        <v>0.25486111111111109</v>
      </c>
      <c r="H96" s="1" t="s">
        <v>16</v>
      </c>
      <c r="I96" t="s">
        <v>25</v>
      </c>
      <c r="J96" t="s">
        <v>601</v>
      </c>
      <c r="K96" s="9">
        <v>24.68</v>
      </c>
      <c r="L96" t="s">
        <v>28</v>
      </c>
      <c r="M96">
        <v>95</v>
      </c>
      <c r="N96" t="s">
        <v>594</v>
      </c>
      <c r="O96" s="3">
        <f>(Sala[[#This Row],[Hora de Salida]]-Sala[[#This Row],[Hora de llegada]])+IF(Sala[[#This Row],[Estado de la Mesa]]="Ocupada",(TEXT((15/(60*24)),"h:mm")),(TEXT(0,"h:mm")))</f>
        <v>0.1270833333333333</v>
      </c>
      <c r="P96" s="5" t="str">
        <f>TEXT(((SUMIF(Cocina[Número de Orden],Sala[[#This Row],[Número de Orden]],Cocina[Tiempo de Preparación]))/(60*24)),"h:mm")</f>
        <v>0:41</v>
      </c>
      <c r="Q96" s="3">
        <f>MAX((Sala[[#This Row],[Tiempo de permanencia]]-Sala[[#This Row],[Tiempo de preparación]]),0)</f>
        <v>9.861111111111108E-2</v>
      </c>
      <c r="R96" s="8">
        <f>SUMIF(Cocina[Número de Orden],Sala[[#This Row],[Número de Orden]],Cocina[Ganancia bruta])</f>
        <v>153</v>
      </c>
      <c r="S96" s="8">
        <f>SUMIF(Cocina[Número de Orden],Sala[[#This Row],[Número de Orden]],Cocina[Costo Unitario])</f>
        <v>30</v>
      </c>
      <c r="T96" s="2">
        <f>Sala[[#This Row],[Fecha de Salida]]</f>
        <v>45017</v>
      </c>
      <c r="U96" s="7" t="str">
        <f>TEXT(Sala[[#This Row],[Fecha factura]],"dddd")</f>
        <v>sábado</v>
      </c>
      <c r="V96" t="str">
        <f>IF(Sala[[#This Row],[Tiempo de degustación]]&gt;0,"Sí","No")</f>
        <v>Sí</v>
      </c>
      <c r="W96" s="19">
        <f>IF(Sala[[#This Row],[Cobrada]]="Sí",Sala[[#This Row],[Monto total]],0)</f>
        <v>153</v>
      </c>
    </row>
    <row r="97" spans="1:23" x14ac:dyDescent="0.25">
      <c r="A97">
        <v>16</v>
      </c>
      <c r="B97" t="s">
        <v>131</v>
      </c>
      <c r="C97">
        <v>5</v>
      </c>
      <c r="D97" s="2">
        <v>45017</v>
      </c>
      <c r="E97" s="3">
        <v>8.2638888888888887E-2</v>
      </c>
      <c r="F97" s="2">
        <v>45017</v>
      </c>
      <c r="G97" s="3">
        <v>0.22638888888888889</v>
      </c>
      <c r="H97" s="1" t="s">
        <v>23</v>
      </c>
      <c r="I97" t="s">
        <v>12</v>
      </c>
      <c r="J97" t="s">
        <v>601</v>
      </c>
      <c r="K97" s="9">
        <v>33.630000000000003</v>
      </c>
      <c r="L97" t="s">
        <v>17</v>
      </c>
      <c r="M97">
        <v>96</v>
      </c>
      <c r="N97" t="s">
        <v>32</v>
      </c>
      <c r="O97" s="3">
        <f>(Sala[[#This Row],[Hora de Salida]]-Sala[[#This Row],[Hora de llegada]])+IF(Sala[[#This Row],[Estado de la Mesa]]="Ocupada",(TEXT((15/(60*24)),"h:mm")),(TEXT(0,"h:mm")))</f>
        <v>0.14374999999999999</v>
      </c>
      <c r="P97" s="5" t="str">
        <f>TEXT(((SUMIF(Cocina[Número de Orden],Sala[[#This Row],[Número de Orden]],Cocina[Tiempo de Preparación]))/(60*24)),"h:mm")</f>
        <v>1:16</v>
      </c>
      <c r="Q97" s="3">
        <f>MAX((Sala[[#This Row],[Tiempo de permanencia]]-Sala[[#This Row],[Tiempo de preparación]]),0)</f>
        <v>9.0972222222222204E-2</v>
      </c>
      <c r="R97" s="8">
        <f>SUMIF(Cocina[Número de Orden],Sala[[#This Row],[Número de Orden]],Cocina[Ganancia bruta])</f>
        <v>176</v>
      </c>
      <c r="S97" s="8">
        <f>SUMIF(Cocina[Número de Orden],Sala[[#This Row],[Número de Orden]],Cocina[Costo Unitario])</f>
        <v>45</v>
      </c>
      <c r="T97" s="2">
        <f>Sala[[#This Row],[Fecha de Salida]]</f>
        <v>45017</v>
      </c>
      <c r="U97" s="7" t="str">
        <f>TEXT(Sala[[#This Row],[Fecha factura]],"dddd")</f>
        <v>sábado</v>
      </c>
      <c r="V97" t="str">
        <f>IF(Sala[[#This Row],[Tiempo de degustación]]&gt;0,"Sí","No")</f>
        <v>Sí</v>
      </c>
      <c r="W97" s="19">
        <f>IF(Sala[[#This Row],[Cobrada]]="Sí",Sala[[#This Row],[Monto total]],0)</f>
        <v>176</v>
      </c>
    </row>
    <row r="98" spans="1:23" x14ac:dyDescent="0.25">
      <c r="A98">
        <v>14</v>
      </c>
      <c r="B98" t="s">
        <v>132</v>
      </c>
      <c r="C98">
        <v>2</v>
      </c>
      <c r="D98" s="2">
        <v>45017</v>
      </c>
      <c r="E98" s="3">
        <v>7.3611111111111113E-2</v>
      </c>
      <c r="F98" s="2">
        <v>45017</v>
      </c>
      <c r="G98" s="3">
        <v>0.12708333333333333</v>
      </c>
      <c r="H98" s="1" t="s">
        <v>16</v>
      </c>
      <c r="I98" t="s">
        <v>25</v>
      </c>
      <c r="J98" t="s">
        <v>601</v>
      </c>
      <c r="K98" s="9">
        <v>19.22</v>
      </c>
      <c r="L98" t="s">
        <v>28</v>
      </c>
      <c r="M98">
        <v>97</v>
      </c>
      <c r="N98" t="s">
        <v>44</v>
      </c>
      <c r="O98" s="3">
        <f>(Sala[[#This Row],[Hora de Salida]]-Sala[[#This Row],[Hora de llegada]])+IF(Sala[[#This Row],[Estado de la Mesa]]="Ocupada",(TEXT((15/(60*24)),"h:mm")),(TEXT(0,"h:mm")))</f>
        <v>6.3888888888888884E-2</v>
      </c>
      <c r="P98" s="5" t="str">
        <f>TEXT(((SUMIF(Cocina[Número de Orden],Sala[[#This Row],[Número de Orden]],Cocina[Tiempo de Preparación]))/(60*24)),"h:mm")</f>
        <v>1:19</v>
      </c>
      <c r="Q98" s="3">
        <f>MAX((Sala[[#This Row],[Tiempo de permanencia]]-Sala[[#This Row],[Tiempo de preparación]]),0)</f>
        <v>9.0277777777777735E-3</v>
      </c>
      <c r="R98" s="8">
        <f>SUMIF(Cocina[Número de Orden],Sala[[#This Row],[Número de Orden]],Cocina[Ganancia bruta])</f>
        <v>188</v>
      </c>
      <c r="S98" s="8">
        <f>SUMIF(Cocina[Número de Orden],Sala[[#This Row],[Número de Orden]],Cocina[Costo Unitario])</f>
        <v>47</v>
      </c>
      <c r="T98" s="2">
        <f>Sala[[#This Row],[Fecha de Salida]]</f>
        <v>45017</v>
      </c>
      <c r="U98" s="7" t="str">
        <f>TEXT(Sala[[#This Row],[Fecha factura]],"dddd")</f>
        <v>sábado</v>
      </c>
      <c r="V98" t="str">
        <f>IF(Sala[[#This Row],[Tiempo de degustación]]&gt;0,"Sí","No")</f>
        <v>Sí</v>
      </c>
      <c r="W98" s="19">
        <f>IF(Sala[[#This Row],[Cobrada]]="Sí",Sala[[#This Row],[Monto total]],0)</f>
        <v>188</v>
      </c>
    </row>
    <row r="99" spans="1:23" x14ac:dyDescent="0.25">
      <c r="A99">
        <v>7</v>
      </c>
      <c r="B99" t="s">
        <v>133</v>
      </c>
      <c r="C99">
        <v>3</v>
      </c>
      <c r="D99" s="2">
        <v>45017</v>
      </c>
      <c r="E99" s="3">
        <v>4.2361111111111113E-2</v>
      </c>
      <c r="F99" s="2">
        <v>45017</v>
      </c>
      <c r="G99" s="3">
        <v>0.14027777777777778</v>
      </c>
      <c r="H99" s="1" t="s">
        <v>20</v>
      </c>
      <c r="I99" t="s">
        <v>8</v>
      </c>
      <c r="J99" t="s">
        <v>601</v>
      </c>
      <c r="K99" s="9">
        <v>17.149999999999999</v>
      </c>
      <c r="L99" t="s">
        <v>28</v>
      </c>
      <c r="M99">
        <v>98</v>
      </c>
      <c r="N99" t="s">
        <v>32</v>
      </c>
      <c r="O99" s="3">
        <f>(Sala[[#This Row],[Hora de Salida]]-Sala[[#This Row],[Hora de llegada]])+IF(Sala[[#This Row],[Estado de la Mesa]]="Ocupada",(TEXT((15/(60*24)),"h:mm")),(TEXT(0,"h:mm")))</f>
        <v>0.10833333333333334</v>
      </c>
      <c r="P99" s="5" t="str">
        <f>TEXT(((SUMIF(Cocina[Número de Orden],Sala[[#This Row],[Número de Orden]],Cocina[Tiempo de Preparación]))/(60*24)),"h:mm")</f>
        <v>2:20</v>
      </c>
      <c r="Q99" s="3">
        <f>MAX((Sala[[#This Row],[Tiempo de permanencia]]-Sala[[#This Row],[Tiempo de preparación]]),0)</f>
        <v>1.1111111111111113E-2</v>
      </c>
      <c r="R99" s="8">
        <f>SUMIF(Cocina[Número de Orden],Sala[[#This Row],[Número de Orden]],Cocina[Ganancia bruta])</f>
        <v>166</v>
      </c>
      <c r="S99" s="8">
        <f>SUMIF(Cocina[Número de Orden],Sala[[#This Row],[Número de Orden]],Cocina[Costo Unitario])</f>
        <v>40</v>
      </c>
      <c r="T99" s="2">
        <f>Sala[[#This Row],[Fecha de Salida]]</f>
        <v>45017</v>
      </c>
      <c r="U99" s="7" t="str">
        <f>TEXT(Sala[[#This Row],[Fecha factura]],"dddd")</f>
        <v>sábado</v>
      </c>
      <c r="V99" t="str">
        <f>IF(Sala[[#This Row],[Tiempo de degustación]]&gt;0,"Sí","No")</f>
        <v>Sí</v>
      </c>
      <c r="W99" s="19">
        <f>IF(Sala[[#This Row],[Cobrada]]="Sí",Sala[[#This Row],[Monto total]],0)</f>
        <v>166</v>
      </c>
    </row>
    <row r="100" spans="1:23" x14ac:dyDescent="0.25">
      <c r="A100">
        <v>2</v>
      </c>
      <c r="B100" t="s">
        <v>37</v>
      </c>
      <c r="C100">
        <v>6</v>
      </c>
      <c r="D100" s="2">
        <v>45017</v>
      </c>
      <c r="E100" s="3">
        <v>9.8611111111111108E-2</v>
      </c>
      <c r="F100" s="2">
        <v>45017</v>
      </c>
      <c r="G100" s="3">
        <v>0.26250000000000001</v>
      </c>
      <c r="H100" s="1" t="s">
        <v>16</v>
      </c>
      <c r="I100" t="s">
        <v>8</v>
      </c>
      <c r="J100" t="s">
        <v>601</v>
      </c>
      <c r="K100" s="9">
        <v>33.549999999999997</v>
      </c>
      <c r="L100" t="s">
        <v>28</v>
      </c>
      <c r="M100">
        <v>99</v>
      </c>
      <c r="N100" t="s">
        <v>47</v>
      </c>
      <c r="O100" s="3">
        <f>(Sala[[#This Row],[Hora de Salida]]-Sala[[#This Row],[Hora de llegada]])+IF(Sala[[#This Row],[Estado de la Mesa]]="Ocupada",(TEXT((15/(60*24)),"h:mm")),(TEXT(0,"h:mm")))</f>
        <v>0.17430555555555557</v>
      </c>
      <c r="P100" s="5" t="str">
        <f>TEXT(((SUMIF(Cocina[Número de Orden],Sala[[#This Row],[Número de Orden]],Cocina[Tiempo de Preparación]))/(60*24)),"h:mm")</f>
        <v>1:26</v>
      </c>
      <c r="Q100" s="3">
        <f>MAX((Sala[[#This Row],[Tiempo de permanencia]]-Sala[[#This Row],[Tiempo de preparación]]),0)</f>
        <v>0.11458333333333334</v>
      </c>
      <c r="R100" s="8">
        <f>SUMIF(Cocina[Número de Orden],Sala[[#This Row],[Número de Orden]],Cocina[Ganancia bruta])</f>
        <v>139</v>
      </c>
      <c r="S100" s="8">
        <f>SUMIF(Cocina[Número de Orden],Sala[[#This Row],[Número de Orden]],Cocina[Costo Unitario])</f>
        <v>65</v>
      </c>
      <c r="T100" s="2">
        <f>Sala[[#This Row],[Fecha de Salida]]</f>
        <v>45017</v>
      </c>
      <c r="U100" s="7" t="str">
        <f>TEXT(Sala[[#This Row],[Fecha factura]],"dddd")</f>
        <v>sábado</v>
      </c>
      <c r="V100" t="str">
        <f>IF(Sala[[#This Row],[Tiempo de degustación]]&gt;0,"Sí","No")</f>
        <v>Sí</v>
      </c>
      <c r="W100" s="19">
        <f>IF(Sala[[#This Row],[Cobrada]]="Sí",Sala[[#This Row],[Monto total]],0)</f>
        <v>139</v>
      </c>
    </row>
    <row r="101" spans="1:23" x14ac:dyDescent="0.25">
      <c r="A101">
        <v>18</v>
      </c>
      <c r="B101" t="s">
        <v>24</v>
      </c>
      <c r="C101">
        <v>1</v>
      </c>
      <c r="D101" s="2">
        <v>45017</v>
      </c>
      <c r="E101" s="3">
        <v>0.14722222222222223</v>
      </c>
      <c r="F101" s="2">
        <v>45017</v>
      </c>
      <c r="G101" s="3">
        <v>0.28125</v>
      </c>
      <c r="H101" s="1" t="s">
        <v>11</v>
      </c>
      <c r="I101" t="s">
        <v>8</v>
      </c>
      <c r="J101" t="s">
        <v>601</v>
      </c>
      <c r="K101" s="9">
        <v>15.15</v>
      </c>
      <c r="L101" t="s">
        <v>9</v>
      </c>
      <c r="M101">
        <v>100</v>
      </c>
      <c r="N101" t="s">
        <v>21</v>
      </c>
      <c r="O101" s="3">
        <f>(Sala[[#This Row],[Hora de Salida]]-Sala[[#This Row],[Hora de llegada]])+IF(Sala[[#This Row],[Estado de la Mesa]]="Ocupada",(TEXT((15/(60*24)),"h:mm")),(TEXT(0,"h:mm")))</f>
        <v>0.13402777777777777</v>
      </c>
      <c r="P101" s="5" t="str">
        <f>TEXT(((SUMIF(Cocina[Número de Orden],Sala[[#This Row],[Número de Orden]],Cocina[Tiempo de Preparación]))/(60*24)),"h:mm")</f>
        <v>1:43</v>
      </c>
      <c r="Q101" s="3">
        <f>MAX((Sala[[#This Row],[Tiempo de permanencia]]-Sala[[#This Row],[Tiempo de preparación]]),0)</f>
        <v>6.25E-2</v>
      </c>
      <c r="R101" s="8">
        <f>SUMIF(Cocina[Número de Orden],Sala[[#This Row],[Número de Orden]],Cocina[Ganancia bruta])</f>
        <v>166</v>
      </c>
      <c r="S101" s="8">
        <f>SUMIF(Cocina[Número de Orden],Sala[[#This Row],[Número de Orden]],Cocina[Costo Unitario])</f>
        <v>42</v>
      </c>
      <c r="T101" s="2">
        <f>Sala[[#This Row],[Fecha de Salida]]</f>
        <v>45017</v>
      </c>
      <c r="U101" s="7" t="str">
        <f>TEXT(Sala[[#This Row],[Fecha factura]],"dddd")</f>
        <v>sábado</v>
      </c>
      <c r="V101" t="str">
        <f>IF(Sala[[#This Row],[Tiempo de degustación]]&gt;0,"Sí","No")</f>
        <v>Sí</v>
      </c>
      <c r="W101" s="19">
        <f>IF(Sala[[#This Row],[Cobrada]]="Sí",Sala[[#This Row],[Monto total]],0)</f>
        <v>166</v>
      </c>
    </row>
    <row r="102" spans="1:23" x14ac:dyDescent="0.25">
      <c r="A102">
        <v>1</v>
      </c>
      <c r="B102" t="s">
        <v>134</v>
      </c>
      <c r="C102">
        <v>5</v>
      </c>
      <c r="D102" s="2">
        <v>45017</v>
      </c>
      <c r="E102" s="3">
        <v>9.7222222222222224E-3</v>
      </c>
      <c r="F102" s="2">
        <v>45017</v>
      </c>
      <c r="G102" s="3">
        <v>9.375E-2</v>
      </c>
      <c r="H102" s="1" t="s">
        <v>23</v>
      </c>
      <c r="I102" t="s">
        <v>8</v>
      </c>
      <c r="J102" t="s">
        <v>601</v>
      </c>
      <c r="K102" s="9">
        <v>15.09</v>
      </c>
      <c r="L102" t="s">
        <v>17</v>
      </c>
      <c r="M102">
        <v>101</v>
      </c>
      <c r="N102" t="s">
        <v>29</v>
      </c>
      <c r="O102" s="3">
        <f>(Sala[[#This Row],[Hora de Salida]]-Sala[[#This Row],[Hora de llegada]])+IF(Sala[[#This Row],[Estado de la Mesa]]="Ocupada",(TEXT((15/(60*24)),"h:mm")),(TEXT(0,"h:mm")))</f>
        <v>8.4027777777777785E-2</v>
      </c>
      <c r="P102" s="5" t="str">
        <f>TEXT(((SUMIF(Cocina[Número de Orden],Sala[[#This Row],[Número de Orden]],Cocina[Tiempo de Preparación]))/(60*24)),"h:mm")</f>
        <v>2:14</v>
      </c>
      <c r="Q102" s="3">
        <f>MAX((Sala[[#This Row],[Tiempo de permanencia]]-Sala[[#This Row],[Tiempo de preparación]]),0)</f>
        <v>0</v>
      </c>
      <c r="R102" s="8">
        <f>SUMIF(Cocina[Número de Orden],Sala[[#This Row],[Número de Orden]],Cocina[Ganancia bruta])</f>
        <v>138</v>
      </c>
      <c r="S102" s="8">
        <f>SUMIF(Cocina[Número de Orden],Sala[[#This Row],[Número de Orden]],Cocina[Costo Unitario])</f>
        <v>68</v>
      </c>
      <c r="T102" s="2">
        <f>Sala[[#This Row],[Fecha de Salida]]</f>
        <v>45017</v>
      </c>
      <c r="U102" s="7" t="str">
        <f>TEXT(Sala[[#This Row],[Fecha factura]],"dddd")</f>
        <v>sábado</v>
      </c>
      <c r="V102" t="str">
        <f>IF(Sala[[#This Row],[Tiempo de degustación]]&gt;0,"Sí","No")</f>
        <v>No</v>
      </c>
      <c r="W102" s="19">
        <f>IF(Sala[[#This Row],[Cobrada]]="Sí",Sala[[#This Row],[Monto total]],0)</f>
        <v>0</v>
      </c>
    </row>
    <row r="103" spans="1:23" x14ac:dyDescent="0.25">
      <c r="A103">
        <v>19</v>
      </c>
      <c r="B103" t="s">
        <v>135</v>
      </c>
      <c r="C103">
        <v>2</v>
      </c>
      <c r="D103" s="2">
        <v>45017</v>
      </c>
      <c r="E103" s="3">
        <v>6.458333333333334E-2</v>
      </c>
      <c r="F103" s="2">
        <v>45017</v>
      </c>
      <c r="G103" s="3">
        <v>0.1763888888888889</v>
      </c>
      <c r="H103" s="1" t="s">
        <v>7</v>
      </c>
      <c r="I103" t="s">
        <v>8</v>
      </c>
      <c r="J103" t="s">
        <v>601</v>
      </c>
      <c r="K103" s="9">
        <v>12.65</v>
      </c>
      <c r="L103" t="s">
        <v>9</v>
      </c>
      <c r="M103">
        <v>102</v>
      </c>
      <c r="N103" t="s">
        <v>29</v>
      </c>
      <c r="O103" s="3">
        <f>(Sala[[#This Row],[Hora de Salida]]-Sala[[#This Row],[Hora de llegada]])+IF(Sala[[#This Row],[Estado de la Mesa]]="Ocupada",(TEXT((15/(60*24)),"h:mm")),(TEXT(0,"h:mm")))</f>
        <v>0.11180555555555556</v>
      </c>
      <c r="P103" s="5" t="str">
        <f>TEXT(((SUMIF(Cocina[Número de Orden],Sala[[#This Row],[Número de Orden]],Cocina[Tiempo de Preparación]))/(60*24)),"h:mm")</f>
        <v>0:46</v>
      </c>
      <c r="Q103" s="3">
        <f>MAX((Sala[[#This Row],[Tiempo de permanencia]]-Sala[[#This Row],[Tiempo de preparación]]),0)</f>
        <v>7.9861111111111119E-2</v>
      </c>
      <c r="R103" s="8">
        <f>SUMIF(Cocina[Número de Orden],Sala[[#This Row],[Número de Orden]],Cocina[Ganancia bruta])</f>
        <v>171</v>
      </c>
      <c r="S103" s="8">
        <f>SUMIF(Cocina[Número de Orden],Sala[[#This Row],[Número de Orden]],Cocina[Costo Unitario])</f>
        <v>33</v>
      </c>
      <c r="T103" s="2">
        <f>Sala[[#This Row],[Fecha de Salida]]</f>
        <v>45017</v>
      </c>
      <c r="U103" s="7" t="str">
        <f>TEXT(Sala[[#This Row],[Fecha factura]],"dddd")</f>
        <v>sábado</v>
      </c>
      <c r="V103" t="str">
        <f>IF(Sala[[#This Row],[Tiempo de degustación]]&gt;0,"Sí","No")</f>
        <v>Sí</v>
      </c>
      <c r="W103" s="19">
        <f>IF(Sala[[#This Row],[Cobrada]]="Sí",Sala[[#This Row],[Monto total]],0)</f>
        <v>171</v>
      </c>
    </row>
    <row r="104" spans="1:23" x14ac:dyDescent="0.25">
      <c r="A104">
        <v>13</v>
      </c>
      <c r="B104" t="s">
        <v>136</v>
      </c>
      <c r="C104">
        <v>3</v>
      </c>
      <c r="D104" s="2">
        <v>45017</v>
      </c>
      <c r="E104" s="3">
        <v>7.0833333333333331E-2</v>
      </c>
      <c r="F104" s="2">
        <v>45017</v>
      </c>
      <c r="G104" s="3">
        <v>0.21527777777777779</v>
      </c>
      <c r="H104" s="1" t="s">
        <v>23</v>
      </c>
      <c r="I104" t="s">
        <v>8</v>
      </c>
      <c r="J104" t="s">
        <v>600</v>
      </c>
      <c r="K104" s="9">
        <v>26.75</v>
      </c>
      <c r="L104" t="s">
        <v>9</v>
      </c>
      <c r="M104">
        <v>103</v>
      </c>
      <c r="N104" t="s">
        <v>18</v>
      </c>
      <c r="O104" s="3">
        <f>(Sala[[#This Row],[Hora de Salida]]-Sala[[#This Row],[Hora de llegada]])+IF(Sala[[#This Row],[Estado de la Mesa]]="Ocupada",(TEXT((15/(60*24)),"h:mm")),(TEXT(0,"h:mm")))</f>
        <v>0.14444444444444446</v>
      </c>
      <c r="P104" s="5" t="str">
        <f>TEXT(((SUMIF(Cocina[Número de Orden],Sala[[#This Row],[Número de Orden]],Cocina[Tiempo de Preparación]))/(60*24)),"h:mm")</f>
        <v>1:39</v>
      </c>
      <c r="Q104" s="3">
        <f>MAX((Sala[[#This Row],[Tiempo de permanencia]]-Sala[[#This Row],[Tiempo de preparación]]),0)</f>
        <v>7.5694444444444453E-2</v>
      </c>
      <c r="R104" s="8">
        <f>SUMIF(Cocina[Número de Orden],Sala[[#This Row],[Número de Orden]],Cocina[Ganancia bruta])</f>
        <v>73</v>
      </c>
      <c r="S104" s="8">
        <f>SUMIF(Cocina[Número de Orden],Sala[[#This Row],[Número de Orden]],Cocina[Costo Unitario])</f>
        <v>43</v>
      </c>
      <c r="T104" s="2">
        <f>Sala[[#This Row],[Fecha de Salida]]</f>
        <v>45017</v>
      </c>
      <c r="U104" s="7" t="str">
        <f>TEXT(Sala[[#This Row],[Fecha factura]],"dddd")</f>
        <v>sábado</v>
      </c>
      <c r="V104" t="str">
        <f>IF(Sala[[#This Row],[Tiempo de degustación]]&gt;0,"Sí","No")</f>
        <v>Sí</v>
      </c>
      <c r="W104" s="19">
        <f>IF(Sala[[#This Row],[Cobrada]]="Sí",Sala[[#This Row],[Monto total]],0)</f>
        <v>73</v>
      </c>
    </row>
    <row r="105" spans="1:23" x14ac:dyDescent="0.25">
      <c r="A105">
        <v>14</v>
      </c>
      <c r="B105" t="s">
        <v>137</v>
      </c>
      <c r="C105">
        <v>4</v>
      </c>
      <c r="D105" s="2">
        <v>45017</v>
      </c>
      <c r="E105" s="3">
        <v>6.1111111111111109E-2</v>
      </c>
      <c r="F105" s="2">
        <v>45017</v>
      </c>
      <c r="G105" s="3">
        <v>0.11388888888888889</v>
      </c>
      <c r="H105" s="1" t="s">
        <v>7</v>
      </c>
      <c r="I105" t="s">
        <v>12</v>
      </c>
      <c r="J105" t="s">
        <v>600</v>
      </c>
      <c r="K105" s="9">
        <v>11.12</v>
      </c>
      <c r="L105" t="s">
        <v>9</v>
      </c>
      <c r="M105">
        <v>104</v>
      </c>
      <c r="N105" t="s">
        <v>34</v>
      </c>
      <c r="O105" s="3">
        <f>(Sala[[#This Row],[Hora de Salida]]-Sala[[#This Row],[Hora de llegada]])+IF(Sala[[#This Row],[Estado de la Mesa]]="Ocupada",(TEXT((15/(60*24)),"h:mm")),(TEXT(0,"h:mm")))</f>
        <v>5.2777777777777778E-2</v>
      </c>
      <c r="P105" s="5" t="str">
        <f>TEXT(((SUMIF(Cocina[Número de Orden],Sala[[#This Row],[Número de Orden]],Cocina[Tiempo de Preparación]))/(60*24)),"h:mm")</f>
        <v>0:55</v>
      </c>
      <c r="Q105" s="3">
        <f>MAX((Sala[[#This Row],[Tiempo de permanencia]]-Sala[[#This Row],[Tiempo de preparación]]),0)</f>
        <v>1.458333333333333E-2</v>
      </c>
      <c r="R105" s="8">
        <f>SUMIF(Cocina[Número de Orden],Sala[[#This Row],[Número de Orden]],Cocina[Ganancia bruta])</f>
        <v>77</v>
      </c>
      <c r="S105" s="8">
        <f>SUMIF(Cocina[Número de Orden],Sala[[#This Row],[Número de Orden]],Cocina[Costo Unitario])</f>
        <v>33</v>
      </c>
      <c r="T105" s="2">
        <f>Sala[[#This Row],[Fecha de Salida]]</f>
        <v>45017</v>
      </c>
      <c r="U105" s="7" t="str">
        <f>TEXT(Sala[[#This Row],[Fecha factura]],"dddd")</f>
        <v>sábado</v>
      </c>
      <c r="V105" t="str">
        <f>IF(Sala[[#This Row],[Tiempo de degustación]]&gt;0,"Sí","No")</f>
        <v>Sí</v>
      </c>
      <c r="W105" s="19">
        <f>IF(Sala[[#This Row],[Cobrada]]="Sí",Sala[[#This Row],[Monto total]],0)</f>
        <v>77</v>
      </c>
    </row>
    <row r="106" spans="1:23" x14ac:dyDescent="0.25">
      <c r="A106">
        <v>14</v>
      </c>
      <c r="B106" t="s">
        <v>138</v>
      </c>
      <c r="C106">
        <v>6</v>
      </c>
      <c r="D106" s="2">
        <v>45017</v>
      </c>
      <c r="E106" s="3">
        <v>5.4166666666666669E-2</v>
      </c>
      <c r="F106" s="2">
        <v>45017</v>
      </c>
      <c r="G106" s="3">
        <v>0.16666666666666666</v>
      </c>
      <c r="H106" s="1" t="s">
        <v>7</v>
      </c>
      <c r="I106" t="s">
        <v>8</v>
      </c>
      <c r="J106" t="s">
        <v>601</v>
      </c>
      <c r="K106" s="9">
        <v>15.64</v>
      </c>
      <c r="L106" t="s">
        <v>17</v>
      </c>
      <c r="M106">
        <v>105</v>
      </c>
      <c r="N106" t="s">
        <v>18</v>
      </c>
      <c r="O106" s="3">
        <f>(Sala[[#This Row],[Hora de Salida]]-Sala[[#This Row],[Hora de llegada]])+IF(Sala[[#This Row],[Estado de la Mesa]]="Ocupada",(TEXT((15/(60*24)),"h:mm")),(TEXT(0,"h:mm")))</f>
        <v>0.11249999999999999</v>
      </c>
      <c r="P106" s="5" t="str">
        <f>TEXT(((SUMIF(Cocina[Número de Orden],Sala[[#This Row],[Número de Orden]],Cocina[Tiempo de Preparación]))/(60*24)),"h:mm")</f>
        <v>0:43</v>
      </c>
      <c r="Q106" s="3">
        <f>MAX((Sala[[#This Row],[Tiempo de permanencia]]-Sala[[#This Row],[Tiempo de preparación]]),0)</f>
        <v>8.2638888888888873E-2</v>
      </c>
      <c r="R106" s="8">
        <f>SUMIF(Cocina[Número de Orden],Sala[[#This Row],[Número de Orden]],Cocina[Ganancia bruta])</f>
        <v>141</v>
      </c>
      <c r="S106" s="8">
        <f>SUMIF(Cocina[Número de Orden],Sala[[#This Row],[Número de Orden]],Cocina[Costo Unitario])</f>
        <v>28</v>
      </c>
      <c r="T106" s="2">
        <f>Sala[[#This Row],[Fecha de Salida]]</f>
        <v>45017</v>
      </c>
      <c r="U106" s="7" t="str">
        <f>TEXT(Sala[[#This Row],[Fecha factura]],"dddd")</f>
        <v>sábado</v>
      </c>
      <c r="V106" t="str">
        <f>IF(Sala[[#This Row],[Tiempo de degustación]]&gt;0,"Sí","No")</f>
        <v>Sí</v>
      </c>
      <c r="W106" s="19">
        <f>IF(Sala[[#This Row],[Cobrada]]="Sí",Sala[[#This Row],[Monto total]],0)</f>
        <v>141</v>
      </c>
    </row>
    <row r="107" spans="1:23" x14ac:dyDescent="0.25">
      <c r="A107">
        <v>15</v>
      </c>
      <c r="B107" t="s">
        <v>139</v>
      </c>
      <c r="C107">
        <v>3</v>
      </c>
      <c r="D107" s="2">
        <v>45017</v>
      </c>
      <c r="E107" s="3">
        <v>8.3333333333333329E-2</v>
      </c>
      <c r="F107" s="2">
        <v>45017</v>
      </c>
      <c r="G107" s="3">
        <v>0.21388888888888888</v>
      </c>
      <c r="H107" s="1" t="s">
        <v>23</v>
      </c>
      <c r="I107" t="s">
        <v>12</v>
      </c>
      <c r="J107" t="s">
        <v>13</v>
      </c>
      <c r="K107" s="9">
        <v>22.72</v>
      </c>
      <c r="L107" t="s">
        <v>17</v>
      </c>
      <c r="M107">
        <v>106</v>
      </c>
      <c r="N107" t="s">
        <v>34</v>
      </c>
      <c r="O107" s="3">
        <f>(Sala[[#This Row],[Hora de Salida]]-Sala[[#This Row],[Hora de llegada]])+IF(Sala[[#This Row],[Estado de la Mesa]]="Ocupada",(TEXT((15/(60*24)),"h:mm")),(TEXT(0,"h:mm")))</f>
        <v>0.13055555555555554</v>
      </c>
      <c r="P107" s="5" t="str">
        <f>TEXT(((SUMIF(Cocina[Número de Orden],Sala[[#This Row],[Número de Orden]],Cocina[Tiempo de Preparación]))/(60*24)),"h:mm")</f>
        <v>0:29</v>
      </c>
      <c r="Q107" s="3">
        <f>MAX((Sala[[#This Row],[Tiempo de permanencia]]-Sala[[#This Row],[Tiempo de preparación]]),0)</f>
        <v>0.11041666666666665</v>
      </c>
      <c r="R107" s="8">
        <f>SUMIF(Cocina[Número de Orden],Sala[[#This Row],[Número de Orden]],Cocina[Ganancia bruta])</f>
        <v>68</v>
      </c>
      <c r="S107" s="8">
        <f>SUMIF(Cocina[Número de Orden],Sala[[#This Row],[Número de Orden]],Cocina[Costo Unitario])</f>
        <v>20</v>
      </c>
      <c r="T107" s="2">
        <f>Sala[[#This Row],[Fecha de Salida]]</f>
        <v>45017</v>
      </c>
      <c r="U107" s="7" t="str">
        <f>TEXT(Sala[[#This Row],[Fecha factura]],"dddd")</f>
        <v>sábado</v>
      </c>
      <c r="V107" t="str">
        <f>IF(Sala[[#This Row],[Tiempo de degustación]]&gt;0,"Sí","No")</f>
        <v>Sí</v>
      </c>
      <c r="W107" s="19">
        <f>IF(Sala[[#This Row],[Cobrada]]="Sí",Sala[[#This Row],[Monto total]],0)</f>
        <v>68</v>
      </c>
    </row>
    <row r="108" spans="1:23" x14ac:dyDescent="0.25">
      <c r="A108">
        <v>11</v>
      </c>
      <c r="B108" t="s">
        <v>140</v>
      </c>
      <c r="C108">
        <v>5</v>
      </c>
      <c r="D108" s="2">
        <v>45017</v>
      </c>
      <c r="E108" s="3">
        <v>6.1805555555555558E-2</v>
      </c>
      <c r="F108" s="2">
        <v>45017</v>
      </c>
      <c r="G108" s="3">
        <v>0.12361111111111112</v>
      </c>
      <c r="H108" s="1" t="s">
        <v>16</v>
      </c>
      <c r="I108" t="s">
        <v>8</v>
      </c>
      <c r="J108" t="s">
        <v>600</v>
      </c>
      <c r="K108" s="9">
        <v>48.77</v>
      </c>
      <c r="L108" t="s">
        <v>9</v>
      </c>
      <c r="M108">
        <v>107</v>
      </c>
      <c r="N108" t="s">
        <v>32</v>
      </c>
      <c r="O108" s="3">
        <f>(Sala[[#This Row],[Hora de Salida]]-Sala[[#This Row],[Hora de llegada]])+IF(Sala[[#This Row],[Estado de la Mesa]]="Ocupada",(TEXT((15/(60*24)),"h:mm")),(TEXT(0,"h:mm")))</f>
        <v>6.1805555555555558E-2</v>
      </c>
      <c r="P108" s="5" t="str">
        <f>TEXT(((SUMIF(Cocina[Número de Orden],Sala[[#This Row],[Número de Orden]],Cocina[Tiempo de Preparación]))/(60*24)),"h:mm")</f>
        <v>2:21</v>
      </c>
      <c r="Q108" s="3">
        <f>MAX((Sala[[#This Row],[Tiempo de permanencia]]-Sala[[#This Row],[Tiempo de preparación]]),0)</f>
        <v>0</v>
      </c>
      <c r="R108" s="8">
        <f>SUMIF(Cocina[Número de Orden],Sala[[#This Row],[Número de Orden]],Cocina[Ganancia bruta])</f>
        <v>253</v>
      </c>
      <c r="S108" s="8">
        <f>SUMIF(Cocina[Número de Orden],Sala[[#This Row],[Número de Orden]],Cocina[Costo Unitario])</f>
        <v>56</v>
      </c>
      <c r="T108" s="2">
        <f>Sala[[#This Row],[Fecha de Salida]]</f>
        <v>45017</v>
      </c>
      <c r="U108" s="7" t="str">
        <f>TEXT(Sala[[#This Row],[Fecha factura]],"dddd")</f>
        <v>sábado</v>
      </c>
      <c r="V108" t="str">
        <f>IF(Sala[[#This Row],[Tiempo de degustación]]&gt;0,"Sí","No")</f>
        <v>No</v>
      </c>
      <c r="W108" s="19">
        <f>IF(Sala[[#This Row],[Cobrada]]="Sí",Sala[[#This Row],[Monto total]],0)</f>
        <v>0</v>
      </c>
    </row>
    <row r="109" spans="1:23" x14ac:dyDescent="0.25">
      <c r="A109">
        <v>3</v>
      </c>
      <c r="B109" t="s">
        <v>141</v>
      </c>
      <c r="C109">
        <v>3</v>
      </c>
      <c r="D109" s="2">
        <v>45017</v>
      </c>
      <c r="E109" s="3">
        <v>6.3888888888888884E-2</v>
      </c>
      <c r="F109" s="2">
        <v>45017</v>
      </c>
      <c r="G109" s="3">
        <v>0.15069444444444444</v>
      </c>
      <c r="H109" s="1" t="s">
        <v>23</v>
      </c>
      <c r="I109" t="s">
        <v>12</v>
      </c>
      <c r="J109" t="s">
        <v>600</v>
      </c>
      <c r="K109" s="9">
        <v>23.26</v>
      </c>
      <c r="L109" t="s">
        <v>9</v>
      </c>
      <c r="M109">
        <v>108</v>
      </c>
      <c r="N109" t="s">
        <v>21</v>
      </c>
      <c r="O109" s="3">
        <f>(Sala[[#This Row],[Hora de Salida]]-Sala[[#This Row],[Hora de llegada]])+IF(Sala[[#This Row],[Estado de la Mesa]]="Ocupada",(TEXT((15/(60*24)),"h:mm")),(TEXT(0,"h:mm")))</f>
        <v>8.6805555555555552E-2</v>
      </c>
      <c r="P109" s="5" t="str">
        <f>TEXT(((SUMIF(Cocina[Número de Orden],Sala[[#This Row],[Número de Orden]],Cocina[Tiempo de Preparación]))/(60*24)),"h:mm")</f>
        <v>1:55</v>
      </c>
      <c r="Q109" s="3">
        <f>MAX((Sala[[#This Row],[Tiempo de permanencia]]-Sala[[#This Row],[Tiempo de preparación]]),0)</f>
        <v>6.9444444444444475E-3</v>
      </c>
      <c r="R109" s="8">
        <f>SUMIF(Cocina[Número de Orden],Sala[[#This Row],[Número de Orden]],Cocina[Ganancia bruta])</f>
        <v>124</v>
      </c>
      <c r="S109" s="8">
        <f>SUMIF(Cocina[Número de Orden],Sala[[#This Row],[Número de Orden]],Cocina[Costo Unitario])</f>
        <v>55</v>
      </c>
      <c r="T109" s="2">
        <f>Sala[[#This Row],[Fecha de Salida]]</f>
        <v>45017</v>
      </c>
      <c r="U109" s="7" t="str">
        <f>TEXT(Sala[[#This Row],[Fecha factura]],"dddd")</f>
        <v>sábado</v>
      </c>
      <c r="V109" t="str">
        <f>IF(Sala[[#This Row],[Tiempo de degustación]]&gt;0,"Sí","No")</f>
        <v>Sí</v>
      </c>
      <c r="W109" s="19">
        <f>IF(Sala[[#This Row],[Cobrada]]="Sí",Sala[[#This Row],[Monto total]],0)</f>
        <v>124</v>
      </c>
    </row>
    <row r="110" spans="1:23" x14ac:dyDescent="0.25">
      <c r="A110">
        <v>10</v>
      </c>
      <c r="B110" t="s">
        <v>142</v>
      </c>
      <c r="C110">
        <v>2</v>
      </c>
      <c r="D110" s="2">
        <v>45017</v>
      </c>
      <c r="E110" s="3">
        <v>5.9027777777777776E-2</v>
      </c>
      <c r="F110" s="2">
        <v>45017</v>
      </c>
      <c r="G110" s="3">
        <v>0.10138888888888889</v>
      </c>
      <c r="H110" s="1" t="s">
        <v>23</v>
      </c>
      <c r="I110" t="s">
        <v>12</v>
      </c>
      <c r="J110" t="s">
        <v>601</v>
      </c>
      <c r="K110" s="9">
        <v>42.95</v>
      </c>
      <c r="L110" t="s">
        <v>17</v>
      </c>
      <c r="M110">
        <v>109</v>
      </c>
      <c r="N110" t="s">
        <v>44</v>
      </c>
      <c r="O110" s="3">
        <f>(Sala[[#This Row],[Hora de Salida]]-Sala[[#This Row],[Hora de llegada]])+IF(Sala[[#This Row],[Estado de la Mesa]]="Ocupada",(TEXT((15/(60*24)),"h:mm")),(TEXT(0,"h:mm")))</f>
        <v>4.2361111111111113E-2</v>
      </c>
      <c r="P110" s="5" t="str">
        <f>TEXT(((SUMIF(Cocina[Número de Orden],Sala[[#This Row],[Número de Orden]],Cocina[Tiempo de Preparación]))/(60*24)),"h:mm")</f>
        <v>1:58</v>
      </c>
      <c r="Q110" s="3">
        <f>MAX((Sala[[#This Row],[Tiempo de permanencia]]-Sala[[#This Row],[Tiempo de preparación]]),0)</f>
        <v>0</v>
      </c>
      <c r="R110" s="8">
        <f>SUMIF(Cocina[Número de Orden],Sala[[#This Row],[Número de Orden]],Cocina[Ganancia bruta])</f>
        <v>169</v>
      </c>
      <c r="S110" s="8">
        <f>SUMIF(Cocina[Número de Orden],Sala[[#This Row],[Número de Orden]],Cocina[Costo Unitario])</f>
        <v>47</v>
      </c>
      <c r="T110" s="2">
        <f>Sala[[#This Row],[Fecha de Salida]]</f>
        <v>45017</v>
      </c>
      <c r="U110" s="7" t="str">
        <f>TEXT(Sala[[#This Row],[Fecha factura]],"dddd")</f>
        <v>sábado</v>
      </c>
      <c r="V110" t="str">
        <f>IF(Sala[[#This Row],[Tiempo de degustación]]&gt;0,"Sí","No")</f>
        <v>No</v>
      </c>
      <c r="W110" s="19">
        <f>IF(Sala[[#This Row],[Cobrada]]="Sí",Sala[[#This Row],[Monto total]],0)</f>
        <v>0</v>
      </c>
    </row>
    <row r="111" spans="1:23" x14ac:dyDescent="0.25">
      <c r="A111">
        <v>5</v>
      </c>
      <c r="B111" t="s">
        <v>143</v>
      </c>
      <c r="C111">
        <v>1</v>
      </c>
      <c r="D111" s="2">
        <v>45017</v>
      </c>
      <c r="E111" s="3">
        <v>0.14722222222222223</v>
      </c>
      <c r="F111" s="2">
        <v>45017</v>
      </c>
      <c r="G111" s="3">
        <v>0.27569444444444446</v>
      </c>
      <c r="H111" s="1" t="s">
        <v>11</v>
      </c>
      <c r="I111" t="s">
        <v>8</v>
      </c>
      <c r="J111" t="s">
        <v>601</v>
      </c>
      <c r="K111" s="9">
        <v>47.91</v>
      </c>
      <c r="L111" t="s">
        <v>9</v>
      </c>
      <c r="M111">
        <v>110</v>
      </c>
      <c r="N111" t="s">
        <v>21</v>
      </c>
      <c r="O111" s="3">
        <f>(Sala[[#This Row],[Hora de Salida]]-Sala[[#This Row],[Hora de llegada]])+IF(Sala[[#This Row],[Estado de la Mesa]]="Ocupada",(TEXT((15/(60*24)),"h:mm")),(TEXT(0,"h:mm")))</f>
        <v>0.12847222222222224</v>
      </c>
      <c r="P111" s="5" t="str">
        <f>TEXT(((SUMIF(Cocina[Número de Orden],Sala[[#This Row],[Número de Orden]],Cocina[Tiempo de Preparación]))/(60*24)),"h:mm")</f>
        <v>2:01</v>
      </c>
      <c r="Q111" s="3">
        <f>MAX((Sala[[#This Row],[Tiempo de permanencia]]-Sala[[#This Row],[Tiempo de preparación]]),0)</f>
        <v>4.4444444444444453E-2</v>
      </c>
      <c r="R111" s="8">
        <f>SUMIF(Cocina[Número de Orden],Sala[[#This Row],[Número de Orden]],Cocina[Ganancia bruta])</f>
        <v>163</v>
      </c>
      <c r="S111" s="8">
        <f>SUMIF(Cocina[Número de Orden],Sala[[#This Row],[Número de Orden]],Cocina[Costo Unitario])</f>
        <v>48</v>
      </c>
      <c r="T111" s="2">
        <f>Sala[[#This Row],[Fecha de Salida]]</f>
        <v>45017</v>
      </c>
      <c r="U111" s="7" t="str">
        <f>TEXT(Sala[[#This Row],[Fecha factura]],"dddd")</f>
        <v>sábado</v>
      </c>
      <c r="V111" t="str">
        <f>IF(Sala[[#This Row],[Tiempo de degustación]]&gt;0,"Sí","No")</f>
        <v>Sí</v>
      </c>
      <c r="W111" s="19">
        <f>IF(Sala[[#This Row],[Cobrada]]="Sí",Sala[[#This Row],[Monto total]],0)</f>
        <v>163</v>
      </c>
    </row>
    <row r="112" spans="1:23" x14ac:dyDescent="0.25">
      <c r="A112">
        <v>3</v>
      </c>
      <c r="B112" t="s">
        <v>144</v>
      </c>
      <c r="C112">
        <v>2</v>
      </c>
      <c r="D112" s="2">
        <v>45017</v>
      </c>
      <c r="E112" s="3">
        <v>7.4999999999999997E-2</v>
      </c>
      <c r="F112" s="2">
        <v>45017</v>
      </c>
      <c r="G112" s="3">
        <v>0.21319444444444444</v>
      </c>
      <c r="H112" s="1" t="s">
        <v>7</v>
      </c>
      <c r="I112" t="s">
        <v>12</v>
      </c>
      <c r="J112" t="s">
        <v>601</v>
      </c>
      <c r="K112" s="9">
        <v>18.82</v>
      </c>
      <c r="L112" t="s">
        <v>9</v>
      </c>
      <c r="M112">
        <v>111</v>
      </c>
      <c r="N112" t="s">
        <v>44</v>
      </c>
      <c r="O112" s="3">
        <f>(Sala[[#This Row],[Hora de Salida]]-Sala[[#This Row],[Hora de llegada]])+IF(Sala[[#This Row],[Estado de la Mesa]]="Ocupada",(TEXT((15/(60*24)),"h:mm")),(TEXT(0,"h:mm")))</f>
        <v>0.13819444444444445</v>
      </c>
      <c r="P112" s="5" t="str">
        <f>TEXT(((SUMIF(Cocina[Número de Orden],Sala[[#This Row],[Número de Orden]],Cocina[Tiempo de Preparación]))/(60*24)),"h:mm")</f>
        <v>2:17</v>
      </c>
      <c r="Q112" s="3">
        <f>MAX((Sala[[#This Row],[Tiempo de permanencia]]-Sala[[#This Row],[Tiempo de preparación]]),0)</f>
        <v>4.3055555555555569E-2</v>
      </c>
      <c r="R112" s="8">
        <f>SUMIF(Cocina[Número de Orden],Sala[[#This Row],[Número de Orden]],Cocina[Ganancia bruta])</f>
        <v>204</v>
      </c>
      <c r="S112" s="8">
        <f>SUMIF(Cocina[Número de Orden],Sala[[#This Row],[Número de Orden]],Cocina[Costo Unitario])</f>
        <v>63</v>
      </c>
      <c r="T112" s="2">
        <f>Sala[[#This Row],[Fecha de Salida]]</f>
        <v>45017</v>
      </c>
      <c r="U112" s="7" t="str">
        <f>TEXT(Sala[[#This Row],[Fecha factura]],"dddd")</f>
        <v>sábado</v>
      </c>
      <c r="V112" t="str">
        <f>IF(Sala[[#This Row],[Tiempo de degustación]]&gt;0,"Sí","No")</f>
        <v>Sí</v>
      </c>
      <c r="W112" s="19">
        <f>IF(Sala[[#This Row],[Cobrada]]="Sí",Sala[[#This Row],[Monto total]],0)</f>
        <v>204</v>
      </c>
    </row>
    <row r="113" spans="1:23" x14ac:dyDescent="0.25">
      <c r="A113">
        <v>6</v>
      </c>
      <c r="B113" t="s">
        <v>145</v>
      </c>
      <c r="C113">
        <v>2</v>
      </c>
      <c r="D113" s="2">
        <v>45017</v>
      </c>
      <c r="E113" s="3">
        <v>7.5694444444444439E-2</v>
      </c>
      <c r="F113" s="2">
        <v>45017</v>
      </c>
      <c r="G113" s="3">
        <v>0.1673611111111111</v>
      </c>
      <c r="H113" s="1" t="s">
        <v>16</v>
      </c>
      <c r="I113" t="s">
        <v>25</v>
      </c>
      <c r="J113" t="s">
        <v>13</v>
      </c>
      <c r="K113" s="9">
        <v>35.36</v>
      </c>
      <c r="L113" t="s">
        <v>28</v>
      </c>
      <c r="M113">
        <v>112</v>
      </c>
      <c r="N113" t="s">
        <v>593</v>
      </c>
      <c r="O113" s="3">
        <f>(Sala[[#This Row],[Hora de Salida]]-Sala[[#This Row],[Hora de llegada]])+IF(Sala[[#This Row],[Estado de la Mesa]]="Ocupada",(TEXT((15/(60*24)),"h:mm")),(TEXT(0,"h:mm")))</f>
        <v>0.10208333333333333</v>
      </c>
      <c r="P113" s="5" t="str">
        <f>TEXT(((SUMIF(Cocina[Número de Orden],Sala[[#This Row],[Número de Orden]],Cocina[Tiempo de Preparación]))/(60*24)),"h:mm")</f>
        <v>0:16</v>
      </c>
      <c r="Q113" s="3">
        <f>MAX((Sala[[#This Row],[Tiempo de permanencia]]-Sala[[#This Row],[Tiempo de preparación]]),0)</f>
        <v>9.0972222222222218E-2</v>
      </c>
      <c r="R113" s="8">
        <f>SUMIF(Cocina[Número de Orden],Sala[[#This Row],[Número de Orden]],Cocina[Ganancia bruta])</f>
        <v>20</v>
      </c>
      <c r="S113" s="8">
        <f>SUMIF(Cocina[Número de Orden],Sala[[#This Row],[Número de Orden]],Cocina[Costo Unitario])</f>
        <v>12</v>
      </c>
      <c r="T113" s="2">
        <f>Sala[[#This Row],[Fecha de Salida]]</f>
        <v>45017</v>
      </c>
      <c r="U113" s="7" t="str">
        <f>TEXT(Sala[[#This Row],[Fecha factura]],"dddd")</f>
        <v>sábado</v>
      </c>
      <c r="V113" t="str">
        <f>IF(Sala[[#This Row],[Tiempo de degustación]]&gt;0,"Sí","No")</f>
        <v>Sí</v>
      </c>
      <c r="W113" s="19">
        <f>IF(Sala[[#This Row],[Cobrada]]="Sí",Sala[[#This Row],[Monto total]],0)</f>
        <v>20</v>
      </c>
    </row>
    <row r="114" spans="1:23" x14ac:dyDescent="0.25">
      <c r="A114">
        <v>4</v>
      </c>
      <c r="B114" t="s">
        <v>147</v>
      </c>
      <c r="C114">
        <v>2</v>
      </c>
      <c r="D114" s="2">
        <v>45017</v>
      </c>
      <c r="E114" s="3">
        <v>0.05</v>
      </c>
      <c r="F114" s="2">
        <v>45017</v>
      </c>
      <c r="G114" s="3">
        <v>0.18124999999999999</v>
      </c>
      <c r="H114" s="1" t="s">
        <v>7</v>
      </c>
      <c r="I114" t="s">
        <v>8</v>
      </c>
      <c r="J114" t="s">
        <v>601</v>
      </c>
      <c r="K114" s="9">
        <v>29.74</v>
      </c>
      <c r="L114" t="s">
        <v>28</v>
      </c>
      <c r="M114">
        <v>113</v>
      </c>
      <c r="N114" t="s">
        <v>18</v>
      </c>
      <c r="O114" s="3">
        <f>(Sala[[#This Row],[Hora de Salida]]-Sala[[#This Row],[Hora de llegada]])+IF(Sala[[#This Row],[Estado de la Mesa]]="Ocupada",(TEXT((15/(60*24)),"h:mm")),(TEXT(0,"h:mm")))</f>
        <v>0.14166666666666664</v>
      </c>
      <c r="P114" s="5" t="str">
        <f>TEXT(((SUMIF(Cocina[Número de Orden],Sala[[#This Row],[Número de Orden]],Cocina[Tiempo de Preparación]))/(60*24)),"h:mm")</f>
        <v>0:51</v>
      </c>
      <c r="Q114" s="3">
        <f>MAX((Sala[[#This Row],[Tiempo de permanencia]]-Sala[[#This Row],[Tiempo de preparación]]),0)</f>
        <v>0.10624999999999997</v>
      </c>
      <c r="R114" s="8">
        <f>SUMIF(Cocina[Número de Orden],Sala[[#This Row],[Número de Orden]],Cocina[Ganancia bruta])</f>
        <v>68</v>
      </c>
      <c r="S114" s="8">
        <f>SUMIF(Cocina[Número de Orden],Sala[[#This Row],[Número de Orden]],Cocina[Costo Unitario])</f>
        <v>20</v>
      </c>
      <c r="T114" s="2">
        <f>Sala[[#This Row],[Fecha de Salida]]</f>
        <v>45017</v>
      </c>
      <c r="U114" s="7" t="str">
        <f>TEXT(Sala[[#This Row],[Fecha factura]],"dddd")</f>
        <v>sábado</v>
      </c>
      <c r="V114" t="str">
        <f>IF(Sala[[#This Row],[Tiempo de degustación]]&gt;0,"Sí","No")</f>
        <v>Sí</v>
      </c>
      <c r="W114" s="19">
        <f>IF(Sala[[#This Row],[Cobrada]]="Sí",Sala[[#This Row],[Monto total]],0)</f>
        <v>68</v>
      </c>
    </row>
    <row r="115" spans="1:23" x14ac:dyDescent="0.25">
      <c r="A115">
        <v>7</v>
      </c>
      <c r="B115" t="s">
        <v>148</v>
      </c>
      <c r="C115">
        <v>6</v>
      </c>
      <c r="D115" s="2">
        <v>45017</v>
      </c>
      <c r="E115" s="3">
        <v>3.4027777777777775E-2</v>
      </c>
      <c r="F115" s="2">
        <v>45017</v>
      </c>
      <c r="G115" s="3">
        <v>0.14583333333333334</v>
      </c>
      <c r="H115" s="1" t="s">
        <v>11</v>
      </c>
      <c r="I115" t="s">
        <v>8</v>
      </c>
      <c r="J115" t="s">
        <v>601</v>
      </c>
      <c r="K115" s="9">
        <v>38.81</v>
      </c>
      <c r="L115" t="s">
        <v>28</v>
      </c>
      <c r="M115">
        <v>114</v>
      </c>
      <c r="N115" t="s">
        <v>47</v>
      </c>
      <c r="O115" s="3">
        <f>(Sala[[#This Row],[Hora de Salida]]-Sala[[#This Row],[Hora de llegada]])+IF(Sala[[#This Row],[Estado de la Mesa]]="Ocupada",(TEXT((15/(60*24)),"h:mm")),(TEXT(0,"h:mm")))</f>
        <v>0.12222222222222225</v>
      </c>
      <c r="P115" s="5" t="str">
        <f>TEXT(((SUMIF(Cocina[Número de Orden],Sala[[#This Row],[Número de Orden]],Cocina[Tiempo de Preparación]))/(60*24)),"h:mm")</f>
        <v>2:11</v>
      </c>
      <c r="Q115" s="3">
        <f>MAX((Sala[[#This Row],[Tiempo de permanencia]]-Sala[[#This Row],[Tiempo de preparación]]),0)</f>
        <v>3.1250000000000028E-2</v>
      </c>
      <c r="R115" s="8">
        <f>SUMIF(Cocina[Número de Orden],Sala[[#This Row],[Número de Orden]],Cocina[Ganancia bruta])</f>
        <v>253</v>
      </c>
      <c r="S115" s="8">
        <f>SUMIF(Cocina[Número de Orden],Sala[[#This Row],[Número de Orden]],Cocina[Costo Unitario])</f>
        <v>58</v>
      </c>
      <c r="T115" s="2">
        <f>Sala[[#This Row],[Fecha de Salida]]</f>
        <v>45017</v>
      </c>
      <c r="U115" s="7" t="str">
        <f>TEXT(Sala[[#This Row],[Fecha factura]],"dddd")</f>
        <v>sábado</v>
      </c>
      <c r="V115" t="str">
        <f>IF(Sala[[#This Row],[Tiempo de degustación]]&gt;0,"Sí","No")</f>
        <v>Sí</v>
      </c>
      <c r="W115" s="19">
        <f>IF(Sala[[#This Row],[Cobrada]]="Sí",Sala[[#This Row],[Monto total]],0)</f>
        <v>253</v>
      </c>
    </row>
    <row r="116" spans="1:23" x14ac:dyDescent="0.25">
      <c r="A116">
        <v>12</v>
      </c>
      <c r="B116" t="s">
        <v>134</v>
      </c>
      <c r="C116">
        <v>6</v>
      </c>
      <c r="D116" s="2">
        <v>45017</v>
      </c>
      <c r="E116" s="3">
        <v>0.15486111111111112</v>
      </c>
      <c r="F116" s="2">
        <v>45017</v>
      </c>
      <c r="G116" s="3">
        <v>0.26805555555555555</v>
      </c>
      <c r="H116" s="1" t="s">
        <v>11</v>
      </c>
      <c r="I116" t="s">
        <v>25</v>
      </c>
      <c r="J116" t="s">
        <v>600</v>
      </c>
      <c r="K116" s="9">
        <v>46.46</v>
      </c>
      <c r="L116" t="s">
        <v>28</v>
      </c>
      <c r="M116">
        <v>115</v>
      </c>
      <c r="N116" t="s">
        <v>34</v>
      </c>
      <c r="O116" s="3">
        <f>(Sala[[#This Row],[Hora de Salida]]-Sala[[#This Row],[Hora de llegada]])+IF(Sala[[#This Row],[Estado de la Mesa]]="Ocupada",(TEXT((15/(60*24)),"h:mm")),(TEXT(0,"h:mm")))</f>
        <v>0.1236111111111111</v>
      </c>
      <c r="P116" s="5" t="str">
        <f>TEXT(((SUMIF(Cocina[Número de Orden],Sala[[#This Row],[Número de Orden]],Cocina[Tiempo de Preparación]))/(60*24)),"h:mm")</f>
        <v>1:38</v>
      </c>
      <c r="Q116" s="3">
        <f>MAX((Sala[[#This Row],[Tiempo de permanencia]]-Sala[[#This Row],[Tiempo de preparación]]),0)</f>
        <v>5.5555555555555552E-2</v>
      </c>
      <c r="R116" s="8">
        <f>SUMIF(Cocina[Número de Orden],Sala[[#This Row],[Número de Orden]],Cocina[Ganancia bruta])</f>
        <v>237</v>
      </c>
      <c r="S116" s="8">
        <f>SUMIF(Cocina[Número de Orden],Sala[[#This Row],[Número de Orden]],Cocina[Costo Unitario])</f>
        <v>53</v>
      </c>
      <c r="T116" s="2">
        <f>Sala[[#This Row],[Fecha de Salida]]</f>
        <v>45017</v>
      </c>
      <c r="U116" s="7" t="str">
        <f>TEXT(Sala[[#This Row],[Fecha factura]],"dddd")</f>
        <v>sábado</v>
      </c>
      <c r="V116" t="str">
        <f>IF(Sala[[#This Row],[Tiempo de degustación]]&gt;0,"Sí","No")</f>
        <v>Sí</v>
      </c>
      <c r="W116" s="19">
        <f>IF(Sala[[#This Row],[Cobrada]]="Sí",Sala[[#This Row],[Monto total]],0)</f>
        <v>237</v>
      </c>
    </row>
    <row r="117" spans="1:23" x14ac:dyDescent="0.25">
      <c r="A117">
        <v>8</v>
      </c>
      <c r="B117" t="s">
        <v>149</v>
      </c>
      <c r="C117">
        <v>5</v>
      </c>
      <c r="D117" s="2">
        <v>45017</v>
      </c>
      <c r="E117" s="3">
        <v>0.13541666666666666</v>
      </c>
      <c r="F117" s="2">
        <v>45017</v>
      </c>
      <c r="G117" s="3">
        <v>0.27291666666666664</v>
      </c>
      <c r="H117" s="1" t="s">
        <v>11</v>
      </c>
      <c r="I117" t="s">
        <v>8</v>
      </c>
      <c r="J117" t="s">
        <v>601</v>
      </c>
      <c r="K117" s="9">
        <v>47.69</v>
      </c>
      <c r="L117" t="s">
        <v>28</v>
      </c>
      <c r="M117">
        <v>116</v>
      </c>
      <c r="N117" t="s">
        <v>47</v>
      </c>
      <c r="O117" s="3">
        <f>(Sala[[#This Row],[Hora de Salida]]-Sala[[#This Row],[Hora de llegada]])+IF(Sala[[#This Row],[Estado de la Mesa]]="Ocupada",(TEXT((15/(60*24)),"h:mm")),(TEXT(0,"h:mm")))</f>
        <v>0.14791666666666664</v>
      </c>
      <c r="P117" s="5" t="str">
        <f>TEXT(((SUMIF(Cocina[Número de Orden],Sala[[#This Row],[Número de Orden]],Cocina[Tiempo de Preparación]))/(60*24)),"h:mm")</f>
        <v>2:09</v>
      </c>
      <c r="Q117" s="3">
        <f>MAX((Sala[[#This Row],[Tiempo de permanencia]]-Sala[[#This Row],[Tiempo de preparación]]),0)</f>
        <v>5.8333333333333307E-2</v>
      </c>
      <c r="R117" s="8">
        <f>SUMIF(Cocina[Número de Orden],Sala[[#This Row],[Número de Orden]],Cocina[Ganancia bruta])</f>
        <v>269</v>
      </c>
      <c r="S117" s="8">
        <f>SUMIF(Cocina[Número de Orden],Sala[[#This Row],[Número de Orden]],Cocina[Costo Unitario])</f>
        <v>82</v>
      </c>
      <c r="T117" s="2">
        <f>Sala[[#This Row],[Fecha de Salida]]</f>
        <v>45017</v>
      </c>
      <c r="U117" s="7" t="str">
        <f>TEXT(Sala[[#This Row],[Fecha factura]],"dddd")</f>
        <v>sábado</v>
      </c>
      <c r="V117" t="str">
        <f>IF(Sala[[#This Row],[Tiempo de degustación]]&gt;0,"Sí","No")</f>
        <v>Sí</v>
      </c>
      <c r="W117" s="19">
        <f>IF(Sala[[#This Row],[Cobrada]]="Sí",Sala[[#This Row],[Monto total]],0)</f>
        <v>269</v>
      </c>
    </row>
    <row r="118" spans="1:23" x14ac:dyDescent="0.25">
      <c r="A118">
        <v>8</v>
      </c>
      <c r="B118" t="s">
        <v>150</v>
      </c>
      <c r="C118">
        <v>4</v>
      </c>
      <c r="D118" s="2">
        <v>45017</v>
      </c>
      <c r="E118" s="3">
        <v>0.12152777777777778</v>
      </c>
      <c r="F118" s="2">
        <v>45017</v>
      </c>
      <c r="G118" s="3">
        <v>0.23958333333333334</v>
      </c>
      <c r="H118" s="1" t="s">
        <v>7</v>
      </c>
      <c r="I118" t="s">
        <v>12</v>
      </c>
      <c r="J118" t="s">
        <v>601</v>
      </c>
      <c r="K118" s="9">
        <v>11.65</v>
      </c>
      <c r="L118" t="s">
        <v>28</v>
      </c>
      <c r="M118">
        <v>117</v>
      </c>
      <c r="N118" t="s">
        <v>47</v>
      </c>
      <c r="O118" s="3">
        <f>(Sala[[#This Row],[Hora de Salida]]-Sala[[#This Row],[Hora de llegada]])+IF(Sala[[#This Row],[Estado de la Mesa]]="Ocupada",(TEXT((15/(60*24)),"h:mm")),(TEXT(0,"h:mm")))</f>
        <v>0.12847222222222224</v>
      </c>
      <c r="P118" s="5" t="str">
        <f>TEXT(((SUMIF(Cocina[Número de Orden],Sala[[#This Row],[Número de Orden]],Cocina[Tiempo de Preparación]))/(60*24)),"h:mm")</f>
        <v>0:08</v>
      </c>
      <c r="Q118" s="3">
        <f>MAX((Sala[[#This Row],[Tiempo de permanencia]]-Sala[[#This Row],[Tiempo de preparación]]),0)</f>
        <v>0.12291666666666669</v>
      </c>
      <c r="R118" s="8">
        <f>SUMIF(Cocina[Número de Orden],Sala[[#This Row],[Número de Orden]],Cocina[Ganancia bruta])</f>
        <v>70</v>
      </c>
      <c r="S118" s="8">
        <f>SUMIF(Cocina[Número de Orden],Sala[[#This Row],[Número de Orden]],Cocina[Costo Unitario])</f>
        <v>21</v>
      </c>
      <c r="T118" s="2">
        <f>Sala[[#This Row],[Fecha de Salida]]</f>
        <v>45017</v>
      </c>
      <c r="U118" s="7" t="str">
        <f>TEXT(Sala[[#This Row],[Fecha factura]],"dddd")</f>
        <v>sábado</v>
      </c>
      <c r="V118" t="str">
        <f>IF(Sala[[#This Row],[Tiempo de degustación]]&gt;0,"Sí","No")</f>
        <v>Sí</v>
      </c>
      <c r="W118" s="19">
        <f>IF(Sala[[#This Row],[Cobrada]]="Sí",Sala[[#This Row],[Monto total]],0)</f>
        <v>70</v>
      </c>
    </row>
    <row r="119" spans="1:23" x14ac:dyDescent="0.25">
      <c r="A119">
        <v>13</v>
      </c>
      <c r="B119" t="s">
        <v>151</v>
      </c>
      <c r="C119">
        <v>1</v>
      </c>
      <c r="D119" s="2">
        <v>45017</v>
      </c>
      <c r="E119" s="3">
        <v>2.361111111111111E-2</v>
      </c>
      <c r="F119" s="2">
        <v>45017</v>
      </c>
      <c r="G119" s="3">
        <v>7.2916666666666671E-2</v>
      </c>
      <c r="H119" s="1" t="s">
        <v>20</v>
      </c>
      <c r="I119" t="s">
        <v>25</v>
      </c>
      <c r="J119" t="s">
        <v>600</v>
      </c>
      <c r="K119" s="9">
        <v>49.32</v>
      </c>
      <c r="L119" t="s">
        <v>17</v>
      </c>
      <c r="M119">
        <v>118</v>
      </c>
      <c r="N119" t="s">
        <v>32</v>
      </c>
      <c r="O119" s="3">
        <f>(Sala[[#This Row],[Hora de Salida]]-Sala[[#This Row],[Hora de llegada]])+IF(Sala[[#This Row],[Estado de la Mesa]]="Ocupada",(TEXT((15/(60*24)),"h:mm")),(TEXT(0,"h:mm")))</f>
        <v>4.9305555555555561E-2</v>
      </c>
      <c r="P119" s="5" t="str">
        <f>TEXT(((SUMIF(Cocina[Número de Orden],Sala[[#This Row],[Número de Orden]],Cocina[Tiempo de Preparación]))/(60*24)),"h:mm")</f>
        <v>2:16</v>
      </c>
      <c r="Q119" s="3">
        <f>MAX((Sala[[#This Row],[Tiempo de permanencia]]-Sala[[#This Row],[Tiempo de preparación]]),0)</f>
        <v>0</v>
      </c>
      <c r="R119" s="8">
        <f>SUMIF(Cocina[Número de Orden],Sala[[#This Row],[Número de Orden]],Cocina[Ganancia bruta])</f>
        <v>209</v>
      </c>
      <c r="S119" s="8">
        <f>SUMIF(Cocina[Número de Orden],Sala[[#This Row],[Número de Orden]],Cocina[Costo Unitario])</f>
        <v>59</v>
      </c>
      <c r="T119" s="2">
        <f>Sala[[#This Row],[Fecha de Salida]]</f>
        <v>45017</v>
      </c>
      <c r="U119" s="7" t="str">
        <f>TEXT(Sala[[#This Row],[Fecha factura]],"dddd")</f>
        <v>sábado</v>
      </c>
      <c r="V119" t="str">
        <f>IF(Sala[[#This Row],[Tiempo de degustación]]&gt;0,"Sí","No")</f>
        <v>No</v>
      </c>
      <c r="W119" s="19">
        <f>IF(Sala[[#This Row],[Cobrada]]="Sí",Sala[[#This Row],[Monto total]],0)</f>
        <v>0</v>
      </c>
    </row>
    <row r="120" spans="1:23" x14ac:dyDescent="0.25">
      <c r="A120">
        <v>17</v>
      </c>
      <c r="B120" t="s">
        <v>152</v>
      </c>
      <c r="C120">
        <v>3</v>
      </c>
      <c r="D120" s="2">
        <v>45018</v>
      </c>
      <c r="E120" s="3">
        <v>0.14166666666666666</v>
      </c>
      <c r="F120" s="2">
        <v>45018</v>
      </c>
      <c r="G120" s="3">
        <v>0.21041666666666667</v>
      </c>
      <c r="H120" s="1" t="s">
        <v>16</v>
      </c>
      <c r="I120" t="s">
        <v>12</v>
      </c>
      <c r="J120" t="s">
        <v>601</v>
      </c>
      <c r="K120" s="9">
        <v>11.5</v>
      </c>
      <c r="L120" t="s">
        <v>9</v>
      </c>
      <c r="M120">
        <v>119</v>
      </c>
      <c r="N120" t="s">
        <v>593</v>
      </c>
      <c r="O120" s="3">
        <f>(Sala[[#This Row],[Hora de Salida]]-Sala[[#This Row],[Hora de llegada]])+IF(Sala[[#This Row],[Estado de la Mesa]]="Ocupada",(TEXT((15/(60*24)),"h:mm")),(TEXT(0,"h:mm")))</f>
        <v>6.8750000000000006E-2</v>
      </c>
      <c r="P120" s="5" t="str">
        <f>TEXT(((SUMIF(Cocina[Número de Orden],Sala[[#This Row],[Número de Orden]],Cocina[Tiempo de Preparación]))/(60*24)),"h:mm")</f>
        <v>0:54</v>
      </c>
      <c r="Q120" s="3">
        <f>MAX((Sala[[#This Row],[Tiempo de permanencia]]-Sala[[#This Row],[Tiempo de preparación]]),0)</f>
        <v>3.1250000000000007E-2</v>
      </c>
      <c r="R120" s="8">
        <f>SUMIF(Cocina[Número de Orden],Sala[[#This Row],[Número de Orden]],Cocina[Ganancia bruta])</f>
        <v>134</v>
      </c>
      <c r="S120" s="8">
        <f>SUMIF(Cocina[Número de Orden],Sala[[#This Row],[Número de Orden]],Cocina[Costo Unitario])</f>
        <v>47</v>
      </c>
      <c r="T120" s="2">
        <f>Sala[[#This Row],[Fecha de Salida]]</f>
        <v>45018</v>
      </c>
      <c r="U120" s="7" t="str">
        <f>TEXT(Sala[[#This Row],[Fecha factura]],"dddd")</f>
        <v>domingo</v>
      </c>
      <c r="V120" t="str">
        <f>IF(Sala[[#This Row],[Tiempo de degustación]]&gt;0,"Sí","No")</f>
        <v>Sí</v>
      </c>
      <c r="W120" s="19">
        <f>IF(Sala[[#This Row],[Cobrada]]="Sí",Sala[[#This Row],[Monto total]],0)</f>
        <v>134</v>
      </c>
    </row>
    <row r="121" spans="1:23" x14ac:dyDescent="0.25">
      <c r="A121">
        <v>4</v>
      </c>
      <c r="B121" t="s">
        <v>153</v>
      </c>
      <c r="C121">
        <v>2</v>
      </c>
      <c r="D121" s="2">
        <v>45018</v>
      </c>
      <c r="E121" s="3">
        <v>2.6388888888888889E-2</v>
      </c>
      <c r="F121" s="2">
        <v>45018</v>
      </c>
      <c r="G121" s="3">
        <v>7.0833333333333331E-2</v>
      </c>
      <c r="H121" s="1" t="s">
        <v>11</v>
      </c>
      <c r="I121" t="s">
        <v>8</v>
      </c>
      <c r="J121" t="s">
        <v>13</v>
      </c>
      <c r="K121" s="9">
        <v>12.51</v>
      </c>
      <c r="L121" t="s">
        <v>9</v>
      </c>
      <c r="M121">
        <v>120</v>
      </c>
      <c r="N121" t="s">
        <v>34</v>
      </c>
      <c r="O121" s="3">
        <f>(Sala[[#This Row],[Hora de Salida]]-Sala[[#This Row],[Hora de llegada]])+IF(Sala[[#This Row],[Estado de la Mesa]]="Ocupada",(TEXT((15/(60*24)),"h:mm")),(TEXT(0,"h:mm")))</f>
        <v>4.4444444444444439E-2</v>
      </c>
      <c r="P121" s="5" t="str">
        <f>TEXT(((SUMIF(Cocina[Número de Orden],Sala[[#This Row],[Número de Orden]],Cocina[Tiempo de Preparación]))/(60*24)),"h:mm")</f>
        <v>1:37</v>
      </c>
      <c r="Q121" s="3">
        <f>MAX((Sala[[#This Row],[Tiempo de permanencia]]-Sala[[#This Row],[Tiempo de preparación]]),0)</f>
        <v>0</v>
      </c>
      <c r="R121" s="8">
        <f>SUMIF(Cocina[Número de Orden],Sala[[#This Row],[Número de Orden]],Cocina[Ganancia bruta])</f>
        <v>145</v>
      </c>
      <c r="S121" s="8">
        <f>SUMIF(Cocina[Número de Orden],Sala[[#This Row],[Número de Orden]],Cocina[Costo Unitario])</f>
        <v>34</v>
      </c>
      <c r="T121" s="2">
        <f>Sala[[#This Row],[Fecha de Salida]]</f>
        <v>45018</v>
      </c>
      <c r="U121" s="7" t="str">
        <f>TEXT(Sala[[#This Row],[Fecha factura]],"dddd")</f>
        <v>domingo</v>
      </c>
      <c r="V121" t="str">
        <f>IF(Sala[[#This Row],[Tiempo de degustación]]&gt;0,"Sí","No")</f>
        <v>No</v>
      </c>
      <c r="W121" s="19">
        <f>IF(Sala[[#This Row],[Cobrada]]="Sí",Sala[[#This Row],[Monto total]],0)</f>
        <v>0</v>
      </c>
    </row>
    <row r="122" spans="1:23" x14ac:dyDescent="0.25">
      <c r="A122">
        <v>5</v>
      </c>
      <c r="B122" t="s">
        <v>154</v>
      </c>
      <c r="C122">
        <v>4</v>
      </c>
      <c r="D122" s="2">
        <v>45018</v>
      </c>
      <c r="E122" s="3">
        <v>0.15625</v>
      </c>
      <c r="F122" s="2">
        <v>45018</v>
      </c>
      <c r="G122" s="3">
        <v>0.2590277777777778</v>
      </c>
      <c r="H122" s="1" t="s">
        <v>23</v>
      </c>
      <c r="I122" t="s">
        <v>8</v>
      </c>
      <c r="J122" t="s">
        <v>601</v>
      </c>
      <c r="K122" s="9">
        <v>12.3</v>
      </c>
      <c r="L122" t="s">
        <v>9</v>
      </c>
      <c r="M122">
        <v>121</v>
      </c>
      <c r="N122" t="s">
        <v>21</v>
      </c>
      <c r="O122" s="3">
        <f>(Sala[[#This Row],[Hora de Salida]]-Sala[[#This Row],[Hora de llegada]])+IF(Sala[[#This Row],[Estado de la Mesa]]="Ocupada",(TEXT((15/(60*24)),"h:mm")),(TEXT(0,"h:mm")))</f>
        <v>0.1027777777777778</v>
      </c>
      <c r="P122" s="5" t="str">
        <f>TEXT(((SUMIF(Cocina[Número de Orden],Sala[[#This Row],[Número de Orden]],Cocina[Tiempo de Preparación]))/(60*24)),"h:mm")</f>
        <v>0:38</v>
      </c>
      <c r="Q122" s="3">
        <f>MAX((Sala[[#This Row],[Tiempo de permanencia]]-Sala[[#This Row],[Tiempo de preparación]]),0)</f>
        <v>7.6388888888888909E-2</v>
      </c>
      <c r="R122" s="8">
        <f>SUMIF(Cocina[Número de Orden],Sala[[#This Row],[Número de Orden]],Cocina[Ganancia bruta])</f>
        <v>52</v>
      </c>
      <c r="S122" s="8">
        <f>SUMIF(Cocina[Número de Orden],Sala[[#This Row],[Número de Orden]],Cocina[Costo Unitario])</f>
        <v>15</v>
      </c>
      <c r="T122" s="2">
        <f>Sala[[#This Row],[Fecha de Salida]]</f>
        <v>45018</v>
      </c>
      <c r="U122" s="7" t="str">
        <f>TEXT(Sala[[#This Row],[Fecha factura]],"dddd")</f>
        <v>domingo</v>
      </c>
      <c r="V122" t="str">
        <f>IF(Sala[[#This Row],[Tiempo de degustación]]&gt;0,"Sí","No")</f>
        <v>Sí</v>
      </c>
      <c r="W122" s="19">
        <f>IF(Sala[[#This Row],[Cobrada]]="Sí",Sala[[#This Row],[Monto total]],0)</f>
        <v>52</v>
      </c>
    </row>
    <row r="123" spans="1:23" x14ac:dyDescent="0.25">
      <c r="A123">
        <v>6</v>
      </c>
      <c r="B123" t="s">
        <v>156</v>
      </c>
      <c r="C123">
        <v>6</v>
      </c>
      <c r="D123" s="2">
        <v>45018</v>
      </c>
      <c r="E123" s="3">
        <v>5.7638888888888892E-2</v>
      </c>
      <c r="F123" s="2">
        <v>45018</v>
      </c>
      <c r="G123" s="3">
        <v>0.11666666666666667</v>
      </c>
      <c r="H123" s="1" t="s">
        <v>11</v>
      </c>
      <c r="I123" t="s">
        <v>8</v>
      </c>
      <c r="J123" t="s">
        <v>600</v>
      </c>
      <c r="K123" s="9">
        <v>20.38</v>
      </c>
      <c r="L123" t="s">
        <v>28</v>
      </c>
      <c r="M123">
        <v>122</v>
      </c>
      <c r="N123" t="s">
        <v>14</v>
      </c>
      <c r="O123" s="3">
        <f>(Sala[[#This Row],[Hora de Salida]]-Sala[[#This Row],[Hora de llegada]])+IF(Sala[[#This Row],[Estado de la Mesa]]="Ocupada",(TEXT((15/(60*24)),"h:mm")),(TEXT(0,"h:mm")))</f>
        <v>6.9444444444444448E-2</v>
      </c>
      <c r="P123" s="5" t="str">
        <f>TEXT(((SUMIF(Cocina[Número de Orden],Sala[[#This Row],[Número de Orden]],Cocina[Tiempo de Preparación]))/(60*24)),"h:mm")</f>
        <v>0:32</v>
      </c>
      <c r="Q123" s="3">
        <f>MAX((Sala[[#This Row],[Tiempo de permanencia]]-Sala[[#This Row],[Tiempo de preparación]]),0)</f>
        <v>4.7222222222222221E-2</v>
      </c>
      <c r="R123" s="8">
        <f>SUMIF(Cocina[Número de Orden],Sala[[#This Row],[Número de Orden]],Cocina[Ganancia bruta])</f>
        <v>105</v>
      </c>
      <c r="S123" s="8">
        <f>SUMIF(Cocina[Número de Orden],Sala[[#This Row],[Número de Orden]],Cocina[Costo Unitario])</f>
        <v>21</v>
      </c>
      <c r="T123" s="2">
        <f>Sala[[#This Row],[Fecha de Salida]]</f>
        <v>45018</v>
      </c>
      <c r="U123" s="7" t="str">
        <f>TEXT(Sala[[#This Row],[Fecha factura]],"dddd")</f>
        <v>domingo</v>
      </c>
      <c r="V123" t="str">
        <f>IF(Sala[[#This Row],[Tiempo de degustación]]&gt;0,"Sí","No")</f>
        <v>Sí</v>
      </c>
      <c r="W123" s="19">
        <f>IF(Sala[[#This Row],[Cobrada]]="Sí",Sala[[#This Row],[Monto total]],0)</f>
        <v>105</v>
      </c>
    </row>
    <row r="124" spans="1:23" x14ac:dyDescent="0.25">
      <c r="A124">
        <v>16</v>
      </c>
      <c r="B124" t="s">
        <v>157</v>
      </c>
      <c r="C124">
        <v>6</v>
      </c>
      <c r="D124" s="2">
        <v>45018</v>
      </c>
      <c r="E124" s="3">
        <v>0.13125000000000001</v>
      </c>
      <c r="F124" s="2">
        <v>45018</v>
      </c>
      <c r="G124" s="3">
        <v>0.1736111111111111</v>
      </c>
      <c r="H124" s="1" t="s">
        <v>23</v>
      </c>
      <c r="I124" t="s">
        <v>8</v>
      </c>
      <c r="J124" t="s">
        <v>600</v>
      </c>
      <c r="K124" s="9">
        <v>46.88</v>
      </c>
      <c r="L124" t="s">
        <v>9</v>
      </c>
      <c r="M124">
        <v>123</v>
      </c>
      <c r="N124" t="s">
        <v>59</v>
      </c>
      <c r="O124" s="3">
        <f>(Sala[[#This Row],[Hora de Salida]]-Sala[[#This Row],[Hora de llegada]])+IF(Sala[[#This Row],[Estado de la Mesa]]="Ocupada",(TEXT((15/(60*24)),"h:mm")),(TEXT(0,"h:mm")))</f>
        <v>4.2361111111111099E-2</v>
      </c>
      <c r="P124" s="5" t="str">
        <f>TEXT(((SUMIF(Cocina[Número de Orden],Sala[[#This Row],[Número de Orden]],Cocina[Tiempo de Preparación]))/(60*24)),"h:mm")</f>
        <v>0:33</v>
      </c>
      <c r="Q124" s="3">
        <f>MAX((Sala[[#This Row],[Tiempo de permanencia]]-Sala[[#This Row],[Tiempo de preparación]]),0)</f>
        <v>1.9444444444444434E-2</v>
      </c>
      <c r="R124" s="8">
        <f>SUMIF(Cocina[Número de Orden],Sala[[#This Row],[Número de Orden]],Cocina[Ganancia bruta])</f>
        <v>24</v>
      </c>
      <c r="S124" s="8">
        <f>SUMIF(Cocina[Número de Orden],Sala[[#This Row],[Número de Orden]],Cocina[Costo Unitario])</f>
        <v>14</v>
      </c>
      <c r="T124" s="2">
        <f>Sala[[#This Row],[Fecha de Salida]]</f>
        <v>45018</v>
      </c>
      <c r="U124" s="7" t="str">
        <f>TEXT(Sala[[#This Row],[Fecha factura]],"dddd")</f>
        <v>domingo</v>
      </c>
      <c r="V124" t="str">
        <f>IF(Sala[[#This Row],[Tiempo de degustación]]&gt;0,"Sí","No")</f>
        <v>Sí</v>
      </c>
      <c r="W124" s="19">
        <f>IF(Sala[[#This Row],[Cobrada]]="Sí",Sala[[#This Row],[Monto total]],0)</f>
        <v>24</v>
      </c>
    </row>
    <row r="125" spans="1:23" x14ac:dyDescent="0.25">
      <c r="A125">
        <v>16</v>
      </c>
      <c r="B125" t="s">
        <v>159</v>
      </c>
      <c r="C125">
        <v>5</v>
      </c>
      <c r="D125" s="2">
        <v>45018</v>
      </c>
      <c r="E125" s="3">
        <v>0.15208333333333332</v>
      </c>
      <c r="F125" s="2">
        <v>45018</v>
      </c>
      <c r="G125" s="3">
        <v>0.22361111111111112</v>
      </c>
      <c r="H125" s="1" t="s">
        <v>7</v>
      </c>
      <c r="I125" t="s">
        <v>8</v>
      </c>
      <c r="J125" t="s">
        <v>600</v>
      </c>
      <c r="K125" s="9">
        <v>10.85</v>
      </c>
      <c r="L125" t="s">
        <v>17</v>
      </c>
      <c r="M125">
        <v>124</v>
      </c>
      <c r="N125" t="s">
        <v>594</v>
      </c>
      <c r="O125" s="3">
        <f>(Sala[[#This Row],[Hora de Salida]]-Sala[[#This Row],[Hora de llegada]])+IF(Sala[[#This Row],[Estado de la Mesa]]="Ocupada",(TEXT((15/(60*24)),"h:mm")),(TEXT(0,"h:mm")))</f>
        <v>7.1527777777777801E-2</v>
      </c>
      <c r="P125" s="5" t="str">
        <f>TEXT(((SUMIF(Cocina[Número de Orden],Sala[[#This Row],[Número de Orden]],Cocina[Tiempo de Preparación]))/(60*24)),"h:mm")</f>
        <v>2:18</v>
      </c>
      <c r="Q125" s="3">
        <f>MAX((Sala[[#This Row],[Tiempo de permanencia]]-Sala[[#This Row],[Tiempo de preparación]]),0)</f>
        <v>0</v>
      </c>
      <c r="R125" s="8">
        <f>SUMIF(Cocina[Número de Orden],Sala[[#This Row],[Número de Orden]],Cocina[Ganancia bruta])</f>
        <v>222</v>
      </c>
      <c r="S125" s="8">
        <f>SUMIF(Cocina[Número de Orden],Sala[[#This Row],[Número de Orden]],Cocina[Costo Unitario])</f>
        <v>64</v>
      </c>
      <c r="T125" s="2">
        <f>Sala[[#This Row],[Fecha de Salida]]</f>
        <v>45018</v>
      </c>
      <c r="U125" s="7" t="str">
        <f>TEXT(Sala[[#This Row],[Fecha factura]],"dddd")</f>
        <v>domingo</v>
      </c>
      <c r="V125" t="str">
        <f>IF(Sala[[#This Row],[Tiempo de degustación]]&gt;0,"Sí","No")</f>
        <v>No</v>
      </c>
      <c r="W125" s="19">
        <f>IF(Sala[[#This Row],[Cobrada]]="Sí",Sala[[#This Row],[Monto total]],0)</f>
        <v>0</v>
      </c>
    </row>
    <row r="126" spans="1:23" x14ac:dyDescent="0.25">
      <c r="A126">
        <v>14</v>
      </c>
      <c r="B126" t="s">
        <v>160</v>
      </c>
      <c r="C126">
        <v>2</v>
      </c>
      <c r="D126" s="2">
        <v>45018</v>
      </c>
      <c r="E126" s="3">
        <v>0.12222222222222222</v>
      </c>
      <c r="F126" s="2">
        <v>45018</v>
      </c>
      <c r="G126" s="3">
        <v>0.2590277777777778</v>
      </c>
      <c r="H126" s="1" t="s">
        <v>7</v>
      </c>
      <c r="I126" t="s">
        <v>8</v>
      </c>
      <c r="J126" t="s">
        <v>601</v>
      </c>
      <c r="K126" s="9">
        <v>24.66</v>
      </c>
      <c r="L126" t="s">
        <v>17</v>
      </c>
      <c r="M126">
        <v>125</v>
      </c>
      <c r="N126" t="s">
        <v>32</v>
      </c>
      <c r="O126" s="3">
        <f>(Sala[[#This Row],[Hora de Salida]]-Sala[[#This Row],[Hora de llegada]])+IF(Sala[[#This Row],[Estado de la Mesa]]="Ocupada",(TEXT((15/(60*24)),"h:mm")),(TEXT(0,"h:mm")))</f>
        <v>0.13680555555555557</v>
      </c>
      <c r="P126" s="5" t="str">
        <f>TEXT(((SUMIF(Cocina[Número de Orden],Sala[[#This Row],[Número de Orden]],Cocina[Tiempo de Preparación]))/(60*24)),"h:mm")</f>
        <v>1:24</v>
      </c>
      <c r="Q126" s="3">
        <f>MAX((Sala[[#This Row],[Tiempo de permanencia]]-Sala[[#This Row],[Tiempo de preparación]]),0)</f>
        <v>7.8472222222222235E-2</v>
      </c>
      <c r="R126" s="8">
        <f>SUMIF(Cocina[Número de Orden],Sala[[#This Row],[Número de Orden]],Cocina[Ganancia bruta])</f>
        <v>184</v>
      </c>
      <c r="S126" s="8">
        <f>SUMIF(Cocina[Número de Orden],Sala[[#This Row],[Número de Orden]],Cocina[Costo Unitario])</f>
        <v>48</v>
      </c>
      <c r="T126" s="2">
        <f>Sala[[#This Row],[Fecha de Salida]]</f>
        <v>45018</v>
      </c>
      <c r="U126" s="7" t="str">
        <f>TEXT(Sala[[#This Row],[Fecha factura]],"dddd")</f>
        <v>domingo</v>
      </c>
      <c r="V126" t="str">
        <f>IF(Sala[[#This Row],[Tiempo de degustación]]&gt;0,"Sí","No")</f>
        <v>Sí</v>
      </c>
      <c r="W126" s="19">
        <f>IF(Sala[[#This Row],[Cobrada]]="Sí",Sala[[#This Row],[Monto total]],0)</f>
        <v>184</v>
      </c>
    </row>
    <row r="127" spans="1:23" x14ac:dyDescent="0.25">
      <c r="A127">
        <v>18</v>
      </c>
      <c r="B127" t="s">
        <v>161</v>
      </c>
      <c r="C127">
        <v>3</v>
      </c>
      <c r="D127" s="2">
        <v>45018</v>
      </c>
      <c r="E127" s="3">
        <v>0.11458333333333333</v>
      </c>
      <c r="F127" s="2">
        <v>45018</v>
      </c>
      <c r="G127" s="3">
        <v>0.21666666666666667</v>
      </c>
      <c r="H127" s="1" t="s">
        <v>11</v>
      </c>
      <c r="I127" t="s">
        <v>8</v>
      </c>
      <c r="J127" t="s">
        <v>601</v>
      </c>
      <c r="K127" s="9">
        <v>41.82</v>
      </c>
      <c r="L127" t="s">
        <v>17</v>
      </c>
      <c r="M127">
        <v>126</v>
      </c>
      <c r="N127" t="s">
        <v>593</v>
      </c>
      <c r="O127" s="3">
        <f>(Sala[[#This Row],[Hora de Salida]]-Sala[[#This Row],[Hora de llegada]])+IF(Sala[[#This Row],[Estado de la Mesa]]="Ocupada",(TEXT((15/(60*24)),"h:mm")),(TEXT(0,"h:mm")))</f>
        <v>0.10208333333333335</v>
      </c>
      <c r="P127" s="5" t="str">
        <f>TEXT(((SUMIF(Cocina[Número de Orden],Sala[[#This Row],[Número de Orden]],Cocina[Tiempo de Preparación]))/(60*24)),"h:mm")</f>
        <v>2:19</v>
      </c>
      <c r="Q127" s="3">
        <f>MAX((Sala[[#This Row],[Tiempo de permanencia]]-Sala[[#This Row],[Tiempo de preparación]]),0)</f>
        <v>5.5555555555555636E-3</v>
      </c>
      <c r="R127" s="8">
        <f>SUMIF(Cocina[Número de Orden],Sala[[#This Row],[Número de Orden]],Cocina[Ganancia bruta])</f>
        <v>165</v>
      </c>
      <c r="S127" s="8">
        <f>SUMIF(Cocina[Número de Orden],Sala[[#This Row],[Número de Orden]],Cocina[Costo Unitario])</f>
        <v>69</v>
      </c>
      <c r="T127" s="2">
        <f>Sala[[#This Row],[Fecha de Salida]]</f>
        <v>45018</v>
      </c>
      <c r="U127" s="7" t="str">
        <f>TEXT(Sala[[#This Row],[Fecha factura]],"dddd")</f>
        <v>domingo</v>
      </c>
      <c r="V127" t="str">
        <f>IF(Sala[[#This Row],[Tiempo de degustación]]&gt;0,"Sí","No")</f>
        <v>Sí</v>
      </c>
      <c r="W127" s="19">
        <f>IF(Sala[[#This Row],[Cobrada]]="Sí",Sala[[#This Row],[Monto total]],0)</f>
        <v>165</v>
      </c>
    </row>
    <row r="128" spans="1:23" x14ac:dyDescent="0.25">
      <c r="A128">
        <v>6</v>
      </c>
      <c r="B128" t="s">
        <v>162</v>
      </c>
      <c r="C128">
        <v>4</v>
      </c>
      <c r="D128" s="2">
        <v>45018</v>
      </c>
      <c r="E128" s="3">
        <v>2.9166666666666667E-2</v>
      </c>
      <c r="F128" s="2">
        <v>45018</v>
      </c>
      <c r="G128" s="3">
        <v>0.10277777777777777</v>
      </c>
      <c r="H128" s="1" t="s">
        <v>23</v>
      </c>
      <c r="I128" t="s">
        <v>8</v>
      </c>
      <c r="J128" t="s">
        <v>601</v>
      </c>
      <c r="K128" s="9">
        <v>32.82</v>
      </c>
      <c r="L128" t="s">
        <v>17</v>
      </c>
      <c r="M128">
        <v>127</v>
      </c>
      <c r="N128" t="s">
        <v>59</v>
      </c>
      <c r="O128" s="3">
        <f>(Sala[[#This Row],[Hora de Salida]]-Sala[[#This Row],[Hora de llegada]])+IF(Sala[[#This Row],[Estado de la Mesa]]="Ocupada",(TEXT((15/(60*24)),"h:mm")),(TEXT(0,"h:mm")))</f>
        <v>7.3611111111111099E-2</v>
      </c>
      <c r="P128" s="5" t="str">
        <f>TEXT(((SUMIF(Cocina[Número de Orden],Sala[[#This Row],[Número de Orden]],Cocina[Tiempo de Preparación]))/(60*24)),"h:mm")</f>
        <v>0:30</v>
      </c>
      <c r="Q128" s="3">
        <f>MAX((Sala[[#This Row],[Tiempo de permanencia]]-Sala[[#This Row],[Tiempo de preparación]]),0)</f>
        <v>5.2777777777777771E-2</v>
      </c>
      <c r="R128" s="8">
        <f>SUMIF(Cocina[Número de Orden],Sala[[#This Row],[Número de Orden]],Cocina[Ganancia bruta])</f>
        <v>72</v>
      </c>
      <c r="S128" s="8">
        <f>SUMIF(Cocina[Número de Orden],Sala[[#This Row],[Número de Orden]],Cocina[Costo Unitario])</f>
        <v>22</v>
      </c>
      <c r="T128" s="2">
        <f>Sala[[#This Row],[Fecha de Salida]]</f>
        <v>45018</v>
      </c>
      <c r="U128" s="7" t="str">
        <f>TEXT(Sala[[#This Row],[Fecha factura]],"dddd")</f>
        <v>domingo</v>
      </c>
      <c r="V128" t="str">
        <f>IF(Sala[[#This Row],[Tiempo de degustación]]&gt;0,"Sí","No")</f>
        <v>Sí</v>
      </c>
      <c r="W128" s="19">
        <f>IF(Sala[[#This Row],[Cobrada]]="Sí",Sala[[#This Row],[Monto total]],0)</f>
        <v>72</v>
      </c>
    </row>
    <row r="129" spans="1:23" x14ac:dyDescent="0.25">
      <c r="A129">
        <v>2</v>
      </c>
      <c r="B129" t="s">
        <v>163</v>
      </c>
      <c r="C129">
        <v>5</v>
      </c>
      <c r="D129" s="2">
        <v>45018</v>
      </c>
      <c r="E129" s="3">
        <v>6.3194444444444442E-2</v>
      </c>
      <c r="F129" s="2">
        <v>45018</v>
      </c>
      <c r="G129" s="3">
        <v>0.14444444444444443</v>
      </c>
      <c r="H129" s="1" t="s">
        <v>16</v>
      </c>
      <c r="I129" t="s">
        <v>8</v>
      </c>
      <c r="J129" t="s">
        <v>13</v>
      </c>
      <c r="K129" s="9">
        <v>49.36</v>
      </c>
      <c r="L129" t="s">
        <v>28</v>
      </c>
      <c r="M129">
        <v>128</v>
      </c>
      <c r="N129" t="s">
        <v>34</v>
      </c>
      <c r="O129" s="3">
        <f>(Sala[[#This Row],[Hora de Salida]]-Sala[[#This Row],[Hora de llegada]])+IF(Sala[[#This Row],[Estado de la Mesa]]="Ocupada",(TEXT((15/(60*24)),"h:mm")),(TEXT(0,"h:mm")))</f>
        <v>9.166666666666666E-2</v>
      </c>
      <c r="P129" s="5" t="str">
        <f>TEXT(((SUMIF(Cocina[Número de Orden],Sala[[#This Row],[Número de Orden]],Cocina[Tiempo de Preparación]))/(60*24)),"h:mm")</f>
        <v>2:52</v>
      </c>
      <c r="Q129" s="3">
        <f>MAX((Sala[[#This Row],[Tiempo de permanencia]]-Sala[[#This Row],[Tiempo de preparación]]),0)</f>
        <v>0</v>
      </c>
      <c r="R129" s="8">
        <f>SUMIF(Cocina[Número de Orden],Sala[[#This Row],[Número de Orden]],Cocina[Ganancia bruta])</f>
        <v>239</v>
      </c>
      <c r="S129" s="8">
        <f>SUMIF(Cocina[Número de Orden],Sala[[#This Row],[Número de Orden]],Cocina[Costo Unitario])</f>
        <v>58</v>
      </c>
      <c r="T129" s="2">
        <f>Sala[[#This Row],[Fecha de Salida]]</f>
        <v>45018</v>
      </c>
      <c r="U129" s="7" t="str">
        <f>TEXT(Sala[[#This Row],[Fecha factura]],"dddd")</f>
        <v>domingo</v>
      </c>
      <c r="V129" t="str">
        <f>IF(Sala[[#This Row],[Tiempo de degustación]]&gt;0,"Sí","No")</f>
        <v>No</v>
      </c>
      <c r="W129" s="19">
        <f>IF(Sala[[#This Row],[Cobrada]]="Sí",Sala[[#This Row],[Monto total]],0)</f>
        <v>0</v>
      </c>
    </row>
    <row r="130" spans="1:23" x14ac:dyDescent="0.25">
      <c r="A130">
        <v>16</v>
      </c>
      <c r="B130" t="s">
        <v>164</v>
      </c>
      <c r="C130">
        <v>5</v>
      </c>
      <c r="D130" s="2">
        <v>45018</v>
      </c>
      <c r="E130" s="3">
        <v>2.8472222222222222E-2</v>
      </c>
      <c r="F130" s="2">
        <v>45018</v>
      </c>
      <c r="G130" s="3">
        <v>0.11180555555555556</v>
      </c>
      <c r="H130" s="1" t="s">
        <v>16</v>
      </c>
      <c r="I130" t="s">
        <v>8</v>
      </c>
      <c r="J130" t="s">
        <v>601</v>
      </c>
      <c r="K130" s="9">
        <v>49.3</v>
      </c>
      <c r="L130" t="s">
        <v>9</v>
      </c>
      <c r="M130">
        <v>129</v>
      </c>
      <c r="N130" t="s">
        <v>593</v>
      </c>
      <c r="O130" s="3">
        <f>(Sala[[#This Row],[Hora de Salida]]-Sala[[#This Row],[Hora de llegada]])+IF(Sala[[#This Row],[Estado de la Mesa]]="Ocupada",(TEXT((15/(60*24)),"h:mm")),(TEXT(0,"h:mm")))</f>
        <v>8.3333333333333343E-2</v>
      </c>
      <c r="P130" s="5" t="str">
        <f>TEXT(((SUMIF(Cocina[Número de Orden],Sala[[#This Row],[Número de Orden]],Cocina[Tiempo de Preparación]))/(60*24)),"h:mm")</f>
        <v>1:20</v>
      </c>
      <c r="Q130" s="3">
        <f>MAX((Sala[[#This Row],[Tiempo de permanencia]]-Sala[[#This Row],[Tiempo de preparación]]),0)</f>
        <v>2.777777777777779E-2</v>
      </c>
      <c r="R130" s="8">
        <f>SUMIF(Cocina[Número de Orden],Sala[[#This Row],[Número de Orden]],Cocina[Ganancia bruta])</f>
        <v>106</v>
      </c>
      <c r="S130" s="8">
        <f>SUMIF(Cocina[Número de Orden],Sala[[#This Row],[Número de Orden]],Cocina[Costo Unitario])</f>
        <v>40</v>
      </c>
      <c r="T130" s="2">
        <f>Sala[[#This Row],[Fecha de Salida]]</f>
        <v>45018</v>
      </c>
      <c r="U130" s="7" t="str">
        <f>TEXT(Sala[[#This Row],[Fecha factura]],"dddd")</f>
        <v>domingo</v>
      </c>
      <c r="V130" t="str">
        <f>IF(Sala[[#This Row],[Tiempo de degustación]]&gt;0,"Sí","No")</f>
        <v>Sí</v>
      </c>
      <c r="W130" s="19">
        <f>IF(Sala[[#This Row],[Cobrada]]="Sí",Sala[[#This Row],[Monto total]],0)</f>
        <v>106</v>
      </c>
    </row>
    <row r="131" spans="1:23" x14ac:dyDescent="0.25">
      <c r="A131">
        <v>10</v>
      </c>
      <c r="B131" t="s">
        <v>165</v>
      </c>
      <c r="C131">
        <v>4</v>
      </c>
      <c r="D131" s="2">
        <v>45018</v>
      </c>
      <c r="E131" s="3">
        <v>1.8055555555555554E-2</v>
      </c>
      <c r="F131" s="2">
        <v>45018</v>
      </c>
      <c r="G131" s="3">
        <v>6.3888888888888884E-2</v>
      </c>
      <c r="H131" s="1" t="s">
        <v>16</v>
      </c>
      <c r="I131" t="s">
        <v>8</v>
      </c>
      <c r="J131" t="s">
        <v>601</v>
      </c>
      <c r="K131" s="9">
        <v>38.130000000000003</v>
      </c>
      <c r="L131" t="s">
        <v>17</v>
      </c>
      <c r="M131">
        <v>130</v>
      </c>
      <c r="N131" t="s">
        <v>14</v>
      </c>
      <c r="O131" s="3">
        <f>(Sala[[#This Row],[Hora de Salida]]-Sala[[#This Row],[Hora de llegada]])+IF(Sala[[#This Row],[Estado de la Mesa]]="Ocupada",(TEXT((15/(60*24)),"h:mm")),(TEXT(0,"h:mm")))</f>
        <v>4.583333333333333E-2</v>
      </c>
      <c r="P131" s="5" t="str">
        <f>TEXT(((SUMIF(Cocina[Número de Orden],Sala[[#This Row],[Número de Orden]],Cocina[Tiempo de Preparación]))/(60*24)),"h:mm")</f>
        <v>0:25</v>
      </c>
      <c r="Q131" s="3">
        <f>MAX((Sala[[#This Row],[Tiempo de permanencia]]-Sala[[#This Row],[Tiempo de preparación]]),0)</f>
        <v>2.8472222222222218E-2</v>
      </c>
      <c r="R131" s="8">
        <f>SUMIF(Cocina[Número de Orden],Sala[[#This Row],[Número de Orden]],Cocina[Ganancia bruta])</f>
        <v>35</v>
      </c>
      <c r="S131" s="8">
        <f>SUMIF(Cocina[Número de Orden],Sala[[#This Row],[Número de Orden]],Cocina[Costo Unitario])</f>
        <v>21</v>
      </c>
      <c r="T131" s="2">
        <f>Sala[[#This Row],[Fecha de Salida]]</f>
        <v>45018</v>
      </c>
      <c r="U131" s="7" t="str">
        <f>TEXT(Sala[[#This Row],[Fecha factura]],"dddd")</f>
        <v>domingo</v>
      </c>
      <c r="V131" t="str">
        <f>IF(Sala[[#This Row],[Tiempo de degustación]]&gt;0,"Sí","No")</f>
        <v>Sí</v>
      </c>
      <c r="W131" s="19">
        <f>IF(Sala[[#This Row],[Cobrada]]="Sí",Sala[[#This Row],[Monto total]],0)</f>
        <v>35</v>
      </c>
    </row>
    <row r="132" spans="1:23" x14ac:dyDescent="0.25">
      <c r="A132">
        <v>7</v>
      </c>
      <c r="B132" t="s">
        <v>40</v>
      </c>
      <c r="C132">
        <v>5</v>
      </c>
      <c r="D132" s="2">
        <v>45018</v>
      </c>
      <c r="E132" s="3">
        <v>2.9861111111111113E-2</v>
      </c>
      <c r="F132" s="2">
        <v>45018</v>
      </c>
      <c r="G132" s="3">
        <v>0.17916666666666667</v>
      </c>
      <c r="H132" s="1" t="s">
        <v>23</v>
      </c>
      <c r="I132" t="s">
        <v>8</v>
      </c>
      <c r="J132" t="s">
        <v>601</v>
      </c>
      <c r="K132" s="9">
        <v>42.41</v>
      </c>
      <c r="L132" t="s">
        <v>28</v>
      </c>
      <c r="M132">
        <v>131</v>
      </c>
      <c r="N132" t="s">
        <v>44</v>
      </c>
      <c r="O132" s="3">
        <f>(Sala[[#This Row],[Hora de Salida]]-Sala[[#This Row],[Hora de llegada]])+IF(Sala[[#This Row],[Estado de la Mesa]]="Ocupada",(TEXT((15/(60*24)),"h:mm")),(TEXT(0,"h:mm")))</f>
        <v>0.15972222222222221</v>
      </c>
      <c r="P132" s="5" t="str">
        <f>TEXT(((SUMIF(Cocina[Número de Orden],Sala[[#This Row],[Número de Orden]],Cocina[Tiempo de Preparación]))/(60*24)),"h:mm")</f>
        <v>2:00</v>
      </c>
      <c r="Q132" s="3">
        <f>MAX((Sala[[#This Row],[Tiempo de permanencia]]-Sala[[#This Row],[Tiempo de preparación]]),0)</f>
        <v>7.6388888888888881E-2</v>
      </c>
      <c r="R132" s="8">
        <f>SUMIF(Cocina[Número de Orden],Sala[[#This Row],[Número de Orden]],Cocina[Ganancia bruta])</f>
        <v>157</v>
      </c>
      <c r="S132" s="8">
        <f>SUMIF(Cocina[Número de Orden],Sala[[#This Row],[Número de Orden]],Cocina[Costo Unitario])</f>
        <v>48</v>
      </c>
      <c r="T132" s="2">
        <f>Sala[[#This Row],[Fecha de Salida]]</f>
        <v>45018</v>
      </c>
      <c r="U132" s="7" t="str">
        <f>TEXT(Sala[[#This Row],[Fecha factura]],"dddd")</f>
        <v>domingo</v>
      </c>
      <c r="V132" t="str">
        <f>IF(Sala[[#This Row],[Tiempo de degustación]]&gt;0,"Sí","No")</f>
        <v>Sí</v>
      </c>
      <c r="W132" s="19">
        <f>IF(Sala[[#This Row],[Cobrada]]="Sí",Sala[[#This Row],[Monto total]],0)</f>
        <v>157</v>
      </c>
    </row>
    <row r="133" spans="1:23" x14ac:dyDescent="0.25">
      <c r="A133">
        <v>9</v>
      </c>
      <c r="B133" t="s">
        <v>166</v>
      </c>
      <c r="C133">
        <v>2</v>
      </c>
      <c r="D133" s="2">
        <v>45018</v>
      </c>
      <c r="E133" s="3">
        <v>5.9722222222222225E-2</v>
      </c>
      <c r="F133" s="2">
        <v>45018</v>
      </c>
      <c r="G133" s="3">
        <v>0.11319444444444444</v>
      </c>
      <c r="H133" s="1" t="s">
        <v>7</v>
      </c>
      <c r="I133" t="s">
        <v>25</v>
      </c>
      <c r="J133" t="s">
        <v>600</v>
      </c>
      <c r="K133" s="9">
        <v>30.96</v>
      </c>
      <c r="L133" t="s">
        <v>9</v>
      </c>
      <c r="M133">
        <v>132</v>
      </c>
      <c r="N133" t="s">
        <v>32</v>
      </c>
      <c r="O133" s="3">
        <f>(Sala[[#This Row],[Hora de Salida]]-Sala[[#This Row],[Hora de llegada]])+IF(Sala[[#This Row],[Estado de la Mesa]]="Ocupada",(TEXT((15/(60*24)),"h:mm")),(TEXT(0,"h:mm")))</f>
        <v>5.347222222222222E-2</v>
      </c>
      <c r="P133" s="5" t="str">
        <f>TEXT(((SUMIF(Cocina[Número de Orden],Sala[[#This Row],[Número de Orden]],Cocina[Tiempo de Preparación]))/(60*24)),"h:mm")</f>
        <v>1:42</v>
      </c>
      <c r="Q133" s="3">
        <f>MAX((Sala[[#This Row],[Tiempo de permanencia]]-Sala[[#This Row],[Tiempo de preparación]]),0)</f>
        <v>0</v>
      </c>
      <c r="R133" s="8">
        <f>SUMIF(Cocina[Número de Orden],Sala[[#This Row],[Número de Orden]],Cocina[Ganancia bruta])</f>
        <v>206</v>
      </c>
      <c r="S133" s="8">
        <f>SUMIF(Cocina[Número de Orden],Sala[[#This Row],[Número de Orden]],Cocina[Costo Unitario])</f>
        <v>70</v>
      </c>
      <c r="T133" s="2">
        <f>Sala[[#This Row],[Fecha de Salida]]</f>
        <v>45018</v>
      </c>
      <c r="U133" s="7" t="str">
        <f>TEXT(Sala[[#This Row],[Fecha factura]],"dddd")</f>
        <v>domingo</v>
      </c>
      <c r="V133" t="str">
        <f>IF(Sala[[#This Row],[Tiempo de degustación]]&gt;0,"Sí","No")</f>
        <v>No</v>
      </c>
      <c r="W133" s="19">
        <f>IF(Sala[[#This Row],[Cobrada]]="Sí",Sala[[#This Row],[Monto total]],0)</f>
        <v>0</v>
      </c>
    </row>
    <row r="134" spans="1:23" x14ac:dyDescent="0.25">
      <c r="A134">
        <v>20</v>
      </c>
      <c r="B134" t="s">
        <v>167</v>
      </c>
      <c r="C134">
        <v>6</v>
      </c>
      <c r="D134" s="2">
        <v>45018</v>
      </c>
      <c r="E134" s="3">
        <v>3.7499999999999999E-2</v>
      </c>
      <c r="F134" s="2">
        <v>45018</v>
      </c>
      <c r="G134" s="3">
        <v>0.16111111111111112</v>
      </c>
      <c r="H134" s="1" t="s">
        <v>16</v>
      </c>
      <c r="I134" t="s">
        <v>8</v>
      </c>
      <c r="J134" t="s">
        <v>601</v>
      </c>
      <c r="K134" s="9">
        <v>39.74</v>
      </c>
      <c r="L134" t="s">
        <v>28</v>
      </c>
      <c r="M134">
        <v>133</v>
      </c>
      <c r="N134" t="s">
        <v>47</v>
      </c>
      <c r="O134" s="3">
        <f>(Sala[[#This Row],[Hora de Salida]]-Sala[[#This Row],[Hora de llegada]])+IF(Sala[[#This Row],[Estado de la Mesa]]="Ocupada",(TEXT((15/(60*24)),"h:mm")),(TEXT(0,"h:mm")))</f>
        <v>0.13402777777777777</v>
      </c>
      <c r="P134" s="5" t="str">
        <f>TEXT(((SUMIF(Cocina[Número de Orden],Sala[[#This Row],[Número de Orden]],Cocina[Tiempo de Preparación]))/(60*24)),"h:mm")</f>
        <v>1:47</v>
      </c>
      <c r="Q134" s="3">
        <f>MAX((Sala[[#This Row],[Tiempo de permanencia]]-Sala[[#This Row],[Tiempo de preparación]]),0)</f>
        <v>5.9722222222222218E-2</v>
      </c>
      <c r="R134" s="8">
        <f>SUMIF(Cocina[Número de Orden],Sala[[#This Row],[Número de Orden]],Cocina[Ganancia bruta])</f>
        <v>182</v>
      </c>
      <c r="S134" s="8">
        <f>SUMIF(Cocina[Número de Orden],Sala[[#This Row],[Número de Orden]],Cocina[Costo Unitario])</f>
        <v>68</v>
      </c>
      <c r="T134" s="2">
        <f>Sala[[#This Row],[Fecha de Salida]]</f>
        <v>45018</v>
      </c>
      <c r="U134" s="7" t="str">
        <f>TEXT(Sala[[#This Row],[Fecha factura]],"dddd")</f>
        <v>domingo</v>
      </c>
      <c r="V134" t="str">
        <f>IF(Sala[[#This Row],[Tiempo de degustación]]&gt;0,"Sí","No")</f>
        <v>Sí</v>
      </c>
      <c r="W134" s="19">
        <f>IF(Sala[[#This Row],[Cobrada]]="Sí",Sala[[#This Row],[Monto total]],0)</f>
        <v>182</v>
      </c>
    </row>
    <row r="135" spans="1:23" x14ac:dyDescent="0.25">
      <c r="A135">
        <v>3</v>
      </c>
      <c r="B135" t="s">
        <v>168</v>
      </c>
      <c r="C135">
        <v>6</v>
      </c>
      <c r="D135" s="2">
        <v>45018</v>
      </c>
      <c r="E135" s="3">
        <v>4.8611111111111112E-3</v>
      </c>
      <c r="F135" s="2">
        <v>45018</v>
      </c>
      <c r="G135" s="3">
        <v>0.16111111111111112</v>
      </c>
      <c r="H135" s="1" t="s">
        <v>11</v>
      </c>
      <c r="I135" t="s">
        <v>25</v>
      </c>
      <c r="J135" t="s">
        <v>601</v>
      </c>
      <c r="K135" s="9">
        <v>30.1</v>
      </c>
      <c r="L135" t="s">
        <v>17</v>
      </c>
      <c r="M135">
        <v>134</v>
      </c>
      <c r="N135" t="s">
        <v>34</v>
      </c>
      <c r="O135" s="3">
        <f>(Sala[[#This Row],[Hora de Salida]]-Sala[[#This Row],[Hora de llegada]])+IF(Sala[[#This Row],[Estado de la Mesa]]="Ocupada",(TEXT((15/(60*24)),"h:mm")),(TEXT(0,"h:mm")))</f>
        <v>0.15625</v>
      </c>
      <c r="P135" s="5" t="str">
        <f>TEXT(((SUMIF(Cocina[Número de Orden],Sala[[#This Row],[Número de Orden]],Cocina[Tiempo de Preparación]))/(60*24)),"h:mm")</f>
        <v>0:48</v>
      </c>
      <c r="Q135" s="3">
        <f>MAX((Sala[[#This Row],[Tiempo de permanencia]]-Sala[[#This Row],[Tiempo de preparación]]),0)</f>
        <v>0.12291666666666667</v>
      </c>
      <c r="R135" s="8">
        <f>SUMIF(Cocina[Número de Orden],Sala[[#This Row],[Número de Orden]],Cocina[Ganancia bruta])</f>
        <v>120</v>
      </c>
      <c r="S135" s="8">
        <f>SUMIF(Cocina[Número de Orden],Sala[[#This Row],[Número de Orden]],Cocina[Costo Unitario])</f>
        <v>33</v>
      </c>
      <c r="T135" s="2">
        <f>Sala[[#This Row],[Fecha de Salida]]</f>
        <v>45018</v>
      </c>
      <c r="U135" s="7" t="str">
        <f>TEXT(Sala[[#This Row],[Fecha factura]],"dddd")</f>
        <v>domingo</v>
      </c>
      <c r="V135" t="str">
        <f>IF(Sala[[#This Row],[Tiempo de degustación]]&gt;0,"Sí","No")</f>
        <v>Sí</v>
      </c>
      <c r="W135" s="19">
        <f>IF(Sala[[#This Row],[Cobrada]]="Sí",Sala[[#This Row],[Monto total]],0)</f>
        <v>120</v>
      </c>
    </row>
    <row r="136" spans="1:23" x14ac:dyDescent="0.25">
      <c r="A136">
        <v>11</v>
      </c>
      <c r="B136" t="s">
        <v>169</v>
      </c>
      <c r="C136">
        <v>1</v>
      </c>
      <c r="D136" s="2">
        <v>45018</v>
      </c>
      <c r="E136" s="3">
        <v>4.1666666666666664E-2</v>
      </c>
      <c r="F136" s="2">
        <v>45018</v>
      </c>
      <c r="G136" s="3">
        <v>0.12569444444444444</v>
      </c>
      <c r="H136" s="1" t="s">
        <v>20</v>
      </c>
      <c r="I136" t="s">
        <v>25</v>
      </c>
      <c r="J136" t="s">
        <v>601</v>
      </c>
      <c r="K136" s="9">
        <v>34.700000000000003</v>
      </c>
      <c r="L136" t="s">
        <v>28</v>
      </c>
      <c r="M136">
        <v>135</v>
      </c>
      <c r="N136" t="s">
        <v>18</v>
      </c>
      <c r="O136" s="3">
        <f>(Sala[[#This Row],[Hora de Salida]]-Sala[[#This Row],[Hora de llegada]])+IF(Sala[[#This Row],[Estado de la Mesa]]="Ocupada",(TEXT((15/(60*24)),"h:mm")),(TEXT(0,"h:mm")))</f>
        <v>9.4444444444444456E-2</v>
      </c>
      <c r="P136" s="5" t="str">
        <f>TEXT(((SUMIF(Cocina[Número de Orden],Sala[[#This Row],[Número de Orden]],Cocina[Tiempo de Preparación]))/(60*24)),"h:mm")</f>
        <v>1:28</v>
      </c>
      <c r="Q136" s="3">
        <f>MAX((Sala[[#This Row],[Tiempo de permanencia]]-Sala[[#This Row],[Tiempo de preparación]]),0)</f>
        <v>3.3333333333333347E-2</v>
      </c>
      <c r="R136" s="8">
        <f>SUMIF(Cocina[Número de Orden],Sala[[#This Row],[Número de Orden]],Cocina[Ganancia bruta])</f>
        <v>260</v>
      </c>
      <c r="S136" s="8">
        <f>SUMIF(Cocina[Número de Orden],Sala[[#This Row],[Número de Orden]],Cocina[Costo Unitario])</f>
        <v>61</v>
      </c>
      <c r="T136" s="2">
        <f>Sala[[#This Row],[Fecha de Salida]]</f>
        <v>45018</v>
      </c>
      <c r="U136" s="7" t="str">
        <f>TEXT(Sala[[#This Row],[Fecha factura]],"dddd")</f>
        <v>domingo</v>
      </c>
      <c r="V136" t="str">
        <f>IF(Sala[[#This Row],[Tiempo de degustación]]&gt;0,"Sí","No")</f>
        <v>Sí</v>
      </c>
      <c r="W136" s="19">
        <f>IF(Sala[[#This Row],[Cobrada]]="Sí",Sala[[#This Row],[Monto total]],0)</f>
        <v>260</v>
      </c>
    </row>
    <row r="137" spans="1:23" x14ac:dyDescent="0.25">
      <c r="A137">
        <v>6</v>
      </c>
      <c r="B137" t="s">
        <v>170</v>
      </c>
      <c r="C137">
        <v>1</v>
      </c>
      <c r="D137" s="2">
        <v>45018</v>
      </c>
      <c r="E137" s="3">
        <v>7.6388888888888895E-2</v>
      </c>
      <c r="F137" s="2">
        <v>45018</v>
      </c>
      <c r="G137" s="3">
        <v>0.20902777777777778</v>
      </c>
      <c r="H137" s="1" t="s">
        <v>11</v>
      </c>
      <c r="I137" t="s">
        <v>8</v>
      </c>
      <c r="J137" t="s">
        <v>601</v>
      </c>
      <c r="K137" s="9">
        <v>30.25</v>
      </c>
      <c r="L137" t="s">
        <v>28</v>
      </c>
      <c r="M137">
        <v>136</v>
      </c>
      <c r="N137" t="s">
        <v>32</v>
      </c>
      <c r="O137" s="3">
        <f>(Sala[[#This Row],[Hora de Salida]]-Sala[[#This Row],[Hora de llegada]])+IF(Sala[[#This Row],[Estado de la Mesa]]="Ocupada",(TEXT((15/(60*24)),"h:mm")),(TEXT(0,"h:mm")))</f>
        <v>0.14305555555555555</v>
      </c>
      <c r="P137" s="5" t="str">
        <f>TEXT(((SUMIF(Cocina[Número de Orden],Sala[[#This Row],[Número de Orden]],Cocina[Tiempo de Preparación]))/(60*24)),"h:mm")</f>
        <v>0:13</v>
      </c>
      <c r="Q137" s="3">
        <f>MAX((Sala[[#This Row],[Tiempo de permanencia]]-Sala[[#This Row],[Tiempo de preparación]]),0)</f>
        <v>0.13402777777777777</v>
      </c>
      <c r="R137" s="8">
        <f>SUMIF(Cocina[Número de Orden],Sala[[#This Row],[Número de Orden]],Cocina[Ganancia bruta])</f>
        <v>80</v>
      </c>
      <c r="S137" s="8">
        <f>SUMIF(Cocina[Número de Orden],Sala[[#This Row],[Número de Orden]],Cocina[Costo Unitario])</f>
        <v>25</v>
      </c>
      <c r="T137" s="2">
        <f>Sala[[#This Row],[Fecha de Salida]]</f>
        <v>45018</v>
      </c>
      <c r="U137" s="7" t="str">
        <f>TEXT(Sala[[#This Row],[Fecha factura]],"dddd")</f>
        <v>domingo</v>
      </c>
      <c r="V137" t="str">
        <f>IF(Sala[[#This Row],[Tiempo de degustación]]&gt;0,"Sí","No")</f>
        <v>Sí</v>
      </c>
      <c r="W137" s="19">
        <f>IF(Sala[[#This Row],[Cobrada]]="Sí",Sala[[#This Row],[Monto total]],0)</f>
        <v>80</v>
      </c>
    </row>
    <row r="138" spans="1:23" x14ac:dyDescent="0.25">
      <c r="A138">
        <v>13</v>
      </c>
      <c r="B138" t="s">
        <v>171</v>
      </c>
      <c r="C138">
        <v>3</v>
      </c>
      <c r="D138" s="2">
        <v>45018</v>
      </c>
      <c r="E138" s="3">
        <v>5.6250000000000001E-2</v>
      </c>
      <c r="F138" s="2">
        <v>45018</v>
      </c>
      <c r="G138" s="3">
        <v>0.17430555555555555</v>
      </c>
      <c r="H138" s="1" t="s">
        <v>23</v>
      </c>
      <c r="I138" t="s">
        <v>12</v>
      </c>
      <c r="J138" t="s">
        <v>601</v>
      </c>
      <c r="K138" s="9">
        <v>12.4</v>
      </c>
      <c r="L138" t="s">
        <v>28</v>
      </c>
      <c r="M138">
        <v>137</v>
      </c>
      <c r="N138" t="s">
        <v>14</v>
      </c>
      <c r="O138" s="3">
        <f>(Sala[[#This Row],[Hora de Salida]]-Sala[[#This Row],[Hora de llegada]])+IF(Sala[[#This Row],[Estado de la Mesa]]="Ocupada",(TEXT((15/(60*24)),"h:mm")),(TEXT(0,"h:mm")))</f>
        <v>0.12847222222222221</v>
      </c>
      <c r="P138" s="5" t="str">
        <f>TEXT(((SUMIF(Cocina[Número de Orden],Sala[[#This Row],[Número de Orden]],Cocina[Tiempo de Preparación]))/(60*24)),"h:mm")</f>
        <v>0:41</v>
      </c>
      <c r="Q138" s="3">
        <f>MAX((Sala[[#This Row],[Tiempo de permanencia]]-Sala[[#This Row],[Tiempo de preparación]]),0)</f>
        <v>9.9999999999999992E-2</v>
      </c>
      <c r="R138" s="8">
        <f>SUMIF(Cocina[Número de Orden],Sala[[#This Row],[Número de Orden]],Cocina[Ganancia bruta])</f>
        <v>63</v>
      </c>
      <c r="S138" s="8">
        <f>SUMIF(Cocina[Número de Orden],Sala[[#This Row],[Número de Orden]],Cocina[Costo Unitario])</f>
        <v>13</v>
      </c>
      <c r="T138" s="2">
        <f>Sala[[#This Row],[Fecha de Salida]]</f>
        <v>45018</v>
      </c>
      <c r="U138" s="7" t="str">
        <f>TEXT(Sala[[#This Row],[Fecha factura]],"dddd")</f>
        <v>domingo</v>
      </c>
      <c r="V138" t="str">
        <f>IF(Sala[[#This Row],[Tiempo de degustación]]&gt;0,"Sí","No")</f>
        <v>Sí</v>
      </c>
      <c r="W138" s="19">
        <f>IF(Sala[[#This Row],[Cobrada]]="Sí",Sala[[#This Row],[Monto total]],0)</f>
        <v>63</v>
      </c>
    </row>
    <row r="139" spans="1:23" x14ac:dyDescent="0.25">
      <c r="A139">
        <v>6</v>
      </c>
      <c r="B139" t="s">
        <v>172</v>
      </c>
      <c r="C139">
        <v>2</v>
      </c>
      <c r="D139" s="2">
        <v>45018</v>
      </c>
      <c r="E139" s="3">
        <v>0.15833333333333333</v>
      </c>
      <c r="F139" s="2">
        <v>45018</v>
      </c>
      <c r="G139" s="3">
        <v>0.21458333333333332</v>
      </c>
      <c r="H139" s="1" t="s">
        <v>16</v>
      </c>
      <c r="I139" t="s">
        <v>12</v>
      </c>
      <c r="J139" t="s">
        <v>600</v>
      </c>
      <c r="K139" s="9">
        <v>32.79</v>
      </c>
      <c r="L139" t="s">
        <v>28</v>
      </c>
      <c r="M139">
        <v>138</v>
      </c>
      <c r="N139" t="s">
        <v>29</v>
      </c>
      <c r="O139" s="3">
        <f>(Sala[[#This Row],[Hora de Salida]]-Sala[[#This Row],[Hora de llegada]])+IF(Sala[[#This Row],[Estado de la Mesa]]="Ocupada",(TEXT((15/(60*24)),"h:mm")),(TEXT(0,"h:mm")))</f>
        <v>6.6666666666666666E-2</v>
      </c>
      <c r="P139" s="5" t="str">
        <f>TEXT(((SUMIF(Cocina[Número de Orden],Sala[[#This Row],[Número de Orden]],Cocina[Tiempo de Preparación]))/(60*24)),"h:mm")</f>
        <v>1:37</v>
      </c>
      <c r="Q139" s="3">
        <f>MAX((Sala[[#This Row],[Tiempo de permanencia]]-Sala[[#This Row],[Tiempo de preparación]]),0)</f>
        <v>0</v>
      </c>
      <c r="R139" s="8">
        <f>SUMIF(Cocina[Número de Orden],Sala[[#This Row],[Número de Orden]],Cocina[Ganancia bruta])</f>
        <v>238</v>
      </c>
      <c r="S139" s="8">
        <f>SUMIF(Cocina[Número de Orden],Sala[[#This Row],[Número de Orden]],Cocina[Costo Unitario])</f>
        <v>63</v>
      </c>
      <c r="T139" s="2">
        <f>Sala[[#This Row],[Fecha de Salida]]</f>
        <v>45018</v>
      </c>
      <c r="U139" s="7" t="str">
        <f>TEXT(Sala[[#This Row],[Fecha factura]],"dddd")</f>
        <v>domingo</v>
      </c>
      <c r="V139" t="str">
        <f>IF(Sala[[#This Row],[Tiempo de degustación]]&gt;0,"Sí","No")</f>
        <v>No</v>
      </c>
      <c r="W139" s="19">
        <f>IF(Sala[[#This Row],[Cobrada]]="Sí",Sala[[#This Row],[Monto total]],0)</f>
        <v>0</v>
      </c>
    </row>
    <row r="140" spans="1:23" x14ac:dyDescent="0.25">
      <c r="A140">
        <v>16</v>
      </c>
      <c r="B140" t="s">
        <v>173</v>
      </c>
      <c r="C140">
        <v>3</v>
      </c>
      <c r="D140" s="2">
        <v>45018</v>
      </c>
      <c r="E140" s="3">
        <v>2.7777777777777776E-2</v>
      </c>
      <c r="F140" s="2">
        <v>45018</v>
      </c>
      <c r="G140" s="3">
        <v>0.19375000000000001</v>
      </c>
      <c r="H140" s="1" t="s">
        <v>16</v>
      </c>
      <c r="I140" t="s">
        <v>8</v>
      </c>
      <c r="J140" t="s">
        <v>601</v>
      </c>
      <c r="K140" s="9">
        <v>47.2</v>
      </c>
      <c r="L140" t="s">
        <v>17</v>
      </c>
      <c r="M140">
        <v>139</v>
      </c>
      <c r="N140" t="s">
        <v>47</v>
      </c>
      <c r="O140" s="3">
        <f>(Sala[[#This Row],[Hora de Salida]]-Sala[[#This Row],[Hora de llegada]])+IF(Sala[[#This Row],[Estado de la Mesa]]="Ocupada",(TEXT((15/(60*24)),"h:mm")),(TEXT(0,"h:mm")))</f>
        <v>0.16597222222222224</v>
      </c>
      <c r="P140" s="5" t="str">
        <f>TEXT(((SUMIF(Cocina[Número de Orden],Sala[[#This Row],[Número de Orden]],Cocina[Tiempo de Preparación]))/(60*24)),"h:mm")</f>
        <v>0:26</v>
      </c>
      <c r="Q140" s="3">
        <f>MAX((Sala[[#This Row],[Tiempo de permanencia]]-Sala[[#This Row],[Tiempo de preparación]]),0)</f>
        <v>0.1479166666666667</v>
      </c>
      <c r="R140" s="8">
        <f>SUMIF(Cocina[Número de Orden],Sala[[#This Row],[Número de Orden]],Cocina[Ganancia bruta])</f>
        <v>35</v>
      </c>
      <c r="S140" s="8">
        <f>SUMIF(Cocina[Número de Orden],Sala[[#This Row],[Número de Orden]],Cocina[Costo Unitario])</f>
        <v>21</v>
      </c>
      <c r="T140" s="2">
        <f>Sala[[#This Row],[Fecha de Salida]]</f>
        <v>45018</v>
      </c>
      <c r="U140" s="7" t="str">
        <f>TEXT(Sala[[#This Row],[Fecha factura]],"dddd")</f>
        <v>domingo</v>
      </c>
      <c r="V140" t="str">
        <f>IF(Sala[[#This Row],[Tiempo de degustación]]&gt;0,"Sí","No")</f>
        <v>Sí</v>
      </c>
      <c r="W140" s="19">
        <f>IF(Sala[[#This Row],[Cobrada]]="Sí",Sala[[#This Row],[Monto total]],0)</f>
        <v>35</v>
      </c>
    </row>
    <row r="141" spans="1:23" x14ac:dyDescent="0.25">
      <c r="A141">
        <v>11</v>
      </c>
      <c r="B141" t="s">
        <v>174</v>
      </c>
      <c r="C141">
        <v>4</v>
      </c>
      <c r="D141" s="2">
        <v>45018</v>
      </c>
      <c r="E141" s="3">
        <v>0.15902777777777777</v>
      </c>
      <c r="F141" s="2">
        <v>45018</v>
      </c>
      <c r="G141" s="3">
        <v>0.27013888888888887</v>
      </c>
      <c r="H141" s="1" t="s">
        <v>16</v>
      </c>
      <c r="I141" t="s">
        <v>8</v>
      </c>
      <c r="J141" t="s">
        <v>13</v>
      </c>
      <c r="K141" s="9">
        <v>32.130000000000003</v>
      </c>
      <c r="L141" t="s">
        <v>17</v>
      </c>
      <c r="M141">
        <v>140</v>
      </c>
      <c r="N141" t="s">
        <v>21</v>
      </c>
      <c r="O141" s="3">
        <f>(Sala[[#This Row],[Hora de Salida]]-Sala[[#This Row],[Hora de llegada]])+IF(Sala[[#This Row],[Estado de la Mesa]]="Ocupada",(TEXT((15/(60*24)),"h:mm")),(TEXT(0,"h:mm")))</f>
        <v>0.1111111111111111</v>
      </c>
      <c r="P141" s="5" t="str">
        <f>TEXT(((SUMIF(Cocina[Número de Orden],Sala[[#This Row],[Número de Orden]],Cocina[Tiempo de Preparación]))/(60*24)),"h:mm")</f>
        <v>1:58</v>
      </c>
      <c r="Q141" s="3">
        <f>MAX((Sala[[#This Row],[Tiempo de permanencia]]-Sala[[#This Row],[Tiempo de preparación]]),0)</f>
        <v>2.916666666666666E-2</v>
      </c>
      <c r="R141" s="8">
        <f>SUMIF(Cocina[Número de Orden],Sala[[#This Row],[Número de Orden]],Cocina[Ganancia bruta])</f>
        <v>191</v>
      </c>
      <c r="S141" s="8">
        <f>SUMIF(Cocina[Número de Orden],Sala[[#This Row],[Número de Orden]],Cocina[Costo Unitario])</f>
        <v>46</v>
      </c>
      <c r="T141" s="2">
        <f>Sala[[#This Row],[Fecha de Salida]]</f>
        <v>45018</v>
      </c>
      <c r="U141" s="7" t="str">
        <f>TEXT(Sala[[#This Row],[Fecha factura]],"dddd")</f>
        <v>domingo</v>
      </c>
      <c r="V141" t="str">
        <f>IF(Sala[[#This Row],[Tiempo de degustación]]&gt;0,"Sí","No")</f>
        <v>Sí</v>
      </c>
      <c r="W141" s="19">
        <f>IF(Sala[[#This Row],[Cobrada]]="Sí",Sala[[#This Row],[Monto total]],0)</f>
        <v>191</v>
      </c>
    </row>
    <row r="142" spans="1:23" x14ac:dyDescent="0.25">
      <c r="A142">
        <v>4</v>
      </c>
      <c r="B142" t="s">
        <v>175</v>
      </c>
      <c r="C142">
        <v>4</v>
      </c>
      <c r="D142" s="2">
        <v>45018</v>
      </c>
      <c r="E142" s="3">
        <v>8.1944444444444445E-2</v>
      </c>
      <c r="F142" s="2">
        <v>45018</v>
      </c>
      <c r="G142" s="3">
        <v>0.23958333333333334</v>
      </c>
      <c r="H142" s="1" t="s">
        <v>7</v>
      </c>
      <c r="I142" t="s">
        <v>12</v>
      </c>
      <c r="J142" t="s">
        <v>601</v>
      </c>
      <c r="K142" s="9">
        <v>41.56</v>
      </c>
      <c r="L142" t="s">
        <v>9</v>
      </c>
      <c r="M142">
        <v>141</v>
      </c>
      <c r="N142" t="s">
        <v>44</v>
      </c>
      <c r="O142" s="3">
        <f>(Sala[[#This Row],[Hora de Salida]]-Sala[[#This Row],[Hora de llegada]])+IF(Sala[[#This Row],[Estado de la Mesa]]="Ocupada",(TEXT((15/(60*24)),"h:mm")),(TEXT(0,"h:mm")))</f>
        <v>0.15763888888888888</v>
      </c>
      <c r="P142" s="5" t="str">
        <f>TEXT(((SUMIF(Cocina[Número de Orden],Sala[[#This Row],[Número de Orden]],Cocina[Tiempo de Preparación]))/(60*24)),"h:mm")</f>
        <v>0:28</v>
      </c>
      <c r="Q142" s="3">
        <f>MAX((Sala[[#This Row],[Tiempo de permanencia]]-Sala[[#This Row],[Tiempo de preparación]]),0)</f>
        <v>0.13819444444444445</v>
      </c>
      <c r="R142" s="8">
        <f>SUMIF(Cocina[Número de Orden],Sala[[#This Row],[Número de Orden]],Cocina[Ganancia bruta])</f>
        <v>21</v>
      </c>
      <c r="S142" s="8">
        <f>SUMIF(Cocina[Número de Orden],Sala[[#This Row],[Número de Orden]],Cocina[Costo Unitario])</f>
        <v>13</v>
      </c>
      <c r="T142" s="2">
        <f>Sala[[#This Row],[Fecha de Salida]]</f>
        <v>45018</v>
      </c>
      <c r="U142" s="7" t="str">
        <f>TEXT(Sala[[#This Row],[Fecha factura]],"dddd")</f>
        <v>domingo</v>
      </c>
      <c r="V142" t="str">
        <f>IF(Sala[[#This Row],[Tiempo de degustación]]&gt;0,"Sí","No")</f>
        <v>Sí</v>
      </c>
      <c r="W142" s="19">
        <f>IF(Sala[[#This Row],[Cobrada]]="Sí",Sala[[#This Row],[Monto total]],0)</f>
        <v>21</v>
      </c>
    </row>
    <row r="143" spans="1:23" x14ac:dyDescent="0.25">
      <c r="A143">
        <v>14</v>
      </c>
      <c r="B143" t="s">
        <v>176</v>
      </c>
      <c r="C143">
        <v>3</v>
      </c>
      <c r="D143" s="2">
        <v>45018</v>
      </c>
      <c r="E143" s="3">
        <v>8.6805555555555552E-2</v>
      </c>
      <c r="F143" s="2">
        <v>45018</v>
      </c>
      <c r="G143" s="3">
        <v>0.1701388888888889</v>
      </c>
      <c r="H143" s="1" t="s">
        <v>23</v>
      </c>
      <c r="I143" t="s">
        <v>8</v>
      </c>
      <c r="J143" t="s">
        <v>601</v>
      </c>
      <c r="K143" s="9">
        <v>16.29</v>
      </c>
      <c r="L143" t="s">
        <v>28</v>
      </c>
      <c r="M143">
        <v>142</v>
      </c>
      <c r="N143" t="s">
        <v>59</v>
      </c>
      <c r="O143" s="3">
        <f>(Sala[[#This Row],[Hora de Salida]]-Sala[[#This Row],[Hora de llegada]])+IF(Sala[[#This Row],[Estado de la Mesa]]="Ocupada",(TEXT((15/(60*24)),"h:mm")),(TEXT(0,"h:mm")))</f>
        <v>9.3750000000000014E-2</v>
      </c>
      <c r="P143" s="5" t="str">
        <f>TEXT(((SUMIF(Cocina[Número de Orden],Sala[[#This Row],[Número de Orden]],Cocina[Tiempo de Preparación]))/(60*24)),"h:mm")</f>
        <v>1:10</v>
      </c>
      <c r="Q143" s="3">
        <f>MAX((Sala[[#This Row],[Tiempo de permanencia]]-Sala[[#This Row],[Tiempo de preparación]]),0)</f>
        <v>4.5138888888888902E-2</v>
      </c>
      <c r="R143" s="8">
        <f>SUMIF(Cocina[Número de Orden],Sala[[#This Row],[Número de Orden]],Cocina[Ganancia bruta])</f>
        <v>181</v>
      </c>
      <c r="S143" s="8">
        <f>SUMIF(Cocina[Número de Orden],Sala[[#This Row],[Número de Orden]],Cocina[Costo Unitario])</f>
        <v>53</v>
      </c>
      <c r="T143" s="2">
        <f>Sala[[#This Row],[Fecha de Salida]]</f>
        <v>45018</v>
      </c>
      <c r="U143" s="7" t="str">
        <f>TEXT(Sala[[#This Row],[Fecha factura]],"dddd")</f>
        <v>domingo</v>
      </c>
      <c r="V143" t="str">
        <f>IF(Sala[[#This Row],[Tiempo de degustación]]&gt;0,"Sí","No")</f>
        <v>Sí</v>
      </c>
      <c r="W143" s="19">
        <f>IF(Sala[[#This Row],[Cobrada]]="Sí",Sala[[#This Row],[Monto total]],0)</f>
        <v>181</v>
      </c>
    </row>
    <row r="144" spans="1:23" x14ac:dyDescent="0.25">
      <c r="A144">
        <v>9</v>
      </c>
      <c r="B144" t="s">
        <v>177</v>
      </c>
      <c r="C144">
        <v>4</v>
      </c>
      <c r="D144" s="2">
        <v>45018</v>
      </c>
      <c r="E144" s="3">
        <v>2.2222222222222223E-2</v>
      </c>
      <c r="F144" s="2">
        <v>45018</v>
      </c>
      <c r="G144" s="3">
        <v>0.1875</v>
      </c>
      <c r="H144" s="1" t="s">
        <v>23</v>
      </c>
      <c r="I144" t="s">
        <v>8</v>
      </c>
      <c r="J144" t="s">
        <v>13</v>
      </c>
      <c r="K144" s="9">
        <v>48.26</v>
      </c>
      <c r="L144" t="s">
        <v>17</v>
      </c>
      <c r="M144">
        <v>143</v>
      </c>
      <c r="N144" t="s">
        <v>593</v>
      </c>
      <c r="O144" s="3">
        <f>(Sala[[#This Row],[Hora de Salida]]-Sala[[#This Row],[Hora de llegada]])+IF(Sala[[#This Row],[Estado de la Mesa]]="Ocupada",(TEXT((15/(60*24)),"h:mm")),(TEXT(0,"h:mm")))</f>
        <v>0.16527777777777777</v>
      </c>
      <c r="P144" s="5" t="str">
        <f>TEXT(((SUMIF(Cocina[Número de Orden],Sala[[#This Row],[Número de Orden]],Cocina[Tiempo de Preparación]))/(60*24)),"h:mm")</f>
        <v>0:16</v>
      </c>
      <c r="Q144" s="3">
        <f>MAX((Sala[[#This Row],[Tiempo de permanencia]]-Sala[[#This Row],[Tiempo de preparación]]),0)</f>
        <v>0.15416666666666667</v>
      </c>
      <c r="R144" s="8">
        <f>SUMIF(Cocina[Número de Orden],Sala[[#This Row],[Número de Orden]],Cocina[Ganancia bruta])</f>
        <v>50</v>
      </c>
      <c r="S144" s="8">
        <f>SUMIF(Cocina[Número de Orden],Sala[[#This Row],[Número de Orden]],Cocina[Costo Unitario])</f>
        <v>15</v>
      </c>
      <c r="T144" s="2">
        <f>Sala[[#This Row],[Fecha de Salida]]</f>
        <v>45018</v>
      </c>
      <c r="U144" s="7" t="str">
        <f>TEXT(Sala[[#This Row],[Fecha factura]],"dddd")</f>
        <v>domingo</v>
      </c>
      <c r="V144" t="str">
        <f>IF(Sala[[#This Row],[Tiempo de degustación]]&gt;0,"Sí","No")</f>
        <v>Sí</v>
      </c>
      <c r="W144" s="19">
        <f>IF(Sala[[#This Row],[Cobrada]]="Sí",Sala[[#This Row],[Monto total]],0)</f>
        <v>50</v>
      </c>
    </row>
    <row r="145" spans="1:23" x14ac:dyDescent="0.25">
      <c r="A145">
        <v>18</v>
      </c>
      <c r="B145" t="s">
        <v>178</v>
      </c>
      <c r="C145">
        <v>1</v>
      </c>
      <c r="D145" s="2">
        <v>45018</v>
      </c>
      <c r="E145" s="3">
        <v>0.12361111111111112</v>
      </c>
      <c r="F145" s="2">
        <v>45018</v>
      </c>
      <c r="G145" s="3">
        <v>0.23055555555555557</v>
      </c>
      <c r="H145" s="1" t="s">
        <v>23</v>
      </c>
      <c r="I145" t="s">
        <v>25</v>
      </c>
      <c r="J145" t="s">
        <v>601</v>
      </c>
      <c r="K145" s="9">
        <v>11.22</v>
      </c>
      <c r="L145" t="s">
        <v>28</v>
      </c>
      <c r="M145">
        <v>144</v>
      </c>
      <c r="N145" t="s">
        <v>593</v>
      </c>
      <c r="O145" s="3">
        <f>(Sala[[#This Row],[Hora de Salida]]-Sala[[#This Row],[Hora de llegada]])+IF(Sala[[#This Row],[Estado de la Mesa]]="Ocupada",(TEXT((15/(60*24)),"h:mm")),(TEXT(0,"h:mm")))</f>
        <v>0.11736111111111112</v>
      </c>
      <c r="P145" s="5" t="str">
        <f>TEXT(((SUMIF(Cocina[Número de Orden],Sala[[#This Row],[Número de Orden]],Cocina[Tiempo de Preparación]))/(60*24)),"h:mm")</f>
        <v>2:30</v>
      </c>
      <c r="Q145" s="3">
        <f>MAX((Sala[[#This Row],[Tiempo de permanencia]]-Sala[[#This Row],[Tiempo de preparación]]),0)</f>
        <v>1.3194444444444453E-2</v>
      </c>
      <c r="R145" s="8">
        <f>SUMIF(Cocina[Número de Orden],Sala[[#This Row],[Número de Orden]],Cocina[Ganancia bruta])</f>
        <v>185</v>
      </c>
      <c r="S145" s="8">
        <f>SUMIF(Cocina[Número de Orden],Sala[[#This Row],[Número de Orden]],Cocina[Costo Unitario])</f>
        <v>70</v>
      </c>
      <c r="T145" s="2">
        <f>Sala[[#This Row],[Fecha de Salida]]</f>
        <v>45018</v>
      </c>
      <c r="U145" s="7" t="str">
        <f>TEXT(Sala[[#This Row],[Fecha factura]],"dddd")</f>
        <v>domingo</v>
      </c>
      <c r="V145" t="str">
        <f>IF(Sala[[#This Row],[Tiempo de degustación]]&gt;0,"Sí","No")</f>
        <v>Sí</v>
      </c>
      <c r="W145" s="19">
        <f>IF(Sala[[#This Row],[Cobrada]]="Sí",Sala[[#This Row],[Monto total]],0)</f>
        <v>185</v>
      </c>
    </row>
    <row r="146" spans="1:23" x14ac:dyDescent="0.25">
      <c r="A146">
        <v>2</v>
      </c>
      <c r="B146" t="s">
        <v>179</v>
      </c>
      <c r="C146">
        <v>5</v>
      </c>
      <c r="D146" s="2">
        <v>45018</v>
      </c>
      <c r="E146" s="3">
        <v>2.5694444444444443E-2</v>
      </c>
      <c r="F146" s="2">
        <v>45018</v>
      </c>
      <c r="G146" s="3">
        <v>7.0833333333333331E-2</v>
      </c>
      <c r="H146" s="1" t="s">
        <v>16</v>
      </c>
      <c r="I146" t="s">
        <v>25</v>
      </c>
      <c r="J146" t="s">
        <v>601</v>
      </c>
      <c r="K146" s="9">
        <v>11.32</v>
      </c>
      <c r="L146" t="s">
        <v>28</v>
      </c>
      <c r="M146">
        <v>145</v>
      </c>
      <c r="N146" t="s">
        <v>29</v>
      </c>
      <c r="O146" s="3">
        <f>(Sala[[#This Row],[Hora de Salida]]-Sala[[#This Row],[Hora de llegada]])+IF(Sala[[#This Row],[Estado de la Mesa]]="Ocupada",(TEXT((15/(60*24)),"h:mm")),(TEXT(0,"h:mm")))</f>
        <v>5.5555555555555552E-2</v>
      </c>
      <c r="P146" s="5" t="str">
        <f>TEXT(((SUMIF(Cocina[Número de Orden],Sala[[#This Row],[Número de Orden]],Cocina[Tiempo de Preparación]))/(60*24)),"h:mm")</f>
        <v>1:46</v>
      </c>
      <c r="Q146" s="3">
        <f>MAX((Sala[[#This Row],[Tiempo de permanencia]]-Sala[[#This Row],[Tiempo de preparación]]),0)</f>
        <v>0</v>
      </c>
      <c r="R146" s="8">
        <f>SUMIF(Cocina[Número de Orden],Sala[[#This Row],[Número de Orden]],Cocina[Ganancia bruta])</f>
        <v>126</v>
      </c>
      <c r="S146" s="8">
        <f>SUMIF(Cocina[Número de Orden],Sala[[#This Row],[Número de Orden]],Cocina[Costo Unitario])</f>
        <v>31</v>
      </c>
      <c r="T146" s="2">
        <f>Sala[[#This Row],[Fecha de Salida]]</f>
        <v>45018</v>
      </c>
      <c r="U146" s="7" t="str">
        <f>TEXT(Sala[[#This Row],[Fecha factura]],"dddd")</f>
        <v>domingo</v>
      </c>
      <c r="V146" t="str">
        <f>IF(Sala[[#This Row],[Tiempo de degustación]]&gt;0,"Sí","No")</f>
        <v>No</v>
      </c>
      <c r="W146" s="19">
        <f>IF(Sala[[#This Row],[Cobrada]]="Sí",Sala[[#This Row],[Monto total]],0)</f>
        <v>0</v>
      </c>
    </row>
    <row r="147" spans="1:23" x14ac:dyDescent="0.25">
      <c r="A147">
        <v>8</v>
      </c>
      <c r="B147" t="s">
        <v>180</v>
      </c>
      <c r="C147">
        <v>6</v>
      </c>
      <c r="D147" s="2">
        <v>45018</v>
      </c>
      <c r="E147" s="3">
        <v>6.9444444444444448E-2</v>
      </c>
      <c r="F147" s="2">
        <v>45018</v>
      </c>
      <c r="G147" s="3">
        <v>0.12083333333333333</v>
      </c>
      <c r="H147" s="1" t="s">
        <v>7</v>
      </c>
      <c r="I147" t="s">
        <v>8</v>
      </c>
      <c r="J147" t="s">
        <v>601</v>
      </c>
      <c r="K147" s="9">
        <v>38.4</v>
      </c>
      <c r="L147" t="s">
        <v>9</v>
      </c>
      <c r="M147">
        <v>146</v>
      </c>
      <c r="N147" t="s">
        <v>21</v>
      </c>
      <c r="O147" s="3">
        <f>(Sala[[#This Row],[Hora de Salida]]-Sala[[#This Row],[Hora de llegada]])+IF(Sala[[#This Row],[Estado de la Mesa]]="Ocupada",(TEXT((15/(60*24)),"h:mm")),(TEXT(0,"h:mm")))</f>
        <v>5.1388888888888887E-2</v>
      </c>
      <c r="P147" s="5" t="str">
        <f>TEXT(((SUMIF(Cocina[Número de Orden],Sala[[#This Row],[Número de Orden]],Cocina[Tiempo de Preparación]))/(60*24)),"h:mm")</f>
        <v>0:47</v>
      </c>
      <c r="Q147" s="3">
        <f>MAX((Sala[[#This Row],[Tiempo de permanencia]]-Sala[[#This Row],[Tiempo de preparación]]),0)</f>
        <v>1.8749999999999996E-2</v>
      </c>
      <c r="R147" s="8">
        <f>SUMIF(Cocina[Número de Orden],Sala[[#This Row],[Número de Orden]],Cocina[Ganancia bruta])</f>
        <v>62</v>
      </c>
      <c r="S147" s="8">
        <f>SUMIF(Cocina[Número de Orden],Sala[[#This Row],[Número de Orden]],Cocina[Costo Unitario])</f>
        <v>19</v>
      </c>
      <c r="T147" s="2">
        <f>Sala[[#This Row],[Fecha de Salida]]</f>
        <v>45018</v>
      </c>
      <c r="U147" s="7" t="str">
        <f>TEXT(Sala[[#This Row],[Fecha factura]],"dddd")</f>
        <v>domingo</v>
      </c>
      <c r="V147" t="str">
        <f>IF(Sala[[#This Row],[Tiempo de degustación]]&gt;0,"Sí","No")</f>
        <v>Sí</v>
      </c>
      <c r="W147" s="19">
        <f>IF(Sala[[#This Row],[Cobrada]]="Sí",Sala[[#This Row],[Monto total]],0)</f>
        <v>62</v>
      </c>
    </row>
    <row r="148" spans="1:23" x14ac:dyDescent="0.25">
      <c r="A148">
        <v>5</v>
      </c>
      <c r="B148" t="s">
        <v>181</v>
      </c>
      <c r="C148">
        <v>4</v>
      </c>
      <c r="D148" s="2">
        <v>45018</v>
      </c>
      <c r="E148" s="3">
        <v>0.13750000000000001</v>
      </c>
      <c r="F148" s="2">
        <v>45018</v>
      </c>
      <c r="G148" s="3">
        <v>0.20694444444444443</v>
      </c>
      <c r="H148" s="1" t="s">
        <v>7</v>
      </c>
      <c r="I148" t="s">
        <v>12</v>
      </c>
      <c r="J148" t="s">
        <v>601</v>
      </c>
      <c r="K148" s="9">
        <v>27.14</v>
      </c>
      <c r="L148" t="s">
        <v>9</v>
      </c>
      <c r="M148">
        <v>147</v>
      </c>
      <c r="N148" t="s">
        <v>14</v>
      </c>
      <c r="O148" s="3">
        <f>(Sala[[#This Row],[Hora de Salida]]-Sala[[#This Row],[Hora de llegada]])+IF(Sala[[#This Row],[Estado de la Mesa]]="Ocupada",(TEXT((15/(60*24)),"h:mm")),(TEXT(0,"h:mm")))</f>
        <v>6.944444444444442E-2</v>
      </c>
      <c r="P148" s="5" t="str">
        <f>TEXT(((SUMIF(Cocina[Número de Orden],Sala[[#This Row],[Número de Orden]],Cocina[Tiempo de Preparación]))/(60*24)),"h:mm")</f>
        <v>0:33</v>
      </c>
      <c r="Q148" s="3">
        <f>MAX((Sala[[#This Row],[Tiempo de permanencia]]-Sala[[#This Row],[Tiempo de preparación]]),0)</f>
        <v>4.6527777777777751E-2</v>
      </c>
      <c r="R148" s="8">
        <f>SUMIF(Cocina[Número de Orden],Sala[[#This Row],[Número de Orden]],Cocina[Ganancia bruta])</f>
        <v>84</v>
      </c>
      <c r="S148" s="8">
        <f>SUMIF(Cocina[Número de Orden],Sala[[#This Row],[Número de Orden]],Cocina[Costo Unitario])</f>
        <v>38</v>
      </c>
      <c r="T148" s="2">
        <f>Sala[[#This Row],[Fecha de Salida]]</f>
        <v>45018</v>
      </c>
      <c r="U148" s="7" t="str">
        <f>TEXT(Sala[[#This Row],[Fecha factura]],"dddd")</f>
        <v>domingo</v>
      </c>
      <c r="V148" t="str">
        <f>IF(Sala[[#This Row],[Tiempo de degustación]]&gt;0,"Sí","No")</f>
        <v>Sí</v>
      </c>
      <c r="W148" s="19">
        <f>IF(Sala[[#This Row],[Cobrada]]="Sí",Sala[[#This Row],[Monto total]],0)</f>
        <v>84</v>
      </c>
    </row>
    <row r="149" spans="1:23" x14ac:dyDescent="0.25">
      <c r="A149">
        <v>10</v>
      </c>
      <c r="B149" t="s">
        <v>182</v>
      </c>
      <c r="C149">
        <v>6</v>
      </c>
      <c r="D149" s="2">
        <v>45018</v>
      </c>
      <c r="E149" s="3">
        <v>0.16111111111111112</v>
      </c>
      <c r="F149" s="2">
        <v>45018</v>
      </c>
      <c r="G149" s="3">
        <v>0.24930555555555556</v>
      </c>
      <c r="H149" s="1" t="s">
        <v>7</v>
      </c>
      <c r="I149" t="s">
        <v>8</v>
      </c>
      <c r="J149" t="s">
        <v>600</v>
      </c>
      <c r="K149" s="9">
        <v>46.26</v>
      </c>
      <c r="L149" t="s">
        <v>28</v>
      </c>
      <c r="M149">
        <v>148</v>
      </c>
      <c r="N149" t="s">
        <v>14</v>
      </c>
      <c r="O149" s="3">
        <f>(Sala[[#This Row],[Hora de Salida]]-Sala[[#This Row],[Hora de llegada]])+IF(Sala[[#This Row],[Estado de la Mesa]]="Ocupada",(TEXT((15/(60*24)),"h:mm")),(TEXT(0,"h:mm")))</f>
        <v>9.8611111111111108E-2</v>
      </c>
      <c r="P149" s="5" t="str">
        <f>TEXT(((SUMIF(Cocina[Número de Orden],Sala[[#This Row],[Número de Orden]],Cocina[Tiempo de Preparación]))/(60*24)),"h:mm")</f>
        <v>2:39</v>
      </c>
      <c r="Q149" s="3">
        <f>MAX((Sala[[#This Row],[Tiempo de permanencia]]-Sala[[#This Row],[Tiempo de preparación]]),0)</f>
        <v>0</v>
      </c>
      <c r="R149" s="8">
        <f>SUMIF(Cocina[Número de Orden],Sala[[#This Row],[Número de Orden]],Cocina[Ganancia bruta])</f>
        <v>212</v>
      </c>
      <c r="S149" s="8">
        <f>SUMIF(Cocina[Número de Orden],Sala[[#This Row],[Número de Orden]],Cocina[Costo Unitario])</f>
        <v>64</v>
      </c>
      <c r="T149" s="2">
        <f>Sala[[#This Row],[Fecha de Salida]]</f>
        <v>45018</v>
      </c>
      <c r="U149" s="7" t="str">
        <f>TEXT(Sala[[#This Row],[Fecha factura]],"dddd")</f>
        <v>domingo</v>
      </c>
      <c r="V149" t="str">
        <f>IF(Sala[[#This Row],[Tiempo de degustación]]&gt;0,"Sí","No")</f>
        <v>No</v>
      </c>
      <c r="W149" s="19">
        <f>IF(Sala[[#This Row],[Cobrada]]="Sí",Sala[[#This Row],[Monto total]],0)</f>
        <v>0</v>
      </c>
    </row>
    <row r="150" spans="1:23" x14ac:dyDescent="0.25">
      <c r="A150">
        <v>18</v>
      </c>
      <c r="B150" t="s">
        <v>183</v>
      </c>
      <c r="C150">
        <v>4</v>
      </c>
      <c r="D150" s="2">
        <v>45018</v>
      </c>
      <c r="E150" s="3">
        <v>6.5972222222222224E-2</v>
      </c>
      <c r="F150" s="2">
        <v>45018</v>
      </c>
      <c r="G150" s="3">
        <v>0.2013888888888889</v>
      </c>
      <c r="H150" s="1" t="s">
        <v>20</v>
      </c>
      <c r="I150" t="s">
        <v>12</v>
      </c>
      <c r="J150" t="s">
        <v>601</v>
      </c>
      <c r="K150" s="9">
        <v>15.92</v>
      </c>
      <c r="L150" t="s">
        <v>28</v>
      </c>
      <c r="M150">
        <v>149</v>
      </c>
      <c r="N150" t="s">
        <v>18</v>
      </c>
      <c r="O150" s="3">
        <f>(Sala[[#This Row],[Hora de Salida]]-Sala[[#This Row],[Hora de llegada]])+IF(Sala[[#This Row],[Estado de la Mesa]]="Ocupada",(TEXT((15/(60*24)),"h:mm")),(TEXT(0,"h:mm")))</f>
        <v>0.14583333333333334</v>
      </c>
      <c r="P150" s="5" t="str">
        <f>TEXT(((SUMIF(Cocina[Número de Orden],Sala[[#This Row],[Número de Orden]],Cocina[Tiempo de Preparación]))/(60*24)),"h:mm")</f>
        <v>2:19</v>
      </c>
      <c r="Q150" s="3">
        <f>MAX((Sala[[#This Row],[Tiempo de permanencia]]-Sala[[#This Row],[Tiempo de preparación]]),0)</f>
        <v>4.9305555555555561E-2</v>
      </c>
      <c r="R150" s="8">
        <f>SUMIF(Cocina[Número de Orden],Sala[[#This Row],[Número de Orden]],Cocina[Ganancia bruta])</f>
        <v>226</v>
      </c>
      <c r="S150" s="8">
        <f>SUMIF(Cocina[Número de Orden],Sala[[#This Row],[Número de Orden]],Cocina[Costo Unitario])</f>
        <v>65</v>
      </c>
      <c r="T150" s="2">
        <f>Sala[[#This Row],[Fecha de Salida]]</f>
        <v>45018</v>
      </c>
      <c r="U150" s="7" t="str">
        <f>TEXT(Sala[[#This Row],[Fecha factura]],"dddd")</f>
        <v>domingo</v>
      </c>
      <c r="V150" t="str">
        <f>IF(Sala[[#This Row],[Tiempo de degustación]]&gt;0,"Sí","No")</f>
        <v>Sí</v>
      </c>
      <c r="W150" s="19">
        <f>IF(Sala[[#This Row],[Cobrada]]="Sí",Sala[[#This Row],[Monto total]],0)</f>
        <v>226</v>
      </c>
    </row>
    <row r="151" spans="1:23" x14ac:dyDescent="0.25">
      <c r="A151">
        <v>18</v>
      </c>
      <c r="B151" t="s">
        <v>184</v>
      </c>
      <c r="C151">
        <v>6</v>
      </c>
      <c r="D151" s="2">
        <v>45018</v>
      </c>
      <c r="E151" s="3">
        <v>2.5694444444444443E-2</v>
      </c>
      <c r="F151" s="2">
        <v>45018</v>
      </c>
      <c r="G151" s="3">
        <v>0.13194444444444445</v>
      </c>
      <c r="H151" s="1" t="s">
        <v>11</v>
      </c>
      <c r="I151" t="s">
        <v>8</v>
      </c>
      <c r="J151" t="s">
        <v>600</v>
      </c>
      <c r="K151" s="9">
        <v>48.43</v>
      </c>
      <c r="L151" t="s">
        <v>17</v>
      </c>
      <c r="M151">
        <v>150</v>
      </c>
      <c r="N151" t="s">
        <v>59</v>
      </c>
      <c r="O151" s="3">
        <f>(Sala[[#This Row],[Hora de Salida]]-Sala[[#This Row],[Hora de llegada]])+IF(Sala[[#This Row],[Estado de la Mesa]]="Ocupada",(TEXT((15/(60*24)),"h:mm")),(TEXT(0,"h:mm")))</f>
        <v>0.10625000000000001</v>
      </c>
      <c r="P151" s="5" t="str">
        <f>TEXT(((SUMIF(Cocina[Número de Orden],Sala[[#This Row],[Número de Orden]],Cocina[Tiempo de Preparación]))/(60*24)),"h:mm")</f>
        <v>1:46</v>
      </c>
      <c r="Q151" s="3">
        <f>MAX((Sala[[#This Row],[Tiempo de permanencia]]-Sala[[#This Row],[Tiempo de preparación]]),0)</f>
        <v>3.2638888888888898E-2</v>
      </c>
      <c r="R151" s="8">
        <f>SUMIF(Cocina[Número de Orden],Sala[[#This Row],[Número de Orden]],Cocina[Ganancia bruta])</f>
        <v>150</v>
      </c>
      <c r="S151" s="8">
        <f>SUMIF(Cocina[Número de Orden],Sala[[#This Row],[Número de Orden]],Cocina[Costo Unitario])</f>
        <v>45</v>
      </c>
      <c r="T151" s="2">
        <f>Sala[[#This Row],[Fecha de Salida]]</f>
        <v>45018</v>
      </c>
      <c r="U151" s="7" t="str">
        <f>TEXT(Sala[[#This Row],[Fecha factura]],"dddd")</f>
        <v>domingo</v>
      </c>
      <c r="V151" t="str">
        <f>IF(Sala[[#This Row],[Tiempo de degustación]]&gt;0,"Sí","No")</f>
        <v>Sí</v>
      </c>
      <c r="W151" s="19">
        <f>IF(Sala[[#This Row],[Cobrada]]="Sí",Sala[[#This Row],[Monto total]],0)</f>
        <v>150</v>
      </c>
    </row>
    <row r="152" spans="1:23" x14ac:dyDescent="0.25">
      <c r="A152">
        <v>6</v>
      </c>
      <c r="B152" t="s">
        <v>185</v>
      </c>
      <c r="C152">
        <v>2</v>
      </c>
      <c r="D152" s="2">
        <v>45018</v>
      </c>
      <c r="E152" s="3">
        <v>0.13541666666666666</v>
      </c>
      <c r="F152" s="2">
        <v>45018</v>
      </c>
      <c r="G152" s="3">
        <v>0.28680555555555554</v>
      </c>
      <c r="H152" s="1" t="s">
        <v>23</v>
      </c>
      <c r="I152" t="s">
        <v>25</v>
      </c>
      <c r="J152" t="s">
        <v>601</v>
      </c>
      <c r="K152" s="9">
        <v>41.51</v>
      </c>
      <c r="L152" t="s">
        <v>28</v>
      </c>
      <c r="M152">
        <v>151</v>
      </c>
      <c r="N152" t="s">
        <v>44</v>
      </c>
      <c r="O152" s="3">
        <f>(Sala[[#This Row],[Hora de Salida]]-Sala[[#This Row],[Hora de llegada]])+IF(Sala[[#This Row],[Estado de la Mesa]]="Ocupada",(TEXT((15/(60*24)),"h:mm")),(TEXT(0,"h:mm")))</f>
        <v>0.16180555555555554</v>
      </c>
      <c r="P152" s="5" t="str">
        <f>TEXT(((SUMIF(Cocina[Número de Orden],Sala[[#This Row],[Número de Orden]],Cocina[Tiempo de Preparación]))/(60*24)),"h:mm")</f>
        <v>0:19</v>
      </c>
      <c r="Q152" s="3">
        <f>MAX((Sala[[#This Row],[Tiempo de permanencia]]-Sala[[#This Row],[Tiempo de preparación]]),0)</f>
        <v>0.14861111111111108</v>
      </c>
      <c r="R152" s="8">
        <f>SUMIF(Cocina[Número de Orden],Sala[[#This Row],[Número de Orden]],Cocina[Ganancia bruta])</f>
        <v>132</v>
      </c>
      <c r="S152" s="8">
        <f>SUMIF(Cocina[Número de Orden],Sala[[#This Row],[Número de Orden]],Cocina[Costo Unitario])</f>
        <v>27</v>
      </c>
      <c r="T152" s="2">
        <f>Sala[[#This Row],[Fecha de Salida]]</f>
        <v>45018</v>
      </c>
      <c r="U152" s="7" t="str">
        <f>TEXT(Sala[[#This Row],[Fecha factura]],"dddd")</f>
        <v>domingo</v>
      </c>
      <c r="V152" t="str">
        <f>IF(Sala[[#This Row],[Tiempo de degustación]]&gt;0,"Sí","No")</f>
        <v>Sí</v>
      </c>
      <c r="W152" s="19">
        <f>IF(Sala[[#This Row],[Cobrada]]="Sí",Sala[[#This Row],[Monto total]],0)</f>
        <v>132</v>
      </c>
    </row>
    <row r="153" spans="1:23" x14ac:dyDescent="0.25">
      <c r="A153">
        <v>5</v>
      </c>
      <c r="B153" t="s">
        <v>186</v>
      </c>
      <c r="C153">
        <v>6</v>
      </c>
      <c r="D153" s="2">
        <v>45018</v>
      </c>
      <c r="E153" s="3">
        <v>5.1388888888888887E-2</v>
      </c>
      <c r="F153" s="2">
        <v>45018</v>
      </c>
      <c r="G153" s="3">
        <v>0.11944444444444445</v>
      </c>
      <c r="H153" s="1" t="s">
        <v>23</v>
      </c>
      <c r="I153" t="s">
        <v>8</v>
      </c>
      <c r="J153" t="s">
        <v>600</v>
      </c>
      <c r="K153" s="9">
        <v>25.57</v>
      </c>
      <c r="L153" t="s">
        <v>9</v>
      </c>
      <c r="M153">
        <v>152</v>
      </c>
      <c r="N153" t="s">
        <v>44</v>
      </c>
      <c r="O153" s="3">
        <f>(Sala[[#This Row],[Hora de Salida]]-Sala[[#This Row],[Hora de llegada]])+IF(Sala[[#This Row],[Estado de la Mesa]]="Ocupada",(TEXT((15/(60*24)),"h:mm")),(TEXT(0,"h:mm")))</f>
        <v>6.8055555555555564E-2</v>
      </c>
      <c r="P153" s="5" t="str">
        <f>TEXT(((SUMIF(Cocina[Número de Orden],Sala[[#This Row],[Número de Orden]],Cocina[Tiempo de Preparación]))/(60*24)),"h:mm")</f>
        <v>0:12</v>
      </c>
      <c r="Q153" s="3">
        <f>MAX((Sala[[#This Row],[Tiempo de permanencia]]-Sala[[#This Row],[Tiempo de preparación]]),0)</f>
        <v>5.9722222222222232E-2</v>
      </c>
      <c r="R153" s="8">
        <f>SUMIF(Cocina[Número de Orden],Sala[[#This Row],[Número de Orden]],Cocina[Ganancia bruta])</f>
        <v>56</v>
      </c>
      <c r="S153" s="8">
        <f>SUMIF(Cocina[Número de Orden],Sala[[#This Row],[Número de Orden]],Cocina[Costo Unitario])</f>
        <v>16</v>
      </c>
      <c r="T153" s="2">
        <f>Sala[[#This Row],[Fecha de Salida]]</f>
        <v>45018</v>
      </c>
      <c r="U153" s="7" t="str">
        <f>TEXT(Sala[[#This Row],[Fecha factura]],"dddd")</f>
        <v>domingo</v>
      </c>
      <c r="V153" t="str">
        <f>IF(Sala[[#This Row],[Tiempo de degustación]]&gt;0,"Sí","No")</f>
        <v>Sí</v>
      </c>
      <c r="W153" s="19">
        <f>IF(Sala[[#This Row],[Cobrada]]="Sí",Sala[[#This Row],[Monto total]],0)</f>
        <v>56</v>
      </c>
    </row>
    <row r="154" spans="1:23" x14ac:dyDescent="0.25">
      <c r="A154">
        <v>10</v>
      </c>
      <c r="B154" t="s">
        <v>75</v>
      </c>
      <c r="C154">
        <v>1</v>
      </c>
      <c r="D154" s="2">
        <v>45018</v>
      </c>
      <c r="E154" s="3">
        <v>0.12916666666666668</v>
      </c>
      <c r="F154" s="2">
        <v>45018</v>
      </c>
      <c r="G154" s="3">
        <v>0.22638888888888889</v>
      </c>
      <c r="H154" s="1" t="s">
        <v>16</v>
      </c>
      <c r="I154" t="s">
        <v>12</v>
      </c>
      <c r="J154" t="s">
        <v>600</v>
      </c>
      <c r="K154" s="9">
        <v>42.84</v>
      </c>
      <c r="L154" t="s">
        <v>28</v>
      </c>
      <c r="M154">
        <v>153</v>
      </c>
      <c r="N154" t="s">
        <v>21</v>
      </c>
      <c r="O154" s="3">
        <f>(Sala[[#This Row],[Hora de Salida]]-Sala[[#This Row],[Hora de llegada]])+IF(Sala[[#This Row],[Estado de la Mesa]]="Ocupada",(TEXT((15/(60*24)),"h:mm")),(TEXT(0,"h:mm")))</f>
        <v>0.10763888888888888</v>
      </c>
      <c r="P154" s="5" t="str">
        <f>TEXT(((SUMIF(Cocina[Número de Orden],Sala[[#This Row],[Número de Orden]],Cocina[Tiempo de Preparación]))/(60*24)),"h:mm")</f>
        <v>1:29</v>
      </c>
      <c r="Q154" s="3">
        <f>MAX((Sala[[#This Row],[Tiempo de permanencia]]-Sala[[#This Row],[Tiempo de preparación]]),0)</f>
        <v>4.5833333333333323E-2</v>
      </c>
      <c r="R154" s="8">
        <f>SUMIF(Cocina[Número de Orden],Sala[[#This Row],[Número de Orden]],Cocina[Ganancia bruta])</f>
        <v>203</v>
      </c>
      <c r="S154" s="8">
        <f>SUMIF(Cocina[Número de Orden],Sala[[#This Row],[Número de Orden]],Cocina[Costo Unitario])</f>
        <v>59</v>
      </c>
      <c r="T154" s="2">
        <f>Sala[[#This Row],[Fecha de Salida]]</f>
        <v>45018</v>
      </c>
      <c r="U154" s="7" t="str">
        <f>TEXT(Sala[[#This Row],[Fecha factura]],"dddd")</f>
        <v>domingo</v>
      </c>
      <c r="V154" t="str">
        <f>IF(Sala[[#This Row],[Tiempo de degustación]]&gt;0,"Sí","No")</f>
        <v>Sí</v>
      </c>
      <c r="W154" s="19">
        <f>IF(Sala[[#This Row],[Cobrada]]="Sí",Sala[[#This Row],[Monto total]],0)</f>
        <v>203</v>
      </c>
    </row>
    <row r="155" spans="1:23" x14ac:dyDescent="0.25">
      <c r="A155">
        <v>11</v>
      </c>
      <c r="B155" t="s">
        <v>187</v>
      </c>
      <c r="C155">
        <v>6</v>
      </c>
      <c r="D155" s="2">
        <v>45018</v>
      </c>
      <c r="E155" s="3">
        <v>8.9583333333333334E-2</v>
      </c>
      <c r="F155" s="2">
        <v>45018</v>
      </c>
      <c r="G155" s="3">
        <v>0.15</v>
      </c>
      <c r="H155" s="1" t="s">
        <v>11</v>
      </c>
      <c r="I155" t="s">
        <v>12</v>
      </c>
      <c r="J155" t="s">
        <v>601</v>
      </c>
      <c r="K155" s="9">
        <v>17.2</v>
      </c>
      <c r="L155" t="s">
        <v>17</v>
      </c>
      <c r="M155">
        <v>154</v>
      </c>
      <c r="N155" t="s">
        <v>44</v>
      </c>
      <c r="O155" s="3">
        <f>(Sala[[#This Row],[Hora de Salida]]-Sala[[#This Row],[Hora de llegada]])+IF(Sala[[#This Row],[Estado de la Mesa]]="Ocupada",(TEXT((15/(60*24)),"h:mm")),(TEXT(0,"h:mm")))</f>
        <v>6.041666666666666E-2</v>
      </c>
      <c r="P155" s="5" t="str">
        <f>TEXT(((SUMIF(Cocina[Número de Orden],Sala[[#This Row],[Número de Orden]],Cocina[Tiempo de Preparación]))/(60*24)),"h:mm")</f>
        <v>1:22</v>
      </c>
      <c r="Q155" s="3">
        <f>MAX((Sala[[#This Row],[Tiempo de permanencia]]-Sala[[#This Row],[Tiempo de preparación]]),0)</f>
        <v>3.4722222222222168E-3</v>
      </c>
      <c r="R155" s="8">
        <f>SUMIF(Cocina[Número de Orden],Sala[[#This Row],[Número de Orden]],Cocina[Ganancia bruta])</f>
        <v>144</v>
      </c>
      <c r="S155" s="8">
        <f>SUMIF(Cocina[Número de Orden],Sala[[#This Row],[Número de Orden]],Cocina[Costo Unitario])</f>
        <v>32</v>
      </c>
      <c r="T155" s="2">
        <f>Sala[[#This Row],[Fecha de Salida]]</f>
        <v>45018</v>
      </c>
      <c r="U155" s="7" t="str">
        <f>TEXT(Sala[[#This Row],[Fecha factura]],"dddd")</f>
        <v>domingo</v>
      </c>
      <c r="V155" t="str">
        <f>IF(Sala[[#This Row],[Tiempo de degustación]]&gt;0,"Sí","No")</f>
        <v>Sí</v>
      </c>
      <c r="W155" s="19">
        <f>IF(Sala[[#This Row],[Cobrada]]="Sí",Sala[[#This Row],[Monto total]],0)</f>
        <v>144</v>
      </c>
    </row>
    <row r="156" spans="1:23" x14ac:dyDescent="0.25">
      <c r="A156">
        <v>7</v>
      </c>
      <c r="B156" t="s">
        <v>188</v>
      </c>
      <c r="C156">
        <v>2</v>
      </c>
      <c r="D156" s="2">
        <v>45018</v>
      </c>
      <c r="E156" s="3">
        <v>7.8472222222222221E-2</v>
      </c>
      <c r="F156" s="2">
        <v>45018</v>
      </c>
      <c r="G156" s="3">
        <v>0.19722222222222222</v>
      </c>
      <c r="H156" s="1" t="s">
        <v>20</v>
      </c>
      <c r="I156" t="s">
        <v>8</v>
      </c>
      <c r="J156" t="s">
        <v>601</v>
      </c>
      <c r="K156" s="9">
        <v>25.72</v>
      </c>
      <c r="L156" t="s">
        <v>9</v>
      </c>
      <c r="M156">
        <v>155</v>
      </c>
      <c r="N156" t="s">
        <v>29</v>
      </c>
      <c r="O156" s="3">
        <f>(Sala[[#This Row],[Hora de Salida]]-Sala[[#This Row],[Hora de llegada]])+IF(Sala[[#This Row],[Estado de la Mesa]]="Ocupada",(TEXT((15/(60*24)),"h:mm")),(TEXT(0,"h:mm")))</f>
        <v>0.11874999999999999</v>
      </c>
      <c r="P156" s="5" t="str">
        <f>TEXT(((SUMIF(Cocina[Número de Orden],Sala[[#This Row],[Número de Orden]],Cocina[Tiempo de Preparación]))/(60*24)),"h:mm")</f>
        <v>1:40</v>
      </c>
      <c r="Q156" s="3">
        <f>MAX((Sala[[#This Row],[Tiempo de permanencia]]-Sala[[#This Row],[Tiempo de preparación]]),0)</f>
        <v>4.9305555555555547E-2</v>
      </c>
      <c r="R156" s="8">
        <f>SUMIF(Cocina[Número de Orden],Sala[[#This Row],[Número de Orden]],Cocina[Ganancia bruta])</f>
        <v>136</v>
      </c>
      <c r="S156" s="8">
        <f>SUMIF(Cocina[Número de Orden],Sala[[#This Row],[Número de Orden]],Cocina[Costo Unitario])</f>
        <v>47</v>
      </c>
      <c r="T156" s="2">
        <f>Sala[[#This Row],[Fecha de Salida]]</f>
        <v>45018</v>
      </c>
      <c r="U156" s="7" t="str">
        <f>TEXT(Sala[[#This Row],[Fecha factura]],"dddd")</f>
        <v>domingo</v>
      </c>
      <c r="V156" t="str">
        <f>IF(Sala[[#This Row],[Tiempo de degustación]]&gt;0,"Sí","No")</f>
        <v>Sí</v>
      </c>
      <c r="W156" s="19">
        <f>IF(Sala[[#This Row],[Cobrada]]="Sí",Sala[[#This Row],[Monto total]],0)</f>
        <v>136</v>
      </c>
    </row>
    <row r="157" spans="1:23" x14ac:dyDescent="0.25">
      <c r="A157">
        <v>6</v>
      </c>
      <c r="B157" t="s">
        <v>189</v>
      </c>
      <c r="C157">
        <v>4</v>
      </c>
      <c r="D157" s="2">
        <v>45018</v>
      </c>
      <c r="E157" s="3">
        <v>2.7777777777777776E-2</v>
      </c>
      <c r="F157" s="2">
        <v>45018</v>
      </c>
      <c r="G157" s="3">
        <v>0.17847222222222223</v>
      </c>
      <c r="H157" s="1" t="s">
        <v>7</v>
      </c>
      <c r="I157" t="s">
        <v>25</v>
      </c>
      <c r="J157" t="s">
        <v>601</v>
      </c>
      <c r="K157" s="9">
        <v>19.03</v>
      </c>
      <c r="L157" t="s">
        <v>17</v>
      </c>
      <c r="M157">
        <v>156</v>
      </c>
      <c r="N157" t="s">
        <v>594</v>
      </c>
      <c r="O157" s="3">
        <f>(Sala[[#This Row],[Hora de Salida]]-Sala[[#This Row],[Hora de llegada]])+IF(Sala[[#This Row],[Estado de la Mesa]]="Ocupada",(TEXT((15/(60*24)),"h:mm")),(TEXT(0,"h:mm")))</f>
        <v>0.15069444444444446</v>
      </c>
      <c r="P157" s="5" t="str">
        <f>TEXT(((SUMIF(Cocina[Número de Orden],Sala[[#This Row],[Número de Orden]],Cocina[Tiempo de Preparación]))/(60*24)),"h:mm")</f>
        <v>0:06</v>
      </c>
      <c r="Q157" s="3">
        <f>MAX((Sala[[#This Row],[Tiempo de permanencia]]-Sala[[#This Row],[Tiempo de preparación]]),0)</f>
        <v>0.14652777777777778</v>
      </c>
      <c r="R157" s="8">
        <f>SUMIF(Cocina[Número de Orden],Sala[[#This Row],[Número de Orden]],Cocina[Ganancia bruta])</f>
        <v>56</v>
      </c>
      <c r="S157" s="8">
        <f>SUMIF(Cocina[Número de Orden],Sala[[#This Row],[Número de Orden]],Cocina[Costo Unitario])</f>
        <v>16</v>
      </c>
      <c r="T157" s="2">
        <f>Sala[[#This Row],[Fecha de Salida]]</f>
        <v>45018</v>
      </c>
      <c r="U157" s="7" t="str">
        <f>TEXT(Sala[[#This Row],[Fecha factura]],"dddd")</f>
        <v>domingo</v>
      </c>
      <c r="V157" t="str">
        <f>IF(Sala[[#This Row],[Tiempo de degustación]]&gt;0,"Sí","No")</f>
        <v>Sí</v>
      </c>
      <c r="W157" s="19">
        <f>IF(Sala[[#This Row],[Cobrada]]="Sí",Sala[[#This Row],[Monto total]],0)</f>
        <v>56</v>
      </c>
    </row>
    <row r="158" spans="1:23" x14ac:dyDescent="0.25">
      <c r="A158">
        <v>13</v>
      </c>
      <c r="B158" t="s">
        <v>190</v>
      </c>
      <c r="C158">
        <v>5</v>
      </c>
      <c r="D158" s="2">
        <v>45018</v>
      </c>
      <c r="E158" s="3">
        <v>0.14027777777777778</v>
      </c>
      <c r="F158" s="2">
        <v>45018</v>
      </c>
      <c r="G158" s="3">
        <v>0.26041666666666669</v>
      </c>
      <c r="H158" s="1" t="s">
        <v>7</v>
      </c>
      <c r="I158" t="s">
        <v>12</v>
      </c>
      <c r="J158" t="s">
        <v>601</v>
      </c>
      <c r="K158" s="9">
        <v>28.48</v>
      </c>
      <c r="L158" t="s">
        <v>28</v>
      </c>
      <c r="M158">
        <v>157</v>
      </c>
      <c r="N158" t="s">
        <v>593</v>
      </c>
      <c r="O158" s="3">
        <f>(Sala[[#This Row],[Hora de Salida]]-Sala[[#This Row],[Hora de llegada]])+IF(Sala[[#This Row],[Estado de la Mesa]]="Ocupada",(TEXT((15/(60*24)),"h:mm")),(TEXT(0,"h:mm")))</f>
        <v>0.13055555555555556</v>
      </c>
      <c r="P158" s="5" t="str">
        <f>TEXT(((SUMIF(Cocina[Número de Orden],Sala[[#This Row],[Número de Orden]],Cocina[Tiempo de Preparación]))/(60*24)),"h:mm")</f>
        <v>2:30</v>
      </c>
      <c r="Q158" s="3">
        <f>MAX((Sala[[#This Row],[Tiempo de permanencia]]-Sala[[#This Row],[Tiempo de preparación]]),0)</f>
        <v>2.6388888888888892E-2</v>
      </c>
      <c r="R158" s="8">
        <f>SUMIF(Cocina[Número de Orden],Sala[[#This Row],[Número de Orden]],Cocina[Ganancia bruta])</f>
        <v>271</v>
      </c>
      <c r="S158" s="8">
        <f>SUMIF(Cocina[Número de Orden],Sala[[#This Row],[Número de Orden]],Cocina[Costo Unitario])</f>
        <v>71</v>
      </c>
      <c r="T158" s="2">
        <f>Sala[[#This Row],[Fecha de Salida]]</f>
        <v>45018</v>
      </c>
      <c r="U158" s="7" t="str">
        <f>TEXT(Sala[[#This Row],[Fecha factura]],"dddd")</f>
        <v>domingo</v>
      </c>
      <c r="V158" t="str">
        <f>IF(Sala[[#This Row],[Tiempo de degustación]]&gt;0,"Sí","No")</f>
        <v>Sí</v>
      </c>
      <c r="W158" s="19">
        <f>IF(Sala[[#This Row],[Cobrada]]="Sí",Sala[[#This Row],[Monto total]],0)</f>
        <v>271</v>
      </c>
    </row>
    <row r="159" spans="1:23" x14ac:dyDescent="0.25">
      <c r="A159">
        <v>5</v>
      </c>
      <c r="B159" t="s">
        <v>191</v>
      </c>
      <c r="C159">
        <v>5</v>
      </c>
      <c r="D159" s="2">
        <v>45018</v>
      </c>
      <c r="E159" s="3">
        <v>0.11458333333333333</v>
      </c>
      <c r="F159" s="2">
        <v>45018</v>
      </c>
      <c r="G159" s="3">
        <v>0.16597222222222222</v>
      </c>
      <c r="H159" s="1" t="s">
        <v>7</v>
      </c>
      <c r="I159" t="s">
        <v>8</v>
      </c>
      <c r="J159" t="s">
        <v>601</v>
      </c>
      <c r="K159" s="9">
        <v>48.75</v>
      </c>
      <c r="L159" t="s">
        <v>17</v>
      </c>
      <c r="M159">
        <v>158</v>
      </c>
      <c r="N159" t="s">
        <v>47</v>
      </c>
      <c r="O159" s="3">
        <f>(Sala[[#This Row],[Hora de Salida]]-Sala[[#This Row],[Hora de llegada]])+IF(Sala[[#This Row],[Estado de la Mesa]]="Ocupada",(TEXT((15/(60*24)),"h:mm")),(TEXT(0,"h:mm")))</f>
        <v>5.1388888888888887E-2</v>
      </c>
      <c r="P159" s="5" t="str">
        <f>TEXT(((SUMIF(Cocina[Número de Orden],Sala[[#This Row],[Número de Orden]],Cocina[Tiempo de Preparación]))/(60*24)),"h:mm")</f>
        <v>2:15</v>
      </c>
      <c r="Q159" s="3">
        <f>MAX((Sala[[#This Row],[Tiempo de permanencia]]-Sala[[#This Row],[Tiempo de preparación]]),0)</f>
        <v>0</v>
      </c>
      <c r="R159" s="8">
        <f>SUMIF(Cocina[Número de Orden],Sala[[#This Row],[Número de Orden]],Cocina[Ganancia bruta])</f>
        <v>310</v>
      </c>
      <c r="S159" s="8">
        <f>SUMIF(Cocina[Número de Orden],Sala[[#This Row],[Número de Orden]],Cocina[Costo Unitario])</f>
        <v>69</v>
      </c>
      <c r="T159" s="2">
        <f>Sala[[#This Row],[Fecha de Salida]]</f>
        <v>45018</v>
      </c>
      <c r="U159" s="7" t="str">
        <f>TEXT(Sala[[#This Row],[Fecha factura]],"dddd")</f>
        <v>domingo</v>
      </c>
      <c r="V159" t="str">
        <f>IF(Sala[[#This Row],[Tiempo de degustación]]&gt;0,"Sí","No")</f>
        <v>No</v>
      </c>
      <c r="W159" s="19">
        <f>IF(Sala[[#This Row],[Cobrada]]="Sí",Sala[[#This Row],[Monto total]],0)</f>
        <v>0</v>
      </c>
    </row>
    <row r="160" spans="1:23" x14ac:dyDescent="0.25">
      <c r="A160">
        <v>16</v>
      </c>
      <c r="B160" t="s">
        <v>192</v>
      </c>
      <c r="C160">
        <v>1</v>
      </c>
      <c r="D160" s="2">
        <v>45018</v>
      </c>
      <c r="E160" s="3">
        <v>6.9444444444444441E-3</v>
      </c>
      <c r="F160" s="2">
        <v>45018</v>
      </c>
      <c r="G160" s="3">
        <v>5.2083333333333336E-2</v>
      </c>
      <c r="H160" s="1" t="s">
        <v>7</v>
      </c>
      <c r="I160" t="s">
        <v>12</v>
      </c>
      <c r="J160" t="s">
        <v>601</v>
      </c>
      <c r="K160" s="9">
        <v>47.81</v>
      </c>
      <c r="L160" t="s">
        <v>28</v>
      </c>
      <c r="M160">
        <v>159</v>
      </c>
      <c r="N160" t="s">
        <v>18</v>
      </c>
      <c r="O160" s="3">
        <f>(Sala[[#This Row],[Hora de Salida]]-Sala[[#This Row],[Hora de llegada]])+IF(Sala[[#This Row],[Estado de la Mesa]]="Ocupada",(TEXT((15/(60*24)),"h:mm")),(TEXT(0,"h:mm")))</f>
        <v>5.5555555555555559E-2</v>
      </c>
      <c r="P160" s="5" t="str">
        <f>TEXT(((SUMIF(Cocina[Número de Orden],Sala[[#This Row],[Número de Orden]],Cocina[Tiempo de Preparación]))/(60*24)),"h:mm")</f>
        <v>1:14</v>
      </c>
      <c r="Q160" s="3">
        <f>MAX((Sala[[#This Row],[Tiempo de permanencia]]-Sala[[#This Row],[Tiempo de preparación]]),0)</f>
        <v>4.1666666666666727E-3</v>
      </c>
      <c r="R160" s="8">
        <f>SUMIF(Cocina[Número de Orden],Sala[[#This Row],[Número de Orden]],Cocina[Ganancia bruta])</f>
        <v>253</v>
      </c>
      <c r="S160" s="8">
        <f>SUMIF(Cocina[Número de Orden],Sala[[#This Row],[Número de Orden]],Cocina[Costo Unitario])</f>
        <v>66</v>
      </c>
      <c r="T160" s="2">
        <f>Sala[[#This Row],[Fecha de Salida]]</f>
        <v>45018</v>
      </c>
      <c r="U160" s="7" t="str">
        <f>TEXT(Sala[[#This Row],[Fecha factura]],"dddd")</f>
        <v>domingo</v>
      </c>
      <c r="V160" t="str">
        <f>IF(Sala[[#This Row],[Tiempo de degustación]]&gt;0,"Sí","No")</f>
        <v>Sí</v>
      </c>
      <c r="W160" s="19">
        <f>IF(Sala[[#This Row],[Cobrada]]="Sí",Sala[[#This Row],[Monto total]],0)</f>
        <v>253</v>
      </c>
    </row>
    <row r="161" spans="1:23" x14ac:dyDescent="0.25">
      <c r="A161">
        <v>19</v>
      </c>
      <c r="B161" t="s">
        <v>193</v>
      </c>
      <c r="C161">
        <v>6</v>
      </c>
      <c r="D161" s="2">
        <v>45018</v>
      </c>
      <c r="E161" s="3">
        <v>4.583333333333333E-2</v>
      </c>
      <c r="F161" s="2">
        <v>45018</v>
      </c>
      <c r="G161" s="3">
        <v>0.18958333333333333</v>
      </c>
      <c r="H161" s="1" t="s">
        <v>16</v>
      </c>
      <c r="I161" t="s">
        <v>8</v>
      </c>
      <c r="J161" t="s">
        <v>601</v>
      </c>
      <c r="K161" s="9">
        <v>26.02</v>
      </c>
      <c r="L161" t="s">
        <v>9</v>
      </c>
      <c r="M161">
        <v>160</v>
      </c>
      <c r="N161" t="s">
        <v>14</v>
      </c>
      <c r="O161" s="3">
        <f>(Sala[[#This Row],[Hora de Salida]]-Sala[[#This Row],[Hora de llegada]])+IF(Sala[[#This Row],[Estado de la Mesa]]="Ocupada",(TEXT((15/(60*24)),"h:mm")),(TEXT(0,"h:mm")))</f>
        <v>0.14374999999999999</v>
      </c>
      <c r="P161" s="5" t="str">
        <f>TEXT(((SUMIF(Cocina[Número de Orden],Sala[[#This Row],[Número de Orden]],Cocina[Tiempo de Preparación]))/(60*24)),"h:mm")</f>
        <v>1:07</v>
      </c>
      <c r="Q161" s="3">
        <f>MAX((Sala[[#This Row],[Tiempo de permanencia]]-Sala[[#This Row],[Tiempo de preparación]]),0)</f>
        <v>9.722222222222221E-2</v>
      </c>
      <c r="R161" s="8">
        <f>SUMIF(Cocina[Número de Orden],Sala[[#This Row],[Número de Orden]],Cocina[Ganancia bruta])</f>
        <v>156</v>
      </c>
      <c r="S161" s="8">
        <f>SUMIF(Cocina[Número de Orden],Sala[[#This Row],[Número de Orden]],Cocina[Costo Unitario])</f>
        <v>36</v>
      </c>
      <c r="T161" s="2">
        <f>Sala[[#This Row],[Fecha de Salida]]</f>
        <v>45018</v>
      </c>
      <c r="U161" s="7" t="str">
        <f>TEXT(Sala[[#This Row],[Fecha factura]],"dddd")</f>
        <v>domingo</v>
      </c>
      <c r="V161" t="str">
        <f>IF(Sala[[#This Row],[Tiempo de degustación]]&gt;0,"Sí","No")</f>
        <v>Sí</v>
      </c>
      <c r="W161" s="19">
        <f>IF(Sala[[#This Row],[Cobrada]]="Sí",Sala[[#This Row],[Monto total]],0)</f>
        <v>156</v>
      </c>
    </row>
    <row r="162" spans="1:23" x14ac:dyDescent="0.25">
      <c r="A162">
        <v>13</v>
      </c>
      <c r="B162" t="s">
        <v>194</v>
      </c>
      <c r="C162">
        <v>6</v>
      </c>
      <c r="D162" s="2">
        <v>45018</v>
      </c>
      <c r="E162" s="3">
        <v>3.125E-2</v>
      </c>
      <c r="F162" s="2">
        <v>45018</v>
      </c>
      <c r="G162" s="3">
        <v>0.18263888888888888</v>
      </c>
      <c r="H162" s="1" t="s">
        <v>16</v>
      </c>
      <c r="I162" t="s">
        <v>8</v>
      </c>
      <c r="J162" t="s">
        <v>601</v>
      </c>
      <c r="K162" s="9">
        <v>18.86</v>
      </c>
      <c r="L162" t="s">
        <v>9</v>
      </c>
      <c r="M162">
        <v>161</v>
      </c>
      <c r="N162" t="s">
        <v>21</v>
      </c>
      <c r="O162" s="3">
        <f>(Sala[[#This Row],[Hora de Salida]]-Sala[[#This Row],[Hora de llegada]])+IF(Sala[[#This Row],[Estado de la Mesa]]="Ocupada",(TEXT((15/(60*24)),"h:mm")),(TEXT(0,"h:mm")))</f>
        <v>0.15138888888888888</v>
      </c>
      <c r="P162" s="5" t="str">
        <f>TEXT(((SUMIF(Cocina[Número de Orden],Sala[[#This Row],[Número de Orden]],Cocina[Tiempo de Preparación]))/(60*24)),"h:mm")</f>
        <v>0:57</v>
      </c>
      <c r="Q162" s="3">
        <f>MAX((Sala[[#This Row],[Tiempo de permanencia]]-Sala[[#This Row],[Tiempo de preparación]]),0)</f>
        <v>0.11180555555555555</v>
      </c>
      <c r="R162" s="8">
        <f>SUMIF(Cocina[Número de Orden],Sala[[#This Row],[Número de Orden]],Cocina[Ganancia bruta])</f>
        <v>84</v>
      </c>
      <c r="S162" s="8">
        <f>SUMIF(Cocina[Número de Orden],Sala[[#This Row],[Número de Orden]],Cocina[Costo Unitario])</f>
        <v>16</v>
      </c>
      <c r="T162" s="2">
        <f>Sala[[#This Row],[Fecha de Salida]]</f>
        <v>45018</v>
      </c>
      <c r="U162" s="7" t="str">
        <f>TEXT(Sala[[#This Row],[Fecha factura]],"dddd")</f>
        <v>domingo</v>
      </c>
      <c r="V162" t="str">
        <f>IF(Sala[[#This Row],[Tiempo de degustación]]&gt;0,"Sí","No")</f>
        <v>Sí</v>
      </c>
      <c r="W162" s="19">
        <f>IF(Sala[[#This Row],[Cobrada]]="Sí",Sala[[#This Row],[Monto total]],0)</f>
        <v>84</v>
      </c>
    </row>
    <row r="163" spans="1:23" x14ac:dyDescent="0.25">
      <c r="A163">
        <v>14</v>
      </c>
      <c r="B163" t="s">
        <v>195</v>
      </c>
      <c r="C163">
        <v>4</v>
      </c>
      <c r="D163" s="2">
        <v>45018</v>
      </c>
      <c r="E163" s="3">
        <v>3.9583333333333331E-2</v>
      </c>
      <c r="F163" s="2">
        <v>45018</v>
      </c>
      <c r="G163" s="3">
        <v>0.10694444444444444</v>
      </c>
      <c r="H163" s="1" t="s">
        <v>11</v>
      </c>
      <c r="I163" t="s">
        <v>8</v>
      </c>
      <c r="J163" t="s">
        <v>601</v>
      </c>
      <c r="K163" s="9">
        <v>17.55</v>
      </c>
      <c r="L163" t="s">
        <v>9</v>
      </c>
      <c r="M163">
        <v>162</v>
      </c>
      <c r="N163" t="s">
        <v>21</v>
      </c>
      <c r="O163" s="3">
        <f>(Sala[[#This Row],[Hora de Salida]]-Sala[[#This Row],[Hora de llegada]])+IF(Sala[[#This Row],[Estado de la Mesa]]="Ocupada",(TEXT((15/(60*24)),"h:mm")),(TEXT(0,"h:mm")))</f>
        <v>6.7361111111111108E-2</v>
      </c>
      <c r="P163" s="5" t="str">
        <f>TEXT(((SUMIF(Cocina[Número de Orden],Sala[[#This Row],[Número de Orden]],Cocina[Tiempo de Preparación]))/(60*24)),"h:mm")</f>
        <v>0:25</v>
      </c>
      <c r="Q163" s="3">
        <f>MAX((Sala[[#This Row],[Tiempo de permanencia]]-Sala[[#This Row],[Tiempo de preparación]]),0)</f>
        <v>4.9999999999999996E-2</v>
      </c>
      <c r="R163" s="8">
        <f>SUMIF(Cocina[Número de Orden],Sala[[#This Row],[Número de Orden]],Cocina[Ganancia bruta])</f>
        <v>72</v>
      </c>
      <c r="S163" s="8">
        <f>SUMIF(Cocina[Número de Orden],Sala[[#This Row],[Número de Orden]],Cocina[Costo Unitario])</f>
        <v>14</v>
      </c>
      <c r="T163" s="2">
        <f>Sala[[#This Row],[Fecha de Salida]]</f>
        <v>45018</v>
      </c>
      <c r="U163" s="7" t="str">
        <f>TEXT(Sala[[#This Row],[Fecha factura]],"dddd")</f>
        <v>domingo</v>
      </c>
      <c r="V163" t="str">
        <f>IF(Sala[[#This Row],[Tiempo de degustación]]&gt;0,"Sí","No")</f>
        <v>Sí</v>
      </c>
      <c r="W163" s="19">
        <f>IF(Sala[[#This Row],[Cobrada]]="Sí",Sala[[#This Row],[Monto total]],0)</f>
        <v>72</v>
      </c>
    </row>
    <row r="164" spans="1:23" x14ac:dyDescent="0.25">
      <c r="A164">
        <v>6</v>
      </c>
      <c r="B164" t="s">
        <v>196</v>
      </c>
      <c r="C164">
        <v>1</v>
      </c>
      <c r="D164" s="2">
        <v>45018</v>
      </c>
      <c r="E164" s="3">
        <v>6.5972222222222224E-2</v>
      </c>
      <c r="F164" s="2">
        <v>45018</v>
      </c>
      <c r="G164" s="3">
        <v>0.17291666666666666</v>
      </c>
      <c r="H164" s="1" t="s">
        <v>20</v>
      </c>
      <c r="I164" t="s">
        <v>8</v>
      </c>
      <c r="J164" t="s">
        <v>601</v>
      </c>
      <c r="K164" s="9">
        <v>14.94</v>
      </c>
      <c r="L164" t="s">
        <v>28</v>
      </c>
      <c r="M164">
        <v>163</v>
      </c>
      <c r="N164" t="s">
        <v>47</v>
      </c>
      <c r="O164" s="3">
        <f>(Sala[[#This Row],[Hora de Salida]]-Sala[[#This Row],[Hora de llegada]])+IF(Sala[[#This Row],[Estado de la Mesa]]="Ocupada",(TEXT((15/(60*24)),"h:mm")),(TEXT(0,"h:mm")))</f>
        <v>0.11736111111111111</v>
      </c>
      <c r="P164" s="5" t="str">
        <f>TEXT(((SUMIF(Cocina[Número de Orden],Sala[[#This Row],[Número de Orden]],Cocina[Tiempo de Preparación]))/(60*24)),"h:mm")</f>
        <v>1:11</v>
      </c>
      <c r="Q164" s="3">
        <f>MAX((Sala[[#This Row],[Tiempo de permanencia]]-Sala[[#This Row],[Tiempo de preparación]]),0)</f>
        <v>6.8055555555555564E-2</v>
      </c>
      <c r="R164" s="8">
        <f>SUMIF(Cocina[Número de Orden],Sala[[#This Row],[Número de Orden]],Cocina[Ganancia bruta])</f>
        <v>271</v>
      </c>
      <c r="S164" s="8">
        <f>SUMIF(Cocina[Número de Orden],Sala[[#This Row],[Número de Orden]],Cocina[Costo Unitario])</f>
        <v>70</v>
      </c>
      <c r="T164" s="2">
        <f>Sala[[#This Row],[Fecha de Salida]]</f>
        <v>45018</v>
      </c>
      <c r="U164" s="7" t="str">
        <f>TEXT(Sala[[#This Row],[Fecha factura]],"dddd")</f>
        <v>domingo</v>
      </c>
      <c r="V164" t="str">
        <f>IF(Sala[[#This Row],[Tiempo de degustación]]&gt;0,"Sí","No")</f>
        <v>Sí</v>
      </c>
      <c r="W164" s="19">
        <f>IF(Sala[[#This Row],[Cobrada]]="Sí",Sala[[#This Row],[Monto total]],0)</f>
        <v>271</v>
      </c>
    </row>
    <row r="165" spans="1:23" x14ac:dyDescent="0.25">
      <c r="A165">
        <v>8</v>
      </c>
      <c r="B165" t="s">
        <v>197</v>
      </c>
      <c r="C165">
        <v>2</v>
      </c>
      <c r="D165" s="2">
        <v>45018</v>
      </c>
      <c r="E165" s="3">
        <v>0.10694444444444444</v>
      </c>
      <c r="F165" s="2">
        <v>45018</v>
      </c>
      <c r="G165" s="3">
        <v>0.25138888888888888</v>
      </c>
      <c r="H165" s="1" t="s">
        <v>23</v>
      </c>
      <c r="I165" t="s">
        <v>25</v>
      </c>
      <c r="J165" t="s">
        <v>601</v>
      </c>
      <c r="K165" s="9">
        <v>47.53</v>
      </c>
      <c r="L165" t="s">
        <v>9</v>
      </c>
      <c r="M165">
        <v>164</v>
      </c>
      <c r="N165" t="s">
        <v>14</v>
      </c>
      <c r="O165" s="3">
        <f>(Sala[[#This Row],[Hora de Salida]]-Sala[[#This Row],[Hora de llegada]])+IF(Sala[[#This Row],[Estado de la Mesa]]="Ocupada",(TEXT((15/(60*24)),"h:mm")),(TEXT(0,"h:mm")))</f>
        <v>0.14444444444444443</v>
      </c>
      <c r="P165" s="5" t="str">
        <f>TEXT(((SUMIF(Cocina[Número de Orden],Sala[[#This Row],[Número de Orden]],Cocina[Tiempo de Preparación]))/(60*24)),"h:mm")</f>
        <v>1:45</v>
      </c>
      <c r="Q165" s="3">
        <f>MAX((Sala[[#This Row],[Tiempo de permanencia]]-Sala[[#This Row],[Tiempo de preparación]]),0)</f>
        <v>7.152777777777776E-2</v>
      </c>
      <c r="R165" s="8">
        <f>SUMIF(Cocina[Número de Orden],Sala[[#This Row],[Número de Orden]],Cocina[Ganancia bruta])</f>
        <v>170</v>
      </c>
      <c r="S165" s="8">
        <f>SUMIF(Cocina[Número de Orden],Sala[[#This Row],[Número de Orden]],Cocina[Costo Unitario])</f>
        <v>68</v>
      </c>
      <c r="T165" s="2">
        <f>Sala[[#This Row],[Fecha de Salida]]</f>
        <v>45018</v>
      </c>
      <c r="U165" s="7" t="str">
        <f>TEXT(Sala[[#This Row],[Fecha factura]],"dddd")</f>
        <v>domingo</v>
      </c>
      <c r="V165" t="str">
        <f>IF(Sala[[#This Row],[Tiempo de degustación]]&gt;0,"Sí","No")</f>
        <v>Sí</v>
      </c>
      <c r="W165" s="19">
        <f>IF(Sala[[#This Row],[Cobrada]]="Sí",Sala[[#This Row],[Monto total]],0)</f>
        <v>170</v>
      </c>
    </row>
    <row r="166" spans="1:23" x14ac:dyDescent="0.25">
      <c r="A166">
        <v>10</v>
      </c>
      <c r="B166" t="s">
        <v>198</v>
      </c>
      <c r="C166">
        <v>3</v>
      </c>
      <c r="D166" s="2">
        <v>45018</v>
      </c>
      <c r="E166" s="3">
        <v>9.7916666666666666E-2</v>
      </c>
      <c r="F166" s="2">
        <v>45018</v>
      </c>
      <c r="G166" s="3">
        <v>0.21666666666666667</v>
      </c>
      <c r="H166" s="1" t="s">
        <v>7</v>
      </c>
      <c r="I166" t="s">
        <v>25</v>
      </c>
      <c r="J166" t="s">
        <v>601</v>
      </c>
      <c r="K166" s="9">
        <v>41.9</v>
      </c>
      <c r="L166" t="s">
        <v>28</v>
      </c>
      <c r="M166">
        <v>165</v>
      </c>
      <c r="N166" t="s">
        <v>593</v>
      </c>
      <c r="O166" s="3">
        <f>(Sala[[#This Row],[Hora de Salida]]-Sala[[#This Row],[Hora de llegada]])+IF(Sala[[#This Row],[Estado de la Mesa]]="Ocupada",(TEXT((15/(60*24)),"h:mm")),(TEXT(0,"h:mm")))</f>
        <v>0.12916666666666668</v>
      </c>
      <c r="P166" s="5" t="str">
        <f>TEXT(((SUMIF(Cocina[Número de Orden],Sala[[#This Row],[Número de Orden]],Cocina[Tiempo de Preparación]))/(60*24)),"h:mm")</f>
        <v>0:56</v>
      </c>
      <c r="Q166" s="3">
        <f>MAX((Sala[[#This Row],[Tiempo de permanencia]]-Sala[[#This Row],[Tiempo de preparación]]),0)</f>
        <v>9.027777777777779E-2</v>
      </c>
      <c r="R166" s="8">
        <f>SUMIF(Cocina[Número de Orden],Sala[[#This Row],[Número de Orden]],Cocina[Ganancia bruta])</f>
        <v>90</v>
      </c>
      <c r="S166" s="8">
        <f>SUMIF(Cocina[Número de Orden],Sala[[#This Row],[Número de Orden]],Cocina[Costo Unitario])</f>
        <v>27</v>
      </c>
      <c r="T166" s="2">
        <f>Sala[[#This Row],[Fecha de Salida]]</f>
        <v>45018</v>
      </c>
      <c r="U166" s="7" t="str">
        <f>TEXT(Sala[[#This Row],[Fecha factura]],"dddd")</f>
        <v>domingo</v>
      </c>
      <c r="V166" t="str">
        <f>IF(Sala[[#This Row],[Tiempo de degustación]]&gt;0,"Sí","No")</f>
        <v>Sí</v>
      </c>
      <c r="W166" s="19">
        <f>IF(Sala[[#This Row],[Cobrada]]="Sí",Sala[[#This Row],[Monto total]],0)</f>
        <v>90</v>
      </c>
    </row>
    <row r="167" spans="1:23" x14ac:dyDescent="0.25">
      <c r="A167">
        <v>12</v>
      </c>
      <c r="B167" t="s">
        <v>199</v>
      </c>
      <c r="C167">
        <v>1</v>
      </c>
      <c r="D167" s="2">
        <v>45018</v>
      </c>
      <c r="E167" s="3">
        <v>5.4166666666666669E-2</v>
      </c>
      <c r="F167" s="2">
        <v>45018</v>
      </c>
      <c r="G167" s="3">
        <v>0.11388888888888889</v>
      </c>
      <c r="H167" s="1" t="s">
        <v>23</v>
      </c>
      <c r="I167" t="s">
        <v>8</v>
      </c>
      <c r="J167" t="s">
        <v>13</v>
      </c>
      <c r="K167" s="9">
        <v>43.95</v>
      </c>
      <c r="L167" t="s">
        <v>28</v>
      </c>
      <c r="M167">
        <v>166</v>
      </c>
      <c r="N167" t="s">
        <v>593</v>
      </c>
      <c r="O167" s="3">
        <f>(Sala[[#This Row],[Hora de Salida]]-Sala[[#This Row],[Hora de llegada]])+IF(Sala[[#This Row],[Estado de la Mesa]]="Ocupada",(TEXT((15/(60*24)),"h:mm")),(TEXT(0,"h:mm")))</f>
        <v>7.013888888888889E-2</v>
      </c>
      <c r="P167" s="5" t="str">
        <f>TEXT(((SUMIF(Cocina[Número de Orden],Sala[[#This Row],[Número de Orden]],Cocina[Tiempo de Preparación]))/(60*24)),"h:mm")</f>
        <v>0:22</v>
      </c>
      <c r="Q167" s="3">
        <f>MAX((Sala[[#This Row],[Tiempo de permanencia]]-Sala[[#This Row],[Tiempo de preparación]]),0)</f>
        <v>5.486111111111111E-2</v>
      </c>
      <c r="R167" s="8">
        <f>SUMIF(Cocina[Número de Orden],Sala[[#This Row],[Número de Orden]],Cocina[Ganancia bruta])</f>
        <v>46</v>
      </c>
      <c r="S167" s="8">
        <f>SUMIF(Cocina[Número de Orden],Sala[[#This Row],[Número de Orden]],Cocina[Costo Unitario])</f>
        <v>14</v>
      </c>
      <c r="T167" s="2">
        <f>Sala[[#This Row],[Fecha de Salida]]</f>
        <v>45018</v>
      </c>
      <c r="U167" s="7" t="str">
        <f>TEXT(Sala[[#This Row],[Fecha factura]],"dddd")</f>
        <v>domingo</v>
      </c>
      <c r="V167" t="str">
        <f>IF(Sala[[#This Row],[Tiempo de degustación]]&gt;0,"Sí","No")</f>
        <v>Sí</v>
      </c>
      <c r="W167" s="19">
        <f>IF(Sala[[#This Row],[Cobrada]]="Sí",Sala[[#This Row],[Monto total]],0)</f>
        <v>46</v>
      </c>
    </row>
    <row r="168" spans="1:23" x14ac:dyDescent="0.25">
      <c r="A168">
        <v>5</v>
      </c>
      <c r="B168" t="s">
        <v>201</v>
      </c>
      <c r="C168">
        <v>6</v>
      </c>
      <c r="D168" s="2">
        <v>45018</v>
      </c>
      <c r="E168" s="3">
        <v>5.486111111111111E-2</v>
      </c>
      <c r="F168" s="2">
        <v>45018</v>
      </c>
      <c r="G168" s="3">
        <v>0.11527777777777778</v>
      </c>
      <c r="H168" s="1" t="s">
        <v>16</v>
      </c>
      <c r="I168" t="s">
        <v>8</v>
      </c>
      <c r="J168" t="s">
        <v>600</v>
      </c>
      <c r="K168" s="9">
        <v>42.74</v>
      </c>
      <c r="L168" t="s">
        <v>9</v>
      </c>
      <c r="M168">
        <v>167</v>
      </c>
      <c r="N168" t="s">
        <v>59</v>
      </c>
      <c r="O168" s="3">
        <f>(Sala[[#This Row],[Hora de Salida]]-Sala[[#This Row],[Hora de llegada]])+IF(Sala[[#This Row],[Estado de la Mesa]]="Ocupada",(TEXT((15/(60*24)),"h:mm")),(TEXT(0,"h:mm")))</f>
        <v>6.0416666666666674E-2</v>
      </c>
      <c r="P168" s="5" t="str">
        <f>TEXT(((SUMIF(Cocina[Número de Orden],Sala[[#This Row],[Número de Orden]],Cocina[Tiempo de Preparación]))/(60*24)),"h:mm")</f>
        <v>1:16</v>
      </c>
      <c r="Q168" s="3">
        <f>MAX((Sala[[#This Row],[Tiempo de permanencia]]-Sala[[#This Row],[Tiempo de preparación]]),0)</f>
        <v>7.6388888888888964E-3</v>
      </c>
      <c r="R168" s="8">
        <f>SUMIF(Cocina[Número de Orden],Sala[[#This Row],[Número de Orden]],Cocina[Ganancia bruta])</f>
        <v>152</v>
      </c>
      <c r="S168" s="8">
        <f>SUMIF(Cocina[Número de Orden],Sala[[#This Row],[Número de Orden]],Cocina[Costo Unitario])</f>
        <v>50</v>
      </c>
      <c r="T168" s="2">
        <f>Sala[[#This Row],[Fecha de Salida]]</f>
        <v>45018</v>
      </c>
      <c r="U168" s="7" t="str">
        <f>TEXT(Sala[[#This Row],[Fecha factura]],"dddd")</f>
        <v>domingo</v>
      </c>
      <c r="V168" t="str">
        <f>IF(Sala[[#This Row],[Tiempo de degustación]]&gt;0,"Sí","No")</f>
        <v>Sí</v>
      </c>
      <c r="W168" s="19">
        <f>IF(Sala[[#This Row],[Cobrada]]="Sí",Sala[[#This Row],[Monto total]],0)</f>
        <v>152</v>
      </c>
    </row>
    <row r="169" spans="1:23" x14ac:dyDescent="0.25">
      <c r="A169">
        <v>17</v>
      </c>
      <c r="B169" t="s">
        <v>202</v>
      </c>
      <c r="C169">
        <v>4</v>
      </c>
      <c r="D169" s="2">
        <v>45018</v>
      </c>
      <c r="E169" s="3">
        <v>8.6805555555555552E-2</v>
      </c>
      <c r="F169" s="2">
        <v>45018</v>
      </c>
      <c r="G169" s="3">
        <v>0.14097222222222222</v>
      </c>
      <c r="H169" s="1" t="s">
        <v>11</v>
      </c>
      <c r="I169" t="s">
        <v>8</v>
      </c>
      <c r="J169" t="s">
        <v>601</v>
      </c>
      <c r="K169" s="9">
        <v>17.09</v>
      </c>
      <c r="L169" t="s">
        <v>9</v>
      </c>
      <c r="M169">
        <v>168</v>
      </c>
      <c r="N169" t="s">
        <v>29</v>
      </c>
      <c r="O169" s="3">
        <f>(Sala[[#This Row],[Hora de Salida]]-Sala[[#This Row],[Hora de llegada]])+IF(Sala[[#This Row],[Estado de la Mesa]]="Ocupada",(TEXT((15/(60*24)),"h:mm")),(TEXT(0,"h:mm")))</f>
        <v>5.4166666666666669E-2</v>
      </c>
      <c r="P169" s="5" t="str">
        <f>TEXT(((SUMIF(Cocina[Número de Orden],Sala[[#This Row],[Número de Orden]],Cocina[Tiempo de Preparación]))/(60*24)),"h:mm")</f>
        <v>0:07</v>
      </c>
      <c r="Q169" s="3">
        <f>MAX((Sala[[#This Row],[Tiempo de permanencia]]-Sala[[#This Row],[Tiempo de preparación]]),0)</f>
        <v>4.9305555555555561E-2</v>
      </c>
      <c r="R169" s="8">
        <f>SUMIF(Cocina[Número de Orden],Sala[[#This Row],[Número de Orden]],Cocina[Ganancia bruta])</f>
        <v>44</v>
      </c>
      <c r="S169" s="8">
        <f>SUMIF(Cocina[Número de Orden],Sala[[#This Row],[Número de Orden]],Cocina[Costo Unitario])</f>
        <v>13</v>
      </c>
      <c r="T169" s="2">
        <f>Sala[[#This Row],[Fecha de Salida]]</f>
        <v>45018</v>
      </c>
      <c r="U169" s="7" t="str">
        <f>TEXT(Sala[[#This Row],[Fecha factura]],"dddd")</f>
        <v>domingo</v>
      </c>
      <c r="V169" t="str">
        <f>IF(Sala[[#This Row],[Tiempo de degustación]]&gt;0,"Sí","No")</f>
        <v>Sí</v>
      </c>
      <c r="W169" s="19">
        <f>IF(Sala[[#This Row],[Cobrada]]="Sí",Sala[[#This Row],[Monto total]],0)</f>
        <v>44</v>
      </c>
    </row>
    <row r="170" spans="1:23" x14ac:dyDescent="0.25">
      <c r="A170">
        <v>19</v>
      </c>
      <c r="B170" t="s">
        <v>204</v>
      </c>
      <c r="C170">
        <v>1</v>
      </c>
      <c r="D170" s="2">
        <v>45018</v>
      </c>
      <c r="E170" s="3">
        <v>8.0555555555555561E-2</v>
      </c>
      <c r="F170" s="2">
        <v>45018</v>
      </c>
      <c r="G170" s="3">
        <v>0.21805555555555556</v>
      </c>
      <c r="H170" s="1" t="s">
        <v>7</v>
      </c>
      <c r="I170" t="s">
        <v>8</v>
      </c>
      <c r="J170" t="s">
        <v>600</v>
      </c>
      <c r="K170" s="9">
        <v>16.62</v>
      </c>
      <c r="L170" t="s">
        <v>17</v>
      </c>
      <c r="M170">
        <v>169</v>
      </c>
      <c r="N170" t="s">
        <v>21</v>
      </c>
      <c r="O170" s="3">
        <f>(Sala[[#This Row],[Hora de Salida]]-Sala[[#This Row],[Hora de llegada]])+IF(Sala[[#This Row],[Estado de la Mesa]]="Ocupada",(TEXT((15/(60*24)),"h:mm")),(TEXT(0,"h:mm")))</f>
        <v>0.13750000000000001</v>
      </c>
      <c r="P170" s="5" t="str">
        <f>TEXT(((SUMIF(Cocina[Número de Orden],Sala[[#This Row],[Número de Orden]],Cocina[Tiempo de Preparación]))/(60*24)),"h:mm")</f>
        <v>1:50</v>
      </c>
      <c r="Q170" s="3">
        <f>MAX((Sala[[#This Row],[Tiempo de permanencia]]-Sala[[#This Row],[Tiempo de preparación]]),0)</f>
        <v>6.1111111111111116E-2</v>
      </c>
      <c r="R170" s="8">
        <f>SUMIF(Cocina[Número de Orden],Sala[[#This Row],[Número de Orden]],Cocina[Ganancia bruta])</f>
        <v>154</v>
      </c>
      <c r="S170" s="8">
        <f>SUMIF(Cocina[Número de Orden],Sala[[#This Row],[Número de Orden]],Cocina[Costo Unitario])</f>
        <v>46</v>
      </c>
      <c r="T170" s="2">
        <f>Sala[[#This Row],[Fecha de Salida]]</f>
        <v>45018</v>
      </c>
      <c r="U170" s="7" t="str">
        <f>TEXT(Sala[[#This Row],[Fecha factura]],"dddd")</f>
        <v>domingo</v>
      </c>
      <c r="V170" t="str">
        <f>IF(Sala[[#This Row],[Tiempo de degustación]]&gt;0,"Sí","No")</f>
        <v>Sí</v>
      </c>
      <c r="W170" s="19">
        <f>IF(Sala[[#This Row],[Cobrada]]="Sí",Sala[[#This Row],[Monto total]],0)</f>
        <v>154</v>
      </c>
    </row>
    <row r="171" spans="1:23" x14ac:dyDescent="0.25">
      <c r="A171">
        <v>12</v>
      </c>
      <c r="B171" t="s">
        <v>205</v>
      </c>
      <c r="C171">
        <v>2</v>
      </c>
      <c r="D171" s="2">
        <v>45018</v>
      </c>
      <c r="E171" s="3">
        <v>0.10902777777777778</v>
      </c>
      <c r="F171" s="2">
        <v>45018</v>
      </c>
      <c r="G171" s="3">
        <v>0.22638888888888889</v>
      </c>
      <c r="H171" s="1" t="s">
        <v>16</v>
      </c>
      <c r="I171" t="s">
        <v>25</v>
      </c>
      <c r="J171" t="s">
        <v>601</v>
      </c>
      <c r="K171" s="9">
        <v>25.98</v>
      </c>
      <c r="L171" t="s">
        <v>17</v>
      </c>
      <c r="M171">
        <v>170</v>
      </c>
      <c r="N171" t="s">
        <v>14</v>
      </c>
      <c r="O171" s="3">
        <f>(Sala[[#This Row],[Hora de Salida]]-Sala[[#This Row],[Hora de llegada]])+IF(Sala[[#This Row],[Estado de la Mesa]]="Ocupada",(TEXT((15/(60*24)),"h:mm")),(TEXT(0,"h:mm")))</f>
        <v>0.11736111111111111</v>
      </c>
      <c r="P171" s="5" t="str">
        <f>TEXT(((SUMIF(Cocina[Número de Orden],Sala[[#This Row],[Número de Orden]],Cocina[Tiempo de Preparación]))/(60*24)),"h:mm")</f>
        <v>1:13</v>
      </c>
      <c r="Q171" s="3">
        <f>MAX((Sala[[#This Row],[Tiempo de permanencia]]-Sala[[#This Row],[Tiempo de preparación]]),0)</f>
        <v>6.6666666666666666E-2</v>
      </c>
      <c r="R171" s="8">
        <f>SUMIF(Cocina[Número de Orden],Sala[[#This Row],[Número de Orden]],Cocina[Ganancia bruta])</f>
        <v>243</v>
      </c>
      <c r="S171" s="8">
        <f>SUMIF(Cocina[Número de Orden],Sala[[#This Row],[Número de Orden]],Cocina[Costo Unitario])</f>
        <v>69</v>
      </c>
      <c r="T171" s="2">
        <f>Sala[[#This Row],[Fecha de Salida]]</f>
        <v>45018</v>
      </c>
      <c r="U171" s="7" t="str">
        <f>TEXT(Sala[[#This Row],[Fecha factura]],"dddd")</f>
        <v>domingo</v>
      </c>
      <c r="V171" t="str">
        <f>IF(Sala[[#This Row],[Tiempo de degustación]]&gt;0,"Sí","No")</f>
        <v>Sí</v>
      </c>
      <c r="W171" s="19">
        <f>IF(Sala[[#This Row],[Cobrada]]="Sí",Sala[[#This Row],[Monto total]],0)</f>
        <v>243</v>
      </c>
    </row>
    <row r="172" spans="1:23" x14ac:dyDescent="0.25">
      <c r="A172">
        <v>16</v>
      </c>
      <c r="B172" t="s">
        <v>206</v>
      </c>
      <c r="C172">
        <v>6</v>
      </c>
      <c r="D172" s="2">
        <v>45018</v>
      </c>
      <c r="E172" s="3">
        <v>7.8472222222222221E-2</v>
      </c>
      <c r="F172" s="2">
        <v>45018</v>
      </c>
      <c r="G172" s="3">
        <v>0.12777777777777777</v>
      </c>
      <c r="H172" s="1" t="s">
        <v>16</v>
      </c>
      <c r="I172" t="s">
        <v>25</v>
      </c>
      <c r="J172" t="s">
        <v>601</v>
      </c>
      <c r="K172" s="9">
        <v>46.56</v>
      </c>
      <c r="L172" t="s">
        <v>17</v>
      </c>
      <c r="M172">
        <v>171</v>
      </c>
      <c r="N172" t="s">
        <v>18</v>
      </c>
      <c r="O172" s="3">
        <f>(Sala[[#This Row],[Hora de Salida]]-Sala[[#This Row],[Hora de llegada]])+IF(Sala[[#This Row],[Estado de la Mesa]]="Ocupada",(TEXT((15/(60*24)),"h:mm")),(TEXT(0,"h:mm")))</f>
        <v>4.9305555555555547E-2</v>
      </c>
      <c r="P172" s="5" t="str">
        <f>TEXT(((SUMIF(Cocina[Número de Orden],Sala[[#This Row],[Número de Orden]],Cocina[Tiempo de Preparación]))/(60*24)),"h:mm")</f>
        <v>0:51</v>
      </c>
      <c r="Q172" s="3">
        <f>MAX((Sala[[#This Row],[Tiempo de permanencia]]-Sala[[#This Row],[Tiempo de preparación]]),0)</f>
        <v>1.3888888888888881E-2</v>
      </c>
      <c r="R172" s="8">
        <f>SUMIF(Cocina[Número de Orden],Sala[[#This Row],[Número de Orden]],Cocina[Ganancia bruta])</f>
        <v>139</v>
      </c>
      <c r="S172" s="8">
        <f>SUMIF(Cocina[Número de Orden],Sala[[#This Row],[Número de Orden]],Cocina[Costo Unitario])</f>
        <v>32</v>
      </c>
      <c r="T172" s="2">
        <f>Sala[[#This Row],[Fecha de Salida]]</f>
        <v>45018</v>
      </c>
      <c r="U172" s="7" t="str">
        <f>TEXT(Sala[[#This Row],[Fecha factura]],"dddd")</f>
        <v>domingo</v>
      </c>
      <c r="V172" t="str">
        <f>IF(Sala[[#This Row],[Tiempo de degustación]]&gt;0,"Sí","No")</f>
        <v>Sí</v>
      </c>
      <c r="W172" s="19">
        <f>IF(Sala[[#This Row],[Cobrada]]="Sí",Sala[[#This Row],[Monto total]],0)</f>
        <v>139</v>
      </c>
    </row>
    <row r="173" spans="1:23" x14ac:dyDescent="0.25">
      <c r="A173">
        <v>12</v>
      </c>
      <c r="B173" t="s">
        <v>207</v>
      </c>
      <c r="C173">
        <v>3</v>
      </c>
      <c r="D173" s="2">
        <v>45018</v>
      </c>
      <c r="E173" s="3">
        <v>0.11736111111111111</v>
      </c>
      <c r="F173" s="2">
        <v>45018</v>
      </c>
      <c r="G173" s="3">
        <v>0.25416666666666665</v>
      </c>
      <c r="H173" s="1" t="s">
        <v>11</v>
      </c>
      <c r="I173" t="s">
        <v>8</v>
      </c>
      <c r="J173" t="s">
        <v>601</v>
      </c>
      <c r="K173" s="9">
        <v>45.17</v>
      </c>
      <c r="L173" t="s">
        <v>28</v>
      </c>
      <c r="M173">
        <v>172</v>
      </c>
      <c r="N173" t="s">
        <v>32</v>
      </c>
      <c r="O173" s="3">
        <f>(Sala[[#This Row],[Hora de Salida]]-Sala[[#This Row],[Hora de llegada]])+IF(Sala[[#This Row],[Estado de la Mesa]]="Ocupada",(TEXT((15/(60*24)),"h:mm")),(TEXT(0,"h:mm")))</f>
        <v>0.1472222222222222</v>
      </c>
      <c r="P173" s="5" t="str">
        <f>TEXT(((SUMIF(Cocina[Número de Orden],Sala[[#This Row],[Número de Orden]],Cocina[Tiempo de Preparación]))/(60*24)),"h:mm")</f>
        <v>0:27</v>
      </c>
      <c r="Q173" s="3">
        <f>MAX((Sala[[#This Row],[Tiempo de permanencia]]-Sala[[#This Row],[Tiempo de preparación]]),0)</f>
        <v>0.12847222222222221</v>
      </c>
      <c r="R173" s="8">
        <f>SUMIF(Cocina[Número de Orden],Sala[[#This Row],[Número de Orden]],Cocina[Ganancia bruta])</f>
        <v>68</v>
      </c>
      <c r="S173" s="8">
        <f>SUMIF(Cocina[Número de Orden],Sala[[#This Row],[Número de Orden]],Cocina[Costo Unitario])</f>
        <v>20</v>
      </c>
      <c r="T173" s="2">
        <f>Sala[[#This Row],[Fecha de Salida]]</f>
        <v>45018</v>
      </c>
      <c r="U173" s="7" t="str">
        <f>TEXT(Sala[[#This Row],[Fecha factura]],"dddd")</f>
        <v>domingo</v>
      </c>
      <c r="V173" t="str">
        <f>IF(Sala[[#This Row],[Tiempo de degustación]]&gt;0,"Sí","No")</f>
        <v>Sí</v>
      </c>
      <c r="W173" s="19">
        <f>IF(Sala[[#This Row],[Cobrada]]="Sí",Sala[[#This Row],[Monto total]],0)</f>
        <v>68</v>
      </c>
    </row>
    <row r="174" spans="1:23" x14ac:dyDescent="0.25">
      <c r="A174">
        <v>11</v>
      </c>
      <c r="B174" t="s">
        <v>208</v>
      </c>
      <c r="C174">
        <v>3</v>
      </c>
      <c r="D174" s="2">
        <v>45018</v>
      </c>
      <c r="E174" s="3">
        <v>1.2500000000000001E-2</v>
      </c>
      <c r="F174" s="2">
        <v>45018</v>
      </c>
      <c r="G174" s="3">
        <v>0.15486111111111112</v>
      </c>
      <c r="H174" s="1" t="s">
        <v>23</v>
      </c>
      <c r="I174" t="s">
        <v>8</v>
      </c>
      <c r="J174" t="s">
        <v>601</v>
      </c>
      <c r="K174" s="9">
        <v>48.73</v>
      </c>
      <c r="L174" t="s">
        <v>28</v>
      </c>
      <c r="M174">
        <v>173</v>
      </c>
      <c r="N174" t="s">
        <v>47</v>
      </c>
      <c r="O174" s="3">
        <f>(Sala[[#This Row],[Hora de Salida]]-Sala[[#This Row],[Hora de llegada]])+IF(Sala[[#This Row],[Estado de la Mesa]]="Ocupada",(TEXT((15/(60*24)),"h:mm")),(TEXT(0,"h:mm")))</f>
        <v>0.15277777777777776</v>
      </c>
      <c r="P174" s="5" t="str">
        <f>TEXT(((SUMIF(Cocina[Número de Orden],Sala[[#This Row],[Número de Orden]],Cocina[Tiempo de Preparación]))/(60*24)),"h:mm")</f>
        <v>1:07</v>
      </c>
      <c r="Q174" s="3">
        <f>MAX((Sala[[#This Row],[Tiempo de permanencia]]-Sala[[#This Row],[Tiempo de preparación]]),0)</f>
        <v>0.10624999999999998</v>
      </c>
      <c r="R174" s="8">
        <f>SUMIF(Cocina[Número de Orden],Sala[[#This Row],[Número de Orden]],Cocina[Ganancia bruta])</f>
        <v>177</v>
      </c>
      <c r="S174" s="8">
        <f>SUMIF(Cocina[Número de Orden],Sala[[#This Row],[Número de Orden]],Cocina[Costo Unitario])</f>
        <v>35</v>
      </c>
      <c r="T174" s="2">
        <f>Sala[[#This Row],[Fecha de Salida]]</f>
        <v>45018</v>
      </c>
      <c r="U174" s="7" t="str">
        <f>TEXT(Sala[[#This Row],[Fecha factura]],"dddd")</f>
        <v>domingo</v>
      </c>
      <c r="V174" t="str">
        <f>IF(Sala[[#This Row],[Tiempo de degustación]]&gt;0,"Sí","No")</f>
        <v>Sí</v>
      </c>
      <c r="W174" s="19">
        <f>IF(Sala[[#This Row],[Cobrada]]="Sí",Sala[[#This Row],[Monto total]],0)</f>
        <v>177</v>
      </c>
    </row>
    <row r="175" spans="1:23" x14ac:dyDescent="0.25">
      <c r="A175">
        <v>10</v>
      </c>
      <c r="B175" t="s">
        <v>209</v>
      </c>
      <c r="C175">
        <v>5</v>
      </c>
      <c r="D175" s="2">
        <v>45018</v>
      </c>
      <c r="E175" s="3">
        <v>6.2500000000000003E-3</v>
      </c>
      <c r="F175" s="2">
        <v>45018</v>
      </c>
      <c r="G175" s="3">
        <v>0.05</v>
      </c>
      <c r="H175" s="1" t="s">
        <v>23</v>
      </c>
      <c r="I175" t="s">
        <v>8</v>
      </c>
      <c r="J175" t="s">
        <v>601</v>
      </c>
      <c r="K175" s="9">
        <v>48.24</v>
      </c>
      <c r="L175" t="s">
        <v>9</v>
      </c>
      <c r="M175">
        <v>174</v>
      </c>
      <c r="N175" t="s">
        <v>29</v>
      </c>
      <c r="O175" s="3">
        <f>(Sala[[#This Row],[Hora de Salida]]-Sala[[#This Row],[Hora de llegada]])+IF(Sala[[#This Row],[Estado de la Mesa]]="Ocupada",(TEXT((15/(60*24)),"h:mm")),(TEXT(0,"h:mm")))</f>
        <v>4.3750000000000004E-2</v>
      </c>
      <c r="P175" s="5" t="str">
        <f>TEXT(((SUMIF(Cocina[Número de Orden],Sala[[#This Row],[Número de Orden]],Cocina[Tiempo de Preparación]))/(60*24)),"h:mm")</f>
        <v>0:12</v>
      </c>
      <c r="Q175" s="3">
        <f>MAX((Sala[[#This Row],[Tiempo de permanencia]]-Sala[[#This Row],[Tiempo de preparación]]),0)</f>
        <v>3.5416666666666673E-2</v>
      </c>
      <c r="R175" s="8">
        <f>SUMIF(Cocina[Número de Orden],Sala[[#This Row],[Número de Orden]],Cocina[Ganancia bruta])</f>
        <v>60</v>
      </c>
      <c r="S175" s="8">
        <f>SUMIF(Cocina[Número de Orden],Sala[[#This Row],[Número de Orden]],Cocina[Costo Unitario])</f>
        <v>18</v>
      </c>
      <c r="T175" s="2">
        <f>Sala[[#This Row],[Fecha de Salida]]</f>
        <v>45018</v>
      </c>
      <c r="U175" s="7" t="str">
        <f>TEXT(Sala[[#This Row],[Fecha factura]],"dddd")</f>
        <v>domingo</v>
      </c>
      <c r="V175" t="str">
        <f>IF(Sala[[#This Row],[Tiempo de degustación]]&gt;0,"Sí","No")</f>
        <v>Sí</v>
      </c>
      <c r="W175" s="19">
        <f>IF(Sala[[#This Row],[Cobrada]]="Sí",Sala[[#This Row],[Monto total]],0)</f>
        <v>60</v>
      </c>
    </row>
    <row r="176" spans="1:23" x14ac:dyDescent="0.25">
      <c r="A176">
        <v>14</v>
      </c>
      <c r="B176" t="s">
        <v>120</v>
      </c>
      <c r="C176">
        <v>3</v>
      </c>
      <c r="D176" s="2">
        <v>45018</v>
      </c>
      <c r="E176" s="3">
        <v>6.0416666666666667E-2</v>
      </c>
      <c r="F176" s="2">
        <v>45018</v>
      </c>
      <c r="G176" s="3">
        <v>0.12777777777777777</v>
      </c>
      <c r="H176" s="1" t="s">
        <v>7</v>
      </c>
      <c r="I176" t="s">
        <v>8</v>
      </c>
      <c r="J176" t="s">
        <v>601</v>
      </c>
      <c r="K176" s="9">
        <v>27.94</v>
      </c>
      <c r="L176" t="s">
        <v>9</v>
      </c>
      <c r="M176">
        <v>175</v>
      </c>
      <c r="N176" t="s">
        <v>14</v>
      </c>
      <c r="O176" s="3">
        <f>(Sala[[#This Row],[Hora de Salida]]-Sala[[#This Row],[Hora de llegada]])+IF(Sala[[#This Row],[Estado de la Mesa]]="Ocupada",(TEXT((15/(60*24)),"h:mm")),(TEXT(0,"h:mm")))</f>
        <v>6.7361111111111094E-2</v>
      </c>
      <c r="P176" s="5" t="str">
        <f>TEXT(((SUMIF(Cocina[Número de Orden],Sala[[#This Row],[Número de Orden]],Cocina[Tiempo de Preparación]))/(60*24)),"h:mm")</f>
        <v>0:47</v>
      </c>
      <c r="Q176" s="3">
        <f>MAX((Sala[[#This Row],[Tiempo de permanencia]]-Sala[[#This Row],[Tiempo de preparación]]),0)</f>
        <v>3.4722222222222203E-2</v>
      </c>
      <c r="R176" s="8">
        <f>SUMIF(Cocina[Número de Orden],Sala[[#This Row],[Número de Orden]],Cocina[Ganancia bruta])</f>
        <v>144</v>
      </c>
      <c r="S176" s="8">
        <f>SUMIF(Cocina[Número de Orden],Sala[[#This Row],[Número de Orden]],Cocina[Costo Unitario])</f>
        <v>33</v>
      </c>
      <c r="T176" s="2">
        <f>Sala[[#This Row],[Fecha de Salida]]</f>
        <v>45018</v>
      </c>
      <c r="U176" s="7" t="str">
        <f>TEXT(Sala[[#This Row],[Fecha factura]],"dddd")</f>
        <v>domingo</v>
      </c>
      <c r="V176" t="str">
        <f>IF(Sala[[#This Row],[Tiempo de degustación]]&gt;0,"Sí","No")</f>
        <v>Sí</v>
      </c>
      <c r="W176" s="19">
        <f>IF(Sala[[#This Row],[Cobrada]]="Sí",Sala[[#This Row],[Monto total]],0)</f>
        <v>144</v>
      </c>
    </row>
    <row r="177" spans="1:23" x14ac:dyDescent="0.25">
      <c r="A177">
        <v>20</v>
      </c>
      <c r="B177" t="s">
        <v>210</v>
      </c>
      <c r="C177">
        <v>4</v>
      </c>
      <c r="D177" s="2">
        <v>45018</v>
      </c>
      <c r="E177" s="3">
        <v>0.10208333333333333</v>
      </c>
      <c r="F177" s="2">
        <v>45018</v>
      </c>
      <c r="G177" s="3">
        <v>0.18888888888888888</v>
      </c>
      <c r="H177" s="1" t="s">
        <v>16</v>
      </c>
      <c r="I177" t="s">
        <v>8</v>
      </c>
      <c r="J177" t="s">
        <v>601</v>
      </c>
      <c r="K177" s="9">
        <v>30.5</v>
      </c>
      <c r="L177" t="s">
        <v>28</v>
      </c>
      <c r="M177">
        <v>176</v>
      </c>
      <c r="N177" t="s">
        <v>47</v>
      </c>
      <c r="O177" s="3">
        <f>(Sala[[#This Row],[Hora de Salida]]-Sala[[#This Row],[Hora de llegada]])+IF(Sala[[#This Row],[Estado de la Mesa]]="Ocupada",(TEXT((15/(60*24)),"h:mm")),(TEXT(0,"h:mm")))</f>
        <v>9.7222222222222224E-2</v>
      </c>
      <c r="P177" s="5" t="str">
        <f>TEXT(((SUMIF(Cocina[Número de Orden],Sala[[#This Row],[Número de Orden]],Cocina[Tiempo de Preparación]))/(60*24)),"h:mm")</f>
        <v>0:48</v>
      </c>
      <c r="Q177" s="3">
        <f>MAX((Sala[[#This Row],[Tiempo de permanencia]]-Sala[[#This Row],[Tiempo de preparación]]),0)</f>
        <v>6.3888888888888884E-2</v>
      </c>
      <c r="R177" s="8">
        <f>SUMIF(Cocina[Número de Orden],Sala[[#This Row],[Número de Orden]],Cocina[Ganancia bruta])</f>
        <v>63</v>
      </c>
      <c r="S177" s="8">
        <f>SUMIF(Cocina[Número de Orden],Sala[[#This Row],[Número de Orden]],Cocina[Costo Unitario])</f>
        <v>13</v>
      </c>
      <c r="T177" s="2">
        <f>Sala[[#This Row],[Fecha de Salida]]</f>
        <v>45018</v>
      </c>
      <c r="U177" s="7" t="str">
        <f>TEXT(Sala[[#This Row],[Fecha factura]],"dddd")</f>
        <v>domingo</v>
      </c>
      <c r="V177" t="str">
        <f>IF(Sala[[#This Row],[Tiempo de degustación]]&gt;0,"Sí","No")</f>
        <v>Sí</v>
      </c>
      <c r="W177" s="19">
        <f>IF(Sala[[#This Row],[Cobrada]]="Sí",Sala[[#This Row],[Monto total]],0)</f>
        <v>63</v>
      </c>
    </row>
    <row r="178" spans="1:23" x14ac:dyDescent="0.25">
      <c r="A178">
        <v>4</v>
      </c>
      <c r="B178" t="s">
        <v>211</v>
      </c>
      <c r="C178">
        <v>1</v>
      </c>
      <c r="D178" s="2">
        <v>45018</v>
      </c>
      <c r="E178" s="3">
        <v>9.7222222222222224E-3</v>
      </c>
      <c r="F178" s="2">
        <v>45018</v>
      </c>
      <c r="G178" s="3">
        <v>5.1388888888888887E-2</v>
      </c>
      <c r="H178" s="1" t="s">
        <v>23</v>
      </c>
      <c r="I178" t="s">
        <v>25</v>
      </c>
      <c r="J178" t="s">
        <v>601</v>
      </c>
      <c r="K178" s="9">
        <v>10.39</v>
      </c>
      <c r="L178" t="s">
        <v>28</v>
      </c>
      <c r="M178">
        <v>177</v>
      </c>
      <c r="N178" t="s">
        <v>593</v>
      </c>
      <c r="O178" s="3">
        <f>(Sala[[#This Row],[Hora de Salida]]-Sala[[#This Row],[Hora de llegada]])+IF(Sala[[#This Row],[Estado de la Mesa]]="Ocupada",(TEXT((15/(60*24)),"h:mm")),(TEXT(0,"h:mm")))</f>
        <v>5.2083333333333329E-2</v>
      </c>
      <c r="P178" s="5" t="str">
        <f>TEXT(((SUMIF(Cocina[Número de Orden],Sala[[#This Row],[Número de Orden]],Cocina[Tiempo de Preparación]))/(60*24)),"h:mm")</f>
        <v>2:22</v>
      </c>
      <c r="Q178" s="3">
        <f>MAX((Sala[[#This Row],[Tiempo de permanencia]]-Sala[[#This Row],[Tiempo de preparación]]),0)</f>
        <v>0</v>
      </c>
      <c r="R178" s="8">
        <f>SUMIF(Cocina[Número de Orden],Sala[[#This Row],[Número de Orden]],Cocina[Ganancia bruta])</f>
        <v>173</v>
      </c>
      <c r="S178" s="8">
        <f>SUMIF(Cocina[Número de Orden],Sala[[#This Row],[Número de Orden]],Cocina[Costo Unitario])</f>
        <v>53</v>
      </c>
      <c r="T178" s="2">
        <f>Sala[[#This Row],[Fecha de Salida]]</f>
        <v>45018</v>
      </c>
      <c r="U178" s="7" t="str">
        <f>TEXT(Sala[[#This Row],[Fecha factura]],"dddd")</f>
        <v>domingo</v>
      </c>
      <c r="V178" t="str">
        <f>IF(Sala[[#This Row],[Tiempo de degustación]]&gt;0,"Sí","No")</f>
        <v>No</v>
      </c>
      <c r="W178" s="19">
        <f>IF(Sala[[#This Row],[Cobrada]]="Sí",Sala[[#This Row],[Monto total]],0)</f>
        <v>0</v>
      </c>
    </row>
    <row r="179" spans="1:23" x14ac:dyDescent="0.25">
      <c r="A179">
        <v>11</v>
      </c>
      <c r="B179" t="s">
        <v>212</v>
      </c>
      <c r="C179">
        <v>6</v>
      </c>
      <c r="D179" s="2">
        <v>45018</v>
      </c>
      <c r="E179" s="3">
        <v>7.8472222222222221E-2</v>
      </c>
      <c r="F179" s="2">
        <v>45018</v>
      </c>
      <c r="G179" s="3">
        <v>0.22083333333333333</v>
      </c>
      <c r="H179" s="1" t="s">
        <v>7</v>
      </c>
      <c r="I179" t="s">
        <v>25</v>
      </c>
      <c r="J179" t="s">
        <v>601</v>
      </c>
      <c r="K179" s="9">
        <v>31.6</v>
      </c>
      <c r="L179" t="s">
        <v>9</v>
      </c>
      <c r="M179">
        <v>178</v>
      </c>
      <c r="N179" t="s">
        <v>29</v>
      </c>
      <c r="O179" s="3">
        <f>(Sala[[#This Row],[Hora de Salida]]-Sala[[#This Row],[Hora de llegada]])+IF(Sala[[#This Row],[Estado de la Mesa]]="Ocupada",(TEXT((15/(60*24)),"h:mm")),(TEXT(0,"h:mm")))</f>
        <v>0.1423611111111111</v>
      </c>
      <c r="P179" s="5" t="str">
        <f>TEXT(((SUMIF(Cocina[Número de Orden],Sala[[#This Row],[Número de Orden]],Cocina[Tiempo de Preparación]))/(60*24)),"h:mm")</f>
        <v>2:26</v>
      </c>
      <c r="Q179" s="3">
        <f>MAX((Sala[[#This Row],[Tiempo de permanencia]]-Sala[[#This Row],[Tiempo de preparación]]),0)</f>
        <v>4.0972222222222215E-2</v>
      </c>
      <c r="R179" s="8">
        <f>SUMIF(Cocina[Número de Orden],Sala[[#This Row],[Número de Orden]],Cocina[Ganancia bruta])</f>
        <v>208</v>
      </c>
      <c r="S179" s="8">
        <f>SUMIF(Cocina[Número de Orden],Sala[[#This Row],[Número de Orden]],Cocina[Costo Unitario])</f>
        <v>72</v>
      </c>
      <c r="T179" s="2">
        <f>Sala[[#This Row],[Fecha de Salida]]</f>
        <v>45018</v>
      </c>
      <c r="U179" s="7" t="str">
        <f>TEXT(Sala[[#This Row],[Fecha factura]],"dddd")</f>
        <v>domingo</v>
      </c>
      <c r="V179" t="str">
        <f>IF(Sala[[#This Row],[Tiempo de degustación]]&gt;0,"Sí","No")</f>
        <v>Sí</v>
      </c>
      <c r="W179" s="19">
        <f>IF(Sala[[#This Row],[Cobrada]]="Sí",Sala[[#This Row],[Monto total]],0)</f>
        <v>208</v>
      </c>
    </row>
    <row r="180" spans="1:23" x14ac:dyDescent="0.25">
      <c r="A180">
        <v>12</v>
      </c>
      <c r="B180" t="s">
        <v>213</v>
      </c>
      <c r="C180">
        <v>2</v>
      </c>
      <c r="D180" s="2">
        <v>45018</v>
      </c>
      <c r="E180" s="3">
        <v>3.0555555555555555E-2</v>
      </c>
      <c r="F180" s="2">
        <v>45018</v>
      </c>
      <c r="G180" s="3">
        <v>0.13055555555555556</v>
      </c>
      <c r="H180" s="1" t="s">
        <v>23</v>
      </c>
      <c r="I180" t="s">
        <v>12</v>
      </c>
      <c r="J180" t="s">
        <v>601</v>
      </c>
      <c r="K180" s="9">
        <v>13.3</v>
      </c>
      <c r="L180" t="s">
        <v>9</v>
      </c>
      <c r="M180">
        <v>179</v>
      </c>
      <c r="N180" t="s">
        <v>14</v>
      </c>
      <c r="O180" s="3">
        <f>(Sala[[#This Row],[Hora de Salida]]-Sala[[#This Row],[Hora de llegada]])+IF(Sala[[#This Row],[Estado de la Mesa]]="Ocupada",(TEXT((15/(60*24)),"h:mm")),(TEXT(0,"h:mm")))</f>
        <v>0.1</v>
      </c>
      <c r="P180" s="5" t="str">
        <f>TEXT(((SUMIF(Cocina[Número de Orden],Sala[[#This Row],[Número de Orden]],Cocina[Tiempo de Preparación]))/(60*24)),"h:mm")</f>
        <v>0:26</v>
      </c>
      <c r="Q180" s="3">
        <f>MAX((Sala[[#This Row],[Tiempo de permanencia]]-Sala[[#This Row],[Tiempo de preparación]]),0)</f>
        <v>8.1944444444444459E-2</v>
      </c>
      <c r="R180" s="8">
        <f>SUMIF(Cocina[Número de Orden],Sala[[#This Row],[Número de Orden]],Cocina[Ganancia bruta])</f>
        <v>62</v>
      </c>
      <c r="S180" s="8">
        <f>SUMIF(Cocina[Número de Orden],Sala[[#This Row],[Número de Orden]],Cocina[Costo Unitario])</f>
        <v>19</v>
      </c>
      <c r="T180" s="2">
        <f>Sala[[#This Row],[Fecha de Salida]]</f>
        <v>45018</v>
      </c>
      <c r="U180" s="7" t="str">
        <f>TEXT(Sala[[#This Row],[Fecha factura]],"dddd")</f>
        <v>domingo</v>
      </c>
      <c r="V180" t="str">
        <f>IF(Sala[[#This Row],[Tiempo de degustación]]&gt;0,"Sí","No")</f>
        <v>Sí</v>
      </c>
      <c r="W180" s="19">
        <f>IF(Sala[[#This Row],[Cobrada]]="Sí",Sala[[#This Row],[Monto total]],0)</f>
        <v>62</v>
      </c>
    </row>
    <row r="181" spans="1:23" x14ac:dyDescent="0.25">
      <c r="A181">
        <v>10</v>
      </c>
      <c r="B181" t="s">
        <v>214</v>
      </c>
      <c r="C181">
        <v>1</v>
      </c>
      <c r="D181" s="2">
        <v>45018</v>
      </c>
      <c r="E181" s="3">
        <v>9.7916666666666666E-2</v>
      </c>
      <c r="F181" s="2">
        <v>45018</v>
      </c>
      <c r="G181" s="3">
        <v>0.21458333333333332</v>
      </c>
      <c r="H181" s="1" t="s">
        <v>16</v>
      </c>
      <c r="I181" t="s">
        <v>25</v>
      </c>
      <c r="J181" t="s">
        <v>601</v>
      </c>
      <c r="K181" s="9">
        <v>46.61</v>
      </c>
      <c r="L181" t="s">
        <v>9</v>
      </c>
      <c r="M181">
        <v>180</v>
      </c>
      <c r="N181" t="s">
        <v>18</v>
      </c>
      <c r="O181" s="3">
        <f>(Sala[[#This Row],[Hora de Salida]]-Sala[[#This Row],[Hora de llegada]])+IF(Sala[[#This Row],[Estado de la Mesa]]="Ocupada",(TEXT((15/(60*24)),"h:mm")),(TEXT(0,"h:mm")))</f>
        <v>0.11666666666666665</v>
      </c>
      <c r="P181" s="5" t="str">
        <f>TEXT(((SUMIF(Cocina[Número de Orden],Sala[[#This Row],[Número de Orden]],Cocina[Tiempo de Preparación]))/(60*24)),"h:mm")</f>
        <v>2:41</v>
      </c>
      <c r="Q181" s="3">
        <f>MAX((Sala[[#This Row],[Tiempo de permanencia]]-Sala[[#This Row],[Tiempo de preparación]]),0)</f>
        <v>4.8611111111110938E-3</v>
      </c>
      <c r="R181" s="8">
        <f>SUMIF(Cocina[Número de Orden],Sala[[#This Row],[Número de Orden]],Cocina[Ganancia bruta])</f>
        <v>166</v>
      </c>
      <c r="S181" s="8">
        <f>SUMIF(Cocina[Número de Orden],Sala[[#This Row],[Número de Orden]],Cocina[Costo Unitario])</f>
        <v>63</v>
      </c>
      <c r="T181" s="2">
        <f>Sala[[#This Row],[Fecha de Salida]]</f>
        <v>45018</v>
      </c>
      <c r="U181" s="7" t="str">
        <f>TEXT(Sala[[#This Row],[Fecha factura]],"dddd")</f>
        <v>domingo</v>
      </c>
      <c r="V181" t="str">
        <f>IF(Sala[[#This Row],[Tiempo de degustación]]&gt;0,"Sí","No")</f>
        <v>Sí</v>
      </c>
      <c r="W181" s="19">
        <f>IF(Sala[[#This Row],[Cobrada]]="Sí",Sala[[#This Row],[Monto total]],0)</f>
        <v>166</v>
      </c>
    </row>
    <row r="182" spans="1:23" x14ac:dyDescent="0.25">
      <c r="A182">
        <v>15</v>
      </c>
      <c r="B182" t="s">
        <v>215</v>
      </c>
      <c r="C182">
        <v>1</v>
      </c>
      <c r="D182" s="2">
        <v>45018</v>
      </c>
      <c r="E182" s="3">
        <v>0.11458333333333333</v>
      </c>
      <c r="F182" s="2">
        <v>45018</v>
      </c>
      <c r="G182" s="3">
        <v>0.16250000000000001</v>
      </c>
      <c r="H182" s="1" t="s">
        <v>11</v>
      </c>
      <c r="I182" t="s">
        <v>25</v>
      </c>
      <c r="J182" t="s">
        <v>601</v>
      </c>
      <c r="K182" s="9">
        <v>42.58</v>
      </c>
      <c r="L182" t="s">
        <v>28</v>
      </c>
      <c r="M182">
        <v>181</v>
      </c>
      <c r="N182" t="s">
        <v>21</v>
      </c>
      <c r="O182" s="3">
        <f>(Sala[[#This Row],[Hora de Salida]]-Sala[[#This Row],[Hora de llegada]])+IF(Sala[[#This Row],[Estado de la Mesa]]="Ocupada",(TEXT((15/(60*24)),"h:mm")),(TEXT(0,"h:mm")))</f>
        <v>5.8333333333333341E-2</v>
      </c>
      <c r="P182" s="5" t="str">
        <f>TEXT(((SUMIF(Cocina[Número de Orden],Sala[[#This Row],[Número de Orden]],Cocina[Tiempo de Preparación]))/(60*24)),"h:mm")</f>
        <v>0:55</v>
      </c>
      <c r="Q182" s="3">
        <f>MAX((Sala[[#This Row],[Tiempo de permanencia]]-Sala[[#This Row],[Tiempo de preparación]]),0)</f>
        <v>2.0138888888888894E-2</v>
      </c>
      <c r="R182" s="8">
        <f>SUMIF(Cocina[Número de Orden],Sala[[#This Row],[Número de Orden]],Cocina[Ganancia bruta])</f>
        <v>27</v>
      </c>
      <c r="S182" s="8">
        <f>SUMIF(Cocina[Número de Orden],Sala[[#This Row],[Número de Orden]],Cocina[Costo Unitario])</f>
        <v>16</v>
      </c>
      <c r="T182" s="2">
        <f>Sala[[#This Row],[Fecha de Salida]]</f>
        <v>45018</v>
      </c>
      <c r="U182" s="7" t="str">
        <f>TEXT(Sala[[#This Row],[Fecha factura]],"dddd")</f>
        <v>domingo</v>
      </c>
      <c r="V182" t="str">
        <f>IF(Sala[[#This Row],[Tiempo de degustación]]&gt;0,"Sí","No")</f>
        <v>Sí</v>
      </c>
      <c r="W182" s="19">
        <f>IF(Sala[[#This Row],[Cobrada]]="Sí",Sala[[#This Row],[Monto total]],0)</f>
        <v>27</v>
      </c>
    </row>
    <row r="183" spans="1:23" x14ac:dyDescent="0.25">
      <c r="A183">
        <v>18</v>
      </c>
      <c r="B183" t="s">
        <v>216</v>
      </c>
      <c r="C183">
        <v>2</v>
      </c>
      <c r="D183" s="2">
        <v>45018</v>
      </c>
      <c r="E183" s="3">
        <v>0.16180555555555556</v>
      </c>
      <c r="F183" s="2">
        <v>45018</v>
      </c>
      <c r="G183" s="3">
        <v>0.27083333333333331</v>
      </c>
      <c r="H183" s="1" t="s">
        <v>7</v>
      </c>
      <c r="I183" t="s">
        <v>8</v>
      </c>
      <c r="J183" t="s">
        <v>600</v>
      </c>
      <c r="K183" s="9">
        <v>38.36</v>
      </c>
      <c r="L183" t="s">
        <v>17</v>
      </c>
      <c r="M183">
        <v>182</v>
      </c>
      <c r="N183" t="s">
        <v>21</v>
      </c>
      <c r="O183" s="3">
        <f>(Sala[[#This Row],[Hora de Salida]]-Sala[[#This Row],[Hora de llegada]])+IF(Sala[[#This Row],[Estado de la Mesa]]="Ocupada",(TEXT((15/(60*24)),"h:mm")),(TEXT(0,"h:mm")))</f>
        <v>0.10902777777777775</v>
      </c>
      <c r="P183" s="5" t="str">
        <f>TEXT(((SUMIF(Cocina[Número de Orden],Sala[[#This Row],[Número de Orden]],Cocina[Tiempo de Preparación]))/(60*24)),"h:mm")</f>
        <v>0:11</v>
      </c>
      <c r="Q183" s="3">
        <f>MAX((Sala[[#This Row],[Tiempo de permanencia]]-Sala[[#This Row],[Tiempo de preparación]]),0)</f>
        <v>0.10138888888888886</v>
      </c>
      <c r="R183" s="8">
        <f>SUMIF(Cocina[Número de Orden],Sala[[#This Row],[Número de Orden]],Cocina[Ganancia bruta])</f>
        <v>38</v>
      </c>
      <c r="S183" s="8">
        <f>SUMIF(Cocina[Número de Orden],Sala[[#This Row],[Número de Orden]],Cocina[Costo Unitario])</f>
        <v>11</v>
      </c>
      <c r="T183" s="2">
        <f>Sala[[#This Row],[Fecha de Salida]]</f>
        <v>45018</v>
      </c>
      <c r="U183" s="7" t="str">
        <f>TEXT(Sala[[#This Row],[Fecha factura]],"dddd")</f>
        <v>domingo</v>
      </c>
      <c r="V183" t="str">
        <f>IF(Sala[[#This Row],[Tiempo de degustación]]&gt;0,"Sí","No")</f>
        <v>Sí</v>
      </c>
      <c r="W183" s="19">
        <f>IF(Sala[[#This Row],[Cobrada]]="Sí",Sala[[#This Row],[Monto total]],0)</f>
        <v>38</v>
      </c>
    </row>
    <row r="184" spans="1:23" x14ac:dyDescent="0.25">
      <c r="A184">
        <v>18</v>
      </c>
      <c r="B184" t="s">
        <v>217</v>
      </c>
      <c r="C184">
        <v>1</v>
      </c>
      <c r="D184" s="2">
        <v>45018</v>
      </c>
      <c r="E184" s="3">
        <v>0.11527777777777778</v>
      </c>
      <c r="F184" s="2">
        <v>45018</v>
      </c>
      <c r="G184" s="3">
        <v>0.26944444444444443</v>
      </c>
      <c r="H184" s="1" t="s">
        <v>11</v>
      </c>
      <c r="I184" t="s">
        <v>8</v>
      </c>
      <c r="J184" t="s">
        <v>601</v>
      </c>
      <c r="K184" s="9">
        <v>11.69</v>
      </c>
      <c r="L184" t="s">
        <v>28</v>
      </c>
      <c r="M184">
        <v>183</v>
      </c>
      <c r="N184" t="s">
        <v>34</v>
      </c>
      <c r="O184" s="3">
        <f>(Sala[[#This Row],[Hora de Salida]]-Sala[[#This Row],[Hora de llegada]])+IF(Sala[[#This Row],[Estado de la Mesa]]="Ocupada",(TEXT((15/(60*24)),"h:mm")),(TEXT(0,"h:mm")))</f>
        <v>0.1645833333333333</v>
      </c>
      <c r="P184" s="5" t="str">
        <f>TEXT(((SUMIF(Cocina[Número de Orden],Sala[[#This Row],[Número de Orden]],Cocina[Tiempo de Preparación]))/(60*24)),"h:mm")</f>
        <v>2:46</v>
      </c>
      <c r="Q184" s="3">
        <f>MAX((Sala[[#This Row],[Tiempo de permanencia]]-Sala[[#This Row],[Tiempo de preparación]]),0)</f>
        <v>4.9305555555555519E-2</v>
      </c>
      <c r="R184" s="8">
        <f>SUMIF(Cocina[Número de Orden],Sala[[#This Row],[Número de Orden]],Cocina[Ganancia bruta])</f>
        <v>255</v>
      </c>
      <c r="S184" s="8">
        <f>SUMIF(Cocina[Número de Orden],Sala[[#This Row],[Número de Orden]],Cocina[Costo Unitario])</f>
        <v>67</v>
      </c>
      <c r="T184" s="2">
        <f>Sala[[#This Row],[Fecha de Salida]]</f>
        <v>45018</v>
      </c>
      <c r="U184" s="7" t="str">
        <f>TEXT(Sala[[#This Row],[Fecha factura]],"dddd")</f>
        <v>domingo</v>
      </c>
      <c r="V184" t="str">
        <f>IF(Sala[[#This Row],[Tiempo de degustación]]&gt;0,"Sí","No")</f>
        <v>Sí</v>
      </c>
      <c r="W184" s="19">
        <f>IF(Sala[[#This Row],[Cobrada]]="Sí",Sala[[#This Row],[Monto total]],0)</f>
        <v>255</v>
      </c>
    </row>
    <row r="185" spans="1:23" x14ac:dyDescent="0.25">
      <c r="A185">
        <v>4</v>
      </c>
      <c r="B185" t="s">
        <v>218</v>
      </c>
      <c r="C185">
        <v>6</v>
      </c>
      <c r="D185" s="2">
        <v>45018</v>
      </c>
      <c r="E185" s="3">
        <v>0.16319444444444445</v>
      </c>
      <c r="F185" s="2">
        <v>45018</v>
      </c>
      <c r="G185" s="3">
        <v>0.29236111111111113</v>
      </c>
      <c r="H185" s="1" t="s">
        <v>20</v>
      </c>
      <c r="I185" t="s">
        <v>8</v>
      </c>
      <c r="J185" t="s">
        <v>601</v>
      </c>
      <c r="K185" s="9">
        <v>24.24</v>
      </c>
      <c r="L185" t="s">
        <v>28</v>
      </c>
      <c r="M185">
        <v>184</v>
      </c>
      <c r="N185" t="s">
        <v>47</v>
      </c>
      <c r="O185" s="3">
        <f>(Sala[[#This Row],[Hora de Salida]]-Sala[[#This Row],[Hora de llegada]])+IF(Sala[[#This Row],[Estado de la Mesa]]="Ocupada",(TEXT((15/(60*24)),"h:mm")),(TEXT(0,"h:mm")))</f>
        <v>0.13958333333333334</v>
      </c>
      <c r="P185" s="5" t="str">
        <f>TEXT(((SUMIF(Cocina[Número de Orden],Sala[[#This Row],[Número de Orden]],Cocina[Tiempo de Preparación]))/(60*24)),"h:mm")</f>
        <v>0:29</v>
      </c>
      <c r="Q185" s="3">
        <f>MAX((Sala[[#This Row],[Tiempo de permanencia]]-Sala[[#This Row],[Tiempo de preparación]]),0)</f>
        <v>0.11944444444444445</v>
      </c>
      <c r="R185" s="8">
        <f>SUMIF(Cocina[Número de Orden],Sala[[#This Row],[Número de Orden]],Cocina[Ganancia bruta])</f>
        <v>205</v>
      </c>
      <c r="S185" s="8">
        <f>SUMIF(Cocina[Número de Orden],Sala[[#This Row],[Número de Orden]],Cocina[Costo Unitario])</f>
        <v>44</v>
      </c>
      <c r="T185" s="2">
        <f>Sala[[#This Row],[Fecha de Salida]]</f>
        <v>45018</v>
      </c>
      <c r="U185" s="7" t="str">
        <f>TEXT(Sala[[#This Row],[Fecha factura]],"dddd")</f>
        <v>domingo</v>
      </c>
      <c r="V185" t="str">
        <f>IF(Sala[[#This Row],[Tiempo de degustación]]&gt;0,"Sí","No")</f>
        <v>Sí</v>
      </c>
      <c r="W185" s="19">
        <f>IF(Sala[[#This Row],[Cobrada]]="Sí",Sala[[#This Row],[Monto total]],0)</f>
        <v>205</v>
      </c>
    </row>
    <row r="186" spans="1:23" x14ac:dyDescent="0.25">
      <c r="A186">
        <v>16</v>
      </c>
      <c r="B186" t="s">
        <v>180</v>
      </c>
      <c r="C186">
        <v>2</v>
      </c>
      <c r="D186" s="2">
        <v>45018</v>
      </c>
      <c r="E186" s="3">
        <v>0.11597222222222223</v>
      </c>
      <c r="F186" s="2">
        <v>45018</v>
      </c>
      <c r="G186" s="3">
        <v>0.26805555555555555</v>
      </c>
      <c r="H186" s="1" t="s">
        <v>11</v>
      </c>
      <c r="I186" t="s">
        <v>12</v>
      </c>
      <c r="J186" t="s">
        <v>601</v>
      </c>
      <c r="K186" s="9">
        <v>28.07</v>
      </c>
      <c r="L186" t="s">
        <v>17</v>
      </c>
      <c r="M186">
        <v>185</v>
      </c>
      <c r="N186" t="s">
        <v>34</v>
      </c>
      <c r="O186" s="3">
        <f>(Sala[[#This Row],[Hora de Salida]]-Sala[[#This Row],[Hora de llegada]])+IF(Sala[[#This Row],[Estado de la Mesa]]="Ocupada",(TEXT((15/(60*24)),"h:mm")),(TEXT(0,"h:mm")))</f>
        <v>0.15208333333333332</v>
      </c>
      <c r="P186" s="5" t="str">
        <f>TEXT(((SUMIF(Cocina[Número de Orden],Sala[[#This Row],[Número de Orden]],Cocina[Tiempo de Preparación]))/(60*24)),"h:mm")</f>
        <v>0:40</v>
      </c>
      <c r="Q186" s="3">
        <f>MAX((Sala[[#This Row],[Tiempo de permanencia]]-Sala[[#This Row],[Tiempo de preparación]]),0)</f>
        <v>0.12430555555555554</v>
      </c>
      <c r="R186" s="8">
        <f>SUMIF(Cocina[Número de Orden],Sala[[#This Row],[Número de Orden]],Cocina[Ganancia bruta])</f>
        <v>91</v>
      </c>
      <c r="S186" s="8">
        <f>SUMIF(Cocina[Número de Orden],Sala[[#This Row],[Número de Orden]],Cocina[Costo Unitario])</f>
        <v>29</v>
      </c>
      <c r="T186" s="2">
        <f>Sala[[#This Row],[Fecha de Salida]]</f>
        <v>45018</v>
      </c>
      <c r="U186" s="7" t="str">
        <f>TEXT(Sala[[#This Row],[Fecha factura]],"dddd")</f>
        <v>domingo</v>
      </c>
      <c r="V186" t="str">
        <f>IF(Sala[[#This Row],[Tiempo de degustación]]&gt;0,"Sí","No")</f>
        <v>Sí</v>
      </c>
      <c r="W186" s="19">
        <f>IF(Sala[[#This Row],[Cobrada]]="Sí",Sala[[#This Row],[Monto total]],0)</f>
        <v>91</v>
      </c>
    </row>
    <row r="187" spans="1:23" x14ac:dyDescent="0.25">
      <c r="A187">
        <v>13</v>
      </c>
      <c r="B187" t="s">
        <v>219</v>
      </c>
      <c r="C187">
        <v>6</v>
      </c>
      <c r="D187" s="2">
        <v>45018</v>
      </c>
      <c r="E187" s="3">
        <v>2.7777777777777776E-2</v>
      </c>
      <c r="F187" s="2">
        <v>45018</v>
      </c>
      <c r="G187" s="3">
        <v>0.1763888888888889</v>
      </c>
      <c r="H187" s="1" t="s">
        <v>11</v>
      </c>
      <c r="I187" t="s">
        <v>8</v>
      </c>
      <c r="J187" t="s">
        <v>601</v>
      </c>
      <c r="K187" s="9">
        <v>17.55</v>
      </c>
      <c r="L187" t="s">
        <v>9</v>
      </c>
      <c r="M187">
        <v>186</v>
      </c>
      <c r="N187" t="s">
        <v>14</v>
      </c>
      <c r="O187" s="3">
        <f>(Sala[[#This Row],[Hora de Salida]]-Sala[[#This Row],[Hora de llegada]])+IF(Sala[[#This Row],[Estado de la Mesa]]="Ocupada",(TEXT((15/(60*24)),"h:mm")),(TEXT(0,"h:mm")))</f>
        <v>0.14861111111111114</v>
      </c>
      <c r="P187" s="5" t="str">
        <f>TEXT(((SUMIF(Cocina[Número de Orden],Sala[[#This Row],[Número de Orden]],Cocina[Tiempo de Preparación]))/(60*24)),"h:mm")</f>
        <v>1:33</v>
      </c>
      <c r="Q187" s="3">
        <f>MAX((Sala[[#This Row],[Tiempo de permanencia]]-Sala[[#This Row],[Tiempo de preparación]]),0)</f>
        <v>8.4027777777777798E-2</v>
      </c>
      <c r="R187" s="8">
        <f>SUMIF(Cocina[Número de Orden],Sala[[#This Row],[Número de Orden]],Cocina[Ganancia bruta])</f>
        <v>270</v>
      </c>
      <c r="S187" s="8">
        <f>SUMIF(Cocina[Número de Orden],Sala[[#This Row],[Número de Orden]],Cocina[Costo Unitario])</f>
        <v>54</v>
      </c>
      <c r="T187" s="2">
        <f>Sala[[#This Row],[Fecha de Salida]]</f>
        <v>45018</v>
      </c>
      <c r="U187" s="7" t="str">
        <f>TEXT(Sala[[#This Row],[Fecha factura]],"dddd")</f>
        <v>domingo</v>
      </c>
      <c r="V187" t="str">
        <f>IF(Sala[[#This Row],[Tiempo de degustación]]&gt;0,"Sí","No")</f>
        <v>Sí</v>
      </c>
      <c r="W187" s="19">
        <f>IF(Sala[[#This Row],[Cobrada]]="Sí",Sala[[#This Row],[Monto total]],0)</f>
        <v>270</v>
      </c>
    </row>
    <row r="188" spans="1:23" x14ac:dyDescent="0.25">
      <c r="A188">
        <v>5</v>
      </c>
      <c r="B188" t="s">
        <v>220</v>
      </c>
      <c r="C188">
        <v>1</v>
      </c>
      <c r="D188" s="2">
        <v>45018</v>
      </c>
      <c r="E188" s="3">
        <v>9.930555555555555E-2</v>
      </c>
      <c r="F188" s="2">
        <v>45018</v>
      </c>
      <c r="G188" s="3">
        <v>0.22777777777777777</v>
      </c>
      <c r="H188" s="1" t="s">
        <v>23</v>
      </c>
      <c r="I188" t="s">
        <v>8</v>
      </c>
      <c r="J188" t="s">
        <v>601</v>
      </c>
      <c r="K188" s="9">
        <v>17.399999999999999</v>
      </c>
      <c r="L188" t="s">
        <v>17</v>
      </c>
      <c r="M188">
        <v>187</v>
      </c>
      <c r="N188" t="s">
        <v>29</v>
      </c>
      <c r="O188" s="3">
        <f>(Sala[[#This Row],[Hora de Salida]]-Sala[[#This Row],[Hora de llegada]])+IF(Sala[[#This Row],[Estado de la Mesa]]="Ocupada",(TEXT((15/(60*24)),"h:mm")),(TEXT(0,"h:mm")))</f>
        <v>0.12847222222222221</v>
      </c>
      <c r="P188" s="5" t="str">
        <f>TEXT(((SUMIF(Cocina[Número de Orden],Sala[[#This Row],[Número de Orden]],Cocina[Tiempo de Preparación]))/(60*24)),"h:mm")</f>
        <v>2:06</v>
      </c>
      <c r="Q188" s="3">
        <f>MAX((Sala[[#This Row],[Tiempo de permanencia]]-Sala[[#This Row],[Tiempo de preparación]]),0)</f>
        <v>4.0972222222222215E-2</v>
      </c>
      <c r="R188" s="8">
        <f>SUMIF(Cocina[Número de Orden],Sala[[#This Row],[Número de Orden]],Cocina[Ganancia bruta])</f>
        <v>208</v>
      </c>
      <c r="S188" s="8">
        <f>SUMIF(Cocina[Número de Orden],Sala[[#This Row],[Número de Orden]],Cocina[Costo Unitario])</f>
        <v>68</v>
      </c>
      <c r="T188" s="2">
        <f>Sala[[#This Row],[Fecha de Salida]]</f>
        <v>45018</v>
      </c>
      <c r="U188" s="7" t="str">
        <f>TEXT(Sala[[#This Row],[Fecha factura]],"dddd")</f>
        <v>domingo</v>
      </c>
      <c r="V188" t="str">
        <f>IF(Sala[[#This Row],[Tiempo de degustación]]&gt;0,"Sí","No")</f>
        <v>Sí</v>
      </c>
      <c r="W188" s="19">
        <f>IF(Sala[[#This Row],[Cobrada]]="Sí",Sala[[#This Row],[Monto total]],0)</f>
        <v>208</v>
      </c>
    </row>
    <row r="189" spans="1:23" x14ac:dyDescent="0.25">
      <c r="A189">
        <v>20</v>
      </c>
      <c r="B189" t="s">
        <v>221</v>
      </c>
      <c r="C189">
        <v>4</v>
      </c>
      <c r="D189" s="2">
        <v>45018</v>
      </c>
      <c r="E189" s="3">
        <v>0.15277777777777779</v>
      </c>
      <c r="F189" s="2">
        <v>45018</v>
      </c>
      <c r="G189" s="3">
        <v>0.22291666666666668</v>
      </c>
      <c r="H189" s="1" t="s">
        <v>7</v>
      </c>
      <c r="I189" t="s">
        <v>12</v>
      </c>
      <c r="J189" t="s">
        <v>601</v>
      </c>
      <c r="K189" s="9">
        <v>13.95</v>
      </c>
      <c r="L189" t="s">
        <v>9</v>
      </c>
      <c r="M189">
        <v>188</v>
      </c>
      <c r="N189" t="s">
        <v>14</v>
      </c>
      <c r="O189" s="3">
        <f>(Sala[[#This Row],[Hora de Salida]]-Sala[[#This Row],[Hora de llegada]])+IF(Sala[[#This Row],[Estado de la Mesa]]="Ocupada",(TEXT((15/(60*24)),"h:mm")),(TEXT(0,"h:mm")))</f>
        <v>7.013888888888889E-2</v>
      </c>
      <c r="P189" s="5" t="str">
        <f>TEXT(((SUMIF(Cocina[Número de Orden],Sala[[#This Row],[Número de Orden]],Cocina[Tiempo de Preparación]))/(60*24)),"h:mm")</f>
        <v>1:45</v>
      </c>
      <c r="Q189" s="3">
        <f>MAX((Sala[[#This Row],[Tiempo de permanencia]]-Sala[[#This Row],[Tiempo de preparación]]),0)</f>
        <v>0</v>
      </c>
      <c r="R189" s="8">
        <f>SUMIF(Cocina[Número de Orden],Sala[[#This Row],[Número de Orden]],Cocina[Ganancia bruta])</f>
        <v>83</v>
      </c>
      <c r="S189" s="8">
        <f>SUMIF(Cocina[Número de Orden],Sala[[#This Row],[Número de Orden]],Cocina[Costo Unitario])</f>
        <v>34</v>
      </c>
      <c r="T189" s="2">
        <f>Sala[[#This Row],[Fecha de Salida]]</f>
        <v>45018</v>
      </c>
      <c r="U189" s="7" t="str">
        <f>TEXT(Sala[[#This Row],[Fecha factura]],"dddd")</f>
        <v>domingo</v>
      </c>
      <c r="V189" t="str">
        <f>IF(Sala[[#This Row],[Tiempo de degustación]]&gt;0,"Sí","No")</f>
        <v>No</v>
      </c>
      <c r="W189" s="19">
        <f>IF(Sala[[#This Row],[Cobrada]]="Sí",Sala[[#This Row],[Monto total]],0)</f>
        <v>0</v>
      </c>
    </row>
    <row r="190" spans="1:23" x14ac:dyDescent="0.25">
      <c r="A190">
        <v>11</v>
      </c>
      <c r="B190" t="s">
        <v>222</v>
      </c>
      <c r="C190">
        <v>4</v>
      </c>
      <c r="D190" s="2">
        <v>45018</v>
      </c>
      <c r="E190" s="3">
        <v>0.15833333333333333</v>
      </c>
      <c r="F190" s="2">
        <v>45018</v>
      </c>
      <c r="G190" s="3">
        <v>0.25694444444444442</v>
      </c>
      <c r="H190" s="1" t="s">
        <v>16</v>
      </c>
      <c r="I190" t="s">
        <v>8</v>
      </c>
      <c r="J190" t="s">
        <v>601</v>
      </c>
      <c r="K190" s="9">
        <v>41.66</v>
      </c>
      <c r="L190" t="s">
        <v>9</v>
      </c>
      <c r="M190">
        <v>189</v>
      </c>
      <c r="N190" t="s">
        <v>594</v>
      </c>
      <c r="O190" s="3">
        <f>(Sala[[#This Row],[Hora de Salida]]-Sala[[#This Row],[Hora de llegada]])+IF(Sala[[#This Row],[Estado de la Mesa]]="Ocupada",(TEXT((15/(60*24)),"h:mm")),(TEXT(0,"h:mm")))</f>
        <v>9.8611111111111094E-2</v>
      </c>
      <c r="P190" s="5" t="str">
        <f>TEXT(((SUMIF(Cocina[Número de Orden],Sala[[#This Row],[Número de Orden]],Cocina[Tiempo de Preparación]))/(60*24)),"h:mm")</f>
        <v>1:57</v>
      </c>
      <c r="Q190" s="3">
        <f>MAX((Sala[[#This Row],[Tiempo de permanencia]]-Sala[[#This Row],[Tiempo de preparación]]),0)</f>
        <v>1.7361111111111091E-2</v>
      </c>
      <c r="R190" s="8">
        <f>SUMIF(Cocina[Número de Orden],Sala[[#This Row],[Número de Orden]],Cocina[Ganancia bruta])</f>
        <v>192</v>
      </c>
      <c r="S190" s="8">
        <f>SUMIF(Cocina[Número de Orden],Sala[[#This Row],[Número de Orden]],Cocina[Costo Unitario])</f>
        <v>49</v>
      </c>
      <c r="T190" s="2">
        <f>Sala[[#This Row],[Fecha de Salida]]</f>
        <v>45018</v>
      </c>
      <c r="U190" s="7" t="str">
        <f>TEXT(Sala[[#This Row],[Fecha factura]],"dddd")</f>
        <v>domingo</v>
      </c>
      <c r="V190" t="str">
        <f>IF(Sala[[#This Row],[Tiempo de degustación]]&gt;0,"Sí","No")</f>
        <v>Sí</v>
      </c>
      <c r="W190" s="19">
        <f>IF(Sala[[#This Row],[Cobrada]]="Sí",Sala[[#This Row],[Monto total]],0)</f>
        <v>192</v>
      </c>
    </row>
    <row r="191" spans="1:23" x14ac:dyDescent="0.25">
      <c r="A191">
        <v>5</v>
      </c>
      <c r="B191" t="s">
        <v>183</v>
      </c>
      <c r="C191">
        <v>2</v>
      </c>
      <c r="D191" s="2">
        <v>45018</v>
      </c>
      <c r="E191" s="3">
        <v>6.3194444444444442E-2</v>
      </c>
      <c r="F191" s="2">
        <v>45018</v>
      </c>
      <c r="G191" s="3">
        <v>0.14027777777777778</v>
      </c>
      <c r="H191" s="1" t="s">
        <v>16</v>
      </c>
      <c r="I191" t="s">
        <v>8</v>
      </c>
      <c r="J191" t="s">
        <v>601</v>
      </c>
      <c r="K191" s="9">
        <v>38.880000000000003</v>
      </c>
      <c r="L191" t="s">
        <v>17</v>
      </c>
      <c r="M191">
        <v>190</v>
      </c>
      <c r="N191" t="s">
        <v>14</v>
      </c>
      <c r="O191" s="3">
        <f>(Sala[[#This Row],[Hora de Salida]]-Sala[[#This Row],[Hora de llegada]])+IF(Sala[[#This Row],[Estado de la Mesa]]="Ocupada",(TEXT((15/(60*24)),"h:mm")),(TEXT(0,"h:mm")))</f>
        <v>7.7083333333333337E-2</v>
      </c>
      <c r="P191" s="5" t="str">
        <f>TEXT(((SUMIF(Cocina[Número de Orden],Sala[[#This Row],[Número de Orden]],Cocina[Tiempo de Preparación]))/(60*24)),"h:mm")</f>
        <v>1:42</v>
      </c>
      <c r="Q191" s="3">
        <f>MAX((Sala[[#This Row],[Tiempo de permanencia]]-Sala[[#This Row],[Tiempo de preparación]]),0)</f>
        <v>6.2500000000000056E-3</v>
      </c>
      <c r="R191" s="8">
        <f>SUMIF(Cocina[Número de Orden],Sala[[#This Row],[Número de Orden]],Cocina[Ganancia bruta])</f>
        <v>202</v>
      </c>
      <c r="S191" s="8">
        <f>SUMIF(Cocina[Número de Orden],Sala[[#This Row],[Número de Orden]],Cocina[Costo Unitario])</f>
        <v>70</v>
      </c>
      <c r="T191" s="2">
        <f>Sala[[#This Row],[Fecha de Salida]]</f>
        <v>45018</v>
      </c>
      <c r="U191" s="7" t="str">
        <f>TEXT(Sala[[#This Row],[Fecha factura]],"dddd")</f>
        <v>domingo</v>
      </c>
      <c r="V191" t="str">
        <f>IF(Sala[[#This Row],[Tiempo de degustación]]&gt;0,"Sí","No")</f>
        <v>Sí</v>
      </c>
      <c r="W191" s="19">
        <f>IF(Sala[[#This Row],[Cobrada]]="Sí",Sala[[#This Row],[Monto total]],0)</f>
        <v>202</v>
      </c>
    </row>
    <row r="192" spans="1:23" x14ac:dyDescent="0.25">
      <c r="A192">
        <v>12</v>
      </c>
      <c r="B192" t="s">
        <v>223</v>
      </c>
      <c r="C192">
        <v>6</v>
      </c>
      <c r="D192" s="2">
        <v>45018</v>
      </c>
      <c r="E192" s="3">
        <v>0</v>
      </c>
      <c r="F192" s="2">
        <v>45018</v>
      </c>
      <c r="G192" s="3">
        <v>0.10833333333333334</v>
      </c>
      <c r="H192" s="1" t="s">
        <v>16</v>
      </c>
      <c r="I192" t="s">
        <v>8</v>
      </c>
      <c r="J192" t="s">
        <v>601</v>
      </c>
      <c r="K192" s="9">
        <v>24.36</v>
      </c>
      <c r="L192" t="s">
        <v>28</v>
      </c>
      <c r="M192">
        <v>191</v>
      </c>
      <c r="N192" t="s">
        <v>21</v>
      </c>
      <c r="O192" s="3">
        <f>(Sala[[#This Row],[Hora de Salida]]-Sala[[#This Row],[Hora de llegada]])+IF(Sala[[#This Row],[Estado de la Mesa]]="Ocupada",(TEXT((15/(60*24)),"h:mm")),(TEXT(0,"h:mm")))</f>
        <v>0.11875000000000001</v>
      </c>
      <c r="P192" s="5" t="str">
        <f>TEXT(((SUMIF(Cocina[Número de Orden],Sala[[#This Row],[Número de Orden]],Cocina[Tiempo de Preparación]))/(60*24)),"h:mm")</f>
        <v>1:27</v>
      </c>
      <c r="Q192" s="3">
        <f>MAX((Sala[[#This Row],[Tiempo de permanencia]]-Sala[[#This Row],[Tiempo de preparación]]),0)</f>
        <v>5.8333333333333341E-2</v>
      </c>
      <c r="R192" s="8">
        <f>SUMIF(Cocina[Número de Orden],Sala[[#This Row],[Número de Orden]],Cocina[Ganancia bruta])</f>
        <v>162</v>
      </c>
      <c r="S192" s="8">
        <f>SUMIF(Cocina[Número de Orden],Sala[[#This Row],[Número de Orden]],Cocina[Costo Unitario])</f>
        <v>32</v>
      </c>
      <c r="T192" s="2">
        <f>Sala[[#This Row],[Fecha de Salida]]</f>
        <v>45018</v>
      </c>
      <c r="U192" s="7" t="str">
        <f>TEXT(Sala[[#This Row],[Fecha factura]],"dddd")</f>
        <v>domingo</v>
      </c>
      <c r="V192" t="str">
        <f>IF(Sala[[#This Row],[Tiempo de degustación]]&gt;0,"Sí","No")</f>
        <v>Sí</v>
      </c>
      <c r="W192" s="19">
        <f>IF(Sala[[#This Row],[Cobrada]]="Sí",Sala[[#This Row],[Monto total]],0)</f>
        <v>162</v>
      </c>
    </row>
    <row r="193" spans="1:23" x14ac:dyDescent="0.25">
      <c r="A193">
        <v>17</v>
      </c>
      <c r="B193" t="s">
        <v>224</v>
      </c>
      <c r="C193">
        <v>4</v>
      </c>
      <c r="D193" s="2">
        <v>45018</v>
      </c>
      <c r="E193" s="3">
        <v>0.10833333333333334</v>
      </c>
      <c r="F193" s="2">
        <v>45018</v>
      </c>
      <c r="G193" s="3">
        <v>0.20347222222222222</v>
      </c>
      <c r="H193" s="1" t="s">
        <v>16</v>
      </c>
      <c r="I193" t="s">
        <v>12</v>
      </c>
      <c r="J193" t="s">
        <v>13</v>
      </c>
      <c r="K193" s="9">
        <v>15.99</v>
      </c>
      <c r="L193" t="s">
        <v>17</v>
      </c>
      <c r="M193">
        <v>192</v>
      </c>
      <c r="N193" t="s">
        <v>47</v>
      </c>
      <c r="O193" s="3">
        <f>(Sala[[#This Row],[Hora de Salida]]-Sala[[#This Row],[Hora de llegada]])+IF(Sala[[#This Row],[Estado de la Mesa]]="Ocupada",(TEXT((15/(60*24)),"h:mm")),(TEXT(0,"h:mm")))</f>
        <v>9.5138888888888884E-2</v>
      </c>
      <c r="P193" s="5" t="str">
        <f>TEXT(((SUMIF(Cocina[Número de Orden],Sala[[#This Row],[Número de Orden]],Cocina[Tiempo de Preparación]))/(60*24)),"h:mm")</f>
        <v>0:26</v>
      </c>
      <c r="Q193" s="3">
        <f>MAX((Sala[[#This Row],[Tiempo de permanencia]]-Sala[[#This Row],[Tiempo de preparación]]),0)</f>
        <v>7.7083333333333337E-2</v>
      </c>
      <c r="R193" s="8">
        <f>SUMIF(Cocina[Número de Orden],Sala[[#This Row],[Número de Orden]],Cocina[Ganancia bruta])</f>
        <v>75</v>
      </c>
      <c r="S193" s="8">
        <f>SUMIF(Cocina[Número de Orden],Sala[[#This Row],[Número de Orden]],Cocina[Costo Unitario])</f>
        <v>15</v>
      </c>
      <c r="T193" s="2">
        <f>Sala[[#This Row],[Fecha de Salida]]</f>
        <v>45018</v>
      </c>
      <c r="U193" s="7" t="str">
        <f>TEXT(Sala[[#This Row],[Fecha factura]],"dddd")</f>
        <v>domingo</v>
      </c>
      <c r="V193" t="str">
        <f>IF(Sala[[#This Row],[Tiempo de degustación]]&gt;0,"Sí","No")</f>
        <v>Sí</v>
      </c>
      <c r="W193" s="19">
        <f>IF(Sala[[#This Row],[Cobrada]]="Sí",Sala[[#This Row],[Monto total]],0)</f>
        <v>75</v>
      </c>
    </row>
    <row r="194" spans="1:23" x14ac:dyDescent="0.25">
      <c r="A194">
        <v>3</v>
      </c>
      <c r="B194" t="s">
        <v>225</v>
      </c>
      <c r="C194">
        <v>5</v>
      </c>
      <c r="D194" s="2">
        <v>45018</v>
      </c>
      <c r="E194" s="3">
        <v>8.3333333333333332E-3</v>
      </c>
      <c r="F194" s="2">
        <v>45018</v>
      </c>
      <c r="G194" s="3">
        <v>0.12777777777777777</v>
      </c>
      <c r="H194" s="1" t="s">
        <v>20</v>
      </c>
      <c r="I194" t="s">
        <v>12</v>
      </c>
      <c r="J194" t="s">
        <v>601</v>
      </c>
      <c r="K194" s="9">
        <v>24.85</v>
      </c>
      <c r="L194" t="s">
        <v>9</v>
      </c>
      <c r="M194">
        <v>193</v>
      </c>
      <c r="N194" t="s">
        <v>59</v>
      </c>
      <c r="O194" s="3">
        <f>(Sala[[#This Row],[Hora de Salida]]-Sala[[#This Row],[Hora de llegada]])+IF(Sala[[#This Row],[Estado de la Mesa]]="Ocupada",(TEXT((15/(60*24)),"h:mm")),(TEXT(0,"h:mm")))</f>
        <v>0.11944444444444444</v>
      </c>
      <c r="P194" s="5" t="str">
        <f>TEXT(((SUMIF(Cocina[Número de Orden],Sala[[#This Row],[Número de Orden]],Cocina[Tiempo de Preparación]))/(60*24)),"h:mm")</f>
        <v>2:51</v>
      </c>
      <c r="Q194" s="3">
        <f>MAX((Sala[[#This Row],[Tiempo de permanencia]]-Sala[[#This Row],[Tiempo de preparación]]),0)</f>
        <v>6.9444444444444198E-4</v>
      </c>
      <c r="R194" s="8">
        <f>SUMIF(Cocina[Número de Orden],Sala[[#This Row],[Número de Orden]],Cocina[Ganancia bruta])</f>
        <v>220</v>
      </c>
      <c r="S194" s="8">
        <f>SUMIF(Cocina[Número de Orden],Sala[[#This Row],[Número de Orden]],Cocina[Costo Unitario])</f>
        <v>67</v>
      </c>
      <c r="T194" s="2">
        <f>Sala[[#This Row],[Fecha de Salida]]</f>
        <v>45018</v>
      </c>
      <c r="U194" s="7" t="str">
        <f>TEXT(Sala[[#This Row],[Fecha factura]],"dddd")</f>
        <v>domingo</v>
      </c>
      <c r="V194" t="str">
        <f>IF(Sala[[#This Row],[Tiempo de degustación]]&gt;0,"Sí","No")</f>
        <v>Sí</v>
      </c>
      <c r="W194" s="19">
        <f>IF(Sala[[#This Row],[Cobrada]]="Sí",Sala[[#This Row],[Monto total]],0)</f>
        <v>220</v>
      </c>
    </row>
    <row r="195" spans="1:23" x14ac:dyDescent="0.25">
      <c r="A195">
        <v>3</v>
      </c>
      <c r="B195" t="s">
        <v>226</v>
      </c>
      <c r="C195">
        <v>6</v>
      </c>
      <c r="D195" s="2">
        <v>45018</v>
      </c>
      <c r="E195" s="3">
        <v>0.1111111111111111</v>
      </c>
      <c r="F195" s="2">
        <v>45018</v>
      </c>
      <c r="G195" s="3">
        <v>0.16388888888888889</v>
      </c>
      <c r="H195" s="1" t="s">
        <v>20</v>
      </c>
      <c r="I195" t="s">
        <v>8</v>
      </c>
      <c r="J195" t="s">
        <v>600</v>
      </c>
      <c r="K195" s="9">
        <v>11.41</v>
      </c>
      <c r="L195" t="s">
        <v>9</v>
      </c>
      <c r="M195">
        <v>194</v>
      </c>
      <c r="N195" t="s">
        <v>593</v>
      </c>
      <c r="O195" s="3">
        <f>(Sala[[#This Row],[Hora de Salida]]-Sala[[#This Row],[Hora de llegada]])+IF(Sala[[#This Row],[Estado de la Mesa]]="Ocupada",(TEXT((15/(60*24)),"h:mm")),(TEXT(0,"h:mm")))</f>
        <v>5.2777777777777785E-2</v>
      </c>
      <c r="P195" s="5" t="str">
        <f>TEXT(((SUMIF(Cocina[Número de Orden],Sala[[#This Row],[Número de Orden]],Cocina[Tiempo de Preparación]))/(60*24)),"h:mm")</f>
        <v>1:08</v>
      </c>
      <c r="Q195" s="3">
        <f>MAX((Sala[[#This Row],[Tiempo de permanencia]]-Sala[[#This Row],[Tiempo de preparación]]),0)</f>
        <v>5.5555555555555636E-3</v>
      </c>
      <c r="R195" s="8">
        <f>SUMIF(Cocina[Número de Orden],Sala[[#This Row],[Número de Orden]],Cocina[Ganancia bruta])</f>
        <v>96</v>
      </c>
      <c r="S195" s="8">
        <f>SUMIF(Cocina[Número de Orden],Sala[[#This Row],[Número de Orden]],Cocina[Costo Unitario])</f>
        <v>38</v>
      </c>
      <c r="T195" s="2">
        <f>Sala[[#This Row],[Fecha de Salida]]</f>
        <v>45018</v>
      </c>
      <c r="U195" s="7" t="str">
        <f>TEXT(Sala[[#This Row],[Fecha factura]],"dddd")</f>
        <v>domingo</v>
      </c>
      <c r="V195" t="str">
        <f>IF(Sala[[#This Row],[Tiempo de degustación]]&gt;0,"Sí","No")</f>
        <v>Sí</v>
      </c>
      <c r="W195" s="19">
        <f>IF(Sala[[#This Row],[Cobrada]]="Sí",Sala[[#This Row],[Monto total]],0)</f>
        <v>96</v>
      </c>
    </row>
    <row r="196" spans="1:23" x14ac:dyDescent="0.25">
      <c r="A196">
        <v>2</v>
      </c>
      <c r="B196" t="s">
        <v>227</v>
      </c>
      <c r="C196">
        <v>1</v>
      </c>
      <c r="D196" s="2">
        <v>45018</v>
      </c>
      <c r="E196" s="3">
        <v>0.12777777777777777</v>
      </c>
      <c r="F196" s="2">
        <v>45018</v>
      </c>
      <c r="G196" s="3">
        <v>0.17291666666666666</v>
      </c>
      <c r="H196" s="1" t="s">
        <v>7</v>
      </c>
      <c r="I196" t="s">
        <v>8</v>
      </c>
      <c r="J196" t="s">
        <v>600</v>
      </c>
      <c r="K196" s="9">
        <v>10.06</v>
      </c>
      <c r="L196" t="s">
        <v>28</v>
      </c>
      <c r="M196">
        <v>195</v>
      </c>
      <c r="N196" t="s">
        <v>14</v>
      </c>
      <c r="O196" s="3">
        <f>(Sala[[#This Row],[Hora de Salida]]-Sala[[#This Row],[Hora de llegada]])+IF(Sala[[#This Row],[Estado de la Mesa]]="Ocupada",(TEXT((15/(60*24)),"h:mm")),(TEXT(0,"h:mm")))</f>
        <v>5.5555555555555559E-2</v>
      </c>
      <c r="P196" s="5" t="str">
        <f>TEXT(((SUMIF(Cocina[Número de Orden],Sala[[#This Row],[Número de Orden]],Cocina[Tiempo de Preparación]))/(60*24)),"h:mm")</f>
        <v>0:51</v>
      </c>
      <c r="Q196" s="3">
        <f>MAX((Sala[[#This Row],[Tiempo de permanencia]]-Sala[[#This Row],[Tiempo de preparación]]),0)</f>
        <v>2.0138888888888894E-2</v>
      </c>
      <c r="R196" s="8">
        <f>SUMIF(Cocina[Número de Orden],Sala[[#This Row],[Número de Orden]],Cocina[Ganancia bruta])</f>
        <v>50</v>
      </c>
      <c r="S196" s="8">
        <f>SUMIF(Cocina[Número de Orden],Sala[[#This Row],[Número de Orden]],Cocina[Costo Unitario])</f>
        <v>15</v>
      </c>
      <c r="T196" s="2">
        <f>Sala[[#This Row],[Fecha de Salida]]</f>
        <v>45018</v>
      </c>
      <c r="U196" s="7" t="str">
        <f>TEXT(Sala[[#This Row],[Fecha factura]],"dddd")</f>
        <v>domingo</v>
      </c>
      <c r="V196" t="str">
        <f>IF(Sala[[#This Row],[Tiempo de degustación]]&gt;0,"Sí","No")</f>
        <v>Sí</v>
      </c>
      <c r="W196" s="19">
        <f>IF(Sala[[#This Row],[Cobrada]]="Sí",Sala[[#This Row],[Monto total]],0)</f>
        <v>50</v>
      </c>
    </row>
    <row r="197" spans="1:23" x14ac:dyDescent="0.25">
      <c r="A197">
        <v>4</v>
      </c>
      <c r="B197" t="s">
        <v>24</v>
      </c>
      <c r="C197">
        <v>3</v>
      </c>
      <c r="D197" s="2">
        <v>45018</v>
      </c>
      <c r="E197" s="3">
        <v>7.6388888888888886E-3</v>
      </c>
      <c r="F197" s="2">
        <v>45018</v>
      </c>
      <c r="G197" s="3">
        <v>0.1736111111111111</v>
      </c>
      <c r="H197" s="1" t="s">
        <v>16</v>
      </c>
      <c r="I197" t="s">
        <v>8</v>
      </c>
      <c r="J197" t="s">
        <v>601</v>
      </c>
      <c r="K197" s="9">
        <v>42.65</v>
      </c>
      <c r="L197" t="s">
        <v>9</v>
      </c>
      <c r="M197">
        <v>196</v>
      </c>
      <c r="N197" t="s">
        <v>594</v>
      </c>
      <c r="O197" s="3">
        <f>(Sala[[#This Row],[Hora de Salida]]-Sala[[#This Row],[Hora de llegada]])+IF(Sala[[#This Row],[Estado de la Mesa]]="Ocupada",(TEXT((15/(60*24)),"h:mm")),(TEXT(0,"h:mm")))</f>
        <v>0.16597222222222222</v>
      </c>
      <c r="P197" s="5" t="str">
        <f>TEXT(((SUMIF(Cocina[Número de Orden],Sala[[#This Row],[Número de Orden]],Cocina[Tiempo de Preparación]))/(60*24)),"h:mm")</f>
        <v>2:56</v>
      </c>
      <c r="Q197" s="3">
        <f>MAX((Sala[[#This Row],[Tiempo de permanencia]]-Sala[[#This Row],[Tiempo de preparación]]),0)</f>
        <v>4.3749999999999997E-2</v>
      </c>
      <c r="R197" s="8">
        <f>SUMIF(Cocina[Número de Orden],Sala[[#This Row],[Número de Orden]],Cocina[Ganancia bruta])</f>
        <v>191</v>
      </c>
      <c r="S197" s="8">
        <f>SUMIF(Cocina[Número de Orden],Sala[[#This Row],[Número de Orden]],Cocina[Costo Unitario])</f>
        <v>59</v>
      </c>
      <c r="T197" s="2">
        <f>Sala[[#This Row],[Fecha de Salida]]</f>
        <v>45018</v>
      </c>
      <c r="U197" s="7" t="str">
        <f>TEXT(Sala[[#This Row],[Fecha factura]],"dddd")</f>
        <v>domingo</v>
      </c>
      <c r="V197" t="str">
        <f>IF(Sala[[#This Row],[Tiempo de degustación]]&gt;0,"Sí","No")</f>
        <v>Sí</v>
      </c>
      <c r="W197" s="19">
        <f>IF(Sala[[#This Row],[Cobrada]]="Sí",Sala[[#This Row],[Monto total]],0)</f>
        <v>191</v>
      </c>
    </row>
    <row r="198" spans="1:23" x14ac:dyDescent="0.25">
      <c r="A198">
        <v>5</v>
      </c>
      <c r="B198" t="s">
        <v>228</v>
      </c>
      <c r="C198">
        <v>6</v>
      </c>
      <c r="D198" s="2">
        <v>45018</v>
      </c>
      <c r="E198" s="3">
        <v>0.11527777777777778</v>
      </c>
      <c r="F198" s="2">
        <v>45018</v>
      </c>
      <c r="G198" s="3">
        <v>0.20416666666666666</v>
      </c>
      <c r="H198" s="1" t="s">
        <v>16</v>
      </c>
      <c r="I198" t="s">
        <v>12</v>
      </c>
      <c r="J198" t="s">
        <v>600</v>
      </c>
      <c r="K198" s="9">
        <v>20.11</v>
      </c>
      <c r="L198" t="s">
        <v>28</v>
      </c>
      <c r="M198">
        <v>197</v>
      </c>
      <c r="N198" t="s">
        <v>14</v>
      </c>
      <c r="O198" s="3">
        <f>(Sala[[#This Row],[Hora de Salida]]-Sala[[#This Row],[Hora de llegada]])+IF(Sala[[#This Row],[Estado de la Mesa]]="Ocupada",(TEXT((15/(60*24)),"h:mm")),(TEXT(0,"h:mm")))</f>
        <v>9.930555555555555E-2</v>
      </c>
      <c r="P198" s="5" t="str">
        <f>TEXT(((SUMIF(Cocina[Número de Orden],Sala[[#This Row],[Número de Orden]],Cocina[Tiempo de Preparación]))/(60*24)),"h:mm")</f>
        <v>1:12</v>
      </c>
      <c r="Q198" s="3">
        <f>MAX((Sala[[#This Row],[Tiempo de permanencia]]-Sala[[#This Row],[Tiempo de preparación]]),0)</f>
        <v>4.9305555555555547E-2</v>
      </c>
      <c r="R198" s="8">
        <f>SUMIF(Cocina[Número de Orden],Sala[[#This Row],[Número de Orden]],Cocina[Ganancia bruta])</f>
        <v>129</v>
      </c>
      <c r="S198" s="8">
        <f>SUMIF(Cocina[Número de Orden],Sala[[#This Row],[Número de Orden]],Cocina[Costo Unitario])</f>
        <v>36</v>
      </c>
      <c r="T198" s="2">
        <f>Sala[[#This Row],[Fecha de Salida]]</f>
        <v>45018</v>
      </c>
      <c r="U198" s="7" t="str">
        <f>TEXT(Sala[[#This Row],[Fecha factura]],"dddd")</f>
        <v>domingo</v>
      </c>
      <c r="V198" t="str">
        <f>IF(Sala[[#This Row],[Tiempo de degustación]]&gt;0,"Sí","No")</f>
        <v>Sí</v>
      </c>
      <c r="W198" s="19">
        <f>IF(Sala[[#This Row],[Cobrada]]="Sí",Sala[[#This Row],[Monto total]],0)</f>
        <v>129</v>
      </c>
    </row>
    <row r="199" spans="1:23" x14ac:dyDescent="0.25">
      <c r="A199">
        <v>9</v>
      </c>
      <c r="B199" t="s">
        <v>229</v>
      </c>
      <c r="C199">
        <v>4</v>
      </c>
      <c r="D199" s="2">
        <v>45018</v>
      </c>
      <c r="E199" s="3">
        <v>2.5000000000000001E-2</v>
      </c>
      <c r="F199" s="2">
        <v>45018</v>
      </c>
      <c r="G199" s="3">
        <v>0.12847222222222221</v>
      </c>
      <c r="H199" s="1" t="s">
        <v>11</v>
      </c>
      <c r="I199" t="s">
        <v>8</v>
      </c>
      <c r="J199" t="s">
        <v>601</v>
      </c>
      <c r="K199" s="9">
        <v>36.72</v>
      </c>
      <c r="L199" t="s">
        <v>9</v>
      </c>
      <c r="M199">
        <v>198</v>
      </c>
      <c r="N199" t="s">
        <v>594</v>
      </c>
      <c r="O199" s="3">
        <f>(Sala[[#This Row],[Hora de Salida]]-Sala[[#This Row],[Hora de llegada]])+IF(Sala[[#This Row],[Estado de la Mesa]]="Ocupada",(TEXT((15/(60*24)),"h:mm")),(TEXT(0,"h:mm")))</f>
        <v>0.10347222222222222</v>
      </c>
      <c r="P199" s="5" t="str">
        <f>TEXT(((SUMIF(Cocina[Número de Orden],Sala[[#This Row],[Número de Orden]],Cocina[Tiempo de Preparación]))/(60*24)),"h:mm")</f>
        <v>0:33</v>
      </c>
      <c r="Q199" s="3">
        <f>MAX((Sala[[#This Row],[Tiempo de permanencia]]-Sala[[#This Row],[Tiempo de preparación]]),0)</f>
        <v>8.0555555555555547E-2</v>
      </c>
      <c r="R199" s="8">
        <f>SUMIF(Cocina[Número de Orden],Sala[[#This Row],[Número de Orden]],Cocina[Ganancia bruta])</f>
        <v>54</v>
      </c>
      <c r="S199" s="8">
        <f>SUMIF(Cocina[Número de Orden],Sala[[#This Row],[Número de Orden]],Cocina[Costo Unitario])</f>
        <v>16</v>
      </c>
      <c r="T199" s="2">
        <f>Sala[[#This Row],[Fecha de Salida]]</f>
        <v>45018</v>
      </c>
      <c r="U199" s="7" t="str">
        <f>TEXT(Sala[[#This Row],[Fecha factura]],"dddd")</f>
        <v>domingo</v>
      </c>
      <c r="V199" t="str">
        <f>IF(Sala[[#This Row],[Tiempo de degustación]]&gt;0,"Sí","No")</f>
        <v>Sí</v>
      </c>
      <c r="W199" s="19">
        <f>IF(Sala[[#This Row],[Cobrada]]="Sí",Sala[[#This Row],[Monto total]],0)</f>
        <v>54</v>
      </c>
    </row>
    <row r="200" spans="1:23" x14ac:dyDescent="0.25">
      <c r="A200">
        <v>11</v>
      </c>
      <c r="B200" t="s">
        <v>230</v>
      </c>
      <c r="C200">
        <v>5</v>
      </c>
      <c r="D200" s="2">
        <v>45018</v>
      </c>
      <c r="E200" s="3">
        <v>8.0555555555555561E-2</v>
      </c>
      <c r="F200" s="2">
        <v>45018</v>
      </c>
      <c r="G200" s="3">
        <v>0.2361111111111111</v>
      </c>
      <c r="H200" s="1" t="s">
        <v>16</v>
      </c>
      <c r="I200" t="s">
        <v>25</v>
      </c>
      <c r="J200" t="s">
        <v>600</v>
      </c>
      <c r="K200" s="9">
        <v>13.26</v>
      </c>
      <c r="L200" t="s">
        <v>17</v>
      </c>
      <c r="M200">
        <v>199</v>
      </c>
      <c r="N200" t="s">
        <v>21</v>
      </c>
      <c r="O200" s="3">
        <f>(Sala[[#This Row],[Hora de Salida]]-Sala[[#This Row],[Hora de llegada]])+IF(Sala[[#This Row],[Estado de la Mesa]]="Ocupada",(TEXT((15/(60*24)),"h:mm")),(TEXT(0,"h:mm")))</f>
        <v>0.15555555555555556</v>
      </c>
      <c r="P200" s="5" t="str">
        <f>TEXT(((SUMIF(Cocina[Número de Orden],Sala[[#This Row],[Número de Orden]],Cocina[Tiempo de Preparación]))/(60*24)),"h:mm")</f>
        <v>2:22</v>
      </c>
      <c r="Q200" s="3">
        <f>MAX((Sala[[#This Row],[Tiempo de permanencia]]-Sala[[#This Row],[Tiempo de preparación]]),0)</f>
        <v>5.694444444444445E-2</v>
      </c>
      <c r="R200" s="8">
        <f>SUMIF(Cocina[Número de Orden],Sala[[#This Row],[Número de Orden]],Cocina[Ganancia bruta])</f>
        <v>261</v>
      </c>
      <c r="S200" s="8">
        <f>SUMIF(Cocina[Número de Orden],Sala[[#This Row],[Número de Orden]],Cocina[Costo Unitario])</f>
        <v>67</v>
      </c>
      <c r="T200" s="2">
        <f>Sala[[#This Row],[Fecha de Salida]]</f>
        <v>45018</v>
      </c>
      <c r="U200" s="7" t="str">
        <f>TEXT(Sala[[#This Row],[Fecha factura]],"dddd")</f>
        <v>domingo</v>
      </c>
      <c r="V200" t="str">
        <f>IF(Sala[[#This Row],[Tiempo de degustación]]&gt;0,"Sí","No")</f>
        <v>Sí</v>
      </c>
      <c r="W200" s="19">
        <f>IF(Sala[[#This Row],[Cobrada]]="Sí",Sala[[#This Row],[Monto total]],0)</f>
        <v>261</v>
      </c>
    </row>
    <row r="201" spans="1:23" x14ac:dyDescent="0.25">
      <c r="A201">
        <v>11</v>
      </c>
      <c r="B201" t="s">
        <v>231</v>
      </c>
      <c r="C201">
        <v>4</v>
      </c>
      <c r="D201" s="2">
        <v>45018</v>
      </c>
      <c r="E201" s="3">
        <v>0.1076388888888889</v>
      </c>
      <c r="F201" s="2">
        <v>45018</v>
      </c>
      <c r="G201" s="3">
        <v>0.22638888888888889</v>
      </c>
      <c r="H201" s="1" t="s">
        <v>7</v>
      </c>
      <c r="I201" t="s">
        <v>8</v>
      </c>
      <c r="J201" t="s">
        <v>601</v>
      </c>
      <c r="K201" s="9">
        <v>48.73</v>
      </c>
      <c r="L201" t="s">
        <v>9</v>
      </c>
      <c r="M201">
        <v>200</v>
      </c>
      <c r="N201" t="s">
        <v>14</v>
      </c>
      <c r="O201" s="3">
        <f>(Sala[[#This Row],[Hora de Salida]]-Sala[[#This Row],[Hora de llegada]])+IF(Sala[[#This Row],[Estado de la Mesa]]="Ocupada",(TEXT((15/(60*24)),"h:mm")),(TEXT(0,"h:mm")))</f>
        <v>0.11874999999999999</v>
      </c>
      <c r="P201" s="5" t="str">
        <f>TEXT(((SUMIF(Cocina[Número de Orden],Sala[[#This Row],[Número de Orden]],Cocina[Tiempo de Preparación]))/(60*24)),"h:mm")</f>
        <v>1:07</v>
      </c>
      <c r="Q201" s="3">
        <f>MAX((Sala[[#This Row],[Tiempo de permanencia]]-Sala[[#This Row],[Tiempo de preparación]]),0)</f>
        <v>7.2222222222222215E-2</v>
      </c>
      <c r="R201" s="8">
        <f>SUMIF(Cocina[Número de Orden],Sala[[#This Row],[Número de Orden]],Cocina[Ganancia bruta])</f>
        <v>88</v>
      </c>
      <c r="S201" s="8">
        <f>SUMIF(Cocina[Número de Orden],Sala[[#This Row],[Número de Orden]],Cocina[Costo Unitario])</f>
        <v>26</v>
      </c>
      <c r="T201" s="2">
        <f>Sala[[#This Row],[Fecha de Salida]]</f>
        <v>45018</v>
      </c>
      <c r="U201" s="7" t="str">
        <f>TEXT(Sala[[#This Row],[Fecha factura]],"dddd")</f>
        <v>domingo</v>
      </c>
      <c r="V201" t="str">
        <f>IF(Sala[[#This Row],[Tiempo de degustación]]&gt;0,"Sí","No")</f>
        <v>Sí</v>
      </c>
      <c r="W201" s="19">
        <f>IF(Sala[[#This Row],[Cobrada]]="Sí",Sala[[#This Row],[Monto total]],0)</f>
        <v>88</v>
      </c>
    </row>
    <row r="202" spans="1:23" x14ac:dyDescent="0.25">
      <c r="A202">
        <v>3</v>
      </c>
      <c r="B202" t="s">
        <v>232</v>
      </c>
      <c r="C202">
        <v>5</v>
      </c>
      <c r="D202" s="2">
        <v>45018</v>
      </c>
      <c r="E202" s="3">
        <v>1.2500000000000001E-2</v>
      </c>
      <c r="F202" s="2">
        <v>45018</v>
      </c>
      <c r="G202" s="3">
        <v>7.6388888888888895E-2</v>
      </c>
      <c r="H202" s="1" t="s">
        <v>11</v>
      </c>
      <c r="I202" t="s">
        <v>25</v>
      </c>
      <c r="J202" t="s">
        <v>601</v>
      </c>
      <c r="K202" s="9">
        <v>19.84</v>
      </c>
      <c r="L202" t="s">
        <v>9</v>
      </c>
      <c r="M202">
        <v>201</v>
      </c>
      <c r="N202" t="s">
        <v>593</v>
      </c>
      <c r="O202" s="3">
        <f>(Sala[[#This Row],[Hora de Salida]]-Sala[[#This Row],[Hora de llegada]])+IF(Sala[[#This Row],[Estado de la Mesa]]="Ocupada",(TEXT((15/(60*24)),"h:mm")),(TEXT(0,"h:mm")))</f>
        <v>6.3888888888888898E-2</v>
      </c>
      <c r="P202" s="5" t="str">
        <f>TEXT(((SUMIF(Cocina[Número de Orden],Sala[[#This Row],[Número de Orden]],Cocina[Tiempo de Preparación]))/(60*24)),"h:mm")</f>
        <v>0:58</v>
      </c>
      <c r="Q202" s="3">
        <f>MAX((Sala[[#This Row],[Tiempo de permanencia]]-Sala[[#This Row],[Tiempo de preparación]]),0)</f>
        <v>2.3611111111111117E-2</v>
      </c>
      <c r="R202" s="8">
        <f>SUMIF(Cocina[Número de Orden],Sala[[#This Row],[Número de Orden]],Cocina[Ganancia bruta])</f>
        <v>72</v>
      </c>
      <c r="S202" s="8">
        <f>SUMIF(Cocina[Número de Orden],Sala[[#This Row],[Número de Orden]],Cocina[Costo Unitario])</f>
        <v>14</v>
      </c>
      <c r="T202" s="2">
        <f>Sala[[#This Row],[Fecha de Salida]]</f>
        <v>45018</v>
      </c>
      <c r="U202" s="7" t="str">
        <f>TEXT(Sala[[#This Row],[Fecha factura]],"dddd")</f>
        <v>domingo</v>
      </c>
      <c r="V202" t="str">
        <f>IF(Sala[[#This Row],[Tiempo de degustación]]&gt;0,"Sí","No")</f>
        <v>Sí</v>
      </c>
      <c r="W202" s="19">
        <f>IF(Sala[[#This Row],[Cobrada]]="Sí",Sala[[#This Row],[Monto total]],0)</f>
        <v>72</v>
      </c>
    </row>
    <row r="203" spans="1:23" x14ac:dyDescent="0.25">
      <c r="A203">
        <v>16</v>
      </c>
      <c r="B203" t="s">
        <v>233</v>
      </c>
      <c r="C203">
        <v>5</v>
      </c>
      <c r="D203" s="2">
        <v>45018</v>
      </c>
      <c r="E203" s="3">
        <v>4.027777777777778E-2</v>
      </c>
      <c r="F203" s="2">
        <v>45018</v>
      </c>
      <c r="G203" s="3">
        <v>8.3333333333333329E-2</v>
      </c>
      <c r="H203" s="1" t="s">
        <v>7</v>
      </c>
      <c r="I203" t="s">
        <v>8</v>
      </c>
      <c r="J203" t="s">
        <v>601</v>
      </c>
      <c r="K203" s="9">
        <v>24.19</v>
      </c>
      <c r="L203" t="s">
        <v>28</v>
      </c>
      <c r="M203">
        <v>202</v>
      </c>
      <c r="N203" t="s">
        <v>32</v>
      </c>
      <c r="O203" s="3">
        <f>(Sala[[#This Row],[Hora de Salida]]-Sala[[#This Row],[Hora de llegada]])+IF(Sala[[#This Row],[Estado de la Mesa]]="Ocupada",(TEXT((15/(60*24)),"h:mm")),(TEXT(0,"h:mm")))</f>
        <v>5.3472222222222213E-2</v>
      </c>
      <c r="P203" s="5" t="str">
        <f>TEXT(((SUMIF(Cocina[Número de Orden],Sala[[#This Row],[Número de Orden]],Cocina[Tiempo de Preparación]))/(60*24)),"h:mm")</f>
        <v>2:36</v>
      </c>
      <c r="Q203" s="3">
        <f>MAX((Sala[[#This Row],[Tiempo de permanencia]]-Sala[[#This Row],[Tiempo de preparación]]),0)</f>
        <v>0</v>
      </c>
      <c r="R203" s="8">
        <f>SUMIF(Cocina[Número de Orden],Sala[[#This Row],[Número de Orden]],Cocina[Ganancia bruta])</f>
        <v>206</v>
      </c>
      <c r="S203" s="8">
        <f>SUMIF(Cocina[Número de Orden],Sala[[#This Row],[Número de Orden]],Cocina[Costo Unitario])</f>
        <v>79</v>
      </c>
      <c r="T203" s="2">
        <f>Sala[[#This Row],[Fecha de Salida]]</f>
        <v>45018</v>
      </c>
      <c r="U203" s="7" t="str">
        <f>TEXT(Sala[[#This Row],[Fecha factura]],"dddd")</f>
        <v>domingo</v>
      </c>
      <c r="V203" t="str">
        <f>IF(Sala[[#This Row],[Tiempo de degustación]]&gt;0,"Sí","No")</f>
        <v>No</v>
      </c>
      <c r="W203" s="19">
        <f>IF(Sala[[#This Row],[Cobrada]]="Sí",Sala[[#This Row],[Monto total]],0)</f>
        <v>0</v>
      </c>
    </row>
    <row r="204" spans="1:23" x14ac:dyDescent="0.25">
      <c r="A204">
        <v>5</v>
      </c>
      <c r="B204" t="s">
        <v>234</v>
      </c>
      <c r="C204">
        <v>2</v>
      </c>
      <c r="D204" s="2">
        <v>45018</v>
      </c>
      <c r="E204" s="3">
        <v>0.16458333333333333</v>
      </c>
      <c r="F204" s="2">
        <v>45018</v>
      </c>
      <c r="G204" s="3">
        <v>0.22291666666666668</v>
      </c>
      <c r="H204" s="1" t="s">
        <v>11</v>
      </c>
      <c r="I204" t="s">
        <v>8</v>
      </c>
      <c r="J204" t="s">
        <v>601</v>
      </c>
      <c r="K204" s="9">
        <v>40.19</v>
      </c>
      <c r="L204" t="s">
        <v>17</v>
      </c>
      <c r="M204">
        <v>203</v>
      </c>
      <c r="N204" t="s">
        <v>593</v>
      </c>
      <c r="O204" s="3">
        <f>(Sala[[#This Row],[Hora de Salida]]-Sala[[#This Row],[Hora de llegada]])+IF(Sala[[#This Row],[Estado de la Mesa]]="Ocupada",(TEXT((15/(60*24)),"h:mm")),(TEXT(0,"h:mm")))</f>
        <v>5.8333333333333348E-2</v>
      </c>
      <c r="P204" s="5" t="str">
        <f>TEXT(((SUMIF(Cocina[Número de Orden],Sala[[#This Row],[Número de Orden]],Cocina[Tiempo de Preparación]))/(60*24)),"h:mm")</f>
        <v>1:25</v>
      </c>
      <c r="Q204" s="3">
        <f>MAX((Sala[[#This Row],[Tiempo de permanencia]]-Sala[[#This Row],[Tiempo de preparación]]),0)</f>
        <v>0</v>
      </c>
      <c r="R204" s="8">
        <f>SUMIF(Cocina[Número de Orden],Sala[[#This Row],[Número de Orden]],Cocina[Ganancia bruta])</f>
        <v>156</v>
      </c>
      <c r="S204" s="8">
        <f>SUMIF(Cocina[Número de Orden],Sala[[#This Row],[Número de Orden]],Cocina[Costo Unitario])</f>
        <v>32</v>
      </c>
      <c r="T204" s="2">
        <f>Sala[[#This Row],[Fecha de Salida]]</f>
        <v>45018</v>
      </c>
      <c r="U204" s="7" t="str">
        <f>TEXT(Sala[[#This Row],[Fecha factura]],"dddd")</f>
        <v>domingo</v>
      </c>
      <c r="V204" t="str">
        <f>IF(Sala[[#This Row],[Tiempo de degustación]]&gt;0,"Sí","No")</f>
        <v>No</v>
      </c>
      <c r="W204" s="19">
        <f>IF(Sala[[#This Row],[Cobrada]]="Sí",Sala[[#This Row],[Monto total]],0)</f>
        <v>0</v>
      </c>
    </row>
    <row r="205" spans="1:23" x14ac:dyDescent="0.25">
      <c r="A205">
        <v>16</v>
      </c>
      <c r="B205" t="s">
        <v>235</v>
      </c>
      <c r="C205">
        <v>5</v>
      </c>
      <c r="D205" s="2">
        <v>45018</v>
      </c>
      <c r="E205" s="3">
        <v>1.1805555555555555E-2</v>
      </c>
      <c r="F205" s="2">
        <v>45018</v>
      </c>
      <c r="G205" s="3">
        <v>0.10069444444444445</v>
      </c>
      <c r="H205" s="1" t="s">
        <v>11</v>
      </c>
      <c r="I205" t="s">
        <v>8</v>
      </c>
      <c r="J205" t="s">
        <v>13</v>
      </c>
      <c r="K205" s="9">
        <v>49.56</v>
      </c>
      <c r="L205" t="s">
        <v>17</v>
      </c>
      <c r="M205">
        <v>204</v>
      </c>
      <c r="N205" t="s">
        <v>34</v>
      </c>
      <c r="O205" s="3">
        <f>(Sala[[#This Row],[Hora de Salida]]-Sala[[#This Row],[Hora de llegada]])+IF(Sala[[#This Row],[Estado de la Mesa]]="Ocupada",(TEXT((15/(60*24)),"h:mm")),(TEXT(0,"h:mm")))</f>
        <v>8.8888888888888892E-2</v>
      </c>
      <c r="P205" s="5" t="str">
        <f>TEXT(((SUMIF(Cocina[Número de Orden],Sala[[#This Row],[Número de Orden]],Cocina[Tiempo de Preparación]))/(60*24)),"h:mm")</f>
        <v>0:21</v>
      </c>
      <c r="Q205" s="3">
        <f>MAX((Sala[[#This Row],[Tiempo de permanencia]]-Sala[[#This Row],[Tiempo de preparación]]),0)</f>
        <v>7.4305555555555555E-2</v>
      </c>
      <c r="R205" s="8">
        <f>SUMIF(Cocina[Número de Orden],Sala[[#This Row],[Número de Orden]],Cocina[Ganancia bruta])</f>
        <v>48</v>
      </c>
      <c r="S205" s="8">
        <f>SUMIF(Cocina[Número de Orden],Sala[[#This Row],[Número de Orden]],Cocina[Costo Unitario])</f>
        <v>14</v>
      </c>
      <c r="T205" s="2">
        <f>Sala[[#This Row],[Fecha de Salida]]</f>
        <v>45018</v>
      </c>
      <c r="U205" s="7" t="str">
        <f>TEXT(Sala[[#This Row],[Fecha factura]],"dddd")</f>
        <v>domingo</v>
      </c>
      <c r="V205" t="str">
        <f>IF(Sala[[#This Row],[Tiempo de degustación]]&gt;0,"Sí","No")</f>
        <v>Sí</v>
      </c>
      <c r="W205" s="19">
        <f>IF(Sala[[#This Row],[Cobrada]]="Sí",Sala[[#This Row],[Monto total]],0)</f>
        <v>48</v>
      </c>
    </row>
    <row r="206" spans="1:23" x14ac:dyDescent="0.25">
      <c r="A206">
        <v>14</v>
      </c>
      <c r="B206" t="s">
        <v>236</v>
      </c>
      <c r="C206">
        <v>1</v>
      </c>
      <c r="D206" s="2">
        <v>45018</v>
      </c>
      <c r="E206" s="3">
        <v>9.375E-2</v>
      </c>
      <c r="F206" s="2">
        <v>45018</v>
      </c>
      <c r="G206" s="3">
        <v>0.25972222222222224</v>
      </c>
      <c r="H206" s="1" t="s">
        <v>16</v>
      </c>
      <c r="I206" t="s">
        <v>8</v>
      </c>
      <c r="J206" t="s">
        <v>600</v>
      </c>
      <c r="K206" s="9">
        <v>26.49</v>
      </c>
      <c r="L206" t="s">
        <v>17</v>
      </c>
      <c r="M206">
        <v>205</v>
      </c>
      <c r="N206" t="s">
        <v>47</v>
      </c>
      <c r="O206" s="3">
        <f>(Sala[[#This Row],[Hora de Salida]]-Sala[[#This Row],[Hora de llegada]])+IF(Sala[[#This Row],[Estado de la Mesa]]="Ocupada",(TEXT((15/(60*24)),"h:mm")),(TEXT(0,"h:mm")))</f>
        <v>0.16597222222222224</v>
      </c>
      <c r="P206" s="5" t="str">
        <f>TEXT(((SUMIF(Cocina[Número de Orden],Sala[[#This Row],[Número de Orden]],Cocina[Tiempo de Preparación]))/(60*24)),"h:mm")</f>
        <v>1:26</v>
      </c>
      <c r="Q206" s="3">
        <f>MAX((Sala[[#This Row],[Tiempo de permanencia]]-Sala[[#This Row],[Tiempo de preparación]]),0)</f>
        <v>0.10625000000000001</v>
      </c>
      <c r="R206" s="8">
        <f>SUMIF(Cocina[Número de Orden],Sala[[#This Row],[Número de Orden]],Cocina[Ganancia bruta])</f>
        <v>61</v>
      </c>
      <c r="S206" s="8">
        <f>SUMIF(Cocina[Número de Orden],Sala[[#This Row],[Número de Orden]],Cocina[Costo Unitario])</f>
        <v>36</v>
      </c>
      <c r="T206" s="2">
        <f>Sala[[#This Row],[Fecha de Salida]]</f>
        <v>45018</v>
      </c>
      <c r="U206" s="7" t="str">
        <f>TEXT(Sala[[#This Row],[Fecha factura]],"dddd")</f>
        <v>domingo</v>
      </c>
      <c r="V206" t="str">
        <f>IF(Sala[[#This Row],[Tiempo de degustación]]&gt;0,"Sí","No")</f>
        <v>Sí</v>
      </c>
      <c r="W206" s="19">
        <f>IF(Sala[[#This Row],[Cobrada]]="Sí",Sala[[#This Row],[Monto total]],0)</f>
        <v>61</v>
      </c>
    </row>
    <row r="207" spans="1:23" x14ac:dyDescent="0.25">
      <c r="A207">
        <v>4</v>
      </c>
      <c r="B207" t="s">
        <v>237</v>
      </c>
      <c r="C207">
        <v>6</v>
      </c>
      <c r="D207" s="2">
        <v>45018</v>
      </c>
      <c r="E207" s="3">
        <v>0.14374999999999999</v>
      </c>
      <c r="F207" s="2">
        <v>45018</v>
      </c>
      <c r="G207" s="3">
        <v>0.25624999999999998</v>
      </c>
      <c r="H207" s="1" t="s">
        <v>23</v>
      </c>
      <c r="I207" t="s">
        <v>8</v>
      </c>
      <c r="J207" t="s">
        <v>601</v>
      </c>
      <c r="K207" s="9">
        <v>36.96</v>
      </c>
      <c r="L207" t="s">
        <v>28</v>
      </c>
      <c r="M207">
        <v>206</v>
      </c>
      <c r="N207" t="s">
        <v>32</v>
      </c>
      <c r="O207" s="3">
        <f>(Sala[[#This Row],[Hora de Salida]]-Sala[[#This Row],[Hora de llegada]])+IF(Sala[[#This Row],[Estado de la Mesa]]="Ocupada",(TEXT((15/(60*24)),"h:mm")),(TEXT(0,"h:mm")))</f>
        <v>0.12291666666666666</v>
      </c>
      <c r="P207" s="5" t="str">
        <f>TEXT(((SUMIF(Cocina[Número de Orden],Sala[[#This Row],[Número de Orden]],Cocina[Tiempo de Preparación]))/(60*24)),"h:mm")</f>
        <v>0:58</v>
      </c>
      <c r="Q207" s="3">
        <f>MAX((Sala[[#This Row],[Tiempo de permanencia]]-Sala[[#This Row],[Tiempo de preparación]]),0)</f>
        <v>8.2638888888888873E-2</v>
      </c>
      <c r="R207" s="8">
        <f>SUMIF(Cocina[Número de Orden],Sala[[#This Row],[Número de Orden]],Cocina[Ganancia bruta])</f>
        <v>30</v>
      </c>
      <c r="S207" s="8">
        <f>SUMIF(Cocina[Número de Orden],Sala[[#This Row],[Número de Orden]],Cocina[Costo Unitario])</f>
        <v>18</v>
      </c>
      <c r="T207" s="2">
        <f>Sala[[#This Row],[Fecha de Salida]]</f>
        <v>45018</v>
      </c>
      <c r="U207" s="7" t="str">
        <f>TEXT(Sala[[#This Row],[Fecha factura]],"dddd")</f>
        <v>domingo</v>
      </c>
      <c r="V207" t="str">
        <f>IF(Sala[[#This Row],[Tiempo de degustación]]&gt;0,"Sí","No")</f>
        <v>Sí</v>
      </c>
      <c r="W207" s="19">
        <f>IF(Sala[[#This Row],[Cobrada]]="Sí",Sala[[#This Row],[Monto total]],0)</f>
        <v>30</v>
      </c>
    </row>
    <row r="208" spans="1:23" x14ac:dyDescent="0.25">
      <c r="A208">
        <v>20</v>
      </c>
      <c r="B208" t="s">
        <v>238</v>
      </c>
      <c r="C208">
        <v>3</v>
      </c>
      <c r="D208" s="2">
        <v>45018</v>
      </c>
      <c r="E208" s="3">
        <v>0.11736111111111111</v>
      </c>
      <c r="F208" s="2">
        <v>45018</v>
      </c>
      <c r="G208" s="3">
        <v>0.16805555555555557</v>
      </c>
      <c r="H208" s="1" t="s">
        <v>20</v>
      </c>
      <c r="I208" t="s">
        <v>25</v>
      </c>
      <c r="J208" t="s">
        <v>601</v>
      </c>
      <c r="K208" s="9">
        <v>46.54</v>
      </c>
      <c r="L208" t="s">
        <v>9</v>
      </c>
      <c r="M208">
        <v>207</v>
      </c>
      <c r="N208" t="s">
        <v>18</v>
      </c>
      <c r="O208" s="3">
        <f>(Sala[[#This Row],[Hora de Salida]]-Sala[[#This Row],[Hora de llegada]])+IF(Sala[[#This Row],[Estado de la Mesa]]="Ocupada",(TEXT((15/(60*24)),"h:mm")),(TEXT(0,"h:mm")))</f>
        <v>5.0694444444444459E-2</v>
      </c>
      <c r="P208" s="5" t="str">
        <f>TEXT(((SUMIF(Cocina[Número de Orden],Sala[[#This Row],[Número de Orden]],Cocina[Tiempo de Preparación]))/(60*24)),"h:mm")</f>
        <v>1:51</v>
      </c>
      <c r="Q208" s="3">
        <f>MAX((Sala[[#This Row],[Tiempo de permanencia]]-Sala[[#This Row],[Tiempo de preparación]]),0)</f>
        <v>0</v>
      </c>
      <c r="R208" s="8">
        <f>SUMIF(Cocina[Número de Orden],Sala[[#This Row],[Número de Orden]],Cocina[Ganancia bruta])</f>
        <v>180</v>
      </c>
      <c r="S208" s="8">
        <f>SUMIF(Cocina[Número de Orden],Sala[[#This Row],[Número de Orden]],Cocina[Costo Unitario])</f>
        <v>55</v>
      </c>
      <c r="T208" s="2">
        <f>Sala[[#This Row],[Fecha de Salida]]</f>
        <v>45018</v>
      </c>
      <c r="U208" s="7" t="str">
        <f>TEXT(Sala[[#This Row],[Fecha factura]],"dddd")</f>
        <v>domingo</v>
      </c>
      <c r="V208" t="str">
        <f>IF(Sala[[#This Row],[Tiempo de degustación]]&gt;0,"Sí","No")</f>
        <v>No</v>
      </c>
      <c r="W208" s="19">
        <f>IF(Sala[[#This Row],[Cobrada]]="Sí",Sala[[#This Row],[Monto total]],0)</f>
        <v>0</v>
      </c>
    </row>
    <row r="209" spans="1:23" x14ac:dyDescent="0.25">
      <c r="A209">
        <v>16</v>
      </c>
      <c r="B209" t="s">
        <v>239</v>
      </c>
      <c r="C209">
        <v>4</v>
      </c>
      <c r="D209" s="2">
        <v>45018</v>
      </c>
      <c r="E209" s="3">
        <v>0.14791666666666667</v>
      </c>
      <c r="F209" s="2">
        <v>45018</v>
      </c>
      <c r="G209" s="3">
        <v>0.27500000000000002</v>
      </c>
      <c r="H209" s="1" t="s">
        <v>11</v>
      </c>
      <c r="I209" t="s">
        <v>8</v>
      </c>
      <c r="J209" t="s">
        <v>600</v>
      </c>
      <c r="K209" s="9">
        <v>36.700000000000003</v>
      </c>
      <c r="L209" t="s">
        <v>28</v>
      </c>
      <c r="M209">
        <v>208</v>
      </c>
      <c r="N209" t="s">
        <v>593</v>
      </c>
      <c r="O209" s="3">
        <f>(Sala[[#This Row],[Hora de Salida]]-Sala[[#This Row],[Hora de llegada]])+IF(Sala[[#This Row],[Estado de la Mesa]]="Ocupada",(TEXT((15/(60*24)),"h:mm")),(TEXT(0,"h:mm")))</f>
        <v>0.13750000000000001</v>
      </c>
      <c r="P209" s="5" t="str">
        <f>TEXT(((SUMIF(Cocina[Número de Orden],Sala[[#This Row],[Número de Orden]],Cocina[Tiempo de Preparación]))/(60*24)),"h:mm")</f>
        <v>1:40</v>
      </c>
      <c r="Q209" s="3">
        <f>MAX((Sala[[#This Row],[Tiempo de permanencia]]-Sala[[#This Row],[Tiempo de preparación]]),0)</f>
        <v>6.8055555555555564E-2</v>
      </c>
      <c r="R209" s="8">
        <f>SUMIF(Cocina[Número de Orden],Sala[[#This Row],[Número de Orden]],Cocina[Ganancia bruta])</f>
        <v>180</v>
      </c>
      <c r="S209" s="8">
        <f>SUMIF(Cocina[Número de Orden],Sala[[#This Row],[Número de Orden]],Cocina[Costo Unitario])</f>
        <v>53</v>
      </c>
      <c r="T209" s="2">
        <f>Sala[[#This Row],[Fecha de Salida]]</f>
        <v>45018</v>
      </c>
      <c r="U209" s="7" t="str">
        <f>TEXT(Sala[[#This Row],[Fecha factura]],"dddd")</f>
        <v>domingo</v>
      </c>
      <c r="V209" t="str">
        <f>IF(Sala[[#This Row],[Tiempo de degustación]]&gt;0,"Sí","No")</f>
        <v>Sí</v>
      </c>
      <c r="W209" s="19">
        <f>IF(Sala[[#This Row],[Cobrada]]="Sí",Sala[[#This Row],[Monto total]],0)</f>
        <v>180</v>
      </c>
    </row>
    <row r="210" spans="1:23" x14ac:dyDescent="0.25">
      <c r="A210">
        <v>9</v>
      </c>
      <c r="B210" t="s">
        <v>240</v>
      </c>
      <c r="C210">
        <v>6</v>
      </c>
      <c r="D210" s="2">
        <v>45018</v>
      </c>
      <c r="E210" s="3">
        <v>6.3194444444444442E-2</v>
      </c>
      <c r="F210" s="2">
        <v>45018</v>
      </c>
      <c r="G210" s="3">
        <v>0.17083333333333334</v>
      </c>
      <c r="H210" s="1" t="s">
        <v>11</v>
      </c>
      <c r="I210" t="s">
        <v>25</v>
      </c>
      <c r="J210" t="s">
        <v>13</v>
      </c>
      <c r="K210" s="9">
        <v>34.49</v>
      </c>
      <c r="L210" t="s">
        <v>9</v>
      </c>
      <c r="M210">
        <v>209</v>
      </c>
      <c r="N210" t="s">
        <v>32</v>
      </c>
      <c r="O210" s="3">
        <f>(Sala[[#This Row],[Hora de Salida]]-Sala[[#This Row],[Hora de llegada]])+IF(Sala[[#This Row],[Estado de la Mesa]]="Ocupada",(TEXT((15/(60*24)),"h:mm")),(TEXT(0,"h:mm")))</f>
        <v>0.1076388888888889</v>
      </c>
      <c r="P210" s="5" t="str">
        <f>TEXT(((SUMIF(Cocina[Número de Orden],Sala[[#This Row],[Número de Orden]],Cocina[Tiempo de Preparación]))/(60*24)),"h:mm")</f>
        <v>2:51</v>
      </c>
      <c r="Q210" s="3">
        <f>MAX((Sala[[#This Row],[Tiempo de permanencia]]-Sala[[#This Row],[Tiempo de preparación]]),0)</f>
        <v>0</v>
      </c>
      <c r="R210" s="8">
        <f>SUMIF(Cocina[Número de Orden],Sala[[#This Row],[Número de Orden]],Cocina[Ganancia bruta])</f>
        <v>214</v>
      </c>
      <c r="S210" s="8">
        <f>SUMIF(Cocina[Número de Orden],Sala[[#This Row],[Número de Orden]],Cocina[Costo Unitario])</f>
        <v>64</v>
      </c>
      <c r="T210" s="2">
        <f>Sala[[#This Row],[Fecha de Salida]]</f>
        <v>45018</v>
      </c>
      <c r="U210" s="7" t="str">
        <f>TEXT(Sala[[#This Row],[Fecha factura]],"dddd")</f>
        <v>domingo</v>
      </c>
      <c r="V210" t="str">
        <f>IF(Sala[[#This Row],[Tiempo de degustación]]&gt;0,"Sí","No")</f>
        <v>No</v>
      </c>
      <c r="W210" s="19">
        <f>IF(Sala[[#This Row],[Cobrada]]="Sí",Sala[[#This Row],[Monto total]],0)</f>
        <v>0</v>
      </c>
    </row>
    <row r="211" spans="1:23" x14ac:dyDescent="0.25">
      <c r="A211">
        <v>10</v>
      </c>
      <c r="B211" t="s">
        <v>241</v>
      </c>
      <c r="C211">
        <v>4</v>
      </c>
      <c r="D211" s="2">
        <v>45018</v>
      </c>
      <c r="E211" s="3">
        <v>0.11319444444444444</v>
      </c>
      <c r="F211" s="2">
        <v>45018</v>
      </c>
      <c r="G211" s="3">
        <v>0.18680555555555556</v>
      </c>
      <c r="H211" s="1" t="s">
        <v>16</v>
      </c>
      <c r="I211" t="s">
        <v>12</v>
      </c>
      <c r="J211" t="s">
        <v>601</v>
      </c>
      <c r="K211" s="9">
        <v>14.67</v>
      </c>
      <c r="L211" t="s">
        <v>17</v>
      </c>
      <c r="M211">
        <v>210</v>
      </c>
      <c r="N211" t="s">
        <v>29</v>
      </c>
      <c r="O211" s="3">
        <f>(Sala[[#This Row],[Hora de Salida]]-Sala[[#This Row],[Hora de llegada]])+IF(Sala[[#This Row],[Estado de la Mesa]]="Ocupada",(TEXT((15/(60*24)),"h:mm")),(TEXT(0,"h:mm")))</f>
        <v>7.3611111111111113E-2</v>
      </c>
      <c r="P211" s="5" t="str">
        <f>TEXT(((SUMIF(Cocina[Número de Orden],Sala[[#This Row],[Número de Orden]],Cocina[Tiempo de Preparación]))/(60*24)),"h:mm")</f>
        <v>2:38</v>
      </c>
      <c r="Q211" s="3">
        <f>MAX((Sala[[#This Row],[Tiempo de permanencia]]-Sala[[#This Row],[Tiempo de preparación]]),0)</f>
        <v>0</v>
      </c>
      <c r="R211" s="8">
        <f>SUMIF(Cocina[Número de Orden],Sala[[#This Row],[Número de Orden]],Cocina[Ganancia bruta])</f>
        <v>195</v>
      </c>
      <c r="S211" s="8">
        <f>SUMIF(Cocina[Número de Orden],Sala[[#This Row],[Número de Orden]],Cocina[Costo Unitario])</f>
        <v>70</v>
      </c>
      <c r="T211" s="2">
        <f>Sala[[#This Row],[Fecha de Salida]]</f>
        <v>45018</v>
      </c>
      <c r="U211" s="7" t="str">
        <f>TEXT(Sala[[#This Row],[Fecha factura]],"dddd")</f>
        <v>domingo</v>
      </c>
      <c r="V211" t="str">
        <f>IF(Sala[[#This Row],[Tiempo de degustación]]&gt;0,"Sí","No")</f>
        <v>No</v>
      </c>
      <c r="W211" s="19">
        <f>IF(Sala[[#This Row],[Cobrada]]="Sí",Sala[[#This Row],[Monto total]],0)</f>
        <v>0</v>
      </c>
    </row>
    <row r="212" spans="1:23" x14ac:dyDescent="0.25">
      <c r="A212">
        <v>1</v>
      </c>
      <c r="B212" t="s">
        <v>242</v>
      </c>
      <c r="C212">
        <v>2</v>
      </c>
      <c r="D212" s="2">
        <v>45018</v>
      </c>
      <c r="E212" s="3">
        <v>0.15277777777777779</v>
      </c>
      <c r="F212" s="2">
        <v>45018</v>
      </c>
      <c r="G212" s="3">
        <v>0.22638888888888889</v>
      </c>
      <c r="H212" s="1" t="s">
        <v>11</v>
      </c>
      <c r="I212" t="s">
        <v>8</v>
      </c>
      <c r="J212" t="s">
        <v>600</v>
      </c>
      <c r="K212" s="9">
        <v>11.13</v>
      </c>
      <c r="L212" t="s">
        <v>9</v>
      </c>
      <c r="M212">
        <v>211</v>
      </c>
      <c r="N212" t="s">
        <v>59</v>
      </c>
      <c r="O212" s="3">
        <f>(Sala[[#This Row],[Hora de Salida]]-Sala[[#This Row],[Hora de llegada]])+IF(Sala[[#This Row],[Estado de la Mesa]]="Ocupada",(TEXT((15/(60*24)),"h:mm")),(TEXT(0,"h:mm")))</f>
        <v>7.3611111111111099E-2</v>
      </c>
      <c r="P212" s="5" t="str">
        <f>TEXT(((SUMIF(Cocina[Número de Orden],Sala[[#This Row],[Número de Orden]],Cocina[Tiempo de Preparación]))/(60*24)),"h:mm")</f>
        <v>2:15</v>
      </c>
      <c r="Q212" s="3">
        <f>MAX((Sala[[#This Row],[Tiempo de permanencia]]-Sala[[#This Row],[Tiempo de preparación]]),0)</f>
        <v>0</v>
      </c>
      <c r="R212" s="8">
        <f>SUMIF(Cocina[Número de Orden],Sala[[#This Row],[Número de Orden]],Cocina[Ganancia bruta])</f>
        <v>169</v>
      </c>
      <c r="S212" s="8">
        <f>SUMIF(Cocina[Número de Orden],Sala[[#This Row],[Número de Orden]],Cocina[Costo Unitario])</f>
        <v>50</v>
      </c>
      <c r="T212" s="2">
        <f>Sala[[#This Row],[Fecha de Salida]]</f>
        <v>45018</v>
      </c>
      <c r="U212" s="7" t="str">
        <f>TEXT(Sala[[#This Row],[Fecha factura]],"dddd")</f>
        <v>domingo</v>
      </c>
      <c r="V212" t="str">
        <f>IF(Sala[[#This Row],[Tiempo de degustación]]&gt;0,"Sí","No")</f>
        <v>No</v>
      </c>
      <c r="W212" s="19">
        <f>IF(Sala[[#This Row],[Cobrada]]="Sí",Sala[[#This Row],[Monto total]],0)</f>
        <v>0</v>
      </c>
    </row>
    <row r="213" spans="1:23" x14ac:dyDescent="0.25">
      <c r="A213">
        <v>14</v>
      </c>
      <c r="B213" t="s">
        <v>124</v>
      </c>
      <c r="C213">
        <v>6</v>
      </c>
      <c r="D213" s="2">
        <v>45018</v>
      </c>
      <c r="E213" s="3">
        <v>0.1076388888888889</v>
      </c>
      <c r="F213" s="2">
        <v>45018</v>
      </c>
      <c r="G213" s="3">
        <v>0.15277777777777779</v>
      </c>
      <c r="H213" s="1" t="s">
        <v>23</v>
      </c>
      <c r="I213" t="s">
        <v>8</v>
      </c>
      <c r="J213" t="s">
        <v>600</v>
      </c>
      <c r="K213" s="9">
        <v>18.850000000000001</v>
      </c>
      <c r="L213" t="s">
        <v>28</v>
      </c>
      <c r="M213">
        <v>212</v>
      </c>
      <c r="N213" t="s">
        <v>593</v>
      </c>
      <c r="O213" s="3">
        <f>(Sala[[#This Row],[Hora de Salida]]-Sala[[#This Row],[Hora de llegada]])+IF(Sala[[#This Row],[Estado de la Mesa]]="Ocupada",(TEXT((15/(60*24)),"h:mm")),(TEXT(0,"h:mm")))</f>
        <v>5.5555555555555559E-2</v>
      </c>
      <c r="P213" s="5" t="str">
        <f>TEXT(((SUMIF(Cocina[Número de Orden],Sala[[#This Row],[Número de Orden]],Cocina[Tiempo de Preparación]))/(60*24)),"h:mm")</f>
        <v>2:44</v>
      </c>
      <c r="Q213" s="3">
        <f>MAX((Sala[[#This Row],[Tiempo de permanencia]]-Sala[[#This Row],[Tiempo de preparación]]),0)</f>
        <v>0</v>
      </c>
      <c r="R213" s="8">
        <f>SUMIF(Cocina[Número de Orden],Sala[[#This Row],[Número de Orden]],Cocina[Ganancia bruta])</f>
        <v>245</v>
      </c>
      <c r="S213" s="8">
        <f>SUMIF(Cocina[Número de Orden],Sala[[#This Row],[Número de Orden]],Cocina[Costo Unitario])</f>
        <v>62</v>
      </c>
      <c r="T213" s="2">
        <f>Sala[[#This Row],[Fecha de Salida]]</f>
        <v>45018</v>
      </c>
      <c r="U213" s="7" t="str">
        <f>TEXT(Sala[[#This Row],[Fecha factura]],"dddd")</f>
        <v>domingo</v>
      </c>
      <c r="V213" t="str">
        <f>IF(Sala[[#This Row],[Tiempo de degustación]]&gt;0,"Sí","No")</f>
        <v>No</v>
      </c>
      <c r="W213" s="19">
        <f>IF(Sala[[#This Row],[Cobrada]]="Sí",Sala[[#This Row],[Monto total]],0)</f>
        <v>0</v>
      </c>
    </row>
    <row r="214" spans="1:23" x14ac:dyDescent="0.25">
      <c r="A214">
        <v>13</v>
      </c>
      <c r="B214" t="s">
        <v>243</v>
      </c>
      <c r="C214">
        <v>6</v>
      </c>
      <c r="D214" s="2">
        <v>45018</v>
      </c>
      <c r="E214" s="3">
        <v>7.3611111111111113E-2</v>
      </c>
      <c r="F214" s="2">
        <v>45018</v>
      </c>
      <c r="G214" s="3">
        <v>0.20694444444444443</v>
      </c>
      <c r="H214" s="1" t="s">
        <v>20</v>
      </c>
      <c r="I214" t="s">
        <v>8</v>
      </c>
      <c r="J214" t="s">
        <v>601</v>
      </c>
      <c r="K214" s="9">
        <v>28.1</v>
      </c>
      <c r="L214" t="s">
        <v>17</v>
      </c>
      <c r="M214">
        <v>213</v>
      </c>
      <c r="N214" t="s">
        <v>593</v>
      </c>
      <c r="O214" s="3">
        <f>(Sala[[#This Row],[Hora de Salida]]-Sala[[#This Row],[Hora de llegada]])+IF(Sala[[#This Row],[Estado de la Mesa]]="Ocupada",(TEXT((15/(60*24)),"h:mm")),(TEXT(0,"h:mm")))</f>
        <v>0.1333333333333333</v>
      </c>
      <c r="P214" s="5" t="str">
        <f>TEXT(((SUMIF(Cocina[Número de Orden],Sala[[#This Row],[Número de Orden]],Cocina[Tiempo de Preparación]))/(60*24)),"h:mm")</f>
        <v>1:40</v>
      </c>
      <c r="Q214" s="3">
        <f>MAX((Sala[[#This Row],[Tiempo de permanencia]]-Sala[[#This Row],[Tiempo de preparación]]),0)</f>
        <v>6.3888888888888856E-2</v>
      </c>
      <c r="R214" s="8">
        <f>SUMIF(Cocina[Número de Orden],Sala[[#This Row],[Número de Orden]],Cocina[Ganancia bruta])</f>
        <v>87</v>
      </c>
      <c r="S214" s="8">
        <f>SUMIF(Cocina[Número de Orden],Sala[[#This Row],[Número de Orden]],Cocina[Costo Unitario])</f>
        <v>34</v>
      </c>
      <c r="T214" s="2">
        <f>Sala[[#This Row],[Fecha de Salida]]</f>
        <v>45018</v>
      </c>
      <c r="U214" s="7" t="str">
        <f>TEXT(Sala[[#This Row],[Fecha factura]],"dddd")</f>
        <v>domingo</v>
      </c>
      <c r="V214" t="str">
        <f>IF(Sala[[#This Row],[Tiempo de degustación]]&gt;0,"Sí","No")</f>
        <v>Sí</v>
      </c>
      <c r="W214" s="19">
        <f>IF(Sala[[#This Row],[Cobrada]]="Sí",Sala[[#This Row],[Monto total]],0)</f>
        <v>87</v>
      </c>
    </row>
    <row r="215" spans="1:23" x14ac:dyDescent="0.25">
      <c r="A215">
        <v>2</v>
      </c>
      <c r="B215" t="s">
        <v>244</v>
      </c>
      <c r="C215">
        <v>4</v>
      </c>
      <c r="D215" s="2">
        <v>45018</v>
      </c>
      <c r="E215" s="3">
        <v>0.13750000000000001</v>
      </c>
      <c r="F215" s="2">
        <v>45018</v>
      </c>
      <c r="G215" s="3">
        <v>0.21458333333333332</v>
      </c>
      <c r="H215" s="1" t="s">
        <v>11</v>
      </c>
      <c r="I215" t="s">
        <v>8</v>
      </c>
      <c r="J215" t="s">
        <v>600</v>
      </c>
      <c r="K215" s="9">
        <v>33.39</v>
      </c>
      <c r="L215" t="s">
        <v>28</v>
      </c>
      <c r="M215">
        <v>214</v>
      </c>
      <c r="N215" t="s">
        <v>59</v>
      </c>
      <c r="O215" s="3">
        <f>(Sala[[#This Row],[Hora de Salida]]-Sala[[#This Row],[Hora de llegada]])+IF(Sala[[#This Row],[Estado de la Mesa]]="Ocupada",(TEXT((15/(60*24)),"h:mm")),(TEXT(0,"h:mm")))</f>
        <v>8.7499999999999981E-2</v>
      </c>
      <c r="P215" s="5" t="str">
        <f>TEXT(((SUMIF(Cocina[Número de Orden],Sala[[#This Row],[Número de Orden]],Cocina[Tiempo de Preparación]))/(60*24)),"h:mm")</f>
        <v>0:38</v>
      </c>
      <c r="Q215" s="3">
        <f>MAX((Sala[[#This Row],[Tiempo de permanencia]]-Sala[[#This Row],[Tiempo de preparación]]),0)</f>
        <v>6.1111111111111088E-2</v>
      </c>
      <c r="R215" s="8">
        <f>SUMIF(Cocina[Número de Orden],Sala[[#This Row],[Número de Orden]],Cocina[Ganancia bruta])</f>
        <v>228</v>
      </c>
      <c r="S215" s="8">
        <f>SUMIF(Cocina[Número de Orden],Sala[[#This Row],[Número de Orden]],Cocina[Costo Unitario])</f>
        <v>57</v>
      </c>
      <c r="T215" s="2">
        <f>Sala[[#This Row],[Fecha de Salida]]</f>
        <v>45018</v>
      </c>
      <c r="U215" s="7" t="str">
        <f>TEXT(Sala[[#This Row],[Fecha factura]],"dddd")</f>
        <v>domingo</v>
      </c>
      <c r="V215" t="str">
        <f>IF(Sala[[#This Row],[Tiempo de degustación]]&gt;0,"Sí","No")</f>
        <v>Sí</v>
      </c>
      <c r="W215" s="19">
        <f>IF(Sala[[#This Row],[Cobrada]]="Sí",Sala[[#This Row],[Monto total]],0)</f>
        <v>228</v>
      </c>
    </row>
    <row r="216" spans="1:23" x14ac:dyDescent="0.25">
      <c r="A216">
        <v>6</v>
      </c>
      <c r="B216" t="s">
        <v>245</v>
      </c>
      <c r="C216">
        <v>4</v>
      </c>
      <c r="D216" s="2">
        <v>45018</v>
      </c>
      <c r="E216" s="3">
        <v>0.16111111111111112</v>
      </c>
      <c r="F216" s="2">
        <v>45018</v>
      </c>
      <c r="G216" s="3">
        <v>0.2673611111111111</v>
      </c>
      <c r="H216" s="1" t="s">
        <v>7</v>
      </c>
      <c r="I216" t="s">
        <v>8</v>
      </c>
      <c r="J216" t="s">
        <v>600</v>
      </c>
      <c r="K216" s="9">
        <v>35.64</v>
      </c>
      <c r="L216" t="s">
        <v>28</v>
      </c>
      <c r="M216">
        <v>215</v>
      </c>
      <c r="N216" t="s">
        <v>34</v>
      </c>
      <c r="O216" s="3">
        <f>(Sala[[#This Row],[Hora de Salida]]-Sala[[#This Row],[Hora de llegada]])+IF(Sala[[#This Row],[Estado de la Mesa]]="Ocupada",(TEXT((15/(60*24)),"h:mm")),(TEXT(0,"h:mm")))</f>
        <v>0.11666666666666665</v>
      </c>
      <c r="P216" s="5" t="str">
        <f>TEXT(((SUMIF(Cocina[Número de Orden],Sala[[#This Row],[Número de Orden]],Cocina[Tiempo de Preparación]))/(60*24)),"h:mm")</f>
        <v>0:46</v>
      </c>
      <c r="Q216" s="3">
        <f>MAX((Sala[[#This Row],[Tiempo de permanencia]]-Sala[[#This Row],[Tiempo de preparación]]),0)</f>
        <v>8.4722222222222213E-2</v>
      </c>
      <c r="R216" s="8">
        <f>SUMIF(Cocina[Número de Orden],Sala[[#This Row],[Número de Orden]],Cocina[Ganancia bruta])</f>
        <v>158</v>
      </c>
      <c r="S216" s="8">
        <f>SUMIF(Cocina[Número de Orden],Sala[[#This Row],[Número de Orden]],Cocina[Costo Unitario])</f>
        <v>38</v>
      </c>
      <c r="T216" s="2">
        <f>Sala[[#This Row],[Fecha de Salida]]</f>
        <v>45018</v>
      </c>
      <c r="U216" s="7" t="str">
        <f>TEXT(Sala[[#This Row],[Fecha factura]],"dddd")</f>
        <v>domingo</v>
      </c>
      <c r="V216" t="str">
        <f>IF(Sala[[#This Row],[Tiempo de degustación]]&gt;0,"Sí","No")</f>
        <v>Sí</v>
      </c>
      <c r="W216" s="19">
        <f>IF(Sala[[#This Row],[Cobrada]]="Sí",Sala[[#This Row],[Monto total]],0)</f>
        <v>158</v>
      </c>
    </row>
    <row r="217" spans="1:23" x14ac:dyDescent="0.25">
      <c r="A217">
        <v>17</v>
      </c>
      <c r="B217" t="s">
        <v>246</v>
      </c>
      <c r="C217">
        <v>6</v>
      </c>
      <c r="D217" s="2">
        <v>45018</v>
      </c>
      <c r="E217" s="3">
        <v>7.3611111111111113E-2</v>
      </c>
      <c r="F217" s="2">
        <v>45018</v>
      </c>
      <c r="G217" s="3">
        <v>0.23333333333333334</v>
      </c>
      <c r="H217" s="1" t="s">
        <v>16</v>
      </c>
      <c r="I217" t="s">
        <v>8</v>
      </c>
      <c r="J217" t="s">
        <v>601</v>
      </c>
      <c r="K217" s="9">
        <v>35.69</v>
      </c>
      <c r="L217" t="s">
        <v>17</v>
      </c>
      <c r="M217">
        <v>216</v>
      </c>
      <c r="N217" t="s">
        <v>34</v>
      </c>
      <c r="O217" s="3">
        <f>(Sala[[#This Row],[Hora de Salida]]-Sala[[#This Row],[Hora de llegada]])+IF(Sala[[#This Row],[Estado de la Mesa]]="Ocupada",(TEXT((15/(60*24)),"h:mm")),(TEXT(0,"h:mm")))</f>
        <v>0.15972222222222221</v>
      </c>
      <c r="P217" s="5" t="str">
        <f>TEXT(((SUMIF(Cocina[Número de Orden],Sala[[#This Row],[Número de Orden]],Cocina[Tiempo de Preparación]))/(60*24)),"h:mm")</f>
        <v>2:00</v>
      </c>
      <c r="Q217" s="3">
        <f>MAX((Sala[[#This Row],[Tiempo de permanencia]]-Sala[[#This Row],[Tiempo de preparación]]),0)</f>
        <v>7.6388888888888881E-2</v>
      </c>
      <c r="R217" s="8">
        <f>SUMIF(Cocina[Número de Orden],Sala[[#This Row],[Número de Orden]],Cocina[Ganancia bruta])</f>
        <v>142</v>
      </c>
      <c r="S217" s="8">
        <f>SUMIF(Cocina[Número de Orden],Sala[[#This Row],[Número de Orden]],Cocina[Costo Unitario])</f>
        <v>44</v>
      </c>
      <c r="T217" s="2">
        <f>Sala[[#This Row],[Fecha de Salida]]</f>
        <v>45018</v>
      </c>
      <c r="U217" s="7" t="str">
        <f>TEXT(Sala[[#This Row],[Fecha factura]],"dddd")</f>
        <v>domingo</v>
      </c>
      <c r="V217" t="str">
        <f>IF(Sala[[#This Row],[Tiempo de degustación]]&gt;0,"Sí","No")</f>
        <v>Sí</v>
      </c>
      <c r="W217" s="19">
        <f>IF(Sala[[#This Row],[Cobrada]]="Sí",Sala[[#This Row],[Monto total]],0)</f>
        <v>142</v>
      </c>
    </row>
    <row r="218" spans="1:23" x14ac:dyDescent="0.25">
      <c r="A218">
        <v>1</v>
      </c>
      <c r="B218" t="s">
        <v>209</v>
      </c>
      <c r="C218">
        <v>2</v>
      </c>
      <c r="D218" s="2">
        <v>45018</v>
      </c>
      <c r="E218" s="3">
        <v>3.7499999999999999E-2</v>
      </c>
      <c r="F218" s="2">
        <v>45018</v>
      </c>
      <c r="G218" s="3">
        <v>0.19791666666666666</v>
      </c>
      <c r="H218" s="1" t="s">
        <v>7</v>
      </c>
      <c r="I218" t="s">
        <v>25</v>
      </c>
      <c r="J218" t="s">
        <v>601</v>
      </c>
      <c r="K218" s="9">
        <v>31.17</v>
      </c>
      <c r="L218" t="s">
        <v>28</v>
      </c>
      <c r="M218">
        <v>217</v>
      </c>
      <c r="N218" t="s">
        <v>14</v>
      </c>
      <c r="O218" s="3">
        <f>(Sala[[#This Row],[Hora de Salida]]-Sala[[#This Row],[Hora de llegada]])+IF(Sala[[#This Row],[Estado de la Mesa]]="Ocupada",(TEXT((15/(60*24)),"h:mm")),(TEXT(0,"h:mm")))</f>
        <v>0.17083333333333331</v>
      </c>
      <c r="P218" s="5" t="str">
        <f>TEXT(((SUMIF(Cocina[Número de Orden],Sala[[#This Row],[Número de Orden]],Cocina[Tiempo de Preparación]))/(60*24)),"h:mm")</f>
        <v>0:13</v>
      </c>
      <c r="Q218" s="3">
        <f>MAX((Sala[[#This Row],[Tiempo de permanencia]]-Sala[[#This Row],[Tiempo de preparación]]),0)</f>
        <v>0.16180555555555554</v>
      </c>
      <c r="R218" s="8">
        <f>SUMIF(Cocina[Número de Orden],Sala[[#This Row],[Número de Orden]],Cocina[Ganancia bruta])</f>
        <v>96</v>
      </c>
      <c r="S218" s="8">
        <f>SUMIF(Cocina[Número de Orden],Sala[[#This Row],[Número de Orden]],Cocina[Costo Unitario])</f>
        <v>19</v>
      </c>
      <c r="T218" s="2">
        <f>Sala[[#This Row],[Fecha de Salida]]</f>
        <v>45018</v>
      </c>
      <c r="U218" s="7" t="str">
        <f>TEXT(Sala[[#This Row],[Fecha factura]],"dddd")</f>
        <v>domingo</v>
      </c>
      <c r="V218" t="str">
        <f>IF(Sala[[#This Row],[Tiempo de degustación]]&gt;0,"Sí","No")</f>
        <v>Sí</v>
      </c>
      <c r="W218" s="19">
        <f>IF(Sala[[#This Row],[Cobrada]]="Sí",Sala[[#This Row],[Monto total]],0)</f>
        <v>96</v>
      </c>
    </row>
    <row r="219" spans="1:23" x14ac:dyDescent="0.25">
      <c r="A219">
        <v>13</v>
      </c>
      <c r="B219" t="s">
        <v>248</v>
      </c>
      <c r="C219">
        <v>3</v>
      </c>
      <c r="D219" s="2">
        <v>45018</v>
      </c>
      <c r="E219" s="3">
        <v>1.8749999999999999E-2</v>
      </c>
      <c r="F219" s="2">
        <v>45018</v>
      </c>
      <c r="G219" s="3">
        <v>0.15347222222222223</v>
      </c>
      <c r="H219" s="1" t="s">
        <v>20</v>
      </c>
      <c r="I219" t="s">
        <v>8</v>
      </c>
      <c r="J219" t="s">
        <v>601</v>
      </c>
      <c r="K219" s="9">
        <v>23.34</v>
      </c>
      <c r="L219" t="s">
        <v>28</v>
      </c>
      <c r="M219">
        <v>218</v>
      </c>
      <c r="N219" t="s">
        <v>59</v>
      </c>
      <c r="O219" s="3">
        <f>(Sala[[#This Row],[Hora de Salida]]-Sala[[#This Row],[Hora de llegada]])+IF(Sala[[#This Row],[Estado de la Mesa]]="Ocupada",(TEXT((15/(60*24)),"h:mm")),(TEXT(0,"h:mm")))</f>
        <v>0.1451388888888889</v>
      </c>
      <c r="P219" s="5" t="str">
        <f>TEXT(((SUMIF(Cocina[Número de Orden],Sala[[#This Row],[Número de Orden]],Cocina[Tiempo de Preparación]))/(60*24)),"h:mm")</f>
        <v>0:46</v>
      </c>
      <c r="Q219" s="3">
        <f>MAX((Sala[[#This Row],[Tiempo de permanencia]]-Sala[[#This Row],[Tiempo de preparación]]),0)</f>
        <v>0.11319444444444446</v>
      </c>
      <c r="R219" s="8">
        <f>SUMIF(Cocina[Número de Orden],Sala[[#This Row],[Número de Orden]],Cocina[Ganancia bruta])</f>
        <v>184</v>
      </c>
      <c r="S219" s="8">
        <f>SUMIF(Cocina[Número de Orden],Sala[[#This Row],[Número de Orden]],Cocina[Costo Unitario])</f>
        <v>41</v>
      </c>
      <c r="T219" s="2">
        <f>Sala[[#This Row],[Fecha de Salida]]</f>
        <v>45018</v>
      </c>
      <c r="U219" s="7" t="str">
        <f>TEXT(Sala[[#This Row],[Fecha factura]],"dddd")</f>
        <v>domingo</v>
      </c>
      <c r="V219" t="str">
        <f>IF(Sala[[#This Row],[Tiempo de degustación]]&gt;0,"Sí","No")</f>
        <v>Sí</v>
      </c>
      <c r="W219" s="19">
        <f>IF(Sala[[#This Row],[Cobrada]]="Sí",Sala[[#This Row],[Monto total]],0)</f>
        <v>184</v>
      </c>
    </row>
    <row r="220" spans="1:23" x14ac:dyDescent="0.25">
      <c r="A220">
        <v>1</v>
      </c>
      <c r="B220" t="s">
        <v>249</v>
      </c>
      <c r="C220">
        <v>5</v>
      </c>
      <c r="D220" s="2">
        <v>45018</v>
      </c>
      <c r="E220" s="3">
        <v>0.10625</v>
      </c>
      <c r="F220" s="2">
        <v>45018</v>
      </c>
      <c r="G220" s="3">
        <v>0.20069444444444445</v>
      </c>
      <c r="H220" s="1" t="s">
        <v>7</v>
      </c>
      <c r="I220" t="s">
        <v>8</v>
      </c>
      <c r="J220" t="s">
        <v>601</v>
      </c>
      <c r="K220" s="9">
        <v>46.96</v>
      </c>
      <c r="L220" t="s">
        <v>17</v>
      </c>
      <c r="M220">
        <v>219</v>
      </c>
      <c r="N220" t="s">
        <v>29</v>
      </c>
      <c r="O220" s="3">
        <f>(Sala[[#This Row],[Hora de Salida]]-Sala[[#This Row],[Hora de llegada]])+IF(Sala[[#This Row],[Estado de la Mesa]]="Ocupada",(TEXT((15/(60*24)),"h:mm")),(TEXT(0,"h:mm")))</f>
        <v>9.4444444444444456E-2</v>
      </c>
      <c r="P220" s="5" t="str">
        <f>TEXT(((SUMIF(Cocina[Número de Orden],Sala[[#This Row],[Número de Orden]],Cocina[Tiempo de Preparación]))/(60*24)),"h:mm")</f>
        <v>0:23</v>
      </c>
      <c r="Q220" s="3">
        <f>MAX((Sala[[#This Row],[Tiempo de permanencia]]-Sala[[#This Row],[Tiempo de preparación]]),0)</f>
        <v>7.8472222222222235E-2</v>
      </c>
      <c r="R220" s="8">
        <f>SUMIF(Cocina[Número de Orden],Sala[[#This Row],[Número de Orden]],Cocina[Ganancia bruta])</f>
        <v>139</v>
      </c>
      <c r="S220" s="8">
        <f>SUMIF(Cocina[Número de Orden],Sala[[#This Row],[Número de Orden]],Cocina[Costo Unitario])</f>
        <v>33</v>
      </c>
      <c r="T220" s="2">
        <f>Sala[[#This Row],[Fecha de Salida]]</f>
        <v>45018</v>
      </c>
      <c r="U220" s="7" t="str">
        <f>TEXT(Sala[[#This Row],[Fecha factura]],"dddd")</f>
        <v>domingo</v>
      </c>
      <c r="V220" t="str">
        <f>IF(Sala[[#This Row],[Tiempo de degustación]]&gt;0,"Sí","No")</f>
        <v>Sí</v>
      </c>
      <c r="W220" s="19">
        <f>IF(Sala[[#This Row],[Cobrada]]="Sí",Sala[[#This Row],[Monto total]],0)</f>
        <v>139</v>
      </c>
    </row>
    <row r="221" spans="1:23" x14ac:dyDescent="0.25">
      <c r="A221">
        <v>15</v>
      </c>
      <c r="B221" t="s">
        <v>226</v>
      </c>
      <c r="C221">
        <v>6</v>
      </c>
      <c r="D221" s="2">
        <v>45018</v>
      </c>
      <c r="E221" s="3">
        <v>4.2361111111111113E-2</v>
      </c>
      <c r="F221" s="2">
        <v>45018</v>
      </c>
      <c r="G221" s="3">
        <v>0.20624999999999999</v>
      </c>
      <c r="H221" s="1" t="s">
        <v>20</v>
      </c>
      <c r="I221" t="s">
        <v>8</v>
      </c>
      <c r="J221" t="s">
        <v>601</v>
      </c>
      <c r="K221" s="9">
        <v>48.5</v>
      </c>
      <c r="L221" t="s">
        <v>9</v>
      </c>
      <c r="M221">
        <v>220</v>
      </c>
      <c r="N221" t="s">
        <v>44</v>
      </c>
      <c r="O221" s="3">
        <f>(Sala[[#This Row],[Hora de Salida]]-Sala[[#This Row],[Hora de llegada]])+IF(Sala[[#This Row],[Estado de la Mesa]]="Ocupada",(TEXT((15/(60*24)),"h:mm")),(TEXT(0,"h:mm")))</f>
        <v>0.16388888888888886</v>
      </c>
      <c r="P221" s="5" t="str">
        <f>TEXT(((SUMIF(Cocina[Número de Orden],Sala[[#This Row],[Número de Orden]],Cocina[Tiempo de Preparación]))/(60*24)),"h:mm")</f>
        <v>0:13</v>
      </c>
      <c r="Q221" s="3">
        <f>MAX((Sala[[#This Row],[Tiempo de permanencia]]-Sala[[#This Row],[Tiempo de preparación]]),0)</f>
        <v>0.15486111111111109</v>
      </c>
      <c r="R221" s="8">
        <f>SUMIF(Cocina[Número de Orden],Sala[[#This Row],[Número de Orden]],Cocina[Ganancia bruta])</f>
        <v>24</v>
      </c>
      <c r="S221" s="8">
        <f>SUMIF(Cocina[Número de Orden],Sala[[#This Row],[Número de Orden]],Cocina[Costo Unitario])</f>
        <v>14</v>
      </c>
      <c r="T221" s="2">
        <f>Sala[[#This Row],[Fecha de Salida]]</f>
        <v>45018</v>
      </c>
      <c r="U221" s="7" t="str">
        <f>TEXT(Sala[[#This Row],[Fecha factura]],"dddd")</f>
        <v>domingo</v>
      </c>
      <c r="V221" t="str">
        <f>IF(Sala[[#This Row],[Tiempo de degustación]]&gt;0,"Sí","No")</f>
        <v>Sí</v>
      </c>
      <c r="W221" s="19">
        <f>IF(Sala[[#This Row],[Cobrada]]="Sí",Sala[[#This Row],[Monto total]],0)</f>
        <v>24</v>
      </c>
    </row>
    <row r="222" spans="1:23" x14ac:dyDescent="0.25">
      <c r="A222">
        <v>16</v>
      </c>
      <c r="B222" t="s">
        <v>250</v>
      </c>
      <c r="C222">
        <v>1</v>
      </c>
      <c r="D222" s="2">
        <v>45018</v>
      </c>
      <c r="E222" s="3">
        <v>7.7083333333333337E-2</v>
      </c>
      <c r="F222" s="2">
        <v>45018</v>
      </c>
      <c r="G222" s="3">
        <v>0.12847222222222221</v>
      </c>
      <c r="H222" s="1" t="s">
        <v>7</v>
      </c>
      <c r="I222" t="s">
        <v>8</v>
      </c>
      <c r="J222" t="s">
        <v>601</v>
      </c>
      <c r="K222" s="9">
        <v>17.829999999999998</v>
      </c>
      <c r="L222" t="s">
        <v>17</v>
      </c>
      <c r="M222">
        <v>221</v>
      </c>
      <c r="N222" t="s">
        <v>47</v>
      </c>
      <c r="O222" s="3">
        <f>(Sala[[#This Row],[Hora de Salida]]-Sala[[#This Row],[Hora de llegada]])+IF(Sala[[#This Row],[Estado de la Mesa]]="Ocupada",(TEXT((15/(60*24)),"h:mm")),(TEXT(0,"h:mm")))</f>
        <v>5.1388888888888873E-2</v>
      </c>
      <c r="P222" s="5" t="str">
        <f>TEXT(((SUMIF(Cocina[Número de Orden],Sala[[#This Row],[Número de Orden]],Cocina[Tiempo de Preparación]))/(60*24)),"h:mm")</f>
        <v>1:48</v>
      </c>
      <c r="Q222" s="3">
        <f>MAX((Sala[[#This Row],[Tiempo de permanencia]]-Sala[[#This Row],[Tiempo de preparación]]),0)</f>
        <v>0</v>
      </c>
      <c r="R222" s="8">
        <f>SUMIF(Cocina[Número de Orden],Sala[[#This Row],[Número de Orden]],Cocina[Ganancia bruta])</f>
        <v>193</v>
      </c>
      <c r="S222" s="8">
        <f>SUMIF(Cocina[Número de Orden],Sala[[#This Row],[Número de Orden]],Cocina[Costo Unitario])</f>
        <v>56</v>
      </c>
      <c r="T222" s="2">
        <f>Sala[[#This Row],[Fecha de Salida]]</f>
        <v>45018</v>
      </c>
      <c r="U222" s="7" t="str">
        <f>TEXT(Sala[[#This Row],[Fecha factura]],"dddd")</f>
        <v>domingo</v>
      </c>
      <c r="V222" t="str">
        <f>IF(Sala[[#This Row],[Tiempo de degustación]]&gt;0,"Sí","No")</f>
        <v>No</v>
      </c>
      <c r="W222" s="19">
        <f>IF(Sala[[#This Row],[Cobrada]]="Sí",Sala[[#This Row],[Monto total]],0)</f>
        <v>0</v>
      </c>
    </row>
    <row r="223" spans="1:23" x14ac:dyDescent="0.25">
      <c r="A223">
        <v>3</v>
      </c>
      <c r="B223" t="s">
        <v>251</v>
      </c>
      <c r="C223">
        <v>3</v>
      </c>
      <c r="D223" s="2">
        <v>45018</v>
      </c>
      <c r="E223" s="3">
        <v>0.15138888888888888</v>
      </c>
      <c r="F223" s="2">
        <v>45018</v>
      </c>
      <c r="G223" s="3">
        <v>0.27916666666666667</v>
      </c>
      <c r="H223" s="1" t="s">
        <v>20</v>
      </c>
      <c r="I223" t="s">
        <v>25</v>
      </c>
      <c r="J223" t="s">
        <v>600</v>
      </c>
      <c r="K223" s="9">
        <v>32.58</v>
      </c>
      <c r="L223" t="s">
        <v>17</v>
      </c>
      <c r="M223">
        <v>222</v>
      </c>
      <c r="N223" t="s">
        <v>44</v>
      </c>
      <c r="O223" s="3">
        <f>(Sala[[#This Row],[Hora de Salida]]-Sala[[#This Row],[Hora de llegada]])+IF(Sala[[#This Row],[Estado de la Mesa]]="Ocupada",(TEXT((15/(60*24)),"h:mm")),(TEXT(0,"h:mm")))</f>
        <v>0.1277777777777778</v>
      </c>
      <c r="P223" s="5" t="str">
        <f>TEXT(((SUMIF(Cocina[Número de Orden],Sala[[#This Row],[Número de Orden]],Cocina[Tiempo de Preparación]))/(60*24)),"h:mm")</f>
        <v>1:25</v>
      </c>
      <c r="Q223" s="3">
        <f>MAX((Sala[[#This Row],[Tiempo de permanencia]]-Sala[[#This Row],[Tiempo de preparación]]),0)</f>
        <v>6.8750000000000019E-2</v>
      </c>
      <c r="R223" s="8">
        <f>SUMIF(Cocina[Número de Orden],Sala[[#This Row],[Número de Orden]],Cocina[Ganancia bruta])</f>
        <v>97</v>
      </c>
      <c r="S223" s="8">
        <f>SUMIF(Cocina[Número de Orden],Sala[[#This Row],[Número de Orden]],Cocina[Costo Unitario])</f>
        <v>30</v>
      </c>
      <c r="T223" s="2">
        <f>Sala[[#This Row],[Fecha de Salida]]</f>
        <v>45018</v>
      </c>
      <c r="U223" s="7" t="str">
        <f>TEXT(Sala[[#This Row],[Fecha factura]],"dddd")</f>
        <v>domingo</v>
      </c>
      <c r="V223" t="str">
        <f>IF(Sala[[#This Row],[Tiempo de degustación]]&gt;0,"Sí","No")</f>
        <v>Sí</v>
      </c>
      <c r="W223" s="19">
        <f>IF(Sala[[#This Row],[Cobrada]]="Sí",Sala[[#This Row],[Monto total]],0)</f>
        <v>97</v>
      </c>
    </row>
    <row r="224" spans="1:23" x14ac:dyDescent="0.25">
      <c r="A224">
        <v>19</v>
      </c>
      <c r="B224" t="s">
        <v>252</v>
      </c>
      <c r="C224">
        <v>2</v>
      </c>
      <c r="D224" s="2">
        <v>45018</v>
      </c>
      <c r="E224" s="3">
        <v>5.2777777777777778E-2</v>
      </c>
      <c r="F224" s="2">
        <v>45018</v>
      </c>
      <c r="G224" s="3">
        <v>0.11805555555555555</v>
      </c>
      <c r="H224" s="1" t="s">
        <v>20</v>
      </c>
      <c r="I224" t="s">
        <v>25</v>
      </c>
      <c r="J224" t="s">
        <v>601</v>
      </c>
      <c r="K224" s="9">
        <v>49.62</v>
      </c>
      <c r="L224" t="s">
        <v>9</v>
      </c>
      <c r="M224">
        <v>223</v>
      </c>
      <c r="N224" t="s">
        <v>59</v>
      </c>
      <c r="O224" s="3">
        <f>(Sala[[#This Row],[Hora de Salida]]-Sala[[#This Row],[Hora de llegada]])+IF(Sala[[#This Row],[Estado de la Mesa]]="Ocupada",(TEXT((15/(60*24)),"h:mm")),(TEXT(0,"h:mm")))</f>
        <v>6.5277777777777768E-2</v>
      </c>
      <c r="P224" s="5" t="str">
        <f>TEXT(((SUMIF(Cocina[Número de Orden],Sala[[#This Row],[Número de Orden]],Cocina[Tiempo de Preparación]))/(60*24)),"h:mm")</f>
        <v>0:53</v>
      </c>
      <c r="Q224" s="3">
        <f>MAX((Sala[[#This Row],[Tiempo de permanencia]]-Sala[[#This Row],[Tiempo de preparación]]),0)</f>
        <v>2.8472222222222211E-2</v>
      </c>
      <c r="R224" s="8">
        <f>SUMIF(Cocina[Número de Orden],Sala[[#This Row],[Número de Orden]],Cocina[Ganancia bruta])</f>
        <v>32</v>
      </c>
      <c r="S224" s="8">
        <f>SUMIF(Cocina[Número de Orden],Sala[[#This Row],[Número de Orden]],Cocina[Costo Unitario])</f>
        <v>19</v>
      </c>
      <c r="T224" s="2">
        <f>Sala[[#This Row],[Fecha de Salida]]</f>
        <v>45018</v>
      </c>
      <c r="U224" s="7" t="str">
        <f>TEXT(Sala[[#This Row],[Fecha factura]],"dddd")</f>
        <v>domingo</v>
      </c>
      <c r="V224" t="str">
        <f>IF(Sala[[#This Row],[Tiempo de degustación]]&gt;0,"Sí","No")</f>
        <v>Sí</v>
      </c>
      <c r="W224" s="19">
        <f>IF(Sala[[#This Row],[Cobrada]]="Sí",Sala[[#This Row],[Monto total]],0)</f>
        <v>32</v>
      </c>
    </row>
    <row r="225" spans="1:23" x14ac:dyDescent="0.25">
      <c r="A225">
        <v>7</v>
      </c>
      <c r="B225" t="s">
        <v>253</v>
      </c>
      <c r="C225">
        <v>6</v>
      </c>
      <c r="D225" s="2">
        <v>45018</v>
      </c>
      <c r="E225" s="3">
        <v>8.819444444444445E-2</v>
      </c>
      <c r="F225" s="2">
        <v>45018</v>
      </c>
      <c r="G225" s="3">
        <v>0.24097222222222223</v>
      </c>
      <c r="H225" s="1" t="s">
        <v>7</v>
      </c>
      <c r="I225" t="s">
        <v>8</v>
      </c>
      <c r="J225" t="s">
        <v>601</v>
      </c>
      <c r="K225" s="9">
        <v>17.61</v>
      </c>
      <c r="L225" t="s">
        <v>28</v>
      </c>
      <c r="M225">
        <v>224</v>
      </c>
      <c r="N225" t="s">
        <v>32</v>
      </c>
      <c r="O225" s="3">
        <f>(Sala[[#This Row],[Hora de Salida]]-Sala[[#This Row],[Hora de llegada]])+IF(Sala[[#This Row],[Estado de la Mesa]]="Ocupada",(TEXT((15/(60*24)),"h:mm")),(TEXT(0,"h:mm")))</f>
        <v>0.16319444444444445</v>
      </c>
      <c r="P225" s="5" t="str">
        <f>TEXT(((SUMIF(Cocina[Número de Orden],Sala[[#This Row],[Número de Orden]],Cocina[Tiempo de Preparación]))/(60*24)),"h:mm")</f>
        <v>0:20</v>
      </c>
      <c r="Q225" s="3">
        <f>MAX((Sala[[#This Row],[Tiempo de permanencia]]-Sala[[#This Row],[Tiempo de preparación]]),0)</f>
        <v>0.14930555555555555</v>
      </c>
      <c r="R225" s="8">
        <f>SUMIF(Cocina[Número de Orden],Sala[[#This Row],[Número de Orden]],Cocina[Ganancia bruta])</f>
        <v>52</v>
      </c>
      <c r="S225" s="8">
        <f>SUMIF(Cocina[Número de Orden],Sala[[#This Row],[Número de Orden]],Cocina[Costo Unitario])</f>
        <v>15</v>
      </c>
      <c r="T225" s="2">
        <f>Sala[[#This Row],[Fecha de Salida]]</f>
        <v>45018</v>
      </c>
      <c r="U225" s="7" t="str">
        <f>TEXT(Sala[[#This Row],[Fecha factura]],"dddd")</f>
        <v>domingo</v>
      </c>
      <c r="V225" t="str">
        <f>IF(Sala[[#This Row],[Tiempo de degustación]]&gt;0,"Sí","No")</f>
        <v>Sí</v>
      </c>
      <c r="W225" s="19">
        <f>IF(Sala[[#This Row],[Cobrada]]="Sí",Sala[[#This Row],[Monto total]],0)</f>
        <v>52</v>
      </c>
    </row>
    <row r="226" spans="1:23" x14ac:dyDescent="0.25">
      <c r="A226">
        <v>19</v>
      </c>
      <c r="B226" t="s">
        <v>254</v>
      </c>
      <c r="C226">
        <v>4</v>
      </c>
      <c r="D226" s="2">
        <v>45018</v>
      </c>
      <c r="E226" s="3">
        <v>9.7222222222222224E-3</v>
      </c>
      <c r="F226" s="2">
        <v>45018</v>
      </c>
      <c r="G226" s="3">
        <v>5.8333333333333334E-2</v>
      </c>
      <c r="H226" s="1" t="s">
        <v>7</v>
      </c>
      <c r="I226" t="s">
        <v>12</v>
      </c>
      <c r="J226" t="s">
        <v>601</v>
      </c>
      <c r="K226" s="9">
        <v>35.020000000000003</v>
      </c>
      <c r="L226" t="s">
        <v>9</v>
      </c>
      <c r="M226">
        <v>225</v>
      </c>
      <c r="N226" t="s">
        <v>593</v>
      </c>
      <c r="O226" s="3">
        <f>(Sala[[#This Row],[Hora de Salida]]-Sala[[#This Row],[Hora de llegada]])+IF(Sala[[#This Row],[Estado de la Mesa]]="Ocupada",(TEXT((15/(60*24)),"h:mm")),(TEXT(0,"h:mm")))</f>
        <v>4.8611111111111112E-2</v>
      </c>
      <c r="P226" s="5" t="str">
        <f>TEXT(((SUMIF(Cocina[Número de Orden],Sala[[#This Row],[Número de Orden]],Cocina[Tiempo de Preparación]))/(60*24)),"h:mm")</f>
        <v>1:34</v>
      </c>
      <c r="Q226" s="3">
        <f>MAX((Sala[[#This Row],[Tiempo de permanencia]]-Sala[[#This Row],[Tiempo de preparación]]),0)</f>
        <v>0</v>
      </c>
      <c r="R226" s="8">
        <f>SUMIF(Cocina[Número de Orden],Sala[[#This Row],[Número de Orden]],Cocina[Ganancia bruta])</f>
        <v>168</v>
      </c>
      <c r="S226" s="8">
        <f>SUMIF(Cocina[Número de Orden],Sala[[#This Row],[Número de Orden]],Cocina[Costo Unitario])</f>
        <v>34</v>
      </c>
      <c r="T226" s="2">
        <f>Sala[[#This Row],[Fecha de Salida]]</f>
        <v>45018</v>
      </c>
      <c r="U226" s="7" t="str">
        <f>TEXT(Sala[[#This Row],[Fecha factura]],"dddd")</f>
        <v>domingo</v>
      </c>
      <c r="V226" t="str">
        <f>IF(Sala[[#This Row],[Tiempo de degustación]]&gt;0,"Sí","No")</f>
        <v>No</v>
      </c>
      <c r="W226" s="19">
        <f>IF(Sala[[#This Row],[Cobrada]]="Sí",Sala[[#This Row],[Monto total]],0)</f>
        <v>0</v>
      </c>
    </row>
    <row r="227" spans="1:23" x14ac:dyDescent="0.25">
      <c r="A227">
        <v>7</v>
      </c>
      <c r="B227" t="s">
        <v>255</v>
      </c>
      <c r="C227">
        <v>6</v>
      </c>
      <c r="D227" s="2">
        <v>45018</v>
      </c>
      <c r="E227" s="3">
        <v>4.027777777777778E-2</v>
      </c>
      <c r="F227" s="2">
        <v>45018</v>
      </c>
      <c r="G227" s="3">
        <v>0.17291666666666666</v>
      </c>
      <c r="H227" s="1" t="s">
        <v>11</v>
      </c>
      <c r="I227" t="s">
        <v>25</v>
      </c>
      <c r="J227" t="s">
        <v>601</v>
      </c>
      <c r="K227" s="9">
        <v>39.479999999999997</v>
      </c>
      <c r="L227" t="s">
        <v>9</v>
      </c>
      <c r="M227">
        <v>226</v>
      </c>
      <c r="N227" t="s">
        <v>29</v>
      </c>
      <c r="O227" s="3">
        <f>(Sala[[#This Row],[Hora de Salida]]-Sala[[#This Row],[Hora de llegada]])+IF(Sala[[#This Row],[Estado de la Mesa]]="Ocupada",(TEXT((15/(60*24)),"h:mm")),(TEXT(0,"h:mm")))</f>
        <v>0.13263888888888889</v>
      </c>
      <c r="P227" s="5" t="str">
        <f>TEXT(((SUMIF(Cocina[Número de Orden],Sala[[#This Row],[Número de Orden]],Cocina[Tiempo de Preparación]))/(60*24)),"h:mm")</f>
        <v>2:26</v>
      </c>
      <c r="Q227" s="3">
        <f>MAX((Sala[[#This Row],[Tiempo de permanencia]]-Sala[[#This Row],[Tiempo de preparación]]),0)</f>
        <v>3.125E-2</v>
      </c>
      <c r="R227" s="8">
        <f>SUMIF(Cocina[Número de Orden],Sala[[#This Row],[Número de Orden]],Cocina[Ganancia bruta])</f>
        <v>171</v>
      </c>
      <c r="S227" s="8">
        <f>SUMIF(Cocina[Número de Orden],Sala[[#This Row],[Número de Orden]],Cocina[Costo Unitario])</f>
        <v>58</v>
      </c>
      <c r="T227" s="2">
        <f>Sala[[#This Row],[Fecha de Salida]]</f>
        <v>45018</v>
      </c>
      <c r="U227" s="7" t="str">
        <f>TEXT(Sala[[#This Row],[Fecha factura]],"dddd")</f>
        <v>domingo</v>
      </c>
      <c r="V227" t="str">
        <f>IF(Sala[[#This Row],[Tiempo de degustación]]&gt;0,"Sí","No")</f>
        <v>Sí</v>
      </c>
      <c r="W227" s="19">
        <f>IF(Sala[[#This Row],[Cobrada]]="Sí",Sala[[#This Row],[Monto total]],0)</f>
        <v>171</v>
      </c>
    </row>
    <row r="228" spans="1:23" x14ac:dyDescent="0.25">
      <c r="A228">
        <v>17</v>
      </c>
      <c r="B228" t="s">
        <v>127</v>
      </c>
      <c r="C228">
        <v>6</v>
      </c>
      <c r="D228" s="2">
        <v>45018</v>
      </c>
      <c r="E228" s="3">
        <v>7.5694444444444439E-2</v>
      </c>
      <c r="F228" s="2">
        <v>45018</v>
      </c>
      <c r="G228" s="3">
        <v>0.20277777777777778</v>
      </c>
      <c r="H228" s="1" t="s">
        <v>20</v>
      </c>
      <c r="I228" t="s">
        <v>8</v>
      </c>
      <c r="J228" t="s">
        <v>601</v>
      </c>
      <c r="K228" s="9">
        <v>41.05</v>
      </c>
      <c r="L228" t="s">
        <v>17</v>
      </c>
      <c r="M228">
        <v>227</v>
      </c>
      <c r="N228" t="s">
        <v>47</v>
      </c>
      <c r="O228" s="3">
        <f>(Sala[[#This Row],[Hora de Salida]]-Sala[[#This Row],[Hora de llegada]])+IF(Sala[[#This Row],[Estado de la Mesa]]="Ocupada",(TEXT((15/(60*24)),"h:mm")),(TEXT(0,"h:mm")))</f>
        <v>0.12708333333333333</v>
      </c>
      <c r="P228" s="5" t="str">
        <f>TEXT(((SUMIF(Cocina[Número de Orden],Sala[[#This Row],[Número de Orden]],Cocina[Tiempo de Preparación]))/(60*24)),"h:mm")</f>
        <v>1:59</v>
      </c>
      <c r="Q228" s="3">
        <f>MAX((Sala[[#This Row],[Tiempo de permanencia]]-Sala[[#This Row],[Tiempo de preparación]]),0)</f>
        <v>4.4444444444444439E-2</v>
      </c>
      <c r="R228" s="8">
        <f>SUMIF(Cocina[Número de Orden],Sala[[#This Row],[Número de Orden]],Cocina[Ganancia bruta])</f>
        <v>211</v>
      </c>
      <c r="S228" s="8">
        <f>SUMIF(Cocina[Número de Orden],Sala[[#This Row],[Número de Orden]],Cocina[Costo Unitario])</f>
        <v>69</v>
      </c>
      <c r="T228" s="2">
        <f>Sala[[#This Row],[Fecha de Salida]]</f>
        <v>45018</v>
      </c>
      <c r="U228" s="7" t="str">
        <f>TEXT(Sala[[#This Row],[Fecha factura]],"dddd")</f>
        <v>domingo</v>
      </c>
      <c r="V228" t="str">
        <f>IF(Sala[[#This Row],[Tiempo de degustación]]&gt;0,"Sí","No")</f>
        <v>Sí</v>
      </c>
      <c r="W228" s="19">
        <f>IF(Sala[[#This Row],[Cobrada]]="Sí",Sala[[#This Row],[Monto total]],0)</f>
        <v>211</v>
      </c>
    </row>
    <row r="229" spans="1:23" x14ac:dyDescent="0.25">
      <c r="A229">
        <v>16</v>
      </c>
      <c r="B229" t="s">
        <v>256</v>
      </c>
      <c r="C229">
        <v>4</v>
      </c>
      <c r="D229" s="2">
        <v>45018</v>
      </c>
      <c r="E229" s="3">
        <v>6.9444444444444448E-2</v>
      </c>
      <c r="F229" s="2">
        <v>45018</v>
      </c>
      <c r="G229" s="3">
        <v>0.16805555555555557</v>
      </c>
      <c r="H229" s="1" t="s">
        <v>7</v>
      </c>
      <c r="I229" t="s">
        <v>8</v>
      </c>
      <c r="J229" t="s">
        <v>601</v>
      </c>
      <c r="K229" s="9">
        <v>10.66</v>
      </c>
      <c r="L229" t="s">
        <v>28</v>
      </c>
      <c r="M229">
        <v>228</v>
      </c>
      <c r="N229" t="s">
        <v>44</v>
      </c>
      <c r="O229" s="3">
        <f>(Sala[[#This Row],[Hora de Salida]]-Sala[[#This Row],[Hora de llegada]])+IF(Sala[[#This Row],[Estado de la Mesa]]="Ocupada",(TEXT((15/(60*24)),"h:mm")),(TEXT(0,"h:mm")))</f>
        <v>0.10902777777777779</v>
      </c>
      <c r="P229" s="5" t="str">
        <f>TEXT(((SUMIF(Cocina[Número de Orden],Sala[[#This Row],[Número de Orden]],Cocina[Tiempo de Preparación]))/(60*24)),"h:mm")</f>
        <v>0:35</v>
      </c>
      <c r="Q229" s="3">
        <f>MAX((Sala[[#This Row],[Tiempo de permanencia]]-Sala[[#This Row],[Tiempo de preparación]]),0)</f>
        <v>8.472222222222224E-2</v>
      </c>
      <c r="R229" s="8">
        <f>SUMIF(Cocina[Número de Orden],Sala[[#This Row],[Número de Orden]],Cocina[Ganancia bruta])</f>
        <v>69</v>
      </c>
      <c r="S229" s="8">
        <f>SUMIF(Cocina[Número de Orden],Sala[[#This Row],[Número de Orden]],Cocina[Costo Unitario])</f>
        <v>14</v>
      </c>
      <c r="T229" s="2">
        <f>Sala[[#This Row],[Fecha de Salida]]</f>
        <v>45018</v>
      </c>
      <c r="U229" s="7" t="str">
        <f>TEXT(Sala[[#This Row],[Fecha factura]],"dddd")</f>
        <v>domingo</v>
      </c>
      <c r="V229" t="str">
        <f>IF(Sala[[#This Row],[Tiempo de degustación]]&gt;0,"Sí","No")</f>
        <v>Sí</v>
      </c>
      <c r="W229" s="19">
        <f>IF(Sala[[#This Row],[Cobrada]]="Sí",Sala[[#This Row],[Monto total]],0)</f>
        <v>69</v>
      </c>
    </row>
    <row r="230" spans="1:23" x14ac:dyDescent="0.25">
      <c r="A230">
        <v>14</v>
      </c>
      <c r="B230" t="s">
        <v>257</v>
      </c>
      <c r="C230">
        <v>3</v>
      </c>
      <c r="D230" s="2">
        <v>45018</v>
      </c>
      <c r="E230" s="3">
        <v>0.10694444444444444</v>
      </c>
      <c r="F230" s="2">
        <v>45018</v>
      </c>
      <c r="G230" s="3">
        <v>0.1875</v>
      </c>
      <c r="H230" s="1" t="s">
        <v>16</v>
      </c>
      <c r="I230" t="s">
        <v>25</v>
      </c>
      <c r="J230" t="s">
        <v>601</v>
      </c>
      <c r="K230" s="9">
        <v>28.58</v>
      </c>
      <c r="L230" t="s">
        <v>9</v>
      </c>
      <c r="M230">
        <v>229</v>
      </c>
      <c r="N230" t="s">
        <v>32</v>
      </c>
      <c r="O230" s="3">
        <f>(Sala[[#This Row],[Hora de Salida]]-Sala[[#This Row],[Hora de llegada]])+IF(Sala[[#This Row],[Estado de la Mesa]]="Ocupada",(TEXT((15/(60*24)),"h:mm")),(TEXT(0,"h:mm")))</f>
        <v>8.0555555555555561E-2</v>
      </c>
      <c r="P230" s="5" t="str">
        <f>TEXT(((SUMIF(Cocina[Número de Orden],Sala[[#This Row],[Número de Orden]],Cocina[Tiempo de Preparación]))/(60*24)),"h:mm")</f>
        <v>1:57</v>
      </c>
      <c r="Q230" s="3">
        <f>MAX((Sala[[#This Row],[Tiempo de permanencia]]-Sala[[#This Row],[Tiempo de preparación]]),0)</f>
        <v>0</v>
      </c>
      <c r="R230" s="8">
        <f>SUMIF(Cocina[Número de Orden],Sala[[#This Row],[Número de Orden]],Cocina[Ganancia bruta])</f>
        <v>124</v>
      </c>
      <c r="S230" s="8">
        <f>SUMIF(Cocina[Número de Orden],Sala[[#This Row],[Número de Orden]],Cocina[Costo Unitario])</f>
        <v>74</v>
      </c>
      <c r="T230" s="2">
        <f>Sala[[#This Row],[Fecha de Salida]]</f>
        <v>45018</v>
      </c>
      <c r="U230" s="7" t="str">
        <f>TEXT(Sala[[#This Row],[Fecha factura]],"dddd")</f>
        <v>domingo</v>
      </c>
      <c r="V230" t="str">
        <f>IF(Sala[[#This Row],[Tiempo de degustación]]&gt;0,"Sí","No")</f>
        <v>No</v>
      </c>
      <c r="W230" s="19">
        <f>IF(Sala[[#This Row],[Cobrada]]="Sí",Sala[[#This Row],[Monto total]],0)</f>
        <v>0</v>
      </c>
    </row>
    <row r="231" spans="1:23" x14ac:dyDescent="0.25">
      <c r="A231">
        <v>5</v>
      </c>
      <c r="B231" t="s">
        <v>71</v>
      </c>
      <c r="C231">
        <v>5</v>
      </c>
      <c r="D231" s="2">
        <v>45018</v>
      </c>
      <c r="E231" s="3">
        <v>9.375E-2</v>
      </c>
      <c r="F231" s="2">
        <v>45018</v>
      </c>
      <c r="G231" s="3">
        <v>0.2</v>
      </c>
      <c r="H231" s="1" t="s">
        <v>16</v>
      </c>
      <c r="I231" t="s">
        <v>8</v>
      </c>
      <c r="J231" t="s">
        <v>601</v>
      </c>
      <c r="K231" s="9">
        <v>15.84</v>
      </c>
      <c r="L231" t="s">
        <v>17</v>
      </c>
      <c r="M231">
        <v>230</v>
      </c>
      <c r="N231" t="s">
        <v>29</v>
      </c>
      <c r="O231" s="3">
        <f>(Sala[[#This Row],[Hora de Salida]]-Sala[[#This Row],[Hora de llegada]])+IF(Sala[[#This Row],[Estado de la Mesa]]="Ocupada",(TEXT((15/(60*24)),"h:mm")),(TEXT(0,"h:mm")))</f>
        <v>0.10625000000000001</v>
      </c>
      <c r="P231" s="5" t="str">
        <f>TEXT(((SUMIF(Cocina[Número de Orden],Sala[[#This Row],[Número de Orden]],Cocina[Tiempo de Preparación]))/(60*24)),"h:mm")</f>
        <v>1:31</v>
      </c>
      <c r="Q231" s="3">
        <f>MAX((Sala[[#This Row],[Tiempo de permanencia]]-Sala[[#This Row],[Tiempo de preparación]]),0)</f>
        <v>4.3055555555555569E-2</v>
      </c>
      <c r="R231" s="8">
        <f>SUMIF(Cocina[Número de Orden],Sala[[#This Row],[Número de Orden]],Cocina[Ganancia bruta])</f>
        <v>214</v>
      </c>
      <c r="S231" s="8">
        <f>SUMIF(Cocina[Número de Orden],Sala[[#This Row],[Número de Orden]],Cocina[Costo Unitario])</f>
        <v>54</v>
      </c>
      <c r="T231" s="2">
        <f>Sala[[#This Row],[Fecha de Salida]]</f>
        <v>45018</v>
      </c>
      <c r="U231" s="7" t="str">
        <f>TEXT(Sala[[#This Row],[Fecha factura]],"dddd")</f>
        <v>domingo</v>
      </c>
      <c r="V231" t="str">
        <f>IF(Sala[[#This Row],[Tiempo de degustación]]&gt;0,"Sí","No")</f>
        <v>Sí</v>
      </c>
      <c r="W231" s="19">
        <f>IF(Sala[[#This Row],[Cobrada]]="Sí",Sala[[#This Row],[Monto total]],0)</f>
        <v>214</v>
      </c>
    </row>
    <row r="232" spans="1:23" x14ac:dyDescent="0.25">
      <c r="A232">
        <v>8</v>
      </c>
      <c r="B232" t="s">
        <v>258</v>
      </c>
      <c r="C232">
        <v>2</v>
      </c>
      <c r="D232" s="2">
        <v>45018</v>
      </c>
      <c r="E232" s="3">
        <v>0.05</v>
      </c>
      <c r="F232" s="2">
        <v>45018</v>
      </c>
      <c r="G232" s="3">
        <v>0.13194444444444445</v>
      </c>
      <c r="H232" s="1" t="s">
        <v>16</v>
      </c>
      <c r="I232" t="s">
        <v>8</v>
      </c>
      <c r="J232" t="s">
        <v>601</v>
      </c>
      <c r="K232" s="9">
        <v>49.1</v>
      </c>
      <c r="L232" t="s">
        <v>28</v>
      </c>
      <c r="M232">
        <v>231</v>
      </c>
      <c r="N232" t="s">
        <v>593</v>
      </c>
      <c r="O232" s="3">
        <f>(Sala[[#This Row],[Hora de Salida]]-Sala[[#This Row],[Hora de llegada]])+IF(Sala[[#This Row],[Estado de la Mesa]]="Ocupada",(TEXT((15/(60*24)),"h:mm")),(TEXT(0,"h:mm")))</f>
        <v>9.2361111111111116E-2</v>
      </c>
      <c r="P232" s="5" t="str">
        <f>TEXT(((SUMIF(Cocina[Número de Orden],Sala[[#This Row],[Número de Orden]],Cocina[Tiempo de Preparación]))/(60*24)),"h:mm")</f>
        <v>2:30</v>
      </c>
      <c r="Q232" s="3">
        <f>MAX((Sala[[#This Row],[Tiempo de permanencia]]-Sala[[#This Row],[Tiempo de preparación]]),0)</f>
        <v>0</v>
      </c>
      <c r="R232" s="8">
        <f>SUMIF(Cocina[Número de Orden],Sala[[#This Row],[Número de Orden]],Cocina[Ganancia bruta])</f>
        <v>208</v>
      </c>
      <c r="S232" s="8">
        <f>SUMIF(Cocina[Número de Orden],Sala[[#This Row],[Número de Orden]],Cocina[Costo Unitario])</f>
        <v>72</v>
      </c>
      <c r="T232" s="2">
        <f>Sala[[#This Row],[Fecha de Salida]]</f>
        <v>45018</v>
      </c>
      <c r="U232" s="7" t="str">
        <f>TEXT(Sala[[#This Row],[Fecha factura]],"dddd")</f>
        <v>domingo</v>
      </c>
      <c r="V232" t="str">
        <f>IF(Sala[[#This Row],[Tiempo de degustación]]&gt;0,"Sí","No")</f>
        <v>No</v>
      </c>
      <c r="W232" s="19">
        <f>IF(Sala[[#This Row],[Cobrada]]="Sí",Sala[[#This Row],[Monto total]],0)</f>
        <v>0</v>
      </c>
    </row>
    <row r="233" spans="1:23" x14ac:dyDescent="0.25">
      <c r="A233">
        <v>2</v>
      </c>
      <c r="B233" t="s">
        <v>259</v>
      </c>
      <c r="C233">
        <v>2</v>
      </c>
      <c r="D233" s="2">
        <v>45018</v>
      </c>
      <c r="E233" s="3">
        <v>8.611111111111111E-2</v>
      </c>
      <c r="F233" s="2">
        <v>45018</v>
      </c>
      <c r="G233" s="3">
        <v>0.1423611111111111</v>
      </c>
      <c r="H233" s="1" t="s">
        <v>11</v>
      </c>
      <c r="I233" t="s">
        <v>8</v>
      </c>
      <c r="J233" t="s">
        <v>601</v>
      </c>
      <c r="K233" s="9">
        <v>15.43</v>
      </c>
      <c r="L233" t="s">
        <v>9</v>
      </c>
      <c r="M233">
        <v>232</v>
      </c>
      <c r="N233" t="s">
        <v>59</v>
      </c>
      <c r="O233" s="3">
        <f>(Sala[[#This Row],[Hora de Salida]]-Sala[[#This Row],[Hora de llegada]])+IF(Sala[[#This Row],[Estado de la Mesa]]="Ocupada",(TEXT((15/(60*24)),"h:mm")),(TEXT(0,"h:mm")))</f>
        <v>5.6249999999999994E-2</v>
      </c>
      <c r="P233" s="5" t="str">
        <f>TEXT(((SUMIF(Cocina[Número de Orden],Sala[[#This Row],[Número de Orden]],Cocina[Tiempo de Preparación]))/(60*24)),"h:mm")</f>
        <v>2:19</v>
      </c>
      <c r="Q233" s="3">
        <f>MAX((Sala[[#This Row],[Tiempo de permanencia]]-Sala[[#This Row],[Tiempo de preparación]]),0)</f>
        <v>0</v>
      </c>
      <c r="R233" s="8">
        <f>SUMIF(Cocina[Número de Orden],Sala[[#This Row],[Número de Orden]],Cocina[Ganancia bruta])</f>
        <v>190</v>
      </c>
      <c r="S233" s="8">
        <f>SUMIF(Cocina[Número de Orden],Sala[[#This Row],[Número de Orden]],Cocina[Costo Unitario])</f>
        <v>63</v>
      </c>
      <c r="T233" s="2">
        <f>Sala[[#This Row],[Fecha de Salida]]</f>
        <v>45018</v>
      </c>
      <c r="U233" s="7" t="str">
        <f>TEXT(Sala[[#This Row],[Fecha factura]],"dddd")</f>
        <v>domingo</v>
      </c>
      <c r="V233" t="str">
        <f>IF(Sala[[#This Row],[Tiempo de degustación]]&gt;0,"Sí","No")</f>
        <v>No</v>
      </c>
      <c r="W233" s="19">
        <f>IF(Sala[[#This Row],[Cobrada]]="Sí",Sala[[#This Row],[Monto total]],0)</f>
        <v>0</v>
      </c>
    </row>
    <row r="234" spans="1:23" x14ac:dyDescent="0.25">
      <c r="A234">
        <v>8</v>
      </c>
      <c r="B234" t="s">
        <v>35</v>
      </c>
      <c r="C234">
        <v>1</v>
      </c>
      <c r="D234" s="2">
        <v>45018</v>
      </c>
      <c r="E234" s="3">
        <v>3.6111111111111108E-2</v>
      </c>
      <c r="F234" s="2">
        <v>45018</v>
      </c>
      <c r="G234" s="3">
        <v>0.11041666666666666</v>
      </c>
      <c r="H234" s="1" t="s">
        <v>16</v>
      </c>
      <c r="I234" t="s">
        <v>12</v>
      </c>
      <c r="J234" t="s">
        <v>600</v>
      </c>
      <c r="K234" s="9">
        <v>45.64</v>
      </c>
      <c r="L234" t="s">
        <v>17</v>
      </c>
      <c r="M234">
        <v>233</v>
      </c>
      <c r="N234" t="s">
        <v>59</v>
      </c>
      <c r="O234" s="3">
        <f>(Sala[[#This Row],[Hora de Salida]]-Sala[[#This Row],[Hora de llegada]])+IF(Sala[[#This Row],[Estado de la Mesa]]="Ocupada",(TEXT((15/(60*24)),"h:mm")),(TEXT(0,"h:mm")))</f>
        <v>7.4305555555555555E-2</v>
      </c>
      <c r="P234" s="5" t="str">
        <f>TEXT(((SUMIF(Cocina[Número de Orden],Sala[[#This Row],[Número de Orden]],Cocina[Tiempo de Preparación]))/(60*24)),"h:mm")</f>
        <v>0:31</v>
      </c>
      <c r="Q234" s="3">
        <f>MAX((Sala[[#This Row],[Tiempo de permanencia]]-Sala[[#This Row],[Tiempo de preparación]]),0)</f>
        <v>5.2777777777777778E-2</v>
      </c>
      <c r="R234" s="8">
        <f>SUMIF(Cocina[Número de Orden],Sala[[#This Row],[Número de Orden]],Cocina[Ganancia bruta])</f>
        <v>38</v>
      </c>
      <c r="S234" s="8">
        <f>SUMIF(Cocina[Número de Orden],Sala[[#This Row],[Número de Orden]],Cocina[Costo Unitario])</f>
        <v>11</v>
      </c>
      <c r="T234" s="2">
        <f>Sala[[#This Row],[Fecha de Salida]]</f>
        <v>45018</v>
      </c>
      <c r="U234" s="7" t="str">
        <f>TEXT(Sala[[#This Row],[Fecha factura]],"dddd")</f>
        <v>domingo</v>
      </c>
      <c r="V234" t="str">
        <f>IF(Sala[[#This Row],[Tiempo de degustación]]&gt;0,"Sí","No")</f>
        <v>Sí</v>
      </c>
      <c r="W234" s="19">
        <f>IF(Sala[[#This Row],[Cobrada]]="Sí",Sala[[#This Row],[Monto total]],0)</f>
        <v>38</v>
      </c>
    </row>
    <row r="235" spans="1:23" x14ac:dyDescent="0.25">
      <c r="A235">
        <v>17</v>
      </c>
      <c r="B235" t="s">
        <v>260</v>
      </c>
      <c r="C235">
        <v>6</v>
      </c>
      <c r="D235" s="2">
        <v>45018</v>
      </c>
      <c r="E235" s="3">
        <v>0.11527777777777778</v>
      </c>
      <c r="F235" s="2">
        <v>45018</v>
      </c>
      <c r="G235" s="3">
        <v>0.22777777777777777</v>
      </c>
      <c r="H235" s="1" t="s">
        <v>7</v>
      </c>
      <c r="I235" t="s">
        <v>12</v>
      </c>
      <c r="J235" t="s">
        <v>601</v>
      </c>
      <c r="K235" s="9">
        <v>10.220000000000001</v>
      </c>
      <c r="L235" t="s">
        <v>17</v>
      </c>
      <c r="M235">
        <v>234</v>
      </c>
      <c r="N235" t="s">
        <v>18</v>
      </c>
      <c r="O235" s="3">
        <f>(Sala[[#This Row],[Hora de Salida]]-Sala[[#This Row],[Hora de llegada]])+IF(Sala[[#This Row],[Estado de la Mesa]]="Ocupada",(TEXT((15/(60*24)),"h:mm")),(TEXT(0,"h:mm")))</f>
        <v>0.11249999999999999</v>
      </c>
      <c r="P235" s="5" t="str">
        <f>TEXT(((SUMIF(Cocina[Número de Orden],Sala[[#This Row],[Número de Orden]],Cocina[Tiempo de Preparación]))/(60*24)),"h:mm")</f>
        <v>1:39</v>
      </c>
      <c r="Q235" s="3">
        <f>MAX((Sala[[#This Row],[Tiempo de permanencia]]-Sala[[#This Row],[Tiempo de preparación]]),0)</f>
        <v>4.3749999999999983E-2</v>
      </c>
      <c r="R235" s="8">
        <f>SUMIF(Cocina[Número de Orden],Sala[[#This Row],[Número de Orden]],Cocina[Ganancia bruta])</f>
        <v>225</v>
      </c>
      <c r="S235" s="8">
        <f>SUMIF(Cocina[Número de Orden],Sala[[#This Row],[Número de Orden]],Cocina[Costo Unitario])</f>
        <v>51</v>
      </c>
      <c r="T235" s="2">
        <f>Sala[[#This Row],[Fecha de Salida]]</f>
        <v>45018</v>
      </c>
      <c r="U235" s="7" t="str">
        <f>TEXT(Sala[[#This Row],[Fecha factura]],"dddd")</f>
        <v>domingo</v>
      </c>
      <c r="V235" t="str">
        <f>IF(Sala[[#This Row],[Tiempo de degustación]]&gt;0,"Sí","No")</f>
        <v>Sí</v>
      </c>
      <c r="W235" s="19">
        <f>IF(Sala[[#This Row],[Cobrada]]="Sí",Sala[[#This Row],[Monto total]],0)</f>
        <v>225</v>
      </c>
    </row>
    <row r="236" spans="1:23" x14ac:dyDescent="0.25">
      <c r="A236">
        <v>13</v>
      </c>
      <c r="B236" t="s">
        <v>76</v>
      </c>
      <c r="C236">
        <v>5</v>
      </c>
      <c r="D236" s="2">
        <v>45018</v>
      </c>
      <c r="E236" s="3">
        <v>1.5277777777777777E-2</v>
      </c>
      <c r="F236" s="2">
        <v>45018</v>
      </c>
      <c r="G236" s="3">
        <v>0.11666666666666667</v>
      </c>
      <c r="H236" s="1" t="s">
        <v>7</v>
      </c>
      <c r="I236" t="s">
        <v>25</v>
      </c>
      <c r="J236" t="s">
        <v>601</v>
      </c>
      <c r="K236" s="9">
        <v>26.37</v>
      </c>
      <c r="L236" t="s">
        <v>9</v>
      </c>
      <c r="M236">
        <v>235</v>
      </c>
      <c r="N236" t="s">
        <v>594</v>
      </c>
      <c r="O236" s="3">
        <f>(Sala[[#This Row],[Hora de Salida]]-Sala[[#This Row],[Hora de llegada]])+IF(Sala[[#This Row],[Estado de la Mesa]]="Ocupada",(TEXT((15/(60*24)),"h:mm")),(TEXT(0,"h:mm")))</f>
        <v>0.10138888888888889</v>
      </c>
      <c r="P236" s="5" t="str">
        <f>TEXT(((SUMIF(Cocina[Número de Orden],Sala[[#This Row],[Número de Orden]],Cocina[Tiempo de Preparación]))/(60*24)),"h:mm")</f>
        <v>0:25</v>
      </c>
      <c r="Q236" s="3">
        <f>MAX((Sala[[#This Row],[Tiempo de permanencia]]-Sala[[#This Row],[Tiempo de preparación]]),0)</f>
        <v>8.4027777777777785E-2</v>
      </c>
      <c r="R236" s="8">
        <f>SUMIF(Cocina[Número de Orden],Sala[[#This Row],[Número de Orden]],Cocina[Ganancia bruta])</f>
        <v>33</v>
      </c>
      <c r="S236" s="8">
        <f>SUMIF(Cocina[Número de Orden],Sala[[#This Row],[Número de Orden]],Cocina[Costo Unitario])</f>
        <v>20</v>
      </c>
      <c r="T236" s="2">
        <f>Sala[[#This Row],[Fecha de Salida]]</f>
        <v>45018</v>
      </c>
      <c r="U236" s="7" t="str">
        <f>TEXT(Sala[[#This Row],[Fecha factura]],"dddd")</f>
        <v>domingo</v>
      </c>
      <c r="V236" t="str">
        <f>IF(Sala[[#This Row],[Tiempo de degustación]]&gt;0,"Sí","No")</f>
        <v>Sí</v>
      </c>
      <c r="W236" s="19">
        <f>IF(Sala[[#This Row],[Cobrada]]="Sí",Sala[[#This Row],[Monto total]],0)</f>
        <v>33</v>
      </c>
    </row>
    <row r="237" spans="1:23" x14ac:dyDescent="0.25">
      <c r="A237">
        <v>12</v>
      </c>
      <c r="B237" t="s">
        <v>262</v>
      </c>
      <c r="C237">
        <v>2</v>
      </c>
      <c r="D237" s="2">
        <v>45018</v>
      </c>
      <c r="E237" s="3">
        <v>3.6111111111111108E-2</v>
      </c>
      <c r="F237" s="2">
        <v>45018</v>
      </c>
      <c r="G237" s="3">
        <v>0.10138888888888889</v>
      </c>
      <c r="H237" s="1" t="s">
        <v>7</v>
      </c>
      <c r="I237" t="s">
        <v>8</v>
      </c>
      <c r="J237" t="s">
        <v>601</v>
      </c>
      <c r="K237" s="9">
        <v>39.81</v>
      </c>
      <c r="L237" t="s">
        <v>17</v>
      </c>
      <c r="M237">
        <v>236</v>
      </c>
      <c r="N237" t="s">
        <v>59</v>
      </c>
      <c r="O237" s="3">
        <f>(Sala[[#This Row],[Hora de Salida]]-Sala[[#This Row],[Hora de llegada]])+IF(Sala[[#This Row],[Estado de la Mesa]]="Ocupada",(TEXT((15/(60*24)),"h:mm")),(TEXT(0,"h:mm")))</f>
        <v>6.5277777777777782E-2</v>
      </c>
      <c r="P237" s="5" t="str">
        <f>TEXT(((SUMIF(Cocina[Número de Orden],Sala[[#This Row],[Número de Orden]],Cocina[Tiempo de Preparación]))/(60*24)),"h:mm")</f>
        <v>1:41</v>
      </c>
      <c r="Q237" s="3">
        <f>MAX((Sala[[#This Row],[Tiempo de permanencia]]-Sala[[#This Row],[Tiempo de preparación]]),0)</f>
        <v>0</v>
      </c>
      <c r="R237" s="8">
        <f>SUMIF(Cocina[Número de Orden],Sala[[#This Row],[Número de Orden]],Cocina[Ganancia bruta])</f>
        <v>255</v>
      </c>
      <c r="S237" s="8">
        <f>SUMIF(Cocina[Número de Orden],Sala[[#This Row],[Número de Orden]],Cocina[Costo Unitario])</f>
        <v>73</v>
      </c>
      <c r="T237" s="2">
        <f>Sala[[#This Row],[Fecha de Salida]]</f>
        <v>45018</v>
      </c>
      <c r="U237" s="7" t="str">
        <f>TEXT(Sala[[#This Row],[Fecha factura]],"dddd")</f>
        <v>domingo</v>
      </c>
      <c r="V237" t="str">
        <f>IF(Sala[[#This Row],[Tiempo de degustación]]&gt;0,"Sí","No")</f>
        <v>No</v>
      </c>
      <c r="W237" s="19">
        <f>IF(Sala[[#This Row],[Cobrada]]="Sí",Sala[[#This Row],[Monto total]],0)</f>
        <v>0</v>
      </c>
    </row>
    <row r="238" spans="1:23" x14ac:dyDescent="0.25">
      <c r="A238">
        <v>4</v>
      </c>
      <c r="B238" t="s">
        <v>214</v>
      </c>
      <c r="C238">
        <v>6</v>
      </c>
      <c r="D238" s="2">
        <v>45018</v>
      </c>
      <c r="E238" s="3">
        <v>0.11458333333333333</v>
      </c>
      <c r="F238" s="2">
        <v>45018</v>
      </c>
      <c r="G238" s="3">
        <v>0.25</v>
      </c>
      <c r="H238" s="1" t="s">
        <v>16</v>
      </c>
      <c r="I238" t="s">
        <v>8</v>
      </c>
      <c r="J238" t="s">
        <v>601</v>
      </c>
      <c r="K238" s="9">
        <v>13.15</v>
      </c>
      <c r="L238" t="s">
        <v>28</v>
      </c>
      <c r="M238">
        <v>237</v>
      </c>
      <c r="N238" t="s">
        <v>593</v>
      </c>
      <c r="O238" s="3">
        <f>(Sala[[#This Row],[Hora de Salida]]-Sala[[#This Row],[Hora de llegada]])+IF(Sala[[#This Row],[Estado de la Mesa]]="Ocupada",(TEXT((15/(60*24)),"h:mm")),(TEXT(0,"h:mm")))</f>
        <v>0.14583333333333334</v>
      </c>
      <c r="P238" s="5" t="str">
        <f>TEXT(((SUMIF(Cocina[Número de Orden],Sala[[#This Row],[Número de Orden]],Cocina[Tiempo de Preparación]))/(60*24)),"h:mm")</f>
        <v>0:37</v>
      </c>
      <c r="Q238" s="3">
        <f>MAX((Sala[[#This Row],[Tiempo de permanencia]]-Sala[[#This Row],[Tiempo de preparación]]),0)</f>
        <v>0.12013888888888891</v>
      </c>
      <c r="R238" s="8">
        <f>SUMIF(Cocina[Número de Orden],Sala[[#This Row],[Número de Orden]],Cocina[Ganancia bruta])</f>
        <v>106</v>
      </c>
      <c r="S238" s="8">
        <f>SUMIF(Cocina[Número de Orden],Sala[[#This Row],[Número de Orden]],Cocina[Costo Unitario])</f>
        <v>32</v>
      </c>
      <c r="T238" s="2">
        <f>Sala[[#This Row],[Fecha de Salida]]</f>
        <v>45018</v>
      </c>
      <c r="U238" s="7" t="str">
        <f>TEXT(Sala[[#This Row],[Fecha factura]],"dddd")</f>
        <v>domingo</v>
      </c>
      <c r="V238" t="str">
        <f>IF(Sala[[#This Row],[Tiempo de degustación]]&gt;0,"Sí","No")</f>
        <v>Sí</v>
      </c>
      <c r="W238" s="19">
        <f>IF(Sala[[#This Row],[Cobrada]]="Sí",Sala[[#This Row],[Monto total]],0)</f>
        <v>106</v>
      </c>
    </row>
    <row r="239" spans="1:23" x14ac:dyDescent="0.25">
      <c r="A239">
        <v>13</v>
      </c>
      <c r="B239" t="s">
        <v>263</v>
      </c>
      <c r="C239">
        <v>6</v>
      </c>
      <c r="D239" s="2">
        <v>45018</v>
      </c>
      <c r="E239" s="3">
        <v>9.5138888888888884E-2</v>
      </c>
      <c r="F239" s="2">
        <v>45018</v>
      </c>
      <c r="G239" s="3">
        <v>0.20555555555555555</v>
      </c>
      <c r="H239" s="1" t="s">
        <v>16</v>
      </c>
      <c r="I239" t="s">
        <v>12</v>
      </c>
      <c r="J239" t="s">
        <v>601</v>
      </c>
      <c r="K239" s="9">
        <v>33.020000000000003</v>
      </c>
      <c r="L239" t="s">
        <v>17</v>
      </c>
      <c r="M239">
        <v>238</v>
      </c>
      <c r="N239" t="s">
        <v>18</v>
      </c>
      <c r="O239" s="3">
        <f>(Sala[[#This Row],[Hora de Salida]]-Sala[[#This Row],[Hora de llegada]])+IF(Sala[[#This Row],[Estado de la Mesa]]="Ocupada",(TEXT((15/(60*24)),"h:mm")),(TEXT(0,"h:mm")))</f>
        <v>0.11041666666666666</v>
      </c>
      <c r="P239" s="5" t="str">
        <f>TEXT(((SUMIF(Cocina[Número de Orden],Sala[[#This Row],[Número de Orden]],Cocina[Tiempo de Preparación]))/(60*24)),"h:mm")</f>
        <v>0:45</v>
      </c>
      <c r="Q239" s="3">
        <f>MAX((Sala[[#This Row],[Tiempo de permanencia]]-Sala[[#This Row],[Tiempo de preparación]]),0)</f>
        <v>7.9166666666666663E-2</v>
      </c>
      <c r="R239" s="8">
        <f>SUMIF(Cocina[Número de Orden],Sala[[#This Row],[Número de Orden]],Cocina[Ganancia bruta])</f>
        <v>72</v>
      </c>
      <c r="S239" s="8">
        <f>SUMIF(Cocina[Número de Orden],Sala[[#This Row],[Número de Orden]],Cocina[Costo Unitario])</f>
        <v>22</v>
      </c>
      <c r="T239" s="2">
        <f>Sala[[#This Row],[Fecha de Salida]]</f>
        <v>45018</v>
      </c>
      <c r="U239" s="7" t="str">
        <f>TEXT(Sala[[#This Row],[Fecha factura]],"dddd")</f>
        <v>domingo</v>
      </c>
      <c r="V239" t="str">
        <f>IF(Sala[[#This Row],[Tiempo de degustación]]&gt;0,"Sí","No")</f>
        <v>Sí</v>
      </c>
      <c r="W239" s="19">
        <f>IF(Sala[[#This Row],[Cobrada]]="Sí",Sala[[#This Row],[Monto total]],0)</f>
        <v>72</v>
      </c>
    </row>
    <row r="240" spans="1:23" x14ac:dyDescent="0.25">
      <c r="A240">
        <v>12</v>
      </c>
      <c r="B240" t="s">
        <v>264</v>
      </c>
      <c r="C240">
        <v>6</v>
      </c>
      <c r="D240" s="2">
        <v>45018</v>
      </c>
      <c r="E240" s="3">
        <v>0.11527777777777778</v>
      </c>
      <c r="F240" s="2">
        <v>45018</v>
      </c>
      <c r="G240" s="3">
        <v>0.25486111111111109</v>
      </c>
      <c r="H240" s="1" t="s">
        <v>23</v>
      </c>
      <c r="I240" t="s">
        <v>8</v>
      </c>
      <c r="J240" t="s">
        <v>13</v>
      </c>
      <c r="K240" s="9">
        <v>11.76</v>
      </c>
      <c r="L240" t="s">
        <v>9</v>
      </c>
      <c r="M240">
        <v>239</v>
      </c>
      <c r="N240" t="s">
        <v>18</v>
      </c>
      <c r="O240" s="3">
        <f>(Sala[[#This Row],[Hora de Salida]]-Sala[[#This Row],[Hora de llegada]])+IF(Sala[[#This Row],[Estado de la Mesa]]="Ocupada",(TEXT((15/(60*24)),"h:mm")),(TEXT(0,"h:mm")))</f>
        <v>0.13958333333333331</v>
      </c>
      <c r="P240" s="5" t="str">
        <f>TEXT(((SUMIF(Cocina[Número de Orden],Sala[[#This Row],[Número de Orden]],Cocina[Tiempo de Preparación]))/(60*24)),"h:mm")</f>
        <v>1:13</v>
      </c>
      <c r="Q240" s="3">
        <f>MAX((Sala[[#This Row],[Tiempo de permanencia]]-Sala[[#This Row],[Tiempo de preparación]]),0)</f>
        <v>8.8888888888888865E-2</v>
      </c>
      <c r="R240" s="8">
        <f>SUMIF(Cocina[Número de Orden],Sala[[#This Row],[Número de Orden]],Cocina[Ganancia bruta])</f>
        <v>74</v>
      </c>
      <c r="S240" s="8">
        <f>SUMIF(Cocina[Número de Orden],Sala[[#This Row],[Número de Orden]],Cocina[Costo Unitario])</f>
        <v>29</v>
      </c>
      <c r="T240" s="2">
        <f>Sala[[#This Row],[Fecha de Salida]]</f>
        <v>45018</v>
      </c>
      <c r="U240" s="7" t="str">
        <f>TEXT(Sala[[#This Row],[Fecha factura]],"dddd")</f>
        <v>domingo</v>
      </c>
      <c r="V240" t="str">
        <f>IF(Sala[[#This Row],[Tiempo de degustación]]&gt;0,"Sí","No")</f>
        <v>Sí</v>
      </c>
      <c r="W240" s="19">
        <f>IF(Sala[[#This Row],[Cobrada]]="Sí",Sala[[#This Row],[Monto total]],0)</f>
        <v>74</v>
      </c>
    </row>
    <row r="241" spans="1:23" x14ac:dyDescent="0.25">
      <c r="A241">
        <v>9</v>
      </c>
      <c r="B241" t="s">
        <v>265</v>
      </c>
      <c r="C241">
        <v>1</v>
      </c>
      <c r="D241" s="2">
        <v>45018</v>
      </c>
      <c r="E241" s="3">
        <v>1.1111111111111112E-2</v>
      </c>
      <c r="F241" s="2">
        <v>45018</v>
      </c>
      <c r="G241" s="3">
        <v>0.13194444444444445</v>
      </c>
      <c r="H241" s="1" t="s">
        <v>7</v>
      </c>
      <c r="I241" t="s">
        <v>8</v>
      </c>
      <c r="J241" t="s">
        <v>600</v>
      </c>
      <c r="K241" s="9">
        <v>33.81</v>
      </c>
      <c r="L241" t="s">
        <v>17</v>
      </c>
      <c r="M241">
        <v>240</v>
      </c>
      <c r="N241" t="s">
        <v>593</v>
      </c>
      <c r="O241" s="3">
        <f>(Sala[[#This Row],[Hora de Salida]]-Sala[[#This Row],[Hora de llegada]])+IF(Sala[[#This Row],[Estado de la Mesa]]="Ocupada",(TEXT((15/(60*24)),"h:mm")),(TEXT(0,"h:mm")))</f>
        <v>0.12083333333333333</v>
      </c>
      <c r="P241" s="5" t="str">
        <f>TEXT(((SUMIF(Cocina[Número de Orden],Sala[[#This Row],[Número de Orden]],Cocina[Tiempo de Preparación]))/(60*24)),"h:mm")</f>
        <v>2:09</v>
      </c>
      <c r="Q241" s="3">
        <f>MAX((Sala[[#This Row],[Tiempo de permanencia]]-Sala[[#This Row],[Tiempo de preparación]]),0)</f>
        <v>3.125E-2</v>
      </c>
      <c r="R241" s="8">
        <f>SUMIF(Cocina[Número de Orden],Sala[[#This Row],[Número de Orden]],Cocina[Ganancia bruta])</f>
        <v>294</v>
      </c>
      <c r="S241" s="8">
        <f>SUMIF(Cocina[Número de Orden],Sala[[#This Row],[Número de Orden]],Cocina[Costo Unitario])</f>
        <v>62</v>
      </c>
      <c r="T241" s="2">
        <f>Sala[[#This Row],[Fecha de Salida]]</f>
        <v>45018</v>
      </c>
      <c r="U241" s="7" t="str">
        <f>TEXT(Sala[[#This Row],[Fecha factura]],"dddd")</f>
        <v>domingo</v>
      </c>
      <c r="V241" t="str">
        <f>IF(Sala[[#This Row],[Tiempo de degustación]]&gt;0,"Sí","No")</f>
        <v>Sí</v>
      </c>
      <c r="W241" s="19">
        <f>IF(Sala[[#This Row],[Cobrada]]="Sí",Sala[[#This Row],[Monto total]],0)</f>
        <v>294</v>
      </c>
    </row>
    <row r="242" spans="1:23" x14ac:dyDescent="0.25">
      <c r="A242">
        <v>12</v>
      </c>
      <c r="B242" t="s">
        <v>266</v>
      </c>
      <c r="C242">
        <v>4</v>
      </c>
      <c r="D242" s="2">
        <v>45018</v>
      </c>
      <c r="E242" s="3">
        <v>2.7777777777777779E-3</v>
      </c>
      <c r="F242" s="2">
        <v>45018</v>
      </c>
      <c r="G242" s="3">
        <v>4.4444444444444446E-2</v>
      </c>
      <c r="H242" s="1" t="s">
        <v>20</v>
      </c>
      <c r="I242" t="s">
        <v>8</v>
      </c>
      <c r="J242" t="s">
        <v>601</v>
      </c>
      <c r="K242" s="9">
        <v>38.97</v>
      </c>
      <c r="L242" t="s">
        <v>28</v>
      </c>
      <c r="M242">
        <v>241</v>
      </c>
      <c r="N242" t="s">
        <v>18</v>
      </c>
      <c r="O242" s="3">
        <f>(Sala[[#This Row],[Hora de Salida]]-Sala[[#This Row],[Hora de llegada]])+IF(Sala[[#This Row],[Estado de la Mesa]]="Ocupada",(TEXT((15/(60*24)),"h:mm")),(TEXT(0,"h:mm")))</f>
        <v>5.2083333333333336E-2</v>
      </c>
      <c r="P242" s="5" t="str">
        <f>TEXT(((SUMIF(Cocina[Número de Orden],Sala[[#This Row],[Número de Orden]],Cocina[Tiempo de Preparación]))/(60*24)),"h:mm")</f>
        <v>0:11</v>
      </c>
      <c r="Q242" s="3">
        <f>MAX((Sala[[#This Row],[Tiempo de permanencia]]-Sala[[#This Row],[Tiempo de preparación]]),0)</f>
        <v>4.4444444444444446E-2</v>
      </c>
      <c r="R242" s="8">
        <f>SUMIF(Cocina[Número de Orden],Sala[[#This Row],[Número de Orden]],Cocina[Ganancia bruta])</f>
        <v>18</v>
      </c>
      <c r="S242" s="8">
        <f>SUMIF(Cocina[Número de Orden],Sala[[#This Row],[Número de Orden]],Cocina[Costo Unitario])</f>
        <v>10</v>
      </c>
      <c r="T242" s="2">
        <f>Sala[[#This Row],[Fecha de Salida]]</f>
        <v>45018</v>
      </c>
      <c r="U242" s="7" t="str">
        <f>TEXT(Sala[[#This Row],[Fecha factura]],"dddd")</f>
        <v>domingo</v>
      </c>
      <c r="V242" t="str">
        <f>IF(Sala[[#This Row],[Tiempo de degustación]]&gt;0,"Sí","No")</f>
        <v>Sí</v>
      </c>
      <c r="W242" s="19">
        <f>IF(Sala[[#This Row],[Cobrada]]="Sí",Sala[[#This Row],[Monto total]],0)</f>
        <v>18</v>
      </c>
    </row>
    <row r="243" spans="1:23" x14ac:dyDescent="0.25">
      <c r="A243">
        <v>12</v>
      </c>
      <c r="B243" t="s">
        <v>267</v>
      </c>
      <c r="C243">
        <v>2</v>
      </c>
      <c r="D243" s="2">
        <v>45018</v>
      </c>
      <c r="E243" s="3">
        <v>0.15416666666666667</v>
      </c>
      <c r="F243" s="2">
        <v>45018</v>
      </c>
      <c r="G243" s="3">
        <v>0.21458333333333332</v>
      </c>
      <c r="H243" s="1" t="s">
        <v>16</v>
      </c>
      <c r="I243" t="s">
        <v>8</v>
      </c>
      <c r="J243" t="s">
        <v>601</v>
      </c>
      <c r="K243" s="9">
        <v>31.29</v>
      </c>
      <c r="L243" t="s">
        <v>9</v>
      </c>
      <c r="M243">
        <v>242</v>
      </c>
      <c r="N243" t="s">
        <v>29</v>
      </c>
      <c r="O243" s="3">
        <f>(Sala[[#This Row],[Hora de Salida]]-Sala[[#This Row],[Hora de llegada]])+IF(Sala[[#This Row],[Estado de la Mesa]]="Ocupada",(TEXT((15/(60*24)),"h:mm")),(TEXT(0,"h:mm")))</f>
        <v>6.0416666666666646E-2</v>
      </c>
      <c r="P243" s="5" t="str">
        <f>TEXT(((SUMIF(Cocina[Número de Orden],Sala[[#This Row],[Número de Orden]],Cocina[Tiempo de Preparación]))/(60*24)),"h:mm")</f>
        <v>1:39</v>
      </c>
      <c r="Q243" s="3">
        <f>MAX((Sala[[#This Row],[Tiempo de permanencia]]-Sala[[#This Row],[Tiempo de preparación]]),0)</f>
        <v>0</v>
      </c>
      <c r="R243" s="8">
        <f>SUMIF(Cocina[Número de Orden],Sala[[#This Row],[Número de Orden]],Cocina[Ganancia bruta])</f>
        <v>134</v>
      </c>
      <c r="S243" s="8">
        <f>SUMIF(Cocina[Número de Orden],Sala[[#This Row],[Número de Orden]],Cocina[Costo Unitario])</f>
        <v>50</v>
      </c>
      <c r="T243" s="2">
        <f>Sala[[#This Row],[Fecha de Salida]]</f>
        <v>45018</v>
      </c>
      <c r="U243" s="7" t="str">
        <f>TEXT(Sala[[#This Row],[Fecha factura]],"dddd")</f>
        <v>domingo</v>
      </c>
      <c r="V243" t="str">
        <f>IF(Sala[[#This Row],[Tiempo de degustación]]&gt;0,"Sí","No")</f>
        <v>No</v>
      </c>
      <c r="W243" s="19">
        <f>IF(Sala[[#This Row],[Cobrada]]="Sí",Sala[[#This Row],[Monto total]],0)</f>
        <v>0</v>
      </c>
    </row>
    <row r="244" spans="1:23" x14ac:dyDescent="0.25">
      <c r="A244">
        <v>4</v>
      </c>
      <c r="B244" t="s">
        <v>268</v>
      </c>
      <c r="C244">
        <v>4</v>
      </c>
      <c r="D244" s="2">
        <v>45018</v>
      </c>
      <c r="E244" s="3">
        <v>2.9166666666666667E-2</v>
      </c>
      <c r="F244" s="2">
        <v>45018</v>
      </c>
      <c r="G244" s="3">
        <v>0.17430555555555555</v>
      </c>
      <c r="H244" s="1" t="s">
        <v>16</v>
      </c>
      <c r="I244" t="s">
        <v>8</v>
      </c>
      <c r="J244" t="s">
        <v>601</v>
      </c>
      <c r="K244" s="9">
        <v>21.45</v>
      </c>
      <c r="L244" t="s">
        <v>17</v>
      </c>
      <c r="M244">
        <v>243</v>
      </c>
      <c r="N244" t="s">
        <v>594</v>
      </c>
      <c r="O244" s="3">
        <f>(Sala[[#This Row],[Hora de Salida]]-Sala[[#This Row],[Hora de llegada]])+IF(Sala[[#This Row],[Estado de la Mesa]]="Ocupada",(TEXT((15/(60*24)),"h:mm")),(TEXT(0,"h:mm")))</f>
        <v>0.14513888888888887</v>
      </c>
      <c r="P244" s="5" t="str">
        <f>TEXT(((SUMIF(Cocina[Número de Orden],Sala[[#This Row],[Número de Orden]],Cocina[Tiempo de Preparación]))/(60*24)),"h:mm")</f>
        <v>0:22</v>
      </c>
      <c r="Q244" s="3">
        <f>MAX((Sala[[#This Row],[Tiempo de permanencia]]-Sala[[#This Row],[Tiempo de preparación]]),0)</f>
        <v>0.12986111111111109</v>
      </c>
      <c r="R244" s="8">
        <f>SUMIF(Cocina[Número de Orden],Sala[[#This Row],[Número de Orden]],Cocina[Ganancia bruta])</f>
        <v>120</v>
      </c>
      <c r="S244" s="8">
        <f>SUMIF(Cocina[Número de Orden],Sala[[#This Row],[Número de Orden]],Cocina[Costo Unitario])</f>
        <v>25</v>
      </c>
      <c r="T244" s="2">
        <f>Sala[[#This Row],[Fecha de Salida]]</f>
        <v>45018</v>
      </c>
      <c r="U244" s="7" t="str">
        <f>TEXT(Sala[[#This Row],[Fecha factura]],"dddd")</f>
        <v>domingo</v>
      </c>
      <c r="V244" t="str">
        <f>IF(Sala[[#This Row],[Tiempo de degustación]]&gt;0,"Sí","No")</f>
        <v>Sí</v>
      </c>
      <c r="W244" s="19">
        <f>IF(Sala[[#This Row],[Cobrada]]="Sí",Sala[[#This Row],[Monto total]],0)</f>
        <v>120</v>
      </c>
    </row>
    <row r="245" spans="1:23" x14ac:dyDescent="0.25">
      <c r="A245">
        <v>17</v>
      </c>
      <c r="B245" t="s">
        <v>89</v>
      </c>
      <c r="C245">
        <v>6</v>
      </c>
      <c r="D245" s="2">
        <v>45018</v>
      </c>
      <c r="E245" s="3">
        <v>0.15555555555555556</v>
      </c>
      <c r="F245" s="2">
        <v>45018</v>
      </c>
      <c r="G245" s="3">
        <v>0.25069444444444444</v>
      </c>
      <c r="H245" s="1" t="s">
        <v>7</v>
      </c>
      <c r="I245" t="s">
        <v>8</v>
      </c>
      <c r="J245" t="s">
        <v>13</v>
      </c>
      <c r="K245" s="9">
        <v>17.649999999999999</v>
      </c>
      <c r="L245" t="s">
        <v>9</v>
      </c>
      <c r="M245">
        <v>244</v>
      </c>
      <c r="N245" t="s">
        <v>593</v>
      </c>
      <c r="O245" s="3">
        <f>(Sala[[#This Row],[Hora de Salida]]-Sala[[#This Row],[Hora de llegada]])+IF(Sala[[#This Row],[Estado de la Mesa]]="Ocupada",(TEXT((15/(60*24)),"h:mm")),(TEXT(0,"h:mm")))</f>
        <v>9.5138888888888884E-2</v>
      </c>
      <c r="P245" s="5" t="str">
        <f>TEXT(((SUMIF(Cocina[Número de Orden],Sala[[#This Row],[Número de Orden]],Cocina[Tiempo de Preparación]))/(60*24)),"h:mm")</f>
        <v>1:29</v>
      </c>
      <c r="Q245" s="3">
        <f>MAX((Sala[[#This Row],[Tiempo de permanencia]]-Sala[[#This Row],[Tiempo de preparación]]),0)</f>
        <v>3.3333333333333326E-2</v>
      </c>
      <c r="R245" s="8">
        <f>SUMIF(Cocina[Número de Orden],Sala[[#This Row],[Número de Orden]],Cocina[Ganancia bruta])</f>
        <v>158</v>
      </c>
      <c r="S245" s="8">
        <f>SUMIF(Cocina[Número de Orden],Sala[[#This Row],[Número de Orden]],Cocina[Costo Unitario])</f>
        <v>36</v>
      </c>
      <c r="T245" s="2">
        <f>Sala[[#This Row],[Fecha de Salida]]</f>
        <v>45018</v>
      </c>
      <c r="U245" s="7" t="str">
        <f>TEXT(Sala[[#This Row],[Fecha factura]],"dddd")</f>
        <v>domingo</v>
      </c>
      <c r="V245" t="str">
        <f>IF(Sala[[#This Row],[Tiempo de degustación]]&gt;0,"Sí","No")</f>
        <v>Sí</v>
      </c>
      <c r="W245" s="19">
        <f>IF(Sala[[#This Row],[Cobrada]]="Sí",Sala[[#This Row],[Monto total]],0)</f>
        <v>158</v>
      </c>
    </row>
    <row r="246" spans="1:23" x14ac:dyDescent="0.25">
      <c r="A246">
        <v>11</v>
      </c>
      <c r="B246" t="s">
        <v>269</v>
      </c>
      <c r="C246">
        <v>1</v>
      </c>
      <c r="D246" s="2">
        <v>45018</v>
      </c>
      <c r="E246" s="3">
        <v>0.14652777777777778</v>
      </c>
      <c r="F246" s="2">
        <v>45018</v>
      </c>
      <c r="G246" s="3">
        <v>0.28958333333333336</v>
      </c>
      <c r="H246" s="1" t="s">
        <v>11</v>
      </c>
      <c r="I246" t="s">
        <v>8</v>
      </c>
      <c r="J246" t="s">
        <v>601</v>
      </c>
      <c r="K246" s="9">
        <v>14.82</v>
      </c>
      <c r="L246" t="s">
        <v>9</v>
      </c>
      <c r="M246">
        <v>245</v>
      </c>
      <c r="N246" t="s">
        <v>32</v>
      </c>
      <c r="O246" s="3">
        <f>(Sala[[#This Row],[Hora de Salida]]-Sala[[#This Row],[Hora de llegada]])+IF(Sala[[#This Row],[Estado de la Mesa]]="Ocupada",(TEXT((15/(60*24)),"h:mm")),(TEXT(0,"h:mm")))</f>
        <v>0.14305555555555557</v>
      </c>
      <c r="P246" s="5" t="str">
        <f>TEXT(((SUMIF(Cocina[Número de Orden],Sala[[#This Row],[Número de Orden]],Cocina[Tiempo de Preparación]))/(60*24)),"h:mm")</f>
        <v>1:56</v>
      </c>
      <c r="Q246" s="3">
        <f>MAX((Sala[[#This Row],[Tiempo de permanencia]]-Sala[[#This Row],[Tiempo de preparación]]),0)</f>
        <v>6.2500000000000014E-2</v>
      </c>
      <c r="R246" s="8">
        <f>SUMIF(Cocina[Número de Orden],Sala[[#This Row],[Número de Orden]],Cocina[Ganancia bruta])</f>
        <v>273</v>
      </c>
      <c r="S246" s="8">
        <f>SUMIF(Cocina[Número de Orden],Sala[[#This Row],[Número de Orden]],Cocina[Costo Unitario])</f>
        <v>76</v>
      </c>
      <c r="T246" s="2">
        <f>Sala[[#This Row],[Fecha de Salida]]</f>
        <v>45018</v>
      </c>
      <c r="U246" s="7" t="str">
        <f>TEXT(Sala[[#This Row],[Fecha factura]],"dddd")</f>
        <v>domingo</v>
      </c>
      <c r="V246" t="str">
        <f>IF(Sala[[#This Row],[Tiempo de degustación]]&gt;0,"Sí","No")</f>
        <v>Sí</v>
      </c>
      <c r="W246" s="19">
        <f>IF(Sala[[#This Row],[Cobrada]]="Sí",Sala[[#This Row],[Monto total]],0)</f>
        <v>273</v>
      </c>
    </row>
    <row r="247" spans="1:23" x14ac:dyDescent="0.25">
      <c r="A247">
        <v>2</v>
      </c>
      <c r="B247" t="s">
        <v>267</v>
      </c>
      <c r="C247">
        <v>6</v>
      </c>
      <c r="D247" s="2">
        <v>45018</v>
      </c>
      <c r="E247" s="3">
        <v>7.6388888888888895E-2</v>
      </c>
      <c r="F247" s="2">
        <v>45018</v>
      </c>
      <c r="G247" s="3">
        <v>0.17291666666666666</v>
      </c>
      <c r="H247" s="1" t="s">
        <v>16</v>
      </c>
      <c r="I247" t="s">
        <v>8</v>
      </c>
      <c r="J247" t="s">
        <v>601</v>
      </c>
      <c r="K247" s="9">
        <v>42.75</v>
      </c>
      <c r="L247" t="s">
        <v>17</v>
      </c>
      <c r="M247">
        <v>246</v>
      </c>
      <c r="N247" t="s">
        <v>32</v>
      </c>
      <c r="O247" s="3">
        <f>(Sala[[#This Row],[Hora de Salida]]-Sala[[#This Row],[Hora de llegada]])+IF(Sala[[#This Row],[Estado de la Mesa]]="Ocupada",(TEXT((15/(60*24)),"h:mm")),(TEXT(0,"h:mm")))</f>
        <v>9.6527777777777768E-2</v>
      </c>
      <c r="P247" s="5" t="str">
        <f>TEXT(((SUMIF(Cocina[Número de Orden],Sala[[#This Row],[Número de Orden]],Cocina[Tiempo de Preparación]))/(60*24)),"h:mm")</f>
        <v>2:26</v>
      </c>
      <c r="Q247" s="3">
        <f>MAX((Sala[[#This Row],[Tiempo de permanencia]]-Sala[[#This Row],[Tiempo de preparación]]),0)</f>
        <v>0</v>
      </c>
      <c r="R247" s="8">
        <f>SUMIF(Cocina[Número de Orden],Sala[[#This Row],[Número de Orden]],Cocina[Ganancia bruta])</f>
        <v>327</v>
      </c>
      <c r="S247" s="8">
        <f>SUMIF(Cocina[Número de Orden],Sala[[#This Row],[Número de Orden]],Cocina[Costo Unitario])</f>
        <v>70</v>
      </c>
      <c r="T247" s="2">
        <f>Sala[[#This Row],[Fecha de Salida]]</f>
        <v>45018</v>
      </c>
      <c r="U247" s="7" t="str">
        <f>TEXT(Sala[[#This Row],[Fecha factura]],"dddd")</f>
        <v>domingo</v>
      </c>
      <c r="V247" t="str">
        <f>IF(Sala[[#This Row],[Tiempo de degustación]]&gt;0,"Sí","No")</f>
        <v>No</v>
      </c>
      <c r="W247" s="19">
        <f>IF(Sala[[#This Row],[Cobrada]]="Sí",Sala[[#This Row],[Monto total]],0)</f>
        <v>0</v>
      </c>
    </row>
    <row r="248" spans="1:23" x14ac:dyDescent="0.25">
      <c r="A248">
        <v>11</v>
      </c>
      <c r="B248" t="s">
        <v>193</v>
      </c>
      <c r="C248">
        <v>6</v>
      </c>
      <c r="D248" s="2">
        <v>45018</v>
      </c>
      <c r="E248" s="3">
        <v>0.10694444444444444</v>
      </c>
      <c r="F248" s="2">
        <v>45018</v>
      </c>
      <c r="G248" s="3">
        <v>0.22291666666666668</v>
      </c>
      <c r="H248" s="1" t="s">
        <v>16</v>
      </c>
      <c r="I248" t="s">
        <v>8</v>
      </c>
      <c r="J248" t="s">
        <v>601</v>
      </c>
      <c r="K248" s="9">
        <v>49.07</v>
      </c>
      <c r="L248" t="s">
        <v>28</v>
      </c>
      <c r="M248">
        <v>247</v>
      </c>
      <c r="N248" t="s">
        <v>44</v>
      </c>
      <c r="O248" s="3">
        <f>(Sala[[#This Row],[Hora de Salida]]-Sala[[#This Row],[Hora de llegada]])+IF(Sala[[#This Row],[Estado de la Mesa]]="Ocupada",(TEXT((15/(60*24)),"h:mm")),(TEXT(0,"h:mm")))</f>
        <v>0.12638888888888891</v>
      </c>
      <c r="P248" s="5" t="str">
        <f>TEXT(((SUMIF(Cocina[Número de Orden],Sala[[#This Row],[Número de Orden]],Cocina[Tiempo de Preparación]))/(60*24)),"h:mm")</f>
        <v>0:59</v>
      </c>
      <c r="Q248" s="3">
        <f>MAX((Sala[[#This Row],[Tiempo de permanencia]]-Sala[[#This Row],[Tiempo de preparación]]),0)</f>
        <v>8.5416666666666696E-2</v>
      </c>
      <c r="R248" s="8">
        <f>SUMIF(Cocina[Número de Orden],Sala[[#This Row],[Número de Orden]],Cocina[Ganancia bruta])</f>
        <v>66</v>
      </c>
      <c r="S248" s="8">
        <f>SUMIF(Cocina[Número de Orden],Sala[[#This Row],[Número de Orden]],Cocina[Costo Unitario])</f>
        <v>20</v>
      </c>
      <c r="T248" s="2">
        <f>Sala[[#This Row],[Fecha de Salida]]</f>
        <v>45018</v>
      </c>
      <c r="U248" s="7" t="str">
        <f>TEXT(Sala[[#This Row],[Fecha factura]],"dddd")</f>
        <v>domingo</v>
      </c>
      <c r="V248" t="str">
        <f>IF(Sala[[#This Row],[Tiempo de degustación]]&gt;0,"Sí","No")</f>
        <v>Sí</v>
      </c>
      <c r="W248" s="19">
        <f>IF(Sala[[#This Row],[Cobrada]]="Sí",Sala[[#This Row],[Monto total]],0)</f>
        <v>66</v>
      </c>
    </row>
    <row r="249" spans="1:23" x14ac:dyDescent="0.25">
      <c r="A249">
        <v>12</v>
      </c>
      <c r="B249" t="s">
        <v>270</v>
      </c>
      <c r="C249">
        <v>6</v>
      </c>
      <c r="D249" s="2">
        <v>45018</v>
      </c>
      <c r="E249" s="3">
        <v>1.8055555555555554E-2</v>
      </c>
      <c r="F249" s="2">
        <v>45018</v>
      </c>
      <c r="G249" s="3">
        <v>9.583333333333334E-2</v>
      </c>
      <c r="H249" s="1" t="s">
        <v>16</v>
      </c>
      <c r="I249" t="s">
        <v>8</v>
      </c>
      <c r="J249" t="s">
        <v>600</v>
      </c>
      <c r="K249" s="9">
        <v>18.690000000000001</v>
      </c>
      <c r="L249" t="s">
        <v>28</v>
      </c>
      <c r="M249">
        <v>248</v>
      </c>
      <c r="N249" t="s">
        <v>47</v>
      </c>
      <c r="O249" s="3">
        <f>(Sala[[#This Row],[Hora de Salida]]-Sala[[#This Row],[Hora de llegada]])+IF(Sala[[#This Row],[Estado de la Mesa]]="Ocupada",(TEXT((15/(60*24)),"h:mm")),(TEXT(0,"h:mm")))</f>
        <v>8.819444444444445E-2</v>
      </c>
      <c r="P249" s="5" t="str">
        <f>TEXT(((SUMIF(Cocina[Número de Orden],Sala[[#This Row],[Número de Orden]],Cocina[Tiempo de Preparación]))/(60*24)),"h:mm")</f>
        <v>2:00</v>
      </c>
      <c r="Q249" s="3">
        <f>MAX((Sala[[#This Row],[Tiempo de permanencia]]-Sala[[#This Row],[Tiempo de preparación]]),0)</f>
        <v>4.8611111111111216E-3</v>
      </c>
      <c r="R249" s="8">
        <f>SUMIF(Cocina[Número de Orden],Sala[[#This Row],[Número de Orden]],Cocina[Ganancia bruta])</f>
        <v>225</v>
      </c>
      <c r="S249" s="8">
        <f>SUMIF(Cocina[Número de Orden],Sala[[#This Row],[Número de Orden]],Cocina[Costo Unitario])</f>
        <v>68</v>
      </c>
      <c r="T249" s="2">
        <f>Sala[[#This Row],[Fecha de Salida]]</f>
        <v>45018</v>
      </c>
      <c r="U249" s="7" t="str">
        <f>TEXT(Sala[[#This Row],[Fecha factura]],"dddd")</f>
        <v>domingo</v>
      </c>
      <c r="V249" t="str">
        <f>IF(Sala[[#This Row],[Tiempo de degustación]]&gt;0,"Sí","No")</f>
        <v>Sí</v>
      </c>
      <c r="W249" s="19">
        <f>IF(Sala[[#This Row],[Cobrada]]="Sí",Sala[[#This Row],[Monto total]],0)</f>
        <v>225</v>
      </c>
    </row>
    <row r="250" spans="1:23" x14ac:dyDescent="0.25">
      <c r="A250">
        <v>8</v>
      </c>
      <c r="B250" t="s">
        <v>271</v>
      </c>
      <c r="C250">
        <v>6</v>
      </c>
      <c r="D250" s="2">
        <v>45018</v>
      </c>
      <c r="E250" s="3">
        <v>4.027777777777778E-2</v>
      </c>
      <c r="F250" s="2">
        <v>45018</v>
      </c>
      <c r="G250" s="3">
        <v>0.16319444444444445</v>
      </c>
      <c r="H250" s="1" t="s">
        <v>16</v>
      </c>
      <c r="I250" t="s">
        <v>25</v>
      </c>
      <c r="J250" t="s">
        <v>601</v>
      </c>
      <c r="K250" s="9">
        <v>47.71</v>
      </c>
      <c r="L250" t="s">
        <v>28</v>
      </c>
      <c r="M250">
        <v>249</v>
      </c>
      <c r="N250" t="s">
        <v>594</v>
      </c>
      <c r="O250" s="3">
        <f>(Sala[[#This Row],[Hora de Salida]]-Sala[[#This Row],[Hora de llegada]])+IF(Sala[[#This Row],[Estado de la Mesa]]="Ocupada",(TEXT((15/(60*24)),"h:mm")),(TEXT(0,"h:mm")))</f>
        <v>0.13333333333333333</v>
      </c>
      <c r="P250" s="5" t="str">
        <f>TEXT(((SUMIF(Cocina[Número de Orden],Sala[[#This Row],[Número de Orden]],Cocina[Tiempo de Preparación]))/(60*24)),"h:mm")</f>
        <v>1:49</v>
      </c>
      <c r="Q250" s="3">
        <f>MAX((Sala[[#This Row],[Tiempo de permanencia]]-Sala[[#This Row],[Tiempo de preparación]]),0)</f>
        <v>5.7638888888888892E-2</v>
      </c>
      <c r="R250" s="8">
        <f>SUMIF(Cocina[Número de Orden],Sala[[#This Row],[Número de Orden]],Cocina[Ganancia bruta])</f>
        <v>80</v>
      </c>
      <c r="S250" s="8">
        <f>SUMIF(Cocina[Número de Orden],Sala[[#This Row],[Número de Orden]],Cocina[Costo Unitario])</f>
        <v>23</v>
      </c>
      <c r="T250" s="2">
        <f>Sala[[#This Row],[Fecha de Salida]]</f>
        <v>45018</v>
      </c>
      <c r="U250" s="7" t="str">
        <f>TEXT(Sala[[#This Row],[Fecha factura]],"dddd")</f>
        <v>domingo</v>
      </c>
      <c r="V250" t="str">
        <f>IF(Sala[[#This Row],[Tiempo de degustación]]&gt;0,"Sí","No")</f>
        <v>Sí</v>
      </c>
      <c r="W250" s="19">
        <f>IF(Sala[[#This Row],[Cobrada]]="Sí",Sala[[#This Row],[Monto total]],0)</f>
        <v>80</v>
      </c>
    </row>
    <row r="251" spans="1:23" x14ac:dyDescent="0.25">
      <c r="A251">
        <v>8</v>
      </c>
      <c r="B251" t="s">
        <v>272</v>
      </c>
      <c r="C251">
        <v>2</v>
      </c>
      <c r="D251" s="2">
        <v>45018</v>
      </c>
      <c r="E251" s="3">
        <v>0.12222222222222222</v>
      </c>
      <c r="F251" s="2">
        <v>45018</v>
      </c>
      <c r="G251" s="3">
        <v>0.27291666666666664</v>
      </c>
      <c r="H251" s="1" t="s">
        <v>23</v>
      </c>
      <c r="I251" t="s">
        <v>8</v>
      </c>
      <c r="J251" t="s">
        <v>601</v>
      </c>
      <c r="K251" s="9">
        <v>23.21</v>
      </c>
      <c r="L251" t="s">
        <v>17</v>
      </c>
      <c r="M251">
        <v>250</v>
      </c>
      <c r="N251" t="s">
        <v>594</v>
      </c>
      <c r="O251" s="3">
        <f>(Sala[[#This Row],[Hora de Salida]]-Sala[[#This Row],[Hora de llegada]])+IF(Sala[[#This Row],[Estado de la Mesa]]="Ocupada",(TEXT((15/(60*24)),"h:mm")),(TEXT(0,"h:mm")))</f>
        <v>0.15069444444444441</v>
      </c>
      <c r="P251" s="5" t="str">
        <f>TEXT(((SUMIF(Cocina[Número de Orden],Sala[[#This Row],[Número de Orden]],Cocina[Tiempo de Preparación]))/(60*24)),"h:mm")</f>
        <v>0:29</v>
      </c>
      <c r="Q251" s="3">
        <f>MAX((Sala[[#This Row],[Tiempo de permanencia]]-Sala[[#This Row],[Tiempo de preparación]]),0)</f>
        <v>0.13055555555555551</v>
      </c>
      <c r="R251" s="8">
        <f>SUMIF(Cocina[Número de Orden],Sala[[#This Row],[Número de Orden]],Cocina[Ganancia bruta])</f>
        <v>20</v>
      </c>
      <c r="S251" s="8">
        <f>SUMIF(Cocina[Número de Orden],Sala[[#This Row],[Número de Orden]],Cocina[Costo Unitario])</f>
        <v>12</v>
      </c>
      <c r="T251" s="2">
        <f>Sala[[#This Row],[Fecha de Salida]]</f>
        <v>45018</v>
      </c>
      <c r="U251" s="7" t="str">
        <f>TEXT(Sala[[#This Row],[Fecha factura]],"dddd")</f>
        <v>domingo</v>
      </c>
      <c r="V251" t="str">
        <f>IF(Sala[[#This Row],[Tiempo de degustación]]&gt;0,"Sí","No")</f>
        <v>Sí</v>
      </c>
      <c r="W251" s="19">
        <f>IF(Sala[[#This Row],[Cobrada]]="Sí",Sala[[#This Row],[Monto total]],0)</f>
        <v>20</v>
      </c>
    </row>
    <row r="252" spans="1:23" x14ac:dyDescent="0.25">
      <c r="A252">
        <v>12</v>
      </c>
      <c r="B252" t="s">
        <v>273</v>
      </c>
      <c r="C252">
        <v>6</v>
      </c>
      <c r="D252" s="2">
        <v>45018</v>
      </c>
      <c r="E252" s="3">
        <v>5.5555555555555552E-2</v>
      </c>
      <c r="F252" s="2">
        <v>45018</v>
      </c>
      <c r="G252" s="3">
        <v>0.18333333333333332</v>
      </c>
      <c r="H252" s="1" t="s">
        <v>11</v>
      </c>
      <c r="I252" t="s">
        <v>8</v>
      </c>
      <c r="J252" t="s">
        <v>601</v>
      </c>
      <c r="K252" s="9">
        <v>13.69</v>
      </c>
      <c r="L252" t="s">
        <v>28</v>
      </c>
      <c r="M252">
        <v>251</v>
      </c>
      <c r="N252" t="s">
        <v>34</v>
      </c>
      <c r="O252" s="3">
        <f>(Sala[[#This Row],[Hora de Salida]]-Sala[[#This Row],[Hora de llegada]])+IF(Sala[[#This Row],[Estado de la Mesa]]="Ocupada",(TEXT((15/(60*24)),"h:mm")),(TEXT(0,"h:mm")))</f>
        <v>0.13819444444444443</v>
      </c>
      <c r="P252" s="5" t="str">
        <f>TEXT(((SUMIF(Cocina[Número de Orden],Sala[[#This Row],[Número de Orden]],Cocina[Tiempo de Preparación]))/(60*24)),"h:mm")</f>
        <v>2:02</v>
      </c>
      <c r="Q252" s="3">
        <f>MAX((Sala[[#This Row],[Tiempo de permanencia]]-Sala[[#This Row],[Tiempo de preparación]]),0)</f>
        <v>5.3472222222222199E-2</v>
      </c>
      <c r="R252" s="8">
        <f>SUMIF(Cocina[Número de Orden],Sala[[#This Row],[Número de Orden]],Cocina[Ganancia bruta])</f>
        <v>109</v>
      </c>
      <c r="S252" s="8">
        <f>SUMIF(Cocina[Número de Orden],Sala[[#This Row],[Número de Orden]],Cocina[Costo Unitario])</f>
        <v>53</v>
      </c>
      <c r="T252" s="2">
        <f>Sala[[#This Row],[Fecha de Salida]]</f>
        <v>45018</v>
      </c>
      <c r="U252" s="7" t="str">
        <f>TEXT(Sala[[#This Row],[Fecha factura]],"dddd")</f>
        <v>domingo</v>
      </c>
      <c r="V252" t="str">
        <f>IF(Sala[[#This Row],[Tiempo de degustación]]&gt;0,"Sí","No")</f>
        <v>Sí</v>
      </c>
      <c r="W252" s="19">
        <f>IF(Sala[[#This Row],[Cobrada]]="Sí",Sala[[#This Row],[Monto total]],0)</f>
        <v>109</v>
      </c>
    </row>
    <row r="253" spans="1:23" x14ac:dyDescent="0.25">
      <c r="A253">
        <v>4</v>
      </c>
      <c r="B253" t="s">
        <v>274</v>
      </c>
      <c r="C253">
        <v>3</v>
      </c>
      <c r="D253" s="2">
        <v>45018</v>
      </c>
      <c r="E253" s="3">
        <v>2.7083333333333334E-2</v>
      </c>
      <c r="F253" s="2">
        <v>45018</v>
      </c>
      <c r="G253" s="3">
        <v>0.18333333333333332</v>
      </c>
      <c r="H253" s="1" t="s">
        <v>23</v>
      </c>
      <c r="I253" t="s">
        <v>8</v>
      </c>
      <c r="J253" t="s">
        <v>601</v>
      </c>
      <c r="K253" s="9">
        <v>43.81</v>
      </c>
      <c r="L253" t="s">
        <v>17</v>
      </c>
      <c r="M253">
        <v>252</v>
      </c>
      <c r="N253" t="s">
        <v>14</v>
      </c>
      <c r="O253" s="3">
        <f>(Sala[[#This Row],[Hora de Salida]]-Sala[[#This Row],[Hora de llegada]])+IF(Sala[[#This Row],[Estado de la Mesa]]="Ocupada",(TEXT((15/(60*24)),"h:mm")),(TEXT(0,"h:mm")))</f>
        <v>0.15625</v>
      </c>
      <c r="P253" s="5" t="str">
        <f>TEXT(((SUMIF(Cocina[Número de Orden],Sala[[#This Row],[Número de Orden]],Cocina[Tiempo de Preparación]))/(60*24)),"h:mm")</f>
        <v>1:24</v>
      </c>
      <c r="Q253" s="3">
        <f>MAX((Sala[[#This Row],[Tiempo de permanencia]]-Sala[[#This Row],[Tiempo de preparación]]),0)</f>
        <v>9.7916666666666666E-2</v>
      </c>
      <c r="R253" s="8">
        <f>SUMIF(Cocina[Número de Orden],Sala[[#This Row],[Número de Orden]],Cocina[Ganancia bruta])</f>
        <v>102</v>
      </c>
      <c r="S253" s="8">
        <f>SUMIF(Cocina[Número de Orden],Sala[[#This Row],[Número de Orden]],Cocina[Costo Unitario])</f>
        <v>30</v>
      </c>
      <c r="T253" s="2">
        <f>Sala[[#This Row],[Fecha de Salida]]</f>
        <v>45018</v>
      </c>
      <c r="U253" s="7" t="str">
        <f>TEXT(Sala[[#This Row],[Fecha factura]],"dddd")</f>
        <v>domingo</v>
      </c>
      <c r="V253" t="str">
        <f>IF(Sala[[#This Row],[Tiempo de degustación]]&gt;0,"Sí","No")</f>
        <v>Sí</v>
      </c>
      <c r="W253" s="19">
        <f>IF(Sala[[#This Row],[Cobrada]]="Sí",Sala[[#This Row],[Monto total]],0)</f>
        <v>102</v>
      </c>
    </row>
    <row r="254" spans="1:23" x14ac:dyDescent="0.25">
      <c r="A254">
        <v>8</v>
      </c>
      <c r="B254" t="s">
        <v>275</v>
      </c>
      <c r="C254">
        <v>2</v>
      </c>
      <c r="D254" s="2">
        <v>45018</v>
      </c>
      <c r="E254" s="3">
        <v>3.7499999999999999E-2</v>
      </c>
      <c r="F254" s="2">
        <v>45018</v>
      </c>
      <c r="G254" s="3">
        <v>0.15625</v>
      </c>
      <c r="H254" s="1" t="s">
        <v>7</v>
      </c>
      <c r="I254" t="s">
        <v>25</v>
      </c>
      <c r="J254" t="s">
        <v>601</v>
      </c>
      <c r="K254" s="9">
        <v>34.69</v>
      </c>
      <c r="L254" t="s">
        <v>28</v>
      </c>
      <c r="M254">
        <v>253</v>
      </c>
      <c r="N254" t="s">
        <v>59</v>
      </c>
      <c r="O254" s="3">
        <f>(Sala[[#This Row],[Hora de Salida]]-Sala[[#This Row],[Hora de llegada]])+IF(Sala[[#This Row],[Estado de la Mesa]]="Ocupada",(TEXT((15/(60*24)),"h:mm")),(TEXT(0,"h:mm")))</f>
        <v>0.12916666666666665</v>
      </c>
      <c r="P254" s="5" t="str">
        <f>TEXT(((SUMIF(Cocina[Número de Orden],Sala[[#This Row],[Número de Orden]],Cocina[Tiempo de Preparación]))/(60*24)),"h:mm")</f>
        <v>0:55</v>
      </c>
      <c r="Q254" s="3">
        <f>MAX((Sala[[#This Row],[Tiempo de permanencia]]-Sala[[#This Row],[Tiempo de preparación]]),0)</f>
        <v>9.0972222222222204E-2</v>
      </c>
      <c r="R254" s="8">
        <f>SUMIF(Cocina[Número de Orden],Sala[[#This Row],[Número de Orden]],Cocina[Ganancia bruta])</f>
        <v>154</v>
      </c>
      <c r="S254" s="8">
        <f>SUMIF(Cocina[Número de Orden],Sala[[#This Row],[Número de Orden]],Cocina[Costo Unitario])</f>
        <v>45</v>
      </c>
      <c r="T254" s="2">
        <f>Sala[[#This Row],[Fecha de Salida]]</f>
        <v>45018</v>
      </c>
      <c r="U254" s="7" t="str">
        <f>TEXT(Sala[[#This Row],[Fecha factura]],"dddd")</f>
        <v>domingo</v>
      </c>
      <c r="V254" t="str">
        <f>IF(Sala[[#This Row],[Tiempo de degustación]]&gt;0,"Sí","No")</f>
        <v>Sí</v>
      </c>
      <c r="W254" s="19">
        <f>IF(Sala[[#This Row],[Cobrada]]="Sí",Sala[[#This Row],[Monto total]],0)</f>
        <v>154</v>
      </c>
    </row>
    <row r="255" spans="1:23" x14ac:dyDescent="0.25">
      <c r="A255">
        <v>10</v>
      </c>
      <c r="B255" t="s">
        <v>276</v>
      </c>
      <c r="C255">
        <v>6</v>
      </c>
      <c r="D255" s="2">
        <v>45018</v>
      </c>
      <c r="E255" s="3">
        <v>0.12847222222222221</v>
      </c>
      <c r="F255" s="2">
        <v>45018</v>
      </c>
      <c r="G255" s="3">
        <v>0.24097222222222223</v>
      </c>
      <c r="H255" s="1" t="s">
        <v>11</v>
      </c>
      <c r="I255" t="s">
        <v>25</v>
      </c>
      <c r="J255" t="s">
        <v>601</v>
      </c>
      <c r="K255" s="9">
        <v>36.43</v>
      </c>
      <c r="L255" t="s">
        <v>9</v>
      </c>
      <c r="M255">
        <v>254</v>
      </c>
      <c r="N255" t="s">
        <v>21</v>
      </c>
      <c r="O255" s="3">
        <f>(Sala[[#This Row],[Hora de Salida]]-Sala[[#This Row],[Hora de llegada]])+IF(Sala[[#This Row],[Estado de la Mesa]]="Ocupada",(TEXT((15/(60*24)),"h:mm")),(TEXT(0,"h:mm")))</f>
        <v>0.11250000000000002</v>
      </c>
      <c r="P255" s="5" t="str">
        <f>TEXT(((SUMIF(Cocina[Número de Orden],Sala[[#This Row],[Número de Orden]],Cocina[Tiempo de Preparación]))/(60*24)),"h:mm")</f>
        <v>2:21</v>
      </c>
      <c r="Q255" s="3">
        <f>MAX((Sala[[#This Row],[Tiempo de permanencia]]-Sala[[#This Row],[Tiempo de preparación]]),0)</f>
        <v>1.4583333333333351E-2</v>
      </c>
      <c r="R255" s="8">
        <f>SUMIF(Cocina[Número de Orden],Sala[[#This Row],[Número de Orden]],Cocina[Ganancia bruta])</f>
        <v>297</v>
      </c>
      <c r="S255" s="8">
        <f>SUMIF(Cocina[Número de Orden],Sala[[#This Row],[Número de Orden]],Cocina[Costo Unitario])</f>
        <v>70</v>
      </c>
      <c r="T255" s="2">
        <f>Sala[[#This Row],[Fecha de Salida]]</f>
        <v>45018</v>
      </c>
      <c r="U255" s="7" t="str">
        <f>TEXT(Sala[[#This Row],[Fecha factura]],"dddd")</f>
        <v>domingo</v>
      </c>
      <c r="V255" t="str">
        <f>IF(Sala[[#This Row],[Tiempo de degustación]]&gt;0,"Sí","No")</f>
        <v>Sí</v>
      </c>
      <c r="W255" s="19">
        <f>IF(Sala[[#This Row],[Cobrada]]="Sí",Sala[[#This Row],[Monto total]],0)</f>
        <v>297</v>
      </c>
    </row>
    <row r="256" spans="1:23" x14ac:dyDescent="0.25">
      <c r="A256">
        <v>8</v>
      </c>
      <c r="B256" t="s">
        <v>277</v>
      </c>
      <c r="C256">
        <v>4</v>
      </c>
      <c r="D256" s="2">
        <v>45018</v>
      </c>
      <c r="E256" s="3">
        <v>9.930555555555555E-2</v>
      </c>
      <c r="F256" s="2">
        <v>45018</v>
      </c>
      <c r="G256" s="3">
        <v>0.16597222222222222</v>
      </c>
      <c r="H256" s="1" t="s">
        <v>16</v>
      </c>
      <c r="I256" t="s">
        <v>25</v>
      </c>
      <c r="J256" t="s">
        <v>13</v>
      </c>
      <c r="K256" s="9">
        <v>13.34</v>
      </c>
      <c r="L256" t="s">
        <v>9</v>
      </c>
      <c r="M256">
        <v>255</v>
      </c>
      <c r="N256" t="s">
        <v>34</v>
      </c>
      <c r="O256" s="3">
        <f>(Sala[[#This Row],[Hora de Salida]]-Sala[[#This Row],[Hora de llegada]])+IF(Sala[[#This Row],[Estado de la Mesa]]="Ocupada",(TEXT((15/(60*24)),"h:mm")),(TEXT(0,"h:mm")))</f>
        <v>6.6666666666666666E-2</v>
      </c>
      <c r="P256" s="5" t="str">
        <f>TEXT(((SUMIF(Cocina[Número de Orden],Sala[[#This Row],[Número de Orden]],Cocina[Tiempo de Preparación]))/(60*24)),"h:mm")</f>
        <v>0:37</v>
      </c>
      <c r="Q256" s="3">
        <f>MAX((Sala[[#This Row],[Tiempo de permanencia]]-Sala[[#This Row],[Tiempo de preparación]]),0)</f>
        <v>4.0972222222222222E-2</v>
      </c>
      <c r="R256" s="8">
        <f>SUMIF(Cocina[Número de Orden],Sala[[#This Row],[Número de Orden]],Cocina[Ganancia bruta])</f>
        <v>25</v>
      </c>
      <c r="S256" s="8">
        <f>SUMIF(Cocina[Número de Orden],Sala[[#This Row],[Número de Orden]],Cocina[Costo Unitario])</f>
        <v>15</v>
      </c>
      <c r="T256" s="2">
        <f>Sala[[#This Row],[Fecha de Salida]]</f>
        <v>45018</v>
      </c>
      <c r="U256" s="7" t="str">
        <f>TEXT(Sala[[#This Row],[Fecha factura]],"dddd")</f>
        <v>domingo</v>
      </c>
      <c r="V256" t="str">
        <f>IF(Sala[[#This Row],[Tiempo de degustación]]&gt;0,"Sí","No")</f>
        <v>Sí</v>
      </c>
      <c r="W256" s="19">
        <f>IF(Sala[[#This Row],[Cobrada]]="Sí",Sala[[#This Row],[Monto total]],0)</f>
        <v>25</v>
      </c>
    </row>
    <row r="257" spans="1:23" x14ac:dyDescent="0.25">
      <c r="A257">
        <v>5</v>
      </c>
      <c r="B257" t="s">
        <v>278</v>
      </c>
      <c r="C257">
        <v>2</v>
      </c>
      <c r="D257" s="2">
        <v>45018</v>
      </c>
      <c r="E257" s="3">
        <v>1.5972222222222221E-2</v>
      </c>
      <c r="F257" s="2">
        <v>45018</v>
      </c>
      <c r="G257" s="3">
        <v>0.14374999999999999</v>
      </c>
      <c r="H257" s="1" t="s">
        <v>20</v>
      </c>
      <c r="I257" t="s">
        <v>12</v>
      </c>
      <c r="J257" t="s">
        <v>13</v>
      </c>
      <c r="K257" s="9">
        <v>49.88</v>
      </c>
      <c r="L257" t="s">
        <v>9</v>
      </c>
      <c r="M257">
        <v>256</v>
      </c>
      <c r="N257" t="s">
        <v>59</v>
      </c>
      <c r="O257" s="3">
        <f>(Sala[[#This Row],[Hora de Salida]]-Sala[[#This Row],[Hora de llegada]])+IF(Sala[[#This Row],[Estado de la Mesa]]="Ocupada",(TEXT((15/(60*24)),"h:mm")),(TEXT(0,"h:mm")))</f>
        <v>0.12777777777777777</v>
      </c>
      <c r="P257" s="5" t="str">
        <f>TEXT(((SUMIF(Cocina[Número de Orden],Sala[[#This Row],[Número de Orden]],Cocina[Tiempo de Preparación]))/(60*24)),"h:mm")</f>
        <v>0:16</v>
      </c>
      <c r="Q257" s="3">
        <f>MAX((Sala[[#This Row],[Tiempo de permanencia]]-Sala[[#This Row],[Tiempo de preparación]]),0)</f>
        <v>0.11666666666666665</v>
      </c>
      <c r="R257" s="8">
        <f>SUMIF(Cocina[Número de Orden],Sala[[#This Row],[Número de Orden]],Cocina[Ganancia bruta])</f>
        <v>21</v>
      </c>
      <c r="S257" s="8">
        <f>SUMIF(Cocina[Número de Orden],Sala[[#This Row],[Número de Orden]],Cocina[Costo Unitario])</f>
        <v>13</v>
      </c>
      <c r="T257" s="2">
        <f>Sala[[#This Row],[Fecha de Salida]]</f>
        <v>45018</v>
      </c>
      <c r="U257" s="7" t="str">
        <f>TEXT(Sala[[#This Row],[Fecha factura]],"dddd")</f>
        <v>domingo</v>
      </c>
      <c r="V257" t="str">
        <f>IF(Sala[[#This Row],[Tiempo de degustación]]&gt;0,"Sí","No")</f>
        <v>Sí</v>
      </c>
      <c r="W257" s="19">
        <f>IF(Sala[[#This Row],[Cobrada]]="Sí",Sala[[#This Row],[Monto total]],0)</f>
        <v>21</v>
      </c>
    </row>
    <row r="258" spans="1:23" x14ac:dyDescent="0.25">
      <c r="A258">
        <v>12</v>
      </c>
      <c r="B258" t="s">
        <v>279</v>
      </c>
      <c r="C258">
        <v>5</v>
      </c>
      <c r="D258" s="2">
        <v>45018</v>
      </c>
      <c r="E258" s="3">
        <v>8.8888888888888892E-2</v>
      </c>
      <c r="F258" s="2">
        <v>45018</v>
      </c>
      <c r="G258" s="3">
        <v>0.13680555555555557</v>
      </c>
      <c r="H258" s="1" t="s">
        <v>16</v>
      </c>
      <c r="I258" t="s">
        <v>8</v>
      </c>
      <c r="J258" t="s">
        <v>601</v>
      </c>
      <c r="K258" s="9">
        <v>26.78</v>
      </c>
      <c r="L258" t="s">
        <v>9</v>
      </c>
      <c r="M258">
        <v>257</v>
      </c>
      <c r="N258" t="s">
        <v>44</v>
      </c>
      <c r="O258" s="3">
        <f>(Sala[[#This Row],[Hora de Salida]]-Sala[[#This Row],[Hora de llegada]])+IF(Sala[[#This Row],[Estado de la Mesa]]="Ocupada",(TEXT((15/(60*24)),"h:mm")),(TEXT(0,"h:mm")))</f>
        <v>4.7916666666666677E-2</v>
      </c>
      <c r="P258" s="5" t="str">
        <f>TEXT(((SUMIF(Cocina[Número de Orden],Sala[[#This Row],[Número de Orden]],Cocina[Tiempo de Preparación]))/(60*24)),"h:mm")</f>
        <v>0:28</v>
      </c>
      <c r="Q258" s="3">
        <f>MAX((Sala[[#This Row],[Tiempo de permanencia]]-Sala[[#This Row],[Tiempo de preparación]]),0)</f>
        <v>2.8472222222222232E-2</v>
      </c>
      <c r="R258" s="8">
        <f>SUMIF(Cocina[Número de Orden],Sala[[#This Row],[Número de Orden]],Cocina[Ganancia bruta])</f>
        <v>46</v>
      </c>
      <c r="S258" s="8">
        <f>SUMIF(Cocina[Número de Orden],Sala[[#This Row],[Número de Orden]],Cocina[Costo Unitario])</f>
        <v>14</v>
      </c>
      <c r="T258" s="2">
        <f>Sala[[#This Row],[Fecha de Salida]]</f>
        <v>45018</v>
      </c>
      <c r="U258" s="7" t="str">
        <f>TEXT(Sala[[#This Row],[Fecha factura]],"dddd")</f>
        <v>domingo</v>
      </c>
      <c r="V258" t="str">
        <f>IF(Sala[[#This Row],[Tiempo de degustación]]&gt;0,"Sí","No")</f>
        <v>Sí</v>
      </c>
      <c r="W258" s="19">
        <f>IF(Sala[[#This Row],[Cobrada]]="Sí",Sala[[#This Row],[Monto total]],0)</f>
        <v>46</v>
      </c>
    </row>
    <row r="259" spans="1:23" x14ac:dyDescent="0.25">
      <c r="A259">
        <v>12</v>
      </c>
      <c r="B259" t="s">
        <v>280</v>
      </c>
      <c r="C259">
        <v>1</v>
      </c>
      <c r="D259" s="2">
        <v>45018</v>
      </c>
      <c r="E259" s="3">
        <v>2.7083333333333334E-2</v>
      </c>
      <c r="F259" s="2">
        <v>45018</v>
      </c>
      <c r="G259" s="3">
        <v>0.18888888888888888</v>
      </c>
      <c r="H259" s="1" t="s">
        <v>16</v>
      </c>
      <c r="I259" t="s">
        <v>12</v>
      </c>
      <c r="J259" t="s">
        <v>601</v>
      </c>
      <c r="K259" s="9">
        <v>47.99</v>
      </c>
      <c r="L259" t="s">
        <v>9</v>
      </c>
      <c r="M259">
        <v>258</v>
      </c>
      <c r="N259" t="s">
        <v>32</v>
      </c>
      <c r="O259" s="3">
        <f>(Sala[[#This Row],[Hora de Salida]]-Sala[[#This Row],[Hora de llegada]])+IF(Sala[[#This Row],[Estado de la Mesa]]="Ocupada",(TEXT((15/(60*24)),"h:mm")),(TEXT(0,"h:mm")))</f>
        <v>0.16180555555555554</v>
      </c>
      <c r="P259" s="5" t="str">
        <f>TEXT(((SUMIF(Cocina[Número de Orden],Sala[[#This Row],[Número de Orden]],Cocina[Tiempo de Preparación]))/(60*24)),"h:mm")</f>
        <v>1:45</v>
      </c>
      <c r="Q259" s="3">
        <f>MAX((Sala[[#This Row],[Tiempo de permanencia]]-Sala[[#This Row],[Tiempo de preparación]]),0)</f>
        <v>8.8888888888888865E-2</v>
      </c>
      <c r="R259" s="8">
        <f>SUMIF(Cocina[Número de Orden],Sala[[#This Row],[Número de Orden]],Cocina[Ganancia bruta])</f>
        <v>117</v>
      </c>
      <c r="S259" s="8">
        <f>SUMIF(Cocina[Número de Orden],Sala[[#This Row],[Número de Orden]],Cocina[Costo Unitario])</f>
        <v>71</v>
      </c>
      <c r="T259" s="2">
        <f>Sala[[#This Row],[Fecha de Salida]]</f>
        <v>45018</v>
      </c>
      <c r="U259" s="7" t="str">
        <f>TEXT(Sala[[#This Row],[Fecha factura]],"dddd")</f>
        <v>domingo</v>
      </c>
      <c r="V259" t="str">
        <f>IF(Sala[[#This Row],[Tiempo de degustación]]&gt;0,"Sí","No")</f>
        <v>Sí</v>
      </c>
      <c r="W259" s="19">
        <f>IF(Sala[[#This Row],[Cobrada]]="Sí",Sala[[#This Row],[Monto total]],0)</f>
        <v>117</v>
      </c>
    </row>
    <row r="260" spans="1:23" x14ac:dyDescent="0.25">
      <c r="A260">
        <v>10</v>
      </c>
      <c r="B260" t="s">
        <v>94</v>
      </c>
      <c r="C260">
        <v>5</v>
      </c>
      <c r="D260" s="2">
        <v>45018</v>
      </c>
      <c r="E260" s="3">
        <v>0.14374999999999999</v>
      </c>
      <c r="F260" s="2">
        <v>45018</v>
      </c>
      <c r="G260" s="3">
        <v>0.26111111111111113</v>
      </c>
      <c r="H260" s="1" t="s">
        <v>11</v>
      </c>
      <c r="I260" t="s">
        <v>8</v>
      </c>
      <c r="J260" t="s">
        <v>601</v>
      </c>
      <c r="K260" s="9">
        <v>46.72</v>
      </c>
      <c r="L260" t="s">
        <v>28</v>
      </c>
      <c r="M260">
        <v>259</v>
      </c>
      <c r="N260" t="s">
        <v>29</v>
      </c>
      <c r="O260" s="3">
        <f>(Sala[[#This Row],[Hora de Salida]]-Sala[[#This Row],[Hora de llegada]])+IF(Sala[[#This Row],[Estado de la Mesa]]="Ocupada",(TEXT((15/(60*24)),"h:mm")),(TEXT(0,"h:mm")))</f>
        <v>0.1277777777777778</v>
      </c>
      <c r="P260" s="5" t="str">
        <f>TEXT(((SUMIF(Cocina[Número de Orden],Sala[[#This Row],[Número de Orden]],Cocina[Tiempo de Preparación]))/(60*24)),"h:mm")</f>
        <v>0:11</v>
      </c>
      <c r="Q260" s="3">
        <f>MAX((Sala[[#This Row],[Tiempo de permanencia]]-Sala[[#This Row],[Tiempo de preparación]]),0)</f>
        <v>0.12013888888888891</v>
      </c>
      <c r="R260" s="8">
        <f>SUMIF(Cocina[Número de Orden],Sala[[#This Row],[Número de Orden]],Cocina[Ganancia bruta])</f>
        <v>81</v>
      </c>
      <c r="S260" s="8">
        <f>SUMIF(Cocina[Número de Orden],Sala[[#This Row],[Número de Orden]],Cocina[Costo Unitario])</f>
        <v>16</v>
      </c>
      <c r="T260" s="2">
        <f>Sala[[#This Row],[Fecha de Salida]]</f>
        <v>45018</v>
      </c>
      <c r="U260" s="7" t="str">
        <f>TEXT(Sala[[#This Row],[Fecha factura]],"dddd")</f>
        <v>domingo</v>
      </c>
      <c r="V260" t="str">
        <f>IF(Sala[[#This Row],[Tiempo de degustación]]&gt;0,"Sí","No")</f>
        <v>Sí</v>
      </c>
      <c r="W260" s="19">
        <f>IF(Sala[[#This Row],[Cobrada]]="Sí",Sala[[#This Row],[Monto total]],0)</f>
        <v>81</v>
      </c>
    </row>
    <row r="261" spans="1:23" x14ac:dyDescent="0.25">
      <c r="A261">
        <v>20</v>
      </c>
      <c r="B261" t="s">
        <v>281</v>
      </c>
      <c r="C261">
        <v>6</v>
      </c>
      <c r="D261" s="2">
        <v>45018</v>
      </c>
      <c r="E261" s="3">
        <v>5.7638888888888892E-2</v>
      </c>
      <c r="F261" s="2">
        <v>45018</v>
      </c>
      <c r="G261" s="3">
        <v>0.19305555555555556</v>
      </c>
      <c r="H261" s="1" t="s">
        <v>20</v>
      </c>
      <c r="I261" t="s">
        <v>8</v>
      </c>
      <c r="J261" t="s">
        <v>13</v>
      </c>
      <c r="K261" s="9">
        <v>47.55</v>
      </c>
      <c r="L261" t="s">
        <v>28</v>
      </c>
      <c r="M261">
        <v>260</v>
      </c>
      <c r="N261" t="s">
        <v>34</v>
      </c>
      <c r="O261" s="3">
        <f>(Sala[[#This Row],[Hora de Salida]]-Sala[[#This Row],[Hora de llegada]])+IF(Sala[[#This Row],[Estado de la Mesa]]="Ocupada",(TEXT((15/(60*24)),"h:mm")),(TEXT(0,"h:mm")))</f>
        <v>0.14583333333333334</v>
      </c>
      <c r="P261" s="5" t="str">
        <f>TEXT(((SUMIF(Cocina[Número de Orden],Sala[[#This Row],[Número de Orden]],Cocina[Tiempo de Preparación]))/(60*24)),"h:mm")</f>
        <v>0:49</v>
      </c>
      <c r="Q261" s="3">
        <f>MAX((Sala[[#This Row],[Tiempo de permanencia]]-Sala[[#This Row],[Tiempo de preparación]]),0)</f>
        <v>0.11180555555555557</v>
      </c>
      <c r="R261" s="8">
        <f>SUMIF(Cocina[Número de Orden],Sala[[#This Row],[Número de Orden]],Cocina[Ganancia bruta])</f>
        <v>69</v>
      </c>
      <c r="S261" s="8">
        <f>SUMIF(Cocina[Número de Orden],Sala[[#This Row],[Número de Orden]],Cocina[Costo Unitario])</f>
        <v>14</v>
      </c>
      <c r="T261" s="2">
        <f>Sala[[#This Row],[Fecha de Salida]]</f>
        <v>45018</v>
      </c>
      <c r="U261" s="7" t="str">
        <f>TEXT(Sala[[#This Row],[Fecha factura]],"dddd")</f>
        <v>domingo</v>
      </c>
      <c r="V261" t="str">
        <f>IF(Sala[[#This Row],[Tiempo de degustación]]&gt;0,"Sí","No")</f>
        <v>Sí</v>
      </c>
      <c r="W261" s="19">
        <f>IF(Sala[[#This Row],[Cobrada]]="Sí",Sala[[#This Row],[Monto total]],0)</f>
        <v>69</v>
      </c>
    </row>
    <row r="262" spans="1:23" x14ac:dyDescent="0.25">
      <c r="A262">
        <v>8</v>
      </c>
      <c r="B262" t="s">
        <v>282</v>
      </c>
      <c r="C262">
        <v>1</v>
      </c>
      <c r="D262" s="2">
        <v>45018</v>
      </c>
      <c r="E262" s="3">
        <v>4.7222222222222221E-2</v>
      </c>
      <c r="F262" s="2">
        <v>45018</v>
      </c>
      <c r="G262" s="3">
        <v>0.12152777777777778</v>
      </c>
      <c r="H262" s="1" t="s">
        <v>23</v>
      </c>
      <c r="I262" t="s">
        <v>8</v>
      </c>
      <c r="J262" t="s">
        <v>601</v>
      </c>
      <c r="K262" s="9">
        <v>32.42</v>
      </c>
      <c r="L262" t="s">
        <v>28</v>
      </c>
      <c r="M262">
        <v>261</v>
      </c>
      <c r="N262" t="s">
        <v>47</v>
      </c>
      <c r="O262" s="3">
        <f>(Sala[[#This Row],[Hora de Salida]]-Sala[[#This Row],[Hora de llegada]])+IF(Sala[[#This Row],[Estado de la Mesa]]="Ocupada",(TEXT((15/(60*24)),"h:mm")),(TEXT(0,"h:mm")))</f>
        <v>8.4722222222222227E-2</v>
      </c>
      <c r="P262" s="5" t="str">
        <f>TEXT(((SUMIF(Cocina[Número de Orden],Sala[[#This Row],[Número de Orden]],Cocina[Tiempo de Preparación]))/(60*24)),"h:mm")</f>
        <v>0:55</v>
      </c>
      <c r="Q262" s="3">
        <f>MAX((Sala[[#This Row],[Tiempo de permanencia]]-Sala[[#This Row],[Tiempo de preparación]]),0)</f>
        <v>4.6527777777777779E-2</v>
      </c>
      <c r="R262" s="8">
        <f>SUMIF(Cocina[Número de Orden],Sala[[#This Row],[Número de Orden]],Cocina[Ganancia bruta])</f>
        <v>154</v>
      </c>
      <c r="S262" s="8">
        <f>SUMIF(Cocina[Número de Orden],Sala[[#This Row],[Número de Orden]],Cocina[Costo Unitario])</f>
        <v>36</v>
      </c>
      <c r="T262" s="2">
        <f>Sala[[#This Row],[Fecha de Salida]]</f>
        <v>45018</v>
      </c>
      <c r="U262" s="7" t="str">
        <f>TEXT(Sala[[#This Row],[Fecha factura]],"dddd")</f>
        <v>domingo</v>
      </c>
      <c r="V262" t="str">
        <f>IF(Sala[[#This Row],[Tiempo de degustación]]&gt;0,"Sí","No")</f>
        <v>Sí</v>
      </c>
      <c r="W262" s="19">
        <f>IF(Sala[[#This Row],[Cobrada]]="Sí",Sala[[#This Row],[Monto total]],0)</f>
        <v>154</v>
      </c>
    </row>
    <row r="263" spans="1:23" x14ac:dyDescent="0.25">
      <c r="A263">
        <v>18</v>
      </c>
      <c r="B263" t="s">
        <v>283</v>
      </c>
      <c r="C263">
        <v>4</v>
      </c>
      <c r="D263" s="2">
        <v>45018</v>
      </c>
      <c r="E263" s="3">
        <v>0.15555555555555556</v>
      </c>
      <c r="F263" s="2">
        <v>45018</v>
      </c>
      <c r="G263" s="3">
        <v>0.30625000000000002</v>
      </c>
      <c r="H263" s="1" t="s">
        <v>16</v>
      </c>
      <c r="I263" t="s">
        <v>8</v>
      </c>
      <c r="J263" t="s">
        <v>601</v>
      </c>
      <c r="K263" s="9">
        <v>42.83</v>
      </c>
      <c r="L263" t="s">
        <v>28</v>
      </c>
      <c r="M263">
        <v>262</v>
      </c>
      <c r="N263" t="s">
        <v>29</v>
      </c>
      <c r="O263" s="3">
        <f>(Sala[[#This Row],[Hora de Salida]]-Sala[[#This Row],[Hora de llegada]])+IF(Sala[[#This Row],[Estado de la Mesa]]="Ocupada",(TEXT((15/(60*24)),"h:mm")),(TEXT(0,"h:mm")))</f>
        <v>0.16111111111111112</v>
      </c>
      <c r="P263" s="5" t="str">
        <f>TEXT(((SUMIF(Cocina[Número de Orden],Sala[[#This Row],[Número de Orden]],Cocina[Tiempo de Preparación]))/(60*24)),"h:mm")</f>
        <v>0:48</v>
      </c>
      <c r="Q263" s="3">
        <f>MAX((Sala[[#This Row],[Tiempo de permanencia]]-Sala[[#This Row],[Tiempo de preparación]]),0)</f>
        <v>0.1277777777777778</v>
      </c>
      <c r="R263" s="8">
        <f>SUMIF(Cocina[Número de Orden],Sala[[#This Row],[Número de Orden]],Cocina[Ganancia bruta])</f>
        <v>115</v>
      </c>
      <c r="S263" s="8">
        <f>SUMIF(Cocina[Número de Orden],Sala[[#This Row],[Número de Orden]],Cocina[Costo Unitario])</f>
        <v>32</v>
      </c>
      <c r="T263" s="2">
        <f>Sala[[#This Row],[Fecha de Salida]]</f>
        <v>45018</v>
      </c>
      <c r="U263" s="7" t="str">
        <f>TEXT(Sala[[#This Row],[Fecha factura]],"dddd")</f>
        <v>domingo</v>
      </c>
      <c r="V263" t="str">
        <f>IF(Sala[[#This Row],[Tiempo de degustación]]&gt;0,"Sí","No")</f>
        <v>Sí</v>
      </c>
      <c r="W263" s="19">
        <f>IF(Sala[[#This Row],[Cobrada]]="Sí",Sala[[#This Row],[Monto total]],0)</f>
        <v>115</v>
      </c>
    </row>
    <row r="264" spans="1:23" x14ac:dyDescent="0.25">
      <c r="A264">
        <v>5</v>
      </c>
      <c r="B264" t="s">
        <v>160</v>
      </c>
      <c r="C264">
        <v>1</v>
      </c>
      <c r="D264" s="2">
        <v>45018</v>
      </c>
      <c r="E264" s="3">
        <v>0.12013888888888889</v>
      </c>
      <c r="F264" s="2">
        <v>45018</v>
      </c>
      <c r="G264" s="3">
        <v>0.22638888888888889</v>
      </c>
      <c r="H264" s="1" t="s">
        <v>11</v>
      </c>
      <c r="I264" t="s">
        <v>12</v>
      </c>
      <c r="J264" t="s">
        <v>601</v>
      </c>
      <c r="K264" s="9">
        <v>42.96</v>
      </c>
      <c r="L264" t="s">
        <v>17</v>
      </c>
      <c r="M264">
        <v>263</v>
      </c>
      <c r="N264" t="s">
        <v>34</v>
      </c>
      <c r="O264" s="3">
        <f>(Sala[[#This Row],[Hora de Salida]]-Sala[[#This Row],[Hora de llegada]])+IF(Sala[[#This Row],[Estado de la Mesa]]="Ocupada",(TEXT((15/(60*24)),"h:mm")),(TEXT(0,"h:mm")))</f>
        <v>0.10625</v>
      </c>
      <c r="P264" s="5" t="str">
        <f>TEXT(((SUMIF(Cocina[Número de Orden],Sala[[#This Row],[Número de Orden]],Cocina[Tiempo de Preparación]))/(60*24)),"h:mm")</f>
        <v>2:29</v>
      </c>
      <c r="Q264" s="3">
        <f>MAX((Sala[[#This Row],[Tiempo de permanencia]]-Sala[[#This Row],[Tiempo de preparación]]),0)</f>
        <v>2.7777777777777818E-3</v>
      </c>
      <c r="R264" s="8">
        <f>SUMIF(Cocina[Número de Orden],Sala[[#This Row],[Número de Orden]],Cocina[Ganancia bruta])</f>
        <v>121</v>
      </c>
      <c r="S264" s="8">
        <f>SUMIF(Cocina[Número de Orden],Sala[[#This Row],[Número de Orden]],Cocina[Costo Unitario])</f>
        <v>72</v>
      </c>
      <c r="T264" s="2">
        <f>Sala[[#This Row],[Fecha de Salida]]</f>
        <v>45018</v>
      </c>
      <c r="U264" s="7" t="str">
        <f>TEXT(Sala[[#This Row],[Fecha factura]],"dddd")</f>
        <v>domingo</v>
      </c>
      <c r="V264" t="str">
        <f>IF(Sala[[#This Row],[Tiempo de degustación]]&gt;0,"Sí","No")</f>
        <v>Sí</v>
      </c>
      <c r="W264" s="19">
        <f>IF(Sala[[#This Row],[Cobrada]]="Sí",Sala[[#This Row],[Monto total]],0)</f>
        <v>121</v>
      </c>
    </row>
    <row r="265" spans="1:23" x14ac:dyDescent="0.25">
      <c r="A265">
        <v>2</v>
      </c>
      <c r="B265" t="s">
        <v>284</v>
      </c>
      <c r="C265">
        <v>1</v>
      </c>
      <c r="D265" s="2">
        <v>45018</v>
      </c>
      <c r="E265" s="3">
        <v>0.13263888888888889</v>
      </c>
      <c r="F265" s="2">
        <v>45018</v>
      </c>
      <c r="G265" s="3">
        <v>0.18472222222222223</v>
      </c>
      <c r="H265" s="1" t="s">
        <v>11</v>
      </c>
      <c r="I265" t="s">
        <v>8</v>
      </c>
      <c r="J265" t="s">
        <v>601</v>
      </c>
      <c r="K265" s="9">
        <v>49.21</v>
      </c>
      <c r="L265" t="s">
        <v>17</v>
      </c>
      <c r="M265">
        <v>264</v>
      </c>
      <c r="N265" t="s">
        <v>32</v>
      </c>
      <c r="O265" s="3">
        <f>(Sala[[#This Row],[Hora de Salida]]-Sala[[#This Row],[Hora de llegada]])+IF(Sala[[#This Row],[Estado de la Mesa]]="Ocupada",(TEXT((15/(60*24)),"h:mm")),(TEXT(0,"h:mm")))</f>
        <v>5.2083333333333343E-2</v>
      </c>
      <c r="P265" s="5" t="str">
        <f>TEXT(((SUMIF(Cocina[Número de Orden],Sala[[#This Row],[Número de Orden]],Cocina[Tiempo de Preparación]))/(60*24)),"h:mm")</f>
        <v>1:57</v>
      </c>
      <c r="Q265" s="3">
        <f>MAX((Sala[[#This Row],[Tiempo de permanencia]]-Sala[[#This Row],[Tiempo de preparación]]),0)</f>
        <v>0</v>
      </c>
      <c r="R265" s="8">
        <f>SUMIF(Cocina[Número de Orden],Sala[[#This Row],[Número de Orden]],Cocina[Ganancia bruta])</f>
        <v>182</v>
      </c>
      <c r="S265" s="8">
        <f>SUMIF(Cocina[Número de Orden],Sala[[#This Row],[Número de Orden]],Cocina[Costo Unitario])</f>
        <v>73</v>
      </c>
      <c r="T265" s="2">
        <f>Sala[[#This Row],[Fecha de Salida]]</f>
        <v>45018</v>
      </c>
      <c r="U265" s="7" t="str">
        <f>TEXT(Sala[[#This Row],[Fecha factura]],"dddd")</f>
        <v>domingo</v>
      </c>
      <c r="V265" t="str">
        <f>IF(Sala[[#This Row],[Tiempo de degustación]]&gt;0,"Sí","No")</f>
        <v>No</v>
      </c>
      <c r="W265" s="19">
        <f>IF(Sala[[#This Row],[Cobrada]]="Sí",Sala[[#This Row],[Monto total]],0)</f>
        <v>0</v>
      </c>
    </row>
    <row r="266" spans="1:23" x14ac:dyDescent="0.25">
      <c r="A266">
        <v>6</v>
      </c>
      <c r="B266" t="s">
        <v>285</v>
      </c>
      <c r="C266">
        <v>1</v>
      </c>
      <c r="D266" s="2">
        <v>45018</v>
      </c>
      <c r="E266" s="3">
        <v>0.12083333333333333</v>
      </c>
      <c r="F266" s="2">
        <v>45018</v>
      </c>
      <c r="G266" s="3">
        <v>0.26041666666666669</v>
      </c>
      <c r="H266" s="1" t="s">
        <v>16</v>
      </c>
      <c r="I266" t="s">
        <v>12</v>
      </c>
      <c r="J266" t="s">
        <v>600</v>
      </c>
      <c r="K266" s="9">
        <v>21.48</v>
      </c>
      <c r="L266" t="s">
        <v>17</v>
      </c>
      <c r="M266">
        <v>265</v>
      </c>
      <c r="N266" t="s">
        <v>47</v>
      </c>
      <c r="O266" s="3">
        <f>(Sala[[#This Row],[Hora de Salida]]-Sala[[#This Row],[Hora de llegada]])+IF(Sala[[#This Row],[Estado de la Mesa]]="Ocupada",(TEXT((15/(60*24)),"h:mm")),(TEXT(0,"h:mm")))</f>
        <v>0.13958333333333334</v>
      </c>
      <c r="P266" s="5" t="str">
        <f>TEXT(((SUMIF(Cocina[Número de Orden],Sala[[#This Row],[Número de Orden]],Cocina[Tiempo de Preparación]))/(60*24)),"h:mm")</f>
        <v>2:15</v>
      </c>
      <c r="Q266" s="3">
        <f>MAX((Sala[[#This Row],[Tiempo de permanencia]]-Sala[[#This Row],[Tiempo de preparación]]),0)</f>
        <v>4.5833333333333337E-2</v>
      </c>
      <c r="R266" s="8">
        <f>SUMIF(Cocina[Número de Orden],Sala[[#This Row],[Número de Orden]],Cocina[Ganancia bruta])</f>
        <v>171</v>
      </c>
      <c r="S266" s="8">
        <f>SUMIF(Cocina[Número de Orden],Sala[[#This Row],[Número de Orden]],Cocina[Costo Unitario])</f>
        <v>67</v>
      </c>
      <c r="T266" s="2">
        <f>Sala[[#This Row],[Fecha de Salida]]</f>
        <v>45018</v>
      </c>
      <c r="U266" s="7" t="str">
        <f>TEXT(Sala[[#This Row],[Fecha factura]],"dddd")</f>
        <v>domingo</v>
      </c>
      <c r="V266" t="str">
        <f>IF(Sala[[#This Row],[Tiempo de degustación]]&gt;0,"Sí","No")</f>
        <v>Sí</v>
      </c>
      <c r="W266" s="19">
        <f>IF(Sala[[#This Row],[Cobrada]]="Sí",Sala[[#This Row],[Monto total]],0)</f>
        <v>171</v>
      </c>
    </row>
    <row r="267" spans="1:23" x14ac:dyDescent="0.25">
      <c r="A267">
        <v>4</v>
      </c>
      <c r="B267" t="s">
        <v>286</v>
      </c>
      <c r="C267">
        <v>4</v>
      </c>
      <c r="D267" s="2">
        <v>45018</v>
      </c>
      <c r="E267" s="3">
        <v>2.0833333333333332E-2</v>
      </c>
      <c r="F267" s="2">
        <v>45018</v>
      </c>
      <c r="G267" s="3">
        <v>8.611111111111111E-2</v>
      </c>
      <c r="H267" s="1" t="s">
        <v>16</v>
      </c>
      <c r="I267" t="s">
        <v>8</v>
      </c>
      <c r="J267" t="s">
        <v>601</v>
      </c>
      <c r="K267" s="9">
        <v>24.75</v>
      </c>
      <c r="L267" t="s">
        <v>9</v>
      </c>
      <c r="M267">
        <v>266</v>
      </c>
      <c r="N267" t="s">
        <v>21</v>
      </c>
      <c r="O267" s="3">
        <f>(Sala[[#This Row],[Hora de Salida]]-Sala[[#This Row],[Hora de llegada]])+IF(Sala[[#This Row],[Estado de la Mesa]]="Ocupada",(TEXT((15/(60*24)),"h:mm")),(TEXT(0,"h:mm")))</f>
        <v>6.5277777777777782E-2</v>
      </c>
      <c r="P267" s="5" t="str">
        <f>TEXT(((SUMIF(Cocina[Número de Orden],Sala[[#This Row],[Número de Orden]],Cocina[Tiempo de Preparación]))/(60*24)),"h:mm")</f>
        <v>1:46</v>
      </c>
      <c r="Q267" s="3">
        <f>MAX((Sala[[#This Row],[Tiempo de permanencia]]-Sala[[#This Row],[Tiempo de preparación]]),0)</f>
        <v>0</v>
      </c>
      <c r="R267" s="8">
        <f>SUMIF(Cocina[Número de Orden],Sala[[#This Row],[Número de Orden]],Cocina[Ganancia bruta])</f>
        <v>99</v>
      </c>
      <c r="S267" s="8">
        <f>SUMIF(Cocina[Número de Orden],Sala[[#This Row],[Número de Orden]],Cocina[Costo Unitario])</f>
        <v>29</v>
      </c>
      <c r="T267" s="2">
        <f>Sala[[#This Row],[Fecha de Salida]]</f>
        <v>45018</v>
      </c>
      <c r="U267" s="7" t="str">
        <f>TEXT(Sala[[#This Row],[Fecha factura]],"dddd")</f>
        <v>domingo</v>
      </c>
      <c r="V267" t="str">
        <f>IF(Sala[[#This Row],[Tiempo de degustación]]&gt;0,"Sí","No")</f>
        <v>No</v>
      </c>
      <c r="W267" s="19">
        <f>IF(Sala[[#This Row],[Cobrada]]="Sí",Sala[[#This Row],[Monto total]],0)</f>
        <v>0</v>
      </c>
    </row>
    <row r="268" spans="1:23" x14ac:dyDescent="0.25">
      <c r="A268">
        <v>7</v>
      </c>
      <c r="B268" t="s">
        <v>287</v>
      </c>
      <c r="C268">
        <v>5</v>
      </c>
      <c r="D268" s="2">
        <v>45019</v>
      </c>
      <c r="E268" s="3">
        <v>8.819444444444445E-2</v>
      </c>
      <c r="F268" s="2">
        <v>45019</v>
      </c>
      <c r="G268" s="3">
        <v>0.15833333333333333</v>
      </c>
      <c r="H268" s="1" t="s">
        <v>16</v>
      </c>
      <c r="I268" t="s">
        <v>25</v>
      </c>
      <c r="J268" t="s">
        <v>601</v>
      </c>
      <c r="K268" s="9">
        <v>44.66</v>
      </c>
      <c r="L268" t="s">
        <v>28</v>
      </c>
      <c r="M268">
        <v>267</v>
      </c>
      <c r="N268" t="s">
        <v>594</v>
      </c>
      <c r="O268" s="3">
        <f>(Sala[[#This Row],[Hora de Salida]]-Sala[[#This Row],[Hora de llegada]])+IF(Sala[[#This Row],[Estado de la Mesa]]="Ocupada",(TEXT((15/(60*24)),"h:mm")),(TEXT(0,"h:mm")))</f>
        <v>8.0555555555555547E-2</v>
      </c>
      <c r="P268" s="5" t="str">
        <f>TEXT(((SUMIF(Cocina[Número de Orden],Sala[[#This Row],[Número de Orden]],Cocina[Tiempo de Preparación]))/(60*24)),"h:mm")</f>
        <v>1:36</v>
      </c>
      <c r="Q268" s="3">
        <f>MAX((Sala[[#This Row],[Tiempo de permanencia]]-Sala[[#This Row],[Tiempo de preparación]]),0)</f>
        <v>1.3888888888888881E-2</v>
      </c>
      <c r="R268" s="8">
        <f>SUMIF(Cocina[Número de Orden],Sala[[#This Row],[Número de Orden]],Cocina[Ganancia bruta])</f>
        <v>118</v>
      </c>
      <c r="S268" s="8">
        <f>SUMIF(Cocina[Número de Orden],Sala[[#This Row],[Número de Orden]],Cocina[Costo Unitario])</f>
        <v>53</v>
      </c>
      <c r="T268" s="2">
        <f>Sala[[#This Row],[Fecha de Salida]]</f>
        <v>45019</v>
      </c>
      <c r="U268" s="7" t="str">
        <f>TEXT(Sala[[#This Row],[Fecha factura]],"dddd")</f>
        <v>lunes</v>
      </c>
      <c r="V268" t="str">
        <f>IF(Sala[[#This Row],[Tiempo de degustación]]&gt;0,"Sí","No")</f>
        <v>Sí</v>
      </c>
      <c r="W268" s="19">
        <f>IF(Sala[[#This Row],[Cobrada]]="Sí",Sala[[#This Row],[Monto total]],0)</f>
        <v>118</v>
      </c>
    </row>
    <row r="269" spans="1:23" x14ac:dyDescent="0.25">
      <c r="A269">
        <v>14</v>
      </c>
      <c r="B269" t="s">
        <v>288</v>
      </c>
      <c r="C269">
        <v>1</v>
      </c>
      <c r="D269" s="2">
        <v>45019</v>
      </c>
      <c r="E269" s="3">
        <v>3.1944444444444442E-2</v>
      </c>
      <c r="F269" s="2">
        <v>45019</v>
      </c>
      <c r="G269" s="3">
        <v>0.15555555555555556</v>
      </c>
      <c r="H269" s="1" t="s">
        <v>7</v>
      </c>
      <c r="I269" t="s">
        <v>8</v>
      </c>
      <c r="J269" t="s">
        <v>600</v>
      </c>
      <c r="K269" s="9">
        <v>23.16</v>
      </c>
      <c r="L269" t="s">
        <v>17</v>
      </c>
      <c r="M269">
        <v>268</v>
      </c>
      <c r="N269" t="s">
        <v>34</v>
      </c>
      <c r="O269" s="3">
        <f>(Sala[[#This Row],[Hora de Salida]]-Sala[[#This Row],[Hora de llegada]])+IF(Sala[[#This Row],[Estado de la Mesa]]="Ocupada",(TEXT((15/(60*24)),"h:mm")),(TEXT(0,"h:mm")))</f>
        <v>0.12361111111111112</v>
      </c>
      <c r="P269" s="5" t="str">
        <f>TEXT(((SUMIF(Cocina[Número de Orden],Sala[[#This Row],[Número de Orden]],Cocina[Tiempo de Preparación]))/(60*24)),"h:mm")</f>
        <v>1:23</v>
      </c>
      <c r="Q269" s="3">
        <f>MAX((Sala[[#This Row],[Tiempo de permanencia]]-Sala[[#This Row],[Tiempo de preparación]]),0)</f>
        <v>6.5972222222222224E-2</v>
      </c>
      <c r="R269" s="8">
        <f>SUMIF(Cocina[Número de Orden],Sala[[#This Row],[Número de Orden]],Cocina[Ganancia bruta])</f>
        <v>68</v>
      </c>
      <c r="S269" s="8">
        <f>SUMIF(Cocina[Número de Orden],Sala[[#This Row],[Número de Orden]],Cocina[Costo Unitario])</f>
        <v>27</v>
      </c>
      <c r="T269" s="2">
        <f>Sala[[#This Row],[Fecha de Salida]]</f>
        <v>45019</v>
      </c>
      <c r="U269" s="7" t="str">
        <f>TEXT(Sala[[#This Row],[Fecha factura]],"dddd")</f>
        <v>lunes</v>
      </c>
      <c r="V269" t="str">
        <f>IF(Sala[[#This Row],[Tiempo de degustación]]&gt;0,"Sí","No")</f>
        <v>Sí</v>
      </c>
      <c r="W269" s="19">
        <f>IF(Sala[[#This Row],[Cobrada]]="Sí",Sala[[#This Row],[Monto total]],0)</f>
        <v>68</v>
      </c>
    </row>
    <row r="270" spans="1:23" x14ac:dyDescent="0.25">
      <c r="A270">
        <v>11</v>
      </c>
      <c r="B270" t="s">
        <v>289</v>
      </c>
      <c r="C270">
        <v>2</v>
      </c>
      <c r="D270" s="2">
        <v>45019</v>
      </c>
      <c r="E270" s="3">
        <v>0.12361111111111112</v>
      </c>
      <c r="F270" s="2">
        <v>45019</v>
      </c>
      <c r="G270" s="3">
        <v>0.17708333333333334</v>
      </c>
      <c r="H270" s="1" t="s">
        <v>16</v>
      </c>
      <c r="I270" t="s">
        <v>8</v>
      </c>
      <c r="J270" t="s">
        <v>600</v>
      </c>
      <c r="K270" s="9">
        <v>39.17</v>
      </c>
      <c r="L270" t="s">
        <v>17</v>
      </c>
      <c r="M270">
        <v>269</v>
      </c>
      <c r="N270" t="s">
        <v>29</v>
      </c>
      <c r="O270" s="3">
        <f>(Sala[[#This Row],[Hora de Salida]]-Sala[[#This Row],[Hora de llegada]])+IF(Sala[[#This Row],[Estado de la Mesa]]="Ocupada",(TEXT((15/(60*24)),"h:mm")),(TEXT(0,"h:mm")))</f>
        <v>5.3472222222222227E-2</v>
      </c>
      <c r="P270" s="5" t="str">
        <f>TEXT(((SUMIF(Cocina[Número de Orden],Sala[[#This Row],[Número de Orden]],Cocina[Tiempo de Preparación]))/(60*24)),"h:mm")</f>
        <v>1:41</v>
      </c>
      <c r="Q270" s="3">
        <f>MAX((Sala[[#This Row],[Tiempo de permanencia]]-Sala[[#This Row],[Tiempo de preparación]]),0)</f>
        <v>0</v>
      </c>
      <c r="R270" s="8">
        <f>SUMIF(Cocina[Número de Orden],Sala[[#This Row],[Número de Orden]],Cocina[Ganancia bruta])</f>
        <v>250</v>
      </c>
      <c r="S270" s="8">
        <f>SUMIF(Cocina[Número de Orden],Sala[[#This Row],[Número de Orden]],Cocina[Costo Unitario])</f>
        <v>67</v>
      </c>
      <c r="T270" s="2">
        <f>Sala[[#This Row],[Fecha de Salida]]</f>
        <v>45019</v>
      </c>
      <c r="U270" s="7" t="str">
        <f>TEXT(Sala[[#This Row],[Fecha factura]],"dddd")</f>
        <v>lunes</v>
      </c>
      <c r="V270" t="str">
        <f>IF(Sala[[#This Row],[Tiempo de degustación]]&gt;0,"Sí","No")</f>
        <v>No</v>
      </c>
      <c r="W270" s="19">
        <f>IF(Sala[[#This Row],[Cobrada]]="Sí",Sala[[#This Row],[Monto total]],0)</f>
        <v>0</v>
      </c>
    </row>
    <row r="271" spans="1:23" x14ac:dyDescent="0.25">
      <c r="A271">
        <v>10</v>
      </c>
      <c r="B271" t="s">
        <v>57</v>
      </c>
      <c r="C271">
        <v>1</v>
      </c>
      <c r="D271" s="2">
        <v>45019</v>
      </c>
      <c r="E271" s="3">
        <v>4.9305555555555554E-2</v>
      </c>
      <c r="F271" s="2">
        <v>45019</v>
      </c>
      <c r="G271" s="3">
        <v>0.2076388888888889</v>
      </c>
      <c r="H271" s="1" t="s">
        <v>23</v>
      </c>
      <c r="I271" t="s">
        <v>8</v>
      </c>
      <c r="J271" t="s">
        <v>601</v>
      </c>
      <c r="K271" s="9">
        <v>10.130000000000001</v>
      </c>
      <c r="L271" t="s">
        <v>17</v>
      </c>
      <c r="M271">
        <v>270</v>
      </c>
      <c r="N271" t="s">
        <v>44</v>
      </c>
      <c r="O271" s="3">
        <f>(Sala[[#This Row],[Hora de Salida]]-Sala[[#This Row],[Hora de llegada]])+IF(Sala[[#This Row],[Estado de la Mesa]]="Ocupada",(TEXT((15/(60*24)),"h:mm")),(TEXT(0,"h:mm")))</f>
        <v>0.15833333333333335</v>
      </c>
      <c r="P271" s="5" t="str">
        <f>TEXT(((SUMIF(Cocina[Número de Orden],Sala[[#This Row],[Número de Orden]],Cocina[Tiempo de Preparación]))/(60*24)),"h:mm")</f>
        <v>0:26</v>
      </c>
      <c r="Q271" s="3">
        <f>MAX((Sala[[#This Row],[Tiempo de permanencia]]-Sala[[#This Row],[Tiempo de preparación]]),0)</f>
        <v>0.14027777777777781</v>
      </c>
      <c r="R271" s="8">
        <f>SUMIF(Cocina[Número de Orden],Sala[[#This Row],[Número de Orden]],Cocina[Ganancia bruta])</f>
        <v>102</v>
      </c>
      <c r="S271" s="8">
        <f>SUMIF(Cocina[Número de Orden],Sala[[#This Row],[Número de Orden]],Cocina[Costo Unitario])</f>
        <v>20</v>
      </c>
      <c r="T271" s="2">
        <f>Sala[[#This Row],[Fecha de Salida]]</f>
        <v>45019</v>
      </c>
      <c r="U271" s="7" t="str">
        <f>TEXT(Sala[[#This Row],[Fecha factura]],"dddd")</f>
        <v>lunes</v>
      </c>
      <c r="V271" t="str">
        <f>IF(Sala[[#This Row],[Tiempo de degustación]]&gt;0,"Sí","No")</f>
        <v>Sí</v>
      </c>
      <c r="W271" s="19">
        <f>IF(Sala[[#This Row],[Cobrada]]="Sí",Sala[[#This Row],[Monto total]],0)</f>
        <v>102</v>
      </c>
    </row>
    <row r="272" spans="1:23" x14ac:dyDescent="0.25">
      <c r="A272">
        <v>3</v>
      </c>
      <c r="B272" t="s">
        <v>290</v>
      </c>
      <c r="C272">
        <v>3</v>
      </c>
      <c r="D272" s="2">
        <v>45019</v>
      </c>
      <c r="E272" s="3">
        <v>6.9444444444444448E-2</v>
      </c>
      <c r="F272" s="2">
        <v>45019</v>
      </c>
      <c r="G272" s="3">
        <v>0.21527777777777779</v>
      </c>
      <c r="H272" s="1" t="s">
        <v>7</v>
      </c>
      <c r="I272" t="s">
        <v>8</v>
      </c>
      <c r="J272" t="s">
        <v>601</v>
      </c>
      <c r="K272" s="9">
        <v>16.11</v>
      </c>
      <c r="L272" t="s">
        <v>28</v>
      </c>
      <c r="M272">
        <v>271</v>
      </c>
      <c r="N272" t="s">
        <v>32</v>
      </c>
      <c r="O272" s="3">
        <f>(Sala[[#This Row],[Hora de Salida]]-Sala[[#This Row],[Hora de llegada]])+IF(Sala[[#This Row],[Estado de la Mesa]]="Ocupada",(TEXT((15/(60*24)),"h:mm")),(TEXT(0,"h:mm")))</f>
        <v>0.15625</v>
      </c>
      <c r="P272" s="5" t="str">
        <f>TEXT(((SUMIF(Cocina[Número de Orden],Sala[[#This Row],[Número de Orden]],Cocina[Tiempo de Preparación]))/(60*24)),"h:mm")</f>
        <v>0:55</v>
      </c>
      <c r="Q272" s="3">
        <f>MAX((Sala[[#This Row],[Tiempo de permanencia]]-Sala[[#This Row],[Tiempo de preparación]]),0)</f>
        <v>0.11805555555555555</v>
      </c>
      <c r="R272" s="8">
        <f>SUMIF(Cocina[Número de Orden],Sala[[#This Row],[Número de Orden]],Cocina[Ganancia bruta])</f>
        <v>44</v>
      </c>
      <c r="S272" s="8">
        <f>SUMIF(Cocina[Número de Orden],Sala[[#This Row],[Número de Orden]],Cocina[Costo Unitario])</f>
        <v>13</v>
      </c>
      <c r="T272" s="2">
        <f>Sala[[#This Row],[Fecha de Salida]]</f>
        <v>45019</v>
      </c>
      <c r="U272" s="7" t="str">
        <f>TEXT(Sala[[#This Row],[Fecha factura]],"dddd")</f>
        <v>lunes</v>
      </c>
      <c r="V272" t="str">
        <f>IF(Sala[[#This Row],[Tiempo de degustación]]&gt;0,"Sí","No")</f>
        <v>Sí</v>
      </c>
      <c r="W272" s="19">
        <f>IF(Sala[[#This Row],[Cobrada]]="Sí",Sala[[#This Row],[Monto total]],0)</f>
        <v>44</v>
      </c>
    </row>
    <row r="273" spans="1:23" x14ac:dyDescent="0.25">
      <c r="A273">
        <v>7</v>
      </c>
      <c r="B273" t="s">
        <v>291</v>
      </c>
      <c r="C273">
        <v>1</v>
      </c>
      <c r="D273" s="2">
        <v>45019</v>
      </c>
      <c r="E273" s="3">
        <v>2.361111111111111E-2</v>
      </c>
      <c r="F273" s="2">
        <v>45019</v>
      </c>
      <c r="G273" s="3">
        <v>0.18333333333333332</v>
      </c>
      <c r="H273" s="1" t="s">
        <v>23</v>
      </c>
      <c r="I273" t="s">
        <v>8</v>
      </c>
      <c r="J273" t="s">
        <v>601</v>
      </c>
      <c r="K273" s="9">
        <v>42.73</v>
      </c>
      <c r="L273" t="s">
        <v>9</v>
      </c>
      <c r="M273">
        <v>272</v>
      </c>
      <c r="N273" t="s">
        <v>594</v>
      </c>
      <c r="O273" s="3">
        <f>(Sala[[#This Row],[Hora de Salida]]-Sala[[#This Row],[Hora de llegada]])+IF(Sala[[#This Row],[Estado de la Mesa]]="Ocupada",(TEXT((15/(60*24)),"h:mm")),(TEXT(0,"h:mm")))</f>
        <v>0.15972222222222221</v>
      </c>
      <c r="P273" s="5" t="str">
        <f>TEXT(((SUMIF(Cocina[Número de Orden],Sala[[#This Row],[Número de Orden]],Cocina[Tiempo de Preparación]))/(60*24)),"h:mm")</f>
        <v>1:23</v>
      </c>
      <c r="Q273" s="3">
        <f>MAX((Sala[[#This Row],[Tiempo de permanencia]]-Sala[[#This Row],[Tiempo de preparación]]),0)</f>
        <v>0.10208333333333332</v>
      </c>
      <c r="R273" s="8">
        <f>SUMIF(Cocina[Número de Orden],Sala[[#This Row],[Número de Orden]],Cocina[Ganancia bruta])</f>
        <v>83</v>
      </c>
      <c r="S273" s="8">
        <f>SUMIF(Cocina[Número de Orden],Sala[[#This Row],[Número de Orden]],Cocina[Costo Unitario])</f>
        <v>35</v>
      </c>
      <c r="T273" s="2">
        <f>Sala[[#This Row],[Fecha de Salida]]</f>
        <v>45019</v>
      </c>
      <c r="U273" s="7" t="str">
        <f>TEXT(Sala[[#This Row],[Fecha factura]],"dddd")</f>
        <v>lunes</v>
      </c>
      <c r="V273" t="str">
        <f>IF(Sala[[#This Row],[Tiempo de degustación]]&gt;0,"Sí","No")</f>
        <v>Sí</v>
      </c>
      <c r="W273" s="19">
        <f>IF(Sala[[#This Row],[Cobrada]]="Sí",Sala[[#This Row],[Monto total]],0)</f>
        <v>83</v>
      </c>
    </row>
    <row r="274" spans="1:23" x14ac:dyDescent="0.25">
      <c r="A274">
        <v>20</v>
      </c>
      <c r="B274" t="s">
        <v>183</v>
      </c>
      <c r="C274">
        <v>5</v>
      </c>
      <c r="D274" s="2">
        <v>45019</v>
      </c>
      <c r="E274" s="3">
        <v>7.4305555555555555E-2</v>
      </c>
      <c r="F274" s="2">
        <v>45019</v>
      </c>
      <c r="G274" s="3">
        <v>0.1451388888888889</v>
      </c>
      <c r="H274" s="1" t="s">
        <v>16</v>
      </c>
      <c r="I274" t="s">
        <v>8</v>
      </c>
      <c r="J274" t="s">
        <v>13</v>
      </c>
      <c r="K274" s="9">
        <v>36.299999999999997</v>
      </c>
      <c r="L274" t="s">
        <v>28</v>
      </c>
      <c r="M274">
        <v>273</v>
      </c>
      <c r="N274" t="s">
        <v>14</v>
      </c>
      <c r="O274" s="3">
        <f>(Sala[[#This Row],[Hora de Salida]]-Sala[[#This Row],[Hora de llegada]])+IF(Sala[[#This Row],[Estado de la Mesa]]="Ocupada",(TEXT((15/(60*24)),"h:mm")),(TEXT(0,"h:mm")))</f>
        <v>8.1250000000000017E-2</v>
      </c>
      <c r="P274" s="5" t="str">
        <f>TEXT(((SUMIF(Cocina[Número de Orden],Sala[[#This Row],[Número de Orden]],Cocina[Tiempo de Preparación]))/(60*24)),"h:mm")</f>
        <v>1:07</v>
      </c>
      <c r="Q274" s="3">
        <f>MAX((Sala[[#This Row],[Tiempo de permanencia]]-Sala[[#This Row],[Tiempo de preparación]]),0)</f>
        <v>3.4722222222222238E-2</v>
      </c>
      <c r="R274" s="8">
        <f>SUMIF(Cocina[Número de Orden],Sala[[#This Row],[Número de Orden]],Cocina[Ganancia bruta])</f>
        <v>123</v>
      </c>
      <c r="S274" s="8">
        <f>SUMIF(Cocina[Número de Orden],Sala[[#This Row],[Número de Orden]],Cocina[Costo Unitario])</f>
        <v>47</v>
      </c>
      <c r="T274" s="2">
        <f>Sala[[#This Row],[Fecha de Salida]]</f>
        <v>45019</v>
      </c>
      <c r="U274" s="7" t="str">
        <f>TEXT(Sala[[#This Row],[Fecha factura]],"dddd")</f>
        <v>lunes</v>
      </c>
      <c r="V274" t="str">
        <f>IF(Sala[[#This Row],[Tiempo de degustación]]&gt;0,"Sí","No")</f>
        <v>Sí</v>
      </c>
      <c r="W274" s="19">
        <f>IF(Sala[[#This Row],[Cobrada]]="Sí",Sala[[#This Row],[Monto total]],0)</f>
        <v>123</v>
      </c>
    </row>
    <row r="275" spans="1:23" x14ac:dyDescent="0.25">
      <c r="A275">
        <v>7</v>
      </c>
      <c r="B275" t="s">
        <v>292</v>
      </c>
      <c r="C275">
        <v>1</v>
      </c>
      <c r="D275" s="2">
        <v>45019</v>
      </c>
      <c r="E275" s="3">
        <v>0.13541666666666666</v>
      </c>
      <c r="F275" s="2">
        <v>45019</v>
      </c>
      <c r="G275" s="3">
        <v>0.24444444444444444</v>
      </c>
      <c r="H275" s="1" t="s">
        <v>11</v>
      </c>
      <c r="I275" t="s">
        <v>8</v>
      </c>
      <c r="J275" t="s">
        <v>600</v>
      </c>
      <c r="K275" s="9">
        <v>19.93</v>
      </c>
      <c r="L275" t="s">
        <v>28</v>
      </c>
      <c r="M275">
        <v>274</v>
      </c>
      <c r="N275" t="s">
        <v>18</v>
      </c>
      <c r="O275" s="3">
        <f>(Sala[[#This Row],[Hora de Salida]]-Sala[[#This Row],[Hora de llegada]])+IF(Sala[[#This Row],[Estado de la Mesa]]="Ocupada",(TEXT((15/(60*24)),"h:mm")),(TEXT(0,"h:mm")))</f>
        <v>0.11944444444444445</v>
      </c>
      <c r="P275" s="5" t="str">
        <f>TEXT(((SUMIF(Cocina[Número de Orden],Sala[[#This Row],[Número de Orden]],Cocina[Tiempo de Preparación]))/(60*24)),"h:mm")</f>
        <v>1:15</v>
      </c>
      <c r="Q275" s="3">
        <f>MAX((Sala[[#This Row],[Tiempo de permanencia]]-Sala[[#This Row],[Tiempo de preparación]]),0)</f>
        <v>6.7361111111111122E-2</v>
      </c>
      <c r="R275" s="8">
        <f>SUMIF(Cocina[Número de Orden],Sala[[#This Row],[Número de Orden]],Cocina[Ganancia bruta])</f>
        <v>116</v>
      </c>
      <c r="S275" s="8">
        <f>SUMIF(Cocina[Número de Orden],Sala[[#This Row],[Número de Orden]],Cocina[Costo Unitario])</f>
        <v>26</v>
      </c>
      <c r="T275" s="2">
        <f>Sala[[#This Row],[Fecha de Salida]]</f>
        <v>45019</v>
      </c>
      <c r="U275" s="7" t="str">
        <f>TEXT(Sala[[#This Row],[Fecha factura]],"dddd")</f>
        <v>lunes</v>
      </c>
      <c r="V275" t="str">
        <f>IF(Sala[[#This Row],[Tiempo de degustación]]&gt;0,"Sí","No")</f>
        <v>Sí</v>
      </c>
      <c r="W275" s="19">
        <f>IF(Sala[[#This Row],[Cobrada]]="Sí",Sala[[#This Row],[Monto total]],0)</f>
        <v>116</v>
      </c>
    </row>
    <row r="276" spans="1:23" x14ac:dyDescent="0.25">
      <c r="A276">
        <v>5</v>
      </c>
      <c r="B276" t="s">
        <v>231</v>
      </c>
      <c r="C276">
        <v>3</v>
      </c>
      <c r="D276" s="2">
        <v>45019</v>
      </c>
      <c r="E276" s="3">
        <v>9.2361111111111116E-2</v>
      </c>
      <c r="F276" s="2">
        <v>45019</v>
      </c>
      <c r="G276" s="3">
        <v>0.24861111111111112</v>
      </c>
      <c r="H276" s="1" t="s">
        <v>16</v>
      </c>
      <c r="I276" t="s">
        <v>8</v>
      </c>
      <c r="J276" t="s">
        <v>601</v>
      </c>
      <c r="K276" s="9">
        <v>49.67</v>
      </c>
      <c r="L276" t="s">
        <v>9</v>
      </c>
      <c r="M276">
        <v>275</v>
      </c>
      <c r="N276" t="s">
        <v>32</v>
      </c>
      <c r="O276" s="3">
        <f>(Sala[[#This Row],[Hora de Salida]]-Sala[[#This Row],[Hora de llegada]])+IF(Sala[[#This Row],[Estado de la Mesa]]="Ocupada",(TEXT((15/(60*24)),"h:mm")),(TEXT(0,"h:mm")))</f>
        <v>0.15625</v>
      </c>
      <c r="P276" s="5" t="str">
        <f>TEXT(((SUMIF(Cocina[Número de Orden],Sala[[#This Row],[Número de Orden]],Cocina[Tiempo de Preparación]))/(60*24)),"h:mm")</f>
        <v>2:02</v>
      </c>
      <c r="Q276" s="3">
        <f>MAX((Sala[[#This Row],[Tiempo de permanencia]]-Sala[[#This Row],[Tiempo de preparación]]),0)</f>
        <v>7.1527777777777773E-2</v>
      </c>
      <c r="R276" s="8">
        <f>SUMIF(Cocina[Número de Orden],Sala[[#This Row],[Número de Orden]],Cocina[Ganancia bruta])</f>
        <v>121</v>
      </c>
      <c r="S276" s="8">
        <f>SUMIF(Cocina[Número de Orden],Sala[[#This Row],[Número de Orden]],Cocina[Costo Unitario])</f>
        <v>54</v>
      </c>
      <c r="T276" s="2">
        <f>Sala[[#This Row],[Fecha de Salida]]</f>
        <v>45019</v>
      </c>
      <c r="U276" s="7" t="str">
        <f>TEXT(Sala[[#This Row],[Fecha factura]],"dddd")</f>
        <v>lunes</v>
      </c>
      <c r="V276" t="str">
        <f>IF(Sala[[#This Row],[Tiempo de degustación]]&gt;0,"Sí","No")</f>
        <v>Sí</v>
      </c>
      <c r="W276" s="19">
        <f>IF(Sala[[#This Row],[Cobrada]]="Sí",Sala[[#This Row],[Monto total]],0)</f>
        <v>121</v>
      </c>
    </row>
    <row r="277" spans="1:23" x14ac:dyDescent="0.25">
      <c r="A277">
        <v>15</v>
      </c>
      <c r="B277" t="s">
        <v>293</v>
      </c>
      <c r="C277">
        <v>6</v>
      </c>
      <c r="D277" s="2">
        <v>45019</v>
      </c>
      <c r="E277" s="3">
        <v>0.1076388888888889</v>
      </c>
      <c r="F277" s="2">
        <v>45019</v>
      </c>
      <c r="G277" s="3">
        <v>0.23194444444444445</v>
      </c>
      <c r="H277" s="1" t="s">
        <v>23</v>
      </c>
      <c r="I277" t="s">
        <v>8</v>
      </c>
      <c r="J277" t="s">
        <v>600</v>
      </c>
      <c r="K277" s="9">
        <v>20.98</v>
      </c>
      <c r="L277" t="s">
        <v>9</v>
      </c>
      <c r="M277">
        <v>276</v>
      </c>
      <c r="N277" t="s">
        <v>44</v>
      </c>
      <c r="O277" s="3">
        <f>(Sala[[#This Row],[Hora de Salida]]-Sala[[#This Row],[Hora de llegada]])+IF(Sala[[#This Row],[Estado de la Mesa]]="Ocupada",(TEXT((15/(60*24)),"h:mm")),(TEXT(0,"h:mm")))</f>
        <v>0.12430555555555556</v>
      </c>
      <c r="P277" s="5" t="str">
        <f>TEXT(((SUMIF(Cocina[Número de Orden],Sala[[#This Row],[Número de Orden]],Cocina[Tiempo de Preparación]))/(60*24)),"h:mm")</f>
        <v>1:25</v>
      </c>
      <c r="Q277" s="3">
        <f>MAX((Sala[[#This Row],[Tiempo de permanencia]]-Sala[[#This Row],[Tiempo de preparación]]),0)</f>
        <v>6.5277777777777782E-2</v>
      </c>
      <c r="R277" s="8">
        <f>SUMIF(Cocina[Número de Orden],Sala[[#This Row],[Número de Orden]],Cocina[Ganancia bruta])</f>
        <v>70</v>
      </c>
      <c r="S277" s="8">
        <f>SUMIF(Cocina[Número de Orden],Sala[[#This Row],[Número de Orden]],Cocina[Costo Unitario])</f>
        <v>28</v>
      </c>
      <c r="T277" s="2">
        <f>Sala[[#This Row],[Fecha de Salida]]</f>
        <v>45019</v>
      </c>
      <c r="U277" s="7" t="str">
        <f>TEXT(Sala[[#This Row],[Fecha factura]],"dddd")</f>
        <v>lunes</v>
      </c>
      <c r="V277" t="str">
        <f>IF(Sala[[#This Row],[Tiempo de degustación]]&gt;0,"Sí","No")</f>
        <v>Sí</v>
      </c>
      <c r="W277" s="19">
        <f>IF(Sala[[#This Row],[Cobrada]]="Sí",Sala[[#This Row],[Monto total]],0)</f>
        <v>70</v>
      </c>
    </row>
    <row r="278" spans="1:23" x14ac:dyDescent="0.25">
      <c r="A278">
        <v>4</v>
      </c>
      <c r="B278" t="s">
        <v>294</v>
      </c>
      <c r="C278">
        <v>2</v>
      </c>
      <c r="D278" s="2">
        <v>45019</v>
      </c>
      <c r="E278" s="3">
        <v>6.1111111111111109E-2</v>
      </c>
      <c r="F278" s="2">
        <v>45019</v>
      </c>
      <c r="G278" s="3">
        <v>0.16388888888888889</v>
      </c>
      <c r="H278" s="1" t="s">
        <v>20</v>
      </c>
      <c r="I278" t="s">
        <v>8</v>
      </c>
      <c r="J278" t="s">
        <v>601</v>
      </c>
      <c r="K278" s="9">
        <v>10.29</v>
      </c>
      <c r="L278" t="s">
        <v>17</v>
      </c>
      <c r="M278">
        <v>277</v>
      </c>
      <c r="N278" t="s">
        <v>594</v>
      </c>
      <c r="O278" s="3">
        <f>(Sala[[#This Row],[Hora de Salida]]-Sala[[#This Row],[Hora de llegada]])+IF(Sala[[#This Row],[Estado de la Mesa]]="Ocupada",(TEXT((15/(60*24)),"h:mm")),(TEXT(0,"h:mm")))</f>
        <v>0.10277777777777777</v>
      </c>
      <c r="P278" s="5" t="str">
        <f>TEXT(((SUMIF(Cocina[Número de Orden],Sala[[#This Row],[Número de Orden]],Cocina[Tiempo de Preparación]))/(60*24)),"h:mm")</f>
        <v>0:29</v>
      </c>
      <c r="Q278" s="3">
        <f>MAX((Sala[[#This Row],[Tiempo de permanencia]]-Sala[[#This Row],[Tiempo de preparación]]),0)</f>
        <v>8.2638888888888887E-2</v>
      </c>
      <c r="R278" s="8">
        <f>SUMIF(Cocina[Número de Orden],Sala[[#This Row],[Número de Orden]],Cocina[Ganancia bruta])</f>
        <v>93</v>
      </c>
      <c r="S278" s="8">
        <f>SUMIF(Cocina[Número de Orden],Sala[[#This Row],[Número de Orden]],Cocina[Costo Unitario])</f>
        <v>19</v>
      </c>
      <c r="T278" s="2">
        <f>Sala[[#This Row],[Fecha de Salida]]</f>
        <v>45019</v>
      </c>
      <c r="U278" s="7" t="str">
        <f>TEXT(Sala[[#This Row],[Fecha factura]],"dddd")</f>
        <v>lunes</v>
      </c>
      <c r="V278" t="str">
        <f>IF(Sala[[#This Row],[Tiempo de degustación]]&gt;0,"Sí","No")</f>
        <v>Sí</v>
      </c>
      <c r="W278" s="19">
        <f>IF(Sala[[#This Row],[Cobrada]]="Sí",Sala[[#This Row],[Monto total]],0)</f>
        <v>93</v>
      </c>
    </row>
    <row r="279" spans="1:23" x14ac:dyDescent="0.25">
      <c r="A279">
        <v>5</v>
      </c>
      <c r="B279" t="s">
        <v>69</v>
      </c>
      <c r="C279">
        <v>4</v>
      </c>
      <c r="D279" s="2">
        <v>45019</v>
      </c>
      <c r="E279" s="3">
        <v>0.13194444444444445</v>
      </c>
      <c r="F279" s="2">
        <v>45019</v>
      </c>
      <c r="G279" s="3">
        <v>0.21666666666666667</v>
      </c>
      <c r="H279" s="1" t="s">
        <v>7</v>
      </c>
      <c r="I279" t="s">
        <v>8</v>
      </c>
      <c r="J279" t="s">
        <v>13</v>
      </c>
      <c r="K279" s="9">
        <v>41.36</v>
      </c>
      <c r="L279" t="s">
        <v>17</v>
      </c>
      <c r="M279">
        <v>278</v>
      </c>
      <c r="N279" t="s">
        <v>29</v>
      </c>
      <c r="O279" s="3">
        <f>(Sala[[#This Row],[Hora de Salida]]-Sala[[#This Row],[Hora de llegada]])+IF(Sala[[#This Row],[Estado de la Mesa]]="Ocupada",(TEXT((15/(60*24)),"h:mm")),(TEXT(0,"h:mm")))</f>
        <v>8.4722222222222227E-2</v>
      </c>
      <c r="P279" s="5" t="str">
        <f>TEXT(((SUMIF(Cocina[Número de Orden],Sala[[#This Row],[Número de Orden]],Cocina[Tiempo de Preparación]))/(60*24)),"h:mm")</f>
        <v>1:01</v>
      </c>
      <c r="Q279" s="3">
        <f>MAX((Sala[[#This Row],[Tiempo de permanencia]]-Sala[[#This Row],[Tiempo de preparación]]),0)</f>
        <v>4.2361111111111113E-2</v>
      </c>
      <c r="R279" s="8">
        <f>SUMIF(Cocina[Número de Orden],Sala[[#This Row],[Número de Orden]],Cocina[Ganancia bruta])</f>
        <v>141</v>
      </c>
      <c r="S279" s="8">
        <f>SUMIF(Cocina[Número de Orden],Sala[[#This Row],[Número de Orden]],Cocina[Costo Unitario])</f>
        <v>33</v>
      </c>
      <c r="T279" s="2">
        <f>Sala[[#This Row],[Fecha de Salida]]</f>
        <v>45019</v>
      </c>
      <c r="U279" s="7" t="str">
        <f>TEXT(Sala[[#This Row],[Fecha factura]],"dddd")</f>
        <v>lunes</v>
      </c>
      <c r="V279" t="str">
        <f>IF(Sala[[#This Row],[Tiempo de degustación]]&gt;0,"Sí","No")</f>
        <v>Sí</v>
      </c>
      <c r="W279" s="19">
        <f>IF(Sala[[#This Row],[Cobrada]]="Sí",Sala[[#This Row],[Monto total]],0)</f>
        <v>141</v>
      </c>
    </row>
    <row r="280" spans="1:23" x14ac:dyDescent="0.25">
      <c r="A280">
        <v>11</v>
      </c>
      <c r="B280" t="s">
        <v>91</v>
      </c>
      <c r="C280">
        <v>5</v>
      </c>
      <c r="D280" s="2">
        <v>45019</v>
      </c>
      <c r="E280" s="3">
        <v>1.0416666666666666E-2</v>
      </c>
      <c r="F280" s="2">
        <v>45019</v>
      </c>
      <c r="G280" s="3">
        <v>0.1076388888888889</v>
      </c>
      <c r="H280" s="1" t="s">
        <v>16</v>
      </c>
      <c r="I280" t="s">
        <v>25</v>
      </c>
      <c r="J280" t="s">
        <v>601</v>
      </c>
      <c r="K280" s="9">
        <v>43.53</v>
      </c>
      <c r="L280" t="s">
        <v>17</v>
      </c>
      <c r="M280">
        <v>279</v>
      </c>
      <c r="N280" t="s">
        <v>29</v>
      </c>
      <c r="O280" s="3">
        <f>(Sala[[#This Row],[Hora de Salida]]-Sala[[#This Row],[Hora de llegada]])+IF(Sala[[#This Row],[Estado de la Mesa]]="Ocupada",(TEXT((15/(60*24)),"h:mm")),(TEXT(0,"h:mm")))</f>
        <v>9.7222222222222224E-2</v>
      </c>
      <c r="P280" s="5" t="str">
        <f>TEXT(((SUMIF(Cocina[Número de Orden],Sala[[#This Row],[Número de Orden]],Cocina[Tiempo de Preparación]))/(60*24)),"h:mm")</f>
        <v>2:22</v>
      </c>
      <c r="Q280" s="3">
        <f>MAX((Sala[[#This Row],[Tiempo de permanencia]]-Sala[[#This Row],[Tiempo de preparación]]),0)</f>
        <v>0</v>
      </c>
      <c r="R280" s="8">
        <f>SUMIF(Cocina[Número de Orden],Sala[[#This Row],[Número de Orden]],Cocina[Ganancia bruta])</f>
        <v>201</v>
      </c>
      <c r="S280" s="8">
        <f>SUMIF(Cocina[Número de Orden],Sala[[#This Row],[Número de Orden]],Cocina[Costo Unitario])</f>
        <v>72</v>
      </c>
      <c r="T280" s="2">
        <f>Sala[[#This Row],[Fecha de Salida]]</f>
        <v>45019</v>
      </c>
      <c r="U280" s="7" t="str">
        <f>TEXT(Sala[[#This Row],[Fecha factura]],"dddd")</f>
        <v>lunes</v>
      </c>
      <c r="V280" t="str">
        <f>IF(Sala[[#This Row],[Tiempo de degustación]]&gt;0,"Sí","No")</f>
        <v>No</v>
      </c>
      <c r="W280" s="19">
        <f>IF(Sala[[#This Row],[Cobrada]]="Sí",Sala[[#This Row],[Monto total]],0)</f>
        <v>0</v>
      </c>
    </row>
    <row r="281" spans="1:23" x14ac:dyDescent="0.25">
      <c r="A281">
        <v>14</v>
      </c>
      <c r="B281" t="s">
        <v>295</v>
      </c>
      <c r="C281">
        <v>6</v>
      </c>
      <c r="D281" s="2">
        <v>45019</v>
      </c>
      <c r="E281" s="3">
        <v>2.0833333333333332E-2</v>
      </c>
      <c r="F281" s="2">
        <v>45019</v>
      </c>
      <c r="G281" s="3">
        <v>0.11180555555555556</v>
      </c>
      <c r="H281" s="1" t="s">
        <v>20</v>
      </c>
      <c r="I281" t="s">
        <v>8</v>
      </c>
      <c r="J281" t="s">
        <v>601</v>
      </c>
      <c r="K281" s="9">
        <v>36.08</v>
      </c>
      <c r="L281" t="s">
        <v>9</v>
      </c>
      <c r="M281">
        <v>280</v>
      </c>
      <c r="N281" t="s">
        <v>44</v>
      </c>
      <c r="O281" s="3">
        <f>(Sala[[#This Row],[Hora de Salida]]-Sala[[#This Row],[Hora de llegada]])+IF(Sala[[#This Row],[Estado de la Mesa]]="Ocupada",(TEXT((15/(60*24)),"h:mm")),(TEXT(0,"h:mm")))</f>
        <v>9.0972222222222232E-2</v>
      </c>
      <c r="P281" s="5" t="str">
        <f>TEXT(((SUMIF(Cocina[Número de Orden],Sala[[#This Row],[Número de Orden]],Cocina[Tiempo de Preparación]))/(60*24)),"h:mm")</f>
        <v>1:26</v>
      </c>
      <c r="Q281" s="3">
        <f>MAX((Sala[[#This Row],[Tiempo de permanencia]]-Sala[[#This Row],[Tiempo de preparación]]),0)</f>
        <v>3.1250000000000007E-2</v>
      </c>
      <c r="R281" s="8">
        <f>SUMIF(Cocina[Número de Orden],Sala[[#This Row],[Número de Orden]],Cocina[Ganancia bruta])</f>
        <v>117</v>
      </c>
      <c r="S281" s="8">
        <f>SUMIF(Cocina[Número de Orden],Sala[[#This Row],[Número de Orden]],Cocina[Costo Unitario])</f>
        <v>28</v>
      </c>
      <c r="T281" s="2">
        <f>Sala[[#This Row],[Fecha de Salida]]</f>
        <v>45019</v>
      </c>
      <c r="U281" s="7" t="str">
        <f>TEXT(Sala[[#This Row],[Fecha factura]],"dddd")</f>
        <v>lunes</v>
      </c>
      <c r="V281" t="str">
        <f>IF(Sala[[#This Row],[Tiempo de degustación]]&gt;0,"Sí","No")</f>
        <v>Sí</v>
      </c>
      <c r="W281" s="19">
        <f>IF(Sala[[#This Row],[Cobrada]]="Sí",Sala[[#This Row],[Monto total]],0)</f>
        <v>117</v>
      </c>
    </row>
    <row r="282" spans="1:23" x14ac:dyDescent="0.25">
      <c r="A282">
        <v>18</v>
      </c>
      <c r="B282" t="s">
        <v>296</v>
      </c>
      <c r="C282">
        <v>2</v>
      </c>
      <c r="D282" s="2">
        <v>45019</v>
      </c>
      <c r="E282" s="3">
        <v>0.16111111111111112</v>
      </c>
      <c r="F282" s="2">
        <v>45019</v>
      </c>
      <c r="G282" s="3">
        <v>0.3263888888888889</v>
      </c>
      <c r="H282" s="1" t="s">
        <v>23</v>
      </c>
      <c r="I282" t="s">
        <v>12</v>
      </c>
      <c r="J282" t="s">
        <v>13</v>
      </c>
      <c r="K282" s="9">
        <v>44.3</v>
      </c>
      <c r="L282" t="s">
        <v>28</v>
      </c>
      <c r="M282">
        <v>281</v>
      </c>
      <c r="N282" t="s">
        <v>593</v>
      </c>
      <c r="O282" s="3">
        <f>(Sala[[#This Row],[Hora de Salida]]-Sala[[#This Row],[Hora de llegada]])+IF(Sala[[#This Row],[Estado de la Mesa]]="Ocupada",(TEXT((15/(60*24)),"h:mm")),(TEXT(0,"h:mm")))</f>
        <v>0.17569444444444443</v>
      </c>
      <c r="P282" s="5" t="str">
        <f>TEXT(((SUMIF(Cocina[Número de Orden],Sala[[#This Row],[Número de Orden]],Cocina[Tiempo de Preparación]))/(60*24)),"h:mm")</f>
        <v>0:09</v>
      </c>
      <c r="Q282" s="3">
        <f>MAX((Sala[[#This Row],[Tiempo de permanencia]]-Sala[[#This Row],[Tiempo de preparación]]),0)</f>
        <v>0.16944444444444443</v>
      </c>
      <c r="R282" s="8">
        <f>SUMIF(Cocina[Número de Orden],Sala[[#This Row],[Número de Orden]],Cocina[Ganancia bruta])</f>
        <v>66</v>
      </c>
      <c r="S282" s="8">
        <f>SUMIF(Cocina[Número de Orden],Sala[[#This Row],[Número de Orden]],Cocina[Costo Unitario])</f>
        <v>20</v>
      </c>
      <c r="T282" s="2">
        <f>Sala[[#This Row],[Fecha de Salida]]</f>
        <v>45019</v>
      </c>
      <c r="U282" s="7" t="str">
        <f>TEXT(Sala[[#This Row],[Fecha factura]],"dddd")</f>
        <v>lunes</v>
      </c>
      <c r="V282" t="str">
        <f>IF(Sala[[#This Row],[Tiempo de degustación]]&gt;0,"Sí","No")</f>
        <v>Sí</v>
      </c>
      <c r="W282" s="19">
        <f>IF(Sala[[#This Row],[Cobrada]]="Sí",Sala[[#This Row],[Monto total]],0)</f>
        <v>66</v>
      </c>
    </row>
    <row r="283" spans="1:23" x14ac:dyDescent="0.25">
      <c r="A283">
        <v>6</v>
      </c>
      <c r="B283" t="s">
        <v>297</v>
      </c>
      <c r="C283">
        <v>1</v>
      </c>
      <c r="D283" s="2">
        <v>45019</v>
      </c>
      <c r="E283" s="3">
        <v>4.9305555555555554E-2</v>
      </c>
      <c r="F283" s="2">
        <v>45019</v>
      </c>
      <c r="G283" s="3">
        <v>0.20972222222222223</v>
      </c>
      <c r="H283" s="1" t="s">
        <v>23</v>
      </c>
      <c r="I283" t="s">
        <v>8</v>
      </c>
      <c r="J283" t="s">
        <v>601</v>
      </c>
      <c r="K283" s="9">
        <v>19.05</v>
      </c>
      <c r="L283" t="s">
        <v>17</v>
      </c>
      <c r="M283">
        <v>282</v>
      </c>
      <c r="N283" t="s">
        <v>34</v>
      </c>
      <c r="O283" s="3">
        <f>(Sala[[#This Row],[Hora de Salida]]-Sala[[#This Row],[Hora de llegada]])+IF(Sala[[#This Row],[Estado de la Mesa]]="Ocupada",(TEXT((15/(60*24)),"h:mm")),(TEXT(0,"h:mm")))</f>
        <v>0.16041666666666668</v>
      </c>
      <c r="P283" s="5" t="str">
        <f>TEXT(((SUMIF(Cocina[Número de Orden],Sala[[#This Row],[Número de Orden]],Cocina[Tiempo de Preparación]))/(60*24)),"h:mm")</f>
        <v>1:54</v>
      </c>
      <c r="Q283" s="3">
        <f>MAX((Sala[[#This Row],[Tiempo de permanencia]]-Sala[[#This Row],[Tiempo de preparación]]),0)</f>
        <v>8.1250000000000017E-2</v>
      </c>
      <c r="R283" s="8">
        <f>SUMIF(Cocina[Número de Orden],Sala[[#This Row],[Número de Orden]],Cocina[Ganancia bruta])</f>
        <v>74</v>
      </c>
      <c r="S283" s="8">
        <f>SUMIF(Cocina[Número de Orden],Sala[[#This Row],[Número de Orden]],Cocina[Costo Unitario])</f>
        <v>22</v>
      </c>
      <c r="T283" s="2">
        <f>Sala[[#This Row],[Fecha de Salida]]</f>
        <v>45019</v>
      </c>
      <c r="U283" s="7" t="str">
        <f>TEXT(Sala[[#This Row],[Fecha factura]],"dddd")</f>
        <v>lunes</v>
      </c>
      <c r="V283" t="str">
        <f>IF(Sala[[#This Row],[Tiempo de degustación]]&gt;0,"Sí","No")</f>
        <v>Sí</v>
      </c>
      <c r="W283" s="19">
        <f>IF(Sala[[#This Row],[Cobrada]]="Sí",Sala[[#This Row],[Monto total]],0)</f>
        <v>74</v>
      </c>
    </row>
    <row r="284" spans="1:23" x14ac:dyDescent="0.25">
      <c r="A284">
        <v>19</v>
      </c>
      <c r="B284" t="s">
        <v>298</v>
      </c>
      <c r="C284">
        <v>5</v>
      </c>
      <c r="D284" s="2">
        <v>45019</v>
      </c>
      <c r="E284" s="3">
        <v>4.4444444444444446E-2</v>
      </c>
      <c r="F284" s="2">
        <v>45019</v>
      </c>
      <c r="G284" s="3">
        <v>0.2</v>
      </c>
      <c r="H284" s="1" t="s">
        <v>20</v>
      </c>
      <c r="I284" t="s">
        <v>25</v>
      </c>
      <c r="J284" t="s">
        <v>601</v>
      </c>
      <c r="K284" s="9">
        <v>43.07</v>
      </c>
      <c r="L284" t="s">
        <v>17</v>
      </c>
      <c r="M284">
        <v>283</v>
      </c>
      <c r="N284" t="s">
        <v>18</v>
      </c>
      <c r="O284" s="3">
        <f>(Sala[[#This Row],[Hora de Salida]]-Sala[[#This Row],[Hora de llegada]])+IF(Sala[[#This Row],[Estado de la Mesa]]="Ocupada",(TEXT((15/(60*24)),"h:mm")),(TEXT(0,"h:mm")))</f>
        <v>0.15555555555555556</v>
      </c>
      <c r="P284" s="5" t="str">
        <f>TEXT(((SUMIF(Cocina[Número de Orden],Sala[[#This Row],[Número de Orden]],Cocina[Tiempo de Preparación]))/(60*24)),"h:mm")</f>
        <v>0:06</v>
      </c>
      <c r="Q284" s="3">
        <f>MAX((Sala[[#This Row],[Tiempo de permanencia]]-Sala[[#This Row],[Tiempo de preparación]]),0)</f>
        <v>0.15138888888888888</v>
      </c>
      <c r="R284" s="8">
        <f>SUMIF(Cocina[Número de Orden],Sala[[#This Row],[Número de Orden]],Cocina[Ganancia bruta])</f>
        <v>78</v>
      </c>
      <c r="S284" s="8">
        <f>SUMIF(Cocina[Número de Orden],Sala[[#This Row],[Número de Orden]],Cocina[Costo Unitario])</f>
        <v>15</v>
      </c>
      <c r="T284" s="2">
        <f>Sala[[#This Row],[Fecha de Salida]]</f>
        <v>45019</v>
      </c>
      <c r="U284" s="7" t="str">
        <f>TEXT(Sala[[#This Row],[Fecha factura]],"dddd")</f>
        <v>lunes</v>
      </c>
      <c r="V284" t="str">
        <f>IF(Sala[[#This Row],[Tiempo de degustación]]&gt;0,"Sí","No")</f>
        <v>Sí</v>
      </c>
      <c r="W284" s="19">
        <f>IF(Sala[[#This Row],[Cobrada]]="Sí",Sala[[#This Row],[Monto total]],0)</f>
        <v>78</v>
      </c>
    </row>
    <row r="285" spans="1:23" x14ac:dyDescent="0.25">
      <c r="A285">
        <v>11</v>
      </c>
      <c r="B285" t="s">
        <v>299</v>
      </c>
      <c r="C285">
        <v>4</v>
      </c>
      <c r="D285" s="2">
        <v>45019</v>
      </c>
      <c r="E285" s="3">
        <v>0.10277777777777777</v>
      </c>
      <c r="F285" s="2">
        <v>45019</v>
      </c>
      <c r="G285" s="3">
        <v>0.19236111111111112</v>
      </c>
      <c r="H285" s="1" t="s">
        <v>20</v>
      </c>
      <c r="I285" t="s">
        <v>8</v>
      </c>
      <c r="J285" t="s">
        <v>600</v>
      </c>
      <c r="K285" s="9">
        <v>29.99</v>
      </c>
      <c r="L285" t="s">
        <v>28</v>
      </c>
      <c r="M285">
        <v>284</v>
      </c>
      <c r="N285" t="s">
        <v>593</v>
      </c>
      <c r="O285" s="3">
        <f>(Sala[[#This Row],[Hora de Salida]]-Sala[[#This Row],[Hora de llegada]])+IF(Sala[[#This Row],[Estado de la Mesa]]="Ocupada",(TEXT((15/(60*24)),"h:mm")),(TEXT(0,"h:mm")))</f>
        <v>0.10000000000000002</v>
      </c>
      <c r="P285" s="5" t="str">
        <f>TEXT(((SUMIF(Cocina[Número de Orden],Sala[[#This Row],[Número de Orden]],Cocina[Tiempo de Preparación]))/(60*24)),"h:mm")</f>
        <v>3:15</v>
      </c>
      <c r="Q285" s="3">
        <f>MAX((Sala[[#This Row],[Tiempo de permanencia]]-Sala[[#This Row],[Tiempo de preparación]]),0)</f>
        <v>0</v>
      </c>
      <c r="R285" s="8">
        <f>SUMIF(Cocina[Número de Orden],Sala[[#This Row],[Número de Orden]],Cocina[Ganancia bruta])</f>
        <v>158</v>
      </c>
      <c r="S285" s="8">
        <f>SUMIF(Cocina[Número de Orden],Sala[[#This Row],[Número de Orden]],Cocina[Costo Unitario])</f>
        <v>59</v>
      </c>
      <c r="T285" s="2">
        <f>Sala[[#This Row],[Fecha de Salida]]</f>
        <v>45019</v>
      </c>
      <c r="U285" s="7" t="str">
        <f>TEXT(Sala[[#This Row],[Fecha factura]],"dddd")</f>
        <v>lunes</v>
      </c>
      <c r="V285" t="str">
        <f>IF(Sala[[#This Row],[Tiempo de degustación]]&gt;0,"Sí","No")</f>
        <v>No</v>
      </c>
      <c r="W285" s="19">
        <f>IF(Sala[[#This Row],[Cobrada]]="Sí",Sala[[#This Row],[Monto total]],0)</f>
        <v>0</v>
      </c>
    </row>
    <row r="286" spans="1:23" x14ac:dyDescent="0.25">
      <c r="A286">
        <v>18</v>
      </c>
      <c r="B286" t="s">
        <v>300</v>
      </c>
      <c r="C286">
        <v>6</v>
      </c>
      <c r="D286" s="2">
        <v>45019</v>
      </c>
      <c r="E286" s="3">
        <v>0.12708333333333333</v>
      </c>
      <c r="F286" s="2">
        <v>45019</v>
      </c>
      <c r="G286" s="3">
        <v>0.25347222222222221</v>
      </c>
      <c r="H286" s="1" t="s">
        <v>23</v>
      </c>
      <c r="I286" t="s">
        <v>8</v>
      </c>
      <c r="J286" t="s">
        <v>600</v>
      </c>
      <c r="K286" s="9">
        <v>10.94</v>
      </c>
      <c r="L286" t="s">
        <v>9</v>
      </c>
      <c r="M286">
        <v>285</v>
      </c>
      <c r="N286" t="s">
        <v>594</v>
      </c>
      <c r="O286" s="3">
        <f>(Sala[[#This Row],[Hora de Salida]]-Sala[[#This Row],[Hora de llegada]])+IF(Sala[[#This Row],[Estado de la Mesa]]="Ocupada",(TEXT((15/(60*24)),"h:mm")),(TEXT(0,"h:mm")))</f>
        <v>0.12638888888888888</v>
      </c>
      <c r="P286" s="5" t="str">
        <f>TEXT(((SUMIF(Cocina[Número de Orden],Sala[[#This Row],[Número de Orden]],Cocina[Tiempo de Preparación]))/(60*24)),"h:mm")</f>
        <v>0:12</v>
      </c>
      <c r="Q286" s="3">
        <f>MAX((Sala[[#This Row],[Tiempo de permanencia]]-Sala[[#This Row],[Tiempo de preparación]]),0)</f>
        <v>0.11805555555555555</v>
      </c>
      <c r="R286" s="8">
        <f>SUMIF(Cocina[Número de Orden],Sala[[#This Row],[Número de Orden]],Cocina[Ganancia bruta])</f>
        <v>42</v>
      </c>
      <c r="S286" s="8">
        <f>SUMIF(Cocina[Número de Orden],Sala[[#This Row],[Número de Orden]],Cocina[Costo Unitario])</f>
        <v>13</v>
      </c>
      <c r="T286" s="2">
        <f>Sala[[#This Row],[Fecha de Salida]]</f>
        <v>45019</v>
      </c>
      <c r="U286" s="7" t="str">
        <f>TEXT(Sala[[#This Row],[Fecha factura]],"dddd")</f>
        <v>lunes</v>
      </c>
      <c r="V286" t="str">
        <f>IF(Sala[[#This Row],[Tiempo de degustación]]&gt;0,"Sí","No")</f>
        <v>Sí</v>
      </c>
      <c r="W286" s="19">
        <f>IF(Sala[[#This Row],[Cobrada]]="Sí",Sala[[#This Row],[Monto total]],0)</f>
        <v>42</v>
      </c>
    </row>
    <row r="287" spans="1:23" x14ac:dyDescent="0.25">
      <c r="A287">
        <v>15</v>
      </c>
      <c r="B287" t="s">
        <v>130</v>
      </c>
      <c r="C287">
        <v>6</v>
      </c>
      <c r="D287" s="2">
        <v>45019</v>
      </c>
      <c r="E287" s="3">
        <v>1.5277777777777777E-2</v>
      </c>
      <c r="F287" s="2">
        <v>45019</v>
      </c>
      <c r="G287" s="3">
        <v>0.10277777777777777</v>
      </c>
      <c r="H287" s="1" t="s">
        <v>7</v>
      </c>
      <c r="I287" t="s">
        <v>8</v>
      </c>
      <c r="J287" t="s">
        <v>601</v>
      </c>
      <c r="K287" s="9">
        <v>41.96</v>
      </c>
      <c r="L287" t="s">
        <v>28</v>
      </c>
      <c r="M287">
        <v>286</v>
      </c>
      <c r="N287" t="s">
        <v>59</v>
      </c>
      <c r="O287" s="3">
        <f>(Sala[[#This Row],[Hora de Salida]]-Sala[[#This Row],[Hora de llegada]])+IF(Sala[[#This Row],[Estado de la Mesa]]="Ocupada",(TEXT((15/(60*24)),"h:mm")),(TEXT(0,"h:mm")))</f>
        <v>9.7916666666666666E-2</v>
      </c>
      <c r="P287" s="5" t="str">
        <f>TEXT(((SUMIF(Cocina[Número de Orden],Sala[[#This Row],[Número de Orden]],Cocina[Tiempo de Preparación]))/(60*24)),"h:mm")</f>
        <v>0:25</v>
      </c>
      <c r="Q287" s="3">
        <f>MAX((Sala[[#This Row],[Tiempo de permanencia]]-Sala[[#This Row],[Tiempo de preparación]]),0)</f>
        <v>8.0555555555555547E-2</v>
      </c>
      <c r="R287" s="8">
        <f>SUMIF(Cocina[Número de Orden],Sala[[#This Row],[Número de Orden]],Cocina[Ganancia bruta])</f>
        <v>68</v>
      </c>
      <c r="S287" s="8">
        <f>SUMIF(Cocina[Número de Orden],Sala[[#This Row],[Número de Orden]],Cocina[Costo Unitario])</f>
        <v>20</v>
      </c>
      <c r="T287" s="2">
        <f>Sala[[#This Row],[Fecha de Salida]]</f>
        <v>45019</v>
      </c>
      <c r="U287" s="7" t="str">
        <f>TEXT(Sala[[#This Row],[Fecha factura]],"dddd")</f>
        <v>lunes</v>
      </c>
      <c r="V287" t="str">
        <f>IF(Sala[[#This Row],[Tiempo de degustación]]&gt;0,"Sí","No")</f>
        <v>Sí</v>
      </c>
      <c r="W287" s="19">
        <f>IF(Sala[[#This Row],[Cobrada]]="Sí",Sala[[#This Row],[Monto total]],0)</f>
        <v>68</v>
      </c>
    </row>
    <row r="288" spans="1:23" x14ac:dyDescent="0.25">
      <c r="A288">
        <v>20</v>
      </c>
      <c r="B288" t="s">
        <v>176</v>
      </c>
      <c r="C288">
        <v>2</v>
      </c>
      <c r="D288" s="2">
        <v>45019</v>
      </c>
      <c r="E288" s="3">
        <v>0.15069444444444444</v>
      </c>
      <c r="F288" s="2">
        <v>45019</v>
      </c>
      <c r="G288" s="3">
        <v>0.19722222222222222</v>
      </c>
      <c r="H288" s="1" t="s">
        <v>20</v>
      </c>
      <c r="I288" t="s">
        <v>8</v>
      </c>
      <c r="J288" t="s">
        <v>600</v>
      </c>
      <c r="K288" s="9">
        <v>31.67</v>
      </c>
      <c r="L288" t="s">
        <v>9</v>
      </c>
      <c r="M288">
        <v>287</v>
      </c>
      <c r="N288" t="s">
        <v>14</v>
      </c>
      <c r="O288" s="3">
        <f>(Sala[[#This Row],[Hora de Salida]]-Sala[[#This Row],[Hora de llegada]])+IF(Sala[[#This Row],[Estado de la Mesa]]="Ocupada",(TEXT((15/(60*24)),"h:mm")),(TEXT(0,"h:mm")))</f>
        <v>4.6527777777777779E-2</v>
      </c>
      <c r="P288" s="5" t="str">
        <f>TEXT(((SUMIF(Cocina[Número de Orden],Sala[[#This Row],[Número de Orden]],Cocina[Tiempo de Preparación]))/(60*24)),"h:mm")</f>
        <v>2:01</v>
      </c>
      <c r="Q288" s="3">
        <f>MAX((Sala[[#This Row],[Tiempo de permanencia]]-Sala[[#This Row],[Tiempo de preparación]]),0)</f>
        <v>0</v>
      </c>
      <c r="R288" s="8">
        <f>SUMIF(Cocina[Número de Orden],Sala[[#This Row],[Número de Orden]],Cocina[Ganancia bruta])</f>
        <v>202</v>
      </c>
      <c r="S288" s="8">
        <f>SUMIF(Cocina[Número de Orden],Sala[[#This Row],[Número de Orden]],Cocina[Costo Unitario])</f>
        <v>51</v>
      </c>
      <c r="T288" s="2">
        <f>Sala[[#This Row],[Fecha de Salida]]</f>
        <v>45019</v>
      </c>
      <c r="U288" s="7" t="str">
        <f>TEXT(Sala[[#This Row],[Fecha factura]],"dddd")</f>
        <v>lunes</v>
      </c>
      <c r="V288" t="str">
        <f>IF(Sala[[#This Row],[Tiempo de degustación]]&gt;0,"Sí","No")</f>
        <v>No</v>
      </c>
      <c r="W288" s="19">
        <f>IF(Sala[[#This Row],[Cobrada]]="Sí",Sala[[#This Row],[Monto total]],0)</f>
        <v>0</v>
      </c>
    </row>
    <row r="289" spans="1:23" x14ac:dyDescent="0.25">
      <c r="A289">
        <v>15</v>
      </c>
      <c r="B289" t="s">
        <v>301</v>
      </c>
      <c r="C289">
        <v>3</v>
      </c>
      <c r="D289" s="2">
        <v>45019</v>
      </c>
      <c r="E289" s="3">
        <v>8.8888888888888892E-2</v>
      </c>
      <c r="F289" s="2">
        <v>45019</v>
      </c>
      <c r="G289" s="3">
        <v>0.23125000000000001</v>
      </c>
      <c r="H289" s="1" t="s">
        <v>20</v>
      </c>
      <c r="I289" t="s">
        <v>25</v>
      </c>
      <c r="J289" t="s">
        <v>601</v>
      </c>
      <c r="K289" s="9">
        <v>13.3</v>
      </c>
      <c r="L289" t="s">
        <v>9</v>
      </c>
      <c r="M289">
        <v>288</v>
      </c>
      <c r="N289" t="s">
        <v>34</v>
      </c>
      <c r="O289" s="3">
        <f>(Sala[[#This Row],[Hora de Salida]]-Sala[[#This Row],[Hora de llegada]])+IF(Sala[[#This Row],[Estado de la Mesa]]="Ocupada",(TEXT((15/(60*24)),"h:mm")),(TEXT(0,"h:mm")))</f>
        <v>0.1423611111111111</v>
      </c>
      <c r="P289" s="5" t="str">
        <f>TEXT(((SUMIF(Cocina[Número de Orden],Sala[[#This Row],[Número de Orden]],Cocina[Tiempo de Preparación]))/(60*24)),"h:mm")</f>
        <v>0:38</v>
      </c>
      <c r="Q289" s="3">
        <f>MAX((Sala[[#This Row],[Tiempo de permanencia]]-Sala[[#This Row],[Tiempo de preparación]]),0)</f>
        <v>0.11597222222222221</v>
      </c>
      <c r="R289" s="8">
        <f>SUMIF(Cocina[Número de Orden],Sala[[#This Row],[Número de Orden]],Cocina[Ganancia bruta])</f>
        <v>86</v>
      </c>
      <c r="S289" s="8">
        <f>SUMIF(Cocina[Número de Orden],Sala[[#This Row],[Número de Orden]],Cocina[Costo Unitario])</f>
        <v>25</v>
      </c>
      <c r="T289" s="2">
        <f>Sala[[#This Row],[Fecha de Salida]]</f>
        <v>45019</v>
      </c>
      <c r="U289" s="7" t="str">
        <f>TEXT(Sala[[#This Row],[Fecha factura]],"dddd")</f>
        <v>lunes</v>
      </c>
      <c r="V289" t="str">
        <f>IF(Sala[[#This Row],[Tiempo de degustación]]&gt;0,"Sí","No")</f>
        <v>Sí</v>
      </c>
      <c r="W289" s="19">
        <f>IF(Sala[[#This Row],[Cobrada]]="Sí",Sala[[#This Row],[Monto total]],0)</f>
        <v>86</v>
      </c>
    </row>
    <row r="290" spans="1:23" x14ac:dyDescent="0.25">
      <c r="A290">
        <v>15</v>
      </c>
      <c r="B290" t="s">
        <v>302</v>
      </c>
      <c r="C290">
        <v>5</v>
      </c>
      <c r="D290" s="2">
        <v>45019</v>
      </c>
      <c r="E290" s="3">
        <v>0.13055555555555556</v>
      </c>
      <c r="F290" s="2">
        <v>45019</v>
      </c>
      <c r="G290" s="3">
        <v>0.26597222222222222</v>
      </c>
      <c r="H290" s="1" t="s">
        <v>20</v>
      </c>
      <c r="I290" t="s">
        <v>8</v>
      </c>
      <c r="J290" t="s">
        <v>600</v>
      </c>
      <c r="K290" s="9">
        <v>26.56</v>
      </c>
      <c r="L290" t="s">
        <v>17</v>
      </c>
      <c r="M290">
        <v>289</v>
      </c>
      <c r="N290" t="s">
        <v>594</v>
      </c>
      <c r="O290" s="3">
        <f>(Sala[[#This Row],[Hora de Salida]]-Sala[[#This Row],[Hora de llegada]])+IF(Sala[[#This Row],[Estado de la Mesa]]="Ocupada",(TEXT((15/(60*24)),"h:mm")),(TEXT(0,"h:mm")))</f>
        <v>0.13541666666666666</v>
      </c>
      <c r="P290" s="5" t="str">
        <f>TEXT(((SUMIF(Cocina[Número de Orden],Sala[[#This Row],[Número de Orden]],Cocina[Tiempo de Preparación]))/(60*24)),"h:mm")</f>
        <v>1:08</v>
      </c>
      <c r="Q290" s="3">
        <f>MAX((Sala[[#This Row],[Tiempo de permanencia]]-Sala[[#This Row],[Tiempo de preparación]]),0)</f>
        <v>8.8194444444444436E-2</v>
      </c>
      <c r="R290" s="8">
        <f>SUMIF(Cocina[Número de Orden],Sala[[#This Row],[Número de Orden]],Cocina[Ganancia bruta])</f>
        <v>138</v>
      </c>
      <c r="S290" s="8">
        <f>SUMIF(Cocina[Número de Orden],Sala[[#This Row],[Número de Orden]],Cocina[Costo Unitario])</f>
        <v>27</v>
      </c>
      <c r="T290" s="2">
        <f>Sala[[#This Row],[Fecha de Salida]]</f>
        <v>45019</v>
      </c>
      <c r="U290" s="7" t="str">
        <f>TEXT(Sala[[#This Row],[Fecha factura]],"dddd")</f>
        <v>lunes</v>
      </c>
      <c r="V290" t="str">
        <f>IF(Sala[[#This Row],[Tiempo de degustación]]&gt;0,"Sí","No")</f>
        <v>Sí</v>
      </c>
      <c r="W290" s="19">
        <f>IF(Sala[[#This Row],[Cobrada]]="Sí",Sala[[#This Row],[Monto total]],0)</f>
        <v>138</v>
      </c>
    </row>
    <row r="291" spans="1:23" x14ac:dyDescent="0.25">
      <c r="A291">
        <v>19</v>
      </c>
      <c r="B291" t="s">
        <v>167</v>
      </c>
      <c r="C291">
        <v>3</v>
      </c>
      <c r="D291" s="2">
        <v>45019</v>
      </c>
      <c r="E291" s="3">
        <v>8.7499999999999994E-2</v>
      </c>
      <c r="F291" s="2">
        <v>45019</v>
      </c>
      <c r="G291" s="3">
        <v>0.18958333333333333</v>
      </c>
      <c r="H291" s="1" t="s">
        <v>7</v>
      </c>
      <c r="I291" t="s">
        <v>8</v>
      </c>
      <c r="J291" t="s">
        <v>601</v>
      </c>
      <c r="K291" s="9">
        <v>14.59</v>
      </c>
      <c r="L291" t="s">
        <v>28</v>
      </c>
      <c r="M291">
        <v>290</v>
      </c>
      <c r="N291" t="s">
        <v>594</v>
      </c>
      <c r="O291" s="3">
        <f>(Sala[[#This Row],[Hora de Salida]]-Sala[[#This Row],[Hora de llegada]])+IF(Sala[[#This Row],[Estado de la Mesa]]="Ocupada",(TEXT((15/(60*24)),"h:mm")),(TEXT(0,"h:mm")))</f>
        <v>0.1125</v>
      </c>
      <c r="P291" s="5" t="str">
        <f>TEXT(((SUMIF(Cocina[Número de Orden],Sala[[#This Row],[Número de Orden]],Cocina[Tiempo de Preparación]))/(60*24)),"h:mm")</f>
        <v>0:57</v>
      </c>
      <c r="Q291" s="3">
        <f>MAX((Sala[[#This Row],[Tiempo de permanencia]]-Sala[[#This Row],[Tiempo de preparación]]),0)</f>
        <v>7.2916666666666671E-2</v>
      </c>
      <c r="R291" s="8">
        <f>SUMIF(Cocina[Número de Orden],Sala[[#This Row],[Número de Orden]],Cocina[Ganancia bruta])</f>
        <v>40</v>
      </c>
      <c r="S291" s="8">
        <f>SUMIF(Cocina[Número de Orden],Sala[[#This Row],[Número de Orden]],Cocina[Costo Unitario])</f>
        <v>25</v>
      </c>
      <c r="T291" s="2">
        <f>Sala[[#This Row],[Fecha de Salida]]</f>
        <v>45019</v>
      </c>
      <c r="U291" s="7" t="str">
        <f>TEXT(Sala[[#This Row],[Fecha factura]],"dddd")</f>
        <v>lunes</v>
      </c>
      <c r="V291" t="str">
        <f>IF(Sala[[#This Row],[Tiempo de degustación]]&gt;0,"Sí","No")</f>
        <v>Sí</v>
      </c>
      <c r="W291" s="19">
        <f>IF(Sala[[#This Row],[Cobrada]]="Sí",Sala[[#This Row],[Monto total]],0)</f>
        <v>40</v>
      </c>
    </row>
    <row r="292" spans="1:23" x14ac:dyDescent="0.25">
      <c r="A292">
        <v>2</v>
      </c>
      <c r="B292" t="s">
        <v>303</v>
      </c>
      <c r="C292">
        <v>6</v>
      </c>
      <c r="D292" s="2">
        <v>45019</v>
      </c>
      <c r="E292" s="3">
        <v>0.13750000000000001</v>
      </c>
      <c r="F292" s="2">
        <v>45019</v>
      </c>
      <c r="G292" s="3">
        <v>0.25624999999999998</v>
      </c>
      <c r="H292" s="1" t="s">
        <v>16</v>
      </c>
      <c r="I292" t="s">
        <v>12</v>
      </c>
      <c r="J292" t="s">
        <v>13</v>
      </c>
      <c r="K292" s="9">
        <v>15.44</v>
      </c>
      <c r="L292" t="s">
        <v>28</v>
      </c>
      <c r="M292">
        <v>291</v>
      </c>
      <c r="N292" t="s">
        <v>32</v>
      </c>
      <c r="O292" s="3">
        <f>(Sala[[#This Row],[Hora de Salida]]-Sala[[#This Row],[Hora de llegada]])+IF(Sala[[#This Row],[Estado de la Mesa]]="Ocupada",(TEXT((15/(60*24)),"h:mm")),(TEXT(0,"h:mm")))</f>
        <v>0.12916666666666662</v>
      </c>
      <c r="P292" s="5" t="str">
        <f>TEXT(((SUMIF(Cocina[Número de Orden],Sala[[#This Row],[Número de Orden]],Cocina[Tiempo de Preparación]))/(60*24)),"h:mm")</f>
        <v>1:35</v>
      </c>
      <c r="Q292" s="3">
        <f>MAX((Sala[[#This Row],[Tiempo de permanencia]]-Sala[[#This Row],[Tiempo de preparación]]),0)</f>
        <v>6.31944444444444E-2</v>
      </c>
      <c r="R292" s="8">
        <f>SUMIF(Cocina[Número de Orden],Sala[[#This Row],[Número de Orden]],Cocina[Ganancia bruta])</f>
        <v>260</v>
      </c>
      <c r="S292" s="8">
        <f>SUMIF(Cocina[Número de Orden],Sala[[#This Row],[Número de Orden]],Cocina[Costo Unitario])</f>
        <v>75</v>
      </c>
      <c r="T292" s="2">
        <f>Sala[[#This Row],[Fecha de Salida]]</f>
        <v>45019</v>
      </c>
      <c r="U292" s="7" t="str">
        <f>TEXT(Sala[[#This Row],[Fecha factura]],"dddd")</f>
        <v>lunes</v>
      </c>
      <c r="V292" t="str">
        <f>IF(Sala[[#This Row],[Tiempo de degustación]]&gt;0,"Sí","No")</f>
        <v>Sí</v>
      </c>
      <c r="W292" s="19">
        <f>IF(Sala[[#This Row],[Cobrada]]="Sí",Sala[[#This Row],[Monto total]],0)</f>
        <v>260</v>
      </c>
    </row>
    <row r="293" spans="1:23" x14ac:dyDescent="0.25">
      <c r="A293">
        <v>10</v>
      </c>
      <c r="B293" t="s">
        <v>304</v>
      </c>
      <c r="C293">
        <v>3</v>
      </c>
      <c r="D293" s="2">
        <v>45019</v>
      </c>
      <c r="E293" s="3">
        <v>6.2500000000000003E-3</v>
      </c>
      <c r="F293" s="2">
        <v>45019</v>
      </c>
      <c r="G293" s="3">
        <v>7.7083333333333337E-2</v>
      </c>
      <c r="H293" s="1" t="s">
        <v>7</v>
      </c>
      <c r="I293" t="s">
        <v>25</v>
      </c>
      <c r="J293" t="s">
        <v>600</v>
      </c>
      <c r="K293" s="9">
        <v>29.72</v>
      </c>
      <c r="L293" t="s">
        <v>9</v>
      </c>
      <c r="M293">
        <v>292</v>
      </c>
      <c r="N293" t="s">
        <v>59</v>
      </c>
      <c r="O293" s="3">
        <f>(Sala[[#This Row],[Hora de Salida]]-Sala[[#This Row],[Hora de llegada]])+IF(Sala[[#This Row],[Estado de la Mesa]]="Ocupada",(TEXT((15/(60*24)),"h:mm")),(TEXT(0,"h:mm")))</f>
        <v>7.0833333333333331E-2</v>
      </c>
      <c r="P293" s="5" t="str">
        <f>TEXT(((SUMIF(Cocina[Número de Orden],Sala[[#This Row],[Número de Orden]],Cocina[Tiempo de Preparación]))/(60*24)),"h:mm")</f>
        <v>0:23</v>
      </c>
      <c r="Q293" s="3">
        <f>MAX((Sala[[#This Row],[Tiempo de permanencia]]-Sala[[#This Row],[Tiempo de preparación]]),0)</f>
        <v>5.486111111111111E-2</v>
      </c>
      <c r="R293" s="8">
        <f>SUMIF(Cocina[Número de Orden],Sala[[#This Row],[Número de Orden]],Cocina[Ganancia bruta])</f>
        <v>84</v>
      </c>
      <c r="S293" s="8">
        <f>SUMIF(Cocina[Número de Orden],Sala[[#This Row],[Número de Orden]],Cocina[Costo Unitario])</f>
        <v>16</v>
      </c>
      <c r="T293" s="2">
        <f>Sala[[#This Row],[Fecha de Salida]]</f>
        <v>45019</v>
      </c>
      <c r="U293" s="7" t="str">
        <f>TEXT(Sala[[#This Row],[Fecha factura]],"dddd")</f>
        <v>lunes</v>
      </c>
      <c r="V293" t="str">
        <f>IF(Sala[[#This Row],[Tiempo de degustación]]&gt;0,"Sí","No")</f>
        <v>Sí</v>
      </c>
      <c r="W293" s="19">
        <f>IF(Sala[[#This Row],[Cobrada]]="Sí",Sala[[#This Row],[Monto total]],0)</f>
        <v>84</v>
      </c>
    </row>
    <row r="294" spans="1:23" x14ac:dyDescent="0.25">
      <c r="A294">
        <v>16</v>
      </c>
      <c r="B294" t="s">
        <v>305</v>
      </c>
      <c r="C294">
        <v>4</v>
      </c>
      <c r="D294" s="2">
        <v>45019</v>
      </c>
      <c r="E294" s="3">
        <v>0.12152777777777778</v>
      </c>
      <c r="F294" s="2">
        <v>45019</v>
      </c>
      <c r="G294" s="3">
        <v>0.19097222222222221</v>
      </c>
      <c r="H294" s="1" t="s">
        <v>7</v>
      </c>
      <c r="I294" t="s">
        <v>8</v>
      </c>
      <c r="J294" t="s">
        <v>600</v>
      </c>
      <c r="K294" s="9">
        <v>33.11</v>
      </c>
      <c r="L294" t="s">
        <v>9</v>
      </c>
      <c r="M294">
        <v>293</v>
      </c>
      <c r="N294" t="s">
        <v>59</v>
      </c>
      <c r="O294" s="3">
        <f>(Sala[[#This Row],[Hora de Salida]]-Sala[[#This Row],[Hora de llegada]])+IF(Sala[[#This Row],[Estado de la Mesa]]="Ocupada",(TEXT((15/(60*24)),"h:mm")),(TEXT(0,"h:mm")))</f>
        <v>6.9444444444444434E-2</v>
      </c>
      <c r="P294" s="5" t="str">
        <f>TEXT(((SUMIF(Cocina[Número de Orden],Sala[[#This Row],[Número de Orden]],Cocina[Tiempo de Preparación]))/(60*24)),"h:mm")</f>
        <v>2:00</v>
      </c>
      <c r="Q294" s="3">
        <f>MAX((Sala[[#This Row],[Tiempo de permanencia]]-Sala[[#This Row],[Tiempo de preparación]]),0)</f>
        <v>0</v>
      </c>
      <c r="R294" s="8">
        <f>SUMIF(Cocina[Número de Orden],Sala[[#This Row],[Número de Orden]],Cocina[Ganancia bruta])</f>
        <v>216</v>
      </c>
      <c r="S294" s="8">
        <f>SUMIF(Cocina[Número de Orden],Sala[[#This Row],[Número de Orden]],Cocina[Costo Unitario])</f>
        <v>56</v>
      </c>
      <c r="T294" s="2">
        <f>Sala[[#This Row],[Fecha de Salida]]</f>
        <v>45019</v>
      </c>
      <c r="U294" s="7" t="str">
        <f>TEXT(Sala[[#This Row],[Fecha factura]],"dddd")</f>
        <v>lunes</v>
      </c>
      <c r="V294" t="str">
        <f>IF(Sala[[#This Row],[Tiempo de degustación]]&gt;0,"Sí","No")</f>
        <v>No</v>
      </c>
      <c r="W294" s="19">
        <f>IF(Sala[[#This Row],[Cobrada]]="Sí",Sala[[#This Row],[Monto total]],0)</f>
        <v>0</v>
      </c>
    </row>
    <row r="295" spans="1:23" x14ac:dyDescent="0.25">
      <c r="A295">
        <v>17</v>
      </c>
      <c r="B295" t="s">
        <v>237</v>
      </c>
      <c r="C295">
        <v>6</v>
      </c>
      <c r="D295" s="2">
        <v>45019</v>
      </c>
      <c r="E295" s="3">
        <v>1.8055555555555554E-2</v>
      </c>
      <c r="F295" s="2">
        <v>45019</v>
      </c>
      <c r="G295" s="3">
        <v>0.16458333333333333</v>
      </c>
      <c r="H295" s="1" t="s">
        <v>16</v>
      </c>
      <c r="I295" t="s">
        <v>12</v>
      </c>
      <c r="J295" t="s">
        <v>601</v>
      </c>
      <c r="K295" s="9">
        <v>20.36</v>
      </c>
      <c r="L295" t="s">
        <v>17</v>
      </c>
      <c r="M295">
        <v>294</v>
      </c>
      <c r="N295" t="s">
        <v>14</v>
      </c>
      <c r="O295" s="3">
        <f>(Sala[[#This Row],[Hora de Salida]]-Sala[[#This Row],[Hora de llegada]])+IF(Sala[[#This Row],[Estado de la Mesa]]="Ocupada",(TEXT((15/(60*24)),"h:mm")),(TEXT(0,"h:mm")))</f>
        <v>0.14652777777777778</v>
      </c>
      <c r="P295" s="5" t="str">
        <f>TEXT(((SUMIF(Cocina[Número de Orden],Sala[[#This Row],[Número de Orden]],Cocina[Tiempo de Preparación]))/(60*24)),"h:mm")</f>
        <v>1:26</v>
      </c>
      <c r="Q295" s="3">
        <f>MAX((Sala[[#This Row],[Tiempo de permanencia]]-Sala[[#This Row],[Tiempo de preparación]]),0)</f>
        <v>8.6805555555555552E-2</v>
      </c>
      <c r="R295" s="8">
        <f>SUMIF(Cocina[Número de Orden],Sala[[#This Row],[Número de Orden]],Cocina[Ganancia bruta])</f>
        <v>326</v>
      </c>
      <c r="S295" s="8">
        <f>SUMIF(Cocina[Número de Orden],Sala[[#This Row],[Número de Orden]],Cocina[Costo Unitario])</f>
        <v>71</v>
      </c>
      <c r="T295" s="2">
        <f>Sala[[#This Row],[Fecha de Salida]]</f>
        <v>45019</v>
      </c>
      <c r="U295" s="7" t="str">
        <f>TEXT(Sala[[#This Row],[Fecha factura]],"dddd")</f>
        <v>lunes</v>
      </c>
      <c r="V295" t="str">
        <f>IF(Sala[[#This Row],[Tiempo de degustación]]&gt;0,"Sí","No")</f>
        <v>Sí</v>
      </c>
      <c r="W295" s="19">
        <f>IF(Sala[[#This Row],[Cobrada]]="Sí",Sala[[#This Row],[Monto total]],0)</f>
        <v>326</v>
      </c>
    </row>
    <row r="296" spans="1:23" x14ac:dyDescent="0.25">
      <c r="A296">
        <v>3</v>
      </c>
      <c r="B296" t="s">
        <v>306</v>
      </c>
      <c r="C296">
        <v>1</v>
      </c>
      <c r="D296" s="2">
        <v>45019</v>
      </c>
      <c r="E296" s="3">
        <v>6.9444444444444441E-3</v>
      </c>
      <c r="F296" s="2">
        <v>45019</v>
      </c>
      <c r="G296" s="3">
        <v>8.4027777777777785E-2</v>
      </c>
      <c r="H296" s="1" t="s">
        <v>16</v>
      </c>
      <c r="I296" t="s">
        <v>8</v>
      </c>
      <c r="J296" t="s">
        <v>601</v>
      </c>
      <c r="K296" s="9">
        <v>46.42</v>
      </c>
      <c r="L296" t="s">
        <v>9</v>
      </c>
      <c r="M296">
        <v>295</v>
      </c>
      <c r="N296" t="s">
        <v>34</v>
      </c>
      <c r="O296" s="3">
        <f>(Sala[[#This Row],[Hora de Salida]]-Sala[[#This Row],[Hora de llegada]])+IF(Sala[[#This Row],[Estado de la Mesa]]="Ocupada",(TEXT((15/(60*24)),"h:mm")),(TEXT(0,"h:mm")))</f>
        <v>7.7083333333333337E-2</v>
      </c>
      <c r="P296" s="5" t="str">
        <f>TEXT(((SUMIF(Cocina[Número de Orden],Sala[[#This Row],[Número de Orden]],Cocina[Tiempo de Preparación]))/(60*24)),"h:mm")</f>
        <v>2:57</v>
      </c>
      <c r="Q296" s="3">
        <f>MAX((Sala[[#This Row],[Tiempo de permanencia]]-Sala[[#This Row],[Tiempo de preparación]]),0)</f>
        <v>0</v>
      </c>
      <c r="R296" s="8">
        <f>SUMIF(Cocina[Número de Orden],Sala[[#This Row],[Número de Orden]],Cocina[Ganancia bruta])</f>
        <v>247</v>
      </c>
      <c r="S296" s="8">
        <f>SUMIF(Cocina[Número de Orden],Sala[[#This Row],[Número de Orden]],Cocina[Costo Unitario])</f>
        <v>69</v>
      </c>
      <c r="T296" s="2">
        <f>Sala[[#This Row],[Fecha de Salida]]</f>
        <v>45019</v>
      </c>
      <c r="U296" s="7" t="str">
        <f>TEXT(Sala[[#This Row],[Fecha factura]],"dddd")</f>
        <v>lunes</v>
      </c>
      <c r="V296" t="str">
        <f>IF(Sala[[#This Row],[Tiempo de degustación]]&gt;0,"Sí","No")</f>
        <v>No</v>
      </c>
      <c r="W296" s="19">
        <f>IF(Sala[[#This Row],[Cobrada]]="Sí",Sala[[#This Row],[Monto total]],0)</f>
        <v>0</v>
      </c>
    </row>
    <row r="297" spans="1:23" x14ac:dyDescent="0.25">
      <c r="A297">
        <v>14</v>
      </c>
      <c r="B297" t="s">
        <v>307</v>
      </c>
      <c r="C297">
        <v>1</v>
      </c>
      <c r="D297" s="2">
        <v>45019</v>
      </c>
      <c r="E297" s="3">
        <v>0.11736111111111111</v>
      </c>
      <c r="F297" s="2">
        <v>45019</v>
      </c>
      <c r="G297" s="3">
        <v>0.24861111111111112</v>
      </c>
      <c r="H297" s="1" t="s">
        <v>16</v>
      </c>
      <c r="I297" t="s">
        <v>25</v>
      </c>
      <c r="J297" t="s">
        <v>601</v>
      </c>
      <c r="K297" s="9">
        <v>29.07</v>
      </c>
      <c r="L297" t="s">
        <v>28</v>
      </c>
      <c r="M297">
        <v>296</v>
      </c>
      <c r="N297" t="s">
        <v>594</v>
      </c>
      <c r="O297" s="3">
        <f>(Sala[[#This Row],[Hora de Salida]]-Sala[[#This Row],[Hora de llegada]])+IF(Sala[[#This Row],[Estado de la Mesa]]="Ocupada",(TEXT((15/(60*24)),"h:mm")),(TEXT(0,"h:mm")))</f>
        <v>0.14166666666666666</v>
      </c>
      <c r="P297" s="5" t="str">
        <f>TEXT(((SUMIF(Cocina[Número de Orden],Sala[[#This Row],[Número de Orden]],Cocina[Tiempo de Preparación]))/(60*24)),"h:mm")</f>
        <v>0:46</v>
      </c>
      <c r="Q297" s="3">
        <f>MAX((Sala[[#This Row],[Tiempo de permanencia]]-Sala[[#This Row],[Tiempo de preparación]]),0)</f>
        <v>0.10972222222222222</v>
      </c>
      <c r="R297" s="8">
        <f>SUMIF(Cocina[Número de Orden],Sala[[#This Row],[Número de Orden]],Cocina[Ganancia bruta])</f>
        <v>59</v>
      </c>
      <c r="S297" s="8">
        <f>SUMIF(Cocina[Número de Orden],Sala[[#This Row],[Número de Orden]],Cocina[Costo Unitario])</f>
        <v>36</v>
      </c>
      <c r="T297" s="2">
        <f>Sala[[#This Row],[Fecha de Salida]]</f>
        <v>45019</v>
      </c>
      <c r="U297" s="7" t="str">
        <f>TEXT(Sala[[#This Row],[Fecha factura]],"dddd")</f>
        <v>lunes</v>
      </c>
      <c r="V297" t="str">
        <f>IF(Sala[[#This Row],[Tiempo de degustación]]&gt;0,"Sí","No")</f>
        <v>Sí</v>
      </c>
      <c r="W297" s="19">
        <f>IF(Sala[[#This Row],[Cobrada]]="Sí",Sala[[#This Row],[Monto total]],0)</f>
        <v>59</v>
      </c>
    </row>
    <row r="298" spans="1:23" x14ac:dyDescent="0.25">
      <c r="A298">
        <v>4</v>
      </c>
      <c r="B298" t="s">
        <v>37</v>
      </c>
      <c r="C298">
        <v>3</v>
      </c>
      <c r="D298" s="2">
        <v>45019</v>
      </c>
      <c r="E298" s="3">
        <v>4.3749999999999997E-2</v>
      </c>
      <c r="F298" s="2">
        <v>45019</v>
      </c>
      <c r="G298" s="3">
        <v>0.18541666666666667</v>
      </c>
      <c r="H298" s="1" t="s">
        <v>11</v>
      </c>
      <c r="I298" t="s">
        <v>8</v>
      </c>
      <c r="J298" t="s">
        <v>601</v>
      </c>
      <c r="K298" s="9">
        <v>43.46</v>
      </c>
      <c r="L298" t="s">
        <v>28</v>
      </c>
      <c r="M298">
        <v>297</v>
      </c>
      <c r="N298" t="s">
        <v>594</v>
      </c>
      <c r="O298" s="3">
        <f>(Sala[[#This Row],[Hora de Salida]]-Sala[[#This Row],[Hora de llegada]])+IF(Sala[[#This Row],[Estado de la Mesa]]="Ocupada",(TEXT((15/(60*24)),"h:mm")),(TEXT(0,"h:mm")))</f>
        <v>0.15208333333333332</v>
      </c>
      <c r="P298" s="5" t="str">
        <f>TEXT(((SUMIF(Cocina[Número de Orden],Sala[[#This Row],[Número de Orden]],Cocina[Tiempo de Preparación]))/(60*24)),"h:mm")</f>
        <v>1:52</v>
      </c>
      <c r="Q298" s="3">
        <f>MAX((Sala[[#This Row],[Tiempo de permanencia]]-Sala[[#This Row],[Tiempo de preparación]]),0)</f>
        <v>7.4305555555555541E-2</v>
      </c>
      <c r="R298" s="8">
        <f>SUMIF(Cocina[Número de Orden],Sala[[#This Row],[Número de Orden]],Cocina[Ganancia bruta])</f>
        <v>175</v>
      </c>
      <c r="S298" s="8">
        <f>SUMIF(Cocina[Número de Orden],Sala[[#This Row],[Número de Orden]],Cocina[Costo Unitario])</f>
        <v>40</v>
      </c>
      <c r="T298" s="2">
        <f>Sala[[#This Row],[Fecha de Salida]]</f>
        <v>45019</v>
      </c>
      <c r="U298" s="7" t="str">
        <f>TEXT(Sala[[#This Row],[Fecha factura]],"dddd")</f>
        <v>lunes</v>
      </c>
      <c r="V298" t="str">
        <f>IF(Sala[[#This Row],[Tiempo de degustación]]&gt;0,"Sí","No")</f>
        <v>Sí</v>
      </c>
      <c r="W298" s="19">
        <f>IF(Sala[[#This Row],[Cobrada]]="Sí",Sala[[#This Row],[Monto total]],0)</f>
        <v>175</v>
      </c>
    </row>
    <row r="299" spans="1:23" x14ac:dyDescent="0.25">
      <c r="A299">
        <v>11</v>
      </c>
      <c r="B299" t="s">
        <v>308</v>
      </c>
      <c r="C299">
        <v>4</v>
      </c>
      <c r="D299" s="2">
        <v>45019</v>
      </c>
      <c r="E299" s="3">
        <v>0.13472222222222222</v>
      </c>
      <c r="F299" s="2">
        <v>45019</v>
      </c>
      <c r="G299" s="3">
        <v>0.22847222222222222</v>
      </c>
      <c r="H299" s="1" t="s">
        <v>20</v>
      </c>
      <c r="I299" t="s">
        <v>12</v>
      </c>
      <c r="J299" t="s">
        <v>601</v>
      </c>
      <c r="K299" s="9">
        <v>23.24</v>
      </c>
      <c r="L299" t="s">
        <v>9</v>
      </c>
      <c r="M299">
        <v>298</v>
      </c>
      <c r="N299" t="s">
        <v>32</v>
      </c>
      <c r="O299" s="3">
        <f>(Sala[[#This Row],[Hora de Salida]]-Sala[[#This Row],[Hora de llegada]])+IF(Sala[[#This Row],[Estado de la Mesa]]="Ocupada",(TEXT((15/(60*24)),"h:mm")),(TEXT(0,"h:mm")))</f>
        <v>9.375E-2</v>
      </c>
      <c r="P299" s="5" t="str">
        <f>TEXT(((SUMIF(Cocina[Número de Orden],Sala[[#This Row],[Número de Orden]],Cocina[Tiempo de Preparación]))/(60*24)),"h:mm")</f>
        <v>2:21</v>
      </c>
      <c r="Q299" s="3">
        <f>MAX((Sala[[#This Row],[Tiempo de permanencia]]-Sala[[#This Row],[Tiempo de preparación]]),0)</f>
        <v>0</v>
      </c>
      <c r="R299" s="8">
        <f>SUMIF(Cocina[Número de Orden],Sala[[#This Row],[Número de Orden]],Cocina[Ganancia bruta])</f>
        <v>255</v>
      </c>
      <c r="S299" s="8">
        <f>SUMIF(Cocina[Número de Orden],Sala[[#This Row],[Número de Orden]],Cocina[Costo Unitario])</f>
        <v>51</v>
      </c>
      <c r="T299" s="2">
        <f>Sala[[#This Row],[Fecha de Salida]]</f>
        <v>45019</v>
      </c>
      <c r="U299" s="7" t="str">
        <f>TEXT(Sala[[#This Row],[Fecha factura]],"dddd")</f>
        <v>lunes</v>
      </c>
      <c r="V299" t="str">
        <f>IF(Sala[[#This Row],[Tiempo de degustación]]&gt;0,"Sí","No")</f>
        <v>No</v>
      </c>
      <c r="W299" s="19">
        <f>IF(Sala[[#This Row],[Cobrada]]="Sí",Sala[[#This Row],[Monto total]],0)</f>
        <v>0</v>
      </c>
    </row>
    <row r="300" spans="1:23" x14ac:dyDescent="0.25">
      <c r="A300">
        <v>6</v>
      </c>
      <c r="B300" t="s">
        <v>309</v>
      </c>
      <c r="C300">
        <v>1</v>
      </c>
      <c r="D300" s="2">
        <v>45019</v>
      </c>
      <c r="E300" s="3">
        <v>5.486111111111111E-2</v>
      </c>
      <c r="F300" s="2">
        <v>45019</v>
      </c>
      <c r="G300" s="3">
        <v>0.11458333333333333</v>
      </c>
      <c r="H300" s="1" t="s">
        <v>20</v>
      </c>
      <c r="I300" t="s">
        <v>25</v>
      </c>
      <c r="J300" t="s">
        <v>13</v>
      </c>
      <c r="K300" s="9">
        <v>29.68</v>
      </c>
      <c r="L300" t="s">
        <v>28</v>
      </c>
      <c r="M300">
        <v>299</v>
      </c>
      <c r="N300" t="s">
        <v>34</v>
      </c>
      <c r="O300" s="3">
        <f>(Sala[[#This Row],[Hora de Salida]]-Sala[[#This Row],[Hora de llegada]])+IF(Sala[[#This Row],[Estado de la Mesa]]="Ocupada",(TEXT((15/(60*24)),"h:mm")),(TEXT(0,"h:mm")))</f>
        <v>7.013888888888889E-2</v>
      </c>
      <c r="P300" s="5" t="str">
        <f>TEXT(((SUMIF(Cocina[Número de Orden],Sala[[#This Row],[Número de Orden]],Cocina[Tiempo de Preparación]))/(60*24)),"h:mm")</f>
        <v>1:53</v>
      </c>
      <c r="Q300" s="3">
        <f>MAX((Sala[[#This Row],[Tiempo de permanencia]]-Sala[[#This Row],[Tiempo de preparación]]),0)</f>
        <v>0</v>
      </c>
      <c r="R300" s="8">
        <f>SUMIF(Cocina[Número de Orden],Sala[[#This Row],[Número de Orden]],Cocina[Ganancia bruta])</f>
        <v>182</v>
      </c>
      <c r="S300" s="8">
        <f>SUMIF(Cocina[Número de Orden],Sala[[#This Row],[Número de Orden]],Cocina[Costo Unitario])</f>
        <v>58</v>
      </c>
      <c r="T300" s="2">
        <f>Sala[[#This Row],[Fecha de Salida]]</f>
        <v>45019</v>
      </c>
      <c r="U300" s="7" t="str">
        <f>TEXT(Sala[[#This Row],[Fecha factura]],"dddd")</f>
        <v>lunes</v>
      </c>
      <c r="V300" t="str">
        <f>IF(Sala[[#This Row],[Tiempo de degustación]]&gt;0,"Sí","No")</f>
        <v>No</v>
      </c>
      <c r="W300" s="19">
        <f>IF(Sala[[#This Row],[Cobrada]]="Sí",Sala[[#This Row],[Monto total]],0)</f>
        <v>0</v>
      </c>
    </row>
    <row r="301" spans="1:23" x14ac:dyDescent="0.25">
      <c r="A301">
        <v>18</v>
      </c>
      <c r="B301" t="s">
        <v>161</v>
      </c>
      <c r="C301">
        <v>6</v>
      </c>
      <c r="D301" s="2">
        <v>45019</v>
      </c>
      <c r="E301" s="3">
        <v>9.5138888888888884E-2</v>
      </c>
      <c r="F301" s="2">
        <v>45019</v>
      </c>
      <c r="G301" s="3">
        <v>0.17986111111111111</v>
      </c>
      <c r="H301" s="1" t="s">
        <v>16</v>
      </c>
      <c r="I301" t="s">
        <v>12</v>
      </c>
      <c r="J301" t="s">
        <v>601</v>
      </c>
      <c r="K301" s="9">
        <v>38.380000000000003</v>
      </c>
      <c r="L301" t="s">
        <v>9</v>
      </c>
      <c r="M301">
        <v>300</v>
      </c>
      <c r="N301" t="s">
        <v>21</v>
      </c>
      <c r="O301" s="3">
        <f>(Sala[[#This Row],[Hora de Salida]]-Sala[[#This Row],[Hora de llegada]])+IF(Sala[[#This Row],[Estado de la Mesa]]="Ocupada",(TEXT((15/(60*24)),"h:mm")),(TEXT(0,"h:mm")))</f>
        <v>8.4722222222222227E-2</v>
      </c>
      <c r="P301" s="5" t="str">
        <f>TEXT(((SUMIF(Cocina[Número de Orden],Sala[[#This Row],[Número de Orden]],Cocina[Tiempo de Preparación]))/(60*24)),"h:mm")</f>
        <v>1:58</v>
      </c>
      <c r="Q301" s="3">
        <f>MAX((Sala[[#This Row],[Tiempo de permanencia]]-Sala[[#This Row],[Tiempo de preparación]]),0)</f>
        <v>2.7777777777777818E-3</v>
      </c>
      <c r="R301" s="8">
        <f>SUMIF(Cocina[Número de Orden],Sala[[#This Row],[Número de Orden]],Cocina[Ganancia bruta])</f>
        <v>290</v>
      </c>
      <c r="S301" s="8">
        <f>SUMIF(Cocina[Número de Orden],Sala[[#This Row],[Número de Orden]],Cocina[Costo Unitario])</f>
        <v>68</v>
      </c>
      <c r="T301" s="2">
        <f>Sala[[#This Row],[Fecha de Salida]]</f>
        <v>45019</v>
      </c>
      <c r="U301" s="7" t="str">
        <f>TEXT(Sala[[#This Row],[Fecha factura]],"dddd")</f>
        <v>lunes</v>
      </c>
      <c r="V301" t="str">
        <f>IF(Sala[[#This Row],[Tiempo de degustación]]&gt;0,"Sí","No")</f>
        <v>Sí</v>
      </c>
      <c r="W301" s="19">
        <f>IF(Sala[[#This Row],[Cobrada]]="Sí",Sala[[#This Row],[Monto total]],0)</f>
        <v>290</v>
      </c>
    </row>
    <row r="302" spans="1:23" x14ac:dyDescent="0.25">
      <c r="A302">
        <v>8</v>
      </c>
      <c r="B302" t="s">
        <v>310</v>
      </c>
      <c r="C302">
        <v>6</v>
      </c>
      <c r="D302" s="2">
        <v>45019</v>
      </c>
      <c r="E302" s="3">
        <v>9.3055555555555558E-2</v>
      </c>
      <c r="F302" s="2">
        <v>45019</v>
      </c>
      <c r="G302" s="3">
        <v>0.17222222222222222</v>
      </c>
      <c r="H302" s="1" t="s">
        <v>20</v>
      </c>
      <c r="I302" t="s">
        <v>8</v>
      </c>
      <c r="J302" t="s">
        <v>601</v>
      </c>
      <c r="K302" s="9">
        <v>16.52</v>
      </c>
      <c r="L302" t="s">
        <v>9</v>
      </c>
      <c r="M302">
        <v>301</v>
      </c>
      <c r="N302" t="s">
        <v>34</v>
      </c>
      <c r="O302" s="3">
        <f>(Sala[[#This Row],[Hora de Salida]]-Sala[[#This Row],[Hora de llegada]])+IF(Sala[[#This Row],[Estado de la Mesa]]="Ocupada",(TEXT((15/(60*24)),"h:mm")),(TEXT(0,"h:mm")))</f>
        <v>7.9166666666666663E-2</v>
      </c>
      <c r="P302" s="5" t="str">
        <f>TEXT(((SUMIF(Cocina[Número de Orden],Sala[[#This Row],[Número de Orden]],Cocina[Tiempo de Preparación]))/(60*24)),"h:mm")</f>
        <v>3:03</v>
      </c>
      <c r="Q302" s="3">
        <f>MAX((Sala[[#This Row],[Tiempo de permanencia]]-Sala[[#This Row],[Tiempo de preparación]]),0)</f>
        <v>0</v>
      </c>
      <c r="R302" s="8">
        <f>SUMIF(Cocina[Número de Orden],Sala[[#This Row],[Número de Orden]],Cocina[Ganancia bruta])</f>
        <v>223</v>
      </c>
      <c r="S302" s="8">
        <f>SUMIF(Cocina[Número de Orden],Sala[[#This Row],[Número de Orden]],Cocina[Costo Unitario])</f>
        <v>63</v>
      </c>
      <c r="T302" s="2">
        <f>Sala[[#This Row],[Fecha de Salida]]</f>
        <v>45019</v>
      </c>
      <c r="U302" s="7" t="str">
        <f>TEXT(Sala[[#This Row],[Fecha factura]],"dddd")</f>
        <v>lunes</v>
      </c>
      <c r="V302" t="str">
        <f>IF(Sala[[#This Row],[Tiempo de degustación]]&gt;0,"Sí","No")</f>
        <v>No</v>
      </c>
      <c r="W302" s="19">
        <f>IF(Sala[[#This Row],[Cobrada]]="Sí",Sala[[#This Row],[Monto total]],0)</f>
        <v>0</v>
      </c>
    </row>
    <row r="303" spans="1:23" x14ac:dyDescent="0.25">
      <c r="A303">
        <v>5</v>
      </c>
      <c r="B303" t="s">
        <v>83</v>
      </c>
      <c r="C303">
        <v>2</v>
      </c>
      <c r="D303" s="2">
        <v>45019</v>
      </c>
      <c r="E303" s="3">
        <v>5.5555555555555552E-2</v>
      </c>
      <c r="F303" s="2">
        <v>45019</v>
      </c>
      <c r="G303" s="3">
        <v>0.20555555555555555</v>
      </c>
      <c r="H303" s="1" t="s">
        <v>11</v>
      </c>
      <c r="I303" t="s">
        <v>12</v>
      </c>
      <c r="J303" t="s">
        <v>601</v>
      </c>
      <c r="K303" s="9">
        <v>39.89</v>
      </c>
      <c r="L303" t="s">
        <v>9</v>
      </c>
      <c r="M303">
        <v>302</v>
      </c>
      <c r="N303" t="s">
        <v>14</v>
      </c>
      <c r="O303" s="3">
        <f>(Sala[[#This Row],[Hora de Salida]]-Sala[[#This Row],[Hora de llegada]])+IF(Sala[[#This Row],[Estado de la Mesa]]="Ocupada",(TEXT((15/(60*24)),"h:mm")),(TEXT(0,"h:mm")))</f>
        <v>0.15</v>
      </c>
      <c r="P303" s="5" t="str">
        <f>TEXT(((SUMIF(Cocina[Número de Orden],Sala[[#This Row],[Número de Orden]],Cocina[Tiempo de Preparación]))/(60*24)),"h:mm")</f>
        <v>0:15</v>
      </c>
      <c r="Q303" s="3">
        <f>MAX((Sala[[#This Row],[Tiempo de permanencia]]-Sala[[#This Row],[Tiempo de preparación]]),0)</f>
        <v>0.13958333333333334</v>
      </c>
      <c r="R303" s="8">
        <f>SUMIF(Cocina[Número de Orden],Sala[[#This Row],[Número de Orden]],Cocina[Ganancia bruta])</f>
        <v>96</v>
      </c>
      <c r="S303" s="8">
        <f>SUMIF(Cocina[Número de Orden],Sala[[#This Row],[Número de Orden]],Cocina[Costo Unitario])</f>
        <v>19</v>
      </c>
      <c r="T303" s="2">
        <f>Sala[[#This Row],[Fecha de Salida]]</f>
        <v>45019</v>
      </c>
      <c r="U303" s="7" t="str">
        <f>TEXT(Sala[[#This Row],[Fecha factura]],"dddd")</f>
        <v>lunes</v>
      </c>
      <c r="V303" t="str">
        <f>IF(Sala[[#This Row],[Tiempo de degustación]]&gt;0,"Sí","No")</f>
        <v>Sí</v>
      </c>
      <c r="W303" s="19">
        <f>IF(Sala[[#This Row],[Cobrada]]="Sí",Sala[[#This Row],[Monto total]],0)</f>
        <v>96</v>
      </c>
    </row>
    <row r="304" spans="1:23" x14ac:dyDescent="0.25">
      <c r="A304">
        <v>14</v>
      </c>
      <c r="B304" t="s">
        <v>311</v>
      </c>
      <c r="C304">
        <v>5</v>
      </c>
      <c r="D304" s="2">
        <v>45019</v>
      </c>
      <c r="E304" s="3">
        <v>0.15138888888888888</v>
      </c>
      <c r="F304" s="2">
        <v>45019</v>
      </c>
      <c r="G304" s="3">
        <v>0.26666666666666666</v>
      </c>
      <c r="H304" s="1" t="s">
        <v>20</v>
      </c>
      <c r="I304" t="s">
        <v>12</v>
      </c>
      <c r="J304" t="s">
        <v>600</v>
      </c>
      <c r="K304" s="9">
        <v>16.489999999999998</v>
      </c>
      <c r="L304" t="s">
        <v>28</v>
      </c>
      <c r="M304">
        <v>303</v>
      </c>
      <c r="N304" t="s">
        <v>18</v>
      </c>
      <c r="O304" s="3">
        <f>(Sala[[#This Row],[Hora de Salida]]-Sala[[#This Row],[Hora de llegada]])+IF(Sala[[#This Row],[Estado de la Mesa]]="Ocupada",(TEXT((15/(60*24)),"h:mm")),(TEXT(0,"h:mm")))</f>
        <v>0.12569444444444444</v>
      </c>
      <c r="P304" s="5" t="str">
        <f>TEXT(((SUMIF(Cocina[Número de Orden],Sala[[#This Row],[Número de Orden]],Cocina[Tiempo de Preparación]))/(60*24)),"h:mm")</f>
        <v>1:32</v>
      </c>
      <c r="Q304" s="3">
        <f>MAX((Sala[[#This Row],[Tiempo de permanencia]]-Sala[[#This Row],[Tiempo de preparación]]),0)</f>
        <v>6.1805555555555558E-2</v>
      </c>
      <c r="R304" s="8">
        <f>SUMIF(Cocina[Número de Orden],Sala[[#This Row],[Número de Orden]],Cocina[Ganancia bruta])</f>
        <v>210</v>
      </c>
      <c r="S304" s="8">
        <f>SUMIF(Cocina[Número de Orden],Sala[[#This Row],[Número de Orden]],Cocina[Costo Unitario])</f>
        <v>66</v>
      </c>
      <c r="T304" s="2">
        <f>Sala[[#This Row],[Fecha de Salida]]</f>
        <v>45019</v>
      </c>
      <c r="U304" s="7" t="str">
        <f>TEXT(Sala[[#This Row],[Fecha factura]],"dddd")</f>
        <v>lunes</v>
      </c>
      <c r="V304" t="str">
        <f>IF(Sala[[#This Row],[Tiempo de degustación]]&gt;0,"Sí","No")</f>
        <v>Sí</v>
      </c>
      <c r="W304" s="19">
        <f>IF(Sala[[#This Row],[Cobrada]]="Sí",Sala[[#This Row],[Monto total]],0)</f>
        <v>210</v>
      </c>
    </row>
    <row r="305" spans="1:23" x14ac:dyDescent="0.25">
      <c r="A305">
        <v>6</v>
      </c>
      <c r="B305" t="s">
        <v>312</v>
      </c>
      <c r="C305">
        <v>4</v>
      </c>
      <c r="D305" s="2">
        <v>45019</v>
      </c>
      <c r="E305" s="3">
        <v>0.14166666666666666</v>
      </c>
      <c r="F305" s="2">
        <v>45019</v>
      </c>
      <c r="G305" s="3">
        <v>0.19444444444444445</v>
      </c>
      <c r="H305" s="1" t="s">
        <v>11</v>
      </c>
      <c r="I305" t="s">
        <v>8</v>
      </c>
      <c r="J305" t="s">
        <v>601</v>
      </c>
      <c r="K305" s="9">
        <v>22.05</v>
      </c>
      <c r="L305" t="s">
        <v>9</v>
      </c>
      <c r="M305">
        <v>304</v>
      </c>
      <c r="N305" t="s">
        <v>14</v>
      </c>
      <c r="O305" s="3">
        <f>(Sala[[#This Row],[Hora de Salida]]-Sala[[#This Row],[Hora de llegada]])+IF(Sala[[#This Row],[Estado de la Mesa]]="Ocupada",(TEXT((15/(60*24)),"h:mm")),(TEXT(0,"h:mm")))</f>
        <v>5.2777777777777785E-2</v>
      </c>
      <c r="P305" s="5" t="str">
        <f>TEXT(((SUMIF(Cocina[Número de Orden],Sala[[#This Row],[Número de Orden]],Cocina[Tiempo de Preparación]))/(60*24)),"h:mm")</f>
        <v>1:25</v>
      </c>
      <c r="Q305" s="3">
        <f>MAX((Sala[[#This Row],[Tiempo de permanencia]]-Sala[[#This Row],[Tiempo de preparación]]),0)</f>
        <v>0</v>
      </c>
      <c r="R305" s="8">
        <f>SUMIF(Cocina[Número de Orden],Sala[[#This Row],[Número de Orden]],Cocina[Ganancia bruta])</f>
        <v>279</v>
      </c>
      <c r="S305" s="8">
        <f>SUMIF(Cocina[Número de Orden],Sala[[#This Row],[Número de Orden]],Cocina[Costo Unitario])</f>
        <v>76</v>
      </c>
      <c r="T305" s="2">
        <f>Sala[[#This Row],[Fecha de Salida]]</f>
        <v>45019</v>
      </c>
      <c r="U305" s="7" t="str">
        <f>TEXT(Sala[[#This Row],[Fecha factura]],"dddd")</f>
        <v>lunes</v>
      </c>
      <c r="V305" t="str">
        <f>IF(Sala[[#This Row],[Tiempo de degustación]]&gt;0,"Sí","No")</f>
        <v>No</v>
      </c>
      <c r="W305" s="19">
        <f>IF(Sala[[#This Row],[Cobrada]]="Sí",Sala[[#This Row],[Monto total]],0)</f>
        <v>0</v>
      </c>
    </row>
    <row r="306" spans="1:23" x14ac:dyDescent="0.25">
      <c r="A306">
        <v>1</v>
      </c>
      <c r="B306" t="s">
        <v>313</v>
      </c>
      <c r="C306">
        <v>2</v>
      </c>
      <c r="D306" s="2">
        <v>45019</v>
      </c>
      <c r="E306" s="3">
        <v>3.125E-2</v>
      </c>
      <c r="F306" s="2">
        <v>45019</v>
      </c>
      <c r="G306" s="3">
        <v>0.17569444444444443</v>
      </c>
      <c r="H306" s="1" t="s">
        <v>11</v>
      </c>
      <c r="I306" t="s">
        <v>8</v>
      </c>
      <c r="J306" t="s">
        <v>601</v>
      </c>
      <c r="K306" s="9">
        <v>37.92</v>
      </c>
      <c r="L306" t="s">
        <v>9</v>
      </c>
      <c r="M306">
        <v>305</v>
      </c>
      <c r="N306" t="s">
        <v>47</v>
      </c>
      <c r="O306" s="3">
        <f>(Sala[[#This Row],[Hora de Salida]]-Sala[[#This Row],[Hora de llegada]])+IF(Sala[[#This Row],[Estado de la Mesa]]="Ocupada",(TEXT((15/(60*24)),"h:mm")),(TEXT(0,"h:mm")))</f>
        <v>0.14444444444444443</v>
      </c>
      <c r="P306" s="5" t="str">
        <f>TEXT(((SUMIF(Cocina[Número de Orden],Sala[[#This Row],[Número de Orden]],Cocina[Tiempo de Preparación]))/(60*24)),"h:mm")</f>
        <v>1:05</v>
      </c>
      <c r="Q306" s="3">
        <f>MAX((Sala[[#This Row],[Tiempo de permanencia]]-Sala[[#This Row],[Tiempo de preparación]]),0)</f>
        <v>9.9305555555555536E-2</v>
      </c>
      <c r="R306" s="8">
        <f>SUMIF(Cocina[Número de Orden],Sala[[#This Row],[Número de Orden]],Cocina[Ganancia bruta])</f>
        <v>128</v>
      </c>
      <c r="S306" s="8">
        <f>SUMIF(Cocina[Número de Orden],Sala[[#This Row],[Número de Orden]],Cocina[Costo Unitario])</f>
        <v>35</v>
      </c>
      <c r="T306" s="2">
        <f>Sala[[#This Row],[Fecha de Salida]]</f>
        <v>45019</v>
      </c>
      <c r="U306" s="7" t="str">
        <f>TEXT(Sala[[#This Row],[Fecha factura]],"dddd")</f>
        <v>lunes</v>
      </c>
      <c r="V306" t="str">
        <f>IF(Sala[[#This Row],[Tiempo de degustación]]&gt;0,"Sí","No")</f>
        <v>Sí</v>
      </c>
      <c r="W306" s="19">
        <f>IF(Sala[[#This Row],[Cobrada]]="Sí",Sala[[#This Row],[Monto total]],0)</f>
        <v>128</v>
      </c>
    </row>
    <row r="307" spans="1:23" x14ac:dyDescent="0.25">
      <c r="A307">
        <v>7</v>
      </c>
      <c r="B307" t="s">
        <v>314</v>
      </c>
      <c r="C307">
        <v>4</v>
      </c>
      <c r="D307" s="2">
        <v>45019</v>
      </c>
      <c r="E307" s="3">
        <v>2.0833333333333333E-3</v>
      </c>
      <c r="F307" s="2">
        <v>45019</v>
      </c>
      <c r="G307" s="3">
        <v>0.10555555555555556</v>
      </c>
      <c r="H307" s="1" t="s">
        <v>20</v>
      </c>
      <c r="I307" t="s">
        <v>8</v>
      </c>
      <c r="J307" t="s">
        <v>601</v>
      </c>
      <c r="K307" s="9">
        <v>16.96</v>
      </c>
      <c r="L307" t="s">
        <v>28</v>
      </c>
      <c r="M307">
        <v>306</v>
      </c>
      <c r="N307" t="s">
        <v>47</v>
      </c>
      <c r="O307" s="3">
        <f>(Sala[[#This Row],[Hora de Salida]]-Sala[[#This Row],[Hora de llegada]])+IF(Sala[[#This Row],[Estado de la Mesa]]="Ocupada",(TEXT((15/(60*24)),"h:mm")),(TEXT(0,"h:mm")))</f>
        <v>0.11388888888888889</v>
      </c>
      <c r="P307" s="5" t="str">
        <f>TEXT(((SUMIF(Cocina[Número de Orden],Sala[[#This Row],[Número de Orden]],Cocina[Tiempo de Preparación]))/(60*24)),"h:mm")</f>
        <v>0:21</v>
      </c>
      <c r="Q307" s="3">
        <f>MAX((Sala[[#This Row],[Tiempo de permanencia]]-Sala[[#This Row],[Tiempo de preparación]]),0)</f>
        <v>9.930555555555555E-2</v>
      </c>
      <c r="R307" s="8">
        <f>SUMIF(Cocina[Número de Orden],Sala[[#This Row],[Número de Orden]],Cocina[Ganancia bruta])</f>
        <v>32</v>
      </c>
      <c r="S307" s="8">
        <f>SUMIF(Cocina[Número de Orden],Sala[[#This Row],[Número de Orden]],Cocina[Costo Unitario])</f>
        <v>19</v>
      </c>
      <c r="T307" s="2">
        <f>Sala[[#This Row],[Fecha de Salida]]</f>
        <v>45019</v>
      </c>
      <c r="U307" s="7" t="str">
        <f>TEXT(Sala[[#This Row],[Fecha factura]],"dddd")</f>
        <v>lunes</v>
      </c>
      <c r="V307" t="str">
        <f>IF(Sala[[#This Row],[Tiempo de degustación]]&gt;0,"Sí","No")</f>
        <v>Sí</v>
      </c>
      <c r="W307" s="19">
        <f>IF(Sala[[#This Row],[Cobrada]]="Sí",Sala[[#This Row],[Monto total]],0)</f>
        <v>32</v>
      </c>
    </row>
    <row r="308" spans="1:23" x14ac:dyDescent="0.25">
      <c r="A308">
        <v>20</v>
      </c>
      <c r="B308" t="s">
        <v>41</v>
      </c>
      <c r="C308">
        <v>5</v>
      </c>
      <c r="D308" s="2">
        <v>45019</v>
      </c>
      <c r="E308" s="3">
        <v>0.13125000000000001</v>
      </c>
      <c r="F308" s="2">
        <v>45019</v>
      </c>
      <c r="G308" s="3">
        <v>0.23541666666666666</v>
      </c>
      <c r="H308" s="1" t="s">
        <v>11</v>
      </c>
      <c r="I308" t="s">
        <v>8</v>
      </c>
      <c r="J308" t="s">
        <v>13</v>
      </c>
      <c r="K308" s="9">
        <v>31.66</v>
      </c>
      <c r="L308" t="s">
        <v>17</v>
      </c>
      <c r="M308">
        <v>307</v>
      </c>
      <c r="N308" t="s">
        <v>593</v>
      </c>
      <c r="O308" s="3">
        <f>(Sala[[#This Row],[Hora de Salida]]-Sala[[#This Row],[Hora de llegada]])+IF(Sala[[#This Row],[Estado de la Mesa]]="Ocupada",(TEXT((15/(60*24)),"h:mm")),(TEXT(0,"h:mm")))</f>
        <v>0.10416666666666666</v>
      </c>
      <c r="P308" s="5" t="str">
        <f>TEXT(((SUMIF(Cocina[Número de Orden],Sala[[#This Row],[Número de Orden]],Cocina[Tiempo de Preparación]))/(60*24)),"h:mm")</f>
        <v>0:39</v>
      </c>
      <c r="Q308" s="3">
        <f>MAX((Sala[[#This Row],[Tiempo de permanencia]]-Sala[[#This Row],[Tiempo de preparación]]),0)</f>
        <v>7.7083333333333323E-2</v>
      </c>
      <c r="R308" s="8">
        <f>SUMIF(Cocina[Número de Orden],Sala[[#This Row],[Número de Orden]],Cocina[Ganancia bruta])</f>
        <v>63</v>
      </c>
      <c r="S308" s="8">
        <f>SUMIF(Cocina[Número de Orden],Sala[[#This Row],[Número de Orden]],Cocina[Costo Unitario])</f>
        <v>13</v>
      </c>
      <c r="T308" s="2">
        <f>Sala[[#This Row],[Fecha de Salida]]</f>
        <v>45019</v>
      </c>
      <c r="U308" s="7" t="str">
        <f>TEXT(Sala[[#This Row],[Fecha factura]],"dddd")</f>
        <v>lunes</v>
      </c>
      <c r="V308" t="str">
        <f>IF(Sala[[#This Row],[Tiempo de degustación]]&gt;0,"Sí","No")</f>
        <v>Sí</v>
      </c>
      <c r="W308" s="19">
        <f>IF(Sala[[#This Row],[Cobrada]]="Sí",Sala[[#This Row],[Monto total]],0)</f>
        <v>63</v>
      </c>
    </row>
    <row r="309" spans="1:23" x14ac:dyDescent="0.25">
      <c r="A309">
        <v>14</v>
      </c>
      <c r="B309" t="s">
        <v>315</v>
      </c>
      <c r="C309">
        <v>6</v>
      </c>
      <c r="D309" s="2">
        <v>45019</v>
      </c>
      <c r="E309" s="3">
        <v>7.9861111111111105E-2</v>
      </c>
      <c r="F309" s="2">
        <v>45019</v>
      </c>
      <c r="G309" s="3">
        <v>0.19375000000000001</v>
      </c>
      <c r="H309" s="1" t="s">
        <v>16</v>
      </c>
      <c r="I309" t="s">
        <v>8</v>
      </c>
      <c r="J309" t="s">
        <v>601</v>
      </c>
      <c r="K309" s="9">
        <v>33.79</v>
      </c>
      <c r="L309" t="s">
        <v>9</v>
      </c>
      <c r="M309">
        <v>308</v>
      </c>
      <c r="N309" t="s">
        <v>34</v>
      </c>
      <c r="O309" s="3">
        <f>(Sala[[#This Row],[Hora de Salida]]-Sala[[#This Row],[Hora de llegada]])+IF(Sala[[#This Row],[Estado de la Mesa]]="Ocupada",(TEXT((15/(60*24)),"h:mm")),(TEXT(0,"h:mm")))</f>
        <v>0.1138888888888889</v>
      </c>
      <c r="P309" s="5" t="str">
        <f>TEXT(((SUMIF(Cocina[Número de Orden],Sala[[#This Row],[Número de Orden]],Cocina[Tiempo de Preparación]))/(60*24)),"h:mm")</f>
        <v>3:06</v>
      </c>
      <c r="Q309" s="3">
        <f>MAX((Sala[[#This Row],[Tiempo de permanencia]]-Sala[[#This Row],[Tiempo de preparación]]),0)</f>
        <v>0</v>
      </c>
      <c r="R309" s="8">
        <f>SUMIF(Cocina[Número de Orden],Sala[[#This Row],[Número de Orden]],Cocina[Ganancia bruta])</f>
        <v>222</v>
      </c>
      <c r="S309" s="8">
        <f>SUMIF(Cocina[Número de Orden],Sala[[#This Row],[Número de Orden]],Cocina[Costo Unitario])</f>
        <v>76</v>
      </c>
      <c r="T309" s="2">
        <f>Sala[[#This Row],[Fecha de Salida]]</f>
        <v>45019</v>
      </c>
      <c r="U309" s="7" t="str">
        <f>TEXT(Sala[[#This Row],[Fecha factura]],"dddd")</f>
        <v>lunes</v>
      </c>
      <c r="V309" t="str">
        <f>IF(Sala[[#This Row],[Tiempo de degustación]]&gt;0,"Sí","No")</f>
        <v>No</v>
      </c>
      <c r="W309" s="19">
        <f>IF(Sala[[#This Row],[Cobrada]]="Sí",Sala[[#This Row],[Monto total]],0)</f>
        <v>0</v>
      </c>
    </row>
    <row r="310" spans="1:23" x14ac:dyDescent="0.25">
      <c r="A310">
        <v>9</v>
      </c>
      <c r="B310" t="s">
        <v>316</v>
      </c>
      <c r="C310">
        <v>3</v>
      </c>
      <c r="D310" s="2">
        <v>45019</v>
      </c>
      <c r="E310" s="3">
        <v>1.9444444444444445E-2</v>
      </c>
      <c r="F310" s="2">
        <v>45019</v>
      </c>
      <c r="G310" s="3">
        <v>0.1701388888888889</v>
      </c>
      <c r="H310" s="1" t="s">
        <v>11</v>
      </c>
      <c r="I310" t="s">
        <v>8</v>
      </c>
      <c r="J310" t="s">
        <v>601</v>
      </c>
      <c r="K310" s="9">
        <v>36.090000000000003</v>
      </c>
      <c r="L310" t="s">
        <v>9</v>
      </c>
      <c r="M310">
        <v>309</v>
      </c>
      <c r="N310" t="s">
        <v>59</v>
      </c>
      <c r="O310" s="3">
        <f>(Sala[[#This Row],[Hora de Salida]]-Sala[[#This Row],[Hora de llegada]])+IF(Sala[[#This Row],[Estado de la Mesa]]="Ocupada",(TEXT((15/(60*24)),"h:mm")),(TEXT(0,"h:mm")))</f>
        <v>0.15069444444444446</v>
      </c>
      <c r="P310" s="5" t="str">
        <f>TEXT(((SUMIF(Cocina[Número de Orden],Sala[[#This Row],[Número de Orden]],Cocina[Tiempo de Preparación]))/(60*24)),"h:mm")</f>
        <v>2:03</v>
      </c>
      <c r="Q310" s="3">
        <f>MAX((Sala[[#This Row],[Tiempo de permanencia]]-Sala[[#This Row],[Tiempo de preparación]]),0)</f>
        <v>6.5277777777777796E-2</v>
      </c>
      <c r="R310" s="8">
        <f>SUMIF(Cocina[Número de Orden],Sala[[#This Row],[Número de Orden]],Cocina[Ganancia bruta])</f>
        <v>172</v>
      </c>
      <c r="S310" s="8">
        <f>SUMIF(Cocina[Número de Orden],Sala[[#This Row],[Número de Orden]],Cocina[Costo Unitario])</f>
        <v>65</v>
      </c>
      <c r="T310" s="2">
        <f>Sala[[#This Row],[Fecha de Salida]]</f>
        <v>45019</v>
      </c>
      <c r="U310" s="7" t="str">
        <f>TEXT(Sala[[#This Row],[Fecha factura]],"dddd")</f>
        <v>lunes</v>
      </c>
      <c r="V310" t="str">
        <f>IF(Sala[[#This Row],[Tiempo de degustación]]&gt;0,"Sí","No")</f>
        <v>Sí</v>
      </c>
      <c r="W310" s="19">
        <f>IF(Sala[[#This Row],[Cobrada]]="Sí",Sala[[#This Row],[Monto total]],0)</f>
        <v>172</v>
      </c>
    </row>
    <row r="311" spans="1:23" x14ac:dyDescent="0.25">
      <c r="A311">
        <v>17</v>
      </c>
      <c r="B311" t="s">
        <v>317</v>
      </c>
      <c r="C311">
        <v>3</v>
      </c>
      <c r="D311" s="2">
        <v>45019</v>
      </c>
      <c r="E311" s="3">
        <v>0.12777777777777777</v>
      </c>
      <c r="F311" s="2">
        <v>45019</v>
      </c>
      <c r="G311" s="3">
        <v>0.26597222222222222</v>
      </c>
      <c r="H311" s="1" t="s">
        <v>20</v>
      </c>
      <c r="I311" t="s">
        <v>25</v>
      </c>
      <c r="J311" t="s">
        <v>601</v>
      </c>
      <c r="K311" s="9">
        <v>11.47</v>
      </c>
      <c r="L311" t="s">
        <v>17</v>
      </c>
      <c r="M311">
        <v>310</v>
      </c>
      <c r="N311" t="s">
        <v>34</v>
      </c>
      <c r="O311" s="3">
        <f>(Sala[[#This Row],[Hora de Salida]]-Sala[[#This Row],[Hora de llegada]])+IF(Sala[[#This Row],[Estado de la Mesa]]="Ocupada",(TEXT((15/(60*24)),"h:mm")),(TEXT(0,"h:mm")))</f>
        <v>0.13819444444444445</v>
      </c>
      <c r="P311" s="5" t="str">
        <f>TEXT(((SUMIF(Cocina[Número de Orden],Sala[[#This Row],[Número de Orden]],Cocina[Tiempo de Preparación]))/(60*24)),"h:mm")</f>
        <v>1:37</v>
      </c>
      <c r="Q311" s="3">
        <f>MAX((Sala[[#This Row],[Tiempo de permanencia]]-Sala[[#This Row],[Tiempo de preparación]]),0)</f>
        <v>7.0833333333333345E-2</v>
      </c>
      <c r="R311" s="8">
        <f>SUMIF(Cocina[Número de Orden],Sala[[#This Row],[Número de Orden]],Cocina[Ganancia bruta])</f>
        <v>138</v>
      </c>
      <c r="S311" s="8">
        <f>SUMIF(Cocina[Número de Orden],Sala[[#This Row],[Número de Orden]],Cocina[Costo Unitario])</f>
        <v>33</v>
      </c>
      <c r="T311" s="2">
        <f>Sala[[#This Row],[Fecha de Salida]]</f>
        <v>45019</v>
      </c>
      <c r="U311" s="7" t="str">
        <f>TEXT(Sala[[#This Row],[Fecha factura]],"dddd")</f>
        <v>lunes</v>
      </c>
      <c r="V311" t="str">
        <f>IF(Sala[[#This Row],[Tiempo de degustación]]&gt;0,"Sí","No")</f>
        <v>Sí</v>
      </c>
      <c r="W311" s="19">
        <f>IF(Sala[[#This Row],[Cobrada]]="Sí",Sala[[#This Row],[Monto total]],0)</f>
        <v>138</v>
      </c>
    </row>
    <row r="312" spans="1:23" x14ac:dyDescent="0.25">
      <c r="A312">
        <v>6</v>
      </c>
      <c r="B312" t="s">
        <v>318</v>
      </c>
      <c r="C312">
        <v>4</v>
      </c>
      <c r="D312" s="2">
        <v>45019</v>
      </c>
      <c r="E312" s="3">
        <v>6.9444444444444448E-2</v>
      </c>
      <c r="F312" s="2">
        <v>45019</v>
      </c>
      <c r="G312" s="3">
        <v>0.11319444444444444</v>
      </c>
      <c r="H312" s="1" t="s">
        <v>7</v>
      </c>
      <c r="I312" t="s">
        <v>12</v>
      </c>
      <c r="J312" t="s">
        <v>13</v>
      </c>
      <c r="K312" s="9">
        <v>39.270000000000003</v>
      </c>
      <c r="L312" t="s">
        <v>28</v>
      </c>
      <c r="M312">
        <v>311</v>
      </c>
      <c r="N312" t="s">
        <v>21</v>
      </c>
      <c r="O312" s="3">
        <f>(Sala[[#This Row],[Hora de Salida]]-Sala[[#This Row],[Hora de llegada]])+IF(Sala[[#This Row],[Estado de la Mesa]]="Ocupada",(TEXT((15/(60*24)),"h:mm")),(TEXT(0,"h:mm")))</f>
        <v>5.4166666666666662E-2</v>
      </c>
      <c r="P312" s="5" t="str">
        <f>TEXT(((SUMIF(Cocina[Número de Orden],Sala[[#This Row],[Número de Orden]],Cocina[Tiempo de Preparación]))/(60*24)),"h:mm")</f>
        <v>1:14</v>
      </c>
      <c r="Q312" s="3">
        <f>MAX((Sala[[#This Row],[Tiempo de permanencia]]-Sala[[#This Row],[Tiempo de preparación]]),0)</f>
        <v>2.7777777777777748E-3</v>
      </c>
      <c r="R312" s="8">
        <f>SUMIF(Cocina[Número de Orden],Sala[[#This Row],[Número de Orden]],Cocina[Ganancia bruta])</f>
        <v>53</v>
      </c>
      <c r="S312" s="8">
        <f>SUMIF(Cocina[Número de Orden],Sala[[#This Row],[Número de Orden]],Cocina[Costo Unitario])</f>
        <v>31</v>
      </c>
      <c r="T312" s="2">
        <f>Sala[[#This Row],[Fecha de Salida]]</f>
        <v>45019</v>
      </c>
      <c r="U312" s="7" t="str">
        <f>TEXT(Sala[[#This Row],[Fecha factura]],"dddd")</f>
        <v>lunes</v>
      </c>
      <c r="V312" t="str">
        <f>IF(Sala[[#This Row],[Tiempo de degustación]]&gt;0,"Sí","No")</f>
        <v>Sí</v>
      </c>
      <c r="W312" s="19">
        <f>IF(Sala[[#This Row],[Cobrada]]="Sí",Sala[[#This Row],[Monto total]],0)</f>
        <v>53</v>
      </c>
    </row>
    <row r="313" spans="1:23" x14ac:dyDescent="0.25">
      <c r="A313">
        <v>2</v>
      </c>
      <c r="B313" t="s">
        <v>319</v>
      </c>
      <c r="C313">
        <v>4</v>
      </c>
      <c r="D313" s="2">
        <v>45019</v>
      </c>
      <c r="E313" s="3">
        <v>0.12986111111111112</v>
      </c>
      <c r="F313" s="2">
        <v>45019</v>
      </c>
      <c r="G313" s="3">
        <v>0.25833333333333336</v>
      </c>
      <c r="H313" s="1" t="s">
        <v>7</v>
      </c>
      <c r="I313" t="s">
        <v>8</v>
      </c>
      <c r="J313" t="s">
        <v>601</v>
      </c>
      <c r="K313" s="9">
        <v>30.89</v>
      </c>
      <c r="L313" t="s">
        <v>9</v>
      </c>
      <c r="M313">
        <v>312</v>
      </c>
      <c r="N313" t="s">
        <v>34</v>
      </c>
      <c r="O313" s="3">
        <f>(Sala[[#This Row],[Hora de Salida]]-Sala[[#This Row],[Hora de llegada]])+IF(Sala[[#This Row],[Estado de la Mesa]]="Ocupada",(TEXT((15/(60*24)),"h:mm")),(TEXT(0,"h:mm")))</f>
        <v>0.12847222222222224</v>
      </c>
      <c r="P313" s="5" t="str">
        <f>TEXT(((SUMIF(Cocina[Número de Orden],Sala[[#This Row],[Número de Orden]],Cocina[Tiempo de Preparación]))/(60*24)),"h:mm")</f>
        <v>0:55</v>
      </c>
      <c r="Q313" s="3">
        <f>MAX((Sala[[#This Row],[Tiempo de permanencia]]-Sala[[#This Row],[Tiempo de preparación]]),0)</f>
        <v>9.027777777777779E-2</v>
      </c>
      <c r="R313" s="8">
        <f>SUMIF(Cocina[Número de Orden],Sala[[#This Row],[Número de Orden]],Cocina[Ganancia bruta])</f>
        <v>134</v>
      </c>
      <c r="S313" s="8">
        <f>SUMIF(Cocina[Número de Orden],Sala[[#This Row],[Número de Orden]],Cocina[Costo Unitario])</f>
        <v>40</v>
      </c>
      <c r="T313" s="2">
        <f>Sala[[#This Row],[Fecha de Salida]]</f>
        <v>45019</v>
      </c>
      <c r="U313" s="7" t="str">
        <f>TEXT(Sala[[#This Row],[Fecha factura]],"dddd")</f>
        <v>lunes</v>
      </c>
      <c r="V313" t="str">
        <f>IF(Sala[[#This Row],[Tiempo de degustación]]&gt;0,"Sí","No")</f>
        <v>Sí</v>
      </c>
      <c r="W313" s="19">
        <f>IF(Sala[[#This Row],[Cobrada]]="Sí",Sala[[#This Row],[Monto total]],0)</f>
        <v>134</v>
      </c>
    </row>
    <row r="314" spans="1:23" x14ac:dyDescent="0.25">
      <c r="A314">
        <v>10</v>
      </c>
      <c r="B314" t="s">
        <v>30</v>
      </c>
      <c r="C314">
        <v>3</v>
      </c>
      <c r="D314" s="2">
        <v>45019</v>
      </c>
      <c r="E314" s="3">
        <v>9.930555555555555E-2</v>
      </c>
      <c r="F314" s="2">
        <v>45019</v>
      </c>
      <c r="G314" s="3">
        <v>0.24027777777777778</v>
      </c>
      <c r="H314" s="1" t="s">
        <v>11</v>
      </c>
      <c r="I314" t="s">
        <v>12</v>
      </c>
      <c r="J314" t="s">
        <v>600</v>
      </c>
      <c r="K314" s="9">
        <v>43.14</v>
      </c>
      <c r="L314" t="s">
        <v>9</v>
      </c>
      <c r="M314">
        <v>313</v>
      </c>
      <c r="N314" t="s">
        <v>594</v>
      </c>
      <c r="O314" s="3">
        <f>(Sala[[#This Row],[Hora de Salida]]-Sala[[#This Row],[Hora de llegada]])+IF(Sala[[#This Row],[Estado de la Mesa]]="Ocupada",(TEXT((15/(60*24)),"h:mm")),(TEXT(0,"h:mm")))</f>
        <v>0.14097222222222222</v>
      </c>
      <c r="P314" s="5" t="str">
        <f>TEXT(((SUMIF(Cocina[Número de Orden],Sala[[#This Row],[Número de Orden]],Cocina[Tiempo de Preparación]))/(60*24)),"h:mm")</f>
        <v>1:46</v>
      </c>
      <c r="Q314" s="3">
        <f>MAX((Sala[[#This Row],[Tiempo de permanencia]]-Sala[[#This Row],[Tiempo de preparación]]),0)</f>
        <v>6.7361111111111108E-2</v>
      </c>
      <c r="R314" s="8">
        <f>SUMIF(Cocina[Número de Orden],Sala[[#This Row],[Número de Orden]],Cocina[Ganancia bruta])</f>
        <v>232</v>
      </c>
      <c r="S314" s="8">
        <f>SUMIF(Cocina[Número de Orden],Sala[[#This Row],[Número de Orden]],Cocina[Costo Unitario])</f>
        <v>66</v>
      </c>
      <c r="T314" s="2">
        <f>Sala[[#This Row],[Fecha de Salida]]</f>
        <v>45019</v>
      </c>
      <c r="U314" s="7" t="str">
        <f>TEXT(Sala[[#This Row],[Fecha factura]],"dddd")</f>
        <v>lunes</v>
      </c>
      <c r="V314" t="str">
        <f>IF(Sala[[#This Row],[Tiempo de degustación]]&gt;0,"Sí","No")</f>
        <v>Sí</v>
      </c>
      <c r="W314" s="19">
        <f>IF(Sala[[#This Row],[Cobrada]]="Sí",Sala[[#This Row],[Monto total]],0)</f>
        <v>232</v>
      </c>
    </row>
    <row r="315" spans="1:23" x14ac:dyDescent="0.25">
      <c r="A315">
        <v>20</v>
      </c>
      <c r="B315" t="s">
        <v>320</v>
      </c>
      <c r="C315">
        <v>5</v>
      </c>
      <c r="D315" s="2">
        <v>45019</v>
      </c>
      <c r="E315" s="3">
        <v>3.1944444444444442E-2</v>
      </c>
      <c r="F315" s="2">
        <v>45019</v>
      </c>
      <c r="G315" s="3">
        <v>0.16180555555555556</v>
      </c>
      <c r="H315" s="1" t="s">
        <v>23</v>
      </c>
      <c r="I315" t="s">
        <v>8</v>
      </c>
      <c r="J315" t="s">
        <v>600</v>
      </c>
      <c r="K315" s="9">
        <v>32.18</v>
      </c>
      <c r="L315" t="s">
        <v>28</v>
      </c>
      <c r="M315">
        <v>314</v>
      </c>
      <c r="N315" t="s">
        <v>47</v>
      </c>
      <c r="O315" s="3">
        <f>(Sala[[#This Row],[Hora de Salida]]-Sala[[#This Row],[Hora de llegada]])+IF(Sala[[#This Row],[Estado de la Mesa]]="Ocupada",(TEXT((15/(60*24)),"h:mm")),(TEXT(0,"h:mm")))</f>
        <v>0.14027777777777778</v>
      </c>
      <c r="P315" s="5" t="str">
        <f>TEXT(((SUMIF(Cocina[Número de Orden],Sala[[#This Row],[Número de Orden]],Cocina[Tiempo de Preparación]))/(60*24)),"h:mm")</f>
        <v>0:05</v>
      </c>
      <c r="Q315" s="3">
        <f>MAX((Sala[[#This Row],[Tiempo de permanencia]]-Sala[[#This Row],[Tiempo de preparación]]),0)</f>
        <v>0.13680555555555557</v>
      </c>
      <c r="R315" s="8">
        <f>SUMIF(Cocina[Número de Orden],Sala[[#This Row],[Número de Orden]],Cocina[Ganancia bruta])</f>
        <v>27</v>
      </c>
      <c r="S315" s="8">
        <f>SUMIF(Cocina[Número de Orden],Sala[[#This Row],[Número de Orden]],Cocina[Costo Unitario])</f>
        <v>16</v>
      </c>
      <c r="T315" s="2">
        <f>Sala[[#This Row],[Fecha de Salida]]</f>
        <v>45019</v>
      </c>
      <c r="U315" s="7" t="str">
        <f>TEXT(Sala[[#This Row],[Fecha factura]],"dddd")</f>
        <v>lunes</v>
      </c>
      <c r="V315" t="str">
        <f>IF(Sala[[#This Row],[Tiempo de degustación]]&gt;0,"Sí","No")</f>
        <v>Sí</v>
      </c>
      <c r="W315" s="19">
        <f>IF(Sala[[#This Row],[Cobrada]]="Sí",Sala[[#This Row],[Monto total]],0)</f>
        <v>27</v>
      </c>
    </row>
    <row r="316" spans="1:23" x14ac:dyDescent="0.25">
      <c r="A316">
        <v>14</v>
      </c>
      <c r="B316" t="s">
        <v>321</v>
      </c>
      <c r="C316">
        <v>1</v>
      </c>
      <c r="D316" s="2">
        <v>45019</v>
      </c>
      <c r="E316" s="3">
        <v>8.3333333333333332E-3</v>
      </c>
      <c r="F316" s="2">
        <v>45019</v>
      </c>
      <c r="G316" s="3">
        <v>0.1451388888888889</v>
      </c>
      <c r="H316" s="1" t="s">
        <v>16</v>
      </c>
      <c r="I316" t="s">
        <v>8</v>
      </c>
      <c r="J316" t="s">
        <v>601</v>
      </c>
      <c r="K316" s="9">
        <v>20.6</v>
      </c>
      <c r="L316" t="s">
        <v>17</v>
      </c>
      <c r="M316">
        <v>315</v>
      </c>
      <c r="N316" t="s">
        <v>47</v>
      </c>
      <c r="O316" s="3">
        <f>(Sala[[#This Row],[Hora de Salida]]-Sala[[#This Row],[Hora de llegada]])+IF(Sala[[#This Row],[Estado de la Mesa]]="Ocupada",(TEXT((15/(60*24)),"h:mm")),(TEXT(0,"h:mm")))</f>
        <v>0.13680555555555557</v>
      </c>
      <c r="P316" s="5" t="str">
        <f>TEXT(((SUMIF(Cocina[Número de Orden],Sala[[#This Row],[Número de Orden]],Cocina[Tiempo de Preparación]))/(60*24)),"h:mm")</f>
        <v>2:06</v>
      </c>
      <c r="Q316" s="3">
        <f>MAX((Sala[[#This Row],[Tiempo de permanencia]]-Sala[[#This Row],[Tiempo de preparación]]),0)</f>
        <v>4.9305555555555575E-2</v>
      </c>
      <c r="R316" s="8">
        <f>SUMIF(Cocina[Número de Orden],Sala[[#This Row],[Número de Orden]],Cocina[Ganancia bruta])</f>
        <v>161</v>
      </c>
      <c r="S316" s="8">
        <f>SUMIF(Cocina[Número de Orden],Sala[[#This Row],[Número de Orden]],Cocina[Costo Unitario])</f>
        <v>61</v>
      </c>
      <c r="T316" s="2">
        <f>Sala[[#This Row],[Fecha de Salida]]</f>
        <v>45019</v>
      </c>
      <c r="U316" s="7" t="str">
        <f>TEXT(Sala[[#This Row],[Fecha factura]],"dddd")</f>
        <v>lunes</v>
      </c>
      <c r="V316" t="str">
        <f>IF(Sala[[#This Row],[Tiempo de degustación]]&gt;0,"Sí","No")</f>
        <v>Sí</v>
      </c>
      <c r="W316" s="19">
        <f>IF(Sala[[#This Row],[Cobrada]]="Sí",Sala[[#This Row],[Monto total]],0)</f>
        <v>161</v>
      </c>
    </row>
    <row r="317" spans="1:23" x14ac:dyDescent="0.25">
      <c r="A317">
        <v>2</v>
      </c>
      <c r="B317" t="s">
        <v>322</v>
      </c>
      <c r="C317">
        <v>2</v>
      </c>
      <c r="D317" s="2">
        <v>45019</v>
      </c>
      <c r="E317" s="3">
        <v>6.805555555555555E-2</v>
      </c>
      <c r="F317" s="2">
        <v>45019</v>
      </c>
      <c r="G317" s="3">
        <v>0.23055555555555557</v>
      </c>
      <c r="H317" s="1" t="s">
        <v>20</v>
      </c>
      <c r="I317" t="s">
        <v>12</v>
      </c>
      <c r="J317" t="s">
        <v>601</v>
      </c>
      <c r="K317" s="9">
        <v>31.13</v>
      </c>
      <c r="L317" t="s">
        <v>9</v>
      </c>
      <c r="M317">
        <v>316</v>
      </c>
      <c r="N317" t="s">
        <v>593</v>
      </c>
      <c r="O317" s="3">
        <f>(Sala[[#This Row],[Hora de Salida]]-Sala[[#This Row],[Hora de llegada]])+IF(Sala[[#This Row],[Estado de la Mesa]]="Ocupada",(TEXT((15/(60*24)),"h:mm")),(TEXT(0,"h:mm")))</f>
        <v>0.16250000000000003</v>
      </c>
      <c r="P317" s="5" t="str">
        <f>TEXT(((SUMIF(Cocina[Número de Orden],Sala[[#This Row],[Número de Orden]],Cocina[Tiempo de Preparación]))/(60*24)),"h:mm")</f>
        <v>2:38</v>
      </c>
      <c r="Q317" s="3">
        <f>MAX((Sala[[#This Row],[Tiempo de permanencia]]-Sala[[#This Row],[Tiempo de preparación]]),0)</f>
        <v>5.2777777777777812E-2</v>
      </c>
      <c r="R317" s="8">
        <f>SUMIF(Cocina[Número de Orden],Sala[[#This Row],[Número de Orden]],Cocina[Ganancia bruta])</f>
        <v>160</v>
      </c>
      <c r="S317" s="8">
        <f>SUMIF(Cocina[Número de Orden],Sala[[#This Row],[Número de Orden]],Cocina[Costo Unitario])</f>
        <v>64</v>
      </c>
      <c r="T317" s="2">
        <f>Sala[[#This Row],[Fecha de Salida]]</f>
        <v>45019</v>
      </c>
      <c r="U317" s="7" t="str">
        <f>TEXT(Sala[[#This Row],[Fecha factura]],"dddd")</f>
        <v>lunes</v>
      </c>
      <c r="V317" t="str">
        <f>IF(Sala[[#This Row],[Tiempo de degustación]]&gt;0,"Sí","No")</f>
        <v>Sí</v>
      </c>
      <c r="W317" s="19">
        <f>IF(Sala[[#This Row],[Cobrada]]="Sí",Sala[[#This Row],[Monto total]],0)</f>
        <v>160</v>
      </c>
    </row>
    <row r="318" spans="1:23" x14ac:dyDescent="0.25">
      <c r="A318">
        <v>17</v>
      </c>
      <c r="B318" t="s">
        <v>103</v>
      </c>
      <c r="C318">
        <v>2</v>
      </c>
      <c r="D318" s="2">
        <v>45019</v>
      </c>
      <c r="E318" s="3">
        <v>0.10069444444444445</v>
      </c>
      <c r="F318" s="2">
        <v>45019</v>
      </c>
      <c r="G318" s="3">
        <v>0.26111111111111113</v>
      </c>
      <c r="H318" s="1" t="s">
        <v>16</v>
      </c>
      <c r="I318" t="s">
        <v>12</v>
      </c>
      <c r="J318" t="s">
        <v>13</v>
      </c>
      <c r="K318" s="9">
        <v>24.55</v>
      </c>
      <c r="L318" t="s">
        <v>17</v>
      </c>
      <c r="M318">
        <v>317</v>
      </c>
      <c r="N318" t="s">
        <v>34</v>
      </c>
      <c r="O318" s="3">
        <f>(Sala[[#This Row],[Hora de Salida]]-Sala[[#This Row],[Hora de llegada]])+IF(Sala[[#This Row],[Estado de la Mesa]]="Ocupada",(TEXT((15/(60*24)),"h:mm")),(TEXT(0,"h:mm")))</f>
        <v>0.16041666666666668</v>
      </c>
      <c r="P318" s="5" t="str">
        <f>TEXT(((SUMIF(Cocina[Número de Orden],Sala[[#This Row],[Número de Orden]],Cocina[Tiempo de Preparación]))/(60*24)),"h:mm")</f>
        <v>1:28</v>
      </c>
      <c r="Q318" s="3">
        <f>MAX((Sala[[#This Row],[Tiempo de permanencia]]-Sala[[#This Row],[Tiempo de preparación]]),0)</f>
        <v>9.9305555555555564E-2</v>
      </c>
      <c r="R318" s="8">
        <f>SUMIF(Cocina[Número de Orden],Sala[[#This Row],[Número de Orden]],Cocina[Ganancia bruta])</f>
        <v>178</v>
      </c>
      <c r="S318" s="8">
        <f>SUMIF(Cocina[Número de Orden],Sala[[#This Row],[Número de Orden]],Cocina[Costo Unitario])</f>
        <v>52</v>
      </c>
      <c r="T318" s="2">
        <f>Sala[[#This Row],[Fecha de Salida]]</f>
        <v>45019</v>
      </c>
      <c r="U318" s="7" t="str">
        <f>TEXT(Sala[[#This Row],[Fecha factura]],"dddd")</f>
        <v>lunes</v>
      </c>
      <c r="V318" t="str">
        <f>IF(Sala[[#This Row],[Tiempo de degustación]]&gt;0,"Sí","No")</f>
        <v>Sí</v>
      </c>
      <c r="W318" s="19">
        <f>IF(Sala[[#This Row],[Cobrada]]="Sí",Sala[[#This Row],[Monto total]],0)</f>
        <v>178</v>
      </c>
    </row>
    <row r="319" spans="1:23" x14ac:dyDescent="0.25">
      <c r="A319">
        <v>13</v>
      </c>
      <c r="B319" t="s">
        <v>323</v>
      </c>
      <c r="C319">
        <v>3</v>
      </c>
      <c r="D319" s="2">
        <v>45019</v>
      </c>
      <c r="E319" s="3">
        <v>0.14791666666666667</v>
      </c>
      <c r="F319" s="2">
        <v>45019</v>
      </c>
      <c r="G319" s="3">
        <v>0.21458333333333332</v>
      </c>
      <c r="H319" s="1" t="s">
        <v>7</v>
      </c>
      <c r="I319" t="s">
        <v>25</v>
      </c>
      <c r="J319" t="s">
        <v>601</v>
      </c>
      <c r="K319" s="9">
        <v>10.08</v>
      </c>
      <c r="L319" t="s">
        <v>9</v>
      </c>
      <c r="M319">
        <v>318</v>
      </c>
      <c r="N319" t="s">
        <v>29</v>
      </c>
      <c r="O319" s="3">
        <f>(Sala[[#This Row],[Hora de Salida]]-Sala[[#This Row],[Hora de llegada]])+IF(Sala[[#This Row],[Estado de la Mesa]]="Ocupada",(TEXT((15/(60*24)),"h:mm")),(TEXT(0,"h:mm")))</f>
        <v>6.6666666666666652E-2</v>
      </c>
      <c r="P319" s="5" t="str">
        <f>TEXT(((SUMIF(Cocina[Número de Orden],Sala[[#This Row],[Número de Orden]],Cocina[Tiempo de Preparación]))/(60*24)),"h:mm")</f>
        <v>0:39</v>
      </c>
      <c r="Q319" s="3">
        <f>MAX((Sala[[#This Row],[Tiempo de permanencia]]-Sala[[#This Row],[Tiempo de preparación]]),0)</f>
        <v>3.9583333333333318E-2</v>
      </c>
      <c r="R319" s="8">
        <f>SUMIF(Cocina[Número de Orden],Sala[[#This Row],[Número de Orden]],Cocina[Ganancia bruta])</f>
        <v>29</v>
      </c>
      <c r="S319" s="8">
        <f>SUMIF(Cocina[Número de Orden],Sala[[#This Row],[Número de Orden]],Cocina[Costo Unitario])</f>
        <v>17</v>
      </c>
      <c r="T319" s="2">
        <f>Sala[[#This Row],[Fecha de Salida]]</f>
        <v>45019</v>
      </c>
      <c r="U319" s="7" t="str">
        <f>TEXT(Sala[[#This Row],[Fecha factura]],"dddd")</f>
        <v>lunes</v>
      </c>
      <c r="V319" t="str">
        <f>IF(Sala[[#This Row],[Tiempo de degustación]]&gt;0,"Sí","No")</f>
        <v>Sí</v>
      </c>
      <c r="W319" s="19">
        <f>IF(Sala[[#This Row],[Cobrada]]="Sí",Sala[[#This Row],[Monto total]],0)</f>
        <v>29</v>
      </c>
    </row>
    <row r="320" spans="1:23" x14ac:dyDescent="0.25">
      <c r="A320">
        <v>1</v>
      </c>
      <c r="B320" t="s">
        <v>324</v>
      </c>
      <c r="C320">
        <v>1</v>
      </c>
      <c r="D320" s="2">
        <v>45019</v>
      </c>
      <c r="E320" s="3">
        <v>3.3333333333333333E-2</v>
      </c>
      <c r="F320" s="2">
        <v>45019</v>
      </c>
      <c r="G320" s="3">
        <v>0.16597222222222222</v>
      </c>
      <c r="H320" s="1" t="s">
        <v>11</v>
      </c>
      <c r="I320" t="s">
        <v>8</v>
      </c>
      <c r="J320" t="s">
        <v>13</v>
      </c>
      <c r="K320" s="9">
        <v>30.05</v>
      </c>
      <c r="L320" t="s">
        <v>17</v>
      </c>
      <c r="M320">
        <v>319</v>
      </c>
      <c r="N320" t="s">
        <v>32</v>
      </c>
      <c r="O320" s="3">
        <f>(Sala[[#This Row],[Hora de Salida]]-Sala[[#This Row],[Hora de llegada]])+IF(Sala[[#This Row],[Estado de la Mesa]]="Ocupada",(TEXT((15/(60*24)),"h:mm")),(TEXT(0,"h:mm")))</f>
        <v>0.13263888888888889</v>
      </c>
      <c r="P320" s="5" t="str">
        <f>TEXT(((SUMIF(Cocina[Número de Orden],Sala[[#This Row],[Número de Orden]],Cocina[Tiempo de Preparación]))/(60*24)),"h:mm")</f>
        <v>2:06</v>
      </c>
      <c r="Q320" s="3">
        <f>MAX((Sala[[#This Row],[Tiempo de permanencia]]-Sala[[#This Row],[Tiempo de preparación]]),0)</f>
        <v>4.5138888888888895E-2</v>
      </c>
      <c r="R320" s="8">
        <f>SUMIF(Cocina[Número de Orden],Sala[[#This Row],[Número de Orden]],Cocina[Ganancia bruta])</f>
        <v>268</v>
      </c>
      <c r="S320" s="8">
        <f>SUMIF(Cocina[Número de Orden],Sala[[#This Row],[Número de Orden]],Cocina[Costo Unitario])</f>
        <v>84</v>
      </c>
      <c r="T320" s="2">
        <f>Sala[[#This Row],[Fecha de Salida]]</f>
        <v>45019</v>
      </c>
      <c r="U320" s="7" t="str">
        <f>TEXT(Sala[[#This Row],[Fecha factura]],"dddd")</f>
        <v>lunes</v>
      </c>
      <c r="V320" t="str">
        <f>IF(Sala[[#This Row],[Tiempo de degustación]]&gt;0,"Sí","No")</f>
        <v>Sí</v>
      </c>
      <c r="W320" s="19">
        <f>IF(Sala[[#This Row],[Cobrada]]="Sí",Sala[[#This Row],[Monto total]],0)</f>
        <v>268</v>
      </c>
    </row>
    <row r="321" spans="1:23" x14ac:dyDescent="0.25">
      <c r="A321">
        <v>9</v>
      </c>
      <c r="B321" t="s">
        <v>325</v>
      </c>
      <c r="C321">
        <v>1</v>
      </c>
      <c r="D321" s="2">
        <v>45019</v>
      </c>
      <c r="E321" s="3">
        <v>6.25E-2</v>
      </c>
      <c r="F321" s="2">
        <v>45019</v>
      </c>
      <c r="G321" s="3">
        <v>0.17847222222222223</v>
      </c>
      <c r="H321" s="1" t="s">
        <v>7</v>
      </c>
      <c r="I321" t="s">
        <v>8</v>
      </c>
      <c r="J321" t="s">
        <v>600</v>
      </c>
      <c r="K321" s="9">
        <v>44.02</v>
      </c>
      <c r="L321" t="s">
        <v>9</v>
      </c>
      <c r="M321">
        <v>320</v>
      </c>
      <c r="N321" t="s">
        <v>594</v>
      </c>
      <c r="O321" s="3">
        <f>(Sala[[#This Row],[Hora de Salida]]-Sala[[#This Row],[Hora de llegada]])+IF(Sala[[#This Row],[Estado de la Mesa]]="Ocupada",(TEXT((15/(60*24)),"h:mm")),(TEXT(0,"h:mm")))</f>
        <v>0.11597222222222223</v>
      </c>
      <c r="P321" s="5" t="str">
        <f>TEXT(((SUMIF(Cocina[Número de Orden],Sala[[#This Row],[Número de Orden]],Cocina[Tiempo de Preparación]))/(60*24)),"h:mm")</f>
        <v>2:10</v>
      </c>
      <c r="Q321" s="3">
        <f>MAX((Sala[[#This Row],[Tiempo de permanencia]]-Sala[[#This Row],[Tiempo de preparación]]),0)</f>
        <v>2.569444444444445E-2</v>
      </c>
      <c r="R321" s="8">
        <f>SUMIF(Cocina[Número de Orden],Sala[[#This Row],[Número de Orden]],Cocina[Ganancia bruta])</f>
        <v>98</v>
      </c>
      <c r="S321" s="8">
        <f>SUMIF(Cocina[Número de Orden],Sala[[#This Row],[Número de Orden]],Cocina[Costo Unitario])</f>
        <v>46</v>
      </c>
      <c r="T321" s="2">
        <f>Sala[[#This Row],[Fecha de Salida]]</f>
        <v>45019</v>
      </c>
      <c r="U321" s="7" t="str">
        <f>TEXT(Sala[[#This Row],[Fecha factura]],"dddd")</f>
        <v>lunes</v>
      </c>
      <c r="V321" t="str">
        <f>IF(Sala[[#This Row],[Tiempo de degustación]]&gt;0,"Sí","No")</f>
        <v>Sí</v>
      </c>
      <c r="W321" s="19">
        <f>IF(Sala[[#This Row],[Cobrada]]="Sí",Sala[[#This Row],[Monto total]],0)</f>
        <v>98</v>
      </c>
    </row>
    <row r="322" spans="1:23" x14ac:dyDescent="0.25">
      <c r="A322">
        <v>18</v>
      </c>
      <c r="B322" t="s">
        <v>326</v>
      </c>
      <c r="C322">
        <v>5</v>
      </c>
      <c r="D322" s="2">
        <v>45019</v>
      </c>
      <c r="E322" s="3">
        <v>8.611111111111111E-2</v>
      </c>
      <c r="F322" s="2">
        <v>45019</v>
      </c>
      <c r="G322" s="3">
        <v>0.17916666666666667</v>
      </c>
      <c r="H322" s="1" t="s">
        <v>11</v>
      </c>
      <c r="I322" t="s">
        <v>8</v>
      </c>
      <c r="J322" t="s">
        <v>601</v>
      </c>
      <c r="K322" s="9">
        <v>23.59</v>
      </c>
      <c r="L322" t="s">
        <v>17</v>
      </c>
      <c r="M322">
        <v>321</v>
      </c>
      <c r="N322" t="s">
        <v>29</v>
      </c>
      <c r="O322" s="3">
        <f>(Sala[[#This Row],[Hora de Salida]]-Sala[[#This Row],[Hora de llegada]])+IF(Sala[[#This Row],[Estado de la Mesa]]="Ocupada",(TEXT((15/(60*24)),"h:mm")),(TEXT(0,"h:mm")))</f>
        <v>9.3055555555555558E-2</v>
      </c>
      <c r="P322" s="5" t="str">
        <f>TEXT(((SUMIF(Cocina[Número de Orden],Sala[[#This Row],[Número de Orden]],Cocina[Tiempo de Preparación]))/(60*24)),"h:mm")</f>
        <v>1:35</v>
      </c>
      <c r="Q322" s="3">
        <f>MAX((Sala[[#This Row],[Tiempo de permanencia]]-Sala[[#This Row],[Tiempo de preparación]]),0)</f>
        <v>2.7083333333333334E-2</v>
      </c>
      <c r="R322" s="8">
        <f>SUMIF(Cocina[Número de Orden],Sala[[#This Row],[Número de Orden]],Cocina[Ganancia bruta])</f>
        <v>141</v>
      </c>
      <c r="S322" s="8">
        <f>SUMIF(Cocina[Número de Orden],Sala[[#This Row],[Número de Orden]],Cocina[Costo Unitario])</f>
        <v>43</v>
      </c>
      <c r="T322" s="2">
        <f>Sala[[#This Row],[Fecha de Salida]]</f>
        <v>45019</v>
      </c>
      <c r="U322" s="7" t="str">
        <f>TEXT(Sala[[#This Row],[Fecha factura]],"dddd")</f>
        <v>lunes</v>
      </c>
      <c r="V322" t="str">
        <f>IF(Sala[[#This Row],[Tiempo de degustación]]&gt;0,"Sí","No")</f>
        <v>Sí</v>
      </c>
      <c r="W322" s="19">
        <f>IF(Sala[[#This Row],[Cobrada]]="Sí",Sala[[#This Row],[Monto total]],0)</f>
        <v>141</v>
      </c>
    </row>
    <row r="323" spans="1:23" x14ac:dyDescent="0.25">
      <c r="A323">
        <v>12</v>
      </c>
      <c r="B323" t="s">
        <v>327</v>
      </c>
      <c r="C323">
        <v>1</v>
      </c>
      <c r="D323" s="2">
        <v>45019</v>
      </c>
      <c r="E323" s="3">
        <v>0.15347222222222223</v>
      </c>
      <c r="F323" s="2">
        <v>45019</v>
      </c>
      <c r="G323" s="3">
        <v>0.24097222222222223</v>
      </c>
      <c r="H323" s="1" t="s">
        <v>16</v>
      </c>
      <c r="I323" t="s">
        <v>25</v>
      </c>
      <c r="J323" t="s">
        <v>601</v>
      </c>
      <c r="K323" s="9">
        <v>24.69</v>
      </c>
      <c r="L323" t="s">
        <v>28</v>
      </c>
      <c r="M323">
        <v>322</v>
      </c>
      <c r="N323" t="s">
        <v>44</v>
      </c>
      <c r="O323" s="3">
        <f>(Sala[[#This Row],[Hora de Salida]]-Sala[[#This Row],[Hora de llegada]])+IF(Sala[[#This Row],[Estado de la Mesa]]="Ocupada",(TEXT((15/(60*24)),"h:mm")),(TEXT(0,"h:mm")))</f>
        <v>9.7916666666666666E-2</v>
      </c>
      <c r="P323" s="5" t="str">
        <f>TEXT(((SUMIF(Cocina[Número de Orden],Sala[[#This Row],[Número de Orden]],Cocina[Tiempo de Preparación]))/(60*24)),"h:mm")</f>
        <v>1:00</v>
      </c>
      <c r="Q323" s="3">
        <f>MAX((Sala[[#This Row],[Tiempo de permanencia]]-Sala[[#This Row],[Tiempo de preparación]]),0)</f>
        <v>5.6250000000000001E-2</v>
      </c>
      <c r="R323" s="8">
        <f>SUMIF(Cocina[Número de Orden],Sala[[#This Row],[Número de Orden]],Cocina[Ganancia bruta])</f>
        <v>85</v>
      </c>
      <c r="S323" s="8">
        <f>SUMIF(Cocina[Número de Orden],Sala[[#This Row],[Número de Orden]],Cocina[Costo Unitario])</f>
        <v>32</v>
      </c>
      <c r="T323" s="2">
        <f>Sala[[#This Row],[Fecha de Salida]]</f>
        <v>45019</v>
      </c>
      <c r="U323" s="7" t="str">
        <f>TEXT(Sala[[#This Row],[Fecha factura]],"dddd")</f>
        <v>lunes</v>
      </c>
      <c r="V323" t="str">
        <f>IF(Sala[[#This Row],[Tiempo de degustación]]&gt;0,"Sí","No")</f>
        <v>Sí</v>
      </c>
      <c r="W323" s="19">
        <f>IF(Sala[[#This Row],[Cobrada]]="Sí",Sala[[#This Row],[Monto total]],0)</f>
        <v>85</v>
      </c>
    </row>
    <row r="324" spans="1:23" x14ac:dyDescent="0.25">
      <c r="A324">
        <v>8</v>
      </c>
      <c r="B324" t="s">
        <v>328</v>
      </c>
      <c r="C324">
        <v>1</v>
      </c>
      <c r="D324" s="2">
        <v>45019</v>
      </c>
      <c r="E324" s="3">
        <v>5.7638888888888892E-2</v>
      </c>
      <c r="F324" s="2">
        <v>45019</v>
      </c>
      <c r="G324" s="3">
        <v>0.17986111111111111</v>
      </c>
      <c r="H324" s="1" t="s">
        <v>20</v>
      </c>
      <c r="I324" t="s">
        <v>12</v>
      </c>
      <c r="J324" t="s">
        <v>13</v>
      </c>
      <c r="K324" s="9">
        <v>44.3</v>
      </c>
      <c r="L324" t="s">
        <v>17</v>
      </c>
      <c r="M324">
        <v>323</v>
      </c>
      <c r="N324" t="s">
        <v>47</v>
      </c>
      <c r="O324" s="3">
        <f>(Sala[[#This Row],[Hora de Salida]]-Sala[[#This Row],[Hora de llegada]])+IF(Sala[[#This Row],[Estado de la Mesa]]="Ocupada",(TEXT((15/(60*24)),"h:mm")),(TEXT(0,"h:mm")))</f>
        <v>0.12222222222222222</v>
      </c>
      <c r="P324" s="5" t="str">
        <f>TEXT(((SUMIF(Cocina[Número de Orden],Sala[[#This Row],[Número de Orden]],Cocina[Tiempo de Preparación]))/(60*24)),"h:mm")</f>
        <v>2:02</v>
      </c>
      <c r="Q324" s="3">
        <f>MAX((Sala[[#This Row],[Tiempo de permanencia]]-Sala[[#This Row],[Tiempo de preparación]]),0)</f>
        <v>3.7499999999999992E-2</v>
      </c>
      <c r="R324" s="8">
        <f>SUMIF(Cocina[Número de Orden],Sala[[#This Row],[Número de Orden]],Cocina[Ganancia bruta])</f>
        <v>208</v>
      </c>
      <c r="S324" s="8">
        <f>SUMIF(Cocina[Número de Orden],Sala[[#This Row],[Número de Orden]],Cocina[Costo Unitario])</f>
        <v>54</v>
      </c>
      <c r="T324" s="2">
        <f>Sala[[#This Row],[Fecha de Salida]]</f>
        <v>45019</v>
      </c>
      <c r="U324" s="7" t="str">
        <f>TEXT(Sala[[#This Row],[Fecha factura]],"dddd")</f>
        <v>lunes</v>
      </c>
      <c r="V324" t="str">
        <f>IF(Sala[[#This Row],[Tiempo de degustación]]&gt;0,"Sí","No")</f>
        <v>Sí</v>
      </c>
      <c r="W324" s="19">
        <f>IF(Sala[[#This Row],[Cobrada]]="Sí",Sala[[#This Row],[Monto total]],0)</f>
        <v>208</v>
      </c>
    </row>
    <row r="325" spans="1:23" x14ac:dyDescent="0.25">
      <c r="A325">
        <v>9</v>
      </c>
      <c r="B325" t="s">
        <v>329</v>
      </c>
      <c r="C325">
        <v>6</v>
      </c>
      <c r="D325" s="2">
        <v>45019</v>
      </c>
      <c r="E325" s="3">
        <v>2.9861111111111113E-2</v>
      </c>
      <c r="F325" s="2">
        <v>45019</v>
      </c>
      <c r="G325" s="3">
        <v>7.7083333333333337E-2</v>
      </c>
      <c r="H325" s="1" t="s">
        <v>11</v>
      </c>
      <c r="I325" t="s">
        <v>25</v>
      </c>
      <c r="J325" t="s">
        <v>601</v>
      </c>
      <c r="K325" s="9">
        <v>21.6</v>
      </c>
      <c r="L325" t="s">
        <v>17</v>
      </c>
      <c r="M325">
        <v>324</v>
      </c>
      <c r="N325" t="s">
        <v>593</v>
      </c>
      <c r="O325" s="3">
        <f>(Sala[[#This Row],[Hora de Salida]]-Sala[[#This Row],[Hora de llegada]])+IF(Sala[[#This Row],[Estado de la Mesa]]="Ocupada",(TEXT((15/(60*24)),"h:mm")),(TEXT(0,"h:mm")))</f>
        <v>4.7222222222222221E-2</v>
      </c>
      <c r="P325" s="5" t="str">
        <f>TEXT(((SUMIF(Cocina[Número de Orden],Sala[[#This Row],[Número de Orden]],Cocina[Tiempo de Preparación]))/(60*24)),"h:mm")</f>
        <v>1:30</v>
      </c>
      <c r="Q325" s="3">
        <f>MAX((Sala[[#This Row],[Tiempo de permanencia]]-Sala[[#This Row],[Tiempo de preparación]]),0)</f>
        <v>0</v>
      </c>
      <c r="R325" s="8">
        <f>SUMIF(Cocina[Número de Orden],Sala[[#This Row],[Número de Orden]],Cocina[Ganancia bruta])</f>
        <v>137</v>
      </c>
      <c r="S325" s="8">
        <f>SUMIF(Cocina[Número de Orden],Sala[[#This Row],[Número de Orden]],Cocina[Costo Unitario])</f>
        <v>49</v>
      </c>
      <c r="T325" s="2">
        <f>Sala[[#This Row],[Fecha de Salida]]</f>
        <v>45019</v>
      </c>
      <c r="U325" s="7" t="str">
        <f>TEXT(Sala[[#This Row],[Fecha factura]],"dddd")</f>
        <v>lunes</v>
      </c>
      <c r="V325" t="str">
        <f>IF(Sala[[#This Row],[Tiempo de degustación]]&gt;0,"Sí","No")</f>
        <v>No</v>
      </c>
      <c r="W325" s="19">
        <f>IF(Sala[[#This Row],[Cobrada]]="Sí",Sala[[#This Row],[Monto total]],0)</f>
        <v>0</v>
      </c>
    </row>
    <row r="326" spans="1:23" x14ac:dyDescent="0.25">
      <c r="A326">
        <v>18</v>
      </c>
      <c r="B326" t="s">
        <v>330</v>
      </c>
      <c r="C326">
        <v>1</v>
      </c>
      <c r="D326" s="2">
        <v>45019</v>
      </c>
      <c r="E326" s="3">
        <v>4.1666666666666664E-2</v>
      </c>
      <c r="F326" s="2">
        <v>45019</v>
      </c>
      <c r="G326" s="3">
        <v>9.583333333333334E-2</v>
      </c>
      <c r="H326" s="1" t="s">
        <v>16</v>
      </c>
      <c r="I326" t="s">
        <v>8</v>
      </c>
      <c r="J326" t="s">
        <v>601</v>
      </c>
      <c r="K326" s="9">
        <v>32.5</v>
      </c>
      <c r="L326" t="s">
        <v>9</v>
      </c>
      <c r="M326">
        <v>325</v>
      </c>
      <c r="N326" t="s">
        <v>593</v>
      </c>
      <c r="O326" s="3">
        <f>(Sala[[#This Row],[Hora de Salida]]-Sala[[#This Row],[Hora de llegada]])+IF(Sala[[#This Row],[Estado de la Mesa]]="Ocupada",(TEXT((15/(60*24)),"h:mm")),(TEXT(0,"h:mm")))</f>
        <v>5.4166666666666675E-2</v>
      </c>
      <c r="P326" s="5" t="str">
        <f>TEXT(((SUMIF(Cocina[Número de Orden],Sala[[#This Row],[Número de Orden]],Cocina[Tiempo de Preparación]))/(60*24)),"h:mm")</f>
        <v>1:11</v>
      </c>
      <c r="Q326" s="3">
        <f>MAX((Sala[[#This Row],[Tiempo de permanencia]]-Sala[[#This Row],[Tiempo de preparación]]),0)</f>
        <v>4.8611111111111216E-3</v>
      </c>
      <c r="R326" s="8">
        <f>SUMIF(Cocina[Número de Orden],Sala[[#This Row],[Número de Orden]],Cocina[Ganancia bruta])</f>
        <v>154</v>
      </c>
      <c r="S326" s="8">
        <f>SUMIF(Cocina[Número de Orden],Sala[[#This Row],[Número de Orden]],Cocina[Costo Unitario])</f>
        <v>72</v>
      </c>
      <c r="T326" s="2">
        <f>Sala[[#This Row],[Fecha de Salida]]</f>
        <v>45019</v>
      </c>
      <c r="U326" s="7" t="str">
        <f>TEXT(Sala[[#This Row],[Fecha factura]],"dddd")</f>
        <v>lunes</v>
      </c>
      <c r="V326" t="str">
        <f>IF(Sala[[#This Row],[Tiempo de degustación]]&gt;0,"Sí","No")</f>
        <v>Sí</v>
      </c>
      <c r="W326" s="19">
        <f>IF(Sala[[#This Row],[Cobrada]]="Sí",Sala[[#This Row],[Monto total]],0)</f>
        <v>154</v>
      </c>
    </row>
    <row r="327" spans="1:23" x14ac:dyDescent="0.25">
      <c r="A327">
        <v>14</v>
      </c>
      <c r="B327" t="s">
        <v>331</v>
      </c>
      <c r="C327">
        <v>4</v>
      </c>
      <c r="D327" s="2">
        <v>45020</v>
      </c>
      <c r="E327" s="3">
        <v>6.8750000000000006E-2</v>
      </c>
      <c r="F327" s="2">
        <v>45020</v>
      </c>
      <c r="G327" s="3">
        <v>0.23194444444444445</v>
      </c>
      <c r="H327" s="1" t="s">
        <v>11</v>
      </c>
      <c r="I327" t="s">
        <v>12</v>
      </c>
      <c r="J327" t="s">
        <v>600</v>
      </c>
      <c r="K327" s="9">
        <v>13.85</v>
      </c>
      <c r="L327" t="s">
        <v>28</v>
      </c>
      <c r="M327">
        <v>326</v>
      </c>
      <c r="N327" t="s">
        <v>593</v>
      </c>
      <c r="O327" s="3">
        <f>(Sala[[#This Row],[Hora de Salida]]-Sala[[#This Row],[Hora de llegada]])+IF(Sala[[#This Row],[Estado de la Mesa]]="Ocupada",(TEXT((15/(60*24)),"h:mm")),(TEXT(0,"h:mm")))</f>
        <v>0.1736111111111111</v>
      </c>
      <c r="P327" s="5" t="str">
        <f>TEXT(((SUMIF(Cocina[Número de Orden],Sala[[#This Row],[Número de Orden]],Cocina[Tiempo de Preparación]))/(60*24)),"h:mm")</f>
        <v>1:31</v>
      </c>
      <c r="Q327" s="3">
        <f>MAX((Sala[[#This Row],[Tiempo de permanencia]]-Sala[[#This Row],[Tiempo de preparación]]),0)</f>
        <v>0.11041666666666666</v>
      </c>
      <c r="R327" s="8">
        <f>SUMIF(Cocina[Número de Orden],Sala[[#This Row],[Número de Orden]],Cocina[Ganancia bruta])</f>
        <v>81</v>
      </c>
      <c r="S327" s="8">
        <f>SUMIF(Cocina[Número de Orden],Sala[[#This Row],[Número de Orden]],Cocina[Costo Unitario])</f>
        <v>47</v>
      </c>
      <c r="T327" s="2">
        <f>Sala[[#This Row],[Fecha de Salida]]</f>
        <v>45020</v>
      </c>
      <c r="U327" s="7" t="str">
        <f>TEXT(Sala[[#This Row],[Fecha factura]],"dddd")</f>
        <v>martes</v>
      </c>
      <c r="V327" t="str">
        <f>IF(Sala[[#This Row],[Tiempo de degustación]]&gt;0,"Sí","No")</f>
        <v>Sí</v>
      </c>
      <c r="W327" s="19">
        <f>IF(Sala[[#This Row],[Cobrada]]="Sí",Sala[[#This Row],[Monto total]],0)</f>
        <v>81</v>
      </c>
    </row>
    <row r="328" spans="1:23" x14ac:dyDescent="0.25">
      <c r="A328">
        <v>12</v>
      </c>
      <c r="B328" t="s">
        <v>228</v>
      </c>
      <c r="C328">
        <v>5</v>
      </c>
      <c r="D328" s="2">
        <v>45020</v>
      </c>
      <c r="E328" s="3">
        <v>0.12430555555555556</v>
      </c>
      <c r="F328" s="2">
        <v>45020</v>
      </c>
      <c r="G328" s="3">
        <v>0.19166666666666668</v>
      </c>
      <c r="H328" s="1" t="s">
        <v>20</v>
      </c>
      <c r="I328" t="s">
        <v>25</v>
      </c>
      <c r="J328" t="s">
        <v>601</v>
      </c>
      <c r="K328" s="9">
        <v>15.08</v>
      </c>
      <c r="L328" t="s">
        <v>9</v>
      </c>
      <c r="M328">
        <v>327</v>
      </c>
      <c r="N328" t="s">
        <v>14</v>
      </c>
      <c r="O328" s="3">
        <f>(Sala[[#This Row],[Hora de Salida]]-Sala[[#This Row],[Hora de llegada]])+IF(Sala[[#This Row],[Estado de la Mesa]]="Ocupada",(TEXT((15/(60*24)),"h:mm")),(TEXT(0,"h:mm")))</f>
        <v>6.7361111111111122E-2</v>
      </c>
      <c r="P328" s="5" t="str">
        <f>TEXT(((SUMIF(Cocina[Número de Orden],Sala[[#This Row],[Número de Orden]],Cocina[Tiempo de Preparación]))/(60*24)),"h:mm")</f>
        <v>1:14</v>
      </c>
      <c r="Q328" s="3">
        <f>MAX((Sala[[#This Row],[Tiempo de permanencia]]-Sala[[#This Row],[Tiempo de preparación]]),0)</f>
        <v>1.5972222222222235E-2</v>
      </c>
      <c r="R328" s="8">
        <f>SUMIF(Cocina[Número de Orden],Sala[[#This Row],[Número de Orden]],Cocina[Ganancia bruta])</f>
        <v>147</v>
      </c>
      <c r="S328" s="8">
        <f>SUMIF(Cocina[Número de Orden],Sala[[#This Row],[Número de Orden]],Cocina[Costo Unitario])</f>
        <v>46</v>
      </c>
      <c r="T328" s="2">
        <f>Sala[[#This Row],[Fecha de Salida]]</f>
        <v>45020</v>
      </c>
      <c r="U328" s="7" t="str">
        <f>TEXT(Sala[[#This Row],[Fecha factura]],"dddd")</f>
        <v>martes</v>
      </c>
      <c r="V328" t="str">
        <f>IF(Sala[[#This Row],[Tiempo de degustación]]&gt;0,"Sí","No")</f>
        <v>Sí</v>
      </c>
      <c r="W328" s="19">
        <f>IF(Sala[[#This Row],[Cobrada]]="Sí",Sala[[#This Row],[Monto total]],0)</f>
        <v>147</v>
      </c>
    </row>
    <row r="329" spans="1:23" x14ac:dyDescent="0.25">
      <c r="A329">
        <v>4</v>
      </c>
      <c r="B329" t="s">
        <v>332</v>
      </c>
      <c r="C329">
        <v>3</v>
      </c>
      <c r="D329" s="2">
        <v>45020</v>
      </c>
      <c r="E329" s="3">
        <v>7.2222222222222215E-2</v>
      </c>
      <c r="F329" s="2">
        <v>45020</v>
      </c>
      <c r="G329" s="3">
        <v>0.17152777777777778</v>
      </c>
      <c r="H329" s="1" t="s">
        <v>16</v>
      </c>
      <c r="I329" t="s">
        <v>25</v>
      </c>
      <c r="J329" t="s">
        <v>601</v>
      </c>
      <c r="K329" s="9">
        <v>13.85</v>
      </c>
      <c r="L329" t="s">
        <v>9</v>
      </c>
      <c r="M329">
        <v>328</v>
      </c>
      <c r="N329" t="s">
        <v>47</v>
      </c>
      <c r="O329" s="3">
        <f>(Sala[[#This Row],[Hora de Salida]]-Sala[[#This Row],[Hora de llegada]])+IF(Sala[[#This Row],[Estado de la Mesa]]="Ocupada",(TEXT((15/(60*24)),"h:mm")),(TEXT(0,"h:mm")))</f>
        <v>9.9305555555555564E-2</v>
      </c>
      <c r="P329" s="5" t="str">
        <f>TEXT(((SUMIF(Cocina[Número de Orden],Sala[[#This Row],[Número de Orden]],Cocina[Tiempo de Preparación]))/(60*24)),"h:mm")</f>
        <v>0:21</v>
      </c>
      <c r="Q329" s="3">
        <f>MAX((Sala[[#This Row],[Tiempo de permanencia]]-Sala[[#This Row],[Tiempo de preparación]]),0)</f>
        <v>8.4722222222222227E-2</v>
      </c>
      <c r="R329" s="8">
        <f>SUMIF(Cocina[Número de Orden],Sala[[#This Row],[Número de Orden]],Cocina[Ganancia bruta])</f>
        <v>35</v>
      </c>
      <c r="S329" s="8">
        <f>SUMIF(Cocina[Número de Orden],Sala[[#This Row],[Número de Orden]],Cocina[Costo Unitario])</f>
        <v>21</v>
      </c>
      <c r="T329" s="2">
        <f>Sala[[#This Row],[Fecha de Salida]]</f>
        <v>45020</v>
      </c>
      <c r="U329" s="7" t="str">
        <f>TEXT(Sala[[#This Row],[Fecha factura]],"dddd")</f>
        <v>martes</v>
      </c>
      <c r="V329" t="str">
        <f>IF(Sala[[#This Row],[Tiempo de degustación]]&gt;0,"Sí","No")</f>
        <v>Sí</v>
      </c>
      <c r="W329" s="19">
        <f>IF(Sala[[#This Row],[Cobrada]]="Sí",Sala[[#This Row],[Monto total]],0)</f>
        <v>35</v>
      </c>
    </row>
    <row r="330" spans="1:23" x14ac:dyDescent="0.25">
      <c r="A330">
        <v>13</v>
      </c>
      <c r="B330" t="s">
        <v>333</v>
      </c>
      <c r="C330">
        <v>1</v>
      </c>
      <c r="D330" s="2">
        <v>45020</v>
      </c>
      <c r="E330" s="3">
        <v>1.8055555555555554E-2</v>
      </c>
      <c r="F330" s="2">
        <v>45020</v>
      </c>
      <c r="G330" s="3">
        <v>0.11180555555555556</v>
      </c>
      <c r="H330" s="1" t="s">
        <v>16</v>
      </c>
      <c r="I330" t="s">
        <v>8</v>
      </c>
      <c r="J330" t="s">
        <v>601</v>
      </c>
      <c r="K330" s="9">
        <v>38.89</v>
      </c>
      <c r="L330" t="s">
        <v>28</v>
      </c>
      <c r="M330">
        <v>329</v>
      </c>
      <c r="N330" t="s">
        <v>32</v>
      </c>
      <c r="O330" s="3">
        <f>(Sala[[#This Row],[Hora de Salida]]-Sala[[#This Row],[Hora de llegada]])+IF(Sala[[#This Row],[Estado de la Mesa]]="Ocupada",(TEXT((15/(60*24)),"h:mm")),(TEXT(0,"h:mm")))</f>
        <v>0.10416666666666667</v>
      </c>
      <c r="P330" s="5" t="str">
        <f>TEXT(((SUMIF(Cocina[Número de Orden],Sala[[#This Row],[Número de Orden]],Cocina[Tiempo de Preparación]))/(60*24)),"h:mm")</f>
        <v>2:19</v>
      </c>
      <c r="Q330" s="3">
        <f>MAX((Sala[[#This Row],[Tiempo de permanencia]]-Sala[[#This Row],[Tiempo de preparación]]),0)</f>
        <v>7.6388888888888895E-3</v>
      </c>
      <c r="R330" s="8">
        <f>SUMIF(Cocina[Número de Orden],Sala[[#This Row],[Número de Orden]],Cocina[Ganancia bruta])</f>
        <v>207</v>
      </c>
      <c r="S330" s="8">
        <f>SUMIF(Cocina[Número de Orden],Sala[[#This Row],[Número de Orden]],Cocina[Costo Unitario])</f>
        <v>71</v>
      </c>
      <c r="T330" s="2">
        <f>Sala[[#This Row],[Fecha de Salida]]</f>
        <v>45020</v>
      </c>
      <c r="U330" s="7" t="str">
        <f>TEXT(Sala[[#This Row],[Fecha factura]],"dddd")</f>
        <v>martes</v>
      </c>
      <c r="V330" t="str">
        <f>IF(Sala[[#This Row],[Tiempo de degustación]]&gt;0,"Sí","No")</f>
        <v>Sí</v>
      </c>
      <c r="W330" s="19">
        <f>IF(Sala[[#This Row],[Cobrada]]="Sí",Sala[[#This Row],[Monto total]],0)</f>
        <v>207</v>
      </c>
    </row>
    <row r="331" spans="1:23" x14ac:dyDescent="0.25">
      <c r="A331">
        <v>10</v>
      </c>
      <c r="B331" t="s">
        <v>334</v>
      </c>
      <c r="C331">
        <v>6</v>
      </c>
      <c r="D331" s="2">
        <v>45020</v>
      </c>
      <c r="E331" s="3">
        <v>7.6388888888888895E-2</v>
      </c>
      <c r="F331" s="2">
        <v>45020</v>
      </c>
      <c r="G331" s="3">
        <v>0.16458333333333333</v>
      </c>
      <c r="H331" s="1" t="s">
        <v>7</v>
      </c>
      <c r="I331" t="s">
        <v>12</v>
      </c>
      <c r="J331" t="s">
        <v>601</v>
      </c>
      <c r="K331" s="9">
        <v>32.17</v>
      </c>
      <c r="L331" t="s">
        <v>28</v>
      </c>
      <c r="M331">
        <v>330</v>
      </c>
      <c r="N331" t="s">
        <v>32</v>
      </c>
      <c r="O331" s="3">
        <f>(Sala[[#This Row],[Hora de Salida]]-Sala[[#This Row],[Hora de llegada]])+IF(Sala[[#This Row],[Estado de la Mesa]]="Ocupada",(TEXT((15/(60*24)),"h:mm")),(TEXT(0,"h:mm")))</f>
        <v>9.8611111111111108E-2</v>
      </c>
      <c r="P331" s="5" t="str">
        <f>TEXT(((SUMIF(Cocina[Número de Orden],Sala[[#This Row],[Número de Orden]],Cocina[Tiempo de Preparación]))/(60*24)),"h:mm")</f>
        <v>2:20</v>
      </c>
      <c r="Q331" s="3">
        <f>MAX((Sala[[#This Row],[Tiempo de permanencia]]-Sala[[#This Row],[Tiempo de preparación]]),0)</f>
        <v>1.388888888888884E-3</v>
      </c>
      <c r="R331" s="8">
        <f>SUMIF(Cocina[Número de Orden],Sala[[#This Row],[Número de Orden]],Cocina[Ganancia bruta])</f>
        <v>217</v>
      </c>
      <c r="S331" s="8">
        <f>SUMIF(Cocina[Número de Orden],Sala[[#This Row],[Número de Orden]],Cocina[Costo Unitario])</f>
        <v>58</v>
      </c>
      <c r="T331" s="2">
        <f>Sala[[#This Row],[Fecha de Salida]]</f>
        <v>45020</v>
      </c>
      <c r="U331" s="7" t="str">
        <f>TEXT(Sala[[#This Row],[Fecha factura]],"dddd")</f>
        <v>martes</v>
      </c>
      <c r="V331" t="str">
        <f>IF(Sala[[#This Row],[Tiempo de degustación]]&gt;0,"Sí","No")</f>
        <v>Sí</v>
      </c>
      <c r="W331" s="19">
        <f>IF(Sala[[#This Row],[Cobrada]]="Sí",Sala[[#This Row],[Monto total]],0)</f>
        <v>217</v>
      </c>
    </row>
    <row r="332" spans="1:23" x14ac:dyDescent="0.25">
      <c r="A332">
        <v>20</v>
      </c>
      <c r="B332" t="s">
        <v>335</v>
      </c>
      <c r="C332">
        <v>3</v>
      </c>
      <c r="D332" s="2">
        <v>45020</v>
      </c>
      <c r="E332" s="3">
        <v>0.12916666666666668</v>
      </c>
      <c r="F332" s="2">
        <v>45020</v>
      </c>
      <c r="G332" s="3">
        <v>0.26180555555555557</v>
      </c>
      <c r="H332" s="1" t="s">
        <v>23</v>
      </c>
      <c r="I332" t="s">
        <v>25</v>
      </c>
      <c r="J332" t="s">
        <v>600</v>
      </c>
      <c r="K332" s="9">
        <v>36.61</v>
      </c>
      <c r="L332" t="s">
        <v>9</v>
      </c>
      <c r="M332">
        <v>331</v>
      </c>
      <c r="N332" t="s">
        <v>21</v>
      </c>
      <c r="O332" s="3">
        <f>(Sala[[#This Row],[Hora de Salida]]-Sala[[#This Row],[Hora de llegada]])+IF(Sala[[#This Row],[Estado de la Mesa]]="Ocupada",(TEXT((15/(60*24)),"h:mm")),(TEXT(0,"h:mm")))</f>
        <v>0.13263888888888889</v>
      </c>
      <c r="P332" s="5" t="str">
        <f>TEXT(((SUMIF(Cocina[Número de Orden],Sala[[#This Row],[Número de Orden]],Cocina[Tiempo de Preparación]))/(60*24)),"h:mm")</f>
        <v>2:01</v>
      </c>
      <c r="Q332" s="3">
        <f>MAX((Sala[[#This Row],[Tiempo de permanencia]]-Sala[[#This Row],[Tiempo de preparación]]),0)</f>
        <v>4.8611111111111105E-2</v>
      </c>
      <c r="R332" s="8">
        <f>SUMIF(Cocina[Número de Orden],Sala[[#This Row],[Número de Orden]],Cocina[Ganancia bruta])</f>
        <v>173</v>
      </c>
      <c r="S332" s="8">
        <f>SUMIF(Cocina[Número de Orden],Sala[[#This Row],[Número de Orden]],Cocina[Costo Unitario])</f>
        <v>61</v>
      </c>
      <c r="T332" s="2">
        <f>Sala[[#This Row],[Fecha de Salida]]</f>
        <v>45020</v>
      </c>
      <c r="U332" s="7" t="str">
        <f>TEXT(Sala[[#This Row],[Fecha factura]],"dddd")</f>
        <v>martes</v>
      </c>
      <c r="V332" t="str">
        <f>IF(Sala[[#This Row],[Tiempo de degustación]]&gt;0,"Sí","No")</f>
        <v>Sí</v>
      </c>
      <c r="W332" s="19">
        <f>IF(Sala[[#This Row],[Cobrada]]="Sí",Sala[[#This Row],[Monto total]],0)</f>
        <v>173</v>
      </c>
    </row>
    <row r="333" spans="1:23" x14ac:dyDescent="0.25">
      <c r="A333">
        <v>6</v>
      </c>
      <c r="B333" t="s">
        <v>336</v>
      </c>
      <c r="C333">
        <v>1</v>
      </c>
      <c r="D333" s="2">
        <v>45020</v>
      </c>
      <c r="E333" s="3">
        <v>9.7222222222222224E-3</v>
      </c>
      <c r="F333" s="2">
        <v>45020</v>
      </c>
      <c r="G333" s="3">
        <v>6.1805555555555558E-2</v>
      </c>
      <c r="H333" s="1" t="s">
        <v>16</v>
      </c>
      <c r="I333" t="s">
        <v>8</v>
      </c>
      <c r="J333" t="s">
        <v>600</v>
      </c>
      <c r="K333" s="9">
        <v>25.21</v>
      </c>
      <c r="L333" t="s">
        <v>9</v>
      </c>
      <c r="M333">
        <v>332</v>
      </c>
      <c r="N333" t="s">
        <v>59</v>
      </c>
      <c r="O333" s="3">
        <f>(Sala[[#This Row],[Hora de Salida]]-Sala[[#This Row],[Hora de llegada]])+IF(Sala[[#This Row],[Estado de la Mesa]]="Ocupada",(TEXT((15/(60*24)),"h:mm")),(TEXT(0,"h:mm")))</f>
        <v>5.2083333333333336E-2</v>
      </c>
      <c r="P333" s="5" t="str">
        <f>TEXT(((SUMIF(Cocina[Número de Orden],Sala[[#This Row],[Número de Orden]],Cocina[Tiempo de Preparación]))/(60*24)),"h:mm")</f>
        <v>0:17</v>
      </c>
      <c r="Q333" s="3">
        <f>MAX((Sala[[#This Row],[Tiempo de permanencia]]-Sala[[#This Row],[Tiempo de preparación]]),0)</f>
        <v>4.027777777777778E-2</v>
      </c>
      <c r="R333" s="8">
        <f>SUMIF(Cocina[Número de Orden],Sala[[#This Row],[Número de Orden]],Cocina[Ganancia bruta])</f>
        <v>120</v>
      </c>
      <c r="S333" s="8">
        <f>SUMIF(Cocina[Número de Orden],Sala[[#This Row],[Número de Orden]],Cocina[Costo Unitario])</f>
        <v>25</v>
      </c>
      <c r="T333" s="2">
        <f>Sala[[#This Row],[Fecha de Salida]]</f>
        <v>45020</v>
      </c>
      <c r="U333" s="7" t="str">
        <f>TEXT(Sala[[#This Row],[Fecha factura]],"dddd")</f>
        <v>martes</v>
      </c>
      <c r="V333" t="str">
        <f>IF(Sala[[#This Row],[Tiempo de degustación]]&gt;0,"Sí","No")</f>
        <v>Sí</v>
      </c>
      <c r="W333" s="19">
        <f>IF(Sala[[#This Row],[Cobrada]]="Sí",Sala[[#This Row],[Monto total]],0)</f>
        <v>120</v>
      </c>
    </row>
    <row r="334" spans="1:23" x14ac:dyDescent="0.25">
      <c r="A334">
        <v>6</v>
      </c>
      <c r="B334" t="s">
        <v>337</v>
      </c>
      <c r="C334">
        <v>1</v>
      </c>
      <c r="D334" s="2">
        <v>45020</v>
      </c>
      <c r="E334" s="3">
        <v>0.13194444444444445</v>
      </c>
      <c r="F334" s="2">
        <v>45020</v>
      </c>
      <c r="G334" s="3">
        <v>0.18680555555555556</v>
      </c>
      <c r="H334" s="1" t="s">
        <v>23</v>
      </c>
      <c r="I334" t="s">
        <v>25</v>
      </c>
      <c r="J334" t="s">
        <v>601</v>
      </c>
      <c r="K334" s="9">
        <v>13.19</v>
      </c>
      <c r="L334" t="s">
        <v>17</v>
      </c>
      <c r="M334">
        <v>333</v>
      </c>
      <c r="N334" t="s">
        <v>21</v>
      </c>
      <c r="O334" s="3">
        <f>(Sala[[#This Row],[Hora de Salida]]-Sala[[#This Row],[Hora de llegada]])+IF(Sala[[#This Row],[Estado de la Mesa]]="Ocupada",(TEXT((15/(60*24)),"h:mm")),(TEXT(0,"h:mm")))</f>
        <v>5.486111111111111E-2</v>
      </c>
      <c r="P334" s="5" t="str">
        <f>TEXT(((SUMIF(Cocina[Número de Orden],Sala[[#This Row],[Número de Orden]],Cocina[Tiempo de Preparación]))/(60*24)),"h:mm")</f>
        <v>1:01</v>
      </c>
      <c r="Q334" s="3">
        <f>MAX((Sala[[#This Row],[Tiempo de permanencia]]-Sala[[#This Row],[Tiempo de preparación]]),0)</f>
        <v>1.2499999999999997E-2</v>
      </c>
      <c r="R334" s="8">
        <f>SUMIF(Cocina[Número de Orden],Sala[[#This Row],[Número de Orden]],Cocina[Ganancia bruta])</f>
        <v>72</v>
      </c>
      <c r="S334" s="8">
        <f>SUMIF(Cocina[Número de Orden],Sala[[#This Row],[Número de Orden]],Cocina[Costo Unitario])</f>
        <v>32</v>
      </c>
      <c r="T334" s="2">
        <f>Sala[[#This Row],[Fecha de Salida]]</f>
        <v>45020</v>
      </c>
      <c r="U334" s="7" t="str">
        <f>TEXT(Sala[[#This Row],[Fecha factura]],"dddd")</f>
        <v>martes</v>
      </c>
      <c r="V334" t="str">
        <f>IF(Sala[[#This Row],[Tiempo de degustación]]&gt;0,"Sí","No")</f>
        <v>Sí</v>
      </c>
      <c r="W334" s="19">
        <f>IF(Sala[[#This Row],[Cobrada]]="Sí",Sala[[#This Row],[Monto total]],0)</f>
        <v>72</v>
      </c>
    </row>
    <row r="335" spans="1:23" x14ac:dyDescent="0.25">
      <c r="A335">
        <v>12</v>
      </c>
      <c r="B335" t="s">
        <v>338</v>
      </c>
      <c r="C335">
        <v>4</v>
      </c>
      <c r="D335" s="2">
        <v>45020</v>
      </c>
      <c r="E335" s="3">
        <v>0.11874999999999999</v>
      </c>
      <c r="F335" s="2">
        <v>45020</v>
      </c>
      <c r="G335" s="3">
        <v>0.27152777777777776</v>
      </c>
      <c r="H335" s="1" t="s">
        <v>11</v>
      </c>
      <c r="I335" t="s">
        <v>12</v>
      </c>
      <c r="J335" t="s">
        <v>601</v>
      </c>
      <c r="K335" s="9">
        <v>17.5</v>
      </c>
      <c r="L335" t="s">
        <v>17</v>
      </c>
      <c r="M335">
        <v>334</v>
      </c>
      <c r="N335" t="s">
        <v>59</v>
      </c>
      <c r="O335" s="3">
        <f>(Sala[[#This Row],[Hora de Salida]]-Sala[[#This Row],[Hora de llegada]])+IF(Sala[[#This Row],[Estado de la Mesa]]="Ocupada",(TEXT((15/(60*24)),"h:mm")),(TEXT(0,"h:mm")))</f>
        <v>0.15277777777777776</v>
      </c>
      <c r="P335" s="5" t="str">
        <f>TEXT(((SUMIF(Cocina[Número de Orden],Sala[[#This Row],[Número de Orden]],Cocina[Tiempo de Preparación]))/(60*24)),"h:mm")</f>
        <v>2:36</v>
      </c>
      <c r="Q335" s="3">
        <f>MAX((Sala[[#This Row],[Tiempo de permanencia]]-Sala[[#This Row],[Tiempo de preparación]]),0)</f>
        <v>4.4444444444444425E-2</v>
      </c>
      <c r="R335" s="8">
        <f>SUMIF(Cocina[Número de Orden],Sala[[#This Row],[Número de Orden]],Cocina[Ganancia bruta])</f>
        <v>173</v>
      </c>
      <c r="S335" s="8">
        <f>SUMIF(Cocina[Número de Orden],Sala[[#This Row],[Número de Orden]],Cocina[Costo Unitario])</f>
        <v>59</v>
      </c>
      <c r="T335" s="2">
        <f>Sala[[#This Row],[Fecha de Salida]]</f>
        <v>45020</v>
      </c>
      <c r="U335" s="7" t="str">
        <f>TEXT(Sala[[#This Row],[Fecha factura]],"dddd")</f>
        <v>martes</v>
      </c>
      <c r="V335" t="str">
        <f>IF(Sala[[#This Row],[Tiempo de degustación]]&gt;0,"Sí","No")</f>
        <v>Sí</v>
      </c>
      <c r="W335" s="19">
        <f>IF(Sala[[#This Row],[Cobrada]]="Sí",Sala[[#This Row],[Monto total]],0)</f>
        <v>173</v>
      </c>
    </row>
    <row r="336" spans="1:23" x14ac:dyDescent="0.25">
      <c r="A336">
        <v>14</v>
      </c>
      <c r="B336" t="s">
        <v>339</v>
      </c>
      <c r="C336">
        <v>3</v>
      </c>
      <c r="D336" s="2">
        <v>45020</v>
      </c>
      <c r="E336" s="3">
        <v>8.0555555555555561E-2</v>
      </c>
      <c r="F336" s="2">
        <v>45020</v>
      </c>
      <c r="G336" s="3">
        <v>0.13125000000000001</v>
      </c>
      <c r="H336" s="1" t="s">
        <v>23</v>
      </c>
      <c r="I336" t="s">
        <v>8</v>
      </c>
      <c r="J336" t="s">
        <v>600</v>
      </c>
      <c r="K336" s="9">
        <v>41.56</v>
      </c>
      <c r="L336" t="s">
        <v>17</v>
      </c>
      <c r="M336">
        <v>335</v>
      </c>
      <c r="N336" t="s">
        <v>18</v>
      </c>
      <c r="O336" s="3">
        <f>(Sala[[#This Row],[Hora de Salida]]-Sala[[#This Row],[Hora de llegada]])+IF(Sala[[#This Row],[Estado de la Mesa]]="Ocupada",(TEXT((15/(60*24)),"h:mm")),(TEXT(0,"h:mm")))</f>
        <v>5.0694444444444445E-2</v>
      </c>
      <c r="P336" s="5" t="str">
        <f>TEXT(((SUMIF(Cocina[Número de Orden],Sala[[#This Row],[Número de Orden]],Cocina[Tiempo de Preparación]))/(60*24)),"h:mm")</f>
        <v>1:09</v>
      </c>
      <c r="Q336" s="3">
        <f>MAX((Sala[[#This Row],[Tiempo de permanencia]]-Sala[[#This Row],[Tiempo de preparación]]),0)</f>
        <v>2.7777777777777748E-3</v>
      </c>
      <c r="R336" s="8">
        <f>SUMIF(Cocina[Número de Orden],Sala[[#This Row],[Número de Orden]],Cocina[Ganancia bruta])</f>
        <v>114</v>
      </c>
      <c r="S336" s="8">
        <f>SUMIF(Cocina[Número de Orden],Sala[[#This Row],[Número de Orden]],Cocina[Costo Unitario])</f>
        <v>34</v>
      </c>
      <c r="T336" s="2">
        <f>Sala[[#This Row],[Fecha de Salida]]</f>
        <v>45020</v>
      </c>
      <c r="U336" s="7" t="str">
        <f>TEXT(Sala[[#This Row],[Fecha factura]],"dddd")</f>
        <v>martes</v>
      </c>
      <c r="V336" t="str">
        <f>IF(Sala[[#This Row],[Tiempo de degustación]]&gt;0,"Sí","No")</f>
        <v>Sí</v>
      </c>
      <c r="W336" s="19">
        <f>IF(Sala[[#This Row],[Cobrada]]="Sí",Sala[[#This Row],[Monto total]],0)</f>
        <v>114</v>
      </c>
    </row>
    <row r="337" spans="1:23" x14ac:dyDescent="0.25">
      <c r="A337">
        <v>4</v>
      </c>
      <c r="B337" t="s">
        <v>340</v>
      </c>
      <c r="C337">
        <v>5</v>
      </c>
      <c r="D337" s="2">
        <v>45020</v>
      </c>
      <c r="E337" s="3">
        <v>6.5972222222222224E-2</v>
      </c>
      <c r="F337" s="2">
        <v>45020</v>
      </c>
      <c r="G337" s="3">
        <v>0.20208333333333334</v>
      </c>
      <c r="H337" s="1" t="s">
        <v>16</v>
      </c>
      <c r="I337" t="s">
        <v>25</v>
      </c>
      <c r="J337" t="s">
        <v>601</v>
      </c>
      <c r="K337" s="9">
        <v>17.93</v>
      </c>
      <c r="L337" t="s">
        <v>17</v>
      </c>
      <c r="M337">
        <v>336</v>
      </c>
      <c r="N337" t="s">
        <v>59</v>
      </c>
      <c r="O337" s="3">
        <f>(Sala[[#This Row],[Hora de Salida]]-Sala[[#This Row],[Hora de llegada]])+IF(Sala[[#This Row],[Estado de la Mesa]]="Ocupada",(TEXT((15/(60*24)),"h:mm")),(TEXT(0,"h:mm")))</f>
        <v>0.13611111111111113</v>
      </c>
      <c r="P337" s="5" t="str">
        <f>TEXT(((SUMIF(Cocina[Número de Orden],Sala[[#This Row],[Número de Orden]],Cocina[Tiempo de Preparación]))/(60*24)),"h:mm")</f>
        <v>1:05</v>
      </c>
      <c r="Q337" s="3">
        <f>MAX((Sala[[#This Row],[Tiempo de permanencia]]-Sala[[#This Row],[Tiempo de preparación]]),0)</f>
        <v>9.0972222222222232E-2</v>
      </c>
      <c r="R337" s="8">
        <f>SUMIF(Cocina[Número de Orden],Sala[[#This Row],[Número de Orden]],Cocina[Ganancia bruta])</f>
        <v>158</v>
      </c>
      <c r="S337" s="8">
        <f>SUMIF(Cocina[Número de Orden],Sala[[#This Row],[Número de Orden]],Cocina[Costo Unitario])</f>
        <v>39</v>
      </c>
      <c r="T337" s="2">
        <f>Sala[[#This Row],[Fecha de Salida]]</f>
        <v>45020</v>
      </c>
      <c r="U337" s="7" t="str">
        <f>TEXT(Sala[[#This Row],[Fecha factura]],"dddd")</f>
        <v>martes</v>
      </c>
      <c r="V337" t="str">
        <f>IF(Sala[[#This Row],[Tiempo de degustación]]&gt;0,"Sí","No")</f>
        <v>Sí</v>
      </c>
      <c r="W337" s="19">
        <f>IF(Sala[[#This Row],[Cobrada]]="Sí",Sala[[#This Row],[Monto total]],0)</f>
        <v>158</v>
      </c>
    </row>
    <row r="338" spans="1:23" x14ac:dyDescent="0.25">
      <c r="A338">
        <v>11</v>
      </c>
      <c r="B338" t="s">
        <v>341</v>
      </c>
      <c r="C338">
        <v>2</v>
      </c>
      <c r="D338" s="2">
        <v>45020</v>
      </c>
      <c r="E338" s="3">
        <v>6.805555555555555E-2</v>
      </c>
      <c r="F338" s="2">
        <v>45020</v>
      </c>
      <c r="G338" s="3">
        <v>0.18819444444444444</v>
      </c>
      <c r="H338" s="1" t="s">
        <v>20</v>
      </c>
      <c r="I338" t="s">
        <v>25</v>
      </c>
      <c r="J338" t="s">
        <v>601</v>
      </c>
      <c r="K338" s="9">
        <v>19.28</v>
      </c>
      <c r="L338" t="s">
        <v>9</v>
      </c>
      <c r="M338">
        <v>337</v>
      </c>
      <c r="N338" t="s">
        <v>18</v>
      </c>
      <c r="O338" s="3">
        <f>(Sala[[#This Row],[Hora de Salida]]-Sala[[#This Row],[Hora de llegada]])+IF(Sala[[#This Row],[Estado de la Mesa]]="Ocupada",(TEXT((15/(60*24)),"h:mm")),(TEXT(0,"h:mm")))</f>
        <v>0.12013888888888889</v>
      </c>
      <c r="P338" s="5" t="str">
        <f>TEXT(((SUMIF(Cocina[Número de Orden],Sala[[#This Row],[Número de Orden]],Cocina[Tiempo de Preparación]))/(60*24)),"h:mm")</f>
        <v>0:58</v>
      </c>
      <c r="Q338" s="3">
        <f>MAX((Sala[[#This Row],[Tiempo de permanencia]]-Sala[[#This Row],[Tiempo de preparación]]),0)</f>
        <v>7.9861111111111105E-2</v>
      </c>
      <c r="R338" s="8">
        <f>SUMIF(Cocina[Número de Orden],Sala[[#This Row],[Número de Orden]],Cocina[Ganancia bruta])</f>
        <v>100</v>
      </c>
      <c r="S338" s="8">
        <f>SUMIF(Cocina[Número de Orden],Sala[[#This Row],[Número de Orden]],Cocina[Costo Unitario])</f>
        <v>30</v>
      </c>
      <c r="T338" s="2">
        <f>Sala[[#This Row],[Fecha de Salida]]</f>
        <v>45020</v>
      </c>
      <c r="U338" s="7" t="str">
        <f>TEXT(Sala[[#This Row],[Fecha factura]],"dddd")</f>
        <v>martes</v>
      </c>
      <c r="V338" t="str">
        <f>IF(Sala[[#This Row],[Tiempo de degustación]]&gt;0,"Sí","No")</f>
        <v>Sí</v>
      </c>
      <c r="W338" s="19">
        <f>IF(Sala[[#This Row],[Cobrada]]="Sí",Sala[[#This Row],[Monto total]],0)</f>
        <v>100</v>
      </c>
    </row>
    <row r="339" spans="1:23" x14ac:dyDescent="0.25">
      <c r="A339">
        <v>18</v>
      </c>
      <c r="B339" t="s">
        <v>342</v>
      </c>
      <c r="C339">
        <v>2</v>
      </c>
      <c r="D339" s="2">
        <v>45020</v>
      </c>
      <c r="E339" s="3">
        <v>2.2222222222222223E-2</v>
      </c>
      <c r="F339" s="2">
        <v>45020</v>
      </c>
      <c r="G339" s="3">
        <v>0.14583333333333334</v>
      </c>
      <c r="H339" s="1" t="s">
        <v>20</v>
      </c>
      <c r="I339" t="s">
        <v>8</v>
      </c>
      <c r="J339" t="s">
        <v>600</v>
      </c>
      <c r="K339" s="9">
        <v>30.62</v>
      </c>
      <c r="L339" t="s">
        <v>9</v>
      </c>
      <c r="M339">
        <v>338</v>
      </c>
      <c r="N339" t="s">
        <v>44</v>
      </c>
      <c r="O339" s="3">
        <f>(Sala[[#This Row],[Hora de Salida]]-Sala[[#This Row],[Hora de llegada]])+IF(Sala[[#This Row],[Estado de la Mesa]]="Ocupada",(TEXT((15/(60*24)),"h:mm")),(TEXT(0,"h:mm")))</f>
        <v>0.12361111111111112</v>
      </c>
      <c r="P339" s="5" t="str">
        <f>TEXT(((SUMIF(Cocina[Número de Orden],Sala[[#This Row],[Número de Orden]],Cocina[Tiempo de Preparación]))/(60*24)),"h:mm")</f>
        <v>2:23</v>
      </c>
      <c r="Q339" s="3">
        <f>MAX((Sala[[#This Row],[Tiempo de permanencia]]-Sala[[#This Row],[Tiempo de preparación]]),0)</f>
        <v>2.4305555555555566E-2</v>
      </c>
      <c r="R339" s="8">
        <f>SUMIF(Cocina[Número de Orden],Sala[[#This Row],[Número de Orden]],Cocina[Ganancia bruta])</f>
        <v>279</v>
      </c>
      <c r="S339" s="8">
        <f>SUMIF(Cocina[Número de Orden],Sala[[#This Row],[Número de Orden]],Cocina[Costo Unitario])</f>
        <v>64</v>
      </c>
      <c r="T339" s="2">
        <f>Sala[[#This Row],[Fecha de Salida]]</f>
        <v>45020</v>
      </c>
      <c r="U339" s="7" t="str">
        <f>TEXT(Sala[[#This Row],[Fecha factura]],"dddd")</f>
        <v>martes</v>
      </c>
      <c r="V339" t="str">
        <f>IF(Sala[[#This Row],[Tiempo de degustación]]&gt;0,"Sí","No")</f>
        <v>Sí</v>
      </c>
      <c r="W339" s="19">
        <f>IF(Sala[[#This Row],[Cobrada]]="Sí",Sala[[#This Row],[Monto total]],0)</f>
        <v>279</v>
      </c>
    </row>
    <row r="340" spans="1:23" x14ac:dyDescent="0.25">
      <c r="A340">
        <v>13</v>
      </c>
      <c r="B340" t="s">
        <v>343</v>
      </c>
      <c r="C340">
        <v>2</v>
      </c>
      <c r="D340" s="2">
        <v>45020</v>
      </c>
      <c r="E340" s="3">
        <v>0</v>
      </c>
      <c r="F340" s="2">
        <v>45020</v>
      </c>
      <c r="G340" s="3">
        <v>8.4027777777777785E-2</v>
      </c>
      <c r="H340" s="1" t="s">
        <v>7</v>
      </c>
      <c r="I340" t="s">
        <v>12</v>
      </c>
      <c r="J340" t="s">
        <v>600</v>
      </c>
      <c r="K340" s="9">
        <v>19.600000000000001</v>
      </c>
      <c r="L340" t="s">
        <v>9</v>
      </c>
      <c r="M340">
        <v>339</v>
      </c>
      <c r="N340" t="s">
        <v>593</v>
      </c>
      <c r="O340" s="3">
        <f>(Sala[[#This Row],[Hora de Salida]]-Sala[[#This Row],[Hora de llegada]])+IF(Sala[[#This Row],[Estado de la Mesa]]="Ocupada",(TEXT((15/(60*24)),"h:mm")),(TEXT(0,"h:mm")))</f>
        <v>8.4027777777777785E-2</v>
      </c>
      <c r="P340" s="5" t="str">
        <f>TEXT(((SUMIF(Cocina[Número de Orden],Sala[[#This Row],[Número de Orden]],Cocina[Tiempo de Preparación]))/(60*24)),"h:mm")</f>
        <v>0:46</v>
      </c>
      <c r="Q340" s="3">
        <f>MAX((Sala[[#This Row],[Tiempo de permanencia]]-Sala[[#This Row],[Tiempo de preparación]]),0)</f>
        <v>5.2083333333333343E-2</v>
      </c>
      <c r="R340" s="8">
        <f>SUMIF(Cocina[Número de Orden],Sala[[#This Row],[Número de Orden]],Cocina[Ganancia bruta])</f>
        <v>104</v>
      </c>
      <c r="S340" s="8">
        <f>SUMIF(Cocina[Número de Orden],Sala[[#This Row],[Número de Orden]],Cocina[Costo Unitario])</f>
        <v>31</v>
      </c>
      <c r="T340" s="2">
        <f>Sala[[#This Row],[Fecha de Salida]]</f>
        <v>45020</v>
      </c>
      <c r="U340" s="7" t="str">
        <f>TEXT(Sala[[#This Row],[Fecha factura]],"dddd")</f>
        <v>martes</v>
      </c>
      <c r="V340" t="str">
        <f>IF(Sala[[#This Row],[Tiempo de degustación]]&gt;0,"Sí","No")</f>
        <v>Sí</v>
      </c>
      <c r="W340" s="19">
        <f>IF(Sala[[#This Row],[Cobrada]]="Sí",Sala[[#This Row],[Monto total]],0)</f>
        <v>104</v>
      </c>
    </row>
    <row r="341" spans="1:23" x14ac:dyDescent="0.25">
      <c r="A341">
        <v>15</v>
      </c>
      <c r="B341" t="s">
        <v>344</v>
      </c>
      <c r="C341">
        <v>1</v>
      </c>
      <c r="D341" s="2">
        <v>45020</v>
      </c>
      <c r="E341" s="3">
        <v>0.05</v>
      </c>
      <c r="F341" s="2">
        <v>45020</v>
      </c>
      <c r="G341" s="3">
        <v>0.19305555555555556</v>
      </c>
      <c r="H341" s="1" t="s">
        <v>7</v>
      </c>
      <c r="I341" t="s">
        <v>8</v>
      </c>
      <c r="J341" t="s">
        <v>601</v>
      </c>
      <c r="K341" s="9">
        <v>38.520000000000003</v>
      </c>
      <c r="L341" t="s">
        <v>17</v>
      </c>
      <c r="M341">
        <v>340</v>
      </c>
      <c r="N341" t="s">
        <v>594</v>
      </c>
      <c r="O341" s="3">
        <f>(Sala[[#This Row],[Hora de Salida]]-Sala[[#This Row],[Hora de llegada]])+IF(Sala[[#This Row],[Estado de la Mesa]]="Ocupada",(TEXT((15/(60*24)),"h:mm")),(TEXT(0,"h:mm")))</f>
        <v>0.14305555555555555</v>
      </c>
      <c r="P341" s="5" t="str">
        <f>TEXT(((SUMIF(Cocina[Número de Orden],Sala[[#This Row],[Número de Orden]],Cocina[Tiempo de Preparación]))/(60*24)),"h:mm")</f>
        <v>1:31</v>
      </c>
      <c r="Q341" s="3">
        <f>MAX((Sala[[#This Row],[Tiempo de permanencia]]-Sala[[#This Row],[Tiempo de preparación]]),0)</f>
        <v>7.9861111111111105E-2</v>
      </c>
      <c r="R341" s="8">
        <f>SUMIF(Cocina[Número de Orden],Sala[[#This Row],[Número de Orden]],Cocina[Ganancia bruta])</f>
        <v>164</v>
      </c>
      <c r="S341" s="8">
        <f>SUMIF(Cocina[Número de Orden],Sala[[#This Row],[Número de Orden]],Cocina[Costo Unitario])</f>
        <v>41</v>
      </c>
      <c r="T341" s="2">
        <f>Sala[[#This Row],[Fecha de Salida]]</f>
        <v>45020</v>
      </c>
      <c r="U341" s="7" t="str">
        <f>TEXT(Sala[[#This Row],[Fecha factura]],"dddd")</f>
        <v>martes</v>
      </c>
      <c r="V341" t="str">
        <f>IF(Sala[[#This Row],[Tiempo de degustación]]&gt;0,"Sí","No")</f>
        <v>Sí</v>
      </c>
      <c r="W341" s="19">
        <f>IF(Sala[[#This Row],[Cobrada]]="Sí",Sala[[#This Row],[Monto total]],0)</f>
        <v>164</v>
      </c>
    </row>
    <row r="342" spans="1:23" x14ac:dyDescent="0.25">
      <c r="A342">
        <v>14</v>
      </c>
      <c r="B342" t="s">
        <v>345</v>
      </c>
      <c r="C342">
        <v>5</v>
      </c>
      <c r="D342" s="2">
        <v>45020</v>
      </c>
      <c r="E342" s="3">
        <v>8.6805555555555552E-2</v>
      </c>
      <c r="F342" s="2">
        <v>45020</v>
      </c>
      <c r="G342" s="3">
        <v>0.17986111111111111</v>
      </c>
      <c r="H342" s="1" t="s">
        <v>7</v>
      </c>
      <c r="I342" t="s">
        <v>12</v>
      </c>
      <c r="J342" t="s">
        <v>601</v>
      </c>
      <c r="K342" s="9">
        <v>47.05</v>
      </c>
      <c r="L342" t="s">
        <v>17</v>
      </c>
      <c r="M342">
        <v>341</v>
      </c>
      <c r="N342" t="s">
        <v>593</v>
      </c>
      <c r="O342" s="3">
        <f>(Sala[[#This Row],[Hora de Salida]]-Sala[[#This Row],[Hora de llegada]])+IF(Sala[[#This Row],[Estado de la Mesa]]="Ocupada",(TEXT((15/(60*24)),"h:mm")),(TEXT(0,"h:mm")))</f>
        <v>9.3055555555555558E-2</v>
      </c>
      <c r="P342" s="5" t="str">
        <f>TEXT(((SUMIF(Cocina[Número de Orden],Sala[[#This Row],[Número de Orden]],Cocina[Tiempo de Preparación]))/(60*24)),"h:mm")</f>
        <v>1:28</v>
      </c>
      <c r="Q342" s="3">
        <f>MAX((Sala[[#This Row],[Tiempo de permanencia]]-Sala[[#This Row],[Tiempo de preparación]]),0)</f>
        <v>3.1944444444444449E-2</v>
      </c>
      <c r="R342" s="8">
        <f>SUMIF(Cocina[Número de Orden],Sala[[#This Row],[Número de Orden]],Cocina[Ganancia bruta])</f>
        <v>177</v>
      </c>
      <c r="S342" s="8">
        <f>SUMIF(Cocina[Número de Orden],Sala[[#This Row],[Número de Orden]],Cocina[Costo Unitario])</f>
        <v>50</v>
      </c>
      <c r="T342" s="2">
        <f>Sala[[#This Row],[Fecha de Salida]]</f>
        <v>45020</v>
      </c>
      <c r="U342" s="7" t="str">
        <f>TEXT(Sala[[#This Row],[Fecha factura]],"dddd")</f>
        <v>martes</v>
      </c>
      <c r="V342" t="str">
        <f>IF(Sala[[#This Row],[Tiempo de degustación]]&gt;0,"Sí","No")</f>
        <v>Sí</v>
      </c>
      <c r="W342" s="19">
        <f>IF(Sala[[#This Row],[Cobrada]]="Sí",Sala[[#This Row],[Monto total]],0)</f>
        <v>177</v>
      </c>
    </row>
    <row r="343" spans="1:23" x14ac:dyDescent="0.25">
      <c r="A343">
        <v>19</v>
      </c>
      <c r="B343" t="s">
        <v>346</v>
      </c>
      <c r="C343">
        <v>5</v>
      </c>
      <c r="D343" s="2">
        <v>45020</v>
      </c>
      <c r="E343" s="3">
        <v>0.10416666666666667</v>
      </c>
      <c r="F343" s="2">
        <v>45020</v>
      </c>
      <c r="G343" s="3">
        <v>0.25763888888888886</v>
      </c>
      <c r="H343" s="1" t="s">
        <v>7</v>
      </c>
      <c r="I343" t="s">
        <v>12</v>
      </c>
      <c r="J343" t="s">
        <v>601</v>
      </c>
      <c r="K343" s="9">
        <v>20.059999999999999</v>
      </c>
      <c r="L343" t="s">
        <v>17</v>
      </c>
      <c r="M343">
        <v>342</v>
      </c>
      <c r="N343" t="s">
        <v>32</v>
      </c>
      <c r="O343" s="3">
        <f>(Sala[[#This Row],[Hora de Salida]]-Sala[[#This Row],[Hora de llegada]])+IF(Sala[[#This Row],[Estado de la Mesa]]="Ocupada",(TEXT((15/(60*24)),"h:mm")),(TEXT(0,"h:mm")))</f>
        <v>0.15347222222222218</v>
      </c>
      <c r="P343" s="5" t="str">
        <f>TEXT(((SUMIF(Cocina[Número de Orden],Sala[[#This Row],[Número de Orden]],Cocina[Tiempo de Preparación]))/(60*24)),"h:mm")</f>
        <v>0:54</v>
      </c>
      <c r="Q343" s="3">
        <f>MAX((Sala[[#This Row],[Tiempo de permanencia]]-Sala[[#This Row],[Tiempo de preparación]]),0)</f>
        <v>0.11597222222222217</v>
      </c>
      <c r="R343" s="8">
        <f>SUMIF(Cocina[Número de Orden],Sala[[#This Row],[Número de Orden]],Cocina[Ganancia bruta])</f>
        <v>102</v>
      </c>
      <c r="S343" s="8">
        <f>SUMIF(Cocina[Número de Orden],Sala[[#This Row],[Número de Orden]],Cocina[Costo Unitario])</f>
        <v>30</v>
      </c>
      <c r="T343" s="2">
        <f>Sala[[#This Row],[Fecha de Salida]]</f>
        <v>45020</v>
      </c>
      <c r="U343" s="7" t="str">
        <f>TEXT(Sala[[#This Row],[Fecha factura]],"dddd")</f>
        <v>martes</v>
      </c>
      <c r="V343" t="str">
        <f>IF(Sala[[#This Row],[Tiempo de degustación]]&gt;0,"Sí","No")</f>
        <v>Sí</v>
      </c>
      <c r="W343" s="19">
        <f>IF(Sala[[#This Row],[Cobrada]]="Sí",Sala[[#This Row],[Monto total]],0)</f>
        <v>102</v>
      </c>
    </row>
    <row r="344" spans="1:23" x14ac:dyDescent="0.25">
      <c r="A344">
        <v>12</v>
      </c>
      <c r="B344" t="s">
        <v>347</v>
      </c>
      <c r="C344">
        <v>1</v>
      </c>
      <c r="D344" s="2">
        <v>45020</v>
      </c>
      <c r="E344" s="3">
        <v>0.16388888888888889</v>
      </c>
      <c r="F344" s="2">
        <v>45020</v>
      </c>
      <c r="G344" s="3">
        <v>0.23958333333333334</v>
      </c>
      <c r="H344" s="1" t="s">
        <v>20</v>
      </c>
      <c r="I344" t="s">
        <v>8</v>
      </c>
      <c r="J344" t="s">
        <v>601</v>
      </c>
      <c r="K344" s="9">
        <v>23.01</v>
      </c>
      <c r="L344" t="s">
        <v>28</v>
      </c>
      <c r="M344">
        <v>343</v>
      </c>
      <c r="N344" t="s">
        <v>593</v>
      </c>
      <c r="O344" s="3">
        <f>(Sala[[#This Row],[Hora de Salida]]-Sala[[#This Row],[Hora de llegada]])+IF(Sala[[#This Row],[Estado de la Mesa]]="Ocupada",(TEXT((15/(60*24)),"h:mm")),(TEXT(0,"h:mm")))</f>
        <v>8.6111111111111124E-2</v>
      </c>
      <c r="P344" s="5" t="str">
        <f>TEXT(((SUMIF(Cocina[Número de Orden],Sala[[#This Row],[Número de Orden]],Cocina[Tiempo de Preparación]))/(60*24)),"h:mm")</f>
        <v>1:41</v>
      </c>
      <c r="Q344" s="3">
        <f>MAX((Sala[[#This Row],[Tiempo de permanencia]]-Sala[[#This Row],[Tiempo de preparación]]),0)</f>
        <v>1.5972222222222235E-2</v>
      </c>
      <c r="R344" s="8">
        <f>SUMIF(Cocina[Número de Orden],Sala[[#This Row],[Número de Orden]],Cocina[Ganancia bruta])</f>
        <v>137</v>
      </c>
      <c r="S344" s="8">
        <f>SUMIF(Cocina[Número de Orden],Sala[[#This Row],[Número de Orden]],Cocina[Costo Unitario])</f>
        <v>34</v>
      </c>
      <c r="T344" s="2">
        <f>Sala[[#This Row],[Fecha de Salida]]</f>
        <v>45020</v>
      </c>
      <c r="U344" s="7" t="str">
        <f>TEXT(Sala[[#This Row],[Fecha factura]],"dddd")</f>
        <v>martes</v>
      </c>
      <c r="V344" t="str">
        <f>IF(Sala[[#This Row],[Tiempo de degustación]]&gt;0,"Sí","No")</f>
        <v>Sí</v>
      </c>
      <c r="W344" s="19">
        <f>IF(Sala[[#This Row],[Cobrada]]="Sí",Sala[[#This Row],[Monto total]],0)</f>
        <v>137</v>
      </c>
    </row>
    <row r="345" spans="1:23" x14ac:dyDescent="0.25">
      <c r="A345">
        <v>15</v>
      </c>
      <c r="B345" t="s">
        <v>348</v>
      </c>
      <c r="C345">
        <v>3</v>
      </c>
      <c r="D345" s="2">
        <v>45020</v>
      </c>
      <c r="E345" s="3">
        <v>3.1944444444444442E-2</v>
      </c>
      <c r="F345" s="2">
        <v>45020</v>
      </c>
      <c r="G345" s="3">
        <v>8.611111111111111E-2</v>
      </c>
      <c r="H345" s="1" t="s">
        <v>16</v>
      </c>
      <c r="I345" t="s">
        <v>8</v>
      </c>
      <c r="J345" t="s">
        <v>601</v>
      </c>
      <c r="K345" s="9">
        <v>33.01</v>
      </c>
      <c r="L345" t="s">
        <v>28</v>
      </c>
      <c r="M345">
        <v>344</v>
      </c>
      <c r="N345" t="s">
        <v>47</v>
      </c>
      <c r="O345" s="3">
        <f>(Sala[[#This Row],[Hora de Salida]]-Sala[[#This Row],[Hora de llegada]])+IF(Sala[[#This Row],[Estado de la Mesa]]="Ocupada",(TEXT((15/(60*24)),"h:mm")),(TEXT(0,"h:mm")))</f>
        <v>6.458333333333334E-2</v>
      </c>
      <c r="P345" s="5" t="str">
        <f>TEXT(((SUMIF(Cocina[Número de Orden],Sala[[#This Row],[Número de Orden]],Cocina[Tiempo de Preparación]))/(60*24)),"h:mm")</f>
        <v>1:26</v>
      </c>
      <c r="Q345" s="3">
        <f>MAX((Sala[[#This Row],[Tiempo de permanencia]]-Sala[[#This Row],[Tiempo de preparación]]),0)</f>
        <v>4.8611111111111147E-3</v>
      </c>
      <c r="R345" s="8">
        <f>SUMIF(Cocina[Número de Orden],Sala[[#This Row],[Número de Orden]],Cocina[Ganancia bruta])</f>
        <v>183</v>
      </c>
      <c r="S345" s="8">
        <f>SUMIF(Cocina[Número de Orden],Sala[[#This Row],[Número de Orden]],Cocina[Costo Unitario])</f>
        <v>72</v>
      </c>
      <c r="T345" s="2">
        <f>Sala[[#This Row],[Fecha de Salida]]</f>
        <v>45020</v>
      </c>
      <c r="U345" s="7" t="str">
        <f>TEXT(Sala[[#This Row],[Fecha factura]],"dddd")</f>
        <v>martes</v>
      </c>
      <c r="V345" t="str">
        <f>IF(Sala[[#This Row],[Tiempo de degustación]]&gt;0,"Sí","No")</f>
        <v>Sí</v>
      </c>
      <c r="W345" s="19">
        <f>IF(Sala[[#This Row],[Cobrada]]="Sí",Sala[[#This Row],[Monto total]],0)</f>
        <v>183</v>
      </c>
    </row>
    <row r="346" spans="1:23" x14ac:dyDescent="0.25">
      <c r="A346">
        <v>16</v>
      </c>
      <c r="B346" t="s">
        <v>349</v>
      </c>
      <c r="C346">
        <v>3</v>
      </c>
      <c r="D346" s="2">
        <v>45020</v>
      </c>
      <c r="E346" s="3">
        <v>5.4166666666666669E-2</v>
      </c>
      <c r="F346" s="2">
        <v>45020</v>
      </c>
      <c r="G346" s="3">
        <v>0.17986111111111111</v>
      </c>
      <c r="H346" s="1" t="s">
        <v>23</v>
      </c>
      <c r="I346" t="s">
        <v>8</v>
      </c>
      <c r="J346" t="s">
        <v>601</v>
      </c>
      <c r="K346" s="9">
        <v>13.98</v>
      </c>
      <c r="L346" t="s">
        <v>28</v>
      </c>
      <c r="M346">
        <v>345</v>
      </c>
      <c r="N346" t="s">
        <v>47</v>
      </c>
      <c r="O346" s="3">
        <f>(Sala[[#This Row],[Hora de Salida]]-Sala[[#This Row],[Hora de llegada]])+IF(Sala[[#This Row],[Estado de la Mesa]]="Ocupada",(TEXT((15/(60*24)),"h:mm")),(TEXT(0,"h:mm")))</f>
        <v>0.1361111111111111</v>
      </c>
      <c r="P346" s="5" t="str">
        <f>TEXT(((SUMIF(Cocina[Número de Orden],Sala[[#This Row],[Número de Orden]],Cocina[Tiempo de Preparación]))/(60*24)),"h:mm")</f>
        <v>0:18</v>
      </c>
      <c r="Q346" s="3">
        <f>MAX((Sala[[#This Row],[Tiempo de permanencia]]-Sala[[#This Row],[Tiempo de preparación]]),0)</f>
        <v>0.1236111111111111</v>
      </c>
      <c r="R346" s="8">
        <f>SUMIF(Cocina[Número de Orden],Sala[[#This Row],[Número de Orden]],Cocina[Ganancia bruta])</f>
        <v>38</v>
      </c>
      <c r="S346" s="8">
        <f>SUMIF(Cocina[Número de Orden],Sala[[#This Row],[Número de Orden]],Cocina[Costo Unitario])</f>
        <v>11</v>
      </c>
      <c r="T346" s="2">
        <f>Sala[[#This Row],[Fecha de Salida]]</f>
        <v>45020</v>
      </c>
      <c r="U346" s="7" t="str">
        <f>TEXT(Sala[[#This Row],[Fecha factura]],"dddd")</f>
        <v>martes</v>
      </c>
      <c r="V346" t="str">
        <f>IF(Sala[[#This Row],[Tiempo de degustación]]&gt;0,"Sí","No")</f>
        <v>Sí</v>
      </c>
      <c r="W346" s="19">
        <f>IF(Sala[[#This Row],[Cobrada]]="Sí",Sala[[#This Row],[Monto total]],0)</f>
        <v>38</v>
      </c>
    </row>
    <row r="347" spans="1:23" x14ac:dyDescent="0.25">
      <c r="A347">
        <v>1</v>
      </c>
      <c r="B347" t="s">
        <v>350</v>
      </c>
      <c r="C347">
        <v>5</v>
      </c>
      <c r="D347" s="2">
        <v>45020</v>
      </c>
      <c r="E347" s="3">
        <v>2.7777777777777776E-2</v>
      </c>
      <c r="F347" s="2">
        <v>45020</v>
      </c>
      <c r="G347" s="3">
        <v>0.16388888888888889</v>
      </c>
      <c r="H347" s="1" t="s">
        <v>20</v>
      </c>
      <c r="I347" t="s">
        <v>8</v>
      </c>
      <c r="J347" t="s">
        <v>600</v>
      </c>
      <c r="K347" s="9">
        <v>35.93</v>
      </c>
      <c r="L347" t="s">
        <v>9</v>
      </c>
      <c r="M347">
        <v>346</v>
      </c>
      <c r="N347" t="s">
        <v>59</v>
      </c>
      <c r="O347" s="3">
        <f>(Sala[[#This Row],[Hora de Salida]]-Sala[[#This Row],[Hora de llegada]])+IF(Sala[[#This Row],[Estado de la Mesa]]="Ocupada",(TEXT((15/(60*24)),"h:mm")),(TEXT(0,"h:mm")))</f>
        <v>0.13611111111111113</v>
      </c>
      <c r="P347" s="5" t="str">
        <f>TEXT(((SUMIF(Cocina[Número de Orden],Sala[[#This Row],[Número de Orden]],Cocina[Tiempo de Preparación]))/(60*24)),"h:mm")</f>
        <v>0:22</v>
      </c>
      <c r="Q347" s="3">
        <f>MAX((Sala[[#This Row],[Tiempo de permanencia]]-Sala[[#This Row],[Tiempo de preparación]]),0)</f>
        <v>0.12083333333333335</v>
      </c>
      <c r="R347" s="8">
        <f>SUMIF(Cocina[Número de Orden],Sala[[#This Row],[Número de Orden]],Cocina[Ganancia bruta])</f>
        <v>72</v>
      </c>
      <c r="S347" s="8">
        <f>SUMIF(Cocina[Número de Orden],Sala[[#This Row],[Número de Orden]],Cocina[Costo Unitario])</f>
        <v>22</v>
      </c>
      <c r="T347" s="2">
        <f>Sala[[#This Row],[Fecha de Salida]]</f>
        <v>45020</v>
      </c>
      <c r="U347" s="7" t="str">
        <f>TEXT(Sala[[#This Row],[Fecha factura]],"dddd")</f>
        <v>martes</v>
      </c>
      <c r="V347" t="str">
        <f>IF(Sala[[#This Row],[Tiempo de degustación]]&gt;0,"Sí","No")</f>
        <v>Sí</v>
      </c>
      <c r="W347" s="19">
        <f>IF(Sala[[#This Row],[Cobrada]]="Sí",Sala[[#This Row],[Monto total]],0)</f>
        <v>72</v>
      </c>
    </row>
    <row r="348" spans="1:23" x14ac:dyDescent="0.25">
      <c r="A348">
        <v>7</v>
      </c>
      <c r="B348" t="s">
        <v>351</v>
      </c>
      <c r="C348">
        <v>4</v>
      </c>
      <c r="D348" s="2">
        <v>45020</v>
      </c>
      <c r="E348" s="3">
        <v>7.5694444444444439E-2</v>
      </c>
      <c r="F348" s="2">
        <v>45020</v>
      </c>
      <c r="G348" s="3">
        <v>0.19027777777777777</v>
      </c>
      <c r="H348" s="1" t="s">
        <v>23</v>
      </c>
      <c r="I348" t="s">
        <v>8</v>
      </c>
      <c r="J348" t="s">
        <v>601</v>
      </c>
      <c r="K348" s="9">
        <v>48.52</v>
      </c>
      <c r="L348" t="s">
        <v>9</v>
      </c>
      <c r="M348">
        <v>347</v>
      </c>
      <c r="N348" t="s">
        <v>47</v>
      </c>
      <c r="O348" s="3">
        <f>(Sala[[#This Row],[Hora de Salida]]-Sala[[#This Row],[Hora de llegada]])+IF(Sala[[#This Row],[Estado de la Mesa]]="Ocupada",(TEXT((15/(60*24)),"h:mm")),(TEXT(0,"h:mm")))</f>
        <v>0.11458333333333333</v>
      </c>
      <c r="P348" s="5" t="str">
        <f>TEXT(((SUMIF(Cocina[Número de Orden],Sala[[#This Row],[Número de Orden]],Cocina[Tiempo de Preparación]))/(60*24)),"h:mm")</f>
        <v>0:44</v>
      </c>
      <c r="Q348" s="3">
        <f>MAX((Sala[[#This Row],[Tiempo de permanencia]]-Sala[[#This Row],[Tiempo de preparación]]),0)</f>
        <v>8.4027777777777771E-2</v>
      </c>
      <c r="R348" s="8">
        <f>SUMIF(Cocina[Número de Orden],Sala[[#This Row],[Número de Orden]],Cocina[Ganancia bruta])</f>
        <v>70</v>
      </c>
      <c r="S348" s="8">
        <f>SUMIF(Cocina[Número de Orden],Sala[[#This Row],[Número de Orden]],Cocina[Costo Unitario])</f>
        <v>21</v>
      </c>
      <c r="T348" s="2">
        <f>Sala[[#This Row],[Fecha de Salida]]</f>
        <v>45020</v>
      </c>
      <c r="U348" s="7" t="str">
        <f>TEXT(Sala[[#This Row],[Fecha factura]],"dddd")</f>
        <v>martes</v>
      </c>
      <c r="V348" t="str">
        <f>IF(Sala[[#This Row],[Tiempo de degustación]]&gt;0,"Sí","No")</f>
        <v>Sí</v>
      </c>
      <c r="W348" s="19">
        <f>IF(Sala[[#This Row],[Cobrada]]="Sí",Sala[[#This Row],[Monto total]],0)</f>
        <v>70</v>
      </c>
    </row>
    <row r="349" spans="1:23" x14ac:dyDescent="0.25">
      <c r="A349">
        <v>16</v>
      </c>
      <c r="B349" t="s">
        <v>352</v>
      </c>
      <c r="C349">
        <v>2</v>
      </c>
      <c r="D349" s="2">
        <v>45020</v>
      </c>
      <c r="E349" s="3">
        <v>5.347222222222222E-2</v>
      </c>
      <c r="F349" s="2">
        <v>45020</v>
      </c>
      <c r="G349" s="3">
        <v>0.2076388888888889</v>
      </c>
      <c r="H349" s="1" t="s">
        <v>16</v>
      </c>
      <c r="I349" t="s">
        <v>8</v>
      </c>
      <c r="J349" t="s">
        <v>601</v>
      </c>
      <c r="K349" s="9">
        <v>30.78</v>
      </c>
      <c r="L349" t="s">
        <v>28</v>
      </c>
      <c r="M349">
        <v>348</v>
      </c>
      <c r="N349" t="s">
        <v>21</v>
      </c>
      <c r="O349" s="3">
        <f>(Sala[[#This Row],[Hora de Salida]]-Sala[[#This Row],[Hora de llegada]])+IF(Sala[[#This Row],[Estado de la Mesa]]="Ocupada",(TEXT((15/(60*24)),"h:mm")),(TEXT(0,"h:mm")))</f>
        <v>0.16458333333333333</v>
      </c>
      <c r="P349" s="5" t="str">
        <f>TEXT(((SUMIF(Cocina[Número de Orden],Sala[[#This Row],[Número de Orden]],Cocina[Tiempo de Preparación]))/(60*24)),"h:mm")</f>
        <v>1:28</v>
      </c>
      <c r="Q349" s="3">
        <f>MAX((Sala[[#This Row],[Tiempo de permanencia]]-Sala[[#This Row],[Tiempo de preparación]]),0)</f>
        <v>0.10347222222222222</v>
      </c>
      <c r="R349" s="8">
        <f>SUMIF(Cocina[Número de Orden],Sala[[#This Row],[Número de Orden]],Cocina[Ganancia bruta])</f>
        <v>86</v>
      </c>
      <c r="S349" s="8">
        <f>SUMIF(Cocina[Número de Orden],Sala[[#This Row],[Número de Orden]],Cocina[Costo Unitario])</f>
        <v>27</v>
      </c>
      <c r="T349" s="2">
        <f>Sala[[#This Row],[Fecha de Salida]]</f>
        <v>45020</v>
      </c>
      <c r="U349" s="7" t="str">
        <f>TEXT(Sala[[#This Row],[Fecha factura]],"dddd")</f>
        <v>martes</v>
      </c>
      <c r="V349" t="str">
        <f>IF(Sala[[#This Row],[Tiempo de degustación]]&gt;0,"Sí","No")</f>
        <v>Sí</v>
      </c>
      <c r="W349" s="19">
        <f>IF(Sala[[#This Row],[Cobrada]]="Sí",Sala[[#This Row],[Monto total]],0)</f>
        <v>86</v>
      </c>
    </row>
    <row r="350" spans="1:23" x14ac:dyDescent="0.25">
      <c r="A350">
        <v>13</v>
      </c>
      <c r="B350" t="s">
        <v>353</v>
      </c>
      <c r="C350">
        <v>1</v>
      </c>
      <c r="D350" s="2">
        <v>45020</v>
      </c>
      <c r="E350" s="3">
        <v>0.15833333333333333</v>
      </c>
      <c r="F350" s="2">
        <v>45020</v>
      </c>
      <c r="G350" s="3">
        <v>0.31319444444444444</v>
      </c>
      <c r="H350" s="1" t="s">
        <v>20</v>
      </c>
      <c r="I350" t="s">
        <v>12</v>
      </c>
      <c r="J350" t="s">
        <v>601</v>
      </c>
      <c r="K350" s="9">
        <v>40.630000000000003</v>
      </c>
      <c r="L350" t="s">
        <v>28</v>
      </c>
      <c r="M350">
        <v>349</v>
      </c>
      <c r="N350" t="s">
        <v>18</v>
      </c>
      <c r="O350" s="3">
        <f>(Sala[[#This Row],[Hora de Salida]]-Sala[[#This Row],[Hora de llegada]])+IF(Sala[[#This Row],[Estado de la Mesa]]="Ocupada",(TEXT((15/(60*24)),"h:mm")),(TEXT(0,"h:mm")))</f>
        <v>0.16527777777777777</v>
      </c>
      <c r="P350" s="5" t="str">
        <f>TEXT(((SUMIF(Cocina[Número de Orden],Sala[[#This Row],[Número de Orden]],Cocina[Tiempo de Preparación]))/(60*24)),"h:mm")</f>
        <v>1:25</v>
      </c>
      <c r="Q350" s="3">
        <f>MAX((Sala[[#This Row],[Tiempo de permanencia]]-Sala[[#This Row],[Tiempo de preparación]]),0)</f>
        <v>0.10625</v>
      </c>
      <c r="R350" s="8">
        <f>SUMIF(Cocina[Número de Orden],Sala[[#This Row],[Número de Orden]],Cocina[Ganancia bruta])</f>
        <v>152</v>
      </c>
      <c r="S350" s="8">
        <f>SUMIF(Cocina[Número de Orden],Sala[[#This Row],[Número de Orden]],Cocina[Costo Unitario])</f>
        <v>50</v>
      </c>
      <c r="T350" s="2">
        <f>Sala[[#This Row],[Fecha de Salida]]</f>
        <v>45020</v>
      </c>
      <c r="U350" s="7" t="str">
        <f>TEXT(Sala[[#This Row],[Fecha factura]],"dddd")</f>
        <v>martes</v>
      </c>
      <c r="V350" t="str">
        <f>IF(Sala[[#This Row],[Tiempo de degustación]]&gt;0,"Sí","No")</f>
        <v>Sí</v>
      </c>
      <c r="W350" s="19">
        <f>IF(Sala[[#This Row],[Cobrada]]="Sí",Sala[[#This Row],[Monto total]],0)</f>
        <v>152</v>
      </c>
    </row>
    <row r="351" spans="1:23" x14ac:dyDescent="0.25">
      <c r="A351">
        <v>2</v>
      </c>
      <c r="B351" t="s">
        <v>354</v>
      </c>
      <c r="C351">
        <v>6</v>
      </c>
      <c r="D351" s="2">
        <v>45020</v>
      </c>
      <c r="E351" s="3">
        <v>2.4305555555555556E-2</v>
      </c>
      <c r="F351" s="2">
        <v>45020</v>
      </c>
      <c r="G351" s="3">
        <v>0.12430555555555556</v>
      </c>
      <c r="H351" s="1" t="s">
        <v>20</v>
      </c>
      <c r="I351" t="s">
        <v>12</v>
      </c>
      <c r="J351" t="s">
        <v>600</v>
      </c>
      <c r="K351" s="9">
        <v>36.21</v>
      </c>
      <c r="L351" t="s">
        <v>9</v>
      </c>
      <c r="M351">
        <v>350</v>
      </c>
      <c r="N351" t="s">
        <v>14</v>
      </c>
      <c r="O351" s="3">
        <f>(Sala[[#This Row],[Hora de Salida]]-Sala[[#This Row],[Hora de llegada]])+IF(Sala[[#This Row],[Estado de la Mesa]]="Ocupada",(TEXT((15/(60*24)),"h:mm")),(TEXT(0,"h:mm")))</f>
        <v>0.1</v>
      </c>
      <c r="P351" s="5" t="str">
        <f>TEXT(((SUMIF(Cocina[Número de Orden],Sala[[#This Row],[Número de Orden]],Cocina[Tiempo de Preparación]))/(60*24)),"h:mm")</f>
        <v>1:49</v>
      </c>
      <c r="Q351" s="3">
        <f>MAX((Sala[[#This Row],[Tiempo de permanencia]]-Sala[[#This Row],[Tiempo de preparación]]),0)</f>
        <v>2.4305555555555566E-2</v>
      </c>
      <c r="R351" s="8">
        <f>SUMIF(Cocina[Número de Orden],Sala[[#This Row],[Número de Orden]],Cocina[Ganancia bruta])</f>
        <v>143</v>
      </c>
      <c r="S351" s="8">
        <f>SUMIF(Cocina[Número de Orden],Sala[[#This Row],[Número de Orden]],Cocina[Costo Unitario])</f>
        <v>35</v>
      </c>
      <c r="T351" s="2">
        <f>Sala[[#This Row],[Fecha de Salida]]</f>
        <v>45020</v>
      </c>
      <c r="U351" s="7" t="str">
        <f>TEXT(Sala[[#This Row],[Fecha factura]],"dddd")</f>
        <v>martes</v>
      </c>
      <c r="V351" t="str">
        <f>IF(Sala[[#This Row],[Tiempo de degustación]]&gt;0,"Sí","No")</f>
        <v>Sí</v>
      </c>
      <c r="W351" s="19">
        <f>IF(Sala[[#This Row],[Cobrada]]="Sí",Sala[[#This Row],[Monto total]],0)</f>
        <v>143</v>
      </c>
    </row>
    <row r="352" spans="1:23" x14ac:dyDescent="0.25">
      <c r="A352">
        <v>1</v>
      </c>
      <c r="B352" t="s">
        <v>355</v>
      </c>
      <c r="C352">
        <v>6</v>
      </c>
      <c r="D352" s="2">
        <v>45020</v>
      </c>
      <c r="E352" s="3">
        <v>0.16111111111111112</v>
      </c>
      <c r="F352" s="2">
        <v>45020</v>
      </c>
      <c r="G352" s="3">
        <v>0.25624999999999998</v>
      </c>
      <c r="H352" s="1" t="s">
        <v>11</v>
      </c>
      <c r="I352" t="s">
        <v>12</v>
      </c>
      <c r="J352" t="s">
        <v>601</v>
      </c>
      <c r="K352" s="9">
        <v>48.93</v>
      </c>
      <c r="L352" t="s">
        <v>17</v>
      </c>
      <c r="M352">
        <v>351</v>
      </c>
      <c r="N352" t="s">
        <v>18</v>
      </c>
      <c r="O352" s="3">
        <f>(Sala[[#This Row],[Hora de Salida]]-Sala[[#This Row],[Hora de llegada]])+IF(Sala[[#This Row],[Estado de la Mesa]]="Ocupada",(TEXT((15/(60*24)),"h:mm")),(TEXT(0,"h:mm")))</f>
        <v>9.5138888888888856E-2</v>
      </c>
      <c r="P352" s="5" t="str">
        <f>TEXT(((SUMIF(Cocina[Número de Orden],Sala[[#This Row],[Número de Orden]],Cocina[Tiempo de Preparación]))/(60*24)),"h:mm")</f>
        <v>0:25</v>
      </c>
      <c r="Q352" s="3">
        <f>MAX((Sala[[#This Row],[Tiempo de permanencia]]-Sala[[#This Row],[Tiempo de preparación]]),0)</f>
        <v>7.7777777777777751E-2</v>
      </c>
      <c r="R352" s="8">
        <f>SUMIF(Cocina[Número de Orden],Sala[[#This Row],[Número de Orden]],Cocina[Ganancia bruta])</f>
        <v>201</v>
      </c>
      <c r="S352" s="8">
        <f>SUMIF(Cocina[Número de Orden],Sala[[#This Row],[Número de Orden]],Cocina[Costo Unitario])</f>
        <v>40</v>
      </c>
      <c r="T352" s="2">
        <f>Sala[[#This Row],[Fecha de Salida]]</f>
        <v>45020</v>
      </c>
      <c r="U352" s="7" t="str">
        <f>TEXT(Sala[[#This Row],[Fecha factura]],"dddd")</f>
        <v>martes</v>
      </c>
      <c r="V352" t="str">
        <f>IF(Sala[[#This Row],[Tiempo de degustación]]&gt;0,"Sí","No")</f>
        <v>Sí</v>
      </c>
      <c r="W352" s="19">
        <f>IF(Sala[[#This Row],[Cobrada]]="Sí",Sala[[#This Row],[Monto total]],0)</f>
        <v>201</v>
      </c>
    </row>
    <row r="353" spans="1:23" x14ac:dyDescent="0.25">
      <c r="A353">
        <v>1</v>
      </c>
      <c r="B353" t="s">
        <v>39</v>
      </c>
      <c r="C353">
        <v>3</v>
      </c>
      <c r="D353" s="2">
        <v>45020</v>
      </c>
      <c r="E353" s="3">
        <v>1.1805555555555555E-2</v>
      </c>
      <c r="F353" s="2">
        <v>45020</v>
      </c>
      <c r="G353" s="3">
        <v>0.12013888888888889</v>
      </c>
      <c r="H353" s="1" t="s">
        <v>7</v>
      </c>
      <c r="I353" t="s">
        <v>12</v>
      </c>
      <c r="J353" t="s">
        <v>13</v>
      </c>
      <c r="K353" s="9">
        <v>17.55</v>
      </c>
      <c r="L353" t="s">
        <v>9</v>
      </c>
      <c r="M353">
        <v>352</v>
      </c>
      <c r="N353" t="s">
        <v>21</v>
      </c>
      <c r="O353" s="3">
        <f>(Sala[[#This Row],[Hora de Salida]]-Sala[[#This Row],[Hora de llegada]])+IF(Sala[[#This Row],[Estado de la Mesa]]="Ocupada",(TEXT((15/(60*24)),"h:mm")),(TEXT(0,"h:mm")))</f>
        <v>0.10833333333333334</v>
      </c>
      <c r="P353" s="5" t="str">
        <f>TEXT(((SUMIF(Cocina[Número de Orden],Sala[[#This Row],[Número de Orden]],Cocina[Tiempo de Preparación]))/(60*24)),"h:mm")</f>
        <v>0:07</v>
      </c>
      <c r="Q353" s="3">
        <f>MAX((Sala[[#This Row],[Tiempo de permanencia]]-Sala[[#This Row],[Tiempo de preparación]]),0)</f>
        <v>0.10347222222222223</v>
      </c>
      <c r="R353" s="8">
        <f>SUMIF(Cocina[Número de Orden],Sala[[#This Row],[Número de Orden]],Cocina[Ganancia bruta])</f>
        <v>99</v>
      </c>
      <c r="S353" s="8">
        <f>SUMIF(Cocina[Número de Orden],Sala[[#This Row],[Número de Orden]],Cocina[Costo Unitario])</f>
        <v>20</v>
      </c>
      <c r="T353" s="2">
        <f>Sala[[#This Row],[Fecha de Salida]]</f>
        <v>45020</v>
      </c>
      <c r="U353" s="7" t="str">
        <f>TEXT(Sala[[#This Row],[Fecha factura]],"dddd")</f>
        <v>martes</v>
      </c>
      <c r="V353" t="str">
        <f>IF(Sala[[#This Row],[Tiempo de degustación]]&gt;0,"Sí","No")</f>
        <v>Sí</v>
      </c>
      <c r="W353" s="19">
        <f>IF(Sala[[#This Row],[Cobrada]]="Sí",Sala[[#This Row],[Monto total]],0)</f>
        <v>99</v>
      </c>
    </row>
    <row r="354" spans="1:23" x14ac:dyDescent="0.25">
      <c r="A354">
        <v>7</v>
      </c>
      <c r="B354" t="s">
        <v>356</v>
      </c>
      <c r="C354">
        <v>5</v>
      </c>
      <c r="D354" s="2">
        <v>45020</v>
      </c>
      <c r="E354" s="3">
        <v>0.15694444444444444</v>
      </c>
      <c r="F354" s="2">
        <v>45020</v>
      </c>
      <c r="G354" s="3">
        <v>0.31666666666666665</v>
      </c>
      <c r="H354" s="1" t="s">
        <v>20</v>
      </c>
      <c r="I354" t="s">
        <v>25</v>
      </c>
      <c r="J354" t="s">
        <v>601</v>
      </c>
      <c r="K354" s="9">
        <v>27.37</v>
      </c>
      <c r="L354" t="s">
        <v>9</v>
      </c>
      <c r="M354">
        <v>353</v>
      </c>
      <c r="N354" t="s">
        <v>18</v>
      </c>
      <c r="O354" s="3">
        <f>(Sala[[#This Row],[Hora de Salida]]-Sala[[#This Row],[Hora de llegada]])+IF(Sala[[#This Row],[Estado de la Mesa]]="Ocupada",(TEXT((15/(60*24)),"h:mm")),(TEXT(0,"h:mm")))</f>
        <v>0.15972222222222221</v>
      </c>
      <c r="P354" s="5" t="str">
        <f>TEXT(((SUMIF(Cocina[Número de Orden],Sala[[#This Row],[Número de Orden]],Cocina[Tiempo de Preparación]))/(60*24)),"h:mm")</f>
        <v>2:08</v>
      </c>
      <c r="Q354" s="3">
        <f>MAX((Sala[[#This Row],[Tiempo de permanencia]]-Sala[[#This Row],[Tiempo de preparación]]),0)</f>
        <v>7.0833333333333318E-2</v>
      </c>
      <c r="R354" s="8">
        <f>SUMIF(Cocina[Número de Orden],Sala[[#This Row],[Número de Orden]],Cocina[Ganancia bruta])</f>
        <v>212</v>
      </c>
      <c r="S354" s="8">
        <f>SUMIF(Cocina[Número de Orden],Sala[[#This Row],[Número de Orden]],Cocina[Costo Unitario])</f>
        <v>72</v>
      </c>
      <c r="T354" s="2">
        <f>Sala[[#This Row],[Fecha de Salida]]</f>
        <v>45020</v>
      </c>
      <c r="U354" s="7" t="str">
        <f>TEXT(Sala[[#This Row],[Fecha factura]],"dddd")</f>
        <v>martes</v>
      </c>
      <c r="V354" t="str">
        <f>IF(Sala[[#This Row],[Tiempo de degustación]]&gt;0,"Sí","No")</f>
        <v>Sí</v>
      </c>
      <c r="W354" s="19">
        <f>IF(Sala[[#This Row],[Cobrada]]="Sí",Sala[[#This Row],[Monto total]],0)</f>
        <v>212</v>
      </c>
    </row>
    <row r="355" spans="1:23" x14ac:dyDescent="0.25">
      <c r="A355">
        <v>12</v>
      </c>
      <c r="B355" t="s">
        <v>357</v>
      </c>
      <c r="C355">
        <v>6</v>
      </c>
      <c r="D355" s="2">
        <v>45020</v>
      </c>
      <c r="E355" s="3">
        <v>1.8055555555555554E-2</v>
      </c>
      <c r="F355" s="2">
        <v>45020</v>
      </c>
      <c r="G355" s="3">
        <v>0.14166666666666666</v>
      </c>
      <c r="H355" s="1" t="s">
        <v>20</v>
      </c>
      <c r="I355" t="s">
        <v>12</v>
      </c>
      <c r="J355" t="s">
        <v>601</v>
      </c>
      <c r="K355" s="9">
        <v>29.58</v>
      </c>
      <c r="L355" t="s">
        <v>28</v>
      </c>
      <c r="M355">
        <v>354</v>
      </c>
      <c r="N355" t="s">
        <v>21</v>
      </c>
      <c r="O355" s="3">
        <f>(Sala[[#This Row],[Hora de Salida]]-Sala[[#This Row],[Hora de llegada]])+IF(Sala[[#This Row],[Estado de la Mesa]]="Ocupada",(TEXT((15/(60*24)),"h:mm")),(TEXT(0,"h:mm")))</f>
        <v>0.13402777777777777</v>
      </c>
      <c r="P355" s="5" t="str">
        <f>TEXT(((SUMIF(Cocina[Número de Orden],Sala[[#This Row],[Número de Orden]],Cocina[Tiempo de Preparación]))/(60*24)),"h:mm")</f>
        <v>2:17</v>
      </c>
      <c r="Q355" s="3">
        <f>MAX((Sala[[#This Row],[Tiempo de permanencia]]-Sala[[#This Row],[Tiempo de preparación]]),0)</f>
        <v>3.888888888888889E-2</v>
      </c>
      <c r="R355" s="8">
        <f>SUMIF(Cocina[Número de Orden],Sala[[#This Row],[Número de Orden]],Cocina[Ganancia bruta])</f>
        <v>181</v>
      </c>
      <c r="S355" s="8">
        <f>SUMIF(Cocina[Número de Orden],Sala[[#This Row],[Número de Orden]],Cocina[Costo Unitario])</f>
        <v>54</v>
      </c>
      <c r="T355" s="2">
        <f>Sala[[#This Row],[Fecha de Salida]]</f>
        <v>45020</v>
      </c>
      <c r="U355" s="7" t="str">
        <f>TEXT(Sala[[#This Row],[Fecha factura]],"dddd")</f>
        <v>martes</v>
      </c>
      <c r="V355" t="str">
        <f>IF(Sala[[#This Row],[Tiempo de degustación]]&gt;0,"Sí","No")</f>
        <v>Sí</v>
      </c>
      <c r="W355" s="19">
        <f>IF(Sala[[#This Row],[Cobrada]]="Sí",Sala[[#This Row],[Monto total]],0)</f>
        <v>181</v>
      </c>
    </row>
    <row r="356" spans="1:23" x14ac:dyDescent="0.25">
      <c r="A356">
        <v>4</v>
      </c>
      <c r="B356" t="s">
        <v>152</v>
      </c>
      <c r="C356">
        <v>4</v>
      </c>
      <c r="D356" s="2">
        <v>45020</v>
      </c>
      <c r="E356" s="3">
        <v>7.013888888888889E-2</v>
      </c>
      <c r="F356" s="2">
        <v>45020</v>
      </c>
      <c r="G356" s="3">
        <v>0.21319444444444444</v>
      </c>
      <c r="H356" s="1" t="s">
        <v>20</v>
      </c>
      <c r="I356" t="s">
        <v>12</v>
      </c>
      <c r="J356" t="s">
        <v>601</v>
      </c>
      <c r="K356" s="9">
        <v>30.53</v>
      </c>
      <c r="L356" t="s">
        <v>9</v>
      </c>
      <c r="M356">
        <v>355</v>
      </c>
      <c r="N356" t="s">
        <v>594</v>
      </c>
      <c r="O356" s="3">
        <f>(Sala[[#This Row],[Hora de Salida]]-Sala[[#This Row],[Hora de llegada]])+IF(Sala[[#This Row],[Estado de la Mesa]]="Ocupada",(TEXT((15/(60*24)),"h:mm")),(TEXT(0,"h:mm")))</f>
        <v>0.14305555555555555</v>
      </c>
      <c r="P356" s="5" t="str">
        <f>TEXT(((SUMIF(Cocina[Número de Orden],Sala[[#This Row],[Número de Orden]],Cocina[Tiempo de Preparación]))/(60*24)),"h:mm")</f>
        <v>0:07</v>
      </c>
      <c r="Q356" s="3">
        <f>MAX((Sala[[#This Row],[Tiempo de permanencia]]-Sala[[#This Row],[Tiempo de preparación]]),0)</f>
        <v>0.13819444444444443</v>
      </c>
      <c r="R356" s="8">
        <f>SUMIF(Cocina[Número de Orden],Sala[[#This Row],[Número de Orden]],Cocina[Ganancia bruta])</f>
        <v>26</v>
      </c>
      <c r="S356" s="8">
        <f>SUMIF(Cocina[Número de Orden],Sala[[#This Row],[Número de Orden]],Cocina[Costo Unitario])</f>
        <v>15</v>
      </c>
      <c r="T356" s="2">
        <f>Sala[[#This Row],[Fecha de Salida]]</f>
        <v>45020</v>
      </c>
      <c r="U356" s="7" t="str">
        <f>TEXT(Sala[[#This Row],[Fecha factura]],"dddd")</f>
        <v>martes</v>
      </c>
      <c r="V356" t="str">
        <f>IF(Sala[[#This Row],[Tiempo de degustación]]&gt;0,"Sí","No")</f>
        <v>Sí</v>
      </c>
      <c r="W356" s="19">
        <f>IF(Sala[[#This Row],[Cobrada]]="Sí",Sala[[#This Row],[Monto total]],0)</f>
        <v>26</v>
      </c>
    </row>
    <row r="357" spans="1:23" x14ac:dyDescent="0.25">
      <c r="A357">
        <v>1</v>
      </c>
      <c r="B357" t="s">
        <v>358</v>
      </c>
      <c r="C357">
        <v>1</v>
      </c>
      <c r="D357" s="2">
        <v>45020</v>
      </c>
      <c r="E357" s="3">
        <v>8.3333333333333332E-3</v>
      </c>
      <c r="F357" s="2">
        <v>45020</v>
      </c>
      <c r="G357" s="3">
        <v>9.583333333333334E-2</v>
      </c>
      <c r="H357" s="1" t="s">
        <v>7</v>
      </c>
      <c r="I357" t="s">
        <v>12</v>
      </c>
      <c r="J357" t="s">
        <v>601</v>
      </c>
      <c r="K357" s="9">
        <v>28.92</v>
      </c>
      <c r="L357" t="s">
        <v>28</v>
      </c>
      <c r="M357">
        <v>356</v>
      </c>
      <c r="N357" t="s">
        <v>18</v>
      </c>
      <c r="O357" s="3">
        <f>(Sala[[#This Row],[Hora de Salida]]-Sala[[#This Row],[Hora de llegada]])+IF(Sala[[#This Row],[Estado de la Mesa]]="Ocupada",(TEXT((15/(60*24)),"h:mm")),(TEXT(0,"h:mm")))</f>
        <v>9.791666666666668E-2</v>
      </c>
      <c r="P357" s="5" t="str">
        <f>TEXT(((SUMIF(Cocina[Número de Orden],Sala[[#This Row],[Número de Orden]],Cocina[Tiempo de Preparación]))/(60*24)),"h:mm")</f>
        <v>0:07</v>
      </c>
      <c r="Q357" s="3">
        <f>MAX((Sala[[#This Row],[Tiempo de permanencia]]-Sala[[#This Row],[Tiempo de preparación]]),0)</f>
        <v>9.3055555555555572E-2</v>
      </c>
      <c r="R357" s="8">
        <f>SUMIF(Cocina[Número de Orden],Sala[[#This Row],[Número de Orden]],Cocina[Ganancia bruta])</f>
        <v>36</v>
      </c>
      <c r="S357" s="8">
        <f>SUMIF(Cocina[Número de Orden],Sala[[#This Row],[Número de Orden]],Cocina[Costo Unitario])</f>
        <v>10</v>
      </c>
      <c r="T357" s="2">
        <f>Sala[[#This Row],[Fecha de Salida]]</f>
        <v>45020</v>
      </c>
      <c r="U357" s="7" t="str">
        <f>TEXT(Sala[[#This Row],[Fecha factura]],"dddd")</f>
        <v>martes</v>
      </c>
      <c r="V357" t="str">
        <f>IF(Sala[[#This Row],[Tiempo de degustación]]&gt;0,"Sí","No")</f>
        <v>Sí</v>
      </c>
      <c r="W357" s="19">
        <f>IF(Sala[[#This Row],[Cobrada]]="Sí",Sala[[#This Row],[Monto total]],0)</f>
        <v>36</v>
      </c>
    </row>
    <row r="358" spans="1:23" x14ac:dyDescent="0.25">
      <c r="A358">
        <v>17</v>
      </c>
      <c r="B358" t="s">
        <v>359</v>
      </c>
      <c r="C358">
        <v>2</v>
      </c>
      <c r="D358" s="2">
        <v>45020</v>
      </c>
      <c r="E358" s="3">
        <v>5.486111111111111E-2</v>
      </c>
      <c r="F358" s="2">
        <v>45020</v>
      </c>
      <c r="G358" s="3">
        <v>0.18472222222222223</v>
      </c>
      <c r="H358" s="1" t="s">
        <v>7</v>
      </c>
      <c r="I358" t="s">
        <v>12</v>
      </c>
      <c r="J358" t="s">
        <v>600</v>
      </c>
      <c r="K358" s="9">
        <v>26.87</v>
      </c>
      <c r="L358" t="s">
        <v>28</v>
      </c>
      <c r="M358">
        <v>357</v>
      </c>
      <c r="N358" t="s">
        <v>47</v>
      </c>
      <c r="O358" s="3">
        <f>(Sala[[#This Row],[Hora de Salida]]-Sala[[#This Row],[Hora de llegada]])+IF(Sala[[#This Row],[Estado de la Mesa]]="Ocupada",(TEXT((15/(60*24)),"h:mm")),(TEXT(0,"h:mm")))</f>
        <v>0.14027777777777778</v>
      </c>
      <c r="P358" s="5" t="str">
        <f>TEXT(((SUMIF(Cocina[Número de Orden],Sala[[#This Row],[Número de Orden]],Cocina[Tiempo de Preparación]))/(60*24)),"h:mm")</f>
        <v>1:36</v>
      </c>
      <c r="Q358" s="3">
        <f>MAX((Sala[[#This Row],[Tiempo de permanencia]]-Sala[[#This Row],[Tiempo de preparación]]),0)</f>
        <v>7.3611111111111113E-2</v>
      </c>
      <c r="R358" s="8">
        <f>SUMIF(Cocina[Número de Orden],Sala[[#This Row],[Número de Orden]],Cocina[Ganancia bruta])</f>
        <v>168</v>
      </c>
      <c r="S358" s="8">
        <f>SUMIF(Cocina[Número de Orden],Sala[[#This Row],[Número de Orden]],Cocina[Costo Unitario])</f>
        <v>56</v>
      </c>
      <c r="T358" s="2">
        <f>Sala[[#This Row],[Fecha de Salida]]</f>
        <v>45020</v>
      </c>
      <c r="U358" s="7" t="str">
        <f>TEXT(Sala[[#This Row],[Fecha factura]],"dddd")</f>
        <v>martes</v>
      </c>
      <c r="V358" t="str">
        <f>IF(Sala[[#This Row],[Tiempo de degustación]]&gt;0,"Sí","No")</f>
        <v>Sí</v>
      </c>
      <c r="W358" s="19">
        <f>IF(Sala[[#This Row],[Cobrada]]="Sí",Sala[[#This Row],[Monto total]],0)</f>
        <v>168</v>
      </c>
    </row>
    <row r="359" spans="1:23" x14ac:dyDescent="0.25">
      <c r="A359">
        <v>13</v>
      </c>
      <c r="B359" t="s">
        <v>297</v>
      </c>
      <c r="C359">
        <v>5</v>
      </c>
      <c r="D359" s="2">
        <v>45020</v>
      </c>
      <c r="E359" s="3">
        <v>0.10902777777777778</v>
      </c>
      <c r="F359" s="2">
        <v>45020</v>
      </c>
      <c r="G359" s="3">
        <v>0.24791666666666667</v>
      </c>
      <c r="H359" s="1" t="s">
        <v>20</v>
      </c>
      <c r="I359" t="s">
        <v>25</v>
      </c>
      <c r="J359" t="s">
        <v>601</v>
      </c>
      <c r="K359" s="9">
        <v>42.1</v>
      </c>
      <c r="L359" t="s">
        <v>9</v>
      </c>
      <c r="M359">
        <v>358</v>
      </c>
      <c r="N359" t="s">
        <v>34</v>
      </c>
      <c r="O359" s="3">
        <f>(Sala[[#This Row],[Hora de Salida]]-Sala[[#This Row],[Hora de llegada]])+IF(Sala[[#This Row],[Estado de la Mesa]]="Ocupada",(TEXT((15/(60*24)),"h:mm")),(TEXT(0,"h:mm")))</f>
        <v>0.1388888888888889</v>
      </c>
      <c r="P359" s="5" t="str">
        <f>TEXT(((SUMIF(Cocina[Número de Orden],Sala[[#This Row],[Número de Orden]],Cocina[Tiempo de Preparación]))/(60*24)),"h:mm")</f>
        <v>2:32</v>
      </c>
      <c r="Q359" s="3">
        <f>MAX((Sala[[#This Row],[Tiempo de permanencia]]-Sala[[#This Row],[Tiempo de preparación]]),0)</f>
        <v>3.333333333333334E-2</v>
      </c>
      <c r="R359" s="8">
        <f>SUMIF(Cocina[Número de Orden],Sala[[#This Row],[Número de Orden]],Cocina[Ganancia bruta])</f>
        <v>166</v>
      </c>
      <c r="S359" s="8">
        <f>SUMIF(Cocina[Número de Orden],Sala[[#This Row],[Número de Orden]],Cocina[Costo Unitario])</f>
        <v>37</v>
      </c>
      <c r="T359" s="2">
        <f>Sala[[#This Row],[Fecha de Salida]]</f>
        <v>45020</v>
      </c>
      <c r="U359" s="7" t="str">
        <f>TEXT(Sala[[#This Row],[Fecha factura]],"dddd")</f>
        <v>martes</v>
      </c>
      <c r="V359" t="str">
        <f>IF(Sala[[#This Row],[Tiempo de degustación]]&gt;0,"Sí","No")</f>
        <v>Sí</v>
      </c>
      <c r="W359" s="19">
        <f>IF(Sala[[#This Row],[Cobrada]]="Sí",Sala[[#This Row],[Monto total]],0)</f>
        <v>166</v>
      </c>
    </row>
    <row r="360" spans="1:23" x14ac:dyDescent="0.25">
      <c r="A360">
        <v>11</v>
      </c>
      <c r="B360" t="s">
        <v>144</v>
      </c>
      <c r="C360">
        <v>2</v>
      </c>
      <c r="D360" s="2">
        <v>45020</v>
      </c>
      <c r="E360" s="3">
        <v>2.8472222222222222E-2</v>
      </c>
      <c r="F360" s="2">
        <v>45020</v>
      </c>
      <c r="G360" s="3">
        <v>0.1736111111111111</v>
      </c>
      <c r="H360" s="1" t="s">
        <v>16</v>
      </c>
      <c r="I360" t="s">
        <v>8</v>
      </c>
      <c r="J360" t="s">
        <v>601</v>
      </c>
      <c r="K360" s="9">
        <v>12.2</v>
      </c>
      <c r="L360" t="s">
        <v>9</v>
      </c>
      <c r="M360">
        <v>359</v>
      </c>
      <c r="N360" t="s">
        <v>593</v>
      </c>
      <c r="O360" s="3">
        <f>(Sala[[#This Row],[Hora de Salida]]-Sala[[#This Row],[Hora de llegada]])+IF(Sala[[#This Row],[Estado de la Mesa]]="Ocupada",(TEXT((15/(60*24)),"h:mm")),(TEXT(0,"h:mm")))</f>
        <v>0.14513888888888887</v>
      </c>
      <c r="P360" s="5" t="str">
        <f>TEXT(((SUMIF(Cocina[Número de Orden],Sala[[#This Row],[Número de Orden]],Cocina[Tiempo de Preparación]))/(60*24)),"h:mm")</f>
        <v>2:25</v>
      </c>
      <c r="Q360" s="3">
        <f>MAX((Sala[[#This Row],[Tiempo de permanencia]]-Sala[[#This Row],[Tiempo de preparación]]),0)</f>
        <v>4.4444444444444425E-2</v>
      </c>
      <c r="R360" s="8">
        <f>SUMIF(Cocina[Número de Orden],Sala[[#This Row],[Número de Orden]],Cocina[Ganancia bruta])</f>
        <v>190</v>
      </c>
      <c r="S360" s="8">
        <f>SUMIF(Cocina[Número de Orden],Sala[[#This Row],[Número de Orden]],Cocina[Costo Unitario])</f>
        <v>61</v>
      </c>
      <c r="T360" s="2">
        <f>Sala[[#This Row],[Fecha de Salida]]</f>
        <v>45020</v>
      </c>
      <c r="U360" s="7" t="str">
        <f>TEXT(Sala[[#This Row],[Fecha factura]],"dddd")</f>
        <v>martes</v>
      </c>
      <c r="V360" t="str">
        <f>IF(Sala[[#This Row],[Tiempo de degustación]]&gt;0,"Sí","No")</f>
        <v>Sí</v>
      </c>
      <c r="W360" s="19">
        <f>IF(Sala[[#This Row],[Cobrada]]="Sí",Sala[[#This Row],[Monto total]],0)</f>
        <v>190</v>
      </c>
    </row>
    <row r="361" spans="1:23" x14ac:dyDescent="0.25">
      <c r="A361">
        <v>16</v>
      </c>
      <c r="B361" t="s">
        <v>360</v>
      </c>
      <c r="C361">
        <v>3</v>
      </c>
      <c r="D361" s="2">
        <v>45020</v>
      </c>
      <c r="E361" s="3">
        <v>4.8611111111111112E-2</v>
      </c>
      <c r="F361" s="2">
        <v>45020</v>
      </c>
      <c r="G361" s="3">
        <v>0.20694444444444443</v>
      </c>
      <c r="H361" s="1" t="s">
        <v>7</v>
      </c>
      <c r="I361" t="s">
        <v>8</v>
      </c>
      <c r="J361" t="s">
        <v>601</v>
      </c>
      <c r="K361" s="9">
        <v>39.26</v>
      </c>
      <c r="L361" t="s">
        <v>28</v>
      </c>
      <c r="M361">
        <v>360</v>
      </c>
      <c r="N361" t="s">
        <v>593</v>
      </c>
      <c r="O361" s="3">
        <f>(Sala[[#This Row],[Hora de Salida]]-Sala[[#This Row],[Hora de llegada]])+IF(Sala[[#This Row],[Estado de la Mesa]]="Ocupada",(TEXT((15/(60*24)),"h:mm")),(TEXT(0,"h:mm")))</f>
        <v>0.16874999999999998</v>
      </c>
      <c r="P361" s="5" t="str">
        <f>TEXT(((SUMIF(Cocina[Número de Orden],Sala[[#This Row],[Número de Orden]],Cocina[Tiempo de Preparación]))/(60*24)),"h:mm")</f>
        <v>2:39</v>
      </c>
      <c r="Q361" s="3">
        <f>MAX((Sala[[#This Row],[Tiempo de permanencia]]-Sala[[#This Row],[Tiempo de preparación]]),0)</f>
        <v>5.833333333333332E-2</v>
      </c>
      <c r="R361" s="8">
        <f>SUMIF(Cocina[Número de Orden],Sala[[#This Row],[Número de Orden]],Cocina[Ganancia bruta])</f>
        <v>233</v>
      </c>
      <c r="S361" s="8">
        <f>SUMIF(Cocina[Número de Orden],Sala[[#This Row],[Número de Orden]],Cocina[Costo Unitario])</f>
        <v>65</v>
      </c>
      <c r="T361" s="2">
        <f>Sala[[#This Row],[Fecha de Salida]]</f>
        <v>45020</v>
      </c>
      <c r="U361" s="7" t="str">
        <f>TEXT(Sala[[#This Row],[Fecha factura]],"dddd")</f>
        <v>martes</v>
      </c>
      <c r="V361" t="str">
        <f>IF(Sala[[#This Row],[Tiempo de degustación]]&gt;0,"Sí","No")</f>
        <v>Sí</v>
      </c>
      <c r="W361" s="19">
        <f>IF(Sala[[#This Row],[Cobrada]]="Sí",Sala[[#This Row],[Monto total]],0)</f>
        <v>233</v>
      </c>
    </row>
    <row r="362" spans="1:23" x14ac:dyDescent="0.25">
      <c r="A362">
        <v>16</v>
      </c>
      <c r="B362" t="s">
        <v>361</v>
      </c>
      <c r="C362">
        <v>1</v>
      </c>
      <c r="D362" s="2">
        <v>45020</v>
      </c>
      <c r="E362" s="3">
        <v>7.8472222222222221E-2</v>
      </c>
      <c r="F362" s="2">
        <v>45020</v>
      </c>
      <c r="G362" s="3">
        <v>0.22777777777777777</v>
      </c>
      <c r="H362" s="1" t="s">
        <v>16</v>
      </c>
      <c r="I362" t="s">
        <v>25</v>
      </c>
      <c r="J362" t="s">
        <v>13</v>
      </c>
      <c r="K362" s="9">
        <v>41.73</v>
      </c>
      <c r="L362" t="s">
        <v>17</v>
      </c>
      <c r="M362">
        <v>361</v>
      </c>
      <c r="N362" t="s">
        <v>14</v>
      </c>
      <c r="O362" s="3">
        <f>(Sala[[#This Row],[Hora de Salida]]-Sala[[#This Row],[Hora de llegada]])+IF(Sala[[#This Row],[Estado de la Mesa]]="Ocupada",(TEXT((15/(60*24)),"h:mm")),(TEXT(0,"h:mm")))</f>
        <v>0.14930555555555555</v>
      </c>
      <c r="P362" s="5" t="str">
        <f>TEXT(((SUMIF(Cocina[Número de Orden],Sala[[#This Row],[Número de Orden]],Cocina[Tiempo de Preparación]))/(60*24)),"h:mm")</f>
        <v>1:52</v>
      </c>
      <c r="Q362" s="3">
        <f>MAX((Sala[[#This Row],[Tiempo de permanencia]]-Sala[[#This Row],[Tiempo de preparación]]),0)</f>
        <v>7.1527777777777773E-2</v>
      </c>
      <c r="R362" s="8">
        <f>SUMIF(Cocina[Número de Orden],Sala[[#This Row],[Número de Orden]],Cocina[Ganancia bruta])</f>
        <v>101</v>
      </c>
      <c r="S362" s="8">
        <f>SUMIF(Cocina[Número de Orden],Sala[[#This Row],[Número de Orden]],Cocina[Costo Unitario])</f>
        <v>31</v>
      </c>
      <c r="T362" s="2">
        <f>Sala[[#This Row],[Fecha de Salida]]</f>
        <v>45020</v>
      </c>
      <c r="U362" s="7" t="str">
        <f>TEXT(Sala[[#This Row],[Fecha factura]],"dddd")</f>
        <v>martes</v>
      </c>
      <c r="V362" t="str">
        <f>IF(Sala[[#This Row],[Tiempo de degustación]]&gt;0,"Sí","No")</f>
        <v>Sí</v>
      </c>
      <c r="W362" s="19">
        <f>IF(Sala[[#This Row],[Cobrada]]="Sí",Sala[[#This Row],[Monto total]],0)</f>
        <v>101</v>
      </c>
    </row>
    <row r="363" spans="1:23" x14ac:dyDescent="0.25">
      <c r="A363">
        <v>15</v>
      </c>
      <c r="B363" t="s">
        <v>212</v>
      </c>
      <c r="C363">
        <v>2</v>
      </c>
      <c r="D363" s="2">
        <v>45020</v>
      </c>
      <c r="E363" s="3">
        <v>8.5416666666666669E-2</v>
      </c>
      <c r="F363" s="2">
        <v>45020</v>
      </c>
      <c r="G363" s="3">
        <v>0.24930555555555556</v>
      </c>
      <c r="H363" s="1" t="s">
        <v>11</v>
      </c>
      <c r="I363" t="s">
        <v>8</v>
      </c>
      <c r="J363" t="s">
        <v>601</v>
      </c>
      <c r="K363" s="9">
        <v>47.21</v>
      </c>
      <c r="L363" t="s">
        <v>17</v>
      </c>
      <c r="M363">
        <v>362</v>
      </c>
      <c r="N363" t="s">
        <v>34</v>
      </c>
      <c r="O363" s="3">
        <f>(Sala[[#This Row],[Hora de Salida]]-Sala[[#This Row],[Hora de llegada]])+IF(Sala[[#This Row],[Estado de la Mesa]]="Ocupada",(TEXT((15/(60*24)),"h:mm")),(TEXT(0,"h:mm")))</f>
        <v>0.16388888888888889</v>
      </c>
      <c r="P363" s="5" t="str">
        <f>TEXT(((SUMIF(Cocina[Número de Orden],Sala[[#This Row],[Número de Orden]],Cocina[Tiempo de Preparación]))/(60*24)),"h:mm")</f>
        <v>2:03</v>
      </c>
      <c r="Q363" s="3">
        <f>MAX((Sala[[#This Row],[Tiempo de permanencia]]-Sala[[#This Row],[Tiempo de preparación]]),0)</f>
        <v>7.8472222222222221E-2</v>
      </c>
      <c r="R363" s="8">
        <f>SUMIF(Cocina[Número de Orden],Sala[[#This Row],[Número de Orden]],Cocina[Ganancia bruta])</f>
        <v>62</v>
      </c>
      <c r="S363" s="8">
        <f>SUMIF(Cocina[Número de Orden],Sala[[#This Row],[Número de Orden]],Cocina[Costo Unitario])</f>
        <v>36</v>
      </c>
      <c r="T363" s="2">
        <f>Sala[[#This Row],[Fecha de Salida]]</f>
        <v>45020</v>
      </c>
      <c r="U363" s="7" t="str">
        <f>TEXT(Sala[[#This Row],[Fecha factura]],"dddd")</f>
        <v>martes</v>
      </c>
      <c r="V363" t="str">
        <f>IF(Sala[[#This Row],[Tiempo de degustación]]&gt;0,"Sí","No")</f>
        <v>Sí</v>
      </c>
      <c r="W363" s="19">
        <f>IF(Sala[[#This Row],[Cobrada]]="Sí",Sala[[#This Row],[Monto total]],0)</f>
        <v>62</v>
      </c>
    </row>
    <row r="364" spans="1:23" x14ac:dyDescent="0.25">
      <c r="A364">
        <v>5</v>
      </c>
      <c r="B364" t="s">
        <v>362</v>
      </c>
      <c r="C364">
        <v>2</v>
      </c>
      <c r="D364" s="2">
        <v>45020</v>
      </c>
      <c r="E364" s="3">
        <v>7.3611111111111113E-2</v>
      </c>
      <c r="F364" s="2">
        <v>45020</v>
      </c>
      <c r="G364" s="3">
        <v>0.1451388888888889</v>
      </c>
      <c r="H364" s="1" t="s">
        <v>7</v>
      </c>
      <c r="I364" t="s">
        <v>8</v>
      </c>
      <c r="J364" t="s">
        <v>601</v>
      </c>
      <c r="K364" s="9">
        <v>49.02</v>
      </c>
      <c r="L364" t="s">
        <v>28</v>
      </c>
      <c r="M364">
        <v>363</v>
      </c>
      <c r="N364" t="s">
        <v>18</v>
      </c>
      <c r="O364" s="3">
        <f>(Sala[[#This Row],[Hora de Salida]]-Sala[[#This Row],[Hora de llegada]])+IF(Sala[[#This Row],[Estado de la Mesa]]="Ocupada",(TEXT((15/(60*24)),"h:mm")),(TEXT(0,"h:mm")))</f>
        <v>8.1944444444444459E-2</v>
      </c>
      <c r="P364" s="5" t="str">
        <f>TEXT(((SUMIF(Cocina[Número de Orden],Sala[[#This Row],[Número de Orden]],Cocina[Tiempo de Preparación]))/(60*24)),"h:mm")</f>
        <v>2:29</v>
      </c>
      <c r="Q364" s="3">
        <f>MAX((Sala[[#This Row],[Tiempo de permanencia]]-Sala[[#This Row],[Tiempo de preparación]]),0)</f>
        <v>0</v>
      </c>
      <c r="R364" s="8">
        <f>SUMIF(Cocina[Número de Orden],Sala[[#This Row],[Número de Orden]],Cocina[Ganancia bruta])</f>
        <v>240</v>
      </c>
      <c r="S364" s="8">
        <f>SUMIF(Cocina[Número de Orden],Sala[[#This Row],[Número de Orden]],Cocina[Costo Unitario])</f>
        <v>74</v>
      </c>
      <c r="T364" s="2">
        <f>Sala[[#This Row],[Fecha de Salida]]</f>
        <v>45020</v>
      </c>
      <c r="U364" s="7" t="str">
        <f>TEXT(Sala[[#This Row],[Fecha factura]],"dddd")</f>
        <v>martes</v>
      </c>
      <c r="V364" t="str">
        <f>IF(Sala[[#This Row],[Tiempo de degustación]]&gt;0,"Sí","No")</f>
        <v>No</v>
      </c>
      <c r="W364" s="19">
        <f>IF(Sala[[#This Row],[Cobrada]]="Sí",Sala[[#This Row],[Monto total]],0)</f>
        <v>0</v>
      </c>
    </row>
    <row r="365" spans="1:23" x14ac:dyDescent="0.25">
      <c r="A365">
        <v>15</v>
      </c>
      <c r="B365" t="s">
        <v>363</v>
      </c>
      <c r="C365">
        <v>2</v>
      </c>
      <c r="D365" s="2">
        <v>45020</v>
      </c>
      <c r="E365" s="3">
        <v>0.15972222222222221</v>
      </c>
      <c r="F365" s="2">
        <v>45020</v>
      </c>
      <c r="G365" s="3">
        <v>0.2986111111111111</v>
      </c>
      <c r="H365" s="1" t="s">
        <v>20</v>
      </c>
      <c r="I365" t="s">
        <v>8</v>
      </c>
      <c r="J365" t="s">
        <v>600</v>
      </c>
      <c r="K365" s="9">
        <v>48.28</v>
      </c>
      <c r="L365" t="s">
        <v>9</v>
      </c>
      <c r="M365">
        <v>364</v>
      </c>
      <c r="N365" t="s">
        <v>18</v>
      </c>
      <c r="O365" s="3">
        <f>(Sala[[#This Row],[Hora de Salida]]-Sala[[#This Row],[Hora de llegada]])+IF(Sala[[#This Row],[Estado de la Mesa]]="Ocupada",(TEXT((15/(60*24)),"h:mm")),(TEXT(0,"h:mm")))</f>
        <v>0.1388888888888889</v>
      </c>
      <c r="P365" s="5" t="str">
        <f>TEXT(((SUMIF(Cocina[Número de Orden],Sala[[#This Row],[Número de Orden]],Cocina[Tiempo de Preparación]))/(60*24)),"h:mm")</f>
        <v>1:52</v>
      </c>
      <c r="Q365" s="3">
        <f>MAX((Sala[[#This Row],[Tiempo de permanencia]]-Sala[[#This Row],[Tiempo de preparación]]),0)</f>
        <v>6.1111111111111116E-2</v>
      </c>
      <c r="R365" s="8">
        <f>SUMIF(Cocina[Número de Orden],Sala[[#This Row],[Número de Orden]],Cocina[Ganancia bruta])</f>
        <v>157</v>
      </c>
      <c r="S365" s="8">
        <f>SUMIF(Cocina[Número de Orden],Sala[[#This Row],[Número de Orden]],Cocina[Costo Unitario])</f>
        <v>61</v>
      </c>
      <c r="T365" s="2">
        <f>Sala[[#This Row],[Fecha de Salida]]</f>
        <v>45020</v>
      </c>
      <c r="U365" s="7" t="str">
        <f>TEXT(Sala[[#This Row],[Fecha factura]],"dddd")</f>
        <v>martes</v>
      </c>
      <c r="V365" t="str">
        <f>IF(Sala[[#This Row],[Tiempo de degustación]]&gt;0,"Sí","No")</f>
        <v>Sí</v>
      </c>
      <c r="W365" s="19">
        <f>IF(Sala[[#This Row],[Cobrada]]="Sí",Sala[[#This Row],[Monto total]],0)</f>
        <v>157</v>
      </c>
    </row>
    <row r="366" spans="1:23" x14ac:dyDescent="0.25">
      <c r="A366">
        <v>4</v>
      </c>
      <c r="B366" t="s">
        <v>364</v>
      </c>
      <c r="C366">
        <v>1</v>
      </c>
      <c r="D366" s="2">
        <v>45020</v>
      </c>
      <c r="E366" s="3">
        <v>4.3749999999999997E-2</v>
      </c>
      <c r="F366" s="2">
        <v>45020</v>
      </c>
      <c r="G366" s="3">
        <v>0.18958333333333333</v>
      </c>
      <c r="H366" s="1" t="s">
        <v>7</v>
      </c>
      <c r="I366" t="s">
        <v>8</v>
      </c>
      <c r="J366" t="s">
        <v>13</v>
      </c>
      <c r="K366" s="9">
        <v>34.97</v>
      </c>
      <c r="L366" t="s">
        <v>28</v>
      </c>
      <c r="M366">
        <v>365</v>
      </c>
      <c r="N366" t="s">
        <v>47</v>
      </c>
      <c r="O366" s="3">
        <f>(Sala[[#This Row],[Hora de Salida]]-Sala[[#This Row],[Hora de llegada]])+IF(Sala[[#This Row],[Estado de la Mesa]]="Ocupada",(TEXT((15/(60*24)),"h:mm")),(TEXT(0,"h:mm")))</f>
        <v>0.15624999999999997</v>
      </c>
      <c r="P366" s="5" t="str">
        <f>TEXT(((SUMIF(Cocina[Número de Orden],Sala[[#This Row],[Número de Orden]],Cocina[Tiempo de Preparación]))/(60*24)),"h:mm")</f>
        <v>0:25</v>
      </c>
      <c r="Q366" s="3">
        <f>MAX((Sala[[#This Row],[Tiempo de permanencia]]-Sala[[#This Row],[Tiempo de preparación]]),0)</f>
        <v>0.13888888888888887</v>
      </c>
      <c r="R366" s="8">
        <f>SUMIF(Cocina[Número de Orden],Sala[[#This Row],[Número de Orden]],Cocina[Ganancia bruta])</f>
        <v>108</v>
      </c>
      <c r="S366" s="8">
        <f>SUMIF(Cocina[Número de Orden],Sala[[#This Row],[Número de Orden]],Cocina[Costo Unitario])</f>
        <v>22</v>
      </c>
      <c r="T366" s="2">
        <f>Sala[[#This Row],[Fecha de Salida]]</f>
        <v>45020</v>
      </c>
      <c r="U366" s="7" t="str">
        <f>TEXT(Sala[[#This Row],[Fecha factura]],"dddd")</f>
        <v>martes</v>
      </c>
      <c r="V366" t="str">
        <f>IF(Sala[[#This Row],[Tiempo de degustación]]&gt;0,"Sí","No")</f>
        <v>Sí</v>
      </c>
      <c r="W366" s="19">
        <f>IF(Sala[[#This Row],[Cobrada]]="Sí",Sala[[#This Row],[Monto total]],0)</f>
        <v>108</v>
      </c>
    </row>
    <row r="367" spans="1:23" x14ac:dyDescent="0.25">
      <c r="A367">
        <v>17</v>
      </c>
      <c r="B367" t="s">
        <v>365</v>
      </c>
      <c r="C367">
        <v>5</v>
      </c>
      <c r="D367" s="2">
        <v>45020</v>
      </c>
      <c r="E367" s="3">
        <v>6.458333333333334E-2</v>
      </c>
      <c r="F367" s="2">
        <v>45020</v>
      </c>
      <c r="G367" s="3">
        <v>0.1986111111111111</v>
      </c>
      <c r="H367" s="1" t="s">
        <v>7</v>
      </c>
      <c r="I367" t="s">
        <v>8</v>
      </c>
      <c r="J367" t="s">
        <v>13</v>
      </c>
      <c r="K367" s="9">
        <v>10.57</v>
      </c>
      <c r="L367" t="s">
        <v>9</v>
      </c>
      <c r="M367">
        <v>366</v>
      </c>
      <c r="N367" t="s">
        <v>47</v>
      </c>
      <c r="O367" s="3">
        <f>(Sala[[#This Row],[Hora de Salida]]-Sala[[#This Row],[Hora de llegada]])+IF(Sala[[#This Row],[Estado de la Mesa]]="Ocupada",(TEXT((15/(60*24)),"h:mm")),(TEXT(0,"h:mm")))</f>
        <v>0.13402777777777775</v>
      </c>
      <c r="P367" s="5" t="str">
        <f>TEXT(((SUMIF(Cocina[Número de Orden],Sala[[#This Row],[Número de Orden]],Cocina[Tiempo de Preparación]))/(60*24)),"h:mm")</f>
        <v>1:30</v>
      </c>
      <c r="Q367" s="3">
        <f>MAX((Sala[[#This Row],[Tiempo de permanencia]]-Sala[[#This Row],[Tiempo de preparación]]),0)</f>
        <v>7.1527777777777746E-2</v>
      </c>
      <c r="R367" s="8">
        <f>SUMIF(Cocina[Número de Orden],Sala[[#This Row],[Número de Orden]],Cocina[Ganancia bruta])</f>
        <v>239</v>
      </c>
      <c r="S367" s="8">
        <f>SUMIF(Cocina[Número de Orden],Sala[[#This Row],[Número de Orden]],Cocina[Costo Unitario])</f>
        <v>62</v>
      </c>
      <c r="T367" s="2">
        <f>Sala[[#This Row],[Fecha de Salida]]</f>
        <v>45020</v>
      </c>
      <c r="U367" s="7" t="str">
        <f>TEXT(Sala[[#This Row],[Fecha factura]],"dddd")</f>
        <v>martes</v>
      </c>
      <c r="V367" t="str">
        <f>IF(Sala[[#This Row],[Tiempo de degustación]]&gt;0,"Sí","No")</f>
        <v>Sí</v>
      </c>
      <c r="W367" s="19">
        <f>IF(Sala[[#This Row],[Cobrada]]="Sí",Sala[[#This Row],[Monto total]],0)</f>
        <v>239</v>
      </c>
    </row>
    <row r="368" spans="1:23" x14ac:dyDescent="0.25">
      <c r="A368">
        <v>12</v>
      </c>
      <c r="B368" t="s">
        <v>366</v>
      </c>
      <c r="C368">
        <v>2</v>
      </c>
      <c r="D368" s="2">
        <v>45020</v>
      </c>
      <c r="E368" s="3">
        <v>3.6805555555555557E-2</v>
      </c>
      <c r="F368" s="2">
        <v>45020</v>
      </c>
      <c r="G368" s="3">
        <v>0.15625</v>
      </c>
      <c r="H368" s="1" t="s">
        <v>7</v>
      </c>
      <c r="I368" t="s">
        <v>25</v>
      </c>
      <c r="J368" t="s">
        <v>601</v>
      </c>
      <c r="K368" s="9">
        <v>12.62</v>
      </c>
      <c r="L368" t="s">
        <v>17</v>
      </c>
      <c r="M368">
        <v>367</v>
      </c>
      <c r="N368" t="s">
        <v>47</v>
      </c>
      <c r="O368" s="3">
        <f>(Sala[[#This Row],[Hora de Salida]]-Sala[[#This Row],[Hora de llegada]])+IF(Sala[[#This Row],[Estado de la Mesa]]="Ocupada",(TEXT((15/(60*24)),"h:mm")),(TEXT(0,"h:mm")))</f>
        <v>0.11944444444444444</v>
      </c>
      <c r="P368" s="5" t="str">
        <f>TEXT(((SUMIF(Cocina[Número de Orden],Sala[[#This Row],[Número de Orden]],Cocina[Tiempo de Preparación]))/(60*24)),"h:mm")</f>
        <v>1:13</v>
      </c>
      <c r="Q368" s="3">
        <f>MAX((Sala[[#This Row],[Tiempo de permanencia]]-Sala[[#This Row],[Tiempo de preparación]]),0)</f>
        <v>6.8749999999999992E-2</v>
      </c>
      <c r="R368" s="8">
        <f>SUMIF(Cocina[Número de Orden],Sala[[#This Row],[Número de Orden]],Cocina[Ganancia bruta])</f>
        <v>101</v>
      </c>
      <c r="S368" s="8">
        <f>SUMIF(Cocina[Número de Orden],Sala[[#This Row],[Número de Orden]],Cocina[Costo Unitario])</f>
        <v>44</v>
      </c>
      <c r="T368" s="2">
        <f>Sala[[#This Row],[Fecha de Salida]]</f>
        <v>45020</v>
      </c>
      <c r="U368" s="7" t="str">
        <f>TEXT(Sala[[#This Row],[Fecha factura]],"dddd")</f>
        <v>martes</v>
      </c>
      <c r="V368" t="str">
        <f>IF(Sala[[#This Row],[Tiempo de degustación]]&gt;0,"Sí","No")</f>
        <v>Sí</v>
      </c>
      <c r="W368" s="19">
        <f>IF(Sala[[#This Row],[Cobrada]]="Sí",Sala[[#This Row],[Monto total]],0)</f>
        <v>101</v>
      </c>
    </row>
    <row r="369" spans="1:23" x14ac:dyDescent="0.25">
      <c r="A369">
        <v>13</v>
      </c>
      <c r="B369" t="s">
        <v>367</v>
      </c>
      <c r="C369">
        <v>1</v>
      </c>
      <c r="D369" s="2">
        <v>45020</v>
      </c>
      <c r="E369" s="3">
        <v>0.14166666666666666</v>
      </c>
      <c r="F369" s="2">
        <v>45020</v>
      </c>
      <c r="G369" s="3">
        <v>0.23125000000000001</v>
      </c>
      <c r="H369" s="1" t="s">
        <v>11</v>
      </c>
      <c r="I369" t="s">
        <v>12</v>
      </c>
      <c r="J369" t="s">
        <v>600</v>
      </c>
      <c r="K369" s="9">
        <v>37.65</v>
      </c>
      <c r="L369" t="s">
        <v>28</v>
      </c>
      <c r="M369">
        <v>368</v>
      </c>
      <c r="N369" t="s">
        <v>14</v>
      </c>
      <c r="O369" s="3">
        <f>(Sala[[#This Row],[Hora de Salida]]-Sala[[#This Row],[Hora de llegada]])+IF(Sala[[#This Row],[Estado de la Mesa]]="Ocupada",(TEXT((15/(60*24)),"h:mm")),(TEXT(0,"h:mm")))</f>
        <v>0.10000000000000002</v>
      </c>
      <c r="P369" s="5" t="str">
        <f>TEXT(((SUMIF(Cocina[Número de Orden],Sala[[#This Row],[Número de Orden]],Cocina[Tiempo de Preparación]))/(60*24)),"h:mm")</f>
        <v>1:25</v>
      </c>
      <c r="Q369" s="3">
        <f>MAX((Sala[[#This Row],[Tiempo de permanencia]]-Sala[[#This Row],[Tiempo de preparación]]),0)</f>
        <v>4.0972222222222243E-2</v>
      </c>
      <c r="R369" s="8">
        <f>SUMIF(Cocina[Número de Orden],Sala[[#This Row],[Número de Orden]],Cocina[Ganancia bruta])</f>
        <v>123</v>
      </c>
      <c r="S369" s="8">
        <f>SUMIF(Cocina[Número de Orden],Sala[[#This Row],[Número de Orden]],Cocina[Costo Unitario])</f>
        <v>34</v>
      </c>
      <c r="T369" s="2">
        <f>Sala[[#This Row],[Fecha de Salida]]</f>
        <v>45020</v>
      </c>
      <c r="U369" s="7" t="str">
        <f>TEXT(Sala[[#This Row],[Fecha factura]],"dddd")</f>
        <v>martes</v>
      </c>
      <c r="V369" t="str">
        <f>IF(Sala[[#This Row],[Tiempo de degustación]]&gt;0,"Sí","No")</f>
        <v>Sí</v>
      </c>
      <c r="W369" s="19">
        <f>IF(Sala[[#This Row],[Cobrada]]="Sí",Sala[[#This Row],[Monto total]],0)</f>
        <v>123</v>
      </c>
    </row>
    <row r="370" spans="1:23" x14ac:dyDescent="0.25">
      <c r="A370">
        <v>20</v>
      </c>
      <c r="B370" t="s">
        <v>368</v>
      </c>
      <c r="C370">
        <v>2</v>
      </c>
      <c r="D370" s="2">
        <v>45020</v>
      </c>
      <c r="E370" s="3">
        <v>9.0972222222222218E-2</v>
      </c>
      <c r="F370" s="2">
        <v>45020</v>
      </c>
      <c r="G370" s="3">
        <v>0.24583333333333332</v>
      </c>
      <c r="H370" s="1" t="s">
        <v>20</v>
      </c>
      <c r="I370" t="s">
        <v>8</v>
      </c>
      <c r="J370" t="s">
        <v>601</v>
      </c>
      <c r="K370" s="9">
        <v>34.83</v>
      </c>
      <c r="L370" t="s">
        <v>17</v>
      </c>
      <c r="M370">
        <v>369</v>
      </c>
      <c r="N370" t="s">
        <v>34</v>
      </c>
      <c r="O370" s="3">
        <f>(Sala[[#This Row],[Hora de Salida]]-Sala[[#This Row],[Hora de llegada]])+IF(Sala[[#This Row],[Estado de la Mesa]]="Ocupada",(TEXT((15/(60*24)),"h:mm")),(TEXT(0,"h:mm")))</f>
        <v>0.15486111111111112</v>
      </c>
      <c r="P370" s="5" t="str">
        <f>TEXT(((SUMIF(Cocina[Número de Orden],Sala[[#This Row],[Número de Orden]],Cocina[Tiempo de Preparación]))/(60*24)),"h:mm")</f>
        <v>0:42</v>
      </c>
      <c r="Q370" s="3">
        <f>MAX((Sala[[#This Row],[Tiempo de permanencia]]-Sala[[#This Row],[Tiempo de preparación]]),0)</f>
        <v>0.12569444444444444</v>
      </c>
      <c r="R370" s="8">
        <f>SUMIF(Cocina[Número de Orden],Sala[[#This Row],[Número de Orden]],Cocina[Ganancia bruta])</f>
        <v>242</v>
      </c>
      <c r="S370" s="8">
        <f>SUMIF(Cocina[Número de Orden],Sala[[#This Row],[Número de Orden]],Cocina[Costo Unitario])</f>
        <v>64</v>
      </c>
      <c r="T370" s="2">
        <f>Sala[[#This Row],[Fecha de Salida]]</f>
        <v>45020</v>
      </c>
      <c r="U370" s="7" t="str">
        <f>TEXT(Sala[[#This Row],[Fecha factura]],"dddd")</f>
        <v>martes</v>
      </c>
      <c r="V370" t="str">
        <f>IF(Sala[[#This Row],[Tiempo de degustación]]&gt;0,"Sí","No")</f>
        <v>Sí</v>
      </c>
      <c r="W370" s="19">
        <f>IF(Sala[[#This Row],[Cobrada]]="Sí",Sala[[#This Row],[Monto total]],0)</f>
        <v>242</v>
      </c>
    </row>
    <row r="371" spans="1:23" x14ac:dyDescent="0.25">
      <c r="A371">
        <v>13</v>
      </c>
      <c r="B371" t="s">
        <v>369</v>
      </c>
      <c r="C371">
        <v>6</v>
      </c>
      <c r="D371" s="2">
        <v>45020</v>
      </c>
      <c r="E371" s="3">
        <v>9.7222222222222224E-2</v>
      </c>
      <c r="F371" s="2">
        <v>45020</v>
      </c>
      <c r="G371" s="3">
        <v>0.14097222222222222</v>
      </c>
      <c r="H371" s="1" t="s">
        <v>7</v>
      </c>
      <c r="I371" t="s">
        <v>8</v>
      </c>
      <c r="J371" t="s">
        <v>601</v>
      </c>
      <c r="K371" s="9">
        <v>47.79</v>
      </c>
      <c r="L371" t="s">
        <v>17</v>
      </c>
      <c r="M371">
        <v>370</v>
      </c>
      <c r="N371" t="s">
        <v>34</v>
      </c>
      <c r="O371" s="3">
        <f>(Sala[[#This Row],[Hora de Salida]]-Sala[[#This Row],[Hora de llegada]])+IF(Sala[[#This Row],[Estado de la Mesa]]="Ocupada",(TEXT((15/(60*24)),"h:mm")),(TEXT(0,"h:mm")))</f>
        <v>4.3749999999999997E-2</v>
      </c>
      <c r="P371" s="5" t="str">
        <f>TEXT(((SUMIF(Cocina[Número de Orden],Sala[[#This Row],[Número de Orden]],Cocina[Tiempo de Preparación]))/(60*24)),"h:mm")</f>
        <v>0:33</v>
      </c>
      <c r="Q371" s="3">
        <f>MAX((Sala[[#This Row],[Tiempo de permanencia]]-Sala[[#This Row],[Tiempo de preparación]]),0)</f>
        <v>2.0833333333333332E-2</v>
      </c>
      <c r="R371" s="8">
        <f>SUMIF(Cocina[Número de Orden],Sala[[#This Row],[Número de Orden]],Cocina[Ganancia bruta])</f>
        <v>72</v>
      </c>
      <c r="S371" s="8">
        <f>SUMIF(Cocina[Número de Orden],Sala[[#This Row],[Número de Orden]],Cocina[Costo Unitario])</f>
        <v>22</v>
      </c>
      <c r="T371" s="2">
        <f>Sala[[#This Row],[Fecha de Salida]]</f>
        <v>45020</v>
      </c>
      <c r="U371" s="7" t="str">
        <f>TEXT(Sala[[#This Row],[Fecha factura]],"dddd")</f>
        <v>martes</v>
      </c>
      <c r="V371" t="str">
        <f>IF(Sala[[#This Row],[Tiempo de degustación]]&gt;0,"Sí","No")</f>
        <v>Sí</v>
      </c>
      <c r="W371" s="19">
        <f>IF(Sala[[#This Row],[Cobrada]]="Sí",Sala[[#This Row],[Monto total]],0)</f>
        <v>72</v>
      </c>
    </row>
    <row r="372" spans="1:23" x14ac:dyDescent="0.25">
      <c r="A372">
        <v>4</v>
      </c>
      <c r="B372" t="s">
        <v>370</v>
      </c>
      <c r="C372">
        <v>3</v>
      </c>
      <c r="D372" s="2">
        <v>45020</v>
      </c>
      <c r="E372" s="3">
        <v>5.2777777777777778E-2</v>
      </c>
      <c r="F372" s="2">
        <v>45020</v>
      </c>
      <c r="G372" s="3">
        <v>0.18819444444444444</v>
      </c>
      <c r="H372" s="1" t="s">
        <v>23</v>
      </c>
      <c r="I372" t="s">
        <v>25</v>
      </c>
      <c r="J372" t="s">
        <v>601</v>
      </c>
      <c r="K372" s="9">
        <v>32.51</v>
      </c>
      <c r="L372" t="s">
        <v>28</v>
      </c>
      <c r="M372">
        <v>371</v>
      </c>
      <c r="N372" t="s">
        <v>44</v>
      </c>
      <c r="O372" s="3">
        <f>(Sala[[#This Row],[Hora de Salida]]-Sala[[#This Row],[Hora de llegada]])+IF(Sala[[#This Row],[Estado de la Mesa]]="Ocupada",(TEXT((15/(60*24)),"h:mm")),(TEXT(0,"h:mm")))</f>
        <v>0.14583333333333331</v>
      </c>
      <c r="P372" s="5" t="str">
        <f>TEXT(((SUMIF(Cocina[Número de Orden],Sala[[#This Row],[Número de Orden]],Cocina[Tiempo de Preparación]))/(60*24)),"h:mm")</f>
        <v>0:49</v>
      </c>
      <c r="Q372" s="3">
        <f>MAX((Sala[[#This Row],[Tiempo de permanencia]]-Sala[[#This Row],[Tiempo de preparación]]),0)</f>
        <v>0.11180555555555555</v>
      </c>
      <c r="R372" s="8">
        <f>SUMIF(Cocina[Número de Orden],Sala[[#This Row],[Número de Orden]],Cocina[Ganancia bruta])</f>
        <v>200</v>
      </c>
      <c r="S372" s="8">
        <f>SUMIF(Cocina[Número de Orden],Sala[[#This Row],[Número de Orden]],Cocina[Costo Unitario])</f>
        <v>71</v>
      </c>
      <c r="T372" s="2">
        <f>Sala[[#This Row],[Fecha de Salida]]</f>
        <v>45020</v>
      </c>
      <c r="U372" s="7" t="str">
        <f>TEXT(Sala[[#This Row],[Fecha factura]],"dddd")</f>
        <v>martes</v>
      </c>
      <c r="V372" t="str">
        <f>IF(Sala[[#This Row],[Tiempo de degustación]]&gt;0,"Sí","No")</f>
        <v>Sí</v>
      </c>
      <c r="W372" s="19">
        <f>IF(Sala[[#This Row],[Cobrada]]="Sí",Sala[[#This Row],[Monto total]],0)</f>
        <v>200</v>
      </c>
    </row>
    <row r="373" spans="1:23" x14ac:dyDescent="0.25">
      <c r="A373">
        <v>14</v>
      </c>
      <c r="B373" t="s">
        <v>371</v>
      </c>
      <c r="C373">
        <v>5</v>
      </c>
      <c r="D373" s="2">
        <v>45020</v>
      </c>
      <c r="E373" s="3">
        <v>0.11527777777777778</v>
      </c>
      <c r="F373" s="2">
        <v>45020</v>
      </c>
      <c r="G373" s="3">
        <v>0.25972222222222224</v>
      </c>
      <c r="H373" s="1" t="s">
        <v>16</v>
      </c>
      <c r="I373" t="s">
        <v>8</v>
      </c>
      <c r="J373" t="s">
        <v>601</v>
      </c>
      <c r="K373" s="9">
        <v>17.170000000000002</v>
      </c>
      <c r="L373" t="s">
        <v>9</v>
      </c>
      <c r="M373">
        <v>372</v>
      </c>
      <c r="N373" t="s">
        <v>18</v>
      </c>
      <c r="O373" s="3">
        <f>(Sala[[#This Row],[Hora de Salida]]-Sala[[#This Row],[Hora de llegada]])+IF(Sala[[#This Row],[Estado de la Mesa]]="Ocupada",(TEXT((15/(60*24)),"h:mm")),(TEXT(0,"h:mm")))</f>
        <v>0.14444444444444446</v>
      </c>
      <c r="P373" s="5" t="str">
        <f>TEXT(((SUMIF(Cocina[Número de Orden],Sala[[#This Row],[Número de Orden]],Cocina[Tiempo de Preparación]))/(60*24)),"h:mm")</f>
        <v>0:22</v>
      </c>
      <c r="Q373" s="3">
        <f>MAX((Sala[[#This Row],[Tiempo de permanencia]]-Sala[[#This Row],[Tiempo de preparación]]),0)</f>
        <v>0.12916666666666668</v>
      </c>
      <c r="R373" s="8">
        <f>SUMIF(Cocina[Número de Orden],Sala[[#This Row],[Número de Orden]],Cocina[Ganancia bruta])</f>
        <v>36</v>
      </c>
      <c r="S373" s="8">
        <f>SUMIF(Cocina[Número de Orden],Sala[[#This Row],[Número de Orden]],Cocina[Costo Unitario])</f>
        <v>10</v>
      </c>
      <c r="T373" s="2">
        <f>Sala[[#This Row],[Fecha de Salida]]</f>
        <v>45020</v>
      </c>
      <c r="U373" s="7" t="str">
        <f>TEXT(Sala[[#This Row],[Fecha factura]],"dddd")</f>
        <v>martes</v>
      </c>
      <c r="V373" t="str">
        <f>IF(Sala[[#This Row],[Tiempo de degustación]]&gt;0,"Sí","No")</f>
        <v>Sí</v>
      </c>
      <c r="W373" s="19">
        <f>IF(Sala[[#This Row],[Cobrada]]="Sí",Sala[[#This Row],[Monto total]],0)</f>
        <v>36</v>
      </c>
    </row>
    <row r="374" spans="1:23" x14ac:dyDescent="0.25">
      <c r="A374">
        <v>19</v>
      </c>
      <c r="B374" t="s">
        <v>372</v>
      </c>
      <c r="C374">
        <v>2</v>
      </c>
      <c r="D374" s="2">
        <v>45020</v>
      </c>
      <c r="E374" s="3">
        <v>2.5694444444444443E-2</v>
      </c>
      <c r="F374" s="2">
        <v>45020</v>
      </c>
      <c r="G374" s="3">
        <v>0.13263888888888889</v>
      </c>
      <c r="H374" s="1" t="s">
        <v>20</v>
      </c>
      <c r="I374" t="s">
        <v>12</v>
      </c>
      <c r="J374" t="s">
        <v>600</v>
      </c>
      <c r="K374" s="9">
        <v>26.62</v>
      </c>
      <c r="L374" t="s">
        <v>28</v>
      </c>
      <c r="M374">
        <v>373</v>
      </c>
      <c r="N374" t="s">
        <v>59</v>
      </c>
      <c r="O374" s="3">
        <f>(Sala[[#This Row],[Hora de Salida]]-Sala[[#This Row],[Hora de llegada]])+IF(Sala[[#This Row],[Estado de la Mesa]]="Ocupada",(TEXT((15/(60*24)),"h:mm")),(TEXT(0,"h:mm")))</f>
        <v>0.11736111111111112</v>
      </c>
      <c r="P374" s="5" t="str">
        <f>TEXT(((SUMIF(Cocina[Número de Orden],Sala[[#This Row],[Número de Orden]],Cocina[Tiempo de Preparación]))/(60*24)),"h:mm")</f>
        <v>1:56</v>
      </c>
      <c r="Q374" s="3">
        <f>MAX((Sala[[#This Row],[Tiempo de permanencia]]-Sala[[#This Row],[Tiempo de preparación]]),0)</f>
        <v>3.6805555555555564E-2</v>
      </c>
      <c r="R374" s="8">
        <f>SUMIF(Cocina[Número de Orden],Sala[[#This Row],[Número de Orden]],Cocina[Ganancia bruta])</f>
        <v>160</v>
      </c>
      <c r="S374" s="8">
        <f>SUMIF(Cocina[Número de Orden],Sala[[#This Row],[Número de Orden]],Cocina[Costo Unitario])</f>
        <v>59</v>
      </c>
      <c r="T374" s="2">
        <f>Sala[[#This Row],[Fecha de Salida]]</f>
        <v>45020</v>
      </c>
      <c r="U374" s="7" t="str">
        <f>TEXT(Sala[[#This Row],[Fecha factura]],"dddd")</f>
        <v>martes</v>
      </c>
      <c r="V374" t="str">
        <f>IF(Sala[[#This Row],[Tiempo de degustación]]&gt;0,"Sí","No")</f>
        <v>Sí</v>
      </c>
      <c r="W374" s="19">
        <f>IF(Sala[[#This Row],[Cobrada]]="Sí",Sala[[#This Row],[Monto total]],0)</f>
        <v>160</v>
      </c>
    </row>
    <row r="375" spans="1:23" x14ac:dyDescent="0.25">
      <c r="A375">
        <v>18</v>
      </c>
      <c r="B375" t="s">
        <v>373</v>
      </c>
      <c r="C375">
        <v>3</v>
      </c>
      <c r="D375" s="2">
        <v>45020</v>
      </c>
      <c r="E375" s="3">
        <v>0.13819444444444445</v>
      </c>
      <c r="F375" s="2">
        <v>45020</v>
      </c>
      <c r="G375" s="3">
        <v>0.18333333333333332</v>
      </c>
      <c r="H375" s="1" t="s">
        <v>16</v>
      </c>
      <c r="I375" t="s">
        <v>8</v>
      </c>
      <c r="J375" t="s">
        <v>601</v>
      </c>
      <c r="K375" s="9">
        <v>33.35</v>
      </c>
      <c r="L375" t="s">
        <v>17</v>
      </c>
      <c r="M375">
        <v>374</v>
      </c>
      <c r="N375" t="s">
        <v>21</v>
      </c>
      <c r="O375" s="3">
        <f>(Sala[[#This Row],[Hora de Salida]]-Sala[[#This Row],[Hora de llegada]])+IF(Sala[[#This Row],[Estado de la Mesa]]="Ocupada",(TEXT((15/(60*24)),"h:mm")),(TEXT(0,"h:mm")))</f>
        <v>4.5138888888888867E-2</v>
      </c>
      <c r="P375" s="5" t="str">
        <f>TEXT(((SUMIF(Cocina[Número de Orden],Sala[[#This Row],[Número de Orden]],Cocina[Tiempo de Preparación]))/(60*24)),"h:mm")</f>
        <v>0:09</v>
      </c>
      <c r="Q375" s="3">
        <f>MAX((Sala[[#This Row],[Tiempo de permanencia]]-Sala[[#This Row],[Tiempo de preparación]]),0)</f>
        <v>3.8888888888888869E-2</v>
      </c>
      <c r="R375" s="8">
        <f>SUMIF(Cocina[Número de Orden],Sala[[#This Row],[Número de Orden]],Cocina[Ganancia bruta])</f>
        <v>35</v>
      </c>
      <c r="S375" s="8">
        <f>SUMIF(Cocina[Número de Orden],Sala[[#This Row],[Número de Orden]],Cocina[Costo Unitario])</f>
        <v>21</v>
      </c>
      <c r="T375" s="2">
        <f>Sala[[#This Row],[Fecha de Salida]]</f>
        <v>45020</v>
      </c>
      <c r="U375" s="7" t="str">
        <f>TEXT(Sala[[#This Row],[Fecha factura]],"dddd")</f>
        <v>martes</v>
      </c>
      <c r="V375" t="str">
        <f>IF(Sala[[#This Row],[Tiempo de degustación]]&gt;0,"Sí","No")</f>
        <v>Sí</v>
      </c>
      <c r="W375" s="19">
        <f>IF(Sala[[#This Row],[Cobrada]]="Sí",Sala[[#This Row],[Monto total]],0)</f>
        <v>35</v>
      </c>
    </row>
    <row r="376" spans="1:23" x14ac:dyDescent="0.25">
      <c r="A376">
        <v>18</v>
      </c>
      <c r="B376" t="s">
        <v>374</v>
      </c>
      <c r="C376">
        <v>1</v>
      </c>
      <c r="D376" s="2">
        <v>45020</v>
      </c>
      <c r="E376" s="3">
        <v>1.1805555555555555E-2</v>
      </c>
      <c r="F376" s="2">
        <v>45020</v>
      </c>
      <c r="G376" s="3">
        <v>0.13125000000000001</v>
      </c>
      <c r="H376" s="1" t="s">
        <v>7</v>
      </c>
      <c r="I376" t="s">
        <v>8</v>
      </c>
      <c r="J376" t="s">
        <v>601</v>
      </c>
      <c r="K376" s="9">
        <v>22.3</v>
      </c>
      <c r="L376" t="s">
        <v>9</v>
      </c>
      <c r="M376">
        <v>375</v>
      </c>
      <c r="N376" t="s">
        <v>594</v>
      </c>
      <c r="O376" s="3">
        <f>(Sala[[#This Row],[Hora de Salida]]-Sala[[#This Row],[Hora de llegada]])+IF(Sala[[#This Row],[Estado de la Mesa]]="Ocupada",(TEXT((15/(60*24)),"h:mm")),(TEXT(0,"h:mm")))</f>
        <v>0.11944444444444445</v>
      </c>
      <c r="P376" s="5" t="str">
        <f>TEXT(((SUMIF(Cocina[Número de Orden],Sala[[#This Row],[Número de Orden]],Cocina[Tiempo de Preparación]))/(60*24)),"h:mm")</f>
        <v>0:27</v>
      </c>
      <c r="Q376" s="3">
        <f>MAX((Sala[[#This Row],[Tiempo de permanencia]]-Sala[[#This Row],[Tiempo de preparación]]),0)</f>
        <v>0.10069444444444445</v>
      </c>
      <c r="R376" s="8">
        <f>SUMIF(Cocina[Número de Orden],Sala[[#This Row],[Número de Orden]],Cocina[Ganancia bruta])</f>
        <v>93</v>
      </c>
      <c r="S376" s="8">
        <f>SUMIF(Cocina[Número de Orden],Sala[[#This Row],[Número de Orden]],Cocina[Costo Unitario])</f>
        <v>19</v>
      </c>
      <c r="T376" s="2">
        <f>Sala[[#This Row],[Fecha de Salida]]</f>
        <v>45020</v>
      </c>
      <c r="U376" s="7" t="str">
        <f>TEXT(Sala[[#This Row],[Fecha factura]],"dddd")</f>
        <v>martes</v>
      </c>
      <c r="V376" t="str">
        <f>IF(Sala[[#This Row],[Tiempo de degustación]]&gt;0,"Sí","No")</f>
        <v>Sí</v>
      </c>
      <c r="W376" s="19">
        <f>IF(Sala[[#This Row],[Cobrada]]="Sí",Sala[[#This Row],[Monto total]],0)</f>
        <v>93</v>
      </c>
    </row>
    <row r="377" spans="1:23" x14ac:dyDescent="0.25">
      <c r="A377">
        <v>16</v>
      </c>
      <c r="B377" t="s">
        <v>361</v>
      </c>
      <c r="C377">
        <v>4</v>
      </c>
      <c r="D377" s="2">
        <v>45020</v>
      </c>
      <c r="E377" s="3">
        <v>0.12013888888888889</v>
      </c>
      <c r="F377" s="2">
        <v>45020</v>
      </c>
      <c r="G377" s="3">
        <v>0.21666666666666667</v>
      </c>
      <c r="H377" s="1" t="s">
        <v>11</v>
      </c>
      <c r="I377" t="s">
        <v>8</v>
      </c>
      <c r="J377" t="s">
        <v>13</v>
      </c>
      <c r="K377" s="9">
        <v>27.51</v>
      </c>
      <c r="L377" t="s">
        <v>28</v>
      </c>
      <c r="M377">
        <v>376</v>
      </c>
      <c r="N377" t="s">
        <v>44</v>
      </c>
      <c r="O377" s="3">
        <f>(Sala[[#This Row],[Hora de Salida]]-Sala[[#This Row],[Hora de llegada]])+IF(Sala[[#This Row],[Estado de la Mesa]]="Ocupada",(TEXT((15/(60*24)),"h:mm")),(TEXT(0,"h:mm")))</f>
        <v>0.10694444444444445</v>
      </c>
      <c r="P377" s="5" t="str">
        <f>TEXT(((SUMIF(Cocina[Número de Orden],Sala[[#This Row],[Número de Orden]],Cocina[Tiempo de Preparación]))/(60*24)),"h:mm")</f>
        <v>0:05</v>
      </c>
      <c r="Q377" s="3">
        <f>MAX((Sala[[#This Row],[Tiempo de permanencia]]-Sala[[#This Row],[Tiempo de preparación]]),0)</f>
        <v>0.10347222222222223</v>
      </c>
      <c r="R377" s="8">
        <f>SUMIF(Cocina[Número de Orden],Sala[[#This Row],[Número de Orden]],Cocina[Ganancia bruta])</f>
        <v>46</v>
      </c>
      <c r="S377" s="8">
        <f>SUMIF(Cocina[Número de Orden],Sala[[#This Row],[Número de Orden]],Cocina[Costo Unitario])</f>
        <v>14</v>
      </c>
      <c r="T377" s="2">
        <f>Sala[[#This Row],[Fecha de Salida]]</f>
        <v>45020</v>
      </c>
      <c r="U377" s="7" t="str">
        <f>TEXT(Sala[[#This Row],[Fecha factura]],"dddd")</f>
        <v>martes</v>
      </c>
      <c r="V377" t="str">
        <f>IF(Sala[[#This Row],[Tiempo de degustación]]&gt;0,"Sí","No")</f>
        <v>Sí</v>
      </c>
      <c r="W377" s="19">
        <f>IF(Sala[[#This Row],[Cobrada]]="Sí",Sala[[#This Row],[Monto total]],0)</f>
        <v>46</v>
      </c>
    </row>
    <row r="378" spans="1:23" x14ac:dyDescent="0.25">
      <c r="A378">
        <v>5</v>
      </c>
      <c r="B378" t="s">
        <v>375</v>
      </c>
      <c r="C378">
        <v>1</v>
      </c>
      <c r="D378" s="2">
        <v>45020</v>
      </c>
      <c r="E378" s="3">
        <v>5.4166666666666669E-2</v>
      </c>
      <c r="F378" s="2">
        <v>45020</v>
      </c>
      <c r="G378" s="3">
        <v>0.1986111111111111</v>
      </c>
      <c r="H378" s="1" t="s">
        <v>23</v>
      </c>
      <c r="I378" t="s">
        <v>8</v>
      </c>
      <c r="J378" t="s">
        <v>601</v>
      </c>
      <c r="K378" s="9">
        <v>14.96</v>
      </c>
      <c r="L378" t="s">
        <v>17</v>
      </c>
      <c r="M378">
        <v>377</v>
      </c>
      <c r="N378" t="s">
        <v>21</v>
      </c>
      <c r="O378" s="3">
        <f>(Sala[[#This Row],[Hora de Salida]]-Sala[[#This Row],[Hora de llegada]])+IF(Sala[[#This Row],[Estado de la Mesa]]="Ocupada",(TEXT((15/(60*24)),"h:mm")),(TEXT(0,"h:mm")))</f>
        <v>0.14444444444444443</v>
      </c>
      <c r="P378" s="5" t="str">
        <f>TEXT(((SUMIF(Cocina[Número de Orden],Sala[[#This Row],[Número de Orden]],Cocina[Tiempo de Preparación]))/(60*24)),"h:mm")</f>
        <v>0:46</v>
      </c>
      <c r="Q378" s="3">
        <f>MAX((Sala[[#This Row],[Tiempo de permanencia]]-Sala[[#This Row],[Tiempo de preparación]]),0)</f>
        <v>0.11249999999999999</v>
      </c>
      <c r="R378" s="8">
        <f>SUMIF(Cocina[Número de Orden],Sala[[#This Row],[Número de Orden]],Cocina[Ganancia bruta])</f>
        <v>100</v>
      </c>
      <c r="S378" s="8">
        <f>SUMIF(Cocina[Número de Orden],Sala[[#This Row],[Número de Orden]],Cocina[Costo Unitario])</f>
        <v>39</v>
      </c>
      <c r="T378" s="2">
        <f>Sala[[#This Row],[Fecha de Salida]]</f>
        <v>45020</v>
      </c>
      <c r="U378" s="7" t="str">
        <f>TEXT(Sala[[#This Row],[Fecha factura]],"dddd")</f>
        <v>martes</v>
      </c>
      <c r="V378" t="str">
        <f>IF(Sala[[#This Row],[Tiempo de degustación]]&gt;0,"Sí","No")</f>
        <v>Sí</v>
      </c>
      <c r="W378" s="19">
        <f>IF(Sala[[#This Row],[Cobrada]]="Sí",Sala[[#This Row],[Monto total]],0)</f>
        <v>100</v>
      </c>
    </row>
    <row r="379" spans="1:23" x14ac:dyDescent="0.25">
      <c r="A379">
        <v>3</v>
      </c>
      <c r="B379" t="s">
        <v>376</v>
      </c>
      <c r="C379">
        <v>1</v>
      </c>
      <c r="D379" s="2">
        <v>45020</v>
      </c>
      <c r="E379" s="3">
        <v>0.16319444444444445</v>
      </c>
      <c r="F379" s="2">
        <v>45020</v>
      </c>
      <c r="G379" s="3">
        <v>0.22083333333333333</v>
      </c>
      <c r="H379" s="1" t="s">
        <v>11</v>
      </c>
      <c r="I379" t="s">
        <v>8</v>
      </c>
      <c r="J379" t="s">
        <v>13</v>
      </c>
      <c r="K379" s="9">
        <v>40.31</v>
      </c>
      <c r="L379" t="s">
        <v>17</v>
      </c>
      <c r="M379">
        <v>378</v>
      </c>
      <c r="N379" t="s">
        <v>593</v>
      </c>
      <c r="O379" s="3">
        <f>(Sala[[#This Row],[Hora de Salida]]-Sala[[#This Row],[Hora de llegada]])+IF(Sala[[#This Row],[Estado de la Mesa]]="Ocupada",(TEXT((15/(60*24)),"h:mm")),(TEXT(0,"h:mm")))</f>
        <v>5.7638888888888878E-2</v>
      </c>
      <c r="P379" s="5" t="str">
        <f>TEXT(((SUMIF(Cocina[Número de Orden],Sala[[#This Row],[Número de Orden]],Cocina[Tiempo de Preparación]))/(60*24)),"h:mm")</f>
        <v>0:21</v>
      </c>
      <c r="Q379" s="3">
        <f>MAX((Sala[[#This Row],[Tiempo de permanencia]]-Sala[[#This Row],[Tiempo de preparación]]),0)</f>
        <v>4.3055555555555541E-2</v>
      </c>
      <c r="R379" s="8">
        <f>SUMIF(Cocina[Número de Orden],Sala[[#This Row],[Número de Orden]],Cocina[Ganancia bruta])</f>
        <v>49</v>
      </c>
      <c r="S379" s="8">
        <f>SUMIF(Cocina[Número de Orden],Sala[[#This Row],[Número de Orden]],Cocina[Costo Unitario])</f>
        <v>29</v>
      </c>
      <c r="T379" s="2">
        <f>Sala[[#This Row],[Fecha de Salida]]</f>
        <v>45020</v>
      </c>
      <c r="U379" s="7" t="str">
        <f>TEXT(Sala[[#This Row],[Fecha factura]],"dddd")</f>
        <v>martes</v>
      </c>
      <c r="V379" t="str">
        <f>IF(Sala[[#This Row],[Tiempo de degustación]]&gt;0,"Sí","No")</f>
        <v>Sí</v>
      </c>
      <c r="W379" s="19">
        <f>IF(Sala[[#This Row],[Cobrada]]="Sí",Sala[[#This Row],[Monto total]],0)</f>
        <v>49</v>
      </c>
    </row>
    <row r="380" spans="1:23" x14ac:dyDescent="0.25">
      <c r="A380">
        <v>4</v>
      </c>
      <c r="B380" t="s">
        <v>219</v>
      </c>
      <c r="C380">
        <v>2</v>
      </c>
      <c r="D380" s="2">
        <v>45020</v>
      </c>
      <c r="E380" s="3">
        <v>6.3194444444444442E-2</v>
      </c>
      <c r="F380" s="2">
        <v>45020</v>
      </c>
      <c r="G380" s="3">
        <v>0.16458333333333333</v>
      </c>
      <c r="H380" s="1" t="s">
        <v>7</v>
      </c>
      <c r="I380" t="s">
        <v>12</v>
      </c>
      <c r="J380" t="s">
        <v>601</v>
      </c>
      <c r="K380" s="9">
        <v>10.61</v>
      </c>
      <c r="L380" t="s">
        <v>28</v>
      </c>
      <c r="M380">
        <v>379</v>
      </c>
      <c r="N380" t="s">
        <v>47</v>
      </c>
      <c r="O380" s="3">
        <f>(Sala[[#This Row],[Hora de Salida]]-Sala[[#This Row],[Hora de llegada]])+IF(Sala[[#This Row],[Estado de la Mesa]]="Ocupada",(TEXT((15/(60*24)),"h:mm")),(TEXT(0,"h:mm")))</f>
        <v>0.11180555555555556</v>
      </c>
      <c r="P380" s="5" t="str">
        <f>TEXT(((SUMIF(Cocina[Número de Orden],Sala[[#This Row],[Número de Orden]],Cocina[Tiempo de Preparación]))/(60*24)),"h:mm")</f>
        <v>0:06</v>
      </c>
      <c r="Q380" s="3">
        <f>MAX((Sala[[#This Row],[Tiempo de permanencia]]-Sala[[#This Row],[Tiempo de preparación]]),0)</f>
        <v>0.1076388888888889</v>
      </c>
      <c r="R380" s="8">
        <f>SUMIF(Cocina[Número de Orden],Sala[[#This Row],[Número de Orden]],Cocina[Ganancia bruta])</f>
        <v>70</v>
      </c>
      <c r="S380" s="8">
        <f>SUMIF(Cocina[Número de Orden],Sala[[#This Row],[Número de Orden]],Cocina[Costo Unitario])</f>
        <v>21</v>
      </c>
      <c r="T380" s="2">
        <f>Sala[[#This Row],[Fecha de Salida]]</f>
        <v>45020</v>
      </c>
      <c r="U380" s="7" t="str">
        <f>TEXT(Sala[[#This Row],[Fecha factura]],"dddd")</f>
        <v>martes</v>
      </c>
      <c r="V380" t="str">
        <f>IF(Sala[[#This Row],[Tiempo de degustación]]&gt;0,"Sí","No")</f>
        <v>Sí</v>
      </c>
      <c r="W380" s="19">
        <f>IF(Sala[[#This Row],[Cobrada]]="Sí",Sala[[#This Row],[Monto total]],0)</f>
        <v>70</v>
      </c>
    </row>
    <row r="381" spans="1:23" x14ac:dyDescent="0.25">
      <c r="A381">
        <v>5</v>
      </c>
      <c r="B381" t="s">
        <v>187</v>
      </c>
      <c r="C381">
        <v>1</v>
      </c>
      <c r="D381" s="2">
        <v>45020</v>
      </c>
      <c r="E381" s="3">
        <v>4.027777777777778E-2</v>
      </c>
      <c r="F381" s="2">
        <v>45020</v>
      </c>
      <c r="G381" s="3">
        <v>0.18958333333333333</v>
      </c>
      <c r="H381" s="1" t="s">
        <v>7</v>
      </c>
      <c r="I381" t="s">
        <v>25</v>
      </c>
      <c r="J381" t="s">
        <v>600</v>
      </c>
      <c r="K381" s="9">
        <v>22.53</v>
      </c>
      <c r="L381" t="s">
        <v>17</v>
      </c>
      <c r="M381">
        <v>380</v>
      </c>
      <c r="N381" t="s">
        <v>59</v>
      </c>
      <c r="O381" s="3">
        <f>(Sala[[#This Row],[Hora de Salida]]-Sala[[#This Row],[Hora de llegada]])+IF(Sala[[#This Row],[Estado de la Mesa]]="Ocupada",(TEXT((15/(60*24)),"h:mm")),(TEXT(0,"h:mm")))</f>
        <v>0.14930555555555555</v>
      </c>
      <c r="P381" s="5" t="str">
        <f>TEXT(((SUMIF(Cocina[Número de Orden],Sala[[#This Row],[Número de Orden]],Cocina[Tiempo de Preparación]))/(60*24)),"h:mm")</f>
        <v>1:33</v>
      </c>
      <c r="Q381" s="3">
        <f>MAX((Sala[[#This Row],[Tiempo de permanencia]]-Sala[[#This Row],[Tiempo de preparación]]),0)</f>
        <v>8.4722222222222213E-2</v>
      </c>
      <c r="R381" s="8">
        <f>SUMIF(Cocina[Número de Orden],Sala[[#This Row],[Número de Orden]],Cocina[Ganancia bruta])</f>
        <v>137</v>
      </c>
      <c r="S381" s="8">
        <f>SUMIF(Cocina[Número de Orden],Sala[[#This Row],[Número de Orden]],Cocina[Costo Unitario])</f>
        <v>31</v>
      </c>
      <c r="T381" s="2">
        <f>Sala[[#This Row],[Fecha de Salida]]</f>
        <v>45020</v>
      </c>
      <c r="U381" s="7" t="str">
        <f>TEXT(Sala[[#This Row],[Fecha factura]],"dddd")</f>
        <v>martes</v>
      </c>
      <c r="V381" t="str">
        <f>IF(Sala[[#This Row],[Tiempo de degustación]]&gt;0,"Sí","No")</f>
        <v>Sí</v>
      </c>
      <c r="W381" s="19">
        <f>IF(Sala[[#This Row],[Cobrada]]="Sí",Sala[[#This Row],[Monto total]],0)</f>
        <v>137</v>
      </c>
    </row>
    <row r="382" spans="1:23" x14ac:dyDescent="0.25">
      <c r="A382">
        <v>4</v>
      </c>
      <c r="B382" t="s">
        <v>377</v>
      </c>
      <c r="C382">
        <v>1</v>
      </c>
      <c r="D382" s="2">
        <v>45020</v>
      </c>
      <c r="E382" s="3">
        <v>3.9583333333333331E-2</v>
      </c>
      <c r="F382" s="2">
        <v>45020</v>
      </c>
      <c r="G382" s="3">
        <v>0.18888888888888888</v>
      </c>
      <c r="H382" s="1" t="s">
        <v>11</v>
      </c>
      <c r="I382" t="s">
        <v>12</v>
      </c>
      <c r="J382" t="s">
        <v>600</v>
      </c>
      <c r="K382" s="9">
        <v>27.69</v>
      </c>
      <c r="L382" t="s">
        <v>17</v>
      </c>
      <c r="M382">
        <v>381</v>
      </c>
      <c r="N382" t="s">
        <v>34</v>
      </c>
      <c r="O382" s="3">
        <f>(Sala[[#This Row],[Hora de Salida]]-Sala[[#This Row],[Hora de llegada]])+IF(Sala[[#This Row],[Estado de la Mesa]]="Ocupada",(TEXT((15/(60*24)),"h:mm")),(TEXT(0,"h:mm")))</f>
        <v>0.14930555555555555</v>
      </c>
      <c r="P382" s="5" t="str">
        <f>TEXT(((SUMIF(Cocina[Número de Orden],Sala[[#This Row],[Número de Orden]],Cocina[Tiempo de Preparación]))/(60*24)),"h:mm")</f>
        <v>0:47</v>
      </c>
      <c r="Q382" s="3">
        <f>MAX((Sala[[#This Row],[Tiempo de permanencia]]-Sala[[#This Row],[Tiempo de preparación]]),0)</f>
        <v>0.11666666666666667</v>
      </c>
      <c r="R382" s="8">
        <f>SUMIF(Cocina[Número de Orden],Sala[[#This Row],[Número de Orden]],Cocina[Ganancia bruta])</f>
        <v>144</v>
      </c>
      <c r="S382" s="8">
        <f>SUMIF(Cocina[Número de Orden],Sala[[#This Row],[Número de Orden]],Cocina[Costo Unitario])</f>
        <v>35</v>
      </c>
      <c r="T382" s="2">
        <f>Sala[[#This Row],[Fecha de Salida]]</f>
        <v>45020</v>
      </c>
      <c r="U382" s="7" t="str">
        <f>TEXT(Sala[[#This Row],[Fecha factura]],"dddd")</f>
        <v>martes</v>
      </c>
      <c r="V382" t="str">
        <f>IF(Sala[[#This Row],[Tiempo de degustación]]&gt;0,"Sí","No")</f>
        <v>Sí</v>
      </c>
      <c r="W382" s="19">
        <f>IF(Sala[[#This Row],[Cobrada]]="Sí",Sala[[#This Row],[Monto total]],0)</f>
        <v>144</v>
      </c>
    </row>
    <row r="383" spans="1:23" x14ac:dyDescent="0.25">
      <c r="A383">
        <v>20</v>
      </c>
      <c r="B383" t="s">
        <v>105</v>
      </c>
      <c r="C383">
        <v>6</v>
      </c>
      <c r="D383" s="2">
        <v>45020</v>
      </c>
      <c r="E383" s="3">
        <v>0.13125000000000001</v>
      </c>
      <c r="F383" s="2">
        <v>45020</v>
      </c>
      <c r="G383" s="3">
        <v>0.26874999999999999</v>
      </c>
      <c r="H383" s="1" t="s">
        <v>16</v>
      </c>
      <c r="I383" t="s">
        <v>25</v>
      </c>
      <c r="J383" t="s">
        <v>600</v>
      </c>
      <c r="K383" s="9">
        <v>19.8</v>
      </c>
      <c r="L383" t="s">
        <v>9</v>
      </c>
      <c r="M383">
        <v>382</v>
      </c>
      <c r="N383" t="s">
        <v>44</v>
      </c>
      <c r="O383" s="3">
        <f>(Sala[[#This Row],[Hora de Salida]]-Sala[[#This Row],[Hora de llegada]])+IF(Sala[[#This Row],[Estado de la Mesa]]="Ocupada",(TEXT((15/(60*24)),"h:mm")),(TEXT(0,"h:mm")))</f>
        <v>0.13749999999999998</v>
      </c>
      <c r="P383" s="5" t="str">
        <f>TEXT(((SUMIF(Cocina[Número de Orden],Sala[[#This Row],[Número de Orden]],Cocina[Tiempo de Preparación]))/(60*24)),"h:mm")</f>
        <v>0:54</v>
      </c>
      <c r="Q383" s="3">
        <f>MAX((Sala[[#This Row],[Tiempo de permanencia]]-Sala[[#This Row],[Tiempo de preparación]]),0)</f>
        <v>9.9999999999999978E-2</v>
      </c>
      <c r="R383" s="8">
        <f>SUMIF(Cocina[Número de Orden],Sala[[#This Row],[Número de Orden]],Cocina[Ganancia bruta])</f>
        <v>87</v>
      </c>
      <c r="S383" s="8">
        <f>SUMIF(Cocina[Número de Orden],Sala[[#This Row],[Número de Orden]],Cocina[Costo Unitario])</f>
        <v>17</v>
      </c>
      <c r="T383" s="2">
        <f>Sala[[#This Row],[Fecha de Salida]]</f>
        <v>45020</v>
      </c>
      <c r="U383" s="7" t="str">
        <f>TEXT(Sala[[#This Row],[Fecha factura]],"dddd")</f>
        <v>martes</v>
      </c>
      <c r="V383" t="str">
        <f>IF(Sala[[#This Row],[Tiempo de degustación]]&gt;0,"Sí","No")</f>
        <v>Sí</v>
      </c>
      <c r="W383" s="19">
        <f>IF(Sala[[#This Row],[Cobrada]]="Sí",Sala[[#This Row],[Monto total]],0)</f>
        <v>87</v>
      </c>
    </row>
    <row r="384" spans="1:23" x14ac:dyDescent="0.25">
      <c r="A384">
        <v>6</v>
      </c>
      <c r="B384" t="s">
        <v>378</v>
      </c>
      <c r="C384">
        <v>6</v>
      </c>
      <c r="D384" s="2">
        <v>45020</v>
      </c>
      <c r="E384" s="3">
        <v>0.1451388888888889</v>
      </c>
      <c r="F384" s="2">
        <v>45020</v>
      </c>
      <c r="G384" s="3">
        <v>0.27291666666666664</v>
      </c>
      <c r="H384" s="1" t="s">
        <v>23</v>
      </c>
      <c r="I384" t="s">
        <v>8</v>
      </c>
      <c r="J384" t="s">
        <v>601</v>
      </c>
      <c r="K384" s="9">
        <v>31.33</v>
      </c>
      <c r="L384" t="s">
        <v>17</v>
      </c>
      <c r="M384">
        <v>383</v>
      </c>
      <c r="N384" t="s">
        <v>47</v>
      </c>
      <c r="O384" s="3">
        <f>(Sala[[#This Row],[Hora de Salida]]-Sala[[#This Row],[Hora de llegada]])+IF(Sala[[#This Row],[Estado de la Mesa]]="Ocupada",(TEXT((15/(60*24)),"h:mm")),(TEXT(0,"h:mm")))</f>
        <v>0.12777777777777774</v>
      </c>
      <c r="P384" s="5" t="str">
        <f>TEXT(((SUMIF(Cocina[Número de Orden],Sala[[#This Row],[Número de Orden]],Cocina[Tiempo de Preparación]))/(60*24)),"h:mm")</f>
        <v>0:09</v>
      </c>
      <c r="Q384" s="3">
        <f>MAX((Sala[[#This Row],[Tiempo de permanencia]]-Sala[[#This Row],[Tiempo de preparación]]),0)</f>
        <v>0.12152777777777773</v>
      </c>
      <c r="R384" s="8">
        <f>SUMIF(Cocina[Número de Orden],Sala[[#This Row],[Número de Orden]],Cocina[Ganancia bruta])</f>
        <v>108</v>
      </c>
      <c r="S384" s="8">
        <f>SUMIF(Cocina[Número de Orden],Sala[[#This Row],[Número de Orden]],Cocina[Costo Unitario])</f>
        <v>22</v>
      </c>
      <c r="T384" s="2">
        <f>Sala[[#This Row],[Fecha de Salida]]</f>
        <v>45020</v>
      </c>
      <c r="U384" s="7" t="str">
        <f>TEXT(Sala[[#This Row],[Fecha factura]],"dddd")</f>
        <v>martes</v>
      </c>
      <c r="V384" t="str">
        <f>IF(Sala[[#This Row],[Tiempo de degustación]]&gt;0,"Sí","No")</f>
        <v>Sí</v>
      </c>
      <c r="W384" s="19">
        <f>IF(Sala[[#This Row],[Cobrada]]="Sí",Sala[[#This Row],[Monto total]],0)</f>
        <v>108</v>
      </c>
    </row>
    <row r="385" spans="1:23" x14ac:dyDescent="0.25">
      <c r="A385">
        <v>1</v>
      </c>
      <c r="B385" t="s">
        <v>379</v>
      </c>
      <c r="C385">
        <v>5</v>
      </c>
      <c r="D385" s="2">
        <v>45020</v>
      </c>
      <c r="E385" s="3">
        <v>7.6388888888888886E-3</v>
      </c>
      <c r="F385" s="2">
        <v>45020</v>
      </c>
      <c r="G385" s="3">
        <v>0.10625</v>
      </c>
      <c r="H385" s="1" t="s">
        <v>11</v>
      </c>
      <c r="I385" t="s">
        <v>12</v>
      </c>
      <c r="J385" t="s">
        <v>600</v>
      </c>
      <c r="K385" s="9">
        <v>39.32</v>
      </c>
      <c r="L385" t="s">
        <v>9</v>
      </c>
      <c r="M385">
        <v>384</v>
      </c>
      <c r="N385" t="s">
        <v>29</v>
      </c>
      <c r="O385" s="3">
        <f>(Sala[[#This Row],[Hora de Salida]]-Sala[[#This Row],[Hora de llegada]])+IF(Sala[[#This Row],[Estado de la Mesa]]="Ocupada",(TEXT((15/(60*24)),"h:mm")),(TEXT(0,"h:mm")))</f>
        <v>9.8611111111111108E-2</v>
      </c>
      <c r="P385" s="5" t="str">
        <f>TEXT(((SUMIF(Cocina[Número de Orden],Sala[[#This Row],[Número de Orden]],Cocina[Tiempo de Preparación]))/(60*24)),"h:mm")</f>
        <v>1:50</v>
      </c>
      <c r="Q385" s="3">
        <f>MAX((Sala[[#This Row],[Tiempo de permanencia]]-Sala[[#This Row],[Tiempo de preparación]]),0)</f>
        <v>2.2222222222222213E-2</v>
      </c>
      <c r="R385" s="8">
        <f>SUMIF(Cocina[Número de Orden],Sala[[#This Row],[Número de Orden]],Cocina[Ganancia bruta])</f>
        <v>120</v>
      </c>
      <c r="S385" s="8">
        <f>SUMIF(Cocina[Número de Orden],Sala[[#This Row],[Número de Orden]],Cocina[Costo Unitario])</f>
        <v>37</v>
      </c>
      <c r="T385" s="2">
        <f>Sala[[#This Row],[Fecha de Salida]]</f>
        <v>45020</v>
      </c>
      <c r="U385" s="7" t="str">
        <f>TEXT(Sala[[#This Row],[Fecha factura]],"dddd")</f>
        <v>martes</v>
      </c>
      <c r="V385" t="str">
        <f>IF(Sala[[#This Row],[Tiempo de degustación]]&gt;0,"Sí","No")</f>
        <v>Sí</v>
      </c>
      <c r="W385" s="19">
        <f>IF(Sala[[#This Row],[Cobrada]]="Sí",Sala[[#This Row],[Monto total]],0)</f>
        <v>120</v>
      </c>
    </row>
    <row r="386" spans="1:23" x14ac:dyDescent="0.25">
      <c r="A386">
        <v>6</v>
      </c>
      <c r="B386" t="s">
        <v>380</v>
      </c>
      <c r="C386">
        <v>6</v>
      </c>
      <c r="D386" s="2">
        <v>45021</v>
      </c>
      <c r="E386" s="3">
        <v>0.15069444444444444</v>
      </c>
      <c r="F386" s="2">
        <v>45021</v>
      </c>
      <c r="G386" s="3">
        <v>0.27986111111111112</v>
      </c>
      <c r="H386" s="1" t="s">
        <v>7</v>
      </c>
      <c r="I386" t="s">
        <v>12</v>
      </c>
      <c r="J386" t="s">
        <v>601</v>
      </c>
      <c r="K386" s="9">
        <v>11.14</v>
      </c>
      <c r="L386" t="s">
        <v>28</v>
      </c>
      <c r="M386">
        <v>385</v>
      </c>
      <c r="N386" t="s">
        <v>594</v>
      </c>
      <c r="O386" s="3">
        <f>(Sala[[#This Row],[Hora de Salida]]-Sala[[#This Row],[Hora de llegada]])+IF(Sala[[#This Row],[Estado de la Mesa]]="Ocupada",(TEXT((15/(60*24)),"h:mm")),(TEXT(0,"h:mm")))</f>
        <v>0.13958333333333334</v>
      </c>
      <c r="P386" s="5" t="str">
        <f>TEXT(((SUMIF(Cocina[Número de Orden],Sala[[#This Row],[Número de Orden]],Cocina[Tiempo de Preparación]))/(60*24)),"h:mm")</f>
        <v>0:22</v>
      </c>
      <c r="Q386" s="3">
        <f>MAX((Sala[[#This Row],[Tiempo de permanencia]]-Sala[[#This Row],[Tiempo de preparación]]),0)</f>
        <v>0.12430555555555556</v>
      </c>
      <c r="R386" s="8">
        <f>SUMIF(Cocina[Número de Orden],Sala[[#This Row],[Número de Orden]],Cocina[Ganancia bruta])</f>
        <v>60</v>
      </c>
      <c r="S386" s="8">
        <f>SUMIF(Cocina[Número de Orden],Sala[[#This Row],[Número de Orden]],Cocina[Costo Unitario])</f>
        <v>18</v>
      </c>
      <c r="T386" s="2">
        <f>Sala[[#This Row],[Fecha de Salida]]</f>
        <v>45021</v>
      </c>
      <c r="U386" s="7" t="str">
        <f>TEXT(Sala[[#This Row],[Fecha factura]],"dddd")</f>
        <v>miércoles</v>
      </c>
      <c r="V386" t="str">
        <f>IF(Sala[[#This Row],[Tiempo de degustación]]&gt;0,"Sí","No")</f>
        <v>Sí</v>
      </c>
      <c r="W386" s="19">
        <f>IF(Sala[[#This Row],[Cobrada]]="Sí",Sala[[#This Row],[Monto total]],0)</f>
        <v>60</v>
      </c>
    </row>
    <row r="387" spans="1:23" x14ac:dyDescent="0.25">
      <c r="A387">
        <v>5</v>
      </c>
      <c r="B387" t="s">
        <v>334</v>
      </c>
      <c r="C387">
        <v>2</v>
      </c>
      <c r="D387" s="2">
        <v>45021</v>
      </c>
      <c r="E387" s="3">
        <v>2.2916666666666665E-2</v>
      </c>
      <c r="F387" s="2">
        <v>45021</v>
      </c>
      <c r="G387" s="3">
        <v>0.12361111111111112</v>
      </c>
      <c r="H387" s="1" t="s">
        <v>23</v>
      </c>
      <c r="I387" t="s">
        <v>8</v>
      </c>
      <c r="J387" t="s">
        <v>600</v>
      </c>
      <c r="K387" s="9">
        <v>28.96</v>
      </c>
      <c r="L387" t="s">
        <v>28</v>
      </c>
      <c r="M387">
        <v>386</v>
      </c>
      <c r="N387" t="s">
        <v>29</v>
      </c>
      <c r="O387" s="3">
        <f>(Sala[[#This Row],[Hora de Salida]]-Sala[[#This Row],[Hora de llegada]])+IF(Sala[[#This Row],[Estado de la Mesa]]="Ocupada",(TEXT((15/(60*24)),"h:mm")),(TEXT(0,"h:mm")))</f>
        <v>0.11111111111111112</v>
      </c>
      <c r="P387" s="5" t="str">
        <f>TEXT(((SUMIF(Cocina[Número de Orden],Sala[[#This Row],[Número de Orden]],Cocina[Tiempo de Preparación]))/(60*24)),"h:mm")</f>
        <v>0:40</v>
      </c>
      <c r="Q387" s="3">
        <f>MAX((Sala[[#This Row],[Tiempo de permanencia]]-Sala[[#This Row],[Tiempo de preparación]]),0)</f>
        <v>8.3333333333333343E-2</v>
      </c>
      <c r="R387" s="8">
        <f>SUMIF(Cocina[Número de Orden],Sala[[#This Row],[Número de Orden]],Cocina[Ganancia bruta])</f>
        <v>99</v>
      </c>
      <c r="S387" s="8">
        <f>SUMIF(Cocina[Número de Orden],Sala[[#This Row],[Número de Orden]],Cocina[Costo Unitario])</f>
        <v>20</v>
      </c>
      <c r="T387" s="2">
        <f>Sala[[#This Row],[Fecha de Salida]]</f>
        <v>45021</v>
      </c>
      <c r="U387" s="7" t="str">
        <f>TEXT(Sala[[#This Row],[Fecha factura]],"dddd")</f>
        <v>miércoles</v>
      </c>
      <c r="V387" t="str">
        <f>IF(Sala[[#This Row],[Tiempo de degustación]]&gt;0,"Sí","No")</f>
        <v>Sí</v>
      </c>
      <c r="W387" s="19">
        <f>IF(Sala[[#This Row],[Cobrada]]="Sí",Sala[[#This Row],[Monto total]],0)</f>
        <v>99</v>
      </c>
    </row>
    <row r="388" spans="1:23" x14ac:dyDescent="0.25">
      <c r="A388">
        <v>6</v>
      </c>
      <c r="B388" t="s">
        <v>381</v>
      </c>
      <c r="C388">
        <v>5</v>
      </c>
      <c r="D388" s="2">
        <v>45021</v>
      </c>
      <c r="E388" s="3">
        <v>0.13125000000000001</v>
      </c>
      <c r="F388" s="2">
        <v>45021</v>
      </c>
      <c r="G388" s="3">
        <v>0.25694444444444442</v>
      </c>
      <c r="H388" s="1" t="s">
        <v>20</v>
      </c>
      <c r="I388" t="s">
        <v>8</v>
      </c>
      <c r="J388" t="s">
        <v>13</v>
      </c>
      <c r="K388" s="9">
        <v>20.84</v>
      </c>
      <c r="L388" t="s">
        <v>28</v>
      </c>
      <c r="M388">
        <v>387</v>
      </c>
      <c r="N388" t="s">
        <v>29</v>
      </c>
      <c r="O388" s="3">
        <f>(Sala[[#This Row],[Hora de Salida]]-Sala[[#This Row],[Hora de llegada]])+IF(Sala[[#This Row],[Estado de la Mesa]]="Ocupada",(TEXT((15/(60*24)),"h:mm")),(TEXT(0,"h:mm")))</f>
        <v>0.13611111111111107</v>
      </c>
      <c r="P388" s="5" t="str">
        <f>TEXT(((SUMIF(Cocina[Número de Orden],Sala[[#This Row],[Número de Orden]],Cocina[Tiempo de Preparación]))/(60*24)),"h:mm")</f>
        <v>0:18</v>
      </c>
      <c r="Q388" s="3">
        <f>MAX((Sala[[#This Row],[Tiempo de permanencia]]-Sala[[#This Row],[Tiempo de preparación]]),0)</f>
        <v>0.12361111111111107</v>
      </c>
      <c r="R388" s="8">
        <f>SUMIF(Cocina[Número de Orden],Sala[[#This Row],[Número de Orden]],Cocina[Ganancia bruta])</f>
        <v>93</v>
      </c>
      <c r="S388" s="8">
        <f>SUMIF(Cocina[Número de Orden],Sala[[#This Row],[Número de Orden]],Cocina[Costo Unitario])</f>
        <v>19</v>
      </c>
      <c r="T388" s="2">
        <f>Sala[[#This Row],[Fecha de Salida]]</f>
        <v>45021</v>
      </c>
      <c r="U388" s="7" t="str">
        <f>TEXT(Sala[[#This Row],[Fecha factura]],"dddd")</f>
        <v>miércoles</v>
      </c>
      <c r="V388" t="str">
        <f>IF(Sala[[#This Row],[Tiempo de degustación]]&gt;0,"Sí","No")</f>
        <v>Sí</v>
      </c>
      <c r="W388" s="19">
        <f>IF(Sala[[#This Row],[Cobrada]]="Sí",Sala[[#This Row],[Monto total]],0)</f>
        <v>93</v>
      </c>
    </row>
    <row r="389" spans="1:23" x14ac:dyDescent="0.25">
      <c r="A389">
        <v>18</v>
      </c>
      <c r="B389" t="s">
        <v>199</v>
      </c>
      <c r="C389">
        <v>2</v>
      </c>
      <c r="D389" s="2">
        <v>45021</v>
      </c>
      <c r="E389" s="3">
        <v>2.2916666666666665E-2</v>
      </c>
      <c r="F389" s="2">
        <v>45021</v>
      </c>
      <c r="G389" s="3">
        <v>0.14930555555555555</v>
      </c>
      <c r="H389" s="1" t="s">
        <v>16</v>
      </c>
      <c r="I389" t="s">
        <v>8</v>
      </c>
      <c r="J389" t="s">
        <v>601</v>
      </c>
      <c r="K389" s="9">
        <v>27.03</v>
      </c>
      <c r="L389" t="s">
        <v>17</v>
      </c>
      <c r="M389">
        <v>388</v>
      </c>
      <c r="N389" t="s">
        <v>594</v>
      </c>
      <c r="O389" s="3">
        <f>(Sala[[#This Row],[Hora de Salida]]-Sala[[#This Row],[Hora de llegada]])+IF(Sala[[#This Row],[Estado de la Mesa]]="Ocupada",(TEXT((15/(60*24)),"h:mm")),(TEXT(0,"h:mm")))</f>
        <v>0.12638888888888888</v>
      </c>
      <c r="P389" s="5" t="str">
        <f>TEXT(((SUMIF(Cocina[Número de Orden],Sala[[#This Row],[Número de Orden]],Cocina[Tiempo de Preparación]))/(60*24)),"h:mm")</f>
        <v>2:51</v>
      </c>
      <c r="Q389" s="3">
        <f>MAX((Sala[[#This Row],[Tiempo de permanencia]]-Sala[[#This Row],[Tiempo de preparación]]),0)</f>
        <v>7.6388888888888895E-3</v>
      </c>
      <c r="R389" s="8">
        <f>SUMIF(Cocina[Número de Orden],Sala[[#This Row],[Número de Orden]],Cocina[Ganancia bruta])</f>
        <v>291</v>
      </c>
      <c r="S389" s="8">
        <f>SUMIF(Cocina[Número de Orden],Sala[[#This Row],[Número de Orden]],Cocina[Costo Unitario])</f>
        <v>78</v>
      </c>
      <c r="T389" s="2">
        <f>Sala[[#This Row],[Fecha de Salida]]</f>
        <v>45021</v>
      </c>
      <c r="U389" s="7" t="str">
        <f>TEXT(Sala[[#This Row],[Fecha factura]],"dddd")</f>
        <v>miércoles</v>
      </c>
      <c r="V389" t="str">
        <f>IF(Sala[[#This Row],[Tiempo de degustación]]&gt;0,"Sí","No")</f>
        <v>Sí</v>
      </c>
      <c r="W389" s="19">
        <f>IF(Sala[[#This Row],[Cobrada]]="Sí",Sala[[#This Row],[Monto total]],0)</f>
        <v>291</v>
      </c>
    </row>
    <row r="390" spans="1:23" x14ac:dyDescent="0.25">
      <c r="A390">
        <v>19</v>
      </c>
      <c r="B390" t="s">
        <v>382</v>
      </c>
      <c r="C390">
        <v>5</v>
      </c>
      <c r="D390" s="2">
        <v>45021</v>
      </c>
      <c r="E390" s="3">
        <v>1.3888888888888889E-3</v>
      </c>
      <c r="F390" s="2">
        <v>45021</v>
      </c>
      <c r="G390" s="3">
        <v>9.375E-2</v>
      </c>
      <c r="H390" s="1" t="s">
        <v>7</v>
      </c>
      <c r="I390" t="s">
        <v>8</v>
      </c>
      <c r="J390" t="s">
        <v>601</v>
      </c>
      <c r="K390" s="9">
        <v>39.14</v>
      </c>
      <c r="L390" t="s">
        <v>9</v>
      </c>
      <c r="M390">
        <v>389</v>
      </c>
      <c r="N390" t="s">
        <v>29</v>
      </c>
      <c r="O390" s="3">
        <f>(Sala[[#This Row],[Hora de Salida]]-Sala[[#This Row],[Hora de llegada]])+IF(Sala[[#This Row],[Estado de la Mesa]]="Ocupada",(TEXT((15/(60*24)),"h:mm")),(TEXT(0,"h:mm")))</f>
        <v>9.2361111111111116E-2</v>
      </c>
      <c r="P390" s="5" t="str">
        <f>TEXT(((SUMIF(Cocina[Número de Orden],Sala[[#This Row],[Número de Orden]],Cocina[Tiempo de Preparación]))/(60*24)),"h:mm")</f>
        <v>0:24</v>
      </c>
      <c r="Q390" s="3">
        <f>MAX((Sala[[#This Row],[Tiempo de permanencia]]-Sala[[#This Row],[Tiempo de preparación]]),0)</f>
        <v>7.5694444444444453E-2</v>
      </c>
      <c r="R390" s="8">
        <f>SUMIF(Cocina[Número de Orden],Sala[[#This Row],[Número de Orden]],Cocina[Ganancia bruta])</f>
        <v>33</v>
      </c>
      <c r="S390" s="8">
        <f>SUMIF(Cocina[Número de Orden],Sala[[#This Row],[Número de Orden]],Cocina[Costo Unitario])</f>
        <v>20</v>
      </c>
      <c r="T390" s="2">
        <f>Sala[[#This Row],[Fecha de Salida]]</f>
        <v>45021</v>
      </c>
      <c r="U390" s="7" t="str">
        <f>TEXT(Sala[[#This Row],[Fecha factura]],"dddd")</f>
        <v>miércoles</v>
      </c>
      <c r="V390" t="str">
        <f>IF(Sala[[#This Row],[Tiempo de degustación]]&gt;0,"Sí","No")</f>
        <v>Sí</v>
      </c>
      <c r="W390" s="19">
        <f>IF(Sala[[#This Row],[Cobrada]]="Sí",Sala[[#This Row],[Monto total]],0)</f>
        <v>33</v>
      </c>
    </row>
    <row r="391" spans="1:23" x14ac:dyDescent="0.25">
      <c r="A391">
        <v>9</v>
      </c>
      <c r="B391" t="s">
        <v>67</v>
      </c>
      <c r="C391">
        <v>2</v>
      </c>
      <c r="D391" s="2">
        <v>45021</v>
      </c>
      <c r="E391" s="3">
        <v>0.12430555555555556</v>
      </c>
      <c r="F391" s="2">
        <v>45021</v>
      </c>
      <c r="G391" s="3">
        <v>0.22152777777777777</v>
      </c>
      <c r="H391" s="1" t="s">
        <v>7</v>
      </c>
      <c r="I391" t="s">
        <v>8</v>
      </c>
      <c r="J391" t="s">
        <v>601</v>
      </c>
      <c r="K391" s="9">
        <v>42.68</v>
      </c>
      <c r="L391" t="s">
        <v>9</v>
      </c>
      <c r="M391">
        <v>390</v>
      </c>
      <c r="N391" t="s">
        <v>47</v>
      </c>
      <c r="O391" s="3">
        <f>(Sala[[#This Row],[Hora de Salida]]-Sala[[#This Row],[Hora de llegada]])+IF(Sala[[#This Row],[Estado de la Mesa]]="Ocupada",(TEXT((15/(60*24)),"h:mm")),(TEXT(0,"h:mm")))</f>
        <v>9.722222222222221E-2</v>
      </c>
      <c r="P391" s="5" t="str">
        <f>TEXT(((SUMIF(Cocina[Número de Orden],Sala[[#This Row],[Número de Orden]],Cocina[Tiempo de Preparación]))/(60*24)),"h:mm")</f>
        <v>1:33</v>
      </c>
      <c r="Q391" s="3">
        <f>MAX((Sala[[#This Row],[Tiempo de permanencia]]-Sala[[#This Row],[Tiempo de preparación]]),0)</f>
        <v>3.263888888888887E-2</v>
      </c>
      <c r="R391" s="8">
        <f>SUMIF(Cocina[Número de Orden],Sala[[#This Row],[Número de Orden]],Cocina[Ganancia bruta])</f>
        <v>143</v>
      </c>
      <c r="S391" s="8">
        <f>SUMIF(Cocina[Número de Orden],Sala[[#This Row],[Número de Orden]],Cocina[Costo Unitario])</f>
        <v>41</v>
      </c>
      <c r="T391" s="2">
        <f>Sala[[#This Row],[Fecha de Salida]]</f>
        <v>45021</v>
      </c>
      <c r="U391" s="7" t="str">
        <f>TEXT(Sala[[#This Row],[Fecha factura]],"dddd")</f>
        <v>miércoles</v>
      </c>
      <c r="V391" t="str">
        <f>IF(Sala[[#This Row],[Tiempo de degustación]]&gt;0,"Sí","No")</f>
        <v>Sí</v>
      </c>
      <c r="W391" s="19">
        <f>IF(Sala[[#This Row],[Cobrada]]="Sí",Sala[[#This Row],[Monto total]],0)</f>
        <v>143</v>
      </c>
    </row>
    <row r="392" spans="1:23" x14ac:dyDescent="0.25">
      <c r="A392">
        <v>15</v>
      </c>
      <c r="B392" t="s">
        <v>383</v>
      </c>
      <c r="C392">
        <v>1</v>
      </c>
      <c r="D392" s="2">
        <v>45021</v>
      </c>
      <c r="E392" s="3">
        <v>8.6805555555555552E-2</v>
      </c>
      <c r="F392" s="2">
        <v>45021</v>
      </c>
      <c r="G392" s="3">
        <v>0.17291666666666666</v>
      </c>
      <c r="H392" s="1" t="s">
        <v>7</v>
      </c>
      <c r="I392" t="s">
        <v>8</v>
      </c>
      <c r="J392" t="s">
        <v>601</v>
      </c>
      <c r="K392" s="9">
        <v>48.6</v>
      </c>
      <c r="L392" t="s">
        <v>9</v>
      </c>
      <c r="M392">
        <v>391</v>
      </c>
      <c r="N392" t="s">
        <v>44</v>
      </c>
      <c r="O392" s="3">
        <f>(Sala[[#This Row],[Hora de Salida]]-Sala[[#This Row],[Hora de llegada]])+IF(Sala[[#This Row],[Estado de la Mesa]]="Ocupada",(TEXT((15/(60*24)),"h:mm")),(TEXT(0,"h:mm")))</f>
        <v>8.611111111111111E-2</v>
      </c>
      <c r="P392" s="5" t="str">
        <f>TEXT(((SUMIF(Cocina[Número de Orden],Sala[[#This Row],[Número de Orden]],Cocina[Tiempo de Preparación]))/(60*24)),"h:mm")</f>
        <v>0:35</v>
      </c>
      <c r="Q392" s="3">
        <f>MAX((Sala[[#This Row],[Tiempo de permanencia]]-Sala[[#This Row],[Tiempo de preparación]]),0)</f>
        <v>6.1805555555555558E-2</v>
      </c>
      <c r="R392" s="8">
        <f>SUMIF(Cocina[Número de Orden],Sala[[#This Row],[Número de Orden]],Cocina[Ganancia bruta])</f>
        <v>22</v>
      </c>
      <c r="S392" s="8">
        <f>SUMIF(Cocina[Número de Orden],Sala[[#This Row],[Número de Orden]],Cocina[Costo Unitario])</f>
        <v>13</v>
      </c>
      <c r="T392" s="2">
        <f>Sala[[#This Row],[Fecha de Salida]]</f>
        <v>45021</v>
      </c>
      <c r="U392" s="7" t="str">
        <f>TEXT(Sala[[#This Row],[Fecha factura]],"dddd")</f>
        <v>miércoles</v>
      </c>
      <c r="V392" t="str">
        <f>IF(Sala[[#This Row],[Tiempo de degustación]]&gt;0,"Sí","No")</f>
        <v>Sí</v>
      </c>
      <c r="W392" s="19">
        <f>IF(Sala[[#This Row],[Cobrada]]="Sí",Sala[[#This Row],[Monto total]],0)</f>
        <v>22</v>
      </c>
    </row>
    <row r="393" spans="1:23" x14ac:dyDescent="0.25">
      <c r="A393">
        <v>14</v>
      </c>
      <c r="B393" t="s">
        <v>384</v>
      </c>
      <c r="C393">
        <v>3</v>
      </c>
      <c r="D393" s="2">
        <v>45021</v>
      </c>
      <c r="E393" s="3">
        <v>2.2916666666666665E-2</v>
      </c>
      <c r="F393" s="2">
        <v>45021</v>
      </c>
      <c r="G393" s="3">
        <v>0.17222222222222222</v>
      </c>
      <c r="H393" s="1" t="s">
        <v>16</v>
      </c>
      <c r="I393" t="s">
        <v>8</v>
      </c>
      <c r="J393" t="s">
        <v>601</v>
      </c>
      <c r="K393" s="9">
        <v>32.729999999999997</v>
      </c>
      <c r="L393" t="s">
        <v>28</v>
      </c>
      <c r="M393">
        <v>392</v>
      </c>
      <c r="N393" t="s">
        <v>32</v>
      </c>
      <c r="O393" s="3">
        <f>(Sala[[#This Row],[Hora de Salida]]-Sala[[#This Row],[Hora de llegada]])+IF(Sala[[#This Row],[Estado de la Mesa]]="Ocupada",(TEXT((15/(60*24)),"h:mm")),(TEXT(0,"h:mm")))</f>
        <v>0.15972222222222221</v>
      </c>
      <c r="P393" s="5" t="str">
        <f>TEXT(((SUMIF(Cocina[Número de Orden],Sala[[#This Row],[Número de Orden]],Cocina[Tiempo de Preparación]))/(60*24)),"h:mm")</f>
        <v>0:54</v>
      </c>
      <c r="Q393" s="3">
        <f>MAX((Sala[[#This Row],[Tiempo de permanencia]]-Sala[[#This Row],[Tiempo de preparación]]),0)</f>
        <v>0.1222222222222222</v>
      </c>
      <c r="R393" s="8">
        <f>SUMIF(Cocina[Número de Orden],Sala[[#This Row],[Número de Orden]],Cocina[Ganancia bruta])</f>
        <v>120</v>
      </c>
      <c r="S393" s="8">
        <f>SUMIF(Cocina[Número de Orden],Sala[[#This Row],[Número de Orden]],Cocina[Costo Unitario])</f>
        <v>33</v>
      </c>
      <c r="T393" s="2">
        <f>Sala[[#This Row],[Fecha de Salida]]</f>
        <v>45021</v>
      </c>
      <c r="U393" s="7" t="str">
        <f>TEXT(Sala[[#This Row],[Fecha factura]],"dddd")</f>
        <v>miércoles</v>
      </c>
      <c r="V393" t="str">
        <f>IF(Sala[[#This Row],[Tiempo de degustación]]&gt;0,"Sí","No")</f>
        <v>Sí</v>
      </c>
      <c r="W393" s="19">
        <f>IF(Sala[[#This Row],[Cobrada]]="Sí",Sala[[#This Row],[Monto total]],0)</f>
        <v>120</v>
      </c>
    </row>
    <row r="394" spans="1:23" x14ac:dyDescent="0.25">
      <c r="A394">
        <v>13</v>
      </c>
      <c r="B394" t="s">
        <v>385</v>
      </c>
      <c r="C394">
        <v>3</v>
      </c>
      <c r="D394" s="2">
        <v>45021</v>
      </c>
      <c r="E394" s="3">
        <v>0.10625</v>
      </c>
      <c r="F394" s="2">
        <v>45021</v>
      </c>
      <c r="G394" s="3">
        <v>0.22013888888888888</v>
      </c>
      <c r="H394" s="1" t="s">
        <v>23</v>
      </c>
      <c r="I394" t="s">
        <v>8</v>
      </c>
      <c r="J394" t="s">
        <v>601</v>
      </c>
      <c r="K394" s="9">
        <v>12.54</v>
      </c>
      <c r="L394" t="s">
        <v>28</v>
      </c>
      <c r="M394">
        <v>393</v>
      </c>
      <c r="N394" t="s">
        <v>14</v>
      </c>
      <c r="O394" s="3">
        <f>(Sala[[#This Row],[Hora de Salida]]-Sala[[#This Row],[Hora de llegada]])+IF(Sala[[#This Row],[Estado de la Mesa]]="Ocupada",(TEXT((15/(60*24)),"h:mm")),(TEXT(0,"h:mm")))</f>
        <v>0.12430555555555556</v>
      </c>
      <c r="P394" s="5" t="str">
        <f>TEXT(((SUMIF(Cocina[Número de Orden],Sala[[#This Row],[Número de Orden]],Cocina[Tiempo de Preparación]))/(60*24)),"h:mm")</f>
        <v>1:49</v>
      </c>
      <c r="Q394" s="3">
        <f>MAX((Sala[[#This Row],[Tiempo de permanencia]]-Sala[[#This Row],[Tiempo de preparación]]),0)</f>
        <v>4.8611111111111119E-2</v>
      </c>
      <c r="R394" s="8">
        <f>SUMIF(Cocina[Número de Orden],Sala[[#This Row],[Número de Orden]],Cocina[Ganancia bruta])</f>
        <v>208</v>
      </c>
      <c r="S394" s="8">
        <f>SUMIF(Cocina[Número de Orden],Sala[[#This Row],[Número de Orden]],Cocina[Costo Unitario])</f>
        <v>58</v>
      </c>
      <c r="T394" s="2">
        <f>Sala[[#This Row],[Fecha de Salida]]</f>
        <v>45021</v>
      </c>
      <c r="U394" s="7" t="str">
        <f>TEXT(Sala[[#This Row],[Fecha factura]],"dddd")</f>
        <v>miércoles</v>
      </c>
      <c r="V394" t="str">
        <f>IF(Sala[[#This Row],[Tiempo de degustación]]&gt;0,"Sí","No")</f>
        <v>Sí</v>
      </c>
      <c r="W394" s="19">
        <f>IF(Sala[[#This Row],[Cobrada]]="Sí",Sala[[#This Row],[Monto total]],0)</f>
        <v>208</v>
      </c>
    </row>
    <row r="395" spans="1:23" x14ac:dyDescent="0.25">
      <c r="A395">
        <v>17</v>
      </c>
      <c r="B395" t="s">
        <v>31</v>
      </c>
      <c r="C395">
        <v>1</v>
      </c>
      <c r="D395" s="2">
        <v>45021</v>
      </c>
      <c r="E395" s="3">
        <v>0.14305555555555555</v>
      </c>
      <c r="F395" s="2">
        <v>45021</v>
      </c>
      <c r="G395" s="3">
        <v>0.29305555555555557</v>
      </c>
      <c r="H395" s="1" t="s">
        <v>7</v>
      </c>
      <c r="I395" t="s">
        <v>8</v>
      </c>
      <c r="J395" t="s">
        <v>601</v>
      </c>
      <c r="K395" s="9">
        <v>18.05</v>
      </c>
      <c r="L395" t="s">
        <v>28</v>
      </c>
      <c r="M395">
        <v>394</v>
      </c>
      <c r="N395" t="s">
        <v>18</v>
      </c>
      <c r="O395" s="3">
        <f>(Sala[[#This Row],[Hora de Salida]]-Sala[[#This Row],[Hora de llegada]])+IF(Sala[[#This Row],[Estado de la Mesa]]="Ocupada",(TEXT((15/(60*24)),"h:mm")),(TEXT(0,"h:mm")))</f>
        <v>0.16041666666666668</v>
      </c>
      <c r="P395" s="5" t="str">
        <f>TEXT(((SUMIF(Cocina[Número de Orden],Sala[[#This Row],[Número de Orden]],Cocina[Tiempo de Preparación]))/(60*24)),"h:mm")</f>
        <v>0:47</v>
      </c>
      <c r="Q395" s="3">
        <f>MAX((Sala[[#This Row],[Tiempo de permanencia]]-Sala[[#This Row],[Tiempo de preparación]]),0)</f>
        <v>0.1277777777777778</v>
      </c>
      <c r="R395" s="8">
        <f>SUMIF(Cocina[Número de Orden],Sala[[#This Row],[Número de Orden]],Cocina[Ganancia bruta])</f>
        <v>77</v>
      </c>
      <c r="S395" s="8">
        <f>SUMIF(Cocina[Número de Orden],Sala[[#This Row],[Número de Orden]],Cocina[Costo Unitario])</f>
        <v>31</v>
      </c>
      <c r="T395" s="2">
        <f>Sala[[#This Row],[Fecha de Salida]]</f>
        <v>45021</v>
      </c>
      <c r="U395" s="7" t="str">
        <f>TEXT(Sala[[#This Row],[Fecha factura]],"dddd")</f>
        <v>miércoles</v>
      </c>
      <c r="V395" t="str">
        <f>IF(Sala[[#This Row],[Tiempo de degustación]]&gt;0,"Sí","No")</f>
        <v>Sí</v>
      </c>
      <c r="W395" s="19">
        <f>IF(Sala[[#This Row],[Cobrada]]="Sí",Sala[[#This Row],[Monto total]],0)</f>
        <v>77</v>
      </c>
    </row>
    <row r="396" spans="1:23" x14ac:dyDescent="0.25">
      <c r="A396">
        <v>2</v>
      </c>
      <c r="B396" t="s">
        <v>386</v>
      </c>
      <c r="C396">
        <v>1</v>
      </c>
      <c r="D396" s="2">
        <v>45021</v>
      </c>
      <c r="E396" s="3">
        <v>6.7361111111111108E-2</v>
      </c>
      <c r="F396" s="2">
        <v>45021</v>
      </c>
      <c r="G396" s="3">
        <v>0.23194444444444445</v>
      </c>
      <c r="H396" s="1" t="s">
        <v>16</v>
      </c>
      <c r="I396" t="s">
        <v>8</v>
      </c>
      <c r="J396" t="s">
        <v>600</v>
      </c>
      <c r="K396" s="9">
        <v>40.9</v>
      </c>
      <c r="L396" t="s">
        <v>17</v>
      </c>
      <c r="M396">
        <v>395</v>
      </c>
      <c r="N396" t="s">
        <v>44</v>
      </c>
      <c r="O396" s="3">
        <f>(Sala[[#This Row],[Hora de Salida]]-Sala[[#This Row],[Hora de llegada]])+IF(Sala[[#This Row],[Estado de la Mesa]]="Ocupada",(TEXT((15/(60*24)),"h:mm")),(TEXT(0,"h:mm")))</f>
        <v>0.16458333333333336</v>
      </c>
      <c r="P396" s="5" t="str">
        <f>TEXT(((SUMIF(Cocina[Número de Orden],Sala[[#This Row],[Número de Orden]],Cocina[Tiempo de Preparación]))/(60*24)),"h:mm")</f>
        <v>0:08</v>
      </c>
      <c r="Q396" s="3">
        <f>MAX((Sala[[#This Row],[Tiempo de permanencia]]-Sala[[#This Row],[Tiempo de preparación]]),0)</f>
        <v>0.1590277777777778</v>
      </c>
      <c r="R396" s="8">
        <f>SUMIF(Cocina[Número de Orden],Sala[[#This Row],[Número de Orden]],Cocina[Ganancia bruta])</f>
        <v>38</v>
      </c>
      <c r="S396" s="8">
        <f>SUMIF(Cocina[Número de Orden],Sala[[#This Row],[Número de Orden]],Cocina[Costo Unitario])</f>
        <v>11</v>
      </c>
      <c r="T396" s="2">
        <f>Sala[[#This Row],[Fecha de Salida]]</f>
        <v>45021</v>
      </c>
      <c r="U396" s="7" t="str">
        <f>TEXT(Sala[[#This Row],[Fecha factura]],"dddd")</f>
        <v>miércoles</v>
      </c>
      <c r="V396" t="str">
        <f>IF(Sala[[#This Row],[Tiempo de degustación]]&gt;0,"Sí","No")</f>
        <v>Sí</v>
      </c>
      <c r="W396" s="19">
        <f>IF(Sala[[#This Row],[Cobrada]]="Sí",Sala[[#This Row],[Monto total]],0)</f>
        <v>38</v>
      </c>
    </row>
    <row r="397" spans="1:23" x14ac:dyDescent="0.25">
      <c r="A397">
        <v>11</v>
      </c>
      <c r="B397" t="s">
        <v>387</v>
      </c>
      <c r="C397">
        <v>1</v>
      </c>
      <c r="D397" s="2">
        <v>45021</v>
      </c>
      <c r="E397" s="3">
        <v>2.2222222222222223E-2</v>
      </c>
      <c r="F397" s="2">
        <v>45021</v>
      </c>
      <c r="G397" s="3">
        <v>0.15</v>
      </c>
      <c r="H397" s="1" t="s">
        <v>16</v>
      </c>
      <c r="I397" t="s">
        <v>25</v>
      </c>
      <c r="J397" t="s">
        <v>13</v>
      </c>
      <c r="K397" s="9">
        <v>34.5</v>
      </c>
      <c r="L397" t="s">
        <v>17</v>
      </c>
      <c r="M397">
        <v>396</v>
      </c>
      <c r="N397" t="s">
        <v>593</v>
      </c>
      <c r="O397" s="3">
        <f>(Sala[[#This Row],[Hora de Salida]]-Sala[[#This Row],[Hora de llegada]])+IF(Sala[[#This Row],[Estado de la Mesa]]="Ocupada",(TEXT((15/(60*24)),"h:mm")),(TEXT(0,"h:mm")))</f>
        <v>0.12777777777777777</v>
      </c>
      <c r="P397" s="5" t="str">
        <f>TEXT(((SUMIF(Cocina[Número de Orden],Sala[[#This Row],[Número de Orden]],Cocina[Tiempo de Preparación]))/(60*24)),"h:mm")</f>
        <v>0:57</v>
      </c>
      <c r="Q397" s="3">
        <f>MAX((Sala[[#This Row],[Tiempo de permanencia]]-Sala[[#This Row],[Tiempo de preparación]]),0)</f>
        <v>8.8194444444444436E-2</v>
      </c>
      <c r="R397" s="8">
        <f>SUMIF(Cocina[Número de Orden],Sala[[#This Row],[Número de Orden]],Cocina[Ganancia bruta])</f>
        <v>83</v>
      </c>
      <c r="S397" s="8">
        <f>SUMIF(Cocina[Número de Orden],Sala[[#This Row],[Número de Orden]],Cocina[Costo Unitario])</f>
        <v>25</v>
      </c>
      <c r="T397" s="2">
        <f>Sala[[#This Row],[Fecha de Salida]]</f>
        <v>45021</v>
      </c>
      <c r="U397" s="7" t="str">
        <f>TEXT(Sala[[#This Row],[Fecha factura]],"dddd")</f>
        <v>miércoles</v>
      </c>
      <c r="V397" t="str">
        <f>IF(Sala[[#This Row],[Tiempo de degustación]]&gt;0,"Sí","No")</f>
        <v>Sí</v>
      </c>
      <c r="W397" s="19">
        <f>IF(Sala[[#This Row],[Cobrada]]="Sí",Sala[[#This Row],[Monto total]],0)</f>
        <v>83</v>
      </c>
    </row>
    <row r="398" spans="1:23" x14ac:dyDescent="0.25">
      <c r="A398">
        <v>4</v>
      </c>
      <c r="B398" t="s">
        <v>350</v>
      </c>
      <c r="C398">
        <v>2</v>
      </c>
      <c r="D398" s="2">
        <v>45021</v>
      </c>
      <c r="E398" s="3">
        <v>1.3888888888888888E-2</v>
      </c>
      <c r="F398" s="2">
        <v>45021</v>
      </c>
      <c r="G398" s="3">
        <v>6.5277777777777782E-2</v>
      </c>
      <c r="H398" s="1" t="s">
        <v>23</v>
      </c>
      <c r="I398" t="s">
        <v>12</v>
      </c>
      <c r="J398" t="s">
        <v>600</v>
      </c>
      <c r="K398" s="9">
        <v>37.79</v>
      </c>
      <c r="L398" t="s">
        <v>17</v>
      </c>
      <c r="M398">
        <v>397</v>
      </c>
      <c r="N398" t="s">
        <v>47</v>
      </c>
      <c r="O398" s="3">
        <f>(Sala[[#This Row],[Hora de Salida]]-Sala[[#This Row],[Hora de llegada]])+IF(Sala[[#This Row],[Estado de la Mesa]]="Ocupada",(TEXT((15/(60*24)),"h:mm")),(TEXT(0,"h:mm")))</f>
        <v>5.1388888888888894E-2</v>
      </c>
      <c r="P398" s="5" t="str">
        <f>TEXT(((SUMIF(Cocina[Número de Orden],Sala[[#This Row],[Número de Orden]],Cocina[Tiempo de Preparación]))/(60*24)),"h:mm")</f>
        <v>1:09</v>
      </c>
      <c r="Q398" s="3">
        <f>MAX((Sala[[#This Row],[Tiempo de permanencia]]-Sala[[#This Row],[Tiempo de preparación]]),0)</f>
        <v>3.4722222222222238E-3</v>
      </c>
      <c r="R398" s="8">
        <f>SUMIF(Cocina[Número de Orden],Sala[[#This Row],[Número de Orden]],Cocina[Ganancia bruta])</f>
        <v>147</v>
      </c>
      <c r="S398" s="8">
        <f>SUMIF(Cocina[Número de Orden],Sala[[#This Row],[Número de Orden]],Cocina[Costo Unitario])</f>
        <v>35</v>
      </c>
      <c r="T398" s="2">
        <f>Sala[[#This Row],[Fecha de Salida]]</f>
        <v>45021</v>
      </c>
      <c r="U398" s="7" t="str">
        <f>TEXT(Sala[[#This Row],[Fecha factura]],"dddd")</f>
        <v>miércoles</v>
      </c>
      <c r="V398" t="str">
        <f>IF(Sala[[#This Row],[Tiempo de degustación]]&gt;0,"Sí","No")</f>
        <v>Sí</v>
      </c>
      <c r="W398" s="19">
        <f>IF(Sala[[#This Row],[Cobrada]]="Sí",Sala[[#This Row],[Monto total]],0)</f>
        <v>147</v>
      </c>
    </row>
    <row r="399" spans="1:23" x14ac:dyDescent="0.25">
      <c r="A399">
        <v>9</v>
      </c>
      <c r="B399" t="s">
        <v>388</v>
      </c>
      <c r="C399">
        <v>5</v>
      </c>
      <c r="D399" s="2">
        <v>45021</v>
      </c>
      <c r="E399" s="3">
        <v>0.13194444444444445</v>
      </c>
      <c r="F399" s="2">
        <v>45021</v>
      </c>
      <c r="G399" s="3">
        <v>0.2951388888888889</v>
      </c>
      <c r="H399" s="1" t="s">
        <v>11</v>
      </c>
      <c r="I399" t="s">
        <v>12</v>
      </c>
      <c r="J399" t="s">
        <v>601</v>
      </c>
      <c r="K399" s="9">
        <v>48.96</v>
      </c>
      <c r="L399" t="s">
        <v>17</v>
      </c>
      <c r="M399">
        <v>398</v>
      </c>
      <c r="N399" t="s">
        <v>593</v>
      </c>
      <c r="O399" s="3">
        <f>(Sala[[#This Row],[Hora de Salida]]-Sala[[#This Row],[Hora de llegada]])+IF(Sala[[#This Row],[Estado de la Mesa]]="Ocupada",(TEXT((15/(60*24)),"h:mm")),(TEXT(0,"h:mm")))</f>
        <v>0.16319444444444445</v>
      </c>
      <c r="P399" s="5" t="str">
        <f>TEXT(((SUMIF(Cocina[Número de Orden],Sala[[#This Row],[Número de Orden]],Cocina[Tiempo de Preparación]))/(60*24)),"h:mm")</f>
        <v>1:11</v>
      </c>
      <c r="Q399" s="3">
        <f>MAX((Sala[[#This Row],[Tiempo de permanencia]]-Sala[[#This Row],[Tiempo de preparación]]),0)</f>
        <v>0.1138888888888889</v>
      </c>
      <c r="R399" s="8">
        <f>SUMIF(Cocina[Número de Orden],Sala[[#This Row],[Número de Orden]],Cocina[Ganancia bruta])</f>
        <v>122</v>
      </c>
      <c r="S399" s="8">
        <f>SUMIF(Cocina[Número de Orden],Sala[[#This Row],[Número de Orden]],Cocina[Costo Unitario])</f>
        <v>36</v>
      </c>
      <c r="T399" s="2">
        <f>Sala[[#This Row],[Fecha de Salida]]</f>
        <v>45021</v>
      </c>
      <c r="U399" s="7" t="str">
        <f>TEXT(Sala[[#This Row],[Fecha factura]],"dddd")</f>
        <v>miércoles</v>
      </c>
      <c r="V399" t="str">
        <f>IF(Sala[[#This Row],[Tiempo de degustación]]&gt;0,"Sí","No")</f>
        <v>Sí</v>
      </c>
      <c r="W399" s="19">
        <f>IF(Sala[[#This Row],[Cobrada]]="Sí",Sala[[#This Row],[Monto total]],0)</f>
        <v>122</v>
      </c>
    </row>
    <row r="400" spans="1:23" x14ac:dyDescent="0.25">
      <c r="A400">
        <v>7</v>
      </c>
      <c r="B400" t="s">
        <v>389</v>
      </c>
      <c r="C400">
        <v>6</v>
      </c>
      <c r="D400" s="2">
        <v>45021</v>
      </c>
      <c r="E400" s="3">
        <v>0.11666666666666667</v>
      </c>
      <c r="F400" s="2">
        <v>45021</v>
      </c>
      <c r="G400" s="3">
        <v>0.2361111111111111</v>
      </c>
      <c r="H400" s="1" t="s">
        <v>20</v>
      </c>
      <c r="I400" t="s">
        <v>8</v>
      </c>
      <c r="J400" t="s">
        <v>601</v>
      </c>
      <c r="K400" s="9">
        <v>27.32</v>
      </c>
      <c r="L400" t="s">
        <v>17</v>
      </c>
      <c r="M400">
        <v>399</v>
      </c>
      <c r="N400" t="s">
        <v>594</v>
      </c>
      <c r="O400" s="3">
        <f>(Sala[[#This Row],[Hora de Salida]]-Sala[[#This Row],[Hora de llegada]])+IF(Sala[[#This Row],[Estado de la Mesa]]="Ocupada",(TEXT((15/(60*24)),"h:mm")),(TEXT(0,"h:mm")))</f>
        <v>0.11944444444444444</v>
      </c>
      <c r="P400" s="5" t="str">
        <f>TEXT(((SUMIF(Cocina[Número de Orden],Sala[[#This Row],[Número de Orden]],Cocina[Tiempo de Preparación]))/(60*24)),"h:mm")</f>
        <v>1:31</v>
      </c>
      <c r="Q400" s="3">
        <f>MAX((Sala[[#This Row],[Tiempo de permanencia]]-Sala[[#This Row],[Tiempo de preparación]]),0)</f>
        <v>5.6249999999999994E-2</v>
      </c>
      <c r="R400" s="8">
        <f>SUMIF(Cocina[Número de Orden],Sala[[#This Row],[Número de Orden]],Cocina[Ganancia bruta])</f>
        <v>207</v>
      </c>
      <c r="S400" s="8">
        <f>SUMIF(Cocina[Número de Orden],Sala[[#This Row],[Número de Orden]],Cocina[Costo Unitario])</f>
        <v>42</v>
      </c>
      <c r="T400" s="2">
        <f>Sala[[#This Row],[Fecha de Salida]]</f>
        <v>45021</v>
      </c>
      <c r="U400" s="7" t="str">
        <f>TEXT(Sala[[#This Row],[Fecha factura]],"dddd")</f>
        <v>miércoles</v>
      </c>
      <c r="V400" t="str">
        <f>IF(Sala[[#This Row],[Tiempo de degustación]]&gt;0,"Sí","No")</f>
        <v>Sí</v>
      </c>
      <c r="W400" s="19">
        <f>IF(Sala[[#This Row],[Cobrada]]="Sí",Sala[[#This Row],[Monto total]],0)</f>
        <v>207</v>
      </c>
    </row>
    <row r="401" spans="1:23" x14ac:dyDescent="0.25">
      <c r="A401">
        <v>9</v>
      </c>
      <c r="B401" t="s">
        <v>390</v>
      </c>
      <c r="C401">
        <v>4</v>
      </c>
      <c r="D401" s="2">
        <v>45021</v>
      </c>
      <c r="E401" s="3">
        <v>9.0972222222222218E-2</v>
      </c>
      <c r="F401" s="2">
        <v>45021</v>
      </c>
      <c r="G401" s="3">
        <v>0.1763888888888889</v>
      </c>
      <c r="H401" s="1" t="s">
        <v>23</v>
      </c>
      <c r="I401" t="s">
        <v>8</v>
      </c>
      <c r="J401" t="s">
        <v>601</v>
      </c>
      <c r="K401" s="9">
        <v>42.96</v>
      </c>
      <c r="L401" t="s">
        <v>9</v>
      </c>
      <c r="M401">
        <v>400</v>
      </c>
      <c r="N401" t="s">
        <v>18</v>
      </c>
      <c r="O401" s="3">
        <f>(Sala[[#This Row],[Hora de Salida]]-Sala[[#This Row],[Hora de llegada]])+IF(Sala[[#This Row],[Estado de la Mesa]]="Ocupada",(TEXT((15/(60*24)),"h:mm")),(TEXT(0,"h:mm")))</f>
        <v>8.5416666666666682E-2</v>
      </c>
      <c r="P401" s="5" t="str">
        <f>TEXT(((SUMIF(Cocina[Número de Orden],Sala[[#This Row],[Número de Orden]],Cocina[Tiempo de Preparación]))/(60*24)),"h:mm")</f>
        <v>1:19</v>
      </c>
      <c r="Q401" s="3">
        <f>MAX((Sala[[#This Row],[Tiempo de permanencia]]-Sala[[#This Row],[Tiempo de preparación]]),0)</f>
        <v>3.0555555555555572E-2</v>
      </c>
      <c r="R401" s="8">
        <f>SUMIF(Cocina[Número de Orden],Sala[[#This Row],[Número de Orden]],Cocina[Ganancia bruta])</f>
        <v>198</v>
      </c>
      <c r="S401" s="8">
        <f>SUMIF(Cocina[Número de Orden],Sala[[#This Row],[Número de Orden]],Cocina[Costo Unitario])</f>
        <v>60</v>
      </c>
      <c r="T401" s="2">
        <f>Sala[[#This Row],[Fecha de Salida]]</f>
        <v>45021</v>
      </c>
      <c r="U401" s="7" t="str">
        <f>TEXT(Sala[[#This Row],[Fecha factura]],"dddd")</f>
        <v>miércoles</v>
      </c>
      <c r="V401" t="str">
        <f>IF(Sala[[#This Row],[Tiempo de degustación]]&gt;0,"Sí","No")</f>
        <v>Sí</v>
      </c>
      <c r="W401" s="19">
        <f>IF(Sala[[#This Row],[Cobrada]]="Sí",Sala[[#This Row],[Monto total]],0)</f>
        <v>198</v>
      </c>
    </row>
    <row r="402" spans="1:23" x14ac:dyDescent="0.25">
      <c r="A402">
        <v>16</v>
      </c>
      <c r="B402" t="s">
        <v>324</v>
      </c>
      <c r="C402">
        <v>2</v>
      </c>
      <c r="D402" s="2">
        <v>45021</v>
      </c>
      <c r="E402" s="3">
        <v>0.16041666666666668</v>
      </c>
      <c r="F402" s="2">
        <v>45021</v>
      </c>
      <c r="G402" s="3">
        <v>0.28958333333333336</v>
      </c>
      <c r="H402" s="1" t="s">
        <v>16</v>
      </c>
      <c r="I402" t="s">
        <v>8</v>
      </c>
      <c r="J402" t="s">
        <v>601</v>
      </c>
      <c r="K402" s="9">
        <v>15.87</v>
      </c>
      <c r="L402" t="s">
        <v>28</v>
      </c>
      <c r="M402">
        <v>401</v>
      </c>
      <c r="N402" t="s">
        <v>21</v>
      </c>
      <c r="O402" s="3">
        <f>(Sala[[#This Row],[Hora de Salida]]-Sala[[#This Row],[Hora de llegada]])+IF(Sala[[#This Row],[Estado de la Mesa]]="Ocupada",(TEXT((15/(60*24)),"h:mm")),(TEXT(0,"h:mm")))</f>
        <v>0.13958333333333334</v>
      </c>
      <c r="P402" s="5" t="str">
        <f>TEXT(((SUMIF(Cocina[Número de Orden],Sala[[#This Row],[Número de Orden]],Cocina[Tiempo de Preparación]))/(60*24)),"h:mm")</f>
        <v>0:20</v>
      </c>
      <c r="Q402" s="3">
        <f>MAX((Sala[[#This Row],[Tiempo de permanencia]]-Sala[[#This Row],[Tiempo de preparación]]),0)</f>
        <v>0.12569444444444444</v>
      </c>
      <c r="R402" s="8">
        <f>SUMIF(Cocina[Número de Orden],Sala[[#This Row],[Número de Orden]],Cocina[Ganancia bruta])</f>
        <v>42</v>
      </c>
      <c r="S402" s="8">
        <f>SUMIF(Cocina[Número de Orden],Sala[[#This Row],[Número de Orden]],Cocina[Costo Unitario])</f>
        <v>13</v>
      </c>
      <c r="T402" s="2">
        <f>Sala[[#This Row],[Fecha de Salida]]</f>
        <v>45021</v>
      </c>
      <c r="U402" s="7" t="str">
        <f>TEXT(Sala[[#This Row],[Fecha factura]],"dddd")</f>
        <v>miércoles</v>
      </c>
      <c r="V402" t="str">
        <f>IF(Sala[[#This Row],[Tiempo de degustación]]&gt;0,"Sí","No")</f>
        <v>Sí</v>
      </c>
      <c r="W402" s="19">
        <f>IF(Sala[[#This Row],[Cobrada]]="Sí",Sala[[#This Row],[Monto total]],0)</f>
        <v>42</v>
      </c>
    </row>
    <row r="403" spans="1:23" x14ac:dyDescent="0.25">
      <c r="A403">
        <v>18</v>
      </c>
      <c r="B403" t="s">
        <v>391</v>
      </c>
      <c r="C403">
        <v>1</v>
      </c>
      <c r="D403" s="2">
        <v>45021</v>
      </c>
      <c r="E403" s="3">
        <v>0.11180555555555556</v>
      </c>
      <c r="F403" s="2">
        <v>45021</v>
      </c>
      <c r="G403" s="3">
        <v>0.21388888888888888</v>
      </c>
      <c r="H403" s="1" t="s">
        <v>7</v>
      </c>
      <c r="I403" t="s">
        <v>8</v>
      </c>
      <c r="J403" t="s">
        <v>601</v>
      </c>
      <c r="K403" s="9">
        <v>31.02</v>
      </c>
      <c r="L403" t="s">
        <v>9</v>
      </c>
      <c r="M403">
        <v>402</v>
      </c>
      <c r="N403" t="s">
        <v>14</v>
      </c>
      <c r="O403" s="3">
        <f>(Sala[[#This Row],[Hora de Salida]]-Sala[[#This Row],[Hora de llegada]])+IF(Sala[[#This Row],[Estado de la Mesa]]="Ocupada",(TEXT((15/(60*24)),"h:mm")),(TEXT(0,"h:mm")))</f>
        <v>0.10208333333333332</v>
      </c>
      <c r="P403" s="5" t="str">
        <f>TEXT(((SUMIF(Cocina[Número de Orden],Sala[[#This Row],[Número de Orden]],Cocina[Tiempo de Preparación]))/(60*24)),"h:mm")</f>
        <v>1:06</v>
      </c>
      <c r="Q403" s="3">
        <f>MAX((Sala[[#This Row],[Tiempo de permanencia]]-Sala[[#This Row],[Tiempo de preparación]]),0)</f>
        <v>5.6249999999999988E-2</v>
      </c>
      <c r="R403" s="8">
        <f>SUMIF(Cocina[Número de Orden],Sala[[#This Row],[Número de Orden]],Cocina[Ganancia bruta])</f>
        <v>151</v>
      </c>
      <c r="S403" s="8">
        <f>SUMIF(Cocina[Número de Orden],Sala[[#This Row],[Número de Orden]],Cocina[Costo Unitario])</f>
        <v>39</v>
      </c>
      <c r="T403" s="2">
        <f>Sala[[#This Row],[Fecha de Salida]]</f>
        <v>45021</v>
      </c>
      <c r="U403" s="7" t="str">
        <f>TEXT(Sala[[#This Row],[Fecha factura]],"dddd")</f>
        <v>miércoles</v>
      </c>
      <c r="V403" t="str">
        <f>IF(Sala[[#This Row],[Tiempo de degustación]]&gt;0,"Sí","No")</f>
        <v>Sí</v>
      </c>
      <c r="W403" s="19">
        <f>IF(Sala[[#This Row],[Cobrada]]="Sí",Sala[[#This Row],[Monto total]],0)</f>
        <v>151</v>
      </c>
    </row>
    <row r="404" spans="1:23" x14ac:dyDescent="0.25">
      <c r="A404">
        <v>14</v>
      </c>
      <c r="B404" t="s">
        <v>392</v>
      </c>
      <c r="C404">
        <v>5</v>
      </c>
      <c r="D404" s="2">
        <v>45021</v>
      </c>
      <c r="E404" s="3">
        <v>9.375E-2</v>
      </c>
      <c r="F404" s="2">
        <v>45021</v>
      </c>
      <c r="G404" s="3">
        <v>0.21875</v>
      </c>
      <c r="H404" s="1" t="s">
        <v>11</v>
      </c>
      <c r="I404" t="s">
        <v>8</v>
      </c>
      <c r="J404" t="s">
        <v>601</v>
      </c>
      <c r="K404" s="9">
        <v>14.76</v>
      </c>
      <c r="L404" t="s">
        <v>17</v>
      </c>
      <c r="M404">
        <v>403</v>
      </c>
      <c r="N404" t="s">
        <v>47</v>
      </c>
      <c r="O404" s="3">
        <f>(Sala[[#This Row],[Hora de Salida]]-Sala[[#This Row],[Hora de llegada]])+IF(Sala[[#This Row],[Estado de la Mesa]]="Ocupada",(TEXT((15/(60*24)),"h:mm")),(TEXT(0,"h:mm")))</f>
        <v>0.125</v>
      </c>
      <c r="P404" s="5" t="str">
        <f>TEXT(((SUMIF(Cocina[Número de Orden],Sala[[#This Row],[Número de Orden]],Cocina[Tiempo de Preparación]))/(60*24)),"h:mm")</f>
        <v>1:25</v>
      </c>
      <c r="Q404" s="3">
        <f>MAX((Sala[[#This Row],[Tiempo de permanencia]]-Sala[[#This Row],[Tiempo de preparación]]),0)</f>
        <v>6.5972222222222224E-2</v>
      </c>
      <c r="R404" s="8">
        <f>SUMIF(Cocina[Número de Orden],Sala[[#This Row],[Número de Orden]],Cocina[Ganancia bruta])</f>
        <v>190</v>
      </c>
      <c r="S404" s="8">
        <f>SUMIF(Cocina[Número de Orden],Sala[[#This Row],[Número de Orden]],Cocina[Costo Unitario])</f>
        <v>56</v>
      </c>
      <c r="T404" s="2">
        <f>Sala[[#This Row],[Fecha de Salida]]</f>
        <v>45021</v>
      </c>
      <c r="U404" s="7" t="str">
        <f>TEXT(Sala[[#This Row],[Fecha factura]],"dddd")</f>
        <v>miércoles</v>
      </c>
      <c r="V404" t="str">
        <f>IF(Sala[[#This Row],[Tiempo de degustación]]&gt;0,"Sí","No")</f>
        <v>Sí</v>
      </c>
      <c r="W404" s="19">
        <f>IF(Sala[[#This Row],[Cobrada]]="Sí",Sala[[#This Row],[Monto total]],0)</f>
        <v>190</v>
      </c>
    </row>
    <row r="405" spans="1:23" x14ac:dyDescent="0.25">
      <c r="A405">
        <v>17</v>
      </c>
      <c r="B405" t="s">
        <v>346</v>
      </c>
      <c r="C405">
        <v>2</v>
      </c>
      <c r="D405" s="2">
        <v>45021</v>
      </c>
      <c r="E405" s="3">
        <v>2.6388888888888889E-2</v>
      </c>
      <c r="F405" s="2">
        <v>45021</v>
      </c>
      <c r="G405" s="3">
        <v>0.18680555555555556</v>
      </c>
      <c r="H405" s="1" t="s">
        <v>20</v>
      </c>
      <c r="I405" t="s">
        <v>8</v>
      </c>
      <c r="J405" t="s">
        <v>601</v>
      </c>
      <c r="K405" s="9">
        <v>32.56</v>
      </c>
      <c r="L405" t="s">
        <v>17</v>
      </c>
      <c r="M405">
        <v>404</v>
      </c>
      <c r="N405" t="s">
        <v>594</v>
      </c>
      <c r="O405" s="3">
        <f>(Sala[[#This Row],[Hora de Salida]]-Sala[[#This Row],[Hora de llegada]])+IF(Sala[[#This Row],[Estado de la Mesa]]="Ocupada",(TEXT((15/(60*24)),"h:mm")),(TEXT(0,"h:mm")))</f>
        <v>0.16041666666666668</v>
      </c>
      <c r="P405" s="5" t="str">
        <f>TEXT(((SUMIF(Cocina[Número de Orden],Sala[[#This Row],[Número de Orden]],Cocina[Tiempo de Preparación]))/(60*24)),"h:mm")</f>
        <v>1:42</v>
      </c>
      <c r="Q405" s="3">
        <f>MAX((Sala[[#This Row],[Tiempo de permanencia]]-Sala[[#This Row],[Tiempo de preparación]]),0)</f>
        <v>8.9583333333333348E-2</v>
      </c>
      <c r="R405" s="8">
        <f>SUMIF(Cocina[Número de Orden],Sala[[#This Row],[Número de Orden]],Cocina[Ganancia bruta])</f>
        <v>182</v>
      </c>
      <c r="S405" s="8">
        <f>SUMIF(Cocina[Número de Orden],Sala[[#This Row],[Número de Orden]],Cocina[Costo Unitario])</f>
        <v>50</v>
      </c>
      <c r="T405" s="2">
        <f>Sala[[#This Row],[Fecha de Salida]]</f>
        <v>45021</v>
      </c>
      <c r="U405" s="7" t="str">
        <f>TEXT(Sala[[#This Row],[Fecha factura]],"dddd")</f>
        <v>miércoles</v>
      </c>
      <c r="V405" t="str">
        <f>IF(Sala[[#This Row],[Tiempo de degustación]]&gt;0,"Sí","No")</f>
        <v>Sí</v>
      </c>
      <c r="W405" s="19">
        <f>IF(Sala[[#This Row],[Cobrada]]="Sí",Sala[[#This Row],[Monto total]],0)</f>
        <v>182</v>
      </c>
    </row>
    <row r="406" spans="1:23" x14ac:dyDescent="0.25">
      <c r="A406">
        <v>5</v>
      </c>
      <c r="B406" t="s">
        <v>393</v>
      </c>
      <c r="C406">
        <v>6</v>
      </c>
      <c r="D406" s="2">
        <v>45021</v>
      </c>
      <c r="E406" s="3">
        <v>0.11041666666666666</v>
      </c>
      <c r="F406" s="2">
        <v>45021</v>
      </c>
      <c r="G406" s="3">
        <v>0.2076388888888889</v>
      </c>
      <c r="H406" s="1" t="s">
        <v>16</v>
      </c>
      <c r="I406" t="s">
        <v>25</v>
      </c>
      <c r="J406" t="s">
        <v>601</v>
      </c>
      <c r="K406" s="9">
        <v>14.56</v>
      </c>
      <c r="L406" t="s">
        <v>9</v>
      </c>
      <c r="M406">
        <v>405</v>
      </c>
      <c r="N406" t="s">
        <v>59</v>
      </c>
      <c r="O406" s="3">
        <f>(Sala[[#This Row],[Hora de Salida]]-Sala[[#This Row],[Hora de llegada]])+IF(Sala[[#This Row],[Estado de la Mesa]]="Ocupada",(TEXT((15/(60*24)),"h:mm")),(TEXT(0,"h:mm")))</f>
        <v>9.7222222222222238E-2</v>
      </c>
      <c r="P406" s="5" t="str">
        <f>TEXT(((SUMIF(Cocina[Número de Orden],Sala[[#This Row],[Número de Orden]],Cocina[Tiempo de Preparación]))/(60*24)),"h:mm")</f>
        <v>1:38</v>
      </c>
      <c r="Q406" s="3">
        <f>MAX((Sala[[#This Row],[Tiempo de permanencia]]-Sala[[#This Row],[Tiempo de preparación]]),0)</f>
        <v>2.9166666666666688E-2</v>
      </c>
      <c r="R406" s="8">
        <f>SUMIF(Cocina[Número de Orden],Sala[[#This Row],[Número de Orden]],Cocina[Ganancia bruta])</f>
        <v>106</v>
      </c>
      <c r="S406" s="8">
        <f>SUMIF(Cocina[Número de Orden],Sala[[#This Row],[Número de Orden]],Cocina[Costo Unitario])</f>
        <v>52</v>
      </c>
      <c r="T406" s="2">
        <f>Sala[[#This Row],[Fecha de Salida]]</f>
        <v>45021</v>
      </c>
      <c r="U406" s="7" t="str">
        <f>TEXT(Sala[[#This Row],[Fecha factura]],"dddd")</f>
        <v>miércoles</v>
      </c>
      <c r="V406" t="str">
        <f>IF(Sala[[#This Row],[Tiempo de degustación]]&gt;0,"Sí","No")</f>
        <v>Sí</v>
      </c>
      <c r="W406" s="19">
        <f>IF(Sala[[#This Row],[Cobrada]]="Sí",Sala[[#This Row],[Monto total]],0)</f>
        <v>106</v>
      </c>
    </row>
    <row r="407" spans="1:23" x14ac:dyDescent="0.25">
      <c r="A407">
        <v>14</v>
      </c>
      <c r="B407" t="s">
        <v>271</v>
      </c>
      <c r="C407">
        <v>5</v>
      </c>
      <c r="D407" s="2">
        <v>45021</v>
      </c>
      <c r="E407" s="3">
        <v>2.013888888888889E-2</v>
      </c>
      <c r="F407" s="2">
        <v>45021</v>
      </c>
      <c r="G407" s="3">
        <v>0.10902777777777778</v>
      </c>
      <c r="H407" s="1" t="s">
        <v>16</v>
      </c>
      <c r="I407" t="s">
        <v>25</v>
      </c>
      <c r="J407" t="s">
        <v>13</v>
      </c>
      <c r="K407" s="9">
        <v>34.03</v>
      </c>
      <c r="L407" t="s">
        <v>28</v>
      </c>
      <c r="M407">
        <v>406</v>
      </c>
      <c r="N407" t="s">
        <v>594</v>
      </c>
      <c r="O407" s="3">
        <f>(Sala[[#This Row],[Hora de Salida]]-Sala[[#This Row],[Hora de llegada]])+IF(Sala[[#This Row],[Estado de la Mesa]]="Ocupada",(TEXT((15/(60*24)),"h:mm")),(TEXT(0,"h:mm")))</f>
        <v>9.9305555555555564E-2</v>
      </c>
      <c r="P407" s="5" t="str">
        <f>TEXT(((SUMIF(Cocina[Número de Orden],Sala[[#This Row],[Número de Orden]],Cocina[Tiempo de Preparación]))/(60*24)),"h:mm")</f>
        <v>1:57</v>
      </c>
      <c r="Q407" s="3">
        <f>MAX((Sala[[#This Row],[Tiempo de permanencia]]-Sala[[#This Row],[Tiempo de preparación]]),0)</f>
        <v>1.8055555555555561E-2</v>
      </c>
      <c r="R407" s="8">
        <f>SUMIF(Cocina[Número de Orden],Sala[[#This Row],[Número de Orden]],Cocina[Ganancia bruta])</f>
        <v>155</v>
      </c>
      <c r="S407" s="8">
        <f>SUMIF(Cocina[Número de Orden],Sala[[#This Row],[Número de Orden]],Cocina[Costo Unitario])</f>
        <v>48</v>
      </c>
      <c r="T407" s="2">
        <f>Sala[[#This Row],[Fecha de Salida]]</f>
        <v>45021</v>
      </c>
      <c r="U407" s="7" t="str">
        <f>TEXT(Sala[[#This Row],[Fecha factura]],"dddd")</f>
        <v>miércoles</v>
      </c>
      <c r="V407" t="str">
        <f>IF(Sala[[#This Row],[Tiempo de degustación]]&gt;0,"Sí","No")</f>
        <v>Sí</v>
      </c>
      <c r="W407" s="19">
        <f>IF(Sala[[#This Row],[Cobrada]]="Sí",Sala[[#This Row],[Monto total]],0)</f>
        <v>155</v>
      </c>
    </row>
    <row r="408" spans="1:23" x14ac:dyDescent="0.25">
      <c r="A408">
        <v>4</v>
      </c>
      <c r="B408" t="s">
        <v>394</v>
      </c>
      <c r="C408">
        <v>1</v>
      </c>
      <c r="D408" s="2">
        <v>45021</v>
      </c>
      <c r="E408" s="3">
        <v>9.2361111111111116E-2</v>
      </c>
      <c r="F408" s="2">
        <v>45021</v>
      </c>
      <c r="G408" s="3">
        <v>0.20208333333333334</v>
      </c>
      <c r="H408" s="1" t="s">
        <v>23</v>
      </c>
      <c r="I408" t="s">
        <v>12</v>
      </c>
      <c r="J408" t="s">
        <v>600</v>
      </c>
      <c r="K408" s="9">
        <v>22.98</v>
      </c>
      <c r="L408" t="s">
        <v>9</v>
      </c>
      <c r="M408">
        <v>407</v>
      </c>
      <c r="N408" t="s">
        <v>44</v>
      </c>
      <c r="O408" s="3">
        <f>(Sala[[#This Row],[Hora de Salida]]-Sala[[#This Row],[Hora de llegada]])+IF(Sala[[#This Row],[Estado de la Mesa]]="Ocupada",(TEXT((15/(60*24)),"h:mm")),(TEXT(0,"h:mm")))</f>
        <v>0.10972222222222222</v>
      </c>
      <c r="P408" s="5" t="str">
        <f>TEXT(((SUMIF(Cocina[Número de Orden],Sala[[#This Row],[Número de Orden]],Cocina[Tiempo de Preparación]))/(60*24)),"h:mm")</f>
        <v>0:50</v>
      </c>
      <c r="Q408" s="3">
        <f>MAX((Sala[[#This Row],[Tiempo de permanencia]]-Sala[[#This Row],[Tiempo de preparación]]),0)</f>
        <v>7.4999999999999997E-2</v>
      </c>
      <c r="R408" s="8">
        <f>SUMIF(Cocina[Número de Orden],Sala[[#This Row],[Número de Orden]],Cocina[Ganancia bruta])</f>
        <v>95</v>
      </c>
      <c r="S408" s="8">
        <f>SUMIF(Cocina[Número de Orden],Sala[[#This Row],[Número de Orden]],Cocina[Costo Unitario])</f>
        <v>33</v>
      </c>
      <c r="T408" s="2">
        <f>Sala[[#This Row],[Fecha de Salida]]</f>
        <v>45021</v>
      </c>
      <c r="U408" s="7" t="str">
        <f>TEXT(Sala[[#This Row],[Fecha factura]],"dddd")</f>
        <v>miércoles</v>
      </c>
      <c r="V408" t="str">
        <f>IF(Sala[[#This Row],[Tiempo de degustación]]&gt;0,"Sí","No")</f>
        <v>Sí</v>
      </c>
      <c r="W408" s="19">
        <f>IF(Sala[[#This Row],[Cobrada]]="Sí",Sala[[#This Row],[Monto total]],0)</f>
        <v>95</v>
      </c>
    </row>
    <row r="409" spans="1:23" x14ac:dyDescent="0.25">
      <c r="A409">
        <v>17</v>
      </c>
      <c r="B409" t="s">
        <v>308</v>
      </c>
      <c r="C409">
        <v>3</v>
      </c>
      <c r="D409" s="2">
        <v>45021</v>
      </c>
      <c r="E409" s="3">
        <v>3.888888888888889E-2</v>
      </c>
      <c r="F409" s="2">
        <v>45021</v>
      </c>
      <c r="G409" s="3">
        <v>0.1701388888888889</v>
      </c>
      <c r="H409" s="1" t="s">
        <v>16</v>
      </c>
      <c r="I409" t="s">
        <v>8</v>
      </c>
      <c r="J409" t="s">
        <v>601</v>
      </c>
      <c r="K409" s="9">
        <v>10.14</v>
      </c>
      <c r="L409" t="s">
        <v>28</v>
      </c>
      <c r="M409">
        <v>408</v>
      </c>
      <c r="N409" t="s">
        <v>47</v>
      </c>
      <c r="O409" s="3">
        <f>(Sala[[#This Row],[Hora de Salida]]-Sala[[#This Row],[Hora de llegada]])+IF(Sala[[#This Row],[Estado de la Mesa]]="Ocupada",(TEXT((15/(60*24)),"h:mm")),(TEXT(0,"h:mm")))</f>
        <v>0.14166666666666666</v>
      </c>
      <c r="P409" s="5" t="str">
        <f>TEXT(((SUMIF(Cocina[Número de Orden],Sala[[#This Row],[Número de Orden]],Cocina[Tiempo de Preparación]))/(60*24)),"h:mm")</f>
        <v>1:46</v>
      </c>
      <c r="Q409" s="3">
        <f>MAX((Sala[[#This Row],[Tiempo de permanencia]]-Sala[[#This Row],[Tiempo de preparación]]),0)</f>
        <v>6.805555555555555E-2</v>
      </c>
      <c r="R409" s="8">
        <f>SUMIF(Cocina[Número de Orden],Sala[[#This Row],[Número de Orden]],Cocina[Ganancia bruta])</f>
        <v>131</v>
      </c>
      <c r="S409" s="8">
        <f>SUMIF(Cocina[Número de Orden],Sala[[#This Row],[Número de Orden]],Cocina[Costo Unitario])</f>
        <v>49</v>
      </c>
      <c r="T409" s="2">
        <f>Sala[[#This Row],[Fecha de Salida]]</f>
        <v>45021</v>
      </c>
      <c r="U409" s="7" t="str">
        <f>TEXT(Sala[[#This Row],[Fecha factura]],"dddd")</f>
        <v>miércoles</v>
      </c>
      <c r="V409" t="str">
        <f>IF(Sala[[#This Row],[Tiempo de degustación]]&gt;0,"Sí","No")</f>
        <v>Sí</v>
      </c>
      <c r="W409" s="19">
        <f>IF(Sala[[#This Row],[Cobrada]]="Sí",Sala[[#This Row],[Monto total]],0)</f>
        <v>131</v>
      </c>
    </row>
    <row r="410" spans="1:23" x14ac:dyDescent="0.25">
      <c r="A410">
        <v>15</v>
      </c>
      <c r="B410" t="s">
        <v>395</v>
      </c>
      <c r="C410">
        <v>5</v>
      </c>
      <c r="D410" s="2">
        <v>45021</v>
      </c>
      <c r="E410" s="3">
        <v>7.9861111111111105E-2</v>
      </c>
      <c r="F410" s="2">
        <v>45021</v>
      </c>
      <c r="G410" s="3">
        <v>0.12569444444444444</v>
      </c>
      <c r="H410" s="1" t="s">
        <v>11</v>
      </c>
      <c r="I410" t="s">
        <v>8</v>
      </c>
      <c r="J410" t="s">
        <v>601</v>
      </c>
      <c r="K410" s="9">
        <v>48.7</v>
      </c>
      <c r="L410" t="s">
        <v>9</v>
      </c>
      <c r="M410">
        <v>409</v>
      </c>
      <c r="N410" t="s">
        <v>47</v>
      </c>
      <c r="O410" s="3">
        <f>(Sala[[#This Row],[Hora de Salida]]-Sala[[#This Row],[Hora de llegada]])+IF(Sala[[#This Row],[Estado de la Mesa]]="Ocupada",(TEXT((15/(60*24)),"h:mm")),(TEXT(0,"h:mm")))</f>
        <v>4.5833333333333337E-2</v>
      </c>
      <c r="P410" s="5" t="str">
        <f>TEXT(((SUMIF(Cocina[Número de Orden],Sala[[#This Row],[Número de Orden]],Cocina[Tiempo de Preparación]))/(60*24)),"h:mm")</f>
        <v>2:43</v>
      </c>
      <c r="Q410" s="3">
        <f>MAX((Sala[[#This Row],[Tiempo de permanencia]]-Sala[[#This Row],[Tiempo de preparación]]),0)</f>
        <v>0</v>
      </c>
      <c r="R410" s="8">
        <f>SUMIF(Cocina[Número de Orden],Sala[[#This Row],[Número de Orden]],Cocina[Ganancia bruta])</f>
        <v>203</v>
      </c>
      <c r="S410" s="8">
        <f>SUMIF(Cocina[Número de Orden],Sala[[#This Row],[Número de Orden]],Cocina[Costo Unitario])</f>
        <v>68</v>
      </c>
      <c r="T410" s="2">
        <f>Sala[[#This Row],[Fecha de Salida]]</f>
        <v>45021</v>
      </c>
      <c r="U410" s="7" t="str">
        <f>TEXT(Sala[[#This Row],[Fecha factura]],"dddd")</f>
        <v>miércoles</v>
      </c>
      <c r="V410" t="str">
        <f>IF(Sala[[#This Row],[Tiempo de degustación]]&gt;0,"Sí","No")</f>
        <v>No</v>
      </c>
      <c r="W410" s="19">
        <f>IF(Sala[[#This Row],[Cobrada]]="Sí",Sala[[#This Row],[Monto total]],0)</f>
        <v>0</v>
      </c>
    </row>
    <row r="411" spans="1:23" x14ac:dyDescent="0.25">
      <c r="A411">
        <v>1</v>
      </c>
      <c r="B411" t="s">
        <v>396</v>
      </c>
      <c r="C411">
        <v>3</v>
      </c>
      <c r="D411" s="2">
        <v>45021</v>
      </c>
      <c r="E411" s="3">
        <v>0.11597222222222223</v>
      </c>
      <c r="F411" s="2">
        <v>45021</v>
      </c>
      <c r="G411" s="3">
        <v>0.22430555555555556</v>
      </c>
      <c r="H411" s="1" t="s">
        <v>23</v>
      </c>
      <c r="I411" t="s">
        <v>25</v>
      </c>
      <c r="J411" t="s">
        <v>601</v>
      </c>
      <c r="K411" s="9">
        <v>43.65</v>
      </c>
      <c r="L411" t="s">
        <v>9</v>
      </c>
      <c r="M411">
        <v>410</v>
      </c>
      <c r="N411" t="s">
        <v>593</v>
      </c>
      <c r="O411" s="3">
        <f>(Sala[[#This Row],[Hora de Salida]]-Sala[[#This Row],[Hora de llegada]])+IF(Sala[[#This Row],[Estado de la Mesa]]="Ocupada",(TEXT((15/(60*24)),"h:mm")),(TEXT(0,"h:mm")))</f>
        <v>0.10833333333333334</v>
      </c>
      <c r="P411" s="5" t="str">
        <f>TEXT(((SUMIF(Cocina[Número de Orden],Sala[[#This Row],[Número de Orden]],Cocina[Tiempo de Preparación]))/(60*24)),"h:mm")</f>
        <v>1:31</v>
      </c>
      <c r="Q411" s="3">
        <f>MAX((Sala[[#This Row],[Tiempo de permanencia]]-Sala[[#This Row],[Tiempo de preparación]]),0)</f>
        <v>4.5138888888888895E-2</v>
      </c>
      <c r="R411" s="8">
        <f>SUMIF(Cocina[Número de Orden],Sala[[#This Row],[Número de Orden]],Cocina[Ganancia bruta])</f>
        <v>56</v>
      </c>
      <c r="S411" s="8">
        <f>SUMIF(Cocina[Número de Orden],Sala[[#This Row],[Número de Orden]],Cocina[Costo Unitario])</f>
        <v>34</v>
      </c>
      <c r="T411" s="2">
        <f>Sala[[#This Row],[Fecha de Salida]]</f>
        <v>45021</v>
      </c>
      <c r="U411" s="7" t="str">
        <f>TEXT(Sala[[#This Row],[Fecha factura]],"dddd")</f>
        <v>miércoles</v>
      </c>
      <c r="V411" t="str">
        <f>IF(Sala[[#This Row],[Tiempo de degustación]]&gt;0,"Sí","No")</f>
        <v>Sí</v>
      </c>
      <c r="W411" s="19">
        <f>IF(Sala[[#This Row],[Cobrada]]="Sí",Sala[[#This Row],[Monto total]],0)</f>
        <v>56</v>
      </c>
    </row>
    <row r="412" spans="1:23" x14ac:dyDescent="0.25">
      <c r="A412">
        <v>3</v>
      </c>
      <c r="B412" t="s">
        <v>242</v>
      </c>
      <c r="C412">
        <v>3</v>
      </c>
      <c r="D412" s="2">
        <v>45021</v>
      </c>
      <c r="E412" s="3">
        <v>9.0972222222222218E-2</v>
      </c>
      <c r="F412" s="2">
        <v>45021</v>
      </c>
      <c r="G412" s="3">
        <v>0.21111111111111111</v>
      </c>
      <c r="H412" s="1" t="s">
        <v>11</v>
      </c>
      <c r="I412" t="s">
        <v>8</v>
      </c>
      <c r="J412" t="s">
        <v>600</v>
      </c>
      <c r="K412" s="9">
        <v>21.88</v>
      </c>
      <c r="L412" t="s">
        <v>28</v>
      </c>
      <c r="M412">
        <v>411</v>
      </c>
      <c r="N412" t="s">
        <v>14</v>
      </c>
      <c r="O412" s="3">
        <f>(Sala[[#This Row],[Hora de Salida]]-Sala[[#This Row],[Hora de llegada]])+IF(Sala[[#This Row],[Estado de la Mesa]]="Ocupada",(TEXT((15/(60*24)),"h:mm")),(TEXT(0,"h:mm")))</f>
        <v>0.13055555555555556</v>
      </c>
      <c r="P412" s="5" t="str">
        <f>TEXT(((SUMIF(Cocina[Número de Orden],Sala[[#This Row],[Número de Orden]],Cocina[Tiempo de Preparación]))/(60*24)),"h:mm")</f>
        <v>1:18</v>
      </c>
      <c r="Q412" s="3">
        <f>MAX((Sala[[#This Row],[Tiempo de permanencia]]-Sala[[#This Row],[Tiempo de preparación]]),0)</f>
        <v>7.6388888888888895E-2</v>
      </c>
      <c r="R412" s="8">
        <f>SUMIF(Cocina[Número de Orden],Sala[[#This Row],[Número de Orden]],Cocina[Ganancia bruta])</f>
        <v>219</v>
      </c>
      <c r="S412" s="8">
        <f>SUMIF(Cocina[Número de Orden],Sala[[#This Row],[Número de Orden]],Cocina[Costo Unitario])</f>
        <v>51</v>
      </c>
      <c r="T412" s="2">
        <f>Sala[[#This Row],[Fecha de Salida]]</f>
        <v>45021</v>
      </c>
      <c r="U412" s="7" t="str">
        <f>TEXT(Sala[[#This Row],[Fecha factura]],"dddd")</f>
        <v>miércoles</v>
      </c>
      <c r="V412" t="str">
        <f>IF(Sala[[#This Row],[Tiempo de degustación]]&gt;0,"Sí","No")</f>
        <v>Sí</v>
      </c>
      <c r="W412" s="19">
        <f>IF(Sala[[#This Row],[Cobrada]]="Sí",Sala[[#This Row],[Monto total]],0)</f>
        <v>219</v>
      </c>
    </row>
    <row r="413" spans="1:23" x14ac:dyDescent="0.25">
      <c r="A413">
        <v>11</v>
      </c>
      <c r="B413" t="s">
        <v>397</v>
      </c>
      <c r="C413">
        <v>4</v>
      </c>
      <c r="D413" s="2">
        <v>45021</v>
      </c>
      <c r="E413" s="3">
        <v>1.5277777777777777E-2</v>
      </c>
      <c r="F413" s="2">
        <v>45021</v>
      </c>
      <c r="G413" s="3">
        <v>8.5416666666666669E-2</v>
      </c>
      <c r="H413" s="1" t="s">
        <v>20</v>
      </c>
      <c r="I413" t="s">
        <v>25</v>
      </c>
      <c r="J413" t="s">
        <v>601</v>
      </c>
      <c r="K413" s="9">
        <v>12.94</v>
      </c>
      <c r="L413" t="s">
        <v>28</v>
      </c>
      <c r="M413">
        <v>412</v>
      </c>
      <c r="N413" t="s">
        <v>593</v>
      </c>
      <c r="O413" s="3">
        <f>(Sala[[#This Row],[Hora de Salida]]-Sala[[#This Row],[Hora de llegada]])+IF(Sala[[#This Row],[Estado de la Mesa]]="Ocupada",(TEXT((15/(60*24)),"h:mm")),(TEXT(0,"h:mm")))</f>
        <v>8.0555555555555561E-2</v>
      </c>
      <c r="P413" s="5" t="str">
        <f>TEXT(((SUMIF(Cocina[Número de Orden],Sala[[#This Row],[Número de Orden]],Cocina[Tiempo de Preparación]))/(60*24)),"h:mm")</f>
        <v>0:57</v>
      </c>
      <c r="Q413" s="3">
        <f>MAX((Sala[[#This Row],[Tiempo de permanencia]]-Sala[[#This Row],[Tiempo de preparación]]),0)</f>
        <v>4.0972222222222229E-2</v>
      </c>
      <c r="R413" s="8">
        <f>SUMIF(Cocina[Número de Orden],Sala[[#This Row],[Número de Orden]],Cocina[Ganancia bruta])</f>
        <v>93</v>
      </c>
      <c r="S413" s="8">
        <f>SUMIF(Cocina[Número de Orden],Sala[[#This Row],[Número de Orden]],Cocina[Costo Unitario])</f>
        <v>19</v>
      </c>
      <c r="T413" s="2">
        <f>Sala[[#This Row],[Fecha de Salida]]</f>
        <v>45021</v>
      </c>
      <c r="U413" s="7" t="str">
        <f>TEXT(Sala[[#This Row],[Fecha factura]],"dddd")</f>
        <v>miércoles</v>
      </c>
      <c r="V413" t="str">
        <f>IF(Sala[[#This Row],[Tiempo de degustación]]&gt;0,"Sí","No")</f>
        <v>Sí</v>
      </c>
      <c r="W413" s="19">
        <f>IF(Sala[[#This Row],[Cobrada]]="Sí",Sala[[#This Row],[Monto total]],0)</f>
        <v>93</v>
      </c>
    </row>
    <row r="414" spans="1:23" x14ac:dyDescent="0.25">
      <c r="A414">
        <v>13</v>
      </c>
      <c r="B414" t="s">
        <v>398</v>
      </c>
      <c r="C414">
        <v>3</v>
      </c>
      <c r="D414" s="2">
        <v>45021</v>
      </c>
      <c r="E414" s="3">
        <v>0.10833333333333334</v>
      </c>
      <c r="F414" s="2">
        <v>45021</v>
      </c>
      <c r="G414" s="3">
        <v>0.20694444444444443</v>
      </c>
      <c r="H414" s="1" t="s">
        <v>23</v>
      </c>
      <c r="I414" t="s">
        <v>25</v>
      </c>
      <c r="J414" t="s">
        <v>601</v>
      </c>
      <c r="K414" s="9">
        <v>23.01</v>
      </c>
      <c r="L414" t="s">
        <v>28</v>
      </c>
      <c r="M414">
        <v>413</v>
      </c>
      <c r="N414" t="s">
        <v>59</v>
      </c>
      <c r="O414" s="3">
        <f>(Sala[[#This Row],[Hora de Salida]]-Sala[[#This Row],[Hora de llegada]])+IF(Sala[[#This Row],[Estado de la Mesa]]="Ocupada",(TEXT((15/(60*24)),"h:mm")),(TEXT(0,"h:mm")))</f>
        <v>0.10902777777777777</v>
      </c>
      <c r="P414" s="5" t="str">
        <f>TEXT(((SUMIF(Cocina[Número de Orden],Sala[[#This Row],[Número de Orden]],Cocina[Tiempo de Preparación]))/(60*24)),"h:mm")</f>
        <v>0:12</v>
      </c>
      <c r="Q414" s="3">
        <f>MAX((Sala[[#This Row],[Tiempo de permanencia]]-Sala[[#This Row],[Tiempo de preparación]]),0)</f>
        <v>0.10069444444444443</v>
      </c>
      <c r="R414" s="8">
        <f>SUMIF(Cocina[Número de Orden],Sala[[#This Row],[Número de Orden]],Cocina[Ganancia bruta])</f>
        <v>35</v>
      </c>
      <c r="S414" s="8">
        <f>SUMIF(Cocina[Número de Orden],Sala[[#This Row],[Número de Orden]],Cocina[Costo Unitario])</f>
        <v>21</v>
      </c>
      <c r="T414" s="2">
        <f>Sala[[#This Row],[Fecha de Salida]]</f>
        <v>45021</v>
      </c>
      <c r="U414" s="7" t="str">
        <f>TEXT(Sala[[#This Row],[Fecha factura]],"dddd")</f>
        <v>miércoles</v>
      </c>
      <c r="V414" t="str">
        <f>IF(Sala[[#This Row],[Tiempo de degustación]]&gt;0,"Sí","No")</f>
        <v>Sí</v>
      </c>
      <c r="W414" s="19">
        <f>IF(Sala[[#This Row],[Cobrada]]="Sí",Sala[[#This Row],[Monto total]],0)</f>
        <v>35</v>
      </c>
    </row>
    <row r="415" spans="1:23" x14ac:dyDescent="0.25">
      <c r="A415">
        <v>14</v>
      </c>
      <c r="B415" t="s">
        <v>399</v>
      </c>
      <c r="C415">
        <v>6</v>
      </c>
      <c r="D415" s="2">
        <v>45021</v>
      </c>
      <c r="E415" s="3">
        <v>0.15486111111111112</v>
      </c>
      <c r="F415" s="2">
        <v>45021</v>
      </c>
      <c r="G415" s="3">
        <v>0.3</v>
      </c>
      <c r="H415" s="1" t="s">
        <v>20</v>
      </c>
      <c r="I415" t="s">
        <v>12</v>
      </c>
      <c r="J415" t="s">
        <v>601</v>
      </c>
      <c r="K415" s="9">
        <v>13.17</v>
      </c>
      <c r="L415" t="s">
        <v>9</v>
      </c>
      <c r="M415">
        <v>414</v>
      </c>
      <c r="N415" t="s">
        <v>594</v>
      </c>
      <c r="O415" s="3">
        <f>(Sala[[#This Row],[Hora de Salida]]-Sala[[#This Row],[Hora de llegada]])+IF(Sala[[#This Row],[Estado de la Mesa]]="Ocupada",(TEXT((15/(60*24)),"h:mm")),(TEXT(0,"h:mm")))</f>
        <v>0.14513888888888887</v>
      </c>
      <c r="P415" s="5" t="str">
        <f>TEXT(((SUMIF(Cocina[Número de Orden],Sala[[#This Row],[Número de Orden]],Cocina[Tiempo de Preparación]))/(60*24)),"h:mm")</f>
        <v>0:38</v>
      </c>
      <c r="Q415" s="3">
        <f>MAX((Sala[[#This Row],[Tiempo de permanencia]]-Sala[[#This Row],[Tiempo de preparación]]),0)</f>
        <v>0.11874999999999998</v>
      </c>
      <c r="R415" s="8">
        <f>SUMIF(Cocina[Número de Orden],Sala[[#This Row],[Número de Orden]],Cocina[Ganancia bruta])</f>
        <v>33</v>
      </c>
      <c r="S415" s="8">
        <f>SUMIF(Cocina[Número de Orden],Sala[[#This Row],[Número de Orden]],Cocina[Costo Unitario])</f>
        <v>20</v>
      </c>
      <c r="T415" s="2">
        <f>Sala[[#This Row],[Fecha de Salida]]</f>
        <v>45021</v>
      </c>
      <c r="U415" s="7" t="str">
        <f>TEXT(Sala[[#This Row],[Fecha factura]],"dddd")</f>
        <v>miércoles</v>
      </c>
      <c r="V415" t="str">
        <f>IF(Sala[[#This Row],[Tiempo de degustación]]&gt;0,"Sí","No")</f>
        <v>Sí</v>
      </c>
      <c r="W415" s="19">
        <f>IF(Sala[[#This Row],[Cobrada]]="Sí",Sala[[#This Row],[Monto total]],0)</f>
        <v>33</v>
      </c>
    </row>
    <row r="416" spans="1:23" x14ac:dyDescent="0.25">
      <c r="A416">
        <v>14</v>
      </c>
      <c r="B416" t="s">
        <v>400</v>
      </c>
      <c r="C416">
        <v>4</v>
      </c>
      <c r="D416" s="2">
        <v>45021</v>
      </c>
      <c r="E416" s="3">
        <v>2.7083333333333334E-2</v>
      </c>
      <c r="F416" s="2">
        <v>45021</v>
      </c>
      <c r="G416" s="3">
        <v>0.19097222222222221</v>
      </c>
      <c r="H416" s="1" t="s">
        <v>23</v>
      </c>
      <c r="I416" t="s">
        <v>25</v>
      </c>
      <c r="J416" t="s">
        <v>601</v>
      </c>
      <c r="K416" s="9">
        <v>20.51</v>
      </c>
      <c r="L416" t="s">
        <v>28</v>
      </c>
      <c r="M416">
        <v>415</v>
      </c>
      <c r="N416" t="s">
        <v>18</v>
      </c>
      <c r="O416" s="3">
        <f>(Sala[[#This Row],[Hora de Salida]]-Sala[[#This Row],[Hora de llegada]])+IF(Sala[[#This Row],[Estado de la Mesa]]="Ocupada",(TEXT((15/(60*24)),"h:mm")),(TEXT(0,"h:mm")))</f>
        <v>0.17430555555555552</v>
      </c>
      <c r="P416" s="5" t="str">
        <f>TEXT(((SUMIF(Cocina[Número de Orden],Sala[[#This Row],[Número de Orden]],Cocina[Tiempo de Preparación]))/(60*24)),"h:mm")</f>
        <v>1:27</v>
      </c>
      <c r="Q416" s="3">
        <f>MAX((Sala[[#This Row],[Tiempo de permanencia]]-Sala[[#This Row],[Tiempo de preparación]]),0)</f>
        <v>0.11388888888888885</v>
      </c>
      <c r="R416" s="8">
        <f>SUMIF(Cocina[Número de Orden],Sala[[#This Row],[Número de Orden]],Cocina[Ganancia bruta])</f>
        <v>158</v>
      </c>
      <c r="S416" s="8">
        <f>SUMIF(Cocina[Número de Orden],Sala[[#This Row],[Número de Orden]],Cocina[Costo Unitario])</f>
        <v>58</v>
      </c>
      <c r="T416" s="2">
        <f>Sala[[#This Row],[Fecha de Salida]]</f>
        <v>45021</v>
      </c>
      <c r="U416" s="7" t="str">
        <f>TEXT(Sala[[#This Row],[Fecha factura]],"dddd")</f>
        <v>miércoles</v>
      </c>
      <c r="V416" t="str">
        <f>IF(Sala[[#This Row],[Tiempo de degustación]]&gt;0,"Sí","No")</f>
        <v>Sí</v>
      </c>
      <c r="W416" s="19">
        <f>IF(Sala[[#This Row],[Cobrada]]="Sí",Sala[[#This Row],[Monto total]],0)</f>
        <v>158</v>
      </c>
    </row>
    <row r="417" spans="1:23" x14ac:dyDescent="0.25">
      <c r="A417">
        <v>20</v>
      </c>
      <c r="B417" t="s">
        <v>401</v>
      </c>
      <c r="C417">
        <v>2</v>
      </c>
      <c r="D417" s="2">
        <v>45021</v>
      </c>
      <c r="E417" s="3">
        <v>0.12708333333333333</v>
      </c>
      <c r="F417" s="2">
        <v>45021</v>
      </c>
      <c r="G417" s="3">
        <v>0.27569444444444446</v>
      </c>
      <c r="H417" s="1" t="s">
        <v>11</v>
      </c>
      <c r="I417" t="s">
        <v>25</v>
      </c>
      <c r="J417" t="s">
        <v>601</v>
      </c>
      <c r="K417" s="9">
        <v>12.9</v>
      </c>
      <c r="L417" t="s">
        <v>9</v>
      </c>
      <c r="M417">
        <v>416</v>
      </c>
      <c r="N417" t="s">
        <v>34</v>
      </c>
      <c r="O417" s="3">
        <f>(Sala[[#This Row],[Hora de Salida]]-Sala[[#This Row],[Hora de llegada]])+IF(Sala[[#This Row],[Estado de la Mesa]]="Ocupada",(TEXT((15/(60*24)),"h:mm")),(TEXT(0,"h:mm")))</f>
        <v>0.14861111111111114</v>
      </c>
      <c r="P417" s="5" t="str">
        <f>TEXT(((SUMIF(Cocina[Número de Orden],Sala[[#This Row],[Número de Orden]],Cocina[Tiempo de Preparación]))/(60*24)),"h:mm")</f>
        <v>0:09</v>
      </c>
      <c r="Q417" s="3">
        <f>MAX((Sala[[#This Row],[Tiempo de permanencia]]-Sala[[#This Row],[Tiempo de preparación]]),0)</f>
        <v>0.14236111111111113</v>
      </c>
      <c r="R417" s="8">
        <f>SUMIF(Cocina[Número de Orden],Sala[[#This Row],[Número de Orden]],Cocina[Ganancia bruta])</f>
        <v>25</v>
      </c>
      <c r="S417" s="8">
        <f>SUMIF(Cocina[Número de Orden],Sala[[#This Row],[Número de Orden]],Cocina[Costo Unitario])</f>
        <v>15</v>
      </c>
      <c r="T417" s="2">
        <f>Sala[[#This Row],[Fecha de Salida]]</f>
        <v>45021</v>
      </c>
      <c r="U417" s="7" t="str">
        <f>TEXT(Sala[[#This Row],[Fecha factura]],"dddd")</f>
        <v>miércoles</v>
      </c>
      <c r="V417" t="str">
        <f>IF(Sala[[#This Row],[Tiempo de degustación]]&gt;0,"Sí","No")</f>
        <v>Sí</v>
      </c>
      <c r="W417" s="19">
        <f>IF(Sala[[#This Row],[Cobrada]]="Sí",Sala[[#This Row],[Monto total]],0)</f>
        <v>25</v>
      </c>
    </row>
    <row r="418" spans="1:23" x14ac:dyDescent="0.25">
      <c r="A418">
        <v>7</v>
      </c>
      <c r="B418" t="s">
        <v>402</v>
      </c>
      <c r="C418">
        <v>2</v>
      </c>
      <c r="D418" s="2">
        <v>45021</v>
      </c>
      <c r="E418" s="3">
        <v>0.1423611111111111</v>
      </c>
      <c r="F418" s="2">
        <v>45021</v>
      </c>
      <c r="G418" s="3">
        <v>0.18958333333333333</v>
      </c>
      <c r="H418" s="1" t="s">
        <v>16</v>
      </c>
      <c r="I418" t="s">
        <v>25</v>
      </c>
      <c r="J418" t="s">
        <v>601</v>
      </c>
      <c r="K418" s="9">
        <v>35.08</v>
      </c>
      <c r="L418" t="s">
        <v>17</v>
      </c>
      <c r="M418">
        <v>417</v>
      </c>
      <c r="N418" t="s">
        <v>29</v>
      </c>
      <c r="O418" s="3">
        <f>(Sala[[#This Row],[Hora de Salida]]-Sala[[#This Row],[Hora de llegada]])+IF(Sala[[#This Row],[Estado de la Mesa]]="Ocupada",(TEXT((15/(60*24)),"h:mm")),(TEXT(0,"h:mm")))</f>
        <v>4.7222222222222221E-2</v>
      </c>
      <c r="P418" s="5" t="str">
        <f>TEXT(((SUMIF(Cocina[Número de Orden],Sala[[#This Row],[Número de Orden]],Cocina[Tiempo de Preparación]))/(60*24)),"h:mm")</f>
        <v>1:30</v>
      </c>
      <c r="Q418" s="3">
        <f>MAX((Sala[[#This Row],[Tiempo de permanencia]]-Sala[[#This Row],[Tiempo de preparación]]),0)</f>
        <v>0</v>
      </c>
      <c r="R418" s="8">
        <f>SUMIF(Cocina[Número de Orden],Sala[[#This Row],[Número de Orden]],Cocina[Ganancia bruta])</f>
        <v>142</v>
      </c>
      <c r="S418" s="8">
        <f>SUMIF(Cocina[Número de Orden],Sala[[#This Row],[Número de Orden]],Cocina[Costo Unitario])</f>
        <v>69</v>
      </c>
      <c r="T418" s="2">
        <f>Sala[[#This Row],[Fecha de Salida]]</f>
        <v>45021</v>
      </c>
      <c r="U418" s="7" t="str">
        <f>TEXT(Sala[[#This Row],[Fecha factura]],"dddd")</f>
        <v>miércoles</v>
      </c>
      <c r="V418" t="str">
        <f>IF(Sala[[#This Row],[Tiempo de degustación]]&gt;0,"Sí","No")</f>
        <v>No</v>
      </c>
      <c r="W418" s="19">
        <f>IF(Sala[[#This Row],[Cobrada]]="Sí",Sala[[#This Row],[Monto total]],0)</f>
        <v>0</v>
      </c>
    </row>
    <row r="419" spans="1:23" x14ac:dyDescent="0.25">
      <c r="A419">
        <v>17</v>
      </c>
      <c r="B419" t="s">
        <v>403</v>
      </c>
      <c r="C419">
        <v>4</v>
      </c>
      <c r="D419" s="2">
        <v>45021</v>
      </c>
      <c r="E419" s="3">
        <v>3.6111111111111108E-2</v>
      </c>
      <c r="F419" s="2">
        <v>45021</v>
      </c>
      <c r="G419" s="3">
        <v>0.14652777777777778</v>
      </c>
      <c r="H419" s="1" t="s">
        <v>7</v>
      </c>
      <c r="I419" t="s">
        <v>25</v>
      </c>
      <c r="J419" t="s">
        <v>601</v>
      </c>
      <c r="K419" s="9">
        <v>35.51</v>
      </c>
      <c r="L419" t="s">
        <v>9</v>
      </c>
      <c r="M419">
        <v>418</v>
      </c>
      <c r="N419" t="s">
        <v>594</v>
      </c>
      <c r="O419" s="3">
        <f>(Sala[[#This Row],[Hora de Salida]]-Sala[[#This Row],[Hora de llegada]])+IF(Sala[[#This Row],[Estado de la Mesa]]="Ocupada",(TEXT((15/(60*24)),"h:mm")),(TEXT(0,"h:mm")))</f>
        <v>0.11041666666666668</v>
      </c>
      <c r="P419" s="5" t="str">
        <f>TEXT(((SUMIF(Cocina[Número de Orden],Sala[[#This Row],[Número de Orden]],Cocina[Tiempo de Preparación]))/(60*24)),"h:mm")</f>
        <v>1:40</v>
      </c>
      <c r="Q419" s="3">
        <f>MAX((Sala[[#This Row],[Tiempo de permanencia]]-Sala[[#This Row],[Tiempo de preparación]]),0)</f>
        <v>4.0972222222222229E-2</v>
      </c>
      <c r="R419" s="8">
        <f>SUMIF(Cocina[Número de Orden],Sala[[#This Row],[Número de Orden]],Cocina[Ganancia bruta])</f>
        <v>118</v>
      </c>
      <c r="S419" s="8">
        <f>SUMIF(Cocina[Número de Orden],Sala[[#This Row],[Número de Orden]],Cocina[Costo Unitario])</f>
        <v>34</v>
      </c>
      <c r="T419" s="2">
        <f>Sala[[#This Row],[Fecha de Salida]]</f>
        <v>45021</v>
      </c>
      <c r="U419" s="7" t="str">
        <f>TEXT(Sala[[#This Row],[Fecha factura]],"dddd")</f>
        <v>miércoles</v>
      </c>
      <c r="V419" t="str">
        <f>IF(Sala[[#This Row],[Tiempo de degustación]]&gt;0,"Sí","No")</f>
        <v>Sí</v>
      </c>
      <c r="W419" s="19">
        <f>IF(Sala[[#This Row],[Cobrada]]="Sí",Sala[[#This Row],[Monto total]],0)</f>
        <v>118</v>
      </c>
    </row>
    <row r="420" spans="1:23" x14ac:dyDescent="0.25">
      <c r="A420">
        <v>11</v>
      </c>
      <c r="B420" t="s">
        <v>404</v>
      </c>
      <c r="C420">
        <v>4</v>
      </c>
      <c r="D420" s="2">
        <v>45021</v>
      </c>
      <c r="E420" s="3">
        <v>0.13472222222222222</v>
      </c>
      <c r="F420" s="2">
        <v>45021</v>
      </c>
      <c r="G420" s="3">
        <v>0.23819444444444443</v>
      </c>
      <c r="H420" s="1" t="s">
        <v>20</v>
      </c>
      <c r="I420" t="s">
        <v>8</v>
      </c>
      <c r="J420" t="s">
        <v>601</v>
      </c>
      <c r="K420" s="9">
        <v>14.09</v>
      </c>
      <c r="L420" t="s">
        <v>28</v>
      </c>
      <c r="M420">
        <v>419</v>
      </c>
      <c r="N420" t="s">
        <v>59</v>
      </c>
      <c r="O420" s="3">
        <f>(Sala[[#This Row],[Hora de Salida]]-Sala[[#This Row],[Hora de llegada]])+IF(Sala[[#This Row],[Estado de la Mesa]]="Ocupada",(TEXT((15/(60*24)),"h:mm")),(TEXT(0,"h:mm")))</f>
        <v>0.11388888888888889</v>
      </c>
      <c r="P420" s="5" t="str">
        <f>TEXT(((SUMIF(Cocina[Número de Orden],Sala[[#This Row],[Número de Orden]],Cocina[Tiempo de Preparación]))/(60*24)),"h:mm")</f>
        <v>1:04</v>
      </c>
      <c r="Q420" s="3">
        <f>MAX((Sala[[#This Row],[Tiempo de permanencia]]-Sala[[#This Row],[Tiempo de preparación]]),0)</f>
        <v>6.9444444444444448E-2</v>
      </c>
      <c r="R420" s="8">
        <f>SUMIF(Cocina[Número de Orden],Sala[[#This Row],[Número de Orden]],Cocina[Ganancia bruta])</f>
        <v>67</v>
      </c>
      <c r="S420" s="8">
        <f>SUMIF(Cocina[Número de Orden],Sala[[#This Row],[Número de Orden]],Cocina[Costo Unitario])</f>
        <v>40</v>
      </c>
      <c r="T420" s="2">
        <f>Sala[[#This Row],[Fecha de Salida]]</f>
        <v>45021</v>
      </c>
      <c r="U420" s="7" t="str">
        <f>TEXT(Sala[[#This Row],[Fecha factura]],"dddd")</f>
        <v>miércoles</v>
      </c>
      <c r="V420" t="str">
        <f>IF(Sala[[#This Row],[Tiempo de degustación]]&gt;0,"Sí","No")</f>
        <v>Sí</v>
      </c>
      <c r="W420" s="19">
        <f>IF(Sala[[#This Row],[Cobrada]]="Sí",Sala[[#This Row],[Monto total]],0)</f>
        <v>67</v>
      </c>
    </row>
    <row r="421" spans="1:23" x14ac:dyDescent="0.25">
      <c r="A421">
        <v>18</v>
      </c>
      <c r="B421" t="s">
        <v>33</v>
      </c>
      <c r="C421">
        <v>6</v>
      </c>
      <c r="D421" s="2">
        <v>45021</v>
      </c>
      <c r="E421" s="3">
        <v>9.583333333333334E-2</v>
      </c>
      <c r="F421" s="2">
        <v>45021</v>
      </c>
      <c r="G421" s="3">
        <v>0.22847222222222222</v>
      </c>
      <c r="H421" s="1" t="s">
        <v>16</v>
      </c>
      <c r="I421" t="s">
        <v>8</v>
      </c>
      <c r="J421" t="s">
        <v>601</v>
      </c>
      <c r="K421" s="9">
        <v>31.49</v>
      </c>
      <c r="L421" t="s">
        <v>28</v>
      </c>
      <c r="M421">
        <v>420</v>
      </c>
      <c r="N421" t="s">
        <v>32</v>
      </c>
      <c r="O421" s="3">
        <f>(Sala[[#This Row],[Hora de Salida]]-Sala[[#This Row],[Hora de llegada]])+IF(Sala[[#This Row],[Estado de la Mesa]]="Ocupada",(TEXT((15/(60*24)),"h:mm")),(TEXT(0,"h:mm")))</f>
        <v>0.14305555555555552</v>
      </c>
      <c r="P421" s="5" t="str">
        <f>TEXT(((SUMIF(Cocina[Número de Orden],Sala[[#This Row],[Número de Orden]],Cocina[Tiempo de Preparación]))/(60*24)),"h:mm")</f>
        <v>1:45</v>
      </c>
      <c r="Q421" s="3">
        <f>MAX((Sala[[#This Row],[Tiempo de permanencia]]-Sala[[#This Row],[Tiempo de preparación]]),0)</f>
        <v>7.0138888888888848E-2</v>
      </c>
      <c r="R421" s="8">
        <f>SUMIF(Cocina[Número de Orden],Sala[[#This Row],[Número de Orden]],Cocina[Ganancia bruta])</f>
        <v>242</v>
      </c>
      <c r="S421" s="8">
        <f>SUMIF(Cocina[Número de Orden],Sala[[#This Row],[Número de Orden]],Cocina[Costo Unitario])</f>
        <v>66</v>
      </c>
      <c r="T421" s="2">
        <f>Sala[[#This Row],[Fecha de Salida]]</f>
        <v>45021</v>
      </c>
      <c r="U421" s="7" t="str">
        <f>TEXT(Sala[[#This Row],[Fecha factura]],"dddd")</f>
        <v>miércoles</v>
      </c>
      <c r="V421" t="str">
        <f>IF(Sala[[#This Row],[Tiempo de degustación]]&gt;0,"Sí","No")</f>
        <v>Sí</v>
      </c>
      <c r="W421" s="19">
        <f>IF(Sala[[#This Row],[Cobrada]]="Sí",Sala[[#This Row],[Monto total]],0)</f>
        <v>242</v>
      </c>
    </row>
    <row r="422" spans="1:23" x14ac:dyDescent="0.25">
      <c r="A422">
        <v>10</v>
      </c>
      <c r="B422" t="s">
        <v>405</v>
      </c>
      <c r="C422">
        <v>1</v>
      </c>
      <c r="D422" s="2">
        <v>45021</v>
      </c>
      <c r="E422" s="3">
        <v>6.7361111111111108E-2</v>
      </c>
      <c r="F422" s="2">
        <v>45021</v>
      </c>
      <c r="G422" s="3">
        <v>0.17152777777777778</v>
      </c>
      <c r="H422" s="1" t="s">
        <v>11</v>
      </c>
      <c r="I422" t="s">
        <v>8</v>
      </c>
      <c r="J422" t="s">
        <v>601</v>
      </c>
      <c r="K422" s="9">
        <v>17.57</v>
      </c>
      <c r="L422" t="s">
        <v>28</v>
      </c>
      <c r="M422">
        <v>421</v>
      </c>
      <c r="N422" t="s">
        <v>47</v>
      </c>
      <c r="O422" s="3">
        <f>(Sala[[#This Row],[Hora de Salida]]-Sala[[#This Row],[Hora de llegada]])+IF(Sala[[#This Row],[Estado de la Mesa]]="Ocupada",(TEXT((15/(60*24)),"h:mm")),(TEXT(0,"h:mm")))</f>
        <v>0.11458333333333334</v>
      </c>
      <c r="P422" s="5" t="str">
        <f>TEXT(((SUMIF(Cocina[Número de Orden],Sala[[#This Row],[Número de Orden]],Cocina[Tiempo de Preparación]))/(60*24)),"h:mm")</f>
        <v>1:11</v>
      </c>
      <c r="Q422" s="3">
        <f>MAX((Sala[[#This Row],[Tiempo de permanencia]]-Sala[[#This Row],[Tiempo de preparación]]),0)</f>
        <v>6.5277777777777796E-2</v>
      </c>
      <c r="R422" s="8">
        <f>SUMIF(Cocina[Número de Orden],Sala[[#This Row],[Número de Orden]],Cocina[Ganancia bruta])</f>
        <v>85</v>
      </c>
      <c r="S422" s="8">
        <f>SUMIF(Cocina[Número de Orden],Sala[[#This Row],[Número de Orden]],Cocina[Costo Unitario])</f>
        <v>29</v>
      </c>
      <c r="T422" s="2">
        <f>Sala[[#This Row],[Fecha de Salida]]</f>
        <v>45021</v>
      </c>
      <c r="U422" s="7" t="str">
        <f>TEXT(Sala[[#This Row],[Fecha factura]],"dddd")</f>
        <v>miércoles</v>
      </c>
      <c r="V422" t="str">
        <f>IF(Sala[[#This Row],[Tiempo de degustación]]&gt;0,"Sí","No")</f>
        <v>Sí</v>
      </c>
      <c r="W422" s="19">
        <f>IF(Sala[[#This Row],[Cobrada]]="Sí",Sala[[#This Row],[Monto total]],0)</f>
        <v>85</v>
      </c>
    </row>
    <row r="423" spans="1:23" x14ac:dyDescent="0.25">
      <c r="A423">
        <v>12</v>
      </c>
      <c r="B423" t="s">
        <v>406</v>
      </c>
      <c r="C423">
        <v>6</v>
      </c>
      <c r="D423" s="2">
        <v>45021</v>
      </c>
      <c r="E423" s="3">
        <v>2.5000000000000001E-2</v>
      </c>
      <c r="F423" s="2">
        <v>45021</v>
      </c>
      <c r="G423" s="3">
        <v>0.13125000000000001</v>
      </c>
      <c r="H423" s="1" t="s">
        <v>16</v>
      </c>
      <c r="I423" t="s">
        <v>8</v>
      </c>
      <c r="J423" t="s">
        <v>601</v>
      </c>
      <c r="K423" s="9">
        <v>39.72</v>
      </c>
      <c r="L423" t="s">
        <v>9</v>
      </c>
      <c r="M423">
        <v>422</v>
      </c>
      <c r="N423" t="s">
        <v>594</v>
      </c>
      <c r="O423" s="3">
        <f>(Sala[[#This Row],[Hora de Salida]]-Sala[[#This Row],[Hora de llegada]])+IF(Sala[[#This Row],[Estado de la Mesa]]="Ocupada",(TEXT((15/(60*24)),"h:mm")),(TEXT(0,"h:mm")))</f>
        <v>0.10625000000000001</v>
      </c>
      <c r="P423" s="5" t="str">
        <f>TEXT(((SUMIF(Cocina[Número de Orden],Sala[[#This Row],[Número de Orden]],Cocina[Tiempo de Preparación]))/(60*24)),"h:mm")</f>
        <v>0:34</v>
      </c>
      <c r="Q423" s="3">
        <f>MAX((Sala[[#This Row],[Tiempo de permanencia]]-Sala[[#This Row],[Tiempo de preparación]]),0)</f>
        <v>8.2638888888888901E-2</v>
      </c>
      <c r="R423" s="8">
        <f>SUMIF(Cocina[Número de Orden],Sala[[#This Row],[Número de Orden]],Cocina[Ganancia bruta])</f>
        <v>88</v>
      </c>
      <c r="S423" s="8">
        <f>SUMIF(Cocina[Número de Orden],Sala[[#This Row],[Número de Orden]],Cocina[Costo Unitario])</f>
        <v>37</v>
      </c>
      <c r="T423" s="2">
        <f>Sala[[#This Row],[Fecha de Salida]]</f>
        <v>45021</v>
      </c>
      <c r="U423" s="7" t="str">
        <f>TEXT(Sala[[#This Row],[Fecha factura]],"dddd")</f>
        <v>miércoles</v>
      </c>
      <c r="V423" t="str">
        <f>IF(Sala[[#This Row],[Tiempo de degustación]]&gt;0,"Sí","No")</f>
        <v>Sí</v>
      </c>
      <c r="W423" s="19">
        <f>IF(Sala[[#This Row],[Cobrada]]="Sí",Sala[[#This Row],[Monto total]],0)</f>
        <v>88</v>
      </c>
    </row>
    <row r="424" spans="1:23" x14ac:dyDescent="0.25">
      <c r="A424">
        <v>4</v>
      </c>
      <c r="B424" t="s">
        <v>226</v>
      </c>
      <c r="C424">
        <v>2</v>
      </c>
      <c r="D424" s="2">
        <v>45021</v>
      </c>
      <c r="E424" s="3">
        <v>0.10694444444444444</v>
      </c>
      <c r="F424" s="2">
        <v>45021</v>
      </c>
      <c r="G424" s="3">
        <v>0.20624999999999999</v>
      </c>
      <c r="H424" s="1" t="s">
        <v>11</v>
      </c>
      <c r="I424" t="s">
        <v>8</v>
      </c>
      <c r="J424" t="s">
        <v>13</v>
      </c>
      <c r="K424" s="9">
        <v>34.130000000000003</v>
      </c>
      <c r="L424" t="s">
        <v>17</v>
      </c>
      <c r="M424">
        <v>423</v>
      </c>
      <c r="N424" t="s">
        <v>44</v>
      </c>
      <c r="O424" s="3">
        <f>(Sala[[#This Row],[Hora de Salida]]-Sala[[#This Row],[Hora de llegada]])+IF(Sala[[#This Row],[Estado de la Mesa]]="Ocupada",(TEXT((15/(60*24)),"h:mm")),(TEXT(0,"h:mm")))</f>
        <v>9.930555555555555E-2</v>
      </c>
      <c r="P424" s="5" t="str">
        <f>TEXT(((SUMIF(Cocina[Número de Orden],Sala[[#This Row],[Número de Orden]],Cocina[Tiempo de Preparación]))/(60*24)),"h:mm")</f>
        <v>0:31</v>
      </c>
      <c r="Q424" s="3">
        <f>MAX((Sala[[#This Row],[Tiempo de permanencia]]-Sala[[#This Row],[Tiempo de preparación]]),0)</f>
        <v>7.7777777777777779E-2</v>
      </c>
      <c r="R424" s="8">
        <f>SUMIF(Cocina[Número de Orden],Sala[[#This Row],[Número de Orden]],Cocina[Ganancia bruta])</f>
        <v>152</v>
      </c>
      <c r="S424" s="8">
        <f>SUMIF(Cocina[Número de Orden],Sala[[#This Row],[Número de Orden]],Cocina[Costo Unitario])</f>
        <v>35</v>
      </c>
      <c r="T424" s="2">
        <f>Sala[[#This Row],[Fecha de Salida]]</f>
        <v>45021</v>
      </c>
      <c r="U424" s="7" t="str">
        <f>TEXT(Sala[[#This Row],[Fecha factura]],"dddd")</f>
        <v>miércoles</v>
      </c>
      <c r="V424" t="str">
        <f>IF(Sala[[#This Row],[Tiempo de degustación]]&gt;0,"Sí","No")</f>
        <v>Sí</v>
      </c>
      <c r="W424" s="19">
        <f>IF(Sala[[#This Row],[Cobrada]]="Sí",Sala[[#This Row],[Monto total]],0)</f>
        <v>152</v>
      </c>
    </row>
    <row r="425" spans="1:23" x14ac:dyDescent="0.25">
      <c r="A425">
        <v>13</v>
      </c>
      <c r="B425" t="s">
        <v>407</v>
      </c>
      <c r="C425">
        <v>3</v>
      </c>
      <c r="D425" s="2">
        <v>45021</v>
      </c>
      <c r="E425" s="3">
        <v>4.7222222222222221E-2</v>
      </c>
      <c r="F425" s="2">
        <v>45021</v>
      </c>
      <c r="G425" s="3">
        <v>0.13680555555555557</v>
      </c>
      <c r="H425" s="1" t="s">
        <v>16</v>
      </c>
      <c r="I425" t="s">
        <v>25</v>
      </c>
      <c r="J425" t="s">
        <v>13</v>
      </c>
      <c r="K425" s="9">
        <v>11.02</v>
      </c>
      <c r="L425" t="s">
        <v>9</v>
      </c>
      <c r="M425">
        <v>424</v>
      </c>
      <c r="N425" t="s">
        <v>14</v>
      </c>
      <c r="O425" s="3">
        <f>(Sala[[#This Row],[Hora de Salida]]-Sala[[#This Row],[Hora de llegada]])+IF(Sala[[#This Row],[Estado de la Mesa]]="Ocupada",(TEXT((15/(60*24)),"h:mm")),(TEXT(0,"h:mm")))</f>
        <v>8.9583333333333348E-2</v>
      </c>
      <c r="P425" s="5" t="str">
        <f>TEXT(((SUMIF(Cocina[Número de Orden],Sala[[#This Row],[Número de Orden]],Cocina[Tiempo de Preparación]))/(60*24)),"h:mm")</f>
        <v>1:28</v>
      </c>
      <c r="Q425" s="3">
        <f>MAX((Sala[[#This Row],[Tiempo de permanencia]]-Sala[[#This Row],[Tiempo de preparación]]),0)</f>
        <v>2.8472222222222239E-2</v>
      </c>
      <c r="R425" s="8">
        <f>SUMIF(Cocina[Número de Orden],Sala[[#This Row],[Número de Orden]],Cocina[Ganancia bruta])</f>
        <v>147</v>
      </c>
      <c r="S425" s="8">
        <f>SUMIF(Cocina[Número de Orden],Sala[[#This Row],[Número de Orden]],Cocina[Costo Unitario])</f>
        <v>29</v>
      </c>
      <c r="T425" s="2">
        <f>Sala[[#This Row],[Fecha de Salida]]</f>
        <v>45021</v>
      </c>
      <c r="U425" s="7" t="str">
        <f>TEXT(Sala[[#This Row],[Fecha factura]],"dddd")</f>
        <v>miércoles</v>
      </c>
      <c r="V425" t="str">
        <f>IF(Sala[[#This Row],[Tiempo de degustación]]&gt;0,"Sí","No")</f>
        <v>Sí</v>
      </c>
      <c r="W425" s="19">
        <f>IF(Sala[[#This Row],[Cobrada]]="Sí",Sala[[#This Row],[Monto total]],0)</f>
        <v>147</v>
      </c>
    </row>
    <row r="426" spans="1:23" x14ac:dyDescent="0.25">
      <c r="A426">
        <v>18</v>
      </c>
      <c r="B426" t="s">
        <v>408</v>
      </c>
      <c r="C426">
        <v>3</v>
      </c>
      <c r="D426" s="2">
        <v>45021</v>
      </c>
      <c r="E426" s="3">
        <v>5.8333333333333334E-2</v>
      </c>
      <c r="F426" s="2">
        <v>45021</v>
      </c>
      <c r="G426" s="3">
        <v>0.15625</v>
      </c>
      <c r="H426" s="1" t="s">
        <v>16</v>
      </c>
      <c r="I426" t="s">
        <v>8</v>
      </c>
      <c r="J426" t="s">
        <v>601</v>
      </c>
      <c r="K426" s="9">
        <v>49.43</v>
      </c>
      <c r="L426" t="s">
        <v>9</v>
      </c>
      <c r="M426">
        <v>425</v>
      </c>
      <c r="N426" t="s">
        <v>593</v>
      </c>
      <c r="O426" s="3">
        <f>(Sala[[#This Row],[Hora de Salida]]-Sala[[#This Row],[Hora de llegada]])+IF(Sala[[#This Row],[Estado de la Mesa]]="Ocupada",(TEXT((15/(60*24)),"h:mm")),(TEXT(0,"h:mm")))</f>
        <v>9.7916666666666666E-2</v>
      </c>
      <c r="P426" s="5" t="str">
        <f>TEXT(((SUMIF(Cocina[Número de Orden],Sala[[#This Row],[Número de Orden]],Cocina[Tiempo de Preparación]))/(60*24)),"h:mm")</f>
        <v>0:28</v>
      </c>
      <c r="Q426" s="3">
        <f>MAX((Sala[[#This Row],[Tiempo de permanencia]]-Sala[[#This Row],[Tiempo de preparación]]),0)</f>
        <v>7.8472222222222221E-2</v>
      </c>
      <c r="R426" s="8">
        <f>SUMIF(Cocina[Número de Orden],Sala[[#This Row],[Número de Orden]],Cocina[Ganancia bruta])</f>
        <v>19</v>
      </c>
      <c r="S426" s="8">
        <f>SUMIF(Cocina[Número de Orden],Sala[[#This Row],[Número de Orden]],Cocina[Costo Unitario])</f>
        <v>11</v>
      </c>
      <c r="T426" s="2">
        <f>Sala[[#This Row],[Fecha de Salida]]</f>
        <v>45021</v>
      </c>
      <c r="U426" s="7" t="str">
        <f>TEXT(Sala[[#This Row],[Fecha factura]],"dddd")</f>
        <v>miércoles</v>
      </c>
      <c r="V426" t="str">
        <f>IF(Sala[[#This Row],[Tiempo de degustación]]&gt;0,"Sí","No")</f>
        <v>Sí</v>
      </c>
      <c r="W426" s="19">
        <f>IF(Sala[[#This Row],[Cobrada]]="Sí",Sala[[#This Row],[Monto total]],0)</f>
        <v>19</v>
      </c>
    </row>
    <row r="427" spans="1:23" x14ac:dyDescent="0.25">
      <c r="A427">
        <v>5</v>
      </c>
      <c r="B427" t="s">
        <v>409</v>
      </c>
      <c r="C427">
        <v>2</v>
      </c>
      <c r="D427" s="2">
        <v>45021</v>
      </c>
      <c r="E427" s="3">
        <v>0.13263888888888889</v>
      </c>
      <c r="F427" s="2">
        <v>45021</v>
      </c>
      <c r="G427" s="3">
        <v>0.20972222222222223</v>
      </c>
      <c r="H427" s="1" t="s">
        <v>23</v>
      </c>
      <c r="I427" t="s">
        <v>8</v>
      </c>
      <c r="J427" t="s">
        <v>601</v>
      </c>
      <c r="K427" s="9">
        <v>47.8</v>
      </c>
      <c r="L427" t="s">
        <v>9</v>
      </c>
      <c r="M427">
        <v>426</v>
      </c>
      <c r="N427" t="s">
        <v>18</v>
      </c>
      <c r="O427" s="3">
        <f>(Sala[[#This Row],[Hora de Salida]]-Sala[[#This Row],[Hora de llegada]])+IF(Sala[[#This Row],[Estado de la Mesa]]="Ocupada",(TEXT((15/(60*24)),"h:mm")),(TEXT(0,"h:mm")))</f>
        <v>7.7083333333333337E-2</v>
      </c>
      <c r="P427" s="5" t="str">
        <f>TEXT(((SUMIF(Cocina[Número de Orden],Sala[[#This Row],[Número de Orden]],Cocina[Tiempo de Preparación]))/(60*24)),"h:mm")</f>
        <v>1:56</v>
      </c>
      <c r="Q427" s="3">
        <f>MAX((Sala[[#This Row],[Tiempo de permanencia]]-Sala[[#This Row],[Tiempo de preparación]]),0)</f>
        <v>0</v>
      </c>
      <c r="R427" s="8">
        <f>SUMIF(Cocina[Número de Orden],Sala[[#This Row],[Número de Orden]],Cocina[Ganancia bruta])</f>
        <v>247</v>
      </c>
      <c r="S427" s="8">
        <f>SUMIF(Cocina[Número de Orden],Sala[[#This Row],[Número de Orden]],Cocina[Costo Unitario])</f>
        <v>73</v>
      </c>
      <c r="T427" s="2">
        <f>Sala[[#This Row],[Fecha de Salida]]</f>
        <v>45021</v>
      </c>
      <c r="U427" s="7" t="str">
        <f>TEXT(Sala[[#This Row],[Fecha factura]],"dddd")</f>
        <v>miércoles</v>
      </c>
      <c r="V427" t="str">
        <f>IF(Sala[[#This Row],[Tiempo de degustación]]&gt;0,"Sí","No")</f>
        <v>No</v>
      </c>
      <c r="W427" s="19">
        <f>IF(Sala[[#This Row],[Cobrada]]="Sí",Sala[[#This Row],[Monto total]],0)</f>
        <v>0</v>
      </c>
    </row>
    <row r="428" spans="1:23" x14ac:dyDescent="0.25">
      <c r="A428">
        <v>2</v>
      </c>
      <c r="B428" t="s">
        <v>185</v>
      </c>
      <c r="C428">
        <v>4</v>
      </c>
      <c r="D428" s="2">
        <v>45021</v>
      </c>
      <c r="E428" s="3">
        <v>0.10694444444444444</v>
      </c>
      <c r="F428" s="2">
        <v>45021</v>
      </c>
      <c r="G428" s="3">
        <v>0.15486111111111112</v>
      </c>
      <c r="H428" s="1" t="s">
        <v>16</v>
      </c>
      <c r="I428" t="s">
        <v>8</v>
      </c>
      <c r="J428" t="s">
        <v>13</v>
      </c>
      <c r="K428" s="9">
        <v>43.74</v>
      </c>
      <c r="L428" t="s">
        <v>17</v>
      </c>
      <c r="M428">
        <v>427</v>
      </c>
      <c r="N428" t="s">
        <v>32</v>
      </c>
      <c r="O428" s="3">
        <f>(Sala[[#This Row],[Hora de Salida]]-Sala[[#This Row],[Hora de llegada]])+IF(Sala[[#This Row],[Estado de la Mesa]]="Ocupada",(TEXT((15/(60*24)),"h:mm")),(TEXT(0,"h:mm")))</f>
        <v>4.7916666666666677E-2</v>
      </c>
      <c r="P428" s="5" t="str">
        <f>TEXT(((SUMIF(Cocina[Número de Orden],Sala[[#This Row],[Número de Orden]],Cocina[Tiempo de Preparación]))/(60*24)),"h:mm")</f>
        <v>2:46</v>
      </c>
      <c r="Q428" s="3">
        <f>MAX((Sala[[#This Row],[Tiempo de permanencia]]-Sala[[#This Row],[Tiempo de preparación]]),0)</f>
        <v>0</v>
      </c>
      <c r="R428" s="8">
        <f>SUMIF(Cocina[Número de Orden],Sala[[#This Row],[Número de Orden]],Cocina[Ganancia bruta])</f>
        <v>206</v>
      </c>
      <c r="S428" s="8">
        <f>SUMIF(Cocina[Número de Orden],Sala[[#This Row],[Número de Orden]],Cocina[Costo Unitario])</f>
        <v>61</v>
      </c>
      <c r="T428" s="2">
        <f>Sala[[#This Row],[Fecha de Salida]]</f>
        <v>45021</v>
      </c>
      <c r="U428" s="7" t="str">
        <f>TEXT(Sala[[#This Row],[Fecha factura]],"dddd")</f>
        <v>miércoles</v>
      </c>
      <c r="V428" t="str">
        <f>IF(Sala[[#This Row],[Tiempo de degustación]]&gt;0,"Sí","No")</f>
        <v>No</v>
      </c>
      <c r="W428" s="19">
        <f>IF(Sala[[#This Row],[Cobrada]]="Sí",Sala[[#This Row],[Monto total]],0)</f>
        <v>0</v>
      </c>
    </row>
    <row r="429" spans="1:23" x14ac:dyDescent="0.25">
      <c r="A429">
        <v>7</v>
      </c>
      <c r="B429" t="s">
        <v>410</v>
      </c>
      <c r="C429">
        <v>5</v>
      </c>
      <c r="D429" s="2">
        <v>45021</v>
      </c>
      <c r="E429" s="3">
        <v>0.13750000000000001</v>
      </c>
      <c r="F429" s="2">
        <v>45021</v>
      </c>
      <c r="G429" s="3">
        <v>0.25208333333333333</v>
      </c>
      <c r="H429" s="1" t="s">
        <v>23</v>
      </c>
      <c r="I429" t="s">
        <v>12</v>
      </c>
      <c r="J429" t="s">
        <v>601</v>
      </c>
      <c r="K429" s="9">
        <v>15.6</v>
      </c>
      <c r="L429" t="s">
        <v>9</v>
      </c>
      <c r="M429">
        <v>428</v>
      </c>
      <c r="N429" t="s">
        <v>44</v>
      </c>
      <c r="O429" s="3">
        <f>(Sala[[#This Row],[Hora de Salida]]-Sala[[#This Row],[Hora de llegada]])+IF(Sala[[#This Row],[Estado de la Mesa]]="Ocupada",(TEXT((15/(60*24)),"h:mm")),(TEXT(0,"h:mm")))</f>
        <v>0.11458333333333331</v>
      </c>
      <c r="P429" s="5" t="str">
        <f>TEXT(((SUMIF(Cocina[Número de Orden],Sala[[#This Row],[Número de Orden]],Cocina[Tiempo de Preparación]))/(60*24)),"h:mm")</f>
        <v>2:59</v>
      </c>
      <c r="Q429" s="3">
        <f>MAX((Sala[[#This Row],[Tiempo de permanencia]]-Sala[[#This Row],[Tiempo de preparación]]),0)</f>
        <v>0</v>
      </c>
      <c r="R429" s="8">
        <f>SUMIF(Cocina[Número de Orden],Sala[[#This Row],[Número de Orden]],Cocina[Ganancia bruta])</f>
        <v>175</v>
      </c>
      <c r="S429" s="8">
        <f>SUMIF(Cocina[Número de Orden],Sala[[#This Row],[Número de Orden]],Cocina[Costo Unitario])</f>
        <v>73</v>
      </c>
      <c r="T429" s="2">
        <f>Sala[[#This Row],[Fecha de Salida]]</f>
        <v>45021</v>
      </c>
      <c r="U429" s="7" t="str">
        <f>TEXT(Sala[[#This Row],[Fecha factura]],"dddd")</f>
        <v>miércoles</v>
      </c>
      <c r="V429" t="str">
        <f>IF(Sala[[#This Row],[Tiempo de degustación]]&gt;0,"Sí","No")</f>
        <v>No</v>
      </c>
      <c r="W429" s="19">
        <f>IF(Sala[[#This Row],[Cobrada]]="Sí",Sala[[#This Row],[Monto total]],0)</f>
        <v>0</v>
      </c>
    </row>
    <row r="430" spans="1:23" x14ac:dyDescent="0.25">
      <c r="A430">
        <v>8</v>
      </c>
      <c r="B430" t="s">
        <v>411</v>
      </c>
      <c r="C430">
        <v>1</v>
      </c>
      <c r="D430" s="2">
        <v>45021</v>
      </c>
      <c r="E430" s="3">
        <v>6.9444444444444441E-3</v>
      </c>
      <c r="F430" s="2">
        <v>45021</v>
      </c>
      <c r="G430" s="3">
        <v>0.15694444444444444</v>
      </c>
      <c r="H430" s="1" t="s">
        <v>23</v>
      </c>
      <c r="I430" t="s">
        <v>8</v>
      </c>
      <c r="J430" t="s">
        <v>601</v>
      </c>
      <c r="K430" s="9">
        <v>10.95</v>
      </c>
      <c r="L430" t="s">
        <v>9</v>
      </c>
      <c r="M430">
        <v>429</v>
      </c>
      <c r="N430" t="s">
        <v>18</v>
      </c>
      <c r="O430" s="3">
        <f>(Sala[[#This Row],[Hora de Salida]]-Sala[[#This Row],[Hora de llegada]])+IF(Sala[[#This Row],[Estado de la Mesa]]="Ocupada",(TEXT((15/(60*24)),"h:mm")),(TEXT(0,"h:mm")))</f>
        <v>0.15</v>
      </c>
      <c r="P430" s="5" t="str">
        <f>TEXT(((SUMIF(Cocina[Número de Orden],Sala[[#This Row],[Número de Orden]],Cocina[Tiempo de Preparación]))/(60*24)),"h:mm")</f>
        <v>0:27</v>
      </c>
      <c r="Q430" s="3">
        <f>MAX((Sala[[#This Row],[Tiempo de permanencia]]-Sala[[#This Row],[Tiempo de preparación]]),0)</f>
        <v>0.13125000000000001</v>
      </c>
      <c r="R430" s="8">
        <f>SUMIF(Cocina[Número de Orden],Sala[[#This Row],[Número de Orden]],Cocina[Ganancia bruta])</f>
        <v>78</v>
      </c>
      <c r="S430" s="8">
        <f>SUMIF(Cocina[Número de Orden],Sala[[#This Row],[Número de Orden]],Cocina[Costo Unitario])</f>
        <v>15</v>
      </c>
      <c r="T430" s="2">
        <f>Sala[[#This Row],[Fecha de Salida]]</f>
        <v>45021</v>
      </c>
      <c r="U430" s="7" t="str">
        <f>TEXT(Sala[[#This Row],[Fecha factura]],"dddd")</f>
        <v>miércoles</v>
      </c>
      <c r="V430" t="str">
        <f>IF(Sala[[#This Row],[Tiempo de degustación]]&gt;0,"Sí","No")</f>
        <v>Sí</v>
      </c>
      <c r="W430" s="19">
        <f>IF(Sala[[#This Row],[Cobrada]]="Sí",Sala[[#This Row],[Monto total]],0)</f>
        <v>78</v>
      </c>
    </row>
    <row r="431" spans="1:23" x14ac:dyDescent="0.25">
      <c r="A431">
        <v>7</v>
      </c>
      <c r="B431" t="s">
        <v>412</v>
      </c>
      <c r="C431">
        <v>3</v>
      </c>
      <c r="D431" s="2">
        <v>45021</v>
      </c>
      <c r="E431" s="3">
        <v>9.7916666666666666E-2</v>
      </c>
      <c r="F431" s="2">
        <v>45021</v>
      </c>
      <c r="G431" s="3">
        <v>0.16597222222222222</v>
      </c>
      <c r="H431" s="1" t="s">
        <v>23</v>
      </c>
      <c r="I431" t="s">
        <v>8</v>
      </c>
      <c r="J431" t="s">
        <v>600</v>
      </c>
      <c r="K431" s="9">
        <v>42.09</v>
      </c>
      <c r="L431" t="s">
        <v>9</v>
      </c>
      <c r="M431">
        <v>430</v>
      </c>
      <c r="N431" t="s">
        <v>29</v>
      </c>
      <c r="O431" s="3">
        <f>(Sala[[#This Row],[Hora de Salida]]-Sala[[#This Row],[Hora de llegada]])+IF(Sala[[#This Row],[Estado de la Mesa]]="Ocupada",(TEXT((15/(60*24)),"h:mm")),(TEXT(0,"h:mm")))</f>
        <v>6.805555555555555E-2</v>
      </c>
      <c r="P431" s="5" t="str">
        <f>TEXT(((SUMIF(Cocina[Número de Orden],Sala[[#This Row],[Número de Orden]],Cocina[Tiempo de Preparación]))/(60*24)),"h:mm")</f>
        <v>0:49</v>
      </c>
      <c r="Q431" s="3">
        <f>MAX((Sala[[#This Row],[Tiempo de permanencia]]-Sala[[#This Row],[Tiempo de preparación]]),0)</f>
        <v>3.4027777777777775E-2</v>
      </c>
      <c r="R431" s="8">
        <f>SUMIF(Cocina[Número de Orden],Sala[[#This Row],[Número de Orden]],Cocina[Ganancia bruta])</f>
        <v>25</v>
      </c>
      <c r="S431" s="8">
        <f>SUMIF(Cocina[Número de Orden],Sala[[#This Row],[Número de Orden]],Cocina[Costo Unitario])</f>
        <v>15</v>
      </c>
      <c r="T431" s="2">
        <f>Sala[[#This Row],[Fecha de Salida]]</f>
        <v>45021</v>
      </c>
      <c r="U431" s="7" t="str">
        <f>TEXT(Sala[[#This Row],[Fecha factura]],"dddd")</f>
        <v>miércoles</v>
      </c>
      <c r="V431" t="str">
        <f>IF(Sala[[#This Row],[Tiempo de degustación]]&gt;0,"Sí","No")</f>
        <v>Sí</v>
      </c>
      <c r="W431" s="19">
        <f>IF(Sala[[#This Row],[Cobrada]]="Sí",Sala[[#This Row],[Monto total]],0)</f>
        <v>25</v>
      </c>
    </row>
    <row r="432" spans="1:23" x14ac:dyDescent="0.25">
      <c r="A432">
        <v>15</v>
      </c>
      <c r="B432" t="s">
        <v>294</v>
      </c>
      <c r="C432">
        <v>5</v>
      </c>
      <c r="D432" s="2">
        <v>45021</v>
      </c>
      <c r="E432" s="3">
        <v>0.14791666666666667</v>
      </c>
      <c r="F432" s="2">
        <v>45021</v>
      </c>
      <c r="G432" s="3">
        <v>0.30902777777777779</v>
      </c>
      <c r="H432" s="1" t="s">
        <v>20</v>
      </c>
      <c r="I432" t="s">
        <v>8</v>
      </c>
      <c r="J432" t="s">
        <v>601</v>
      </c>
      <c r="K432" s="9">
        <v>39.82</v>
      </c>
      <c r="L432" t="s">
        <v>17</v>
      </c>
      <c r="M432">
        <v>431</v>
      </c>
      <c r="N432" t="s">
        <v>59</v>
      </c>
      <c r="O432" s="3">
        <f>(Sala[[#This Row],[Hora de Salida]]-Sala[[#This Row],[Hora de llegada]])+IF(Sala[[#This Row],[Estado de la Mesa]]="Ocupada",(TEXT((15/(60*24)),"h:mm")),(TEXT(0,"h:mm")))</f>
        <v>0.16111111111111112</v>
      </c>
      <c r="P432" s="5" t="str">
        <f>TEXT(((SUMIF(Cocina[Número de Orden],Sala[[#This Row],[Número de Orden]],Cocina[Tiempo de Preparación]))/(60*24)),"h:mm")</f>
        <v>0:20</v>
      </c>
      <c r="Q432" s="3">
        <f>MAX((Sala[[#This Row],[Tiempo de permanencia]]-Sala[[#This Row],[Tiempo de preparación]]),0)</f>
        <v>0.14722222222222223</v>
      </c>
      <c r="R432" s="8">
        <f>SUMIF(Cocina[Número de Orden],Sala[[#This Row],[Número de Orden]],Cocina[Ganancia bruta])</f>
        <v>60</v>
      </c>
      <c r="S432" s="8">
        <f>SUMIF(Cocina[Número de Orden],Sala[[#This Row],[Número de Orden]],Cocina[Costo Unitario])</f>
        <v>18</v>
      </c>
      <c r="T432" s="2">
        <f>Sala[[#This Row],[Fecha de Salida]]</f>
        <v>45021</v>
      </c>
      <c r="U432" s="7" t="str">
        <f>TEXT(Sala[[#This Row],[Fecha factura]],"dddd")</f>
        <v>miércoles</v>
      </c>
      <c r="V432" t="str">
        <f>IF(Sala[[#This Row],[Tiempo de degustación]]&gt;0,"Sí","No")</f>
        <v>Sí</v>
      </c>
      <c r="W432" s="19">
        <f>IF(Sala[[#This Row],[Cobrada]]="Sí",Sala[[#This Row],[Monto total]],0)</f>
        <v>60</v>
      </c>
    </row>
    <row r="433" spans="1:23" x14ac:dyDescent="0.25">
      <c r="A433">
        <v>10</v>
      </c>
      <c r="B433" t="s">
        <v>413</v>
      </c>
      <c r="C433">
        <v>2</v>
      </c>
      <c r="D433" s="2">
        <v>45021</v>
      </c>
      <c r="E433" s="3">
        <v>0.14652777777777778</v>
      </c>
      <c r="F433" s="2">
        <v>45021</v>
      </c>
      <c r="G433" s="3">
        <v>0.24583333333333332</v>
      </c>
      <c r="H433" s="1" t="s">
        <v>23</v>
      </c>
      <c r="I433" t="s">
        <v>25</v>
      </c>
      <c r="J433" t="s">
        <v>601</v>
      </c>
      <c r="K433" s="9">
        <v>18.71</v>
      </c>
      <c r="L433" t="s">
        <v>17</v>
      </c>
      <c r="M433">
        <v>432</v>
      </c>
      <c r="N433" t="s">
        <v>14</v>
      </c>
      <c r="O433" s="3">
        <f>(Sala[[#This Row],[Hora de Salida]]-Sala[[#This Row],[Hora de llegada]])+IF(Sala[[#This Row],[Estado de la Mesa]]="Ocupada",(TEXT((15/(60*24)),"h:mm")),(TEXT(0,"h:mm")))</f>
        <v>9.9305555555555536E-2</v>
      </c>
      <c r="P433" s="5" t="str">
        <f>TEXT(((SUMIF(Cocina[Número de Orden],Sala[[#This Row],[Número de Orden]],Cocina[Tiempo de Preparación]))/(60*24)),"h:mm")</f>
        <v>1:14</v>
      </c>
      <c r="Q433" s="3">
        <f>MAX((Sala[[#This Row],[Tiempo de permanencia]]-Sala[[#This Row],[Tiempo de preparación]]),0)</f>
        <v>4.7916666666666649E-2</v>
      </c>
      <c r="R433" s="8">
        <f>SUMIF(Cocina[Número de Orden],Sala[[#This Row],[Número de Orden]],Cocina[Ganancia bruta])</f>
        <v>109</v>
      </c>
      <c r="S433" s="8">
        <f>SUMIF(Cocina[Número de Orden],Sala[[#This Row],[Número de Orden]],Cocina[Costo Unitario])</f>
        <v>41</v>
      </c>
      <c r="T433" s="2">
        <f>Sala[[#This Row],[Fecha de Salida]]</f>
        <v>45021</v>
      </c>
      <c r="U433" s="7" t="str">
        <f>TEXT(Sala[[#This Row],[Fecha factura]],"dddd")</f>
        <v>miércoles</v>
      </c>
      <c r="V433" t="str">
        <f>IF(Sala[[#This Row],[Tiempo de degustación]]&gt;0,"Sí","No")</f>
        <v>Sí</v>
      </c>
      <c r="W433" s="19">
        <f>IF(Sala[[#This Row],[Cobrada]]="Sí",Sala[[#This Row],[Monto total]],0)</f>
        <v>109</v>
      </c>
    </row>
    <row r="434" spans="1:23" x14ac:dyDescent="0.25">
      <c r="A434">
        <v>10</v>
      </c>
      <c r="B434" t="s">
        <v>27</v>
      </c>
      <c r="C434">
        <v>4</v>
      </c>
      <c r="D434" s="2">
        <v>45021</v>
      </c>
      <c r="E434" s="3">
        <v>5.1388888888888887E-2</v>
      </c>
      <c r="F434" s="2">
        <v>45021</v>
      </c>
      <c r="G434" s="3">
        <v>0.13125000000000001</v>
      </c>
      <c r="H434" s="1" t="s">
        <v>23</v>
      </c>
      <c r="I434" t="s">
        <v>8</v>
      </c>
      <c r="J434" t="s">
        <v>601</v>
      </c>
      <c r="K434" s="9">
        <v>45.77</v>
      </c>
      <c r="L434" t="s">
        <v>9</v>
      </c>
      <c r="M434">
        <v>433</v>
      </c>
      <c r="N434" t="s">
        <v>32</v>
      </c>
      <c r="O434" s="3">
        <f>(Sala[[#This Row],[Hora de Salida]]-Sala[[#This Row],[Hora de llegada]])+IF(Sala[[#This Row],[Estado de la Mesa]]="Ocupada",(TEXT((15/(60*24)),"h:mm")),(TEXT(0,"h:mm")))</f>
        <v>7.9861111111111119E-2</v>
      </c>
      <c r="P434" s="5" t="str">
        <f>TEXT(((SUMIF(Cocina[Número de Orden],Sala[[#This Row],[Número de Orden]],Cocina[Tiempo de Preparación]))/(60*24)),"h:mm")</f>
        <v>1:14</v>
      </c>
      <c r="Q434" s="3">
        <f>MAX((Sala[[#This Row],[Tiempo de permanencia]]-Sala[[#This Row],[Tiempo de preparación]]),0)</f>
        <v>2.8472222222222232E-2</v>
      </c>
      <c r="R434" s="8">
        <f>SUMIF(Cocina[Número de Orden],Sala[[#This Row],[Número de Orden]],Cocina[Ganancia bruta])</f>
        <v>102</v>
      </c>
      <c r="S434" s="8">
        <f>SUMIF(Cocina[Número de Orden],Sala[[#This Row],[Número de Orden]],Cocina[Costo Unitario])</f>
        <v>32</v>
      </c>
      <c r="T434" s="2">
        <f>Sala[[#This Row],[Fecha de Salida]]</f>
        <v>45021</v>
      </c>
      <c r="U434" s="7" t="str">
        <f>TEXT(Sala[[#This Row],[Fecha factura]],"dddd")</f>
        <v>miércoles</v>
      </c>
      <c r="V434" t="str">
        <f>IF(Sala[[#This Row],[Tiempo de degustación]]&gt;0,"Sí","No")</f>
        <v>Sí</v>
      </c>
      <c r="W434" s="19">
        <f>IF(Sala[[#This Row],[Cobrada]]="Sí",Sala[[#This Row],[Monto total]],0)</f>
        <v>102</v>
      </c>
    </row>
    <row r="435" spans="1:23" x14ac:dyDescent="0.25">
      <c r="A435">
        <v>15</v>
      </c>
      <c r="B435" t="s">
        <v>414</v>
      </c>
      <c r="C435">
        <v>4</v>
      </c>
      <c r="D435" s="2">
        <v>45021</v>
      </c>
      <c r="E435" s="3">
        <v>1.0416666666666666E-2</v>
      </c>
      <c r="F435" s="2">
        <v>45021</v>
      </c>
      <c r="G435" s="3">
        <v>0.16319444444444445</v>
      </c>
      <c r="H435" s="1" t="s">
        <v>23</v>
      </c>
      <c r="I435" t="s">
        <v>8</v>
      </c>
      <c r="J435" t="s">
        <v>601</v>
      </c>
      <c r="K435" s="9">
        <v>37.15</v>
      </c>
      <c r="L435" t="s">
        <v>9</v>
      </c>
      <c r="M435">
        <v>434</v>
      </c>
      <c r="N435" t="s">
        <v>32</v>
      </c>
      <c r="O435" s="3">
        <f>(Sala[[#This Row],[Hora de Salida]]-Sala[[#This Row],[Hora de llegada]])+IF(Sala[[#This Row],[Estado de la Mesa]]="Ocupada",(TEXT((15/(60*24)),"h:mm")),(TEXT(0,"h:mm")))</f>
        <v>0.15277777777777779</v>
      </c>
      <c r="P435" s="5" t="str">
        <f>TEXT(((SUMIF(Cocina[Número de Orden],Sala[[#This Row],[Número de Orden]],Cocina[Tiempo de Preparación]))/(60*24)),"h:mm")</f>
        <v>0:58</v>
      </c>
      <c r="Q435" s="3">
        <f>MAX((Sala[[#This Row],[Tiempo de permanencia]]-Sala[[#This Row],[Tiempo de preparación]]),0)</f>
        <v>0.11250000000000002</v>
      </c>
      <c r="R435" s="8">
        <f>SUMIF(Cocina[Número de Orden],Sala[[#This Row],[Número de Orden]],Cocina[Ganancia bruta])</f>
        <v>96</v>
      </c>
      <c r="S435" s="8">
        <f>SUMIF(Cocina[Número de Orden],Sala[[#This Row],[Número de Orden]],Cocina[Costo Unitario])</f>
        <v>28</v>
      </c>
      <c r="T435" s="2">
        <f>Sala[[#This Row],[Fecha de Salida]]</f>
        <v>45021</v>
      </c>
      <c r="U435" s="7" t="str">
        <f>TEXT(Sala[[#This Row],[Fecha factura]],"dddd")</f>
        <v>miércoles</v>
      </c>
      <c r="V435" t="str">
        <f>IF(Sala[[#This Row],[Tiempo de degustación]]&gt;0,"Sí","No")</f>
        <v>Sí</v>
      </c>
      <c r="W435" s="19">
        <f>IF(Sala[[#This Row],[Cobrada]]="Sí",Sala[[#This Row],[Monto total]],0)</f>
        <v>96</v>
      </c>
    </row>
    <row r="436" spans="1:23" x14ac:dyDescent="0.25">
      <c r="A436">
        <v>17</v>
      </c>
      <c r="B436" t="s">
        <v>415</v>
      </c>
      <c r="C436">
        <v>6</v>
      </c>
      <c r="D436" s="2">
        <v>45021</v>
      </c>
      <c r="E436" s="3">
        <v>0.16180555555555556</v>
      </c>
      <c r="F436" s="2">
        <v>45021</v>
      </c>
      <c r="G436" s="3">
        <v>0.25069444444444444</v>
      </c>
      <c r="H436" s="1" t="s">
        <v>20</v>
      </c>
      <c r="I436" t="s">
        <v>8</v>
      </c>
      <c r="J436" t="s">
        <v>601</v>
      </c>
      <c r="K436" s="9">
        <v>30.48</v>
      </c>
      <c r="L436" t="s">
        <v>28</v>
      </c>
      <c r="M436">
        <v>435</v>
      </c>
      <c r="N436" t="s">
        <v>594</v>
      </c>
      <c r="O436" s="3">
        <f>(Sala[[#This Row],[Hora de Salida]]-Sala[[#This Row],[Hora de llegada]])+IF(Sala[[#This Row],[Estado de la Mesa]]="Ocupada",(TEXT((15/(60*24)),"h:mm")),(TEXT(0,"h:mm")))</f>
        <v>9.930555555555555E-2</v>
      </c>
      <c r="P436" s="5" t="str">
        <f>TEXT(((SUMIF(Cocina[Número de Orden],Sala[[#This Row],[Número de Orden]],Cocina[Tiempo de Preparación]))/(60*24)),"h:mm")</f>
        <v>1:51</v>
      </c>
      <c r="Q436" s="3">
        <f>MAX((Sala[[#This Row],[Tiempo de permanencia]]-Sala[[#This Row],[Tiempo de preparación]]),0)</f>
        <v>2.2222222222222213E-2</v>
      </c>
      <c r="R436" s="8">
        <f>SUMIF(Cocina[Número de Orden],Sala[[#This Row],[Número de Orden]],Cocina[Ganancia bruta])</f>
        <v>154</v>
      </c>
      <c r="S436" s="8">
        <f>SUMIF(Cocina[Número de Orden],Sala[[#This Row],[Número de Orden]],Cocina[Costo Unitario])</f>
        <v>46</v>
      </c>
      <c r="T436" s="2">
        <f>Sala[[#This Row],[Fecha de Salida]]</f>
        <v>45021</v>
      </c>
      <c r="U436" s="7" t="str">
        <f>TEXT(Sala[[#This Row],[Fecha factura]],"dddd")</f>
        <v>miércoles</v>
      </c>
      <c r="V436" t="str">
        <f>IF(Sala[[#This Row],[Tiempo de degustación]]&gt;0,"Sí","No")</f>
        <v>Sí</v>
      </c>
      <c r="W436" s="19">
        <f>IF(Sala[[#This Row],[Cobrada]]="Sí",Sala[[#This Row],[Monto total]],0)</f>
        <v>154</v>
      </c>
    </row>
    <row r="437" spans="1:23" x14ac:dyDescent="0.25">
      <c r="A437">
        <v>10</v>
      </c>
      <c r="B437" t="s">
        <v>416</v>
      </c>
      <c r="C437">
        <v>3</v>
      </c>
      <c r="D437" s="2">
        <v>45021</v>
      </c>
      <c r="E437" s="3">
        <v>8.3333333333333332E-3</v>
      </c>
      <c r="F437" s="2">
        <v>45021</v>
      </c>
      <c r="G437" s="3">
        <v>0.16944444444444445</v>
      </c>
      <c r="H437" s="1" t="s">
        <v>20</v>
      </c>
      <c r="I437" t="s">
        <v>8</v>
      </c>
      <c r="J437" t="s">
        <v>601</v>
      </c>
      <c r="K437" s="9">
        <v>10.14</v>
      </c>
      <c r="L437" t="s">
        <v>28</v>
      </c>
      <c r="M437">
        <v>436</v>
      </c>
      <c r="N437" t="s">
        <v>18</v>
      </c>
      <c r="O437" s="3">
        <f>(Sala[[#This Row],[Hora de Salida]]-Sala[[#This Row],[Hora de llegada]])+IF(Sala[[#This Row],[Estado de la Mesa]]="Ocupada",(TEXT((15/(60*24)),"h:mm")),(TEXT(0,"h:mm")))</f>
        <v>0.17152777777777778</v>
      </c>
      <c r="P437" s="5" t="str">
        <f>TEXT(((SUMIF(Cocina[Número de Orden],Sala[[#This Row],[Número de Orden]],Cocina[Tiempo de Preparación]))/(60*24)),"h:mm")</f>
        <v>0:45</v>
      </c>
      <c r="Q437" s="3">
        <f>MAX((Sala[[#This Row],[Tiempo de permanencia]]-Sala[[#This Row],[Tiempo de preparación]]),0)</f>
        <v>0.14027777777777778</v>
      </c>
      <c r="R437" s="8">
        <f>SUMIF(Cocina[Número de Orden],Sala[[#This Row],[Número de Orden]],Cocina[Ganancia bruta])</f>
        <v>56</v>
      </c>
      <c r="S437" s="8">
        <f>SUMIF(Cocina[Número de Orden],Sala[[#This Row],[Número de Orden]],Cocina[Costo Unitario])</f>
        <v>16</v>
      </c>
      <c r="T437" s="2">
        <f>Sala[[#This Row],[Fecha de Salida]]</f>
        <v>45021</v>
      </c>
      <c r="U437" s="7" t="str">
        <f>TEXT(Sala[[#This Row],[Fecha factura]],"dddd")</f>
        <v>miércoles</v>
      </c>
      <c r="V437" t="str">
        <f>IF(Sala[[#This Row],[Tiempo de degustación]]&gt;0,"Sí","No")</f>
        <v>Sí</v>
      </c>
      <c r="W437" s="19">
        <f>IF(Sala[[#This Row],[Cobrada]]="Sí",Sala[[#This Row],[Monto total]],0)</f>
        <v>56</v>
      </c>
    </row>
    <row r="438" spans="1:23" x14ac:dyDescent="0.25">
      <c r="A438">
        <v>16</v>
      </c>
      <c r="B438" t="s">
        <v>321</v>
      </c>
      <c r="C438">
        <v>6</v>
      </c>
      <c r="D438" s="2">
        <v>45021</v>
      </c>
      <c r="E438" s="3">
        <v>0.12638888888888888</v>
      </c>
      <c r="F438" s="2">
        <v>45021</v>
      </c>
      <c r="G438" s="3">
        <v>0.22569444444444445</v>
      </c>
      <c r="H438" s="1" t="s">
        <v>7</v>
      </c>
      <c r="I438" t="s">
        <v>8</v>
      </c>
      <c r="J438" t="s">
        <v>601</v>
      </c>
      <c r="K438" s="9">
        <v>12.56</v>
      </c>
      <c r="L438" t="s">
        <v>9</v>
      </c>
      <c r="M438">
        <v>437</v>
      </c>
      <c r="N438" t="s">
        <v>21</v>
      </c>
      <c r="O438" s="3">
        <f>(Sala[[#This Row],[Hora de Salida]]-Sala[[#This Row],[Hora de llegada]])+IF(Sala[[#This Row],[Estado de la Mesa]]="Ocupada",(TEXT((15/(60*24)),"h:mm")),(TEXT(0,"h:mm")))</f>
        <v>9.9305555555555564E-2</v>
      </c>
      <c r="P438" s="5" t="str">
        <f>TEXT(((SUMIF(Cocina[Número de Orden],Sala[[#This Row],[Número de Orden]],Cocina[Tiempo de Preparación]))/(60*24)),"h:mm")</f>
        <v>0:51</v>
      </c>
      <c r="Q438" s="3">
        <f>MAX((Sala[[#This Row],[Tiempo de permanencia]]-Sala[[#This Row],[Tiempo de preparación]]),0)</f>
        <v>6.3888888888888898E-2</v>
      </c>
      <c r="R438" s="8">
        <f>SUMIF(Cocina[Número de Orden],Sala[[#This Row],[Número de Orden]],Cocina[Ganancia bruta])</f>
        <v>70</v>
      </c>
      <c r="S438" s="8">
        <f>SUMIF(Cocina[Número de Orden],Sala[[#This Row],[Número de Orden]],Cocina[Costo Unitario])</f>
        <v>21</v>
      </c>
      <c r="T438" s="2">
        <f>Sala[[#This Row],[Fecha de Salida]]</f>
        <v>45021</v>
      </c>
      <c r="U438" s="7" t="str">
        <f>TEXT(Sala[[#This Row],[Fecha factura]],"dddd")</f>
        <v>miércoles</v>
      </c>
      <c r="V438" t="str">
        <f>IF(Sala[[#This Row],[Tiempo de degustación]]&gt;0,"Sí","No")</f>
        <v>Sí</v>
      </c>
      <c r="W438" s="19">
        <f>IF(Sala[[#This Row],[Cobrada]]="Sí",Sala[[#This Row],[Monto total]],0)</f>
        <v>70</v>
      </c>
    </row>
    <row r="439" spans="1:23" x14ac:dyDescent="0.25">
      <c r="A439">
        <v>2</v>
      </c>
      <c r="B439" t="s">
        <v>417</v>
      </c>
      <c r="C439">
        <v>1</v>
      </c>
      <c r="D439" s="2">
        <v>45021</v>
      </c>
      <c r="E439" s="3">
        <v>0.16527777777777777</v>
      </c>
      <c r="F439" s="2">
        <v>45021</v>
      </c>
      <c r="G439" s="3">
        <v>0.31458333333333333</v>
      </c>
      <c r="H439" s="1" t="s">
        <v>11</v>
      </c>
      <c r="I439" t="s">
        <v>8</v>
      </c>
      <c r="J439" t="s">
        <v>601</v>
      </c>
      <c r="K439" s="9">
        <v>19.3</v>
      </c>
      <c r="L439" t="s">
        <v>17</v>
      </c>
      <c r="M439">
        <v>438</v>
      </c>
      <c r="N439" t="s">
        <v>59</v>
      </c>
      <c r="O439" s="3">
        <f>(Sala[[#This Row],[Hora de Salida]]-Sala[[#This Row],[Hora de llegada]])+IF(Sala[[#This Row],[Estado de la Mesa]]="Ocupada",(TEXT((15/(60*24)),"h:mm")),(TEXT(0,"h:mm")))</f>
        <v>0.14930555555555555</v>
      </c>
      <c r="P439" s="5" t="str">
        <f>TEXT(((SUMIF(Cocina[Número de Orden],Sala[[#This Row],[Número de Orden]],Cocina[Tiempo de Preparación]))/(60*24)),"h:mm")</f>
        <v>0:51</v>
      </c>
      <c r="Q439" s="3">
        <f>MAX((Sala[[#This Row],[Tiempo de permanencia]]-Sala[[#This Row],[Tiempo de preparación]]),0)</f>
        <v>0.11388888888888889</v>
      </c>
      <c r="R439" s="8">
        <f>SUMIF(Cocina[Número de Orden],Sala[[#This Row],[Número de Orden]],Cocina[Ganancia bruta])</f>
        <v>33</v>
      </c>
      <c r="S439" s="8">
        <f>SUMIF(Cocina[Número de Orden],Sala[[#This Row],[Número de Orden]],Cocina[Costo Unitario])</f>
        <v>20</v>
      </c>
      <c r="T439" s="2">
        <f>Sala[[#This Row],[Fecha de Salida]]</f>
        <v>45021</v>
      </c>
      <c r="U439" s="7" t="str">
        <f>TEXT(Sala[[#This Row],[Fecha factura]],"dddd")</f>
        <v>miércoles</v>
      </c>
      <c r="V439" t="str">
        <f>IF(Sala[[#This Row],[Tiempo de degustación]]&gt;0,"Sí","No")</f>
        <v>Sí</v>
      </c>
      <c r="W439" s="19">
        <f>IF(Sala[[#This Row],[Cobrada]]="Sí",Sala[[#This Row],[Monto total]],0)</f>
        <v>33</v>
      </c>
    </row>
    <row r="440" spans="1:23" x14ac:dyDescent="0.25">
      <c r="A440">
        <v>15</v>
      </c>
      <c r="B440" t="s">
        <v>418</v>
      </c>
      <c r="C440">
        <v>1</v>
      </c>
      <c r="D440" s="2">
        <v>45021</v>
      </c>
      <c r="E440" s="3">
        <v>0</v>
      </c>
      <c r="F440" s="2">
        <v>45021</v>
      </c>
      <c r="G440" s="3">
        <v>5.7638888888888892E-2</v>
      </c>
      <c r="H440" s="1" t="s">
        <v>7</v>
      </c>
      <c r="I440" t="s">
        <v>25</v>
      </c>
      <c r="J440" t="s">
        <v>601</v>
      </c>
      <c r="K440" s="9">
        <v>25.56</v>
      </c>
      <c r="L440" t="s">
        <v>17</v>
      </c>
      <c r="M440">
        <v>439</v>
      </c>
      <c r="N440" t="s">
        <v>32</v>
      </c>
      <c r="O440" s="3">
        <f>(Sala[[#This Row],[Hora de Salida]]-Sala[[#This Row],[Hora de llegada]])+IF(Sala[[#This Row],[Estado de la Mesa]]="Ocupada",(TEXT((15/(60*24)),"h:mm")),(TEXT(0,"h:mm")))</f>
        <v>5.7638888888888892E-2</v>
      </c>
      <c r="P440" s="5" t="str">
        <f>TEXT(((SUMIF(Cocina[Número de Orden],Sala[[#This Row],[Número de Orden]],Cocina[Tiempo de Preparación]))/(60*24)),"h:mm")</f>
        <v>1:04</v>
      </c>
      <c r="Q440" s="3">
        <f>MAX((Sala[[#This Row],[Tiempo de permanencia]]-Sala[[#This Row],[Tiempo de preparación]]),0)</f>
        <v>1.3194444444444446E-2</v>
      </c>
      <c r="R440" s="8">
        <f>SUMIF(Cocina[Número de Orden],Sala[[#This Row],[Número de Orden]],Cocina[Ganancia bruta])</f>
        <v>177</v>
      </c>
      <c r="S440" s="8">
        <f>SUMIF(Cocina[Número de Orden],Sala[[#This Row],[Número de Orden]],Cocina[Costo Unitario])</f>
        <v>35</v>
      </c>
      <c r="T440" s="2">
        <f>Sala[[#This Row],[Fecha de Salida]]</f>
        <v>45021</v>
      </c>
      <c r="U440" s="7" t="str">
        <f>TEXT(Sala[[#This Row],[Fecha factura]],"dddd")</f>
        <v>miércoles</v>
      </c>
      <c r="V440" t="str">
        <f>IF(Sala[[#This Row],[Tiempo de degustación]]&gt;0,"Sí","No")</f>
        <v>Sí</v>
      </c>
      <c r="W440" s="19">
        <f>IF(Sala[[#This Row],[Cobrada]]="Sí",Sala[[#This Row],[Monto total]],0)</f>
        <v>177</v>
      </c>
    </row>
    <row r="441" spans="1:23" x14ac:dyDescent="0.25">
      <c r="A441">
        <v>13</v>
      </c>
      <c r="B441" t="s">
        <v>419</v>
      </c>
      <c r="C441">
        <v>1</v>
      </c>
      <c r="D441" s="2">
        <v>45021</v>
      </c>
      <c r="E441" s="3">
        <v>8.2638888888888887E-2</v>
      </c>
      <c r="F441" s="2">
        <v>45021</v>
      </c>
      <c r="G441" s="3">
        <v>0.24166666666666667</v>
      </c>
      <c r="H441" s="1" t="s">
        <v>16</v>
      </c>
      <c r="I441" t="s">
        <v>8</v>
      </c>
      <c r="J441" t="s">
        <v>601</v>
      </c>
      <c r="K441" s="9">
        <v>38.85</v>
      </c>
      <c r="L441" t="s">
        <v>28</v>
      </c>
      <c r="M441">
        <v>440</v>
      </c>
      <c r="N441" t="s">
        <v>59</v>
      </c>
      <c r="O441" s="3">
        <f>(Sala[[#This Row],[Hora de Salida]]-Sala[[#This Row],[Hora de llegada]])+IF(Sala[[#This Row],[Estado de la Mesa]]="Ocupada",(TEXT((15/(60*24)),"h:mm")),(TEXT(0,"h:mm")))</f>
        <v>0.16944444444444443</v>
      </c>
      <c r="P441" s="5" t="str">
        <f>TEXT(((SUMIF(Cocina[Número de Orden],Sala[[#This Row],[Número de Orden]],Cocina[Tiempo de Preparación]))/(60*24)),"h:mm")</f>
        <v>0:45</v>
      </c>
      <c r="Q441" s="3">
        <f>MAX((Sala[[#This Row],[Tiempo de permanencia]]-Sala[[#This Row],[Tiempo de preparación]]),0)</f>
        <v>0.13819444444444443</v>
      </c>
      <c r="R441" s="8">
        <f>SUMIF(Cocina[Número de Orden],Sala[[#This Row],[Número de Orden]],Cocina[Ganancia bruta])</f>
        <v>84</v>
      </c>
      <c r="S441" s="8">
        <f>SUMIF(Cocina[Número de Orden],Sala[[#This Row],[Número de Orden]],Cocina[Costo Unitario])</f>
        <v>25</v>
      </c>
      <c r="T441" s="2">
        <f>Sala[[#This Row],[Fecha de Salida]]</f>
        <v>45021</v>
      </c>
      <c r="U441" s="7" t="str">
        <f>TEXT(Sala[[#This Row],[Fecha factura]],"dddd")</f>
        <v>miércoles</v>
      </c>
      <c r="V441" t="str">
        <f>IF(Sala[[#This Row],[Tiempo de degustación]]&gt;0,"Sí","No")</f>
        <v>Sí</v>
      </c>
      <c r="W441" s="19">
        <f>IF(Sala[[#This Row],[Cobrada]]="Sí",Sala[[#This Row],[Monto total]],0)</f>
        <v>84</v>
      </c>
    </row>
    <row r="442" spans="1:23" x14ac:dyDescent="0.25">
      <c r="A442">
        <v>13</v>
      </c>
      <c r="B442" t="s">
        <v>420</v>
      </c>
      <c r="C442">
        <v>6</v>
      </c>
      <c r="D442" s="2">
        <v>45021</v>
      </c>
      <c r="E442" s="3">
        <v>4.4444444444444446E-2</v>
      </c>
      <c r="F442" s="2">
        <v>45021</v>
      </c>
      <c r="G442" s="3">
        <v>0.14097222222222222</v>
      </c>
      <c r="H442" s="1" t="s">
        <v>16</v>
      </c>
      <c r="I442" t="s">
        <v>8</v>
      </c>
      <c r="J442" t="s">
        <v>13</v>
      </c>
      <c r="K442" s="9">
        <v>23.31</v>
      </c>
      <c r="L442" t="s">
        <v>28</v>
      </c>
      <c r="M442">
        <v>441</v>
      </c>
      <c r="N442" t="s">
        <v>594</v>
      </c>
      <c r="O442" s="3">
        <f>(Sala[[#This Row],[Hora de Salida]]-Sala[[#This Row],[Hora de llegada]])+IF(Sala[[#This Row],[Estado de la Mesa]]="Ocupada",(TEXT((15/(60*24)),"h:mm")),(TEXT(0,"h:mm")))</f>
        <v>0.10694444444444444</v>
      </c>
      <c r="P442" s="5" t="str">
        <f>TEXT(((SUMIF(Cocina[Número de Orden],Sala[[#This Row],[Número de Orden]],Cocina[Tiempo de Preparación]))/(60*24)),"h:mm")</f>
        <v>1:30</v>
      </c>
      <c r="Q442" s="3">
        <f>MAX((Sala[[#This Row],[Tiempo de permanencia]]-Sala[[#This Row],[Tiempo de preparación]]),0)</f>
        <v>4.4444444444444439E-2</v>
      </c>
      <c r="R442" s="8">
        <f>SUMIF(Cocina[Número de Orden],Sala[[#This Row],[Número de Orden]],Cocina[Ganancia bruta])</f>
        <v>183</v>
      </c>
      <c r="S442" s="8">
        <f>SUMIF(Cocina[Número de Orden],Sala[[#This Row],[Número de Orden]],Cocina[Costo Unitario])</f>
        <v>36</v>
      </c>
      <c r="T442" s="2">
        <f>Sala[[#This Row],[Fecha de Salida]]</f>
        <v>45021</v>
      </c>
      <c r="U442" s="7" t="str">
        <f>TEXT(Sala[[#This Row],[Fecha factura]],"dddd")</f>
        <v>miércoles</v>
      </c>
      <c r="V442" t="str">
        <f>IF(Sala[[#This Row],[Tiempo de degustación]]&gt;0,"Sí","No")</f>
        <v>Sí</v>
      </c>
      <c r="W442" s="19">
        <f>IF(Sala[[#This Row],[Cobrada]]="Sí",Sala[[#This Row],[Monto total]],0)</f>
        <v>183</v>
      </c>
    </row>
    <row r="443" spans="1:23" x14ac:dyDescent="0.25">
      <c r="A443">
        <v>15</v>
      </c>
      <c r="B443" t="s">
        <v>421</v>
      </c>
      <c r="C443">
        <v>3</v>
      </c>
      <c r="D443" s="2">
        <v>45021</v>
      </c>
      <c r="E443" s="3">
        <v>8.611111111111111E-2</v>
      </c>
      <c r="F443" s="2">
        <v>45021</v>
      </c>
      <c r="G443" s="3">
        <v>0.13750000000000001</v>
      </c>
      <c r="H443" s="1" t="s">
        <v>23</v>
      </c>
      <c r="I443" t="s">
        <v>25</v>
      </c>
      <c r="J443" t="s">
        <v>601</v>
      </c>
      <c r="K443" s="9">
        <v>21.07</v>
      </c>
      <c r="L443" t="s">
        <v>28</v>
      </c>
      <c r="M443">
        <v>442</v>
      </c>
      <c r="N443" t="s">
        <v>34</v>
      </c>
      <c r="O443" s="3">
        <f>(Sala[[#This Row],[Hora de Salida]]-Sala[[#This Row],[Hora de llegada]])+IF(Sala[[#This Row],[Estado de la Mesa]]="Ocupada",(TEXT((15/(60*24)),"h:mm")),(TEXT(0,"h:mm")))</f>
        <v>6.1805555555555565E-2</v>
      </c>
      <c r="P443" s="5" t="str">
        <f>TEXT(((SUMIF(Cocina[Número de Orden],Sala[[#This Row],[Número de Orden]],Cocina[Tiempo de Preparación]))/(60*24)),"h:mm")</f>
        <v>2:11</v>
      </c>
      <c r="Q443" s="3">
        <f>MAX((Sala[[#This Row],[Tiempo de permanencia]]-Sala[[#This Row],[Tiempo de preparación]]),0)</f>
        <v>0</v>
      </c>
      <c r="R443" s="8">
        <f>SUMIF(Cocina[Número de Orden],Sala[[#This Row],[Número de Orden]],Cocina[Ganancia bruta])</f>
        <v>235</v>
      </c>
      <c r="S443" s="8">
        <f>SUMIF(Cocina[Número de Orden],Sala[[#This Row],[Número de Orden]],Cocina[Costo Unitario])</f>
        <v>57</v>
      </c>
      <c r="T443" s="2">
        <f>Sala[[#This Row],[Fecha de Salida]]</f>
        <v>45021</v>
      </c>
      <c r="U443" s="7" t="str">
        <f>TEXT(Sala[[#This Row],[Fecha factura]],"dddd")</f>
        <v>miércoles</v>
      </c>
      <c r="V443" t="str">
        <f>IF(Sala[[#This Row],[Tiempo de degustación]]&gt;0,"Sí","No")</f>
        <v>No</v>
      </c>
      <c r="W443" s="19">
        <f>IF(Sala[[#This Row],[Cobrada]]="Sí",Sala[[#This Row],[Monto total]],0)</f>
        <v>0</v>
      </c>
    </row>
    <row r="444" spans="1:23" x14ac:dyDescent="0.25">
      <c r="A444">
        <v>4</v>
      </c>
      <c r="B444" t="s">
        <v>408</v>
      </c>
      <c r="C444">
        <v>2</v>
      </c>
      <c r="D444" s="2">
        <v>45021</v>
      </c>
      <c r="E444" s="3">
        <v>5.2083333333333336E-2</v>
      </c>
      <c r="F444" s="2">
        <v>45021</v>
      </c>
      <c r="G444" s="3">
        <v>0.13472222222222222</v>
      </c>
      <c r="H444" s="1" t="s">
        <v>16</v>
      </c>
      <c r="I444" t="s">
        <v>8</v>
      </c>
      <c r="J444" t="s">
        <v>600</v>
      </c>
      <c r="K444" s="9">
        <v>14.48</v>
      </c>
      <c r="L444" t="s">
        <v>17</v>
      </c>
      <c r="M444">
        <v>443</v>
      </c>
      <c r="N444" t="s">
        <v>29</v>
      </c>
      <c r="O444" s="3">
        <f>(Sala[[#This Row],[Hora de Salida]]-Sala[[#This Row],[Hora de llegada]])+IF(Sala[[#This Row],[Estado de la Mesa]]="Ocupada",(TEXT((15/(60*24)),"h:mm")),(TEXT(0,"h:mm")))</f>
        <v>8.2638888888888873E-2</v>
      </c>
      <c r="P444" s="5" t="str">
        <f>TEXT(((SUMIF(Cocina[Número de Orden],Sala[[#This Row],[Número de Orden]],Cocina[Tiempo de Preparación]))/(60*24)),"h:mm")</f>
        <v>2:35</v>
      </c>
      <c r="Q444" s="3">
        <f>MAX((Sala[[#This Row],[Tiempo de permanencia]]-Sala[[#This Row],[Tiempo de preparación]]),0)</f>
        <v>0</v>
      </c>
      <c r="R444" s="8">
        <f>SUMIF(Cocina[Número de Orden],Sala[[#This Row],[Número de Orden]],Cocina[Ganancia bruta])</f>
        <v>217</v>
      </c>
      <c r="S444" s="8">
        <f>SUMIF(Cocina[Número de Orden],Sala[[#This Row],[Número de Orden]],Cocina[Costo Unitario])</f>
        <v>64</v>
      </c>
      <c r="T444" s="2">
        <f>Sala[[#This Row],[Fecha de Salida]]</f>
        <v>45021</v>
      </c>
      <c r="U444" s="7" t="str">
        <f>TEXT(Sala[[#This Row],[Fecha factura]],"dddd")</f>
        <v>miércoles</v>
      </c>
      <c r="V444" t="str">
        <f>IF(Sala[[#This Row],[Tiempo de degustación]]&gt;0,"Sí","No")</f>
        <v>No</v>
      </c>
      <c r="W444" s="19">
        <f>IF(Sala[[#This Row],[Cobrada]]="Sí",Sala[[#This Row],[Monto total]],0)</f>
        <v>0</v>
      </c>
    </row>
    <row r="445" spans="1:23" x14ac:dyDescent="0.25">
      <c r="A445">
        <v>8</v>
      </c>
      <c r="B445" t="s">
        <v>86</v>
      </c>
      <c r="C445">
        <v>5</v>
      </c>
      <c r="D445" s="2">
        <v>45021</v>
      </c>
      <c r="E445" s="3">
        <v>0.14097222222222222</v>
      </c>
      <c r="F445" s="2">
        <v>45021</v>
      </c>
      <c r="G445" s="3">
        <v>0.25555555555555554</v>
      </c>
      <c r="H445" s="1" t="s">
        <v>11</v>
      </c>
      <c r="I445" t="s">
        <v>8</v>
      </c>
      <c r="J445" t="s">
        <v>601</v>
      </c>
      <c r="K445" s="9">
        <v>25.26</v>
      </c>
      <c r="L445" t="s">
        <v>17</v>
      </c>
      <c r="M445">
        <v>444</v>
      </c>
      <c r="N445" t="s">
        <v>59</v>
      </c>
      <c r="O445" s="3">
        <f>(Sala[[#This Row],[Hora de Salida]]-Sala[[#This Row],[Hora de llegada]])+IF(Sala[[#This Row],[Estado de la Mesa]]="Ocupada",(TEXT((15/(60*24)),"h:mm")),(TEXT(0,"h:mm")))</f>
        <v>0.11458333333333331</v>
      </c>
      <c r="P445" s="5" t="str">
        <f>TEXT(((SUMIF(Cocina[Número de Orden],Sala[[#This Row],[Número de Orden]],Cocina[Tiempo de Preparación]))/(60*24)),"h:mm")</f>
        <v>1:21</v>
      </c>
      <c r="Q445" s="3">
        <f>MAX((Sala[[#This Row],[Tiempo de permanencia]]-Sala[[#This Row],[Tiempo de preparación]]),0)</f>
        <v>5.8333333333333313E-2</v>
      </c>
      <c r="R445" s="8">
        <f>SUMIF(Cocina[Número de Orden],Sala[[#This Row],[Número de Orden]],Cocina[Ganancia bruta])</f>
        <v>95</v>
      </c>
      <c r="S445" s="8">
        <f>SUMIF(Cocina[Número de Orden],Sala[[#This Row],[Número de Orden]],Cocina[Costo Unitario])</f>
        <v>28</v>
      </c>
      <c r="T445" s="2">
        <f>Sala[[#This Row],[Fecha de Salida]]</f>
        <v>45021</v>
      </c>
      <c r="U445" s="7" t="str">
        <f>TEXT(Sala[[#This Row],[Fecha factura]],"dddd")</f>
        <v>miércoles</v>
      </c>
      <c r="V445" t="str">
        <f>IF(Sala[[#This Row],[Tiempo de degustación]]&gt;0,"Sí","No")</f>
        <v>Sí</v>
      </c>
      <c r="W445" s="19">
        <f>IF(Sala[[#This Row],[Cobrada]]="Sí",Sala[[#This Row],[Monto total]],0)</f>
        <v>95</v>
      </c>
    </row>
    <row r="446" spans="1:23" x14ac:dyDescent="0.25">
      <c r="A446">
        <v>6</v>
      </c>
      <c r="B446" t="s">
        <v>422</v>
      </c>
      <c r="C446">
        <v>5</v>
      </c>
      <c r="D446" s="2">
        <v>45021</v>
      </c>
      <c r="E446" s="3">
        <v>4.2361111111111113E-2</v>
      </c>
      <c r="F446" s="2">
        <v>45021</v>
      </c>
      <c r="G446" s="3">
        <v>0.13125000000000001</v>
      </c>
      <c r="H446" s="1" t="s">
        <v>11</v>
      </c>
      <c r="I446" t="s">
        <v>12</v>
      </c>
      <c r="J446" t="s">
        <v>601</v>
      </c>
      <c r="K446" s="9">
        <v>14.28</v>
      </c>
      <c r="L446" t="s">
        <v>17</v>
      </c>
      <c r="M446">
        <v>445</v>
      </c>
      <c r="N446" t="s">
        <v>21</v>
      </c>
      <c r="O446" s="3">
        <f>(Sala[[#This Row],[Hora de Salida]]-Sala[[#This Row],[Hora de llegada]])+IF(Sala[[#This Row],[Estado de la Mesa]]="Ocupada",(TEXT((15/(60*24)),"h:mm")),(TEXT(0,"h:mm")))</f>
        <v>8.8888888888888892E-2</v>
      </c>
      <c r="P446" s="5" t="str">
        <f>TEXT(((SUMIF(Cocina[Número de Orden],Sala[[#This Row],[Número de Orden]],Cocina[Tiempo de Preparación]))/(60*24)),"h:mm")</f>
        <v>0:26</v>
      </c>
      <c r="Q446" s="3">
        <f>MAX((Sala[[#This Row],[Tiempo de permanencia]]-Sala[[#This Row],[Tiempo de preparación]]),0)</f>
        <v>7.0833333333333331E-2</v>
      </c>
      <c r="R446" s="8">
        <f>SUMIF(Cocina[Número de Orden],Sala[[#This Row],[Número de Orden]],Cocina[Ganancia bruta])</f>
        <v>81</v>
      </c>
      <c r="S446" s="8">
        <f>SUMIF(Cocina[Número de Orden],Sala[[#This Row],[Número de Orden]],Cocina[Costo Unitario])</f>
        <v>16</v>
      </c>
      <c r="T446" s="2">
        <f>Sala[[#This Row],[Fecha de Salida]]</f>
        <v>45021</v>
      </c>
      <c r="U446" s="7" t="str">
        <f>TEXT(Sala[[#This Row],[Fecha factura]],"dddd")</f>
        <v>miércoles</v>
      </c>
      <c r="V446" t="str">
        <f>IF(Sala[[#This Row],[Tiempo de degustación]]&gt;0,"Sí","No")</f>
        <v>Sí</v>
      </c>
      <c r="W446" s="19">
        <f>IF(Sala[[#This Row],[Cobrada]]="Sí",Sala[[#This Row],[Monto total]],0)</f>
        <v>81</v>
      </c>
    </row>
    <row r="447" spans="1:23" x14ac:dyDescent="0.25">
      <c r="A447">
        <v>12</v>
      </c>
      <c r="B447" t="s">
        <v>72</v>
      </c>
      <c r="C447">
        <v>2</v>
      </c>
      <c r="D447" s="2">
        <v>45021</v>
      </c>
      <c r="E447" s="3">
        <v>0.11666666666666667</v>
      </c>
      <c r="F447" s="2">
        <v>45021</v>
      </c>
      <c r="G447" s="3">
        <v>0.2590277777777778</v>
      </c>
      <c r="H447" s="1" t="s">
        <v>11</v>
      </c>
      <c r="I447" t="s">
        <v>8</v>
      </c>
      <c r="J447" t="s">
        <v>601</v>
      </c>
      <c r="K447" s="9">
        <v>35.24</v>
      </c>
      <c r="L447" t="s">
        <v>17</v>
      </c>
      <c r="M447">
        <v>446</v>
      </c>
      <c r="N447" t="s">
        <v>44</v>
      </c>
      <c r="O447" s="3">
        <f>(Sala[[#This Row],[Hora de Salida]]-Sala[[#This Row],[Hora de llegada]])+IF(Sala[[#This Row],[Estado de la Mesa]]="Ocupada",(TEXT((15/(60*24)),"h:mm")),(TEXT(0,"h:mm")))</f>
        <v>0.14236111111111113</v>
      </c>
      <c r="P447" s="5" t="str">
        <f>TEXT(((SUMIF(Cocina[Número de Orden],Sala[[#This Row],[Número de Orden]],Cocina[Tiempo de Preparación]))/(60*24)),"h:mm")</f>
        <v>0:08</v>
      </c>
      <c r="Q447" s="3">
        <f>MAX((Sala[[#This Row],[Tiempo de permanencia]]-Sala[[#This Row],[Tiempo de preparación]]),0)</f>
        <v>0.13680555555555557</v>
      </c>
      <c r="R447" s="8">
        <f>SUMIF(Cocina[Número de Orden],Sala[[#This Row],[Número de Orden]],Cocina[Ganancia bruta])</f>
        <v>21</v>
      </c>
      <c r="S447" s="8">
        <f>SUMIF(Cocina[Número de Orden],Sala[[#This Row],[Número de Orden]],Cocina[Costo Unitario])</f>
        <v>13</v>
      </c>
      <c r="T447" s="2">
        <f>Sala[[#This Row],[Fecha de Salida]]</f>
        <v>45021</v>
      </c>
      <c r="U447" s="7" t="str">
        <f>TEXT(Sala[[#This Row],[Fecha factura]],"dddd")</f>
        <v>miércoles</v>
      </c>
      <c r="V447" t="str">
        <f>IF(Sala[[#This Row],[Tiempo de degustación]]&gt;0,"Sí","No")</f>
        <v>Sí</v>
      </c>
      <c r="W447" s="19">
        <f>IF(Sala[[#This Row],[Cobrada]]="Sí",Sala[[#This Row],[Monto total]],0)</f>
        <v>21</v>
      </c>
    </row>
    <row r="448" spans="1:23" x14ac:dyDescent="0.25">
      <c r="A448">
        <v>8</v>
      </c>
      <c r="B448" t="s">
        <v>423</v>
      </c>
      <c r="C448">
        <v>2</v>
      </c>
      <c r="D448" s="2">
        <v>45021</v>
      </c>
      <c r="E448" s="3">
        <v>0.16180555555555556</v>
      </c>
      <c r="F448" s="2">
        <v>45021</v>
      </c>
      <c r="G448" s="3">
        <v>0.30833333333333335</v>
      </c>
      <c r="H448" s="1" t="s">
        <v>23</v>
      </c>
      <c r="I448" t="s">
        <v>25</v>
      </c>
      <c r="J448" t="s">
        <v>601</v>
      </c>
      <c r="K448" s="9">
        <v>28.68</v>
      </c>
      <c r="L448" t="s">
        <v>17</v>
      </c>
      <c r="M448">
        <v>447</v>
      </c>
      <c r="N448" t="s">
        <v>594</v>
      </c>
      <c r="O448" s="3">
        <f>(Sala[[#This Row],[Hora de Salida]]-Sala[[#This Row],[Hora de llegada]])+IF(Sala[[#This Row],[Estado de la Mesa]]="Ocupada",(TEXT((15/(60*24)),"h:mm")),(TEXT(0,"h:mm")))</f>
        <v>0.14652777777777778</v>
      </c>
      <c r="P448" s="5" t="str">
        <f>TEXT(((SUMIF(Cocina[Número de Orden],Sala[[#This Row],[Número de Orden]],Cocina[Tiempo de Preparación]))/(60*24)),"h:mm")</f>
        <v>1:26</v>
      </c>
      <c r="Q448" s="3">
        <f>MAX((Sala[[#This Row],[Tiempo de permanencia]]-Sala[[#This Row],[Tiempo de preparación]]),0)</f>
        <v>8.6805555555555552E-2</v>
      </c>
      <c r="R448" s="8">
        <f>SUMIF(Cocina[Número de Orden],Sala[[#This Row],[Número de Orden]],Cocina[Ganancia bruta])</f>
        <v>181</v>
      </c>
      <c r="S448" s="8">
        <f>SUMIF(Cocina[Número de Orden],Sala[[#This Row],[Número de Orden]],Cocina[Costo Unitario])</f>
        <v>39</v>
      </c>
      <c r="T448" s="2">
        <f>Sala[[#This Row],[Fecha de Salida]]</f>
        <v>45021</v>
      </c>
      <c r="U448" s="7" t="str">
        <f>TEXT(Sala[[#This Row],[Fecha factura]],"dddd")</f>
        <v>miércoles</v>
      </c>
      <c r="V448" t="str">
        <f>IF(Sala[[#This Row],[Tiempo de degustación]]&gt;0,"Sí","No")</f>
        <v>Sí</v>
      </c>
      <c r="W448" s="19">
        <f>IF(Sala[[#This Row],[Cobrada]]="Sí",Sala[[#This Row],[Monto total]],0)</f>
        <v>181</v>
      </c>
    </row>
    <row r="449" spans="1:23" x14ac:dyDescent="0.25">
      <c r="A449">
        <v>4</v>
      </c>
      <c r="B449" t="s">
        <v>338</v>
      </c>
      <c r="C449">
        <v>5</v>
      </c>
      <c r="D449" s="2">
        <v>45021</v>
      </c>
      <c r="E449" s="3">
        <v>4.8611111111111112E-3</v>
      </c>
      <c r="F449" s="2">
        <v>45021</v>
      </c>
      <c r="G449" s="3">
        <v>0.14930555555555555</v>
      </c>
      <c r="H449" s="1" t="s">
        <v>23</v>
      </c>
      <c r="I449" t="s">
        <v>25</v>
      </c>
      <c r="J449" t="s">
        <v>601</v>
      </c>
      <c r="K449" s="9">
        <v>35.68</v>
      </c>
      <c r="L449" t="s">
        <v>28</v>
      </c>
      <c r="M449">
        <v>448</v>
      </c>
      <c r="N449" t="s">
        <v>29</v>
      </c>
      <c r="O449" s="3">
        <f>(Sala[[#This Row],[Hora de Salida]]-Sala[[#This Row],[Hora de llegada]])+IF(Sala[[#This Row],[Estado de la Mesa]]="Ocupada",(TEXT((15/(60*24)),"h:mm")),(TEXT(0,"h:mm")))</f>
        <v>0.15486111111111109</v>
      </c>
      <c r="P449" s="5" t="str">
        <f>TEXT(((SUMIF(Cocina[Número de Orden],Sala[[#This Row],[Número de Orden]],Cocina[Tiempo de Preparación]))/(60*24)),"h:mm")</f>
        <v>1:06</v>
      </c>
      <c r="Q449" s="3">
        <f>MAX((Sala[[#This Row],[Tiempo de permanencia]]-Sala[[#This Row],[Tiempo de preparación]]),0)</f>
        <v>0.10902777777777775</v>
      </c>
      <c r="R449" s="8">
        <f>SUMIF(Cocina[Número de Orden],Sala[[#This Row],[Número de Orden]],Cocina[Ganancia bruta])</f>
        <v>137</v>
      </c>
      <c r="S449" s="8">
        <f>SUMIF(Cocina[Número de Orden],Sala[[#This Row],[Número de Orden]],Cocina[Costo Unitario])</f>
        <v>31</v>
      </c>
      <c r="T449" s="2">
        <f>Sala[[#This Row],[Fecha de Salida]]</f>
        <v>45021</v>
      </c>
      <c r="U449" s="7" t="str">
        <f>TEXT(Sala[[#This Row],[Fecha factura]],"dddd")</f>
        <v>miércoles</v>
      </c>
      <c r="V449" t="str">
        <f>IF(Sala[[#This Row],[Tiempo de degustación]]&gt;0,"Sí","No")</f>
        <v>Sí</v>
      </c>
      <c r="W449" s="19">
        <f>IF(Sala[[#This Row],[Cobrada]]="Sí",Sala[[#This Row],[Monto total]],0)</f>
        <v>137</v>
      </c>
    </row>
    <row r="450" spans="1:23" x14ac:dyDescent="0.25">
      <c r="A450">
        <v>3</v>
      </c>
      <c r="B450" t="s">
        <v>424</v>
      </c>
      <c r="C450">
        <v>3</v>
      </c>
      <c r="D450" s="2">
        <v>45021</v>
      </c>
      <c r="E450" s="3">
        <v>0.1423611111111111</v>
      </c>
      <c r="F450" s="2">
        <v>45021</v>
      </c>
      <c r="G450" s="3">
        <v>0.20972222222222223</v>
      </c>
      <c r="H450" s="1" t="s">
        <v>7</v>
      </c>
      <c r="I450" t="s">
        <v>8</v>
      </c>
      <c r="J450" t="s">
        <v>13</v>
      </c>
      <c r="K450" s="9">
        <v>42.25</v>
      </c>
      <c r="L450" t="s">
        <v>28</v>
      </c>
      <c r="M450">
        <v>449</v>
      </c>
      <c r="N450" t="s">
        <v>18</v>
      </c>
      <c r="O450" s="3">
        <f>(Sala[[#This Row],[Hora de Salida]]-Sala[[#This Row],[Hora de llegada]])+IF(Sala[[#This Row],[Estado de la Mesa]]="Ocupada",(TEXT((15/(60*24)),"h:mm")),(TEXT(0,"h:mm")))</f>
        <v>7.7777777777777793E-2</v>
      </c>
      <c r="P450" s="5" t="str">
        <f>TEXT(((SUMIF(Cocina[Número de Orden],Sala[[#This Row],[Número de Orden]],Cocina[Tiempo de Preparación]))/(60*24)),"h:mm")</f>
        <v>0:33</v>
      </c>
      <c r="Q450" s="3">
        <f>MAX((Sala[[#This Row],[Tiempo de permanencia]]-Sala[[#This Row],[Tiempo de preparación]]),0)</f>
        <v>5.4861111111111124E-2</v>
      </c>
      <c r="R450" s="8">
        <f>SUMIF(Cocina[Número de Orden],Sala[[#This Row],[Número de Orden]],Cocina[Ganancia bruta])</f>
        <v>64</v>
      </c>
      <c r="S450" s="8">
        <f>SUMIF(Cocina[Número de Orden],Sala[[#This Row],[Número de Orden]],Cocina[Costo Unitario])</f>
        <v>19</v>
      </c>
      <c r="T450" s="2">
        <f>Sala[[#This Row],[Fecha de Salida]]</f>
        <v>45021</v>
      </c>
      <c r="U450" s="7" t="str">
        <f>TEXT(Sala[[#This Row],[Fecha factura]],"dddd")</f>
        <v>miércoles</v>
      </c>
      <c r="V450" t="str">
        <f>IF(Sala[[#This Row],[Tiempo de degustación]]&gt;0,"Sí","No")</f>
        <v>Sí</v>
      </c>
      <c r="W450" s="19">
        <f>IF(Sala[[#This Row],[Cobrada]]="Sí",Sala[[#This Row],[Monto total]],0)</f>
        <v>64</v>
      </c>
    </row>
    <row r="451" spans="1:23" x14ac:dyDescent="0.25">
      <c r="A451">
        <v>9</v>
      </c>
      <c r="B451" t="s">
        <v>425</v>
      </c>
      <c r="C451">
        <v>6</v>
      </c>
      <c r="D451" s="2">
        <v>45021</v>
      </c>
      <c r="E451" s="3">
        <v>0.16041666666666668</v>
      </c>
      <c r="F451" s="2">
        <v>45021</v>
      </c>
      <c r="G451" s="3">
        <v>0.20902777777777778</v>
      </c>
      <c r="H451" s="1" t="s">
        <v>7</v>
      </c>
      <c r="I451" t="s">
        <v>8</v>
      </c>
      <c r="J451" t="s">
        <v>601</v>
      </c>
      <c r="K451" s="9">
        <v>48.9</v>
      </c>
      <c r="L451" t="s">
        <v>28</v>
      </c>
      <c r="M451">
        <v>450</v>
      </c>
      <c r="N451" t="s">
        <v>32</v>
      </c>
      <c r="O451" s="3">
        <f>(Sala[[#This Row],[Hora de Salida]]-Sala[[#This Row],[Hora de llegada]])+IF(Sala[[#This Row],[Estado de la Mesa]]="Ocupada",(TEXT((15/(60*24)),"h:mm")),(TEXT(0,"h:mm")))</f>
        <v>5.9027777777777769E-2</v>
      </c>
      <c r="P451" s="5" t="str">
        <f>TEXT(((SUMIF(Cocina[Número de Orden],Sala[[#This Row],[Número de Orden]],Cocina[Tiempo de Preparación]))/(60*24)),"h:mm")</f>
        <v>0:34</v>
      </c>
      <c r="Q451" s="3">
        <f>MAX((Sala[[#This Row],[Tiempo de permanencia]]-Sala[[#This Row],[Tiempo de preparación]]),0)</f>
        <v>3.5416666666666659E-2</v>
      </c>
      <c r="R451" s="8">
        <f>SUMIF(Cocina[Número de Orden],Sala[[#This Row],[Número de Orden]],Cocina[Ganancia bruta])</f>
        <v>72</v>
      </c>
      <c r="S451" s="8">
        <f>SUMIF(Cocina[Número de Orden],Sala[[#This Row],[Número de Orden]],Cocina[Costo Unitario])</f>
        <v>32</v>
      </c>
      <c r="T451" s="2">
        <f>Sala[[#This Row],[Fecha de Salida]]</f>
        <v>45021</v>
      </c>
      <c r="U451" s="7" t="str">
        <f>TEXT(Sala[[#This Row],[Fecha factura]],"dddd")</f>
        <v>miércoles</v>
      </c>
      <c r="V451" t="str">
        <f>IF(Sala[[#This Row],[Tiempo de degustación]]&gt;0,"Sí","No")</f>
        <v>Sí</v>
      </c>
      <c r="W451" s="19">
        <f>IF(Sala[[#This Row],[Cobrada]]="Sí",Sala[[#This Row],[Monto total]],0)</f>
        <v>72</v>
      </c>
    </row>
    <row r="452" spans="1:23" x14ac:dyDescent="0.25">
      <c r="A452">
        <v>3</v>
      </c>
      <c r="B452" t="s">
        <v>246</v>
      </c>
      <c r="C452">
        <v>1</v>
      </c>
      <c r="D452" s="2">
        <v>45021</v>
      </c>
      <c r="E452" s="3">
        <v>5.347222222222222E-2</v>
      </c>
      <c r="F452" s="2">
        <v>45021</v>
      </c>
      <c r="G452" s="3">
        <v>0.10138888888888889</v>
      </c>
      <c r="H452" s="1" t="s">
        <v>20</v>
      </c>
      <c r="I452" t="s">
        <v>12</v>
      </c>
      <c r="J452" t="s">
        <v>601</v>
      </c>
      <c r="K452" s="9">
        <v>46.37</v>
      </c>
      <c r="L452" t="s">
        <v>17</v>
      </c>
      <c r="M452">
        <v>451</v>
      </c>
      <c r="N452" t="s">
        <v>32</v>
      </c>
      <c r="O452" s="3">
        <f>(Sala[[#This Row],[Hora de Salida]]-Sala[[#This Row],[Hora de llegada]])+IF(Sala[[#This Row],[Estado de la Mesa]]="Ocupada",(TEXT((15/(60*24)),"h:mm")),(TEXT(0,"h:mm")))</f>
        <v>4.791666666666667E-2</v>
      </c>
      <c r="P452" s="5" t="str">
        <f>TEXT(((SUMIF(Cocina[Número de Orden],Sala[[#This Row],[Número de Orden]],Cocina[Tiempo de Preparación]))/(60*24)),"h:mm")</f>
        <v>1:43</v>
      </c>
      <c r="Q452" s="3">
        <f>MAX((Sala[[#This Row],[Tiempo de permanencia]]-Sala[[#This Row],[Tiempo de preparación]]),0)</f>
        <v>0</v>
      </c>
      <c r="R452" s="8">
        <f>SUMIF(Cocina[Número de Orden],Sala[[#This Row],[Número de Orden]],Cocina[Ganancia bruta])</f>
        <v>92</v>
      </c>
      <c r="S452" s="8">
        <f>SUMIF(Cocina[Número de Orden],Sala[[#This Row],[Número de Orden]],Cocina[Costo Unitario])</f>
        <v>55</v>
      </c>
      <c r="T452" s="2">
        <f>Sala[[#This Row],[Fecha de Salida]]</f>
        <v>45021</v>
      </c>
      <c r="U452" s="7" t="str">
        <f>TEXT(Sala[[#This Row],[Fecha factura]],"dddd")</f>
        <v>miércoles</v>
      </c>
      <c r="V452" t="str">
        <f>IF(Sala[[#This Row],[Tiempo de degustación]]&gt;0,"Sí","No")</f>
        <v>No</v>
      </c>
      <c r="W452" s="19">
        <f>IF(Sala[[#This Row],[Cobrada]]="Sí",Sala[[#This Row],[Monto total]],0)</f>
        <v>0</v>
      </c>
    </row>
    <row r="453" spans="1:23" x14ac:dyDescent="0.25">
      <c r="A453">
        <v>9</v>
      </c>
      <c r="B453" t="s">
        <v>426</v>
      </c>
      <c r="C453">
        <v>1</v>
      </c>
      <c r="D453" s="2">
        <v>45021</v>
      </c>
      <c r="E453" s="3">
        <v>0.12013888888888889</v>
      </c>
      <c r="F453" s="2">
        <v>45021</v>
      </c>
      <c r="G453" s="3">
        <v>0.22152777777777777</v>
      </c>
      <c r="H453" s="1" t="s">
        <v>23</v>
      </c>
      <c r="I453" t="s">
        <v>8</v>
      </c>
      <c r="J453" t="s">
        <v>601</v>
      </c>
      <c r="K453" s="9">
        <v>43.48</v>
      </c>
      <c r="L453" t="s">
        <v>9</v>
      </c>
      <c r="M453">
        <v>452</v>
      </c>
      <c r="N453" t="s">
        <v>34</v>
      </c>
      <c r="O453" s="3">
        <f>(Sala[[#This Row],[Hora de Salida]]-Sala[[#This Row],[Hora de llegada]])+IF(Sala[[#This Row],[Estado de la Mesa]]="Ocupada",(TEXT((15/(60*24)),"h:mm")),(TEXT(0,"h:mm")))</f>
        <v>0.10138888888888888</v>
      </c>
      <c r="P453" s="5" t="str">
        <f>TEXT(((SUMIF(Cocina[Número de Orden],Sala[[#This Row],[Número de Orden]],Cocina[Tiempo de Preparación]))/(60*24)),"h:mm")</f>
        <v>2:03</v>
      </c>
      <c r="Q453" s="3">
        <f>MAX((Sala[[#This Row],[Tiempo de permanencia]]-Sala[[#This Row],[Tiempo de preparación]]),0)</f>
        <v>1.5972222222222207E-2</v>
      </c>
      <c r="R453" s="8">
        <f>SUMIF(Cocina[Número de Orden],Sala[[#This Row],[Número de Orden]],Cocina[Ganancia bruta])</f>
        <v>158</v>
      </c>
      <c r="S453" s="8">
        <f>SUMIF(Cocina[Número de Orden],Sala[[#This Row],[Número de Orden]],Cocina[Costo Unitario])</f>
        <v>45</v>
      </c>
      <c r="T453" s="2">
        <f>Sala[[#This Row],[Fecha de Salida]]</f>
        <v>45021</v>
      </c>
      <c r="U453" s="7" t="str">
        <f>TEXT(Sala[[#This Row],[Fecha factura]],"dddd")</f>
        <v>miércoles</v>
      </c>
      <c r="V453" t="str">
        <f>IF(Sala[[#This Row],[Tiempo de degustación]]&gt;0,"Sí","No")</f>
        <v>Sí</v>
      </c>
      <c r="W453" s="19">
        <f>IF(Sala[[#This Row],[Cobrada]]="Sí",Sala[[#This Row],[Monto total]],0)</f>
        <v>158</v>
      </c>
    </row>
    <row r="454" spans="1:23" x14ac:dyDescent="0.25">
      <c r="A454">
        <v>6</v>
      </c>
      <c r="B454" t="s">
        <v>427</v>
      </c>
      <c r="C454">
        <v>1</v>
      </c>
      <c r="D454" s="2">
        <v>45021</v>
      </c>
      <c r="E454" s="3">
        <v>0.15416666666666667</v>
      </c>
      <c r="F454" s="2">
        <v>45021</v>
      </c>
      <c r="G454" s="3">
        <v>0.21319444444444444</v>
      </c>
      <c r="H454" s="1" t="s">
        <v>16</v>
      </c>
      <c r="I454" t="s">
        <v>12</v>
      </c>
      <c r="J454" t="s">
        <v>601</v>
      </c>
      <c r="K454" s="9">
        <v>36.83</v>
      </c>
      <c r="L454" t="s">
        <v>17</v>
      </c>
      <c r="M454">
        <v>453</v>
      </c>
      <c r="N454" t="s">
        <v>47</v>
      </c>
      <c r="O454" s="3">
        <f>(Sala[[#This Row],[Hora de Salida]]-Sala[[#This Row],[Hora de llegada]])+IF(Sala[[#This Row],[Estado de la Mesa]]="Ocupada",(TEXT((15/(60*24)),"h:mm")),(TEXT(0,"h:mm")))</f>
        <v>5.9027777777777762E-2</v>
      </c>
      <c r="P454" s="5" t="str">
        <f>TEXT(((SUMIF(Cocina[Número de Orden],Sala[[#This Row],[Número de Orden]],Cocina[Tiempo de Preparación]))/(60*24)),"h:mm")</f>
        <v>1:40</v>
      </c>
      <c r="Q454" s="3">
        <f>MAX((Sala[[#This Row],[Tiempo de permanencia]]-Sala[[#This Row],[Tiempo de preparación]]),0)</f>
        <v>0</v>
      </c>
      <c r="R454" s="8">
        <f>SUMIF(Cocina[Número de Orden],Sala[[#This Row],[Número de Orden]],Cocina[Ganancia bruta])</f>
        <v>130</v>
      </c>
      <c r="S454" s="8">
        <f>SUMIF(Cocina[Número de Orden],Sala[[#This Row],[Número de Orden]],Cocina[Costo Unitario])</f>
        <v>39</v>
      </c>
      <c r="T454" s="2">
        <f>Sala[[#This Row],[Fecha de Salida]]</f>
        <v>45021</v>
      </c>
      <c r="U454" s="7" t="str">
        <f>TEXT(Sala[[#This Row],[Fecha factura]],"dddd")</f>
        <v>miércoles</v>
      </c>
      <c r="V454" t="str">
        <f>IF(Sala[[#This Row],[Tiempo de degustación]]&gt;0,"Sí","No")</f>
        <v>No</v>
      </c>
      <c r="W454" s="19">
        <f>IF(Sala[[#This Row],[Cobrada]]="Sí",Sala[[#This Row],[Monto total]],0)</f>
        <v>0</v>
      </c>
    </row>
    <row r="455" spans="1:23" x14ac:dyDescent="0.25">
      <c r="A455">
        <v>1</v>
      </c>
      <c r="B455" t="s">
        <v>407</v>
      </c>
      <c r="C455">
        <v>3</v>
      </c>
      <c r="D455" s="2">
        <v>45021</v>
      </c>
      <c r="E455" s="3">
        <v>0.14305555555555555</v>
      </c>
      <c r="F455" s="2">
        <v>45021</v>
      </c>
      <c r="G455" s="3">
        <v>0.20347222222222222</v>
      </c>
      <c r="H455" s="1" t="s">
        <v>11</v>
      </c>
      <c r="I455" t="s">
        <v>8</v>
      </c>
      <c r="J455" t="s">
        <v>601</v>
      </c>
      <c r="K455" s="9">
        <v>39.619999999999997</v>
      </c>
      <c r="L455" t="s">
        <v>17</v>
      </c>
      <c r="M455">
        <v>454</v>
      </c>
      <c r="N455" t="s">
        <v>14</v>
      </c>
      <c r="O455" s="3">
        <f>(Sala[[#This Row],[Hora de Salida]]-Sala[[#This Row],[Hora de llegada]])+IF(Sala[[#This Row],[Estado de la Mesa]]="Ocupada",(TEXT((15/(60*24)),"h:mm")),(TEXT(0,"h:mm")))</f>
        <v>6.0416666666666674E-2</v>
      </c>
      <c r="P455" s="5" t="str">
        <f>TEXT(((SUMIF(Cocina[Número de Orden],Sala[[#This Row],[Número de Orden]],Cocina[Tiempo de Preparación]))/(60*24)),"h:mm")</f>
        <v>2:33</v>
      </c>
      <c r="Q455" s="3">
        <f>MAX((Sala[[#This Row],[Tiempo de permanencia]]-Sala[[#This Row],[Tiempo de preparación]]),0)</f>
        <v>0</v>
      </c>
      <c r="R455" s="8">
        <f>SUMIF(Cocina[Número de Orden],Sala[[#This Row],[Número de Orden]],Cocina[Ganancia bruta])</f>
        <v>233</v>
      </c>
      <c r="S455" s="8">
        <f>SUMIF(Cocina[Número de Orden],Sala[[#This Row],[Número de Orden]],Cocina[Costo Unitario])</f>
        <v>64</v>
      </c>
      <c r="T455" s="2">
        <f>Sala[[#This Row],[Fecha de Salida]]</f>
        <v>45021</v>
      </c>
      <c r="U455" s="7" t="str">
        <f>TEXT(Sala[[#This Row],[Fecha factura]],"dddd")</f>
        <v>miércoles</v>
      </c>
      <c r="V455" t="str">
        <f>IF(Sala[[#This Row],[Tiempo de degustación]]&gt;0,"Sí","No")</f>
        <v>No</v>
      </c>
      <c r="W455" s="19">
        <f>IF(Sala[[#This Row],[Cobrada]]="Sí",Sala[[#This Row],[Monto total]],0)</f>
        <v>0</v>
      </c>
    </row>
    <row r="456" spans="1:23" x14ac:dyDescent="0.25">
      <c r="A456">
        <v>12</v>
      </c>
      <c r="B456" t="s">
        <v>276</v>
      </c>
      <c r="C456">
        <v>6</v>
      </c>
      <c r="D456" s="2">
        <v>45021</v>
      </c>
      <c r="E456" s="3">
        <v>0.16527777777777777</v>
      </c>
      <c r="F456" s="2">
        <v>45021</v>
      </c>
      <c r="G456" s="3">
        <v>0.24583333333333332</v>
      </c>
      <c r="H456" s="1" t="s">
        <v>20</v>
      </c>
      <c r="I456" t="s">
        <v>12</v>
      </c>
      <c r="J456" t="s">
        <v>600</v>
      </c>
      <c r="K456" s="9">
        <v>19.7</v>
      </c>
      <c r="L456" t="s">
        <v>9</v>
      </c>
      <c r="M456">
        <v>455</v>
      </c>
      <c r="N456" t="s">
        <v>14</v>
      </c>
      <c r="O456" s="3">
        <f>(Sala[[#This Row],[Hora de Salida]]-Sala[[#This Row],[Hora de llegada]])+IF(Sala[[#This Row],[Estado de la Mesa]]="Ocupada",(TEXT((15/(60*24)),"h:mm")),(TEXT(0,"h:mm")))</f>
        <v>8.0555555555555547E-2</v>
      </c>
      <c r="P456" s="5" t="str">
        <f>TEXT(((SUMIF(Cocina[Número de Orden],Sala[[#This Row],[Número de Orden]],Cocina[Tiempo de Preparación]))/(60*24)),"h:mm")</f>
        <v>0:11</v>
      </c>
      <c r="Q456" s="3">
        <f>MAX((Sala[[#This Row],[Tiempo de permanencia]]-Sala[[#This Row],[Tiempo de preparación]]),0)</f>
        <v>7.2916666666666657E-2</v>
      </c>
      <c r="R456" s="8">
        <f>SUMIF(Cocina[Número de Orden],Sala[[#This Row],[Número de Orden]],Cocina[Ganancia bruta])</f>
        <v>48</v>
      </c>
      <c r="S456" s="8">
        <f>SUMIF(Cocina[Número de Orden],Sala[[#This Row],[Número de Orden]],Cocina[Costo Unitario])</f>
        <v>14</v>
      </c>
      <c r="T456" s="2">
        <f>Sala[[#This Row],[Fecha de Salida]]</f>
        <v>45021</v>
      </c>
      <c r="U456" s="7" t="str">
        <f>TEXT(Sala[[#This Row],[Fecha factura]],"dddd")</f>
        <v>miércoles</v>
      </c>
      <c r="V456" t="str">
        <f>IF(Sala[[#This Row],[Tiempo de degustación]]&gt;0,"Sí","No")</f>
        <v>Sí</v>
      </c>
      <c r="W456" s="19">
        <f>IF(Sala[[#This Row],[Cobrada]]="Sí",Sala[[#This Row],[Monto total]],0)</f>
        <v>48</v>
      </c>
    </row>
    <row r="457" spans="1:23" x14ac:dyDescent="0.25">
      <c r="A457">
        <v>13</v>
      </c>
      <c r="B457" t="s">
        <v>428</v>
      </c>
      <c r="C457">
        <v>6</v>
      </c>
      <c r="D457" s="2">
        <v>45021</v>
      </c>
      <c r="E457" s="3">
        <v>9.166666666666666E-2</v>
      </c>
      <c r="F457" s="2">
        <v>45021</v>
      </c>
      <c r="G457" s="3">
        <v>0.21875</v>
      </c>
      <c r="H457" s="1" t="s">
        <v>23</v>
      </c>
      <c r="I457" t="s">
        <v>8</v>
      </c>
      <c r="J457" t="s">
        <v>601</v>
      </c>
      <c r="K457" s="9">
        <v>21.94</v>
      </c>
      <c r="L457" t="s">
        <v>17</v>
      </c>
      <c r="M457">
        <v>456</v>
      </c>
      <c r="N457" t="s">
        <v>59</v>
      </c>
      <c r="O457" s="3">
        <f>(Sala[[#This Row],[Hora de Salida]]-Sala[[#This Row],[Hora de llegada]])+IF(Sala[[#This Row],[Estado de la Mesa]]="Ocupada",(TEXT((15/(60*24)),"h:mm")),(TEXT(0,"h:mm")))</f>
        <v>0.12708333333333333</v>
      </c>
      <c r="P457" s="5" t="str">
        <f>TEXT(((SUMIF(Cocina[Número de Orden],Sala[[#This Row],[Número de Orden]],Cocina[Tiempo de Preparación]))/(60*24)),"h:mm")</f>
        <v>1:11</v>
      </c>
      <c r="Q457" s="3">
        <f>MAX((Sala[[#This Row],[Tiempo de permanencia]]-Sala[[#This Row],[Tiempo de preparación]]),0)</f>
        <v>7.7777777777777779E-2</v>
      </c>
      <c r="R457" s="8">
        <f>SUMIF(Cocina[Número de Orden],Sala[[#This Row],[Número de Orden]],Cocina[Ganancia bruta])</f>
        <v>148</v>
      </c>
      <c r="S457" s="8">
        <f>SUMIF(Cocina[Número de Orden],Sala[[#This Row],[Número de Orden]],Cocina[Costo Unitario])</f>
        <v>45</v>
      </c>
      <c r="T457" s="2">
        <f>Sala[[#This Row],[Fecha de Salida]]</f>
        <v>45021</v>
      </c>
      <c r="U457" s="7" t="str">
        <f>TEXT(Sala[[#This Row],[Fecha factura]],"dddd")</f>
        <v>miércoles</v>
      </c>
      <c r="V457" t="str">
        <f>IF(Sala[[#This Row],[Tiempo de degustación]]&gt;0,"Sí","No")</f>
        <v>Sí</v>
      </c>
      <c r="W457" s="19">
        <f>IF(Sala[[#This Row],[Cobrada]]="Sí",Sala[[#This Row],[Monto total]],0)</f>
        <v>148</v>
      </c>
    </row>
    <row r="458" spans="1:23" x14ac:dyDescent="0.25">
      <c r="A458">
        <v>18</v>
      </c>
      <c r="B458" t="s">
        <v>429</v>
      </c>
      <c r="C458">
        <v>6</v>
      </c>
      <c r="D458" s="2">
        <v>45021</v>
      </c>
      <c r="E458" s="3">
        <v>0.15833333333333333</v>
      </c>
      <c r="F458" s="2">
        <v>45021</v>
      </c>
      <c r="G458" s="3">
        <v>0.31388888888888888</v>
      </c>
      <c r="H458" s="1" t="s">
        <v>16</v>
      </c>
      <c r="I458" t="s">
        <v>8</v>
      </c>
      <c r="J458" t="s">
        <v>13</v>
      </c>
      <c r="K458" s="9">
        <v>17.260000000000002</v>
      </c>
      <c r="L458" t="s">
        <v>9</v>
      </c>
      <c r="M458">
        <v>457</v>
      </c>
      <c r="N458" t="s">
        <v>32</v>
      </c>
      <c r="O458" s="3">
        <f>(Sala[[#This Row],[Hora de Salida]]-Sala[[#This Row],[Hora de llegada]])+IF(Sala[[#This Row],[Estado de la Mesa]]="Ocupada",(TEXT((15/(60*24)),"h:mm")),(TEXT(0,"h:mm")))</f>
        <v>0.15555555555555556</v>
      </c>
      <c r="P458" s="5" t="str">
        <f>TEXT(((SUMIF(Cocina[Número de Orden],Sala[[#This Row],[Número de Orden]],Cocina[Tiempo de Preparación]))/(60*24)),"h:mm")</f>
        <v>0:58</v>
      </c>
      <c r="Q458" s="3">
        <f>MAX((Sala[[#This Row],[Tiempo de permanencia]]-Sala[[#This Row],[Tiempo de preparación]]),0)</f>
        <v>0.11527777777777778</v>
      </c>
      <c r="R458" s="8">
        <f>SUMIF(Cocina[Número de Orden],Sala[[#This Row],[Número de Orden]],Cocina[Ganancia bruta])</f>
        <v>137</v>
      </c>
      <c r="S458" s="8">
        <f>SUMIF(Cocina[Número de Orden],Sala[[#This Row],[Número de Orden]],Cocina[Costo Unitario])</f>
        <v>31</v>
      </c>
      <c r="T458" s="2">
        <f>Sala[[#This Row],[Fecha de Salida]]</f>
        <v>45021</v>
      </c>
      <c r="U458" s="7" t="str">
        <f>TEXT(Sala[[#This Row],[Fecha factura]],"dddd")</f>
        <v>miércoles</v>
      </c>
      <c r="V458" t="str">
        <f>IF(Sala[[#This Row],[Tiempo de degustación]]&gt;0,"Sí","No")</f>
        <v>Sí</v>
      </c>
      <c r="W458" s="19">
        <f>IF(Sala[[#This Row],[Cobrada]]="Sí",Sala[[#This Row],[Monto total]],0)</f>
        <v>137</v>
      </c>
    </row>
    <row r="459" spans="1:23" x14ac:dyDescent="0.25">
      <c r="A459">
        <v>4</v>
      </c>
      <c r="B459" t="s">
        <v>430</v>
      </c>
      <c r="C459">
        <v>3</v>
      </c>
      <c r="D459" s="2">
        <v>45021</v>
      </c>
      <c r="E459" s="3">
        <v>0.11180555555555556</v>
      </c>
      <c r="F459" s="2">
        <v>45021</v>
      </c>
      <c r="G459" s="3">
        <v>0.18124999999999999</v>
      </c>
      <c r="H459" s="1" t="s">
        <v>23</v>
      </c>
      <c r="I459" t="s">
        <v>8</v>
      </c>
      <c r="J459" t="s">
        <v>601</v>
      </c>
      <c r="K459" s="9">
        <v>15.21</v>
      </c>
      <c r="L459" t="s">
        <v>28</v>
      </c>
      <c r="M459">
        <v>458</v>
      </c>
      <c r="N459" t="s">
        <v>32</v>
      </c>
      <c r="O459" s="3">
        <f>(Sala[[#This Row],[Hora de Salida]]-Sala[[#This Row],[Hora de llegada]])+IF(Sala[[#This Row],[Estado de la Mesa]]="Ocupada",(TEXT((15/(60*24)),"h:mm")),(TEXT(0,"h:mm")))</f>
        <v>7.9861111111111105E-2</v>
      </c>
      <c r="P459" s="5" t="str">
        <f>TEXT(((SUMIF(Cocina[Número de Orden],Sala[[#This Row],[Número de Orden]],Cocina[Tiempo de Preparación]))/(60*24)),"h:mm")</f>
        <v>1:29</v>
      </c>
      <c r="Q459" s="3">
        <f>MAX((Sala[[#This Row],[Tiempo de permanencia]]-Sala[[#This Row],[Tiempo de preparación]]),0)</f>
        <v>1.8055555555555547E-2</v>
      </c>
      <c r="R459" s="8">
        <f>SUMIF(Cocina[Número de Orden],Sala[[#This Row],[Número de Orden]],Cocina[Ganancia bruta])</f>
        <v>268</v>
      </c>
      <c r="S459" s="8">
        <f>SUMIF(Cocina[Número de Orden],Sala[[#This Row],[Número de Orden]],Cocina[Costo Unitario])</f>
        <v>69</v>
      </c>
      <c r="T459" s="2">
        <f>Sala[[#This Row],[Fecha de Salida]]</f>
        <v>45021</v>
      </c>
      <c r="U459" s="7" t="str">
        <f>TEXT(Sala[[#This Row],[Fecha factura]],"dddd")</f>
        <v>miércoles</v>
      </c>
      <c r="V459" t="str">
        <f>IF(Sala[[#This Row],[Tiempo de degustación]]&gt;0,"Sí","No")</f>
        <v>Sí</v>
      </c>
      <c r="W459" s="19">
        <f>IF(Sala[[#This Row],[Cobrada]]="Sí",Sala[[#This Row],[Monto total]],0)</f>
        <v>268</v>
      </c>
    </row>
    <row r="460" spans="1:23" x14ac:dyDescent="0.25">
      <c r="A460">
        <v>20</v>
      </c>
      <c r="B460" t="s">
        <v>431</v>
      </c>
      <c r="C460">
        <v>1</v>
      </c>
      <c r="D460" s="2">
        <v>45021</v>
      </c>
      <c r="E460" s="3">
        <v>1.6666666666666666E-2</v>
      </c>
      <c r="F460" s="2">
        <v>45021</v>
      </c>
      <c r="G460" s="3">
        <v>9.166666666666666E-2</v>
      </c>
      <c r="H460" s="1" t="s">
        <v>11</v>
      </c>
      <c r="I460" t="s">
        <v>8</v>
      </c>
      <c r="J460" t="s">
        <v>601</v>
      </c>
      <c r="K460" s="9">
        <v>32.770000000000003</v>
      </c>
      <c r="L460" t="s">
        <v>28</v>
      </c>
      <c r="M460">
        <v>459</v>
      </c>
      <c r="N460" t="s">
        <v>59</v>
      </c>
      <c r="O460" s="3">
        <f>(Sala[[#This Row],[Hora de Salida]]-Sala[[#This Row],[Hora de llegada]])+IF(Sala[[#This Row],[Estado de la Mesa]]="Ocupada",(TEXT((15/(60*24)),"h:mm")),(TEXT(0,"h:mm")))</f>
        <v>8.5416666666666669E-2</v>
      </c>
      <c r="P460" s="5" t="str">
        <f>TEXT(((SUMIF(Cocina[Número de Orden],Sala[[#This Row],[Número de Orden]],Cocina[Tiempo de Preparación]))/(60*24)),"h:mm")</f>
        <v>0:30</v>
      </c>
      <c r="Q460" s="3">
        <f>MAX((Sala[[#This Row],[Tiempo de permanencia]]-Sala[[#This Row],[Tiempo de preparación]]),0)</f>
        <v>6.458333333333334E-2</v>
      </c>
      <c r="R460" s="8">
        <f>SUMIF(Cocina[Número de Orden],Sala[[#This Row],[Número de Orden]],Cocina[Ganancia bruta])</f>
        <v>84</v>
      </c>
      <c r="S460" s="8">
        <f>SUMIF(Cocina[Número de Orden],Sala[[#This Row],[Número de Orden]],Cocina[Costo Unitario])</f>
        <v>16</v>
      </c>
      <c r="T460" s="2">
        <f>Sala[[#This Row],[Fecha de Salida]]</f>
        <v>45021</v>
      </c>
      <c r="U460" s="7" t="str">
        <f>TEXT(Sala[[#This Row],[Fecha factura]],"dddd")</f>
        <v>miércoles</v>
      </c>
      <c r="V460" t="str">
        <f>IF(Sala[[#This Row],[Tiempo de degustación]]&gt;0,"Sí","No")</f>
        <v>Sí</v>
      </c>
      <c r="W460" s="19">
        <f>IF(Sala[[#This Row],[Cobrada]]="Sí",Sala[[#This Row],[Monto total]],0)</f>
        <v>84</v>
      </c>
    </row>
    <row r="461" spans="1:23" x14ac:dyDescent="0.25">
      <c r="A461">
        <v>19</v>
      </c>
      <c r="B461" t="s">
        <v>187</v>
      </c>
      <c r="C461">
        <v>6</v>
      </c>
      <c r="D461" s="2">
        <v>45021</v>
      </c>
      <c r="E461" s="3">
        <v>0.14374999999999999</v>
      </c>
      <c r="F461" s="2">
        <v>45021</v>
      </c>
      <c r="G461" s="3">
        <v>0.28888888888888886</v>
      </c>
      <c r="H461" s="1" t="s">
        <v>23</v>
      </c>
      <c r="I461" t="s">
        <v>25</v>
      </c>
      <c r="J461" t="s">
        <v>601</v>
      </c>
      <c r="K461" s="9">
        <v>49.6</v>
      </c>
      <c r="L461" t="s">
        <v>17</v>
      </c>
      <c r="M461">
        <v>460</v>
      </c>
      <c r="N461" t="s">
        <v>44</v>
      </c>
      <c r="O461" s="3">
        <f>(Sala[[#This Row],[Hora de Salida]]-Sala[[#This Row],[Hora de llegada]])+IF(Sala[[#This Row],[Estado de la Mesa]]="Ocupada",(TEXT((15/(60*24)),"h:mm")),(TEXT(0,"h:mm")))</f>
        <v>0.14513888888888887</v>
      </c>
      <c r="P461" s="5" t="str">
        <f>TEXT(((SUMIF(Cocina[Número de Orden],Sala[[#This Row],[Número de Orden]],Cocina[Tiempo de Preparación]))/(60*24)),"h:mm")</f>
        <v>2:04</v>
      </c>
      <c r="Q461" s="3">
        <f>MAX((Sala[[#This Row],[Tiempo de permanencia]]-Sala[[#This Row],[Tiempo de preparación]]),0)</f>
        <v>5.9027777777777762E-2</v>
      </c>
      <c r="R461" s="8">
        <f>SUMIF(Cocina[Número de Orden],Sala[[#This Row],[Número de Orden]],Cocina[Ganancia bruta])</f>
        <v>176</v>
      </c>
      <c r="S461" s="8">
        <f>SUMIF(Cocina[Número de Orden],Sala[[#This Row],[Número de Orden]],Cocina[Costo Unitario])</f>
        <v>60</v>
      </c>
      <c r="T461" s="2">
        <f>Sala[[#This Row],[Fecha de Salida]]</f>
        <v>45021</v>
      </c>
      <c r="U461" s="7" t="str">
        <f>TEXT(Sala[[#This Row],[Fecha factura]],"dddd")</f>
        <v>miércoles</v>
      </c>
      <c r="V461" t="str">
        <f>IF(Sala[[#This Row],[Tiempo de degustación]]&gt;0,"Sí","No")</f>
        <v>Sí</v>
      </c>
      <c r="W461" s="19">
        <f>IF(Sala[[#This Row],[Cobrada]]="Sí",Sala[[#This Row],[Monto total]],0)</f>
        <v>176</v>
      </c>
    </row>
    <row r="462" spans="1:23" x14ac:dyDescent="0.25">
      <c r="A462">
        <v>4</v>
      </c>
      <c r="B462" t="s">
        <v>432</v>
      </c>
      <c r="C462">
        <v>3</v>
      </c>
      <c r="D462" s="2">
        <v>45021</v>
      </c>
      <c r="E462" s="3">
        <v>0.11319444444444444</v>
      </c>
      <c r="F462" s="2">
        <v>45021</v>
      </c>
      <c r="G462" s="3">
        <v>0.24652777777777779</v>
      </c>
      <c r="H462" s="1" t="s">
        <v>20</v>
      </c>
      <c r="I462" t="s">
        <v>25</v>
      </c>
      <c r="J462" t="s">
        <v>13</v>
      </c>
      <c r="K462" s="9">
        <v>21.51</v>
      </c>
      <c r="L462" t="s">
        <v>17</v>
      </c>
      <c r="M462">
        <v>461</v>
      </c>
      <c r="N462" t="s">
        <v>593</v>
      </c>
      <c r="O462" s="3">
        <f>(Sala[[#This Row],[Hora de Salida]]-Sala[[#This Row],[Hora de llegada]])+IF(Sala[[#This Row],[Estado de la Mesa]]="Ocupada",(TEXT((15/(60*24)),"h:mm")),(TEXT(0,"h:mm")))</f>
        <v>0.13333333333333336</v>
      </c>
      <c r="P462" s="5" t="str">
        <f>TEXT(((SUMIF(Cocina[Número de Orden],Sala[[#This Row],[Número de Orden]],Cocina[Tiempo de Preparación]))/(60*24)),"h:mm")</f>
        <v>1:06</v>
      </c>
      <c r="Q462" s="3">
        <f>MAX((Sala[[#This Row],[Tiempo de permanencia]]-Sala[[#This Row],[Tiempo de preparación]]),0)</f>
        <v>8.7500000000000022E-2</v>
      </c>
      <c r="R462" s="8">
        <f>SUMIF(Cocina[Número de Orden],Sala[[#This Row],[Número de Orden]],Cocina[Ganancia bruta])</f>
        <v>99</v>
      </c>
      <c r="S462" s="8">
        <f>SUMIF(Cocina[Número de Orden],Sala[[#This Row],[Número de Orden]],Cocina[Costo Unitario])</f>
        <v>38</v>
      </c>
      <c r="T462" s="2">
        <f>Sala[[#This Row],[Fecha de Salida]]</f>
        <v>45021</v>
      </c>
      <c r="U462" s="7" t="str">
        <f>TEXT(Sala[[#This Row],[Fecha factura]],"dddd")</f>
        <v>miércoles</v>
      </c>
      <c r="V462" t="str">
        <f>IF(Sala[[#This Row],[Tiempo de degustación]]&gt;0,"Sí","No")</f>
        <v>Sí</v>
      </c>
      <c r="W462" s="19">
        <f>IF(Sala[[#This Row],[Cobrada]]="Sí",Sala[[#This Row],[Monto total]],0)</f>
        <v>99</v>
      </c>
    </row>
    <row r="463" spans="1:23" x14ac:dyDescent="0.25">
      <c r="A463">
        <v>9</v>
      </c>
      <c r="B463" t="s">
        <v>63</v>
      </c>
      <c r="C463">
        <v>2</v>
      </c>
      <c r="D463" s="2">
        <v>45021</v>
      </c>
      <c r="E463" s="3">
        <v>9.166666666666666E-2</v>
      </c>
      <c r="F463" s="2">
        <v>45021</v>
      </c>
      <c r="G463" s="3">
        <v>0.18541666666666667</v>
      </c>
      <c r="H463" s="1" t="s">
        <v>16</v>
      </c>
      <c r="I463" t="s">
        <v>8</v>
      </c>
      <c r="J463" t="s">
        <v>601</v>
      </c>
      <c r="K463" s="9">
        <v>21.17</v>
      </c>
      <c r="L463" t="s">
        <v>9</v>
      </c>
      <c r="M463">
        <v>462</v>
      </c>
      <c r="N463" t="s">
        <v>594</v>
      </c>
      <c r="O463" s="3">
        <f>(Sala[[#This Row],[Hora de Salida]]-Sala[[#This Row],[Hora de llegada]])+IF(Sala[[#This Row],[Estado de la Mesa]]="Ocupada",(TEXT((15/(60*24)),"h:mm")),(TEXT(0,"h:mm")))</f>
        <v>9.3750000000000014E-2</v>
      </c>
      <c r="P463" s="5" t="str">
        <f>TEXT(((SUMIF(Cocina[Número de Orden],Sala[[#This Row],[Número de Orden]],Cocina[Tiempo de Preparación]))/(60*24)),"h:mm")</f>
        <v>0:11</v>
      </c>
      <c r="Q463" s="3">
        <f>MAX((Sala[[#This Row],[Tiempo de permanencia]]-Sala[[#This Row],[Tiempo de preparación]]),0)</f>
        <v>8.6111111111111124E-2</v>
      </c>
      <c r="R463" s="8">
        <f>SUMIF(Cocina[Número de Orden],Sala[[#This Row],[Número de Orden]],Cocina[Ganancia bruta])</f>
        <v>99</v>
      </c>
      <c r="S463" s="8">
        <f>SUMIF(Cocina[Número de Orden],Sala[[#This Row],[Número de Orden]],Cocina[Costo Unitario])</f>
        <v>20</v>
      </c>
      <c r="T463" s="2">
        <f>Sala[[#This Row],[Fecha de Salida]]</f>
        <v>45021</v>
      </c>
      <c r="U463" s="7" t="str">
        <f>TEXT(Sala[[#This Row],[Fecha factura]],"dddd")</f>
        <v>miércoles</v>
      </c>
      <c r="V463" t="str">
        <f>IF(Sala[[#This Row],[Tiempo de degustación]]&gt;0,"Sí","No")</f>
        <v>Sí</v>
      </c>
      <c r="W463" s="19">
        <f>IF(Sala[[#This Row],[Cobrada]]="Sí",Sala[[#This Row],[Monto total]],0)</f>
        <v>99</v>
      </c>
    </row>
    <row r="464" spans="1:23" x14ac:dyDescent="0.25">
      <c r="A464">
        <v>7</v>
      </c>
      <c r="B464" t="s">
        <v>433</v>
      </c>
      <c r="C464">
        <v>2</v>
      </c>
      <c r="D464" s="2">
        <v>45021</v>
      </c>
      <c r="E464" s="3">
        <v>3.6805555555555557E-2</v>
      </c>
      <c r="F464" s="2">
        <v>45021</v>
      </c>
      <c r="G464" s="3">
        <v>0.13402777777777777</v>
      </c>
      <c r="H464" s="1" t="s">
        <v>16</v>
      </c>
      <c r="I464" t="s">
        <v>8</v>
      </c>
      <c r="J464" t="s">
        <v>600</v>
      </c>
      <c r="K464" s="9">
        <v>17.07</v>
      </c>
      <c r="L464" t="s">
        <v>28</v>
      </c>
      <c r="M464">
        <v>463</v>
      </c>
      <c r="N464" t="s">
        <v>21</v>
      </c>
      <c r="O464" s="3">
        <f>(Sala[[#This Row],[Hora de Salida]]-Sala[[#This Row],[Hora de llegada]])+IF(Sala[[#This Row],[Estado de la Mesa]]="Ocupada",(TEXT((15/(60*24)),"h:mm")),(TEXT(0,"h:mm")))</f>
        <v>0.10763888888888888</v>
      </c>
      <c r="P464" s="5" t="str">
        <f>TEXT(((SUMIF(Cocina[Número de Orden],Sala[[#This Row],[Número de Orden]],Cocina[Tiempo de Preparación]))/(60*24)),"h:mm")</f>
        <v>0:14</v>
      </c>
      <c r="Q464" s="3">
        <f>MAX((Sala[[#This Row],[Tiempo de permanencia]]-Sala[[#This Row],[Tiempo de preparación]]),0)</f>
        <v>9.7916666666666652E-2</v>
      </c>
      <c r="R464" s="8">
        <f>SUMIF(Cocina[Número de Orden],Sala[[#This Row],[Número de Orden]],Cocina[Ganancia bruta])</f>
        <v>93</v>
      </c>
      <c r="S464" s="8">
        <f>SUMIF(Cocina[Número de Orden],Sala[[#This Row],[Número de Orden]],Cocina[Costo Unitario])</f>
        <v>19</v>
      </c>
      <c r="T464" s="2">
        <f>Sala[[#This Row],[Fecha de Salida]]</f>
        <v>45021</v>
      </c>
      <c r="U464" s="7" t="str">
        <f>TEXT(Sala[[#This Row],[Fecha factura]],"dddd")</f>
        <v>miércoles</v>
      </c>
      <c r="V464" t="str">
        <f>IF(Sala[[#This Row],[Tiempo de degustación]]&gt;0,"Sí","No")</f>
        <v>Sí</v>
      </c>
      <c r="W464" s="19">
        <f>IF(Sala[[#This Row],[Cobrada]]="Sí",Sala[[#This Row],[Monto total]],0)</f>
        <v>93</v>
      </c>
    </row>
    <row r="465" spans="1:23" x14ac:dyDescent="0.25">
      <c r="A465">
        <v>16</v>
      </c>
      <c r="B465" t="s">
        <v>103</v>
      </c>
      <c r="C465">
        <v>1</v>
      </c>
      <c r="D465" s="2">
        <v>45021</v>
      </c>
      <c r="E465" s="3">
        <v>5.6250000000000001E-2</v>
      </c>
      <c r="F465" s="2">
        <v>45021</v>
      </c>
      <c r="G465" s="3">
        <v>0.19375000000000001</v>
      </c>
      <c r="H465" s="1" t="s">
        <v>23</v>
      </c>
      <c r="I465" t="s">
        <v>8</v>
      </c>
      <c r="J465" t="s">
        <v>601</v>
      </c>
      <c r="K465" s="9">
        <v>48.5</v>
      </c>
      <c r="L465" t="s">
        <v>9</v>
      </c>
      <c r="M465">
        <v>464</v>
      </c>
      <c r="N465" t="s">
        <v>47</v>
      </c>
      <c r="O465" s="3">
        <f>(Sala[[#This Row],[Hora de Salida]]-Sala[[#This Row],[Hora de llegada]])+IF(Sala[[#This Row],[Estado de la Mesa]]="Ocupada",(TEXT((15/(60*24)),"h:mm")),(TEXT(0,"h:mm")))</f>
        <v>0.13750000000000001</v>
      </c>
      <c r="P465" s="5" t="str">
        <f>TEXT(((SUMIF(Cocina[Número de Orden],Sala[[#This Row],[Número de Orden]],Cocina[Tiempo de Preparación]))/(60*24)),"h:mm")</f>
        <v>1:24</v>
      </c>
      <c r="Q465" s="3">
        <f>MAX((Sala[[#This Row],[Tiempo de permanencia]]-Sala[[#This Row],[Tiempo de preparación]]),0)</f>
        <v>7.9166666666666677E-2</v>
      </c>
      <c r="R465" s="8">
        <f>SUMIF(Cocina[Número de Orden],Sala[[#This Row],[Número de Orden]],Cocina[Ganancia bruta])</f>
        <v>154</v>
      </c>
      <c r="S465" s="8">
        <f>SUMIF(Cocina[Número de Orden],Sala[[#This Row],[Número de Orden]],Cocina[Costo Unitario])</f>
        <v>44</v>
      </c>
      <c r="T465" s="2">
        <f>Sala[[#This Row],[Fecha de Salida]]</f>
        <v>45021</v>
      </c>
      <c r="U465" s="7" t="str">
        <f>TEXT(Sala[[#This Row],[Fecha factura]],"dddd")</f>
        <v>miércoles</v>
      </c>
      <c r="V465" t="str">
        <f>IF(Sala[[#This Row],[Tiempo de degustación]]&gt;0,"Sí","No")</f>
        <v>Sí</v>
      </c>
      <c r="W465" s="19">
        <f>IF(Sala[[#This Row],[Cobrada]]="Sí",Sala[[#This Row],[Monto total]],0)</f>
        <v>154</v>
      </c>
    </row>
    <row r="466" spans="1:23" x14ac:dyDescent="0.25">
      <c r="A466">
        <v>4</v>
      </c>
      <c r="B466" t="s">
        <v>434</v>
      </c>
      <c r="C466">
        <v>2</v>
      </c>
      <c r="D466" s="2">
        <v>45021</v>
      </c>
      <c r="E466" s="3">
        <v>4.9305555555555554E-2</v>
      </c>
      <c r="F466" s="2">
        <v>45021</v>
      </c>
      <c r="G466" s="3">
        <v>0.15138888888888888</v>
      </c>
      <c r="H466" s="1" t="s">
        <v>11</v>
      </c>
      <c r="I466" t="s">
        <v>8</v>
      </c>
      <c r="J466" t="s">
        <v>601</v>
      </c>
      <c r="K466" s="9">
        <v>44.9</v>
      </c>
      <c r="L466" t="s">
        <v>28</v>
      </c>
      <c r="M466">
        <v>465</v>
      </c>
      <c r="N466" t="s">
        <v>34</v>
      </c>
      <c r="O466" s="3">
        <f>(Sala[[#This Row],[Hora de Salida]]-Sala[[#This Row],[Hora de llegada]])+IF(Sala[[#This Row],[Estado de la Mesa]]="Ocupada",(TEXT((15/(60*24)),"h:mm")),(TEXT(0,"h:mm")))</f>
        <v>0.1125</v>
      </c>
      <c r="P466" s="5" t="str">
        <f>TEXT(((SUMIF(Cocina[Número de Orden],Sala[[#This Row],[Número de Orden]],Cocina[Tiempo de Preparación]))/(60*24)),"h:mm")</f>
        <v>1:00</v>
      </c>
      <c r="Q466" s="3">
        <f>MAX((Sala[[#This Row],[Tiempo de permanencia]]-Sala[[#This Row],[Tiempo de preparación]]),0)</f>
        <v>7.0833333333333331E-2</v>
      </c>
      <c r="R466" s="8">
        <f>SUMIF(Cocina[Número de Orden],Sala[[#This Row],[Número de Orden]],Cocina[Ganancia bruta])</f>
        <v>121</v>
      </c>
      <c r="S466" s="8">
        <f>SUMIF(Cocina[Número de Orden],Sala[[#This Row],[Número de Orden]],Cocina[Costo Unitario])</f>
        <v>29</v>
      </c>
      <c r="T466" s="2">
        <f>Sala[[#This Row],[Fecha de Salida]]</f>
        <v>45021</v>
      </c>
      <c r="U466" s="7" t="str">
        <f>TEXT(Sala[[#This Row],[Fecha factura]],"dddd")</f>
        <v>miércoles</v>
      </c>
      <c r="V466" t="str">
        <f>IF(Sala[[#This Row],[Tiempo de degustación]]&gt;0,"Sí","No")</f>
        <v>Sí</v>
      </c>
      <c r="W466" s="19">
        <f>IF(Sala[[#This Row],[Cobrada]]="Sí",Sala[[#This Row],[Monto total]],0)</f>
        <v>121</v>
      </c>
    </row>
    <row r="467" spans="1:23" x14ac:dyDescent="0.25">
      <c r="A467">
        <v>4</v>
      </c>
      <c r="B467" t="s">
        <v>435</v>
      </c>
      <c r="C467">
        <v>1</v>
      </c>
      <c r="D467" s="2">
        <v>45021</v>
      </c>
      <c r="E467" s="3">
        <v>7.9166666666666663E-2</v>
      </c>
      <c r="F467" s="2">
        <v>45021</v>
      </c>
      <c r="G467" s="3">
        <v>0.18055555555555555</v>
      </c>
      <c r="H467" s="1" t="s">
        <v>11</v>
      </c>
      <c r="I467" t="s">
        <v>8</v>
      </c>
      <c r="J467" t="s">
        <v>601</v>
      </c>
      <c r="K467" s="9">
        <v>26.63</v>
      </c>
      <c r="L467" t="s">
        <v>17</v>
      </c>
      <c r="M467">
        <v>466</v>
      </c>
      <c r="N467" t="s">
        <v>32</v>
      </c>
      <c r="O467" s="3">
        <f>(Sala[[#This Row],[Hora de Salida]]-Sala[[#This Row],[Hora de llegada]])+IF(Sala[[#This Row],[Estado de la Mesa]]="Ocupada",(TEXT((15/(60*24)),"h:mm")),(TEXT(0,"h:mm")))</f>
        <v>0.10138888888888889</v>
      </c>
      <c r="P467" s="5" t="str">
        <f>TEXT(((SUMIF(Cocina[Número de Orden],Sala[[#This Row],[Número de Orden]],Cocina[Tiempo de Preparación]))/(60*24)),"h:mm")</f>
        <v>2:25</v>
      </c>
      <c r="Q467" s="3">
        <f>MAX((Sala[[#This Row],[Tiempo de permanencia]]-Sala[[#This Row],[Tiempo de preparación]]),0)</f>
        <v>6.9444444444444198E-4</v>
      </c>
      <c r="R467" s="8">
        <f>SUMIF(Cocina[Número de Orden],Sala[[#This Row],[Número de Orden]],Cocina[Ganancia bruta])</f>
        <v>140</v>
      </c>
      <c r="S467" s="8">
        <f>SUMIF(Cocina[Número de Orden],Sala[[#This Row],[Número de Orden]],Cocina[Costo Unitario])</f>
        <v>47</v>
      </c>
      <c r="T467" s="2">
        <f>Sala[[#This Row],[Fecha de Salida]]</f>
        <v>45021</v>
      </c>
      <c r="U467" s="7" t="str">
        <f>TEXT(Sala[[#This Row],[Fecha factura]],"dddd")</f>
        <v>miércoles</v>
      </c>
      <c r="V467" t="str">
        <f>IF(Sala[[#This Row],[Tiempo de degustación]]&gt;0,"Sí","No")</f>
        <v>Sí</v>
      </c>
      <c r="W467" s="19">
        <f>IF(Sala[[#This Row],[Cobrada]]="Sí",Sala[[#This Row],[Monto total]],0)</f>
        <v>140</v>
      </c>
    </row>
    <row r="468" spans="1:23" x14ac:dyDescent="0.25">
      <c r="A468">
        <v>15</v>
      </c>
      <c r="B468" t="s">
        <v>436</v>
      </c>
      <c r="C468">
        <v>3</v>
      </c>
      <c r="D468" s="2">
        <v>45021</v>
      </c>
      <c r="E468" s="3">
        <v>0.1125</v>
      </c>
      <c r="F468" s="2">
        <v>45021</v>
      </c>
      <c r="G468" s="3">
        <v>0.1763888888888889</v>
      </c>
      <c r="H468" s="1" t="s">
        <v>11</v>
      </c>
      <c r="I468" t="s">
        <v>8</v>
      </c>
      <c r="J468" t="s">
        <v>600</v>
      </c>
      <c r="K468" s="9">
        <v>42.31</v>
      </c>
      <c r="L468" t="s">
        <v>9</v>
      </c>
      <c r="M468">
        <v>467</v>
      </c>
      <c r="N468" t="s">
        <v>593</v>
      </c>
      <c r="O468" s="3">
        <f>(Sala[[#This Row],[Hora de Salida]]-Sala[[#This Row],[Hora de llegada]])+IF(Sala[[#This Row],[Estado de la Mesa]]="Ocupada",(TEXT((15/(60*24)),"h:mm")),(TEXT(0,"h:mm")))</f>
        <v>6.3888888888888898E-2</v>
      </c>
      <c r="P468" s="5" t="str">
        <f>TEXT(((SUMIF(Cocina[Número de Orden],Sala[[#This Row],[Número de Orden]],Cocina[Tiempo de Preparación]))/(60*24)),"h:mm")</f>
        <v>1:12</v>
      </c>
      <c r="Q468" s="3">
        <f>MAX((Sala[[#This Row],[Tiempo de permanencia]]-Sala[[#This Row],[Tiempo de preparación]]),0)</f>
        <v>1.3888888888888895E-2</v>
      </c>
      <c r="R468" s="8">
        <f>SUMIF(Cocina[Número de Orden],Sala[[#This Row],[Número de Orden]],Cocina[Ganancia bruta])</f>
        <v>143</v>
      </c>
      <c r="S468" s="8">
        <f>SUMIF(Cocina[Número de Orden],Sala[[#This Row],[Número de Orden]],Cocina[Costo Unitario])</f>
        <v>33</v>
      </c>
      <c r="T468" s="2">
        <f>Sala[[#This Row],[Fecha de Salida]]</f>
        <v>45021</v>
      </c>
      <c r="U468" s="7" t="str">
        <f>TEXT(Sala[[#This Row],[Fecha factura]],"dddd")</f>
        <v>miércoles</v>
      </c>
      <c r="V468" t="str">
        <f>IF(Sala[[#This Row],[Tiempo de degustación]]&gt;0,"Sí","No")</f>
        <v>Sí</v>
      </c>
      <c r="W468" s="19">
        <f>IF(Sala[[#This Row],[Cobrada]]="Sí",Sala[[#This Row],[Monto total]],0)</f>
        <v>143</v>
      </c>
    </row>
    <row r="469" spans="1:23" x14ac:dyDescent="0.25">
      <c r="A469">
        <v>14</v>
      </c>
      <c r="B469" t="s">
        <v>437</v>
      </c>
      <c r="C469">
        <v>6</v>
      </c>
      <c r="D469" s="2">
        <v>45021</v>
      </c>
      <c r="E469" s="3">
        <v>0.12430555555555556</v>
      </c>
      <c r="F469" s="2">
        <v>45021</v>
      </c>
      <c r="G469" s="3">
        <v>0.23958333333333334</v>
      </c>
      <c r="H469" s="1" t="s">
        <v>16</v>
      </c>
      <c r="I469" t="s">
        <v>12</v>
      </c>
      <c r="J469" t="s">
        <v>601</v>
      </c>
      <c r="K469" s="9">
        <v>14.28</v>
      </c>
      <c r="L469" t="s">
        <v>9</v>
      </c>
      <c r="M469">
        <v>468</v>
      </c>
      <c r="N469" t="s">
        <v>59</v>
      </c>
      <c r="O469" s="3">
        <f>(Sala[[#This Row],[Hora de Salida]]-Sala[[#This Row],[Hora de llegada]])+IF(Sala[[#This Row],[Estado de la Mesa]]="Ocupada",(TEXT((15/(60*24)),"h:mm")),(TEXT(0,"h:mm")))</f>
        <v>0.11527777777777778</v>
      </c>
      <c r="P469" s="5" t="str">
        <f>TEXT(((SUMIF(Cocina[Número de Orden],Sala[[#This Row],[Número de Orden]],Cocina[Tiempo de Preparación]))/(60*24)),"h:mm")</f>
        <v>1:03</v>
      </c>
      <c r="Q469" s="3">
        <f>MAX((Sala[[#This Row],[Tiempo de permanencia]]-Sala[[#This Row],[Tiempo de preparación]]),0)</f>
        <v>7.1527777777777787E-2</v>
      </c>
      <c r="R469" s="8">
        <f>SUMIF(Cocina[Número de Orden],Sala[[#This Row],[Número de Orden]],Cocina[Ganancia bruta])</f>
        <v>106</v>
      </c>
      <c r="S469" s="8">
        <f>SUMIF(Cocina[Número de Orden],Sala[[#This Row],[Número de Orden]],Cocina[Costo Unitario])</f>
        <v>39</v>
      </c>
      <c r="T469" s="2">
        <f>Sala[[#This Row],[Fecha de Salida]]</f>
        <v>45021</v>
      </c>
      <c r="U469" s="7" t="str">
        <f>TEXT(Sala[[#This Row],[Fecha factura]],"dddd")</f>
        <v>miércoles</v>
      </c>
      <c r="V469" t="str">
        <f>IF(Sala[[#This Row],[Tiempo de degustación]]&gt;0,"Sí","No")</f>
        <v>Sí</v>
      </c>
      <c r="W469" s="19">
        <f>IF(Sala[[#This Row],[Cobrada]]="Sí",Sala[[#This Row],[Monto total]],0)</f>
        <v>106</v>
      </c>
    </row>
    <row r="470" spans="1:23" x14ac:dyDescent="0.25">
      <c r="A470">
        <v>1</v>
      </c>
      <c r="B470" t="s">
        <v>438</v>
      </c>
      <c r="C470">
        <v>2</v>
      </c>
      <c r="D470" s="2">
        <v>45021</v>
      </c>
      <c r="E470" s="3">
        <v>0.12291666666666666</v>
      </c>
      <c r="F470" s="2">
        <v>45021</v>
      </c>
      <c r="G470" s="3">
        <v>0.22361111111111112</v>
      </c>
      <c r="H470" s="1" t="s">
        <v>11</v>
      </c>
      <c r="I470" t="s">
        <v>25</v>
      </c>
      <c r="J470" t="s">
        <v>601</v>
      </c>
      <c r="K470" s="9">
        <v>25.26</v>
      </c>
      <c r="L470" t="s">
        <v>9</v>
      </c>
      <c r="M470">
        <v>469</v>
      </c>
      <c r="N470" t="s">
        <v>14</v>
      </c>
      <c r="O470" s="3">
        <f>(Sala[[#This Row],[Hora de Salida]]-Sala[[#This Row],[Hora de llegada]])+IF(Sala[[#This Row],[Estado de la Mesa]]="Ocupada",(TEXT((15/(60*24)),"h:mm")),(TEXT(0,"h:mm")))</f>
        <v>0.10069444444444446</v>
      </c>
      <c r="P470" s="5" t="str">
        <f>TEXT(((SUMIF(Cocina[Número de Orden],Sala[[#This Row],[Número de Orden]],Cocina[Tiempo de Preparación]))/(60*24)),"h:mm")</f>
        <v>1:06</v>
      </c>
      <c r="Q470" s="3">
        <f>MAX((Sala[[#This Row],[Tiempo de permanencia]]-Sala[[#This Row],[Tiempo de preparación]]),0)</f>
        <v>5.4861111111111131E-2</v>
      </c>
      <c r="R470" s="8">
        <f>SUMIF(Cocina[Número de Orden],Sala[[#This Row],[Número de Orden]],Cocina[Ganancia bruta])</f>
        <v>137</v>
      </c>
      <c r="S470" s="8">
        <f>SUMIF(Cocina[Número de Orden],Sala[[#This Row],[Número de Orden]],Cocina[Costo Unitario])</f>
        <v>40</v>
      </c>
      <c r="T470" s="2">
        <f>Sala[[#This Row],[Fecha de Salida]]</f>
        <v>45021</v>
      </c>
      <c r="U470" s="7" t="str">
        <f>TEXT(Sala[[#This Row],[Fecha factura]],"dddd")</f>
        <v>miércoles</v>
      </c>
      <c r="V470" t="str">
        <f>IF(Sala[[#This Row],[Tiempo de degustación]]&gt;0,"Sí","No")</f>
        <v>Sí</v>
      </c>
      <c r="W470" s="19">
        <f>IF(Sala[[#This Row],[Cobrada]]="Sí",Sala[[#This Row],[Monto total]],0)</f>
        <v>137</v>
      </c>
    </row>
    <row r="471" spans="1:23" x14ac:dyDescent="0.25">
      <c r="A471">
        <v>17</v>
      </c>
      <c r="B471" t="s">
        <v>439</v>
      </c>
      <c r="C471">
        <v>3</v>
      </c>
      <c r="D471" s="2">
        <v>45021</v>
      </c>
      <c r="E471" s="3">
        <v>7.013888888888889E-2</v>
      </c>
      <c r="F471" s="2">
        <v>45021</v>
      </c>
      <c r="G471" s="3">
        <v>0.17847222222222223</v>
      </c>
      <c r="H471" s="1" t="s">
        <v>23</v>
      </c>
      <c r="I471" t="s">
        <v>8</v>
      </c>
      <c r="J471" t="s">
        <v>601</v>
      </c>
      <c r="K471" s="9">
        <v>47.46</v>
      </c>
      <c r="L471" t="s">
        <v>28</v>
      </c>
      <c r="M471">
        <v>470</v>
      </c>
      <c r="N471" t="s">
        <v>34</v>
      </c>
      <c r="O471" s="3">
        <f>(Sala[[#This Row],[Hora de Salida]]-Sala[[#This Row],[Hora de llegada]])+IF(Sala[[#This Row],[Estado de la Mesa]]="Ocupada",(TEXT((15/(60*24)),"h:mm")),(TEXT(0,"h:mm")))</f>
        <v>0.11875000000000001</v>
      </c>
      <c r="P471" s="5" t="str">
        <f>TEXT(((SUMIF(Cocina[Número de Orden],Sala[[#This Row],[Número de Orden]],Cocina[Tiempo de Preparación]))/(60*24)),"h:mm")</f>
        <v>1:12</v>
      </c>
      <c r="Q471" s="3">
        <f>MAX((Sala[[#This Row],[Tiempo de permanencia]]-Sala[[#This Row],[Tiempo de preparación]]),0)</f>
        <v>6.8750000000000006E-2</v>
      </c>
      <c r="R471" s="8">
        <f>SUMIF(Cocina[Número de Orden],Sala[[#This Row],[Número de Orden]],Cocina[Ganancia bruta])</f>
        <v>78</v>
      </c>
      <c r="S471" s="8">
        <f>SUMIF(Cocina[Número de Orden],Sala[[#This Row],[Número de Orden]],Cocina[Costo Unitario])</f>
        <v>24</v>
      </c>
      <c r="T471" s="2">
        <f>Sala[[#This Row],[Fecha de Salida]]</f>
        <v>45021</v>
      </c>
      <c r="U471" s="7" t="str">
        <f>TEXT(Sala[[#This Row],[Fecha factura]],"dddd")</f>
        <v>miércoles</v>
      </c>
      <c r="V471" t="str">
        <f>IF(Sala[[#This Row],[Tiempo de degustación]]&gt;0,"Sí","No")</f>
        <v>Sí</v>
      </c>
      <c r="W471" s="19">
        <f>IF(Sala[[#This Row],[Cobrada]]="Sí",Sala[[#This Row],[Monto total]],0)</f>
        <v>78</v>
      </c>
    </row>
    <row r="472" spans="1:23" x14ac:dyDescent="0.25">
      <c r="A472">
        <v>7</v>
      </c>
      <c r="B472" t="s">
        <v>440</v>
      </c>
      <c r="C472">
        <v>6</v>
      </c>
      <c r="D472" s="2">
        <v>45021</v>
      </c>
      <c r="E472" s="3">
        <v>0.15</v>
      </c>
      <c r="F472" s="2">
        <v>45021</v>
      </c>
      <c r="G472" s="3">
        <v>0.23472222222222222</v>
      </c>
      <c r="H472" s="1" t="s">
        <v>23</v>
      </c>
      <c r="I472" t="s">
        <v>12</v>
      </c>
      <c r="J472" t="s">
        <v>600</v>
      </c>
      <c r="K472" s="9">
        <v>28.49</v>
      </c>
      <c r="L472" t="s">
        <v>9</v>
      </c>
      <c r="M472">
        <v>471</v>
      </c>
      <c r="N472" t="s">
        <v>593</v>
      </c>
      <c r="O472" s="3">
        <f>(Sala[[#This Row],[Hora de Salida]]-Sala[[#This Row],[Hora de llegada]])+IF(Sala[[#This Row],[Estado de la Mesa]]="Ocupada",(TEXT((15/(60*24)),"h:mm")),(TEXT(0,"h:mm")))</f>
        <v>8.4722222222222227E-2</v>
      </c>
      <c r="P472" s="5" t="str">
        <f>TEXT(((SUMIF(Cocina[Número de Orden],Sala[[#This Row],[Número de Orden]],Cocina[Tiempo de Preparación]))/(60*24)),"h:mm")</f>
        <v>0:57</v>
      </c>
      <c r="Q472" s="3">
        <f>MAX((Sala[[#This Row],[Tiempo de permanencia]]-Sala[[#This Row],[Tiempo de preparación]]),0)</f>
        <v>4.5138888888888895E-2</v>
      </c>
      <c r="R472" s="8">
        <f>SUMIF(Cocina[Número de Orden],Sala[[#This Row],[Número de Orden]],Cocina[Ganancia bruta])</f>
        <v>105</v>
      </c>
      <c r="S472" s="8">
        <f>SUMIF(Cocina[Número de Orden],Sala[[#This Row],[Número de Orden]],Cocina[Costo Unitario])</f>
        <v>21</v>
      </c>
      <c r="T472" s="2">
        <f>Sala[[#This Row],[Fecha de Salida]]</f>
        <v>45021</v>
      </c>
      <c r="U472" s="7" t="str">
        <f>TEXT(Sala[[#This Row],[Fecha factura]],"dddd")</f>
        <v>miércoles</v>
      </c>
      <c r="V472" t="str">
        <f>IF(Sala[[#This Row],[Tiempo de degustación]]&gt;0,"Sí","No")</f>
        <v>Sí</v>
      </c>
      <c r="W472" s="19">
        <f>IF(Sala[[#This Row],[Cobrada]]="Sí",Sala[[#This Row],[Monto total]],0)</f>
        <v>105</v>
      </c>
    </row>
    <row r="473" spans="1:23" x14ac:dyDescent="0.25">
      <c r="A473">
        <v>20</v>
      </c>
      <c r="B473" t="s">
        <v>441</v>
      </c>
      <c r="C473">
        <v>2</v>
      </c>
      <c r="D473" s="2">
        <v>45021</v>
      </c>
      <c r="E473" s="3">
        <v>0.16458333333333333</v>
      </c>
      <c r="F473" s="2">
        <v>45021</v>
      </c>
      <c r="G473" s="3">
        <v>0.28611111111111109</v>
      </c>
      <c r="H473" s="1" t="s">
        <v>16</v>
      </c>
      <c r="I473" t="s">
        <v>8</v>
      </c>
      <c r="J473" t="s">
        <v>13</v>
      </c>
      <c r="K473" s="9">
        <v>36.79</v>
      </c>
      <c r="L473" t="s">
        <v>28</v>
      </c>
      <c r="M473">
        <v>472</v>
      </c>
      <c r="N473" t="s">
        <v>34</v>
      </c>
      <c r="O473" s="3">
        <f>(Sala[[#This Row],[Hora de Salida]]-Sala[[#This Row],[Hora de llegada]])+IF(Sala[[#This Row],[Estado de la Mesa]]="Ocupada",(TEXT((15/(60*24)),"h:mm")),(TEXT(0,"h:mm")))</f>
        <v>0.13194444444444442</v>
      </c>
      <c r="P473" s="5" t="str">
        <f>TEXT(((SUMIF(Cocina[Número de Orden],Sala[[#This Row],[Número de Orden]],Cocina[Tiempo de Preparación]))/(60*24)),"h:mm")</f>
        <v>1:13</v>
      </c>
      <c r="Q473" s="3">
        <f>MAX((Sala[[#This Row],[Tiempo de permanencia]]-Sala[[#This Row],[Tiempo de preparación]]),0)</f>
        <v>8.1249999999999975E-2</v>
      </c>
      <c r="R473" s="8">
        <f>SUMIF(Cocina[Número de Orden],Sala[[#This Row],[Número de Orden]],Cocina[Ganancia bruta])</f>
        <v>114</v>
      </c>
      <c r="S473" s="8">
        <f>SUMIF(Cocina[Número de Orden],Sala[[#This Row],[Número de Orden]],Cocina[Costo Unitario])</f>
        <v>34</v>
      </c>
      <c r="T473" s="2">
        <f>Sala[[#This Row],[Fecha de Salida]]</f>
        <v>45021</v>
      </c>
      <c r="U473" s="7" t="str">
        <f>TEXT(Sala[[#This Row],[Fecha factura]],"dddd")</f>
        <v>miércoles</v>
      </c>
      <c r="V473" t="str">
        <f>IF(Sala[[#This Row],[Tiempo de degustación]]&gt;0,"Sí","No")</f>
        <v>Sí</v>
      </c>
      <c r="W473" s="19">
        <f>IF(Sala[[#This Row],[Cobrada]]="Sí",Sala[[#This Row],[Monto total]],0)</f>
        <v>114</v>
      </c>
    </row>
    <row r="474" spans="1:23" x14ac:dyDescent="0.25">
      <c r="A474">
        <v>13</v>
      </c>
      <c r="B474" t="s">
        <v>442</v>
      </c>
      <c r="C474">
        <v>4</v>
      </c>
      <c r="D474" s="2">
        <v>45022</v>
      </c>
      <c r="E474" s="3">
        <v>0.15</v>
      </c>
      <c r="F474" s="2">
        <v>45022</v>
      </c>
      <c r="G474" s="3">
        <v>0.29444444444444445</v>
      </c>
      <c r="H474" s="1" t="s">
        <v>16</v>
      </c>
      <c r="I474" t="s">
        <v>8</v>
      </c>
      <c r="J474" t="s">
        <v>600</v>
      </c>
      <c r="K474" s="9">
        <v>15.63</v>
      </c>
      <c r="L474" t="s">
        <v>28</v>
      </c>
      <c r="M474">
        <v>473</v>
      </c>
      <c r="N474" t="s">
        <v>21</v>
      </c>
      <c r="O474" s="3">
        <f>(Sala[[#This Row],[Hora de Salida]]-Sala[[#This Row],[Hora de llegada]])+IF(Sala[[#This Row],[Estado de la Mesa]]="Ocupada",(TEXT((15/(60*24)),"h:mm")),(TEXT(0,"h:mm")))</f>
        <v>0.15486111111111112</v>
      </c>
      <c r="P474" s="5" t="str">
        <f>TEXT(((SUMIF(Cocina[Número de Orden],Sala[[#This Row],[Número de Orden]],Cocina[Tiempo de Preparación]))/(60*24)),"h:mm")</f>
        <v>1:01</v>
      </c>
      <c r="Q474" s="3">
        <f>MAX((Sala[[#This Row],[Tiempo de permanencia]]-Sala[[#This Row],[Tiempo de preparación]]),0)</f>
        <v>0.1125</v>
      </c>
      <c r="R474" s="8">
        <f>SUMIF(Cocina[Número de Orden],Sala[[#This Row],[Número de Orden]],Cocina[Ganancia bruta])</f>
        <v>79</v>
      </c>
      <c r="S474" s="8">
        <f>SUMIF(Cocina[Número de Orden],Sala[[#This Row],[Número de Orden]],Cocina[Costo Unitario])</f>
        <v>34</v>
      </c>
      <c r="T474" s="2">
        <f>Sala[[#This Row],[Fecha de Salida]]</f>
        <v>45022</v>
      </c>
      <c r="U474" s="7" t="str">
        <f>TEXT(Sala[[#This Row],[Fecha factura]],"dddd")</f>
        <v>jueves</v>
      </c>
      <c r="V474" t="str">
        <f>IF(Sala[[#This Row],[Tiempo de degustación]]&gt;0,"Sí","No")</f>
        <v>Sí</v>
      </c>
      <c r="W474" s="19">
        <f>IF(Sala[[#This Row],[Cobrada]]="Sí",Sala[[#This Row],[Monto total]],0)</f>
        <v>79</v>
      </c>
    </row>
    <row r="475" spans="1:23" x14ac:dyDescent="0.25">
      <c r="A475">
        <v>2</v>
      </c>
      <c r="B475" t="s">
        <v>443</v>
      </c>
      <c r="C475">
        <v>6</v>
      </c>
      <c r="D475" s="2">
        <v>45022</v>
      </c>
      <c r="E475" s="3">
        <v>7.7777777777777779E-2</v>
      </c>
      <c r="F475" s="2">
        <v>45022</v>
      </c>
      <c r="G475" s="3">
        <v>0.14722222222222223</v>
      </c>
      <c r="H475" s="1" t="s">
        <v>23</v>
      </c>
      <c r="I475" t="s">
        <v>8</v>
      </c>
      <c r="J475" t="s">
        <v>601</v>
      </c>
      <c r="K475" s="9">
        <v>21.66</v>
      </c>
      <c r="L475" t="s">
        <v>17</v>
      </c>
      <c r="M475">
        <v>474</v>
      </c>
      <c r="N475" t="s">
        <v>593</v>
      </c>
      <c r="O475" s="3">
        <f>(Sala[[#This Row],[Hora de Salida]]-Sala[[#This Row],[Hora de llegada]])+IF(Sala[[#This Row],[Estado de la Mesa]]="Ocupada",(TEXT((15/(60*24)),"h:mm")),(TEXT(0,"h:mm")))</f>
        <v>6.9444444444444448E-2</v>
      </c>
      <c r="P475" s="5" t="str">
        <f>TEXT(((SUMIF(Cocina[Número de Orden],Sala[[#This Row],[Número de Orden]],Cocina[Tiempo de Preparación]))/(60*24)),"h:mm")</f>
        <v>2:41</v>
      </c>
      <c r="Q475" s="3">
        <f>MAX((Sala[[#This Row],[Tiempo de permanencia]]-Sala[[#This Row],[Tiempo de preparación]]),0)</f>
        <v>0</v>
      </c>
      <c r="R475" s="8">
        <f>SUMIF(Cocina[Número de Orden],Sala[[#This Row],[Número de Orden]],Cocina[Ganancia bruta])</f>
        <v>178</v>
      </c>
      <c r="S475" s="8">
        <f>SUMIF(Cocina[Número de Orden],Sala[[#This Row],[Número de Orden]],Cocina[Costo Unitario])</f>
        <v>72</v>
      </c>
      <c r="T475" s="2">
        <f>Sala[[#This Row],[Fecha de Salida]]</f>
        <v>45022</v>
      </c>
      <c r="U475" s="7" t="str">
        <f>TEXT(Sala[[#This Row],[Fecha factura]],"dddd")</f>
        <v>jueves</v>
      </c>
      <c r="V475" t="str">
        <f>IF(Sala[[#This Row],[Tiempo de degustación]]&gt;0,"Sí","No")</f>
        <v>No</v>
      </c>
      <c r="W475" s="19">
        <f>IF(Sala[[#This Row],[Cobrada]]="Sí",Sala[[#This Row],[Monto total]],0)</f>
        <v>0</v>
      </c>
    </row>
    <row r="476" spans="1:23" x14ac:dyDescent="0.25">
      <c r="A476">
        <v>18</v>
      </c>
      <c r="B476" t="s">
        <v>350</v>
      </c>
      <c r="C476">
        <v>4</v>
      </c>
      <c r="D476" s="2">
        <v>45022</v>
      </c>
      <c r="E476" s="3">
        <v>0.13680555555555557</v>
      </c>
      <c r="F476" s="2">
        <v>45022</v>
      </c>
      <c r="G476" s="3">
        <v>0.24305555555555555</v>
      </c>
      <c r="H476" s="1" t="s">
        <v>20</v>
      </c>
      <c r="I476" t="s">
        <v>25</v>
      </c>
      <c r="J476" t="s">
        <v>600</v>
      </c>
      <c r="K476" s="9">
        <v>19.55</v>
      </c>
      <c r="L476" t="s">
        <v>28</v>
      </c>
      <c r="M476">
        <v>475</v>
      </c>
      <c r="N476" t="s">
        <v>21</v>
      </c>
      <c r="O476" s="3">
        <f>(Sala[[#This Row],[Hora de Salida]]-Sala[[#This Row],[Hora de llegada]])+IF(Sala[[#This Row],[Estado de la Mesa]]="Ocupada",(TEXT((15/(60*24)),"h:mm")),(TEXT(0,"h:mm")))</f>
        <v>0.11666666666666665</v>
      </c>
      <c r="P476" s="5" t="str">
        <f>TEXT(((SUMIF(Cocina[Número de Orden],Sala[[#This Row],[Número de Orden]],Cocina[Tiempo de Preparación]))/(60*24)),"h:mm")</f>
        <v>0:35</v>
      </c>
      <c r="Q476" s="3">
        <f>MAX((Sala[[#This Row],[Tiempo de permanencia]]-Sala[[#This Row],[Tiempo de preparación]]),0)</f>
        <v>9.2361111111111102E-2</v>
      </c>
      <c r="R476" s="8">
        <f>SUMIF(Cocina[Número de Orden],Sala[[#This Row],[Número de Orden]],Cocina[Ganancia bruta])</f>
        <v>174</v>
      </c>
      <c r="S476" s="8">
        <f>SUMIF(Cocina[Número de Orden],Sala[[#This Row],[Número de Orden]],Cocina[Costo Unitario])</f>
        <v>34</v>
      </c>
      <c r="T476" s="2">
        <f>Sala[[#This Row],[Fecha de Salida]]</f>
        <v>45022</v>
      </c>
      <c r="U476" s="7" t="str">
        <f>TEXT(Sala[[#This Row],[Fecha factura]],"dddd")</f>
        <v>jueves</v>
      </c>
      <c r="V476" t="str">
        <f>IF(Sala[[#This Row],[Tiempo de degustación]]&gt;0,"Sí","No")</f>
        <v>Sí</v>
      </c>
      <c r="W476" s="19">
        <f>IF(Sala[[#This Row],[Cobrada]]="Sí",Sala[[#This Row],[Monto total]],0)</f>
        <v>174</v>
      </c>
    </row>
    <row r="477" spans="1:23" x14ac:dyDescent="0.25">
      <c r="A477">
        <v>13</v>
      </c>
      <c r="B477" t="s">
        <v>444</v>
      </c>
      <c r="C477">
        <v>2</v>
      </c>
      <c r="D477" s="2">
        <v>45022</v>
      </c>
      <c r="E477" s="3">
        <v>2.0833333333333333E-3</v>
      </c>
      <c r="F477" s="2">
        <v>45022</v>
      </c>
      <c r="G477" s="3">
        <v>7.4305555555555555E-2</v>
      </c>
      <c r="H477" s="1" t="s">
        <v>7</v>
      </c>
      <c r="I477" t="s">
        <v>12</v>
      </c>
      <c r="J477" t="s">
        <v>600</v>
      </c>
      <c r="K477" s="9">
        <v>43.53</v>
      </c>
      <c r="L477" t="s">
        <v>28</v>
      </c>
      <c r="M477">
        <v>476</v>
      </c>
      <c r="N477" t="s">
        <v>21</v>
      </c>
      <c r="O477" s="3">
        <f>(Sala[[#This Row],[Hora de Salida]]-Sala[[#This Row],[Hora de llegada]])+IF(Sala[[#This Row],[Estado de la Mesa]]="Ocupada",(TEXT((15/(60*24)),"h:mm")),(TEXT(0,"h:mm")))</f>
        <v>8.2638888888888887E-2</v>
      </c>
      <c r="P477" s="5" t="str">
        <f>TEXT(((SUMIF(Cocina[Número de Orden],Sala[[#This Row],[Número de Orden]],Cocina[Tiempo de Preparación]))/(60*24)),"h:mm")</f>
        <v>1:55</v>
      </c>
      <c r="Q477" s="3">
        <f>MAX((Sala[[#This Row],[Tiempo de permanencia]]-Sala[[#This Row],[Tiempo de preparación]]),0)</f>
        <v>2.7777777777777818E-3</v>
      </c>
      <c r="R477" s="8">
        <f>SUMIF(Cocina[Número de Orden],Sala[[#This Row],[Número de Orden]],Cocina[Ganancia bruta])</f>
        <v>218</v>
      </c>
      <c r="S477" s="8">
        <f>SUMIF(Cocina[Número de Orden],Sala[[#This Row],[Número de Orden]],Cocina[Costo Unitario])</f>
        <v>78</v>
      </c>
      <c r="T477" s="2">
        <f>Sala[[#This Row],[Fecha de Salida]]</f>
        <v>45022</v>
      </c>
      <c r="U477" s="7" t="str">
        <f>TEXT(Sala[[#This Row],[Fecha factura]],"dddd")</f>
        <v>jueves</v>
      </c>
      <c r="V477" t="str">
        <f>IF(Sala[[#This Row],[Tiempo de degustación]]&gt;0,"Sí","No")</f>
        <v>Sí</v>
      </c>
      <c r="W477" s="19">
        <f>IF(Sala[[#This Row],[Cobrada]]="Sí",Sala[[#This Row],[Monto total]],0)</f>
        <v>218</v>
      </c>
    </row>
    <row r="478" spans="1:23" x14ac:dyDescent="0.25">
      <c r="A478">
        <v>8</v>
      </c>
      <c r="B478" t="s">
        <v>445</v>
      </c>
      <c r="C478">
        <v>6</v>
      </c>
      <c r="D478" s="2">
        <v>45022</v>
      </c>
      <c r="E478" s="3">
        <v>6.8750000000000006E-2</v>
      </c>
      <c r="F478" s="2">
        <v>45022</v>
      </c>
      <c r="G478" s="3">
        <v>0.12361111111111112</v>
      </c>
      <c r="H478" s="1" t="s">
        <v>23</v>
      </c>
      <c r="I478" t="s">
        <v>12</v>
      </c>
      <c r="J478" t="s">
        <v>601</v>
      </c>
      <c r="K478" s="9">
        <v>33.85</v>
      </c>
      <c r="L478" t="s">
        <v>9</v>
      </c>
      <c r="M478">
        <v>477</v>
      </c>
      <c r="N478" t="s">
        <v>14</v>
      </c>
      <c r="O478" s="3">
        <f>(Sala[[#This Row],[Hora de Salida]]-Sala[[#This Row],[Hora de llegada]])+IF(Sala[[#This Row],[Estado de la Mesa]]="Ocupada",(TEXT((15/(60*24)),"h:mm")),(TEXT(0,"h:mm")))</f>
        <v>5.486111111111111E-2</v>
      </c>
      <c r="P478" s="5" t="str">
        <f>TEXT(((SUMIF(Cocina[Número de Orden],Sala[[#This Row],[Número de Orden]],Cocina[Tiempo de Preparación]))/(60*24)),"h:mm")</f>
        <v>1:55</v>
      </c>
      <c r="Q478" s="3">
        <f>MAX((Sala[[#This Row],[Tiempo de permanencia]]-Sala[[#This Row],[Tiempo de preparación]]),0)</f>
        <v>0</v>
      </c>
      <c r="R478" s="8">
        <f>SUMIF(Cocina[Número de Orden],Sala[[#This Row],[Número de Orden]],Cocina[Ganancia bruta])</f>
        <v>204</v>
      </c>
      <c r="S478" s="8">
        <f>SUMIF(Cocina[Número de Orden],Sala[[#This Row],[Número de Orden]],Cocina[Costo Unitario])</f>
        <v>61</v>
      </c>
      <c r="T478" s="2">
        <f>Sala[[#This Row],[Fecha de Salida]]</f>
        <v>45022</v>
      </c>
      <c r="U478" s="7" t="str">
        <f>TEXT(Sala[[#This Row],[Fecha factura]],"dddd")</f>
        <v>jueves</v>
      </c>
      <c r="V478" t="str">
        <f>IF(Sala[[#This Row],[Tiempo de degustación]]&gt;0,"Sí","No")</f>
        <v>No</v>
      </c>
      <c r="W478" s="19">
        <f>IF(Sala[[#This Row],[Cobrada]]="Sí",Sala[[#This Row],[Monto total]],0)</f>
        <v>0</v>
      </c>
    </row>
    <row r="479" spans="1:23" x14ac:dyDescent="0.25">
      <c r="A479">
        <v>7</v>
      </c>
      <c r="B479" t="s">
        <v>133</v>
      </c>
      <c r="C479">
        <v>5</v>
      </c>
      <c r="D479" s="2">
        <v>45022</v>
      </c>
      <c r="E479" s="3">
        <v>6.9444444444444447E-4</v>
      </c>
      <c r="F479" s="2">
        <v>45022</v>
      </c>
      <c r="G479" s="3">
        <v>0.14444444444444443</v>
      </c>
      <c r="H479" s="1" t="s">
        <v>11</v>
      </c>
      <c r="I479" t="s">
        <v>8</v>
      </c>
      <c r="J479" t="s">
        <v>13</v>
      </c>
      <c r="K479" s="9">
        <v>32.78</v>
      </c>
      <c r="L479" t="s">
        <v>28</v>
      </c>
      <c r="M479">
        <v>478</v>
      </c>
      <c r="N479" t="s">
        <v>32</v>
      </c>
      <c r="O479" s="3">
        <f>(Sala[[#This Row],[Hora de Salida]]-Sala[[#This Row],[Hora de llegada]])+IF(Sala[[#This Row],[Estado de la Mesa]]="Ocupada",(TEXT((15/(60*24)),"h:mm")),(TEXT(0,"h:mm")))</f>
        <v>0.15416666666666665</v>
      </c>
      <c r="P479" s="5" t="str">
        <f>TEXT(((SUMIF(Cocina[Número de Orden],Sala[[#This Row],[Número de Orden]],Cocina[Tiempo de Preparación]))/(60*24)),"h:mm")</f>
        <v>1:30</v>
      </c>
      <c r="Q479" s="3">
        <f>MAX((Sala[[#This Row],[Tiempo de permanencia]]-Sala[[#This Row],[Tiempo de preparación]]),0)</f>
        <v>9.1666666666666646E-2</v>
      </c>
      <c r="R479" s="8">
        <f>SUMIF(Cocina[Número de Orden],Sala[[#This Row],[Número de Orden]],Cocina[Ganancia bruta])</f>
        <v>118</v>
      </c>
      <c r="S479" s="8">
        <f>SUMIF(Cocina[Número de Orden],Sala[[#This Row],[Número de Orden]],Cocina[Costo Unitario])</f>
        <v>35</v>
      </c>
      <c r="T479" s="2">
        <f>Sala[[#This Row],[Fecha de Salida]]</f>
        <v>45022</v>
      </c>
      <c r="U479" s="7" t="str">
        <f>TEXT(Sala[[#This Row],[Fecha factura]],"dddd")</f>
        <v>jueves</v>
      </c>
      <c r="V479" t="str">
        <f>IF(Sala[[#This Row],[Tiempo de degustación]]&gt;0,"Sí","No")</f>
        <v>Sí</v>
      </c>
      <c r="W479" s="19">
        <f>IF(Sala[[#This Row],[Cobrada]]="Sí",Sala[[#This Row],[Monto total]],0)</f>
        <v>118</v>
      </c>
    </row>
    <row r="480" spans="1:23" x14ac:dyDescent="0.25">
      <c r="A480">
        <v>1</v>
      </c>
      <c r="B480" t="s">
        <v>84</v>
      </c>
      <c r="C480">
        <v>3</v>
      </c>
      <c r="D480" s="2">
        <v>45022</v>
      </c>
      <c r="E480" s="3">
        <v>2.9166666666666667E-2</v>
      </c>
      <c r="F480" s="2">
        <v>45022</v>
      </c>
      <c r="G480" s="3">
        <v>0.1875</v>
      </c>
      <c r="H480" s="1" t="s">
        <v>7</v>
      </c>
      <c r="I480" t="s">
        <v>8</v>
      </c>
      <c r="J480" t="s">
        <v>600</v>
      </c>
      <c r="K480" s="9">
        <v>39.58</v>
      </c>
      <c r="L480" t="s">
        <v>9</v>
      </c>
      <c r="M480">
        <v>479</v>
      </c>
      <c r="N480" t="s">
        <v>59</v>
      </c>
      <c r="O480" s="3">
        <f>(Sala[[#This Row],[Hora de Salida]]-Sala[[#This Row],[Hora de llegada]])+IF(Sala[[#This Row],[Estado de la Mesa]]="Ocupada",(TEXT((15/(60*24)),"h:mm")),(TEXT(0,"h:mm")))</f>
        <v>0.15833333333333333</v>
      </c>
      <c r="P480" s="5" t="str">
        <f>TEXT(((SUMIF(Cocina[Número de Orden],Sala[[#This Row],[Número de Orden]],Cocina[Tiempo de Preparación]))/(60*24)),"h:mm")</f>
        <v>1:23</v>
      </c>
      <c r="Q480" s="3">
        <f>MAX((Sala[[#This Row],[Tiempo de permanencia]]-Sala[[#This Row],[Tiempo de preparación]]),0)</f>
        <v>0.10069444444444443</v>
      </c>
      <c r="R480" s="8">
        <f>SUMIF(Cocina[Número de Orden],Sala[[#This Row],[Número de Orden]],Cocina[Ganancia bruta])</f>
        <v>52</v>
      </c>
      <c r="S480" s="8">
        <f>SUMIF(Cocina[Número de Orden],Sala[[#This Row],[Número de Orden]],Cocina[Costo Unitario])</f>
        <v>30</v>
      </c>
      <c r="T480" s="2">
        <f>Sala[[#This Row],[Fecha de Salida]]</f>
        <v>45022</v>
      </c>
      <c r="U480" s="7" t="str">
        <f>TEXT(Sala[[#This Row],[Fecha factura]],"dddd")</f>
        <v>jueves</v>
      </c>
      <c r="V480" t="str">
        <f>IF(Sala[[#This Row],[Tiempo de degustación]]&gt;0,"Sí","No")</f>
        <v>Sí</v>
      </c>
      <c r="W480" s="19">
        <f>IF(Sala[[#This Row],[Cobrada]]="Sí",Sala[[#This Row],[Monto total]],0)</f>
        <v>52</v>
      </c>
    </row>
    <row r="481" spans="1:23" x14ac:dyDescent="0.25">
      <c r="A481">
        <v>1</v>
      </c>
      <c r="B481" t="s">
        <v>446</v>
      </c>
      <c r="C481">
        <v>5</v>
      </c>
      <c r="D481" s="2">
        <v>45022</v>
      </c>
      <c r="E481" s="3">
        <v>0.14305555555555555</v>
      </c>
      <c r="F481" s="2">
        <v>45022</v>
      </c>
      <c r="G481" s="3">
        <v>0.30486111111111114</v>
      </c>
      <c r="H481" s="1" t="s">
        <v>20</v>
      </c>
      <c r="I481" t="s">
        <v>12</v>
      </c>
      <c r="J481" t="s">
        <v>13</v>
      </c>
      <c r="K481" s="9">
        <v>18.63</v>
      </c>
      <c r="L481" t="s">
        <v>9</v>
      </c>
      <c r="M481">
        <v>480</v>
      </c>
      <c r="N481" t="s">
        <v>34</v>
      </c>
      <c r="O481" s="3">
        <f>(Sala[[#This Row],[Hora de Salida]]-Sala[[#This Row],[Hora de llegada]])+IF(Sala[[#This Row],[Estado de la Mesa]]="Ocupada",(TEXT((15/(60*24)),"h:mm")),(TEXT(0,"h:mm")))</f>
        <v>0.16180555555555559</v>
      </c>
      <c r="P481" s="5" t="str">
        <f>TEXT(((SUMIF(Cocina[Número de Orden],Sala[[#This Row],[Número de Orden]],Cocina[Tiempo de Preparación]))/(60*24)),"h:mm")</f>
        <v>1:05</v>
      </c>
      <c r="Q481" s="3">
        <f>MAX((Sala[[#This Row],[Tiempo de permanencia]]-Sala[[#This Row],[Tiempo de preparación]]),0)</f>
        <v>0.1166666666666667</v>
      </c>
      <c r="R481" s="8">
        <f>SUMIF(Cocina[Número de Orden],Sala[[#This Row],[Número de Orden]],Cocina[Ganancia bruta])</f>
        <v>159</v>
      </c>
      <c r="S481" s="8">
        <f>SUMIF(Cocina[Número de Orden],Sala[[#This Row],[Número de Orden]],Cocina[Costo Unitario])</f>
        <v>37</v>
      </c>
      <c r="T481" s="2">
        <f>Sala[[#This Row],[Fecha de Salida]]</f>
        <v>45022</v>
      </c>
      <c r="U481" s="7" t="str">
        <f>TEXT(Sala[[#This Row],[Fecha factura]],"dddd")</f>
        <v>jueves</v>
      </c>
      <c r="V481" t="str">
        <f>IF(Sala[[#This Row],[Tiempo de degustación]]&gt;0,"Sí","No")</f>
        <v>Sí</v>
      </c>
      <c r="W481" s="19">
        <f>IF(Sala[[#This Row],[Cobrada]]="Sí",Sala[[#This Row],[Monto total]],0)</f>
        <v>159</v>
      </c>
    </row>
    <row r="482" spans="1:23" x14ac:dyDescent="0.25">
      <c r="A482">
        <v>9</v>
      </c>
      <c r="B482" t="s">
        <v>447</v>
      </c>
      <c r="C482">
        <v>4</v>
      </c>
      <c r="D482" s="2">
        <v>45022</v>
      </c>
      <c r="E482" s="3">
        <v>8.1250000000000003E-2</v>
      </c>
      <c r="F482" s="2">
        <v>45022</v>
      </c>
      <c r="G482" s="3">
        <v>0.19652777777777777</v>
      </c>
      <c r="H482" s="1" t="s">
        <v>11</v>
      </c>
      <c r="I482" t="s">
        <v>8</v>
      </c>
      <c r="J482" t="s">
        <v>601</v>
      </c>
      <c r="K482" s="9">
        <v>42.02</v>
      </c>
      <c r="L482" t="s">
        <v>9</v>
      </c>
      <c r="M482">
        <v>481</v>
      </c>
      <c r="N482" t="s">
        <v>593</v>
      </c>
      <c r="O482" s="3">
        <f>(Sala[[#This Row],[Hora de Salida]]-Sala[[#This Row],[Hora de llegada]])+IF(Sala[[#This Row],[Estado de la Mesa]]="Ocupada",(TEXT((15/(60*24)),"h:mm")),(TEXT(0,"h:mm")))</f>
        <v>0.11527777777777777</v>
      </c>
      <c r="P482" s="5" t="str">
        <f>TEXT(((SUMIF(Cocina[Número de Orden],Sala[[#This Row],[Número de Orden]],Cocina[Tiempo de Preparación]))/(60*24)),"h:mm")</f>
        <v>0:58</v>
      </c>
      <c r="Q482" s="3">
        <f>MAX((Sala[[#This Row],[Tiempo de permanencia]]-Sala[[#This Row],[Tiempo de preparación]]),0)</f>
        <v>7.4999999999999983E-2</v>
      </c>
      <c r="R482" s="8">
        <f>SUMIF(Cocina[Número de Orden],Sala[[#This Row],[Número de Orden]],Cocina[Ganancia bruta])</f>
        <v>52</v>
      </c>
      <c r="S482" s="8">
        <f>SUMIF(Cocina[Número de Orden],Sala[[#This Row],[Número de Orden]],Cocina[Costo Unitario])</f>
        <v>15</v>
      </c>
      <c r="T482" s="2">
        <f>Sala[[#This Row],[Fecha de Salida]]</f>
        <v>45022</v>
      </c>
      <c r="U482" s="7" t="str">
        <f>TEXT(Sala[[#This Row],[Fecha factura]],"dddd")</f>
        <v>jueves</v>
      </c>
      <c r="V482" t="str">
        <f>IF(Sala[[#This Row],[Tiempo de degustación]]&gt;0,"Sí","No")</f>
        <v>Sí</v>
      </c>
      <c r="W482" s="19">
        <f>IF(Sala[[#This Row],[Cobrada]]="Sí",Sala[[#This Row],[Monto total]],0)</f>
        <v>52</v>
      </c>
    </row>
    <row r="483" spans="1:23" x14ac:dyDescent="0.25">
      <c r="A483">
        <v>9</v>
      </c>
      <c r="B483" t="s">
        <v>191</v>
      </c>
      <c r="C483">
        <v>4</v>
      </c>
      <c r="D483" s="2">
        <v>45022</v>
      </c>
      <c r="E483" s="3">
        <v>2.8472222222222222E-2</v>
      </c>
      <c r="F483" s="2">
        <v>45022</v>
      </c>
      <c r="G483" s="3">
        <v>0.12430555555555556</v>
      </c>
      <c r="H483" s="1" t="s">
        <v>7</v>
      </c>
      <c r="I483" t="s">
        <v>12</v>
      </c>
      <c r="J483" t="s">
        <v>601</v>
      </c>
      <c r="K483" s="9">
        <v>18.84</v>
      </c>
      <c r="L483" t="s">
        <v>17</v>
      </c>
      <c r="M483">
        <v>482</v>
      </c>
      <c r="N483" t="s">
        <v>14</v>
      </c>
      <c r="O483" s="3">
        <f>(Sala[[#This Row],[Hora de Salida]]-Sala[[#This Row],[Hora de llegada]])+IF(Sala[[#This Row],[Estado de la Mesa]]="Ocupada",(TEXT((15/(60*24)),"h:mm")),(TEXT(0,"h:mm")))</f>
        <v>9.583333333333334E-2</v>
      </c>
      <c r="P483" s="5" t="str">
        <f>TEXT(((SUMIF(Cocina[Número de Orden],Sala[[#This Row],[Número de Orden]],Cocina[Tiempo de Preparación]))/(60*24)),"h:mm")</f>
        <v>0:21</v>
      </c>
      <c r="Q483" s="3">
        <f>MAX((Sala[[#This Row],[Tiempo de permanencia]]-Sala[[#This Row],[Tiempo de preparación]]),0)</f>
        <v>8.1250000000000003E-2</v>
      </c>
      <c r="R483" s="8">
        <f>SUMIF(Cocina[Número de Orden],Sala[[#This Row],[Número de Orden]],Cocina[Ganancia bruta])</f>
        <v>63</v>
      </c>
      <c r="S483" s="8">
        <f>SUMIF(Cocina[Número de Orden],Sala[[#This Row],[Número de Orden]],Cocina[Costo Unitario])</f>
        <v>13</v>
      </c>
      <c r="T483" s="2">
        <f>Sala[[#This Row],[Fecha de Salida]]</f>
        <v>45022</v>
      </c>
      <c r="U483" s="7" t="str">
        <f>TEXT(Sala[[#This Row],[Fecha factura]],"dddd")</f>
        <v>jueves</v>
      </c>
      <c r="V483" t="str">
        <f>IF(Sala[[#This Row],[Tiempo de degustación]]&gt;0,"Sí","No")</f>
        <v>Sí</v>
      </c>
      <c r="W483" s="19">
        <f>IF(Sala[[#This Row],[Cobrada]]="Sí",Sala[[#This Row],[Monto total]],0)</f>
        <v>63</v>
      </c>
    </row>
    <row r="484" spans="1:23" x14ac:dyDescent="0.25">
      <c r="A484">
        <v>2</v>
      </c>
      <c r="B484" t="s">
        <v>448</v>
      </c>
      <c r="C484">
        <v>4</v>
      </c>
      <c r="D484" s="2">
        <v>45022</v>
      </c>
      <c r="E484" s="3">
        <v>0.15972222222222221</v>
      </c>
      <c r="F484" s="2">
        <v>45022</v>
      </c>
      <c r="G484" s="3">
        <v>0.29236111111111113</v>
      </c>
      <c r="H484" s="1" t="s">
        <v>11</v>
      </c>
      <c r="I484" t="s">
        <v>8</v>
      </c>
      <c r="J484" t="s">
        <v>601</v>
      </c>
      <c r="K484" s="9">
        <v>12.74</v>
      </c>
      <c r="L484" t="s">
        <v>9</v>
      </c>
      <c r="M484">
        <v>483</v>
      </c>
      <c r="N484" t="s">
        <v>44</v>
      </c>
      <c r="O484" s="3">
        <f>(Sala[[#This Row],[Hora de Salida]]-Sala[[#This Row],[Hora de llegada]])+IF(Sala[[#This Row],[Estado de la Mesa]]="Ocupada",(TEXT((15/(60*24)),"h:mm")),(TEXT(0,"h:mm")))</f>
        <v>0.13263888888888892</v>
      </c>
      <c r="P484" s="5" t="str">
        <f>TEXT(((SUMIF(Cocina[Número de Orden],Sala[[#This Row],[Número de Orden]],Cocina[Tiempo de Preparación]))/(60*24)),"h:mm")</f>
        <v>0:53</v>
      </c>
      <c r="Q484" s="3">
        <f>MAX((Sala[[#This Row],[Tiempo de permanencia]]-Sala[[#This Row],[Tiempo de preparación]]),0)</f>
        <v>9.5833333333333354E-2</v>
      </c>
      <c r="R484" s="8">
        <f>SUMIF(Cocina[Número de Orden],Sala[[#This Row],[Número de Orden]],Cocina[Ganancia bruta])</f>
        <v>81</v>
      </c>
      <c r="S484" s="8">
        <f>SUMIF(Cocina[Número de Orden],Sala[[#This Row],[Número de Orden]],Cocina[Costo Unitario])</f>
        <v>16</v>
      </c>
      <c r="T484" s="2">
        <f>Sala[[#This Row],[Fecha de Salida]]</f>
        <v>45022</v>
      </c>
      <c r="U484" s="7" t="str">
        <f>TEXT(Sala[[#This Row],[Fecha factura]],"dddd")</f>
        <v>jueves</v>
      </c>
      <c r="V484" t="str">
        <f>IF(Sala[[#This Row],[Tiempo de degustación]]&gt;0,"Sí","No")</f>
        <v>Sí</v>
      </c>
      <c r="W484" s="19">
        <f>IF(Sala[[#This Row],[Cobrada]]="Sí",Sala[[#This Row],[Monto total]],0)</f>
        <v>81</v>
      </c>
    </row>
    <row r="485" spans="1:23" x14ac:dyDescent="0.25">
      <c r="A485">
        <v>18</v>
      </c>
      <c r="B485" t="s">
        <v>449</v>
      </c>
      <c r="C485">
        <v>2</v>
      </c>
      <c r="D485" s="2">
        <v>45022</v>
      </c>
      <c r="E485" s="3">
        <v>6.458333333333334E-2</v>
      </c>
      <c r="F485" s="2">
        <v>45022</v>
      </c>
      <c r="G485" s="3">
        <v>0.18819444444444444</v>
      </c>
      <c r="H485" s="1" t="s">
        <v>23</v>
      </c>
      <c r="I485" t="s">
        <v>8</v>
      </c>
      <c r="J485" t="s">
        <v>601</v>
      </c>
      <c r="K485" s="9">
        <v>22.76</v>
      </c>
      <c r="L485" t="s">
        <v>17</v>
      </c>
      <c r="M485">
        <v>484</v>
      </c>
      <c r="N485" t="s">
        <v>47</v>
      </c>
      <c r="O485" s="3">
        <f>(Sala[[#This Row],[Hora de Salida]]-Sala[[#This Row],[Hora de llegada]])+IF(Sala[[#This Row],[Estado de la Mesa]]="Ocupada",(TEXT((15/(60*24)),"h:mm")),(TEXT(0,"h:mm")))</f>
        <v>0.1236111111111111</v>
      </c>
      <c r="P485" s="5" t="str">
        <f>TEXT(((SUMIF(Cocina[Número de Orden],Sala[[#This Row],[Número de Orden]],Cocina[Tiempo de Preparación]))/(60*24)),"h:mm")</f>
        <v>0:34</v>
      </c>
      <c r="Q485" s="3">
        <f>MAX((Sala[[#This Row],[Tiempo de permanencia]]-Sala[[#This Row],[Tiempo de preparación]]),0)</f>
        <v>9.9999999999999992E-2</v>
      </c>
      <c r="R485" s="8">
        <f>SUMIF(Cocina[Número de Orden],Sala[[#This Row],[Número de Orden]],Cocina[Ganancia bruta])</f>
        <v>75</v>
      </c>
      <c r="S485" s="8">
        <f>SUMIF(Cocina[Número de Orden],Sala[[#This Row],[Número de Orden]],Cocina[Costo Unitario])</f>
        <v>15</v>
      </c>
      <c r="T485" s="2">
        <f>Sala[[#This Row],[Fecha de Salida]]</f>
        <v>45022</v>
      </c>
      <c r="U485" s="7" t="str">
        <f>TEXT(Sala[[#This Row],[Fecha factura]],"dddd")</f>
        <v>jueves</v>
      </c>
      <c r="V485" t="str">
        <f>IF(Sala[[#This Row],[Tiempo de degustación]]&gt;0,"Sí","No")</f>
        <v>Sí</v>
      </c>
      <c r="W485" s="19">
        <f>IF(Sala[[#This Row],[Cobrada]]="Sí",Sala[[#This Row],[Monto total]],0)</f>
        <v>75</v>
      </c>
    </row>
    <row r="486" spans="1:23" x14ac:dyDescent="0.25">
      <c r="A486">
        <v>6</v>
      </c>
      <c r="B486" t="s">
        <v>340</v>
      </c>
      <c r="C486">
        <v>5</v>
      </c>
      <c r="D486" s="2">
        <v>45022</v>
      </c>
      <c r="E486" s="3">
        <v>4.1666666666666664E-2</v>
      </c>
      <c r="F486" s="2">
        <v>45022</v>
      </c>
      <c r="G486" s="3">
        <v>0.11944444444444445</v>
      </c>
      <c r="H486" s="1" t="s">
        <v>20</v>
      </c>
      <c r="I486" t="s">
        <v>25</v>
      </c>
      <c r="J486" t="s">
        <v>601</v>
      </c>
      <c r="K486" s="9">
        <v>39.07</v>
      </c>
      <c r="L486" t="s">
        <v>9</v>
      </c>
      <c r="M486">
        <v>485</v>
      </c>
      <c r="N486" t="s">
        <v>32</v>
      </c>
      <c r="O486" s="3">
        <f>(Sala[[#This Row],[Hora de Salida]]-Sala[[#This Row],[Hora de llegada]])+IF(Sala[[#This Row],[Estado de la Mesa]]="Ocupada",(TEXT((15/(60*24)),"h:mm")),(TEXT(0,"h:mm")))</f>
        <v>7.7777777777777779E-2</v>
      </c>
      <c r="P486" s="5" t="str">
        <f>TEXT(((SUMIF(Cocina[Número de Orden],Sala[[#This Row],[Número de Orden]],Cocina[Tiempo de Preparación]))/(60*24)),"h:mm")</f>
        <v>1:19</v>
      </c>
      <c r="Q486" s="3">
        <f>MAX((Sala[[#This Row],[Tiempo de permanencia]]-Sala[[#This Row],[Tiempo de preparación]]),0)</f>
        <v>2.2916666666666669E-2</v>
      </c>
      <c r="R486" s="8">
        <f>SUMIF(Cocina[Número de Orden],Sala[[#This Row],[Número de Orden]],Cocina[Ganancia bruta])</f>
        <v>144</v>
      </c>
      <c r="S486" s="8">
        <f>SUMIF(Cocina[Número de Orden],Sala[[#This Row],[Número de Orden]],Cocina[Costo Unitario])</f>
        <v>36</v>
      </c>
      <c r="T486" s="2">
        <f>Sala[[#This Row],[Fecha de Salida]]</f>
        <v>45022</v>
      </c>
      <c r="U486" s="7" t="str">
        <f>TEXT(Sala[[#This Row],[Fecha factura]],"dddd")</f>
        <v>jueves</v>
      </c>
      <c r="V486" t="str">
        <f>IF(Sala[[#This Row],[Tiempo de degustación]]&gt;0,"Sí","No")</f>
        <v>Sí</v>
      </c>
      <c r="W486" s="19">
        <f>IF(Sala[[#This Row],[Cobrada]]="Sí",Sala[[#This Row],[Monto total]],0)</f>
        <v>144</v>
      </c>
    </row>
    <row r="487" spans="1:23" x14ac:dyDescent="0.25">
      <c r="A487">
        <v>15</v>
      </c>
      <c r="B487" t="s">
        <v>450</v>
      </c>
      <c r="C487">
        <v>3</v>
      </c>
      <c r="D487" s="2">
        <v>45022</v>
      </c>
      <c r="E487" s="3">
        <v>0.11597222222222223</v>
      </c>
      <c r="F487" s="2">
        <v>45022</v>
      </c>
      <c r="G487" s="3">
        <v>0.25833333333333336</v>
      </c>
      <c r="H487" s="1" t="s">
        <v>11</v>
      </c>
      <c r="I487" t="s">
        <v>12</v>
      </c>
      <c r="J487" t="s">
        <v>600</v>
      </c>
      <c r="K487" s="9">
        <v>12.66</v>
      </c>
      <c r="L487" t="s">
        <v>28</v>
      </c>
      <c r="M487">
        <v>486</v>
      </c>
      <c r="N487" t="s">
        <v>14</v>
      </c>
      <c r="O487" s="3">
        <f>(Sala[[#This Row],[Hora de Salida]]-Sala[[#This Row],[Hora de llegada]])+IF(Sala[[#This Row],[Estado de la Mesa]]="Ocupada",(TEXT((15/(60*24)),"h:mm")),(TEXT(0,"h:mm")))</f>
        <v>0.15277777777777779</v>
      </c>
      <c r="P487" s="5" t="str">
        <f>TEXT(((SUMIF(Cocina[Número de Orden],Sala[[#This Row],[Número de Orden]],Cocina[Tiempo de Preparación]))/(60*24)),"h:mm")</f>
        <v>0:59</v>
      </c>
      <c r="Q487" s="3">
        <f>MAX((Sala[[#This Row],[Tiempo de permanencia]]-Sala[[#This Row],[Tiempo de preparación]]),0)</f>
        <v>0.11180555555555557</v>
      </c>
      <c r="R487" s="8">
        <f>SUMIF(Cocina[Número de Orden],Sala[[#This Row],[Número de Orden]],Cocina[Ganancia bruta])</f>
        <v>150</v>
      </c>
      <c r="S487" s="8">
        <f>SUMIF(Cocina[Número de Orden],Sala[[#This Row],[Número de Orden]],Cocina[Costo Unitario])</f>
        <v>68</v>
      </c>
      <c r="T487" s="2">
        <f>Sala[[#This Row],[Fecha de Salida]]</f>
        <v>45022</v>
      </c>
      <c r="U487" s="7" t="str">
        <f>TEXT(Sala[[#This Row],[Fecha factura]],"dddd")</f>
        <v>jueves</v>
      </c>
      <c r="V487" t="str">
        <f>IF(Sala[[#This Row],[Tiempo de degustación]]&gt;0,"Sí","No")</f>
        <v>Sí</v>
      </c>
      <c r="W487" s="19">
        <f>IF(Sala[[#This Row],[Cobrada]]="Sí",Sala[[#This Row],[Monto total]],0)</f>
        <v>150</v>
      </c>
    </row>
    <row r="488" spans="1:23" x14ac:dyDescent="0.25">
      <c r="A488">
        <v>17</v>
      </c>
      <c r="B488" t="s">
        <v>97</v>
      </c>
      <c r="C488">
        <v>1</v>
      </c>
      <c r="D488" s="2">
        <v>45022</v>
      </c>
      <c r="E488" s="3">
        <v>6.5277777777777782E-2</v>
      </c>
      <c r="F488" s="2">
        <v>45022</v>
      </c>
      <c r="G488" s="3">
        <v>0.15972222222222221</v>
      </c>
      <c r="H488" s="1" t="s">
        <v>11</v>
      </c>
      <c r="I488" t="s">
        <v>8</v>
      </c>
      <c r="J488" t="s">
        <v>601</v>
      </c>
      <c r="K488" s="9">
        <v>45.76</v>
      </c>
      <c r="L488" t="s">
        <v>28</v>
      </c>
      <c r="M488">
        <v>487</v>
      </c>
      <c r="N488" t="s">
        <v>21</v>
      </c>
      <c r="O488" s="3">
        <f>(Sala[[#This Row],[Hora de Salida]]-Sala[[#This Row],[Hora de llegada]])+IF(Sala[[#This Row],[Estado de la Mesa]]="Ocupada",(TEXT((15/(60*24)),"h:mm")),(TEXT(0,"h:mm")))</f>
        <v>0.1048611111111111</v>
      </c>
      <c r="P488" s="5" t="str">
        <f>TEXT(((SUMIF(Cocina[Número de Orden],Sala[[#This Row],[Número de Orden]],Cocina[Tiempo de Preparación]))/(60*24)),"h:mm")</f>
        <v>1:32</v>
      </c>
      <c r="Q488" s="3">
        <f>MAX((Sala[[#This Row],[Tiempo de permanencia]]-Sala[[#This Row],[Tiempo de preparación]]),0)</f>
        <v>4.0972222222222215E-2</v>
      </c>
      <c r="R488" s="8">
        <f>SUMIF(Cocina[Número de Orden],Sala[[#This Row],[Número de Orden]],Cocina[Ganancia bruta])</f>
        <v>152</v>
      </c>
      <c r="S488" s="8">
        <f>SUMIF(Cocina[Número de Orden],Sala[[#This Row],[Número de Orden]],Cocina[Costo Unitario])</f>
        <v>52</v>
      </c>
      <c r="T488" s="2">
        <f>Sala[[#This Row],[Fecha de Salida]]</f>
        <v>45022</v>
      </c>
      <c r="U488" s="7" t="str">
        <f>TEXT(Sala[[#This Row],[Fecha factura]],"dddd")</f>
        <v>jueves</v>
      </c>
      <c r="V488" t="str">
        <f>IF(Sala[[#This Row],[Tiempo de degustación]]&gt;0,"Sí","No")</f>
        <v>Sí</v>
      </c>
      <c r="W488" s="19">
        <f>IF(Sala[[#This Row],[Cobrada]]="Sí",Sala[[#This Row],[Monto total]],0)</f>
        <v>152</v>
      </c>
    </row>
    <row r="489" spans="1:23" x14ac:dyDescent="0.25">
      <c r="A489">
        <v>10</v>
      </c>
      <c r="B489" t="s">
        <v>451</v>
      </c>
      <c r="C489">
        <v>4</v>
      </c>
      <c r="D489" s="2">
        <v>45022</v>
      </c>
      <c r="E489" s="3">
        <v>0</v>
      </c>
      <c r="F489" s="2">
        <v>45022</v>
      </c>
      <c r="G489" s="3">
        <v>8.1944444444444445E-2</v>
      </c>
      <c r="H489" s="1" t="s">
        <v>7</v>
      </c>
      <c r="I489" t="s">
        <v>8</v>
      </c>
      <c r="J489" t="s">
        <v>600</v>
      </c>
      <c r="K489" s="9">
        <v>37.380000000000003</v>
      </c>
      <c r="L489" t="s">
        <v>17</v>
      </c>
      <c r="M489">
        <v>488</v>
      </c>
      <c r="N489" t="s">
        <v>59</v>
      </c>
      <c r="O489" s="3">
        <f>(Sala[[#This Row],[Hora de Salida]]-Sala[[#This Row],[Hora de llegada]])+IF(Sala[[#This Row],[Estado de la Mesa]]="Ocupada",(TEXT((15/(60*24)),"h:mm")),(TEXT(0,"h:mm")))</f>
        <v>8.1944444444444445E-2</v>
      </c>
      <c r="P489" s="5" t="str">
        <f>TEXT(((SUMIF(Cocina[Número de Orden],Sala[[#This Row],[Número de Orden]],Cocina[Tiempo de Preparación]))/(60*24)),"h:mm")</f>
        <v>2:04</v>
      </c>
      <c r="Q489" s="3">
        <f>MAX((Sala[[#This Row],[Tiempo de permanencia]]-Sala[[#This Row],[Tiempo de preparación]]),0)</f>
        <v>0</v>
      </c>
      <c r="R489" s="8">
        <f>SUMIF(Cocina[Número de Orden],Sala[[#This Row],[Número de Orden]],Cocina[Ganancia bruta])</f>
        <v>185</v>
      </c>
      <c r="S489" s="8">
        <f>SUMIF(Cocina[Número de Orden],Sala[[#This Row],[Número de Orden]],Cocina[Costo Unitario])</f>
        <v>43</v>
      </c>
      <c r="T489" s="2">
        <f>Sala[[#This Row],[Fecha de Salida]]</f>
        <v>45022</v>
      </c>
      <c r="U489" s="7" t="str">
        <f>TEXT(Sala[[#This Row],[Fecha factura]],"dddd")</f>
        <v>jueves</v>
      </c>
      <c r="V489" t="str">
        <f>IF(Sala[[#This Row],[Tiempo de degustación]]&gt;0,"Sí","No")</f>
        <v>No</v>
      </c>
      <c r="W489" s="19">
        <f>IF(Sala[[#This Row],[Cobrada]]="Sí",Sala[[#This Row],[Monto total]],0)</f>
        <v>0</v>
      </c>
    </row>
    <row r="490" spans="1:23" x14ac:dyDescent="0.25">
      <c r="A490">
        <v>3</v>
      </c>
      <c r="B490" t="s">
        <v>452</v>
      </c>
      <c r="C490">
        <v>1</v>
      </c>
      <c r="D490" s="2">
        <v>45022</v>
      </c>
      <c r="E490" s="3">
        <v>0.12291666666666666</v>
      </c>
      <c r="F490" s="2">
        <v>45022</v>
      </c>
      <c r="G490" s="3">
        <v>0.22708333333333333</v>
      </c>
      <c r="H490" s="1" t="s">
        <v>7</v>
      </c>
      <c r="I490" t="s">
        <v>12</v>
      </c>
      <c r="J490" t="s">
        <v>601</v>
      </c>
      <c r="K490" s="9">
        <v>22.27</v>
      </c>
      <c r="L490" t="s">
        <v>28</v>
      </c>
      <c r="M490">
        <v>489</v>
      </c>
      <c r="N490" t="s">
        <v>59</v>
      </c>
      <c r="O490" s="3">
        <f>(Sala[[#This Row],[Hora de Salida]]-Sala[[#This Row],[Hora de llegada]])+IF(Sala[[#This Row],[Estado de la Mesa]]="Ocupada",(TEXT((15/(60*24)),"h:mm")),(TEXT(0,"h:mm")))</f>
        <v>0.11458333333333334</v>
      </c>
      <c r="P490" s="5" t="str">
        <f>TEXT(((SUMIF(Cocina[Número de Orden],Sala[[#This Row],[Número de Orden]],Cocina[Tiempo de Preparación]))/(60*24)),"h:mm")</f>
        <v>0:34</v>
      </c>
      <c r="Q490" s="3">
        <f>MAX((Sala[[#This Row],[Tiempo de permanencia]]-Sala[[#This Row],[Tiempo de preparación]]),0)</f>
        <v>9.0972222222222232E-2</v>
      </c>
      <c r="R490" s="8">
        <f>SUMIF(Cocina[Número de Orden],Sala[[#This Row],[Número de Orden]],Cocina[Ganancia bruta])</f>
        <v>149</v>
      </c>
      <c r="S490" s="8">
        <f>SUMIF(Cocina[Número de Orden],Sala[[#This Row],[Número de Orden]],Cocina[Costo Unitario])</f>
        <v>39</v>
      </c>
      <c r="T490" s="2">
        <f>Sala[[#This Row],[Fecha de Salida]]</f>
        <v>45022</v>
      </c>
      <c r="U490" s="7" t="str">
        <f>TEXT(Sala[[#This Row],[Fecha factura]],"dddd")</f>
        <v>jueves</v>
      </c>
      <c r="V490" t="str">
        <f>IF(Sala[[#This Row],[Tiempo de degustación]]&gt;0,"Sí","No")</f>
        <v>Sí</v>
      </c>
      <c r="W490" s="19">
        <f>IF(Sala[[#This Row],[Cobrada]]="Sí",Sala[[#This Row],[Monto total]],0)</f>
        <v>149</v>
      </c>
    </row>
    <row r="491" spans="1:23" x14ac:dyDescent="0.25">
      <c r="A491">
        <v>1</v>
      </c>
      <c r="B491" t="s">
        <v>433</v>
      </c>
      <c r="C491">
        <v>2</v>
      </c>
      <c r="D491" s="2">
        <v>45022</v>
      </c>
      <c r="E491" s="3">
        <v>0.1388888888888889</v>
      </c>
      <c r="F491" s="2">
        <v>45022</v>
      </c>
      <c r="G491" s="3">
        <v>0.20624999999999999</v>
      </c>
      <c r="H491" s="1" t="s">
        <v>20</v>
      </c>
      <c r="I491" t="s">
        <v>8</v>
      </c>
      <c r="J491" t="s">
        <v>601</v>
      </c>
      <c r="K491" s="9">
        <v>26.79</v>
      </c>
      <c r="L491" t="s">
        <v>17</v>
      </c>
      <c r="M491">
        <v>490</v>
      </c>
      <c r="N491" t="s">
        <v>14</v>
      </c>
      <c r="O491" s="3">
        <f>(Sala[[#This Row],[Hora de Salida]]-Sala[[#This Row],[Hora de llegada]])+IF(Sala[[#This Row],[Estado de la Mesa]]="Ocupada",(TEXT((15/(60*24)),"h:mm")),(TEXT(0,"h:mm")))</f>
        <v>6.7361111111111094E-2</v>
      </c>
      <c r="P491" s="5" t="str">
        <f>TEXT(((SUMIF(Cocina[Número de Orden],Sala[[#This Row],[Número de Orden]],Cocina[Tiempo de Preparación]))/(60*24)),"h:mm")</f>
        <v>2:11</v>
      </c>
      <c r="Q491" s="3">
        <f>MAX((Sala[[#This Row],[Tiempo de permanencia]]-Sala[[#This Row],[Tiempo de preparación]]),0)</f>
        <v>0</v>
      </c>
      <c r="R491" s="8">
        <f>SUMIF(Cocina[Número de Orden],Sala[[#This Row],[Número de Orden]],Cocina[Ganancia bruta])</f>
        <v>212</v>
      </c>
      <c r="S491" s="8">
        <f>SUMIF(Cocina[Número de Orden],Sala[[#This Row],[Número de Orden]],Cocina[Costo Unitario])</f>
        <v>54</v>
      </c>
      <c r="T491" s="2">
        <f>Sala[[#This Row],[Fecha de Salida]]</f>
        <v>45022</v>
      </c>
      <c r="U491" s="7" t="str">
        <f>TEXT(Sala[[#This Row],[Fecha factura]],"dddd")</f>
        <v>jueves</v>
      </c>
      <c r="V491" t="str">
        <f>IF(Sala[[#This Row],[Tiempo de degustación]]&gt;0,"Sí","No")</f>
        <v>No</v>
      </c>
      <c r="W491" s="19">
        <f>IF(Sala[[#This Row],[Cobrada]]="Sí",Sala[[#This Row],[Monto total]],0)</f>
        <v>0</v>
      </c>
    </row>
    <row r="492" spans="1:23" x14ac:dyDescent="0.25">
      <c r="A492">
        <v>7</v>
      </c>
      <c r="B492" t="s">
        <v>405</v>
      </c>
      <c r="C492">
        <v>4</v>
      </c>
      <c r="D492" s="2">
        <v>45022</v>
      </c>
      <c r="E492" s="3">
        <v>4.8611111111111112E-3</v>
      </c>
      <c r="F492" s="2">
        <v>45022</v>
      </c>
      <c r="G492" s="3">
        <v>0.10902777777777778</v>
      </c>
      <c r="H492" s="1" t="s">
        <v>23</v>
      </c>
      <c r="I492" t="s">
        <v>12</v>
      </c>
      <c r="J492" t="s">
        <v>601</v>
      </c>
      <c r="K492" s="9">
        <v>34.68</v>
      </c>
      <c r="L492" t="s">
        <v>28</v>
      </c>
      <c r="M492">
        <v>491</v>
      </c>
      <c r="N492" t="s">
        <v>594</v>
      </c>
      <c r="O492" s="3">
        <f>(Sala[[#This Row],[Hora de Salida]]-Sala[[#This Row],[Hora de llegada]])+IF(Sala[[#This Row],[Estado de la Mesa]]="Ocupada",(TEXT((15/(60*24)),"h:mm")),(TEXT(0,"h:mm")))</f>
        <v>0.11458333333333334</v>
      </c>
      <c r="P492" s="5" t="str">
        <f>TEXT(((SUMIF(Cocina[Número de Orden],Sala[[#This Row],[Número de Orden]],Cocina[Tiempo de Preparación]))/(60*24)),"h:mm")</f>
        <v>0:41</v>
      </c>
      <c r="Q492" s="3">
        <f>MAX((Sala[[#This Row],[Tiempo de permanencia]]-Sala[[#This Row],[Tiempo de preparación]]),0)</f>
        <v>8.6111111111111124E-2</v>
      </c>
      <c r="R492" s="8">
        <f>SUMIF(Cocina[Número de Orden],Sala[[#This Row],[Número de Orden]],Cocina[Ganancia bruta])</f>
        <v>118</v>
      </c>
      <c r="S492" s="8">
        <f>SUMIF(Cocina[Número de Orden],Sala[[#This Row],[Número de Orden]],Cocina[Costo Unitario])</f>
        <v>35</v>
      </c>
      <c r="T492" s="2">
        <f>Sala[[#This Row],[Fecha de Salida]]</f>
        <v>45022</v>
      </c>
      <c r="U492" s="7" t="str">
        <f>TEXT(Sala[[#This Row],[Fecha factura]],"dddd")</f>
        <v>jueves</v>
      </c>
      <c r="V492" t="str">
        <f>IF(Sala[[#This Row],[Tiempo de degustación]]&gt;0,"Sí","No")</f>
        <v>Sí</v>
      </c>
      <c r="W492" s="19">
        <f>IF(Sala[[#This Row],[Cobrada]]="Sí",Sala[[#This Row],[Monto total]],0)</f>
        <v>118</v>
      </c>
    </row>
    <row r="493" spans="1:23" x14ac:dyDescent="0.25">
      <c r="A493">
        <v>4</v>
      </c>
      <c r="B493" t="s">
        <v>453</v>
      </c>
      <c r="C493">
        <v>4</v>
      </c>
      <c r="D493" s="2">
        <v>45022</v>
      </c>
      <c r="E493" s="3">
        <v>4.3749999999999997E-2</v>
      </c>
      <c r="F493" s="2">
        <v>45022</v>
      </c>
      <c r="G493" s="3">
        <v>0.19166666666666668</v>
      </c>
      <c r="H493" s="1" t="s">
        <v>11</v>
      </c>
      <c r="I493" t="s">
        <v>8</v>
      </c>
      <c r="J493" t="s">
        <v>601</v>
      </c>
      <c r="K493" s="9">
        <v>16.62</v>
      </c>
      <c r="L493" t="s">
        <v>9</v>
      </c>
      <c r="M493">
        <v>492</v>
      </c>
      <c r="N493" t="s">
        <v>14</v>
      </c>
      <c r="O493" s="3">
        <f>(Sala[[#This Row],[Hora de Salida]]-Sala[[#This Row],[Hora de llegada]])+IF(Sala[[#This Row],[Estado de la Mesa]]="Ocupada",(TEXT((15/(60*24)),"h:mm")),(TEXT(0,"h:mm")))</f>
        <v>0.1479166666666667</v>
      </c>
      <c r="P493" s="5" t="str">
        <f>TEXT(((SUMIF(Cocina[Número de Orden],Sala[[#This Row],[Número de Orden]],Cocina[Tiempo de Preparación]))/(60*24)),"h:mm")</f>
        <v>0:49</v>
      </c>
      <c r="Q493" s="3">
        <f>MAX((Sala[[#This Row],[Tiempo de permanencia]]-Sala[[#This Row],[Tiempo de preparación]]),0)</f>
        <v>0.11388888888888893</v>
      </c>
      <c r="R493" s="8">
        <f>SUMIF(Cocina[Número de Orden],Sala[[#This Row],[Número de Orden]],Cocina[Ganancia bruta])</f>
        <v>210</v>
      </c>
      <c r="S493" s="8">
        <f>SUMIF(Cocina[Número de Orden],Sala[[#This Row],[Número de Orden]],Cocina[Costo Unitario])</f>
        <v>47</v>
      </c>
      <c r="T493" s="2">
        <f>Sala[[#This Row],[Fecha de Salida]]</f>
        <v>45022</v>
      </c>
      <c r="U493" s="7" t="str">
        <f>TEXT(Sala[[#This Row],[Fecha factura]],"dddd")</f>
        <v>jueves</v>
      </c>
      <c r="V493" t="str">
        <f>IF(Sala[[#This Row],[Tiempo de degustación]]&gt;0,"Sí","No")</f>
        <v>Sí</v>
      </c>
      <c r="W493" s="19">
        <f>IF(Sala[[#This Row],[Cobrada]]="Sí",Sala[[#This Row],[Monto total]],0)</f>
        <v>210</v>
      </c>
    </row>
    <row r="494" spans="1:23" x14ac:dyDescent="0.25">
      <c r="A494">
        <v>2</v>
      </c>
      <c r="B494" t="s">
        <v>151</v>
      </c>
      <c r="C494">
        <v>2</v>
      </c>
      <c r="D494" s="2">
        <v>45022</v>
      </c>
      <c r="E494" s="3">
        <v>2.1527777777777778E-2</v>
      </c>
      <c r="F494" s="2">
        <v>45022</v>
      </c>
      <c r="G494" s="3">
        <v>7.3611111111111113E-2</v>
      </c>
      <c r="H494" s="1" t="s">
        <v>20</v>
      </c>
      <c r="I494" t="s">
        <v>8</v>
      </c>
      <c r="J494" t="s">
        <v>601</v>
      </c>
      <c r="K494" s="9">
        <v>32.67</v>
      </c>
      <c r="L494" t="s">
        <v>28</v>
      </c>
      <c r="M494">
        <v>493</v>
      </c>
      <c r="N494" t="s">
        <v>593</v>
      </c>
      <c r="O494" s="3">
        <f>(Sala[[#This Row],[Hora de Salida]]-Sala[[#This Row],[Hora de llegada]])+IF(Sala[[#This Row],[Estado de la Mesa]]="Ocupada",(TEXT((15/(60*24)),"h:mm")),(TEXT(0,"h:mm")))</f>
        <v>6.25E-2</v>
      </c>
      <c r="P494" s="5" t="str">
        <f>TEXT(((SUMIF(Cocina[Número de Orden],Sala[[#This Row],[Número de Orden]],Cocina[Tiempo de Preparación]))/(60*24)),"h:mm")</f>
        <v>0:08</v>
      </c>
      <c r="Q494" s="3">
        <f>MAX((Sala[[#This Row],[Tiempo de permanencia]]-Sala[[#This Row],[Tiempo de preparación]]),0)</f>
        <v>5.6944444444444443E-2</v>
      </c>
      <c r="R494" s="8">
        <f>SUMIF(Cocina[Número de Orden],Sala[[#This Row],[Número de Orden]],Cocina[Ganancia bruta])</f>
        <v>54</v>
      </c>
      <c r="S494" s="8">
        <f>SUMIF(Cocina[Número de Orden],Sala[[#This Row],[Número de Orden]],Cocina[Costo Unitario])</f>
        <v>10</v>
      </c>
      <c r="T494" s="2">
        <f>Sala[[#This Row],[Fecha de Salida]]</f>
        <v>45022</v>
      </c>
      <c r="U494" s="7" t="str">
        <f>TEXT(Sala[[#This Row],[Fecha factura]],"dddd")</f>
        <v>jueves</v>
      </c>
      <c r="V494" t="str">
        <f>IF(Sala[[#This Row],[Tiempo de degustación]]&gt;0,"Sí","No")</f>
        <v>Sí</v>
      </c>
      <c r="W494" s="19">
        <f>IF(Sala[[#This Row],[Cobrada]]="Sí",Sala[[#This Row],[Monto total]],0)</f>
        <v>54</v>
      </c>
    </row>
    <row r="495" spans="1:23" x14ac:dyDescent="0.25">
      <c r="A495">
        <v>20</v>
      </c>
      <c r="B495" t="s">
        <v>339</v>
      </c>
      <c r="C495">
        <v>5</v>
      </c>
      <c r="D495" s="2">
        <v>45022</v>
      </c>
      <c r="E495" s="3">
        <v>6.1111111111111109E-2</v>
      </c>
      <c r="F495" s="2">
        <v>45022</v>
      </c>
      <c r="G495" s="3">
        <v>0.20069444444444445</v>
      </c>
      <c r="H495" s="1" t="s">
        <v>11</v>
      </c>
      <c r="I495" t="s">
        <v>12</v>
      </c>
      <c r="J495" t="s">
        <v>601</v>
      </c>
      <c r="K495" s="9">
        <v>11.85</v>
      </c>
      <c r="L495" t="s">
        <v>9</v>
      </c>
      <c r="M495">
        <v>494</v>
      </c>
      <c r="N495" t="s">
        <v>21</v>
      </c>
      <c r="O495" s="3">
        <f>(Sala[[#This Row],[Hora de Salida]]-Sala[[#This Row],[Hora de llegada]])+IF(Sala[[#This Row],[Estado de la Mesa]]="Ocupada",(TEXT((15/(60*24)),"h:mm")),(TEXT(0,"h:mm")))</f>
        <v>0.13958333333333334</v>
      </c>
      <c r="P495" s="5" t="str">
        <f>TEXT(((SUMIF(Cocina[Número de Orden],Sala[[#This Row],[Número de Orden]],Cocina[Tiempo de Preparación]))/(60*24)),"h:mm")</f>
        <v>0:31</v>
      </c>
      <c r="Q495" s="3">
        <f>MAX((Sala[[#This Row],[Tiempo de permanencia]]-Sala[[#This Row],[Tiempo de preparación]]),0)</f>
        <v>0.11805555555555555</v>
      </c>
      <c r="R495" s="8">
        <f>SUMIF(Cocina[Número de Orden],Sala[[#This Row],[Número de Orden]],Cocina[Ganancia bruta])</f>
        <v>172</v>
      </c>
      <c r="S495" s="8">
        <f>SUMIF(Cocina[Número de Orden],Sala[[#This Row],[Número de Orden]],Cocina[Costo Unitario])</f>
        <v>41</v>
      </c>
      <c r="T495" s="2">
        <f>Sala[[#This Row],[Fecha de Salida]]</f>
        <v>45022</v>
      </c>
      <c r="U495" s="7" t="str">
        <f>TEXT(Sala[[#This Row],[Fecha factura]],"dddd")</f>
        <v>jueves</v>
      </c>
      <c r="V495" t="str">
        <f>IF(Sala[[#This Row],[Tiempo de degustación]]&gt;0,"Sí","No")</f>
        <v>Sí</v>
      </c>
      <c r="W495" s="19">
        <f>IF(Sala[[#This Row],[Cobrada]]="Sí",Sala[[#This Row],[Monto total]],0)</f>
        <v>172</v>
      </c>
    </row>
    <row r="496" spans="1:23" x14ac:dyDescent="0.25">
      <c r="A496">
        <v>11</v>
      </c>
      <c r="B496" t="s">
        <v>454</v>
      </c>
      <c r="C496">
        <v>6</v>
      </c>
      <c r="D496" s="2">
        <v>45022</v>
      </c>
      <c r="E496" s="3">
        <v>0.12569444444444444</v>
      </c>
      <c r="F496" s="2">
        <v>45022</v>
      </c>
      <c r="G496" s="3">
        <v>0.28472222222222221</v>
      </c>
      <c r="H496" s="1" t="s">
        <v>16</v>
      </c>
      <c r="I496" t="s">
        <v>12</v>
      </c>
      <c r="J496" t="s">
        <v>601</v>
      </c>
      <c r="K496" s="9">
        <v>33.96</v>
      </c>
      <c r="L496" t="s">
        <v>17</v>
      </c>
      <c r="M496">
        <v>495</v>
      </c>
      <c r="N496" t="s">
        <v>29</v>
      </c>
      <c r="O496" s="3">
        <f>(Sala[[#This Row],[Hora de Salida]]-Sala[[#This Row],[Hora de llegada]])+IF(Sala[[#This Row],[Estado de la Mesa]]="Ocupada",(TEXT((15/(60*24)),"h:mm")),(TEXT(0,"h:mm")))</f>
        <v>0.15902777777777777</v>
      </c>
      <c r="P496" s="5" t="str">
        <f>TEXT(((SUMIF(Cocina[Número de Orden],Sala[[#This Row],[Número de Orden]],Cocina[Tiempo de Preparación]))/(60*24)),"h:mm")</f>
        <v>1:42</v>
      </c>
      <c r="Q496" s="3">
        <f>MAX((Sala[[#This Row],[Tiempo de permanencia]]-Sala[[#This Row],[Tiempo de preparación]]),0)</f>
        <v>8.8194444444444436E-2</v>
      </c>
      <c r="R496" s="8">
        <f>SUMIF(Cocina[Número de Orden],Sala[[#This Row],[Número de Orden]],Cocina[Ganancia bruta])</f>
        <v>263</v>
      </c>
      <c r="S496" s="8">
        <f>SUMIF(Cocina[Número de Orden],Sala[[#This Row],[Número de Orden]],Cocina[Costo Unitario])</f>
        <v>77</v>
      </c>
      <c r="T496" s="2">
        <f>Sala[[#This Row],[Fecha de Salida]]</f>
        <v>45022</v>
      </c>
      <c r="U496" s="7" t="str">
        <f>TEXT(Sala[[#This Row],[Fecha factura]],"dddd")</f>
        <v>jueves</v>
      </c>
      <c r="V496" t="str">
        <f>IF(Sala[[#This Row],[Tiempo de degustación]]&gt;0,"Sí","No")</f>
        <v>Sí</v>
      </c>
      <c r="W496" s="19">
        <f>IF(Sala[[#This Row],[Cobrada]]="Sí",Sala[[#This Row],[Monto total]],0)</f>
        <v>263</v>
      </c>
    </row>
    <row r="497" spans="1:23" x14ac:dyDescent="0.25">
      <c r="A497">
        <v>1</v>
      </c>
      <c r="B497" t="s">
        <v>182</v>
      </c>
      <c r="C497">
        <v>3</v>
      </c>
      <c r="D497" s="2">
        <v>45022</v>
      </c>
      <c r="E497" s="3">
        <v>0.10694444444444444</v>
      </c>
      <c r="F497" s="2">
        <v>45022</v>
      </c>
      <c r="G497" s="3">
        <v>0.26527777777777778</v>
      </c>
      <c r="H497" s="1" t="s">
        <v>11</v>
      </c>
      <c r="I497" t="s">
        <v>8</v>
      </c>
      <c r="J497" t="s">
        <v>601</v>
      </c>
      <c r="K497" s="9">
        <v>39.42</v>
      </c>
      <c r="L497" t="s">
        <v>9</v>
      </c>
      <c r="M497">
        <v>496</v>
      </c>
      <c r="N497" t="s">
        <v>59</v>
      </c>
      <c r="O497" s="3">
        <f>(Sala[[#This Row],[Hora de Salida]]-Sala[[#This Row],[Hora de llegada]])+IF(Sala[[#This Row],[Estado de la Mesa]]="Ocupada",(TEXT((15/(60*24)),"h:mm")),(TEXT(0,"h:mm")))</f>
        <v>0.15833333333333333</v>
      </c>
      <c r="P497" s="5" t="str">
        <f>TEXT(((SUMIF(Cocina[Número de Orden],Sala[[#This Row],[Número de Orden]],Cocina[Tiempo de Preparación]))/(60*24)),"h:mm")</f>
        <v>2:13</v>
      </c>
      <c r="Q497" s="3">
        <f>MAX((Sala[[#This Row],[Tiempo de permanencia]]-Sala[[#This Row],[Tiempo de preparación]]),0)</f>
        <v>6.597222222222221E-2</v>
      </c>
      <c r="R497" s="8">
        <f>SUMIF(Cocina[Número de Orden],Sala[[#This Row],[Número de Orden]],Cocina[Ganancia bruta])</f>
        <v>223</v>
      </c>
      <c r="S497" s="8">
        <f>SUMIF(Cocina[Número de Orden],Sala[[#This Row],[Número de Orden]],Cocina[Costo Unitario])</f>
        <v>70</v>
      </c>
      <c r="T497" s="2">
        <f>Sala[[#This Row],[Fecha de Salida]]</f>
        <v>45022</v>
      </c>
      <c r="U497" s="7" t="str">
        <f>TEXT(Sala[[#This Row],[Fecha factura]],"dddd")</f>
        <v>jueves</v>
      </c>
      <c r="V497" t="str">
        <f>IF(Sala[[#This Row],[Tiempo de degustación]]&gt;0,"Sí","No")</f>
        <v>Sí</v>
      </c>
      <c r="W497" s="19">
        <f>IF(Sala[[#This Row],[Cobrada]]="Sí",Sala[[#This Row],[Monto total]],0)</f>
        <v>223</v>
      </c>
    </row>
    <row r="498" spans="1:23" x14ac:dyDescent="0.25">
      <c r="A498">
        <v>13</v>
      </c>
      <c r="B498" t="s">
        <v>100</v>
      </c>
      <c r="C498">
        <v>6</v>
      </c>
      <c r="D498" s="2">
        <v>45022</v>
      </c>
      <c r="E498" s="3">
        <v>0.14583333333333334</v>
      </c>
      <c r="F498" s="2">
        <v>45022</v>
      </c>
      <c r="G498" s="3">
        <v>0.2902777777777778</v>
      </c>
      <c r="H498" s="1" t="s">
        <v>7</v>
      </c>
      <c r="I498" t="s">
        <v>8</v>
      </c>
      <c r="J498" t="s">
        <v>600</v>
      </c>
      <c r="K498" s="9">
        <v>29.93</v>
      </c>
      <c r="L498" t="s">
        <v>9</v>
      </c>
      <c r="M498">
        <v>497</v>
      </c>
      <c r="N498" t="s">
        <v>59</v>
      </c>
      <c r="O498" s="3">
        <f>(Sala[[#This Row],[Hora de Salida]]-Sala[[#This Row],[Hora de llegada]])+IF(Sala[[#This Row],[Estado de la Mesa]]="Ocupada",(TEXT((15/(60*24)),"h:mm")),(TEXT(0,"h:mm")))</f>
        <v>0.14444444444444446</v>
      </c>
      <c r="P498" s="5" t="str">
        <f>TEXT(((SUMIF(Cocina[Número de Orden],Sala[[#This Row],[Número de Orden]],Cocina[Tiempo de Preparación]))/(60*24)),"h:mm")</f>
        <v>0:38</v>
      </c>
      <c r="Q498" s="3">
        <f>MAX((Sala[[#This Row],[Tiempo de permanencia]]-Sala[[#This Row],[Tiempo de preparación]]),0)</f>
        <v>0.11805555555555557</v>
      </c>
      <c r="R498" s="8">
        <f>SUMIF(Cocina[Número de Orden],Sala[[#This Row],[Número de Orden]],Cocina[Ganancia bruta])</f>
        <v>150</v>
      </c>
      <c r="S498" s="8">
        <f>SUMIF(Cocina[Número de Orden],Sala[[#This Row],[Número de Orden]],Cocina[Costo Unitario])</f>
        <v>43</v>
      </c>
      <c r="T498" s="2">
        <f>Sala[[#This Row],[Fecha de Salida]]</f>
        <v>45022</v>
      </c>
      <c r="U498" s="7" t="str">
        <f>TEXT(Sala[[#This Row],[Fecha factura]],"dddd")</f>
        <v>jueves</v>
      </c>
      <c r="V498" t="str">
        <f>IF(Sala[[#This Row],[Tiempo de degustación]]&gt;0,"Sí","No")</f>
        <v>Sí</v>
      </c>
      <c r="W498" s="19">
        <f>IF(Sala[[#This Row],[Cobrada]]="Sí",Sala[[#This Row],[Monto total]],0)</f>
        <v>150</v>
      </c>
    </row>
    <row r="499" spans="1:23" x14ac:dyDescent="0.25">
      <c r="A499">
        <v>20</v>
      </c>
      <c r="B499" t="s">
        <v>412</v>
      </c>
      <c r="C499">
        <v>3</v>
      </c>
      <c r="D499" s="2">
        <v>45022</v>
      </c>
      <c r="E499" s="3">
        <v>1.1805555555555555E-2</v>
      </c>
      <c r="F499" s="2">
        <v>45022</v>
      </c>
      <c r="G499" s="3">
        <v>0.15694444444444444</v>
      </c>
      <c r="H499" s="1" t="s">
        <v>7</v>
      </c>
      <c r="I499" t="s">
        <v>8</v>
      </c>
      <c r="J499" t="s">
        <v>601</v>
      </c>
      <c r="K499" s="9">
        <v>21.99</v>
      </c>
      <c r="L499" t="s">
        <v>17</v>
      </c>
      <c r="M499">
        <v>498</v>
      </c>
      <c r="N499" t="s">
        <v>594</v>
      </c>
      <c r="O499" s="3">
        <f>(Sala[[#This Row],[Hora de Salida]]-Sala[[#This Row],[Hora de llegada]])+IF(Sala[[#This Row],[Estado de la Mesa]]="Ocupada",(TEXT((15/(60*24)),"h:mm")),(TEXT(0,"h:mm")))</f>
        <v>0.14513888888888887</v>
      </c>
      <c r="P499" s="5" t="str">
        <f>TEXT(((SUMIF(Cocina[Número de Orden],Sala[[#This Row],[Número de Orden]],Cocina[Tiempo de Preparación]))/(60*24)),"h:mm")</f>
        <v>0:32</v>
      </c>
      <c r="Q499" s="3">
        <f>MAX((Sala[[#This Row],[Tiempo de permanencia]]-Sala[[#This Row],[Tiempo de preparación]]),0)</f>
        <v>0.12291666666666665</v>
      </c>
      <c r="R499" s="8">
        <f>SUMIF(Cocina[Número de Orden],Sala[[#This Row],[Número de Orden]],Cocina[Ganancia bruta])</f>
        <v>19</v>
      </c>
      <c r="S499" s="8">
        <f>SUMIF(Cocina[Número de Orden],Sala[[#This Row],[Número de Orden]],Cocina[Costo Unitario])</f>
        <v>11</v>
      </c>
      <c r="T499" s="2">
        <f>Sala[[#This Row],[Fecha de Salida]]</f>
        <v>45022</v>
      </c>
      <c r="U499" s="7" t="str">
        <f>TEXT(Sala[[#This Row],[Fecha factura]],"dddd")</f>
        <v>jueves</v>
      </c>
      <c r="V499" t="str">
        <f>IF(Sala[[#This Row],[Tiempo de degustación]]&gt;0,"Sí","No")</f>
        <v>Sí</v>
      </c>
      <c r="W499" s="19">
        <f>IF(Sala[[#This Row],[Cobrada]]="Sí",Sala[[#This Row],[Monto total]],0)</f>
        <v>19</v>
      </c>
    </row>
    <row r="500" spans="1:23" x14ac:dyDescent="0.25">
      <c r="A500">
        <v>5</v>
      </c>
      <c r="B500" t="s">
        <v>400</v>
      </c>
      <c r="C500">
        <v>5</v>
      </c>
      <c r="D500" s="2">
        <v>45022</v>
      </c>
      <c r="E500" s="3">
        <v>5.6250000000000001E-2</v>
      </c>
      <c r="F500" s="2">
        <v>45022</v>
      </c>
      <c r="G500" s="3">
        <v>0.18611111111111112</v>
      </c>
      <c r="H500" s="1" t="s">
        <v>16</v>
      </c>
      <c r="I500" t="s">
        <v>25</v>
      </c>
      <c r="J500" t="s">
        <v>600</v>
      </c>
      <c r="K500" s="9">
        <v>22.69</v>
      </c>
      <c r="L500" t="s">
        <v>9</v>
      </c>
      <c r="M500">
        <v>499</v>
      </c>
      <c r="N500" t="s">
        <v>18</v>
      </c>
      <c r="O500" s="3">
        <f>(Sala[[#This Row],[Hora de Salida]]-Sala[[#This Row],[Hora de llegada]])+IF(Sala[[#This Row],[Estado de la Mesa]]="Ocupada",(TEXT((15/(60*24)),"h:mm")),(TEXT(0,"h:mm")))</f>
        <v>0.12986111111111112</v>
      </c>
      <c r="P500" s="5" t="str">
        <f>TEXT(((SUMIF(Cocina[Número de Orden],Sala[[#This Row],[Número de Orden]],Cocina[Tiempo de Preparación]))/(60*24)),"h:mm")</f>
        <v>2:10</v>
      </c>
      <c r="Q500" s="3">
        <f>MAX((Sala[[#This Row],[Tiempo de permanencia]]-Sala[[#This Row],[Tiempo de preparación]]),0)</f>
        <v>3.9583333333333345E-2</v>
      </c>
      <c r="R500" s="8">
        <f>SUMIF(Cocina[Número de Orden],Sala[[#This Row],[Número de Orden]],Cocina[Ganancia bruta])</f>
        <v>158</v>
      </c>
      <c r="S500" s="8">
        <f>SUMIF(Cocina[Número de Orden],Sala[[#This Row],[Número de Orden]],Cocina[Costo Unitario])</f>
        <v>48</v>
      </c>
      <c r="T500" s="2">
        <f>Sala[[#This Row],[Fecha de Salida]]</f>
        <v>45022</v>
      </c>
      <c r="U500" s="7" t="str">
        <f>TEXT(Sala[[#This Row],[Fecha factura]],"dddd")</f>
        <v>jueves</v>
      </c>
      <c r="V500" t="str">
        <f>IF(Sala[[#This Row],[Tiempo de degustación]]&gt;0,"Sí","No")</f>
        <v>Sí</v>
      </c>
      <c r="W500" s="19">
        <f>IF(Sala[[#This Row],[Cobrada]]="Sí",Sala[[#This Row],[Monto total]],0)</f>
        <v>158</v>
      </c>
    </row>
    <row r="501" spans="1:23" x14ac:dyDescent="0.25">
      <c r="A501">
        <v>4</v>
      </c>
      <c r="B501" t="s">
        <v>452</v>
      </c>
      <c r="C501">
        <v>5</v>
      </c>
      <c r="D501" s="2">
        <v>45022</v>
      </c>
      <c r="E501" s="3">
        <v>5.347222222222222E-2</v>
      </c>
      <c r="F501" s="2">
        <v>45022</v>
      </c>
      <c r="G501" s="3">
        <v>0.21875</v>
      </c>
      <c r="H501" s="1" t="s">
        <v>23</v>
      </c>
      <c r="I501" t="s">
        <v>12</v>
      </c>
      <c r="J501" t="s">
        <v>600</v>
      </c>
      <c r="K501" s="9">
        <v>37.619999999999997</v>
      </c>
      <c r="L501" t="s">
        <v>28</v>
      </c>
      <c r="M501">
        <v>500</v>
      </c>
      <c r="N501" t="s">
        <v>59</v>
      </c>
      <c r="O501" s="3">
        <f>(Sala[[#This Row],[Hora de Salida]]-Sala[[#This Row],[Hora de llegada]])+IF(Sala[[#This Row],[Estado de la Mesa]]="Ocupada",(TEXT((15/(60*24)),"h:mm")),(TEXT(0,"h:mm")))</f>
        <v>0.17569444444444443</v>
      </c>
      <c r="P501" s="5" t="str">
        <f>TEXT(((SUMIF(Cocina[Número de Orden],Sala[[#This Row],[Número de Orden]],Cocina[Tiempo de Preparación]))/(60*24)),"h:mm")</f>
        <v>0:42</v>
      </c>
      <c r="Q501" s="3">
        <f>MAX((Sala[[#This Row],[Tiempo de permanencia]]-Sala[[#This Row],[Tiempo de preparación]]),0)</f>
        <v>0.14652777777777776</v>
      </c>
      <c r="R501" s="8">
        <f>SUMIF(Cocina[Número de Orden],Sala[[#This Row],[Número de Orden]],Cocina[Ganancia bruta])</f>
        <v>93</v>
      </c>
      <c r="S501" s="8">
        <f>SUMIF(Cocina[Número de Orden],Sala[[#This Row],[Número de Orden]],Cocina[Costo Unitario])</f>
        <v>29</v>
      </c>
      <c r="T501" s="2">
        <f>Sala[[#This Row],[Fecha de Salida]]</f>
        <v>45022</v>
      </c>
      <c r="U501" s="7" t="str">
        <f>TEXT(Sala[[#This Row],[Fecha factura]],"dddd")</f>
        <v>jueves</v>
      </c>
      <c r="V501" t="str">
        <f>IF(Sala[[#This Row],[Tiempo de degustación]]&gt;0,"Sí","No")</f>
        <v>Sí</v>
      </c>
      <c r="W501" s="19">
        <f>IF(Sala[[#This Row],[Cobrada]]="Sí",Sala[[#This Row],[Monto total]],0)</f>
        <v>93</v>
      </c>
    </row>
    <row r="502" spans="1:23" x14ac:dyDescent="0.25">
      <c r="A502">
        <v>7</v>
      </c>
      <c r="B502" t="s">
        <v>455</v>
      </c>
      <c r="C502">
        <v>1</v>
      </c>
      <c r="D502" s="2">
        <v>45022</v>
      </c>
      <c r="E502" s="3">
        <v>0.15555555555555556</v>
      </c>
      <c r="F502" s="2">
        <v>45022</v>
      </c>
      <c r="G502" s="3">
        <v>0.27152777777777776</v>
      </c>
      <c r="H502" s="1" t="s">
        <v>11</v>
      </c>
      <c r="I502" t="s">
        <v>25</v>
      </c>
      <c r="J502" t="s">
        <v>601</v>
      </c>
      <c r="K502" s="9">
        <v>28.38</v>
      </c>
      <c r="L502" t="s">
        <v>28</v>
      </c>
      <c r="M502">
        <v>501</v>
      </c>
      <c r="N502" t="s">
        <v>29</v>
      </c>
      <c r="O502" s="3">
        <f>(Sala[[#This Row],[Hora de Salida]]-Sala[[#This Row],[Hora de llegada]])+IF(Sala[[#This Row],[Estado de la Mesa]]="Ocupada",(TEXT((15/(60*24)),"h:mm")),(TEXT(0,"h:mm")))</f>
        <v>0.12638888888888886</v>
      </c>
      <c r="P502" s="5" t="str">
        <f>TEXT(((SUMIF(Cocina[Número de Orden],Sala[[#This Row],[Número de Orden]],Cocina[Tiempo de Preparación]))/(60*24)),"h:mm")</f>
        <v>0:39</v>
      </c>
      <c r="Q502" s="3">
        <f>MAX((Sala[[#This Row],[Tiempo de permanencia]]-Sala[[#This Row],[Tiempo de preparación]]),0)</f>
        <v>9.9305555555555522E-2</v>
      </c>
      <c r="R502" s="8">
        <f>SUMIF(Cocina[Número de Orden],Sala[[#This Row],[Número de Orden]],Cocina[Ganancia bruta])</f>
        <v>138</v>
      </c>
      <c r="S502" s="8">
        <f>SUMIF(Cocina[Número de Orden],Sala[[#This Row],[Número de Orden]],Cocina[Costo Unitario])</f>
        <v>54</v>
      </c>
      <c r="T502" s="2">
        <f>Sala[[#This Row],[Fecha de Salida]]</f>
        <v>45022</v>
      </c>
      <c r="U502" s="7" t="str">
        <f>TEXT(Sala[[#This Row],[Fecha factura]],"dddd")</f>
        <v>jueves</v>
      </c>
      <c r="V502" t="str">
        <f>IF(Sala[[#This Row],[Tiempo de degustación]]&gt;0,"Sí","No")</f>
        <v>Sí</v>
      </c>
      <c r="W502" s="19">
        <f>IF(Sala[[#This Row],[Cobrada]]="Sí",Sala[[#This Row],[Monto total]],0)</f>
        <v>138</v>
      </c>
    </row>
    <row r="503" spans="1:23" x14ac:dyDescent="0.25">
      <c r="A503">
        <v>5</v>
      </c>
      <c r="B503" t="s">
        <v>248</v>
      </c>
      <c r="C503">
        <v>2</v>
      </c>
      <c r="D503" s="2">
        <v>45022</v>
      </c>
      <c r="E503" s="3">
        <v>3.125E-2</v>
      </c>
      <c r="F503" s="2">
        <v>45022</v>
      </c>
      <c r="G503" s="3">
        <v>8.1250000000000003E-2</v>
      </c>
      <c r="H503" s="1" t="s">
        <v>20</v>
      </c>
      <c r="I503" t="s">
        <v>8</v>
      </c>
      <c r="J503" t="s">
        <v>601</v>
      </c>
      <c r="K503" s="9">
        <v>32.9</v>
      </c>
      <c r="L503" t="s">
        <v>9</v>
      </c>
      <c r="M503">
        <v>502</v>
      </c>
      <c r="N503" t="s">
        <v>32</v>
      </c>
      <c r="O503" s="3">
        <f>(Sala[[#This Row],[Hora de Salida]]-Sala[[#This Row],[Hora de llegada]])+IF(Sala[[#This Row],[Estado de la Mesa]]="Ocupada",(TEXT((15/(60*24)),"h:mm")),(TEXT(0,"h:mm")))</f>
        <v>0.05</v>
      </c>
      <c r="P503" s="5" t="str">
        <f>TEXT(((SUMIF(Cocina[Número de Orden],Sala[[#This Row],[Número de Orden]],Cocina[Tiempo de Preparación]))/(60*24)),"h:mm")</f>
        <v>1:13</v>
      </c>
      <c r="Q503" s="3">
        <f>MAX((Sala[[#This Row],[Tiempo de permanencia]]-Sala[[#This Row],[Tiempo de preparación]]),0)</f>
        <v>0</v>
      </c>
      <c r="R503" s="8">
        <f>SUMIF(Cocina[Número de Orden],Sala[[#This Row],[Número de Orden]],Cocina[Ganancia bruta])</f>
        <v>139</v>
      </c>
      <c r="S503" s="8">
        <f>SUMIF(Cocina[Número de Orden],Sala[[#This Row],[Número de Orden]],Cocina[Costo Unitario])</f>
        <v>43</v>
      </c>
      <c r="T503" s="2">
        <f>Sala[[#This Row],[Fecha de Salida]]</f>
        <v>45022</v>
      </c>
      <c r="U503" s="7" t="str">
        <f>TEXT(Sala[[#This Row],[Fecha factura]],"dddd")</f>
        <v>jueves</v>
      </c>
      <c r="V503" t="str">
        <f>IF(Sala[[#This Row],[Tiempo de degustación]]&gt;0,"Sí","No")</f>
        <v>No</v>
      </c>
      <c r="W503" s="19">
        <f>IF(Sala[[#This Row],[Cobrada]]="Sí",Sala[[#This Row],[Monto total]],0)</f>
        <v>0</v>
      </c>
    </row>
    <row r="504" spans="1:23" x14ac:dyDescent="0.25">
      <c r="A504">
        <v>3</v>
      </c>
      <c r="B504" t="s">
        <v>456</v>
      </c>
      <c r="C504">
        <v>1</v>
      </c>
      <c r="D504" s="2">
        <v>45022</v>
      </c>
      <c r="E504" s="3">
        <v>9.7222222222222224E-2</v>
      </c>
      <c r="F504" s="2">
        <v>45022</v>
      </c>
      <c r="G504" s="3">
        <v>0.16805555555555557</v>
      </c>
      <c r="H504" s="1" t="s">
        <v>7</v>
      </c>
      <c r="I504" t="s">
        <v>8</v>
      </c>
      <c r="J504" t="s">
        <v>601</v>
      </c>
      <c r="K504" s="9">
        <v>35.840000000000003</v>
      </c>
      <c r="L504" t="s">
        <v>9</v>
      </c>
      <c r="M504">
        <v>503</v>
      </c>
      <c r="N504" t="s">
        <v>594</v>
      </c>
      <c r="O504" s="3">
        <f>(Sala[[#This Row],[Hora de Salida]]-Sala[[#This Row],[Hora de llegada]])+IF(Sala[[#This Row],[Estado de la Mesa]]="Ocupada",(TEXT((15/(60*24)),"h:mm")),(TEXT(0,"h:mm")))</f>
        <v>7.0833333333333345E-2</v>
      </c>
      <c r="P504" s="5" t="str">
        <f>TEXT(((SUMIF(Cocina[Número de Orden],Sala[[#This Row],[Número de Orden]],Cocina[Tiempo de Preparación]))/(60*24)),"h:mm")</f>
        <v>1:25</v>
      </c>
      <c r="Q504" s="3">
        <f>MAX((Sala[[#This Row],[Tiempo de permanencia]]-Sala[[#This Row],[Tiempo de preparación]]),0)</f>
        <v>1.1805555555555569E-2</v>
      </c>
      <c r="R504" s="8">
        <f>SUMIF(Cocina[Número de Orden],Sala[[#This Row],[Número de Orden]],Cocina[Ganancia bruta])</f>
        <v>137</v>
      </c>
      <c r="S504" s="8">
        <f>SUMIF(Cocina[Número de Orden],Sala[[#This Row],[Número de Orden]],Cocina[Costo Unitario])</f>
        <v>36</v>
      </c>
      <c r="T504" s="2">
        <f>Sala[[#This Row],[Fecha de Salida]]</f>
        <v>45022</v>
      </c>
      <c r="U504" s="7" t="str">
        <f>TEXT(Sala[[#This Row],[Fecha factura]],"dddd")</f>
        <v>jueves</v>
      </c>
      <c r="V504" t="str">
        <f>IF(Sala[[#This Row],[Tiempo de degustación]]&gt;0,"Sí","No")</f>
        <v>Sí</v>
      </c>
      <c r="W504" s="19">
        <f>IF(Sala[[#This Row],[Cobrada]]="Sí",Sala[[#This Row],[Monto total]],0)</f>
        <v>137</v>
      </c>
    </row>
    <row r="505" spans="1:23" x14ac:dyDescent="0.25">
      <c r="A505">
        <v>2</v>
      </c>
      <c r="B505" t="s">
        <v>457</v>
      </c>
      <c r="C505">
        <v>5</v>
      </c>
      <c r="D505" s="2">
        <v>45022</v>
      </c>
      <c r="E505" s="3">
        <v>9.0277777777777776E-2</v>
      </c>
      <c r="F505" s="2">
        <v>45022</v>
      </c>
      <c r="G505" s="3">
        <v>0.2</v>
      </c>
      <c r="H505" s="1" t="s">
        <v>20</v>
      </c>
      <c r="I505" t="s">
        <v>25</v>
      </c>
      <c r="J505" t="s">
        <v>13</v>
      </c>
      <c r="K505" s="9">
        <v>31.31</v>
      </c>
      <c r="L505" t="s">
        <v>9</v>
      </c>
      <c r="M505">
        <v>504</v>
      </c>
      <c r="N505" t="s">
        <v>18</v>
      </c>
      <c r="O505" s="3">
        <f>(Sala[[#This Row],[Hora de Salida]]-Sala[[#This Row],[Hora de llegada]])+IF(Sala[[#This Row],[Estado de la Mesa]]="Ocupada",(TEXT((15/(60*24)),"h:mm")),(TEXT(0,"h:mm")))</f>
        <v>0.10972222222222223</v>
      </c>
      <c r="P505" s="5" t="str">
        <f>TEXT(((SUMIF(Cocina[Número de Orden],Sala[[#This Row],[Número de Orden]],Cocina[Tiempo de Preparación]))/(60*24)),"h:mm")</f>
        <v>0:19</v>
      </c>
      <c r="Q505" s="3">
        <f>MAX((Sala[[#This Row],[Tiempo de permanencia]]-Sala[[#This Row],[Tiempo de preparación]]),0)</f>
        <v>9.6527777777777796E-2</v>
      </c>
      <c r="R505" s="8">
        <f>SUMIF(Cocina[Número de Orden],Sala[[#This Row],[Número de Orden]],Cocina[Ganancia bruta])</f>
        <v>54</v>
      </c>
      <c r="S505" s="8">
        <f>SUMIF(Cocina[Número de Orden],Sala[[#This Row],[Número de Orden]],Cocina[Costo Unitario])</f>
        <v>16</v>
      </c>
      <c r="T505" s="2">
        <f>Sala[[#This Row],[Fecha de Salida]]</f>
        <v>45022</v>
      </c>
      <c r="U505" s="7" t="str">
        <f>TEXT(Sala[[#This Row],[Fecha factura]],"dddd")</f>
        <v>jueves</v>
      </c>
      <c r="V505" t="str">
        <f>IF(Sala[[#This Row],[Tiempo de degustación]]&gt;0,"Sí","No")</f>
        <v>Sí</v>
      </c>
      <c r="W505" s="19">
        <f>IF(Sala[[#This Row],[Cobrada]]="Sí",Sala[[#This Row],[Monto total]],0)</f>
        <v>54</v>
      </c>
    </row>
    <row r="506" spans="1:23" x14ac:dyDescent="0.25">
      <c r="A506">
        <v>5</v>
      </c>
      <c r="B506" t="s">
        <v>458</v>
      </c>
      <c r="C506">
        <v>1</v>
      </c>
      <c r="D506" s="2">
        <v>45022</v>
      </c>
      <c r="E506" s="3">
        <v>0.10972222222222222</v>
      </c>
      <c r="F506" s="2">
        <v>45022</v>
      </c>
      <c r="G506" s="3">
        <v>0.25486111111111109</v>
      </c>
      <c r="H506" s="1" t="s">
        <v>16</v>
      </c>
      <c r="I506" t="s">
        <v>25</v>
      </c>
      <c r="J506" t="s">
        <v>601</v>
      </c>
      <c r="K506" s="9">
        <v>25.76</v>
      </c>
      <c r="L506" t="s">
        <v>9</v>
      </c>
      <c r="M506">
        <v>505</v>
      </c>
      <c r="N506" t="s">
        <v>14</v>
      </c>
      <c r="O506" s="3">
        <f>(Sala[[#This Row],[Hora de Salida]]-Sala[[#This Row],[Hora de llegada]])+IF(Sala[[#This Row],[Estado de la Mesa]]="Ocupada",(TEXT((15/(60*24)),"h:mm")),(TEXT(0,"h:mm")))</f>
        <v>0.14513888888888887</v>
      </c>
      <c r="P506" s="5" t="str">
        <f>TEXT(((SUMIF(Cocina[Número de Orden],Sala[[#This Row],[Número de Orden]],Cocina[Tiempo de Preparación]))/(60*24)),"h:mm")</f>
        <v>1:55</v>
      </c>
      <c r="Q506" s="3">
        <f>MAX((Sala[[#This Row],[Tiempo de permanencia]]-Sala[[#This Row],[Tiempo de preparación]]),0)</f>
        <v>6.5277777777777768E-2</v>
      </c>
      <c r="R506" s="8">
        <f>SUMIF(Cocina[Número de Orden],Sala[[#This Row],[Número de Orden]],Cocina[Ganancia bruta])</f>
        <v>155</v>
      </c>
      <c r="S506" s="8">
        <f>SUMIF(Cocina[Número de Orden],Sala[[#This Row],[Número de Orden]],Cocina[Costo Unitario])</f>
        <v>40</v>
      </c>
      <c r="T506" s="2">
        <f>Sala[[#This Row],[Fecha de Salida]]</f>
        <v>45022</v>
      </c>
      <c r="U506" s="7" t="str">
        <f>TEXT(Sala[[#This Row],[Fecha factura]],"dddd")</f>
        <v>jueves</v>
      </c>
      <c r="V506" t="str">
        <f>IF(Sala[[#This Row],[Tiempo de degustación]]&gt;0,"Sí","No")</f>
        <v>Sí</v>
      </c>
      <c r="W506" s="19">
        <f>IF(Sala[[#This Row],[Cobrada]]="Sí",Sala[[#This Row],[Monto total]],0)</f>
        <v>155</v>
      </c>
    </row>
    <row r="507" spans="1:23" x14ac:dyDescent="0.25">
      <c r="A507">
        <v>18</v>
      </c>
      <c r="B507" t="s">
        <v>459</v>
      </c>
      <c r="C507">
        <v>2</v>
      </c>
      <c r="D507" s="2">
        <v>45022</v>
      </c>
      <c r="E507" s="3">
        <v>8.4027777777777785E-2</v>
      </c>
      <c r="F507" s="2">
        <v>45022</v>
      </c>
      <c r="G507" s="3">
        <v>0.16805555555555557</v>
      </c>
      <c r="H507" s="1" t="s">
        <v>7</v>
      </c>
      <c r="I507" t="s">
        <v>25</v>
      </c>
      <c r="J507" t="s">
        <v>601</v>
      </c>
      <c r="K507" s="9">
        <v>11.65</v>
      </c>
      <c r="L507" t="s">
        <v>28</v>
      </c>
      <c r="M507">
        <v>506</v>
      </c>
      <c r="N507" t="s">
        <v>21</v>
      </c>
      <c r="O507" s="3">
        <f>(Sala[[#This Row],[Hora de Salida]]-Sala[[#This Row],[Hora de llegada]])+IF(Sala[[#This Row],[Estado de la Mesa]]="Ocupada",(TEXT((15/(60*24)),"h:mm")),(TEXT(0,"h:mm")))</f>
        <v>9.4444444444444456E-2</v>
      </c>
      <c r="P507" s="5" t="str">
        <f>TEXT(((SUMIF(Cocina[Número de Orden],Sala[[#This Row],[Número de Orden]],Cocina[Tiempo de Preparación]))/(60*24)),"h:mm")</f>
        <v>0:05</v>
      </c>
      <c r="Q507" s="3">
        <f>MAX((Sala[[#This Row],[Tiempo de permanencia]]-Sala[[#This Row],[Tiempo de preparación]]),0)</f>
        <v>9.0972222222222232E-2</v>
      </c>
      <c r="R507" s="8">
        <f>SUMIF(Cocina[Número de Orden],Sala[[#This Row],[Número de Orden]],Cocina[Ganancia bruta])</f>
        <v>70</v>
      </c>
      <c r="S507" s="8">
        <f>SUMIF(Cocina[Número de Orden],Sala[[#This Row],[Número de Orden]],Cocina[Costo Unitario])</f>
        <v>21</v>
      </c>
      <c r="T507" s="2">
        <f>Sala[[#This Row],[Fecha de Salida]]</f>
        <v>45022</v>
      </c>
      <c r="U507" s="7" t="str">
        <f>TEXT(Sala[[#This Row],[Fecha factura]],"dddd")</f>
        <v>jueves</v>
      </c>
      <c r="V507" t="str">
        <f>IF(Sala[[#This Row],[Tiempo de degustación]]&gt;0,"Sí","No")</f>
        <v>Sí</v>
      </c>
      <c r="W507" s="19">
        <f>IF(Sala[[#This Row],[Cobrada]]="Sí",Sala[[#This Row],[Monto total]],0)</f>
        <v>70</v>
      </c>
    </row>
    <row r="508" spans="1:23" x14ac:dyDescent="0.25">
      <c r="A508">
        <v>18</v>
      </c>
      <c r="B508" t="s">
        <v>431</v>
      </c>
      <c r="C508">
        <v>4</v>
      </c>
      <c r="D508" s="2">
        <v>45022</v>
      </c>
      <c r="E508" s="3">
        <v>0.14305555555555555</v>
      </c>
      <c r="F508" s="2">
        <v>45022</v>
      </c>
      <c r="G508" s="3">
        <v>0.1875</v>
      </c>
      <c r="H508" s="1" t="s">
        <v>16</v>
      </c>
      <c r="I508" t="s">
        <v>12</v>
      </c>
      <c r="J508" t="s">
        <v>601</v>
      </c>
      <c r="K508" s="9">
        <v>43.42</v>
      </c>
      <c r="L508" t="s">
        <v>17</v>
      </c>
      <c r="M508">
        <v>507</v>
      </c>
      <c r="N508" t="s">
        <v>32</v>
      </c>
      <c r="O508" s="3">
        <f>(Sala[[#This Row],[Hora de Salida]]-Sala[[#This Row],[Hora de llegada]])+IF(Sala[[#This Row],[Estado de la Mesa]]="Ocupada",(TEXT((15/(60*24)),"h:mm")),(TEXT(0,"h:mm")))</f>
        <v>4.4444444444444453E-2</v>
      </c>
      <c r="P508" s="5" t="str">
        <f>TEXT(((SUMIF(Cocina[Número de Orden],Sala[[#This Row],[Número de Orden]],Cocina[Tiempo de Preparación]))/(60*24)),"h:mm")</f>
        <v>1:09</v>
      </c>
      <c r="Q508" s="3">
        <f>MAX((Sala[[#This Row],[Tiempo de permanencia]]-Sala[[#This Row],[Tiempo de preparación]]),0)</f>
        <v>0</v>
      </c>
      <c r="R508" s="8">
        <f>SUMIF(Cocina[Número de Orden],Sala[[#This Row],[Número de Orden]],Cocina[Ganancia bruta])</f>
        <v>210</v>
      </c>
      <c r="S508" s="8">
        <f>SUMIF(Cocina[Número de Orden],Sala[[#This Row],[Número de Orden]],Cocina[Costo Unitario])</f>
        <v>42</v>
      </c>
      <c r="T508" s="2">
        <f>Sala[[#This Row],[Fecha de Salida]]</f>
        <v>45022</v>
      </c>
      <c r="U508" s="7" t="str">
        <f>TEXT(Sala[[#This Row],[Fecha factura]],"dddd")</f>
        <v>jueves</v>
      </c>
      <c r="V508" t="str">
        <f>IF(Sala[[#This Row],[Tiempo de degustación]]&gt;0,"Sí","No")</f>
        <v>No</v>
      </c>
      <c r="W508" s="19">
        <f>IF(Sala[[#This Row],[Cobrada]]="Sí",Sala[[#This Row],[Monto total]],0)</f>
        <v>0</v>
      </c>
    </row>
    <row r="509" spans="1:23" x14ac:dyDescent="0.25">
      <c r="A509">
        <v>6</v>
      </c>
      <c r="B509" t="s">
        <v>460</v>
      </c>
      <c r="C509">
        <v>1</v>
      </c>
      <c r="D509" s="2">
        <v>45022</v>
      </c>
      <c r="E509" s="3">
        <v>0.11805555555555555</v>
      </c>
      <c r="F509" s="2">
        <v>45022</v>
      </c>
      <c r="G509" s="3">
        <v>0.27430555555555558</v>
      </c>
      <c r="H509" s="1" t="s">
        <v>20</v>
      </c>
      <c r="I509" t="s">
        <v>8</v>
      </c>
      <c r="J509" t="s">
        <v>601</v>
      </c>
      <c r="K509" s="9">
        <v>42.8</v>
      </c>
      <c r="L509" t="s">
        <v>9</v>
      </c>
      <c r="M509">
        <v>508</v>
      </c>
      <c r="N509" t="s">
        <v>18</v>
      </c>
      <c r="O509" s="3">
        <f>(Sala[[#This Row],[Hora de Salida]]-Sala[[#This Row],[Hora de llegada]])+IF(Sala[[#This Row],[Estado de la Mesa]]="Ocupada",(TEXT((15/(60*24)),"h:mm")),(TEXT(0,"h:mm")))</f>
        <v>0.15625000000000003</v>
      </c>
      <c r="P509" s="5" t="str">
        <f>TEXT(((SUMIF(Cocina[Número de Orden],Sala[[#This Row],[Número de Orden]],Cocina[Tiempo de Preparación]))/(60*24)),"h:mm")</f>
        <v>0:34</v>
      </c>
      <c r="Q509" s="3">
        <f>MAX((Sala[[#This Row],[Tiempo de permanencia]]-Sala[[#This Row],[Tiempo de preparación]]),0)</f>
        <v>0.13263888888888892</v>
      </c>
      <c r="R509" s="8">
        <f>SUMIF(Cocina[Número de Orden],Sala[[#This Row],[Número de Orden]],Cocina[Ganancia bruta])</f>
        <v>32</v>
      </c>
      <c r="S509" s="8">
        <f>SUMIF(Cocina[Número de Orden],Sala[[#This Row],[Número de Orden]],Cocina[Costo Unitario])</f>
        <v>19</v>
      </c>
      <c r="T509" s="2">
        <f>Sala[[#This Row],[Fecha de Salida]]</f>
        <v>45022</v>
      </c>
      <c r="U509" s="7" t="str">
        <f>TEXT(Sala[[#This Row],[Fecha factura]],"dddd")</f>
        <v>jueves</v>
      </c>
      <c r="V509" t="str">
        <f>IF(Sala[[#This Row],[Tiempo de degustación]]&gt;0,"Sí","No")</f>
        <v>Sí</v>
      </c>
      <c r="W509" s="19">
        <f>IF(Sala[[#This Row],[Cobrada]]="Sí",Sala[[#This Row],[Monto total]],0)</f>
        <v>32</v>
      </c>
    </row>
    <row r="510" spans="1:23" x14ac:dyDescent="0.25">
      <c r="A510">
        <v>5</v>
      </c>
      <c r="B510" t="s">
        <v>93</v>
      </c>
      <c r="C510">
        <v>3</v>
      </c>
      <c r="D510" s="2">
        <v>45022</v>
      </c>
      <c r="E510" s="3">
        <v>0.13333333333333333</v>
      </c>
      <c r="F510" s="2">
        <v>45022</v>
      </c>
      <c r="G510" s="3">
        <v>0.25138888888888888</v>
      </c>
      <c r="H510" s="1" t="s">
        <v>11</v>
      </c>
      <c r="I510" t="s">
        <v>12</v>
      </c>
      <c r="J510" t="s">
        <v>601</v>
      </c>
      <c r="K510" s="9">
        <v>16.260000000000002</v>
      </c>
      <c r="L510" t="s">
        <v>28</v>
      </c>
      <c r="M510">
        <v>509</v>
      </c>
      <c r="N510" t="s">
        <v>18</v>
      </c>
      <c r="O510" s="3">
        <f>(Sala[[#This Row],[Hora de Salida]]-Sala[[#This Row],[Hora de llegada]])+IF(Sala[[#This Row],[Estado de la Mesa]]="Ocupada",(TEXT((15/(60*24)),"h:mm")),(TEXT(0,"h:mm")))</f>
        <v>0.12847222222222221</v>
      </c>
      <c r="P510" s="5" t="str">
        <f>TEXT(((SUMIF(Cocina[Número de Orden],Sala[[#This Row],[Número de Orden]],Cocina[Tiempo de Preparación]))/(60*24)),"h:mm")</f>
        <v>0:47</v>
      </c>
      <c r="Q510" s="3">
        <f>MAX((Sala[[#This Row],[Tiempo de permanencia]]-Sala[[#This Row],[Tiempo de preparación]]),0)</f>
        <v>9.5833333333333326E-2</v>
      </c>
      <c r="R510" s="8">
        <f>SUMIF(Cocina[Número de Orden],Sala[[#This Row],[Número de Orden]],Cocina[Ganancia bruta])</f>
        <v>80</v>
      </c>
      <c r="S510" s="8">
        <f>SUMIF(Cocina[Número de Orden],Sala[[#This Row],[Número de Orden]],Cocina[Costo Unitario])</f>
        <v>25</v>
      </c>
      <c r="T510" s="2">
        <f>Sala[[#This Row],[Fecha de Salida]]</f>
        <v>45022</v>
      </c>
      <c r="U510" s="7" t="str">
        <f>TEXT(Sala[[#This Row],[Fecha factura]],"dddd")</f>
        <v>jueves</v>
      </c>
      <c r="V510" t="str">
        <f>IF(Sala[[#This Row],[Tiempo de degustación]]&gt;0,"Sí","No")</f>
        <v>Sí</v>
      </c>
      <c r="W510" s="19">
        <f>IF(Sala[[#This Row],[Cobrada]]="Sí",Sala[[#This Row],[Monto total]],0)</f>
        <v>80</v>
      </c>
    </row>
    <row r="511" spans="1:23" x14ac:dyDescent="0.25">
      <c r="A511">
        <v>6</v>
      </c>
      <c r="B511" t="s">
        <v>461</v>
      </c>
      <c r="C511">
        <v>4</v>
      </c>
      <c r="D511" s="2">
        <v>45022</v>
      </c>
      <c r="E511" s="3">
        <v>0.14722222222222223</v>
      </c>
      <c r="F511" s="2">
        <v>45022</v>
      </c>
      <c r="G511" s="3">
        <v>0.18958333333333333</v>
      </c>
      <c r="H511" s="1" t="s">
        <v>23</v>
      </c>
      <c r="I511" t="s">
        <v>8</v>
      </c>
      <c r="J511" t="s">
        <v>601</v>
      </c>
      <c r="K511" s="9">
        <v>14.97</v>
      </c>
      <c r="L511" t="s">
        <v>17</v>
      </c>
      <c r="M511">
        <v>510</v>
      </c>
      <c r="N511" t="s">
        <v>21</v>
      </c>
      <c r="O511" s="3">
        <f>(Sala[[#This Row],[Hora de Salida]]-Sala[[#This Row],[Hora de llegada]])+IF(Sala[[#This Row],[Estado de la Mesa]]="Ocupada",(TEXT((15/(60*24)),"h:mm")),(TEXT(0,"h:mm")))</f>
        <v>4.2361111111111099E-2</v>
      </c>
      <c r="P511" s="5" t="str">
        <f>TEXT(((SUMIF(Cocina[Número de Orden],Sala[[#This Row],[Número de Orden]],Cocina[Tiempo de Preparación]))/(60*24)),"h:mm")</f>
        <v>0:48</v>
      </c>
      <c r="Q511" s="3">
        <f>MAX((Sala[[#This Row],[Tiempo de permanencia]]-Sala[[#This Row],[Tiempo de preparación]]),0)</f>
        <v>9.0277777777777665E-3</v>
      </c>
      <c r="R511" s="8">
        <f>SUMIF(Cocina[Número de Orden],Sala[[#This Row],[Número de Orden]],Cocina[Ganancia bruta])</f>
        <v>36</v>
      </c>
      <c r="S511" s="8">
        <f>SUMIF(Cocina[Número de Orden],Sala[[#This Row],[Número de Orden]],Cocina[Costo Unitario])</f>
        <v>22</v>
      </c>
      <c r="T511" s="2">
        <f>Sala[[#This Row],[Fecha de Salida]]</f>
        <v>45022</v>
      </c>
      <c r="U511" s="7" t="str">
        <f>TEXT(Sala[[#This Row],[Fecha factura]],"dddd")</f>
        <v>jueves</v>
      </c>
      <c r="V511" t="str">
        <f>IF(Sala[[#This Row],[Tiempo de degustación]]&gt;0,"Sí","No")</f>
        <v>Sí</v>
      </c>
      <c r="W511" s="19">
        <f>IF(Sala[[#This Row],[Cobrada]]="Sí",Sala[[#This Row],[Monto total]],0)</f>
        <v>36</v>
      </c>
    </row>
    <row r="512" spans="1:23" x14ac:dyDescent="0.25">
      <c r="A512">
        <v>2</v>
      </c>
      <c r="B512" t="s">
        <v>462</v>
      </c>
      <c r="C512">
        <v>1</v>
      </c>
      <c r="D512" s="2">
        <v>45022</v>
      </c>
      <c r="E512" s="3">
        <v>6.805555555555555E-2</v>
      </c>
      <c r="F512" s="2">
        <v>45022</v>
      </c>
      <c r="G512" s="3">
        <v>0.14097222222222222</v>
      </c>
      <c r="H512" s="1" t="s">
        <v>11</v>
      </c>
      <c r="I512" t="s">
        <v>8</v>
      </c>
      <c r="J512" t="s">
        <v>601</v>
      </c>
      <c r="K512" s="9">
        <v>35.950000000000003</v>
      </c>
      <c r="L512" t="s">
        <v>17</v>
      </c>
      <c r="M512">
        <v>511</v>
      </c>
      <c r="N512" t="s">
        <v>59</v>
      </c>
      <c r="O512" s="3">
        <f>(Sala[[#This Row],[Hora de Salida]]-Sala[[#This Row],[Hora de llegada]])+IF(Sala[[#This Row],[Estado de la Mesa]]="Ocupada",(TEXT((15/(60*24)),"h:mm")),(TEXT(0,"h:mm")))</f>
        <v>7.2916666666666671E-2</v>
      </c>
      <c r="P512" s="5" t="str">
        <f>TEXT(((SUMIF(Cocina[Número de Orden],Sala[[#This Row],[Número de Orden]],Cocina[Tiempo de Preparación]))/(60*24)),"h:mm")</f>
        <v>0:38</v>
      </c>
      <c r="Q512" s="3">
        <f>MAX((Sala[[#This Row],[Tiempo de permanencia]]-Sala[[#This Row],[Tiempo de preparación]]),0)</f>
        <v>4.6527777777777779E-2</v>
      </c>
      <c r="R512" s="8">
        <f>SUMIF(Cocina[Número de Orden],Sala[[#This Row],[Número de Orden]],Cocina[Ganancia bruta])</f>
        <v>137</v>
      </c>
      <c r="S512" s="8">
        <f>SUMIF(Cocina[Número de Orden],Sala[[#This Row],[Número de Orden]],Cocina[Costo Unitario])</f>
        <v>34</v>
      </c>
      <c r="T512" s="2">
        <f>Sala[[#This Row],[Fecha de Salida]]</f>
        <v>45022</v>
      </c>
      <c r="U512" s="7" t="str">
        <f>TEXT(Sala[[#This Row],[Fecha factura]],"dddd")</f>
        <v>jueves</v>
      </c>
      <c r="V512" t="str">
        <f>IF(Sala[[#This Row],[Tiempo de degustación]]&gt;0,"Sí","No")</f>
        <v>Sí</v>
      </c>
      <c r="W512" s="19">
        <f>IF(Sala[[#This Row],[Cobrada]]="Sí",Sala[[#This Row],[Monto total]],0)</f>
        <v>137</v>
      </c>
    </row>
    <row r="513" spans="1:23" x14ac:dyDescent="0.25">
      <c r="A513">
        <v>2</v>
      </c>
      <c r="B513" t="s">
        <v>390</v>
      </c>
      <c r="C513">
        <v>1</v>
      </c>
      <c r="D513" s="2">
        <v>45022</v>
      </c>
      <c r="E513" s="3">
        <v>5.486111111111111E-2</v>
      </c>
      <c r="F513" s="2">
        <v>45022</v>
      </c>
      <c r="G513" s="3">
        <v>0.10138888888888889</v>
      </c>
      <c r="H513" s="1" t="s">
        <v>20</v>
      </c>
      <c r="I513" t="s">
        <v>8</v>
      </c>
      <c r="J513" t="s">
        <v>601</v>
      </c>
      <c r="K513" s="9">
        <v>37.369999999999997</v>
      </c>
      <c r="L513" t="s">
        <v>28</v>
      </c>
      <c r="M513">
        <v>512</v>
      </c>
      <c r="N513" t="s">
        <v>594</v>
      </c>
      <c r="O513" s="3">
        <f>(Sala[[#This Row],[Hora de Salida]]-Sala[[#This Row],[Hora de llegada]])+IF(Sala[[#This Row],[Estado de la Mesa]]="Ocupada",(TEXT((15/(60*24)),"h:mm")),(TEXT(0,"h:mm")))</f>
        <v>5.6944444444444443E-2</v>
      </c>
      <c r="P513" s="5" t="str">
        <f>TEXT(((SUMIF(Cocina[Número de Orden],Sala[[#This Row],[Número de Orden]],Cocina[Tiempo de Preparación]))/(60*24)),"h:mm")</f>
        <v>0:59</v>
      </c>
      <c r="Q513" s="3">
        <f>MAX((Sala[[#This Row],[Tiempo de permanencia]]-Sala[[#This Row],[Tiempo de preparación]]),0)</f>
        <v>1.5972222222222221E-2</v>
      </c>
      <c r="R513" s="8">
        <f>SUMIF(Cocina[Número de Orden],Sala[[#This Row],[Número de Orden]],Cocina[Ganancia bruta])</f>
        <v>128</v>
      </c>
      <c r="S513" s="8">
        <f>SUMIF(Cocina[Número de Orden],Sala[[#This Row],[Número de Orden]],Cocina[Costo Unitario])</f>
        <v>34</v>
      </c>
      <c r="T513" s="2">
        <f>Sala[[#This Row],[Fecha de Salida]]</f>
        <v>45022</v>
      </c>
      <c r="U513" s="7" t="str">
        <f>TEXT(Sala[[#This Row],[Fecha factura]],"dddd")</f>
        <v>jueves</v>
      </c>
      <c r="V513" t="str">
        <f>IF(Sala[[#This Row],[Tiempo de degustación]]&gt;0,"Sí","No")</f>
        <v>Sí</v>
      </c>
      <c r="W513" s="19">
        <f>IF(Sala[[#This Row],[Cobrada]]="Sí",Sala[[#This Row],[Monto total]],0)</f>
        <v>128</v>
      </c>
    </row>
    <row r="514" spans="1:23" x14ac:dyDescent="0.25">
      <c r="A514">
        <v>8</v>
      </c>
      <c r="B514" t="s">
        <v>37</v>
      </c>
      <c r="C514">
        <v>6</v>
      </c>
      <c r="D514" s="2">
        <v>45022</v>
      </c>
      <c r="E514" s="3">
        <v>6.1111111111111109E-2</v>
      </c>
      <c r="F514" s="2">
        <v>45022</v>
      </c>
      <c r="G514" s="3">
        <v>0.20208333333333334</v>
      </c>
      <c r="H514" s="1" t="s">
        <v>7</v>
      </c>
      <c r="I514" t="s">
        <v>12</v>
      </c>
      <c r="J514" t="s">
        <v>601</v>
      </c>
      <c r="K514" s="9">
        <v>22.74</v>
      </c>
      <c r="L514" t="s">
        <v>28</v>
      </c>
      <c r="M514">
        <v>513</v>
      </c>
      <c r="N514" t="s">
        <v>32</v>
      </c>
      <c r="O514" s="3">
        <f>(Sala[[#This Row],[Hora de Salida]]-Sala[[#This Row],[Hora de llegada]])+IF(Sala[[#This Row],[Estado de la Mesa]]="Ocupada",(TEXT((15/(60*24)),"h:mm")),(TEXT(0,"h:mm")))</f>
        <v>0.15138888888888888</v>
      </c>
      <c r="P514" s="5" t="str">
        <f>TEXT(((SUMIF(Cocina[Número de Orden],Sala[[#This Row],[Número de Orden]],Cocina[Tiempo de Preparación]))/(60*24)),"h:mm")</f>
        <v>0:56</v>
      </c>
      <c r="Q514" s="3">
        <f>MAX((Sala[[#This Row],[Tiempo de permanencia]]-Sala[[#This Row],[Tiempo de preparación]]),0)</f>
        <v>0.11249999999999999</v>
      </c>
      <c r="R514" s="8">
        <f>SUMIF(Cocina[Número de Orden],Sala[[#This Row],[Número de Orden]],Cocina[Ganancia bruta])</f>
        <v>54</v>
      </c>
      <c r="S514" s="8">
        <f>SUMIF(Cocina[Número de Orden],Sala[[#This Row],[Número de Orden]],Cocina[Costo Unitario])</f>
        <v>10</v>
      </c>
      <c r="T514" s="2">
        <f>Sala[[#This Row],[Fecha de Salida]]</f>
        <v>45022</v>
      </c>
      <c r="U514" s="7" t="str">
        <f>TEXT(Sala[[#This Row],[Fecha factura]],"dddd")</f>
        <v>jueves</v>
      </c>
      <c r="V514" t="str">
        <f>IF(Sala[[#This Row],[Tiempo de degustación]]&gt;0,"Sí","No")</f>
        <v>Sí</v>
      </c>
      <c r="W514" s="19">
        <f>IF(Sala[[#This Row],[Cobrada]]="Sí",Sala[[#This Row],[Monto total]],0)</f>
        <v>54</v>
      </c>
    </row>
    <row r="515" spans="1:23" x14ac:dyDescent="0.25">
      <c r="A515">
        <v>18</v>
      </c>
      <c r="B515" t="s">
        <v>463</v>
      </c>
      <c r="C515">
        <v>5</v>
      </c>
      <c r="D515" s="2">
        <v>45022</v>
      </c>
      <c r="E515" s="3">
        <v>5.486111111111111E-2</v>
      </c>
      <c r="F515" s="2">
        <v>45022</v>
      </c>
      <c r="G515" s="3">
        <v>0.19166666666666668</v>
      </c>
      <c r="H515" s="1" t="s">
        <v>23</v>
      </c>
      <c r="I515" t="s">
        <v>8</v>
      </c>
      <c r="J515" t="s">
        <v>601</v>
      </c>
      <c r="K515" s="9">
        <v>38.840000000000003</v>
      </c>
      <c r="L515" t="s">
        <v>17</v>
      </c>
      <c r="M515">
        <v>514</v>
      </c>
      <c r="N515" t="s">
        <v>47</v>
      </c>
      <c r="O515" s="3">
        <f>(Sala[[#This Row],[Hora de Salida]]-Sala[[#This Row],[Hora de llegada]])+IF(Sala[[#This Row],[Estado de la Mesa]]="Ocupada",(TEXT((15/(60*24)),"h:mm")),(TEXT(0,"h:mm")))</f>
        <v>0.13680555555555557</v>
      </c>
      <c r="P515" s="5" t="str">
        <f>TEXT(((SUMIF(Cocina[Número de Orden],Sala[[#This Row],[Número de Orden]],Cocina[Tiempo de Preparación]))/(60*24)),"h:mm")</f>
        <v>1:52</v>
      </c>
      <c r="Q515" s="3">
        <f>MAX((Sala[[#This Row],[Tiempo de permanencia]]-Sala[[#This Row],[Tiempo de preparación]]),0)</f>
        <v>5.902777777777779E-2</v>
      </c>
      <c r="R515" s="8">
        <f>SUMIF(Cocina[Número de Orden],Sala[[#This Row],[Número de Orden]],Cocina[Ganancia bruta])</f>
        <v>174</v>
      </c>
      <c r="S515" s="8">
        <f>SUMIF(Cocina[Número de Orden],Sala[[#This Row],[Número de Orden]],Cocina[Costo Unitario])</f>
        <v>57</v>
      </c>
      <c r="T515" s="2">
        <f>Sala[[#This Row],[Fecha de Salida]]</f>
        <v>45022</v>
      </c>
      <c r="U515" s="7" t="str">
        <f>TEXT(Sala[[#This Row],[Fecha factura]],"dddd")</f>
        <v>jueves</v>
      </c>
      <c r="V515" t="str">
        <f>IF(Sala[[#This Row],[Tiempo de degustación]]&gt;0,"Sí","No")</f>
        <v>Sí</v>
      </c>
      <c r="W515" s="19">
        <f>IF(Sala[[#This Row],[Cobrada]]="Sí",Sala[[#This Row],[Monto total]],0)</f>
        <v>174</v>
      </c>
    </row>
    <row r="516" spans="1:23" x14ac:dyDescent="0.25">
      <c r="A516">
        <v>19</v>
      </c>
      <c r="B516" t="s">
        <v>337</v>
      </c>
      <c r="C516">
        <v>2</v>
      </c>
      <c r="D516" s="2">
        <v>45022</v>
      </c>
      <c r="E516" s="3">
        <v>4.027777777777778E-2</v>
      </c>
      <c r="F516" s="2">
        <v>45022</v>
      </c>
      <c r="G516" s="3">
        <v>8.5416666666666669E-2</v>
      </c>
      <c r="H516" s="1" t="s">
        <v>16</v>
      </c>
      <c r="I516" t="s">
        <v>8</v>
      </c>
      <c r="J516" t="s">
        <v>601</v>
      </c>
      <c r="K516" s="9">
        <v>43.79</v>
      </c>
      <c r="L516" t="s">
        <v>28</v>
      </c>
      <c r="M516">
        <v>515</v>
      </c>
      <c r="N516" t="s">
        <v>47</v>
      </c>
      <c r="O516" s="3">
        <f>(Sala[[#This Row],[Hora de Salida]]-Sala[[#This Row],[Hora de llegada]])+IF(Sala[[#This Row],[Estado de la Mesa]]="Ocupada",(TEXT((15/(60*24)),"h:mm")),(TEXT(0,"h:mm")))</f>
        <v>5.5555555555555552E-2</v>
      </c>
      <c r="P516" s="5" t="str">
        <f>TEXT(((SUMIF(Cocina[Número de Orden],Sala[[#This Row],[Número de Orden]],Cocina[Tiempo de Preparación]))/(60*24)),"h:mm")</f>
        <v>0:13</v>
      </c>
      <c r="Q516" s="3">
        <f>MAX((Sala[[#This Row],[Tiempo de permanencia]]-Sala[[#This Row],[Tiempo de preparación]]),0)</f>
        <v>4.6527777777777779E-2</v>
      </c>
      <c r="R516" s="8">
        <f>SUMIF(Cocina[Número de Orden],Sala[[#This Row],[Número de Orden]],Cocina[Ganancia bruta])</f>
        <v>18</v>
      </c>
      <c r="S516" s="8">
        <f>SUMIF(Cocina[Número de Orden],Sala[[#This Row],[Número de Orden]],Cocina[Costo Unitario])</f>
        <v>10</v>
      </c>
      <c r="T516" s="2">
        <f>Sala[[#This Row],[Fecha de Salida]]</f>
        <v>45022</v>
      </c>
      <c r="U516" s="7" t="str">
        <f>TEXT(Sala[[#This Row],[Fecha factura]],"dddd")</f>
        <v>jueves</v>
      </c>
      <c r="V516" t="str">
        <f>IF(Sala[[#This Row],[Tiempo de degustación]]&gt;0,"Sí","No")</f>
        <v>Sí</v>
      </c>
      <c r="W516" s="19">
        <f>IF(Sala[[#This Row],[Cobrada]]="Sí",Sala[[#This Row],[Monto total]],0)</f>
        <v>18</v>
      </c>
    </row>
    <row r="517" spans="1:23" x14ac:dyDescent="0.25">
      <c r="A517">
        <v>7</v>
      </c>
      <c r="B517" t="s">
        <v>464</v>
      </c>
      <c r="C517">
        <v>2</v>
      </c>
      <c r="D517" s="2">
        <v>45022</v>
      </c>
      <c r="E517" s="3">
        <v>0.16319444444444445</v>
      </c>
      <c r="F517" s="2">
        <v>45022</v>
      </c>
      <c r="G517" s="3">
        <v>0.2076388888888889</v>
      </c>
      <c r="H517" s="1" t="s">
        <v>23</v>
      </c>
      <c r="I517" t="s">
        <v>8</v>
      </c>
      <c r="J517" t="s">
        <v>601</v>
      </c>
      <c r="K517" s="9">
        <v>20.85</v>
      </c>
      <c r="L517" t="s">
        <v>9</v>
      </c>
      <c r="M517">
        <v>516</v>
      </c>
      <c r="N517" t="s">
        <v>21</v>
      </c>
      <c r="O517" s="3">
        <f>(Sala[[#This Row],[Hora de Salida]]-Sala[[#This Row],[Hora de llegada]])+IF(Sala[[#This Row],[Estado de la Mesa]]="Ocupada",(TEXT((15/(60*24)),"h:mm")),(TEXT(0,"h:mm")))</f>
        <v>4.4444444444444453E-2</v>
      </c>
      <c r="P517" s="5" t="str">
        <f>TEXT(((SUMIF(Cocina[Número de Orden],Sala[[#This Row],[Número de Orden]],Cocina[Tiempo de Preparación]))/(60*24)),"h:mm")</f>
        <v>1:37</v>
      </c>
      <c r="Q517" s="3">
        <f>MAX((Sala[[#This Row],[Tiempo de permanencia]]-Sala[[#This Row],[Tiempo de preparación]]),0)</f>
        <v>0</v>
      </c>
      <c r="R517" s="8">
        <f>SUMIF(Cocina[Número de Orden],Sala[[#This Row],[Número de Orden]],Cocina[Ganancia bruta])</f>
        <v>146</v>
      </c>
      <c r="S517" s="8">
        <f>SUMIF(Cocina[Número de Orden],Sala[[#This Row],[Número de Orden]],Cocina[Costo Unitario])</f>
        <v>37</v>
      </c>
      <c r="T517" s="2">
        <f>Sala[[#This Row],[Fecha de Salida]]</f>
        <v>45022</v>
      </c>
      <c r="U517" s="7" t="str">
        <f>TEXT(Sala[[#This Row],[Fecha factura]],"dddd")</f>
        <v>jueves</v>
      </c>
      <c r="V517" t="str">
        <f>IF(Sala[[#This Row],[Tiempo de degustación]]&gt;0,"Sí","No")</f>
        <v>No</v>
      </c>
      <c r="W517" s="19">
        <f>IF(Sala[[#This Row],[Cobrada]]="Sí",Sala[[#This Row],[Monto total]],0)</f>
        <v>0</v>
      </c>
    </row>
    <row r="518" spans="1:23" x14ac:dyDescent="0.25">
      <c r="A518">
        <v>4</v>
      </c>
      <c r="B518" t="s">
        <v>380</v>
      </c>
      <c r="C518">
        <v>5</v>
      </c>
      <c r="D518" s="2">
        <v>45022</v>
      </c>
      <c r="E518" s="3">
        <v>6.5972222222222224E-2</v>
      </c>
      <c r="F518" s="2">
        <v>45022</v>
      </c>
      <c r="G518" s="3">
        <v>0.22916666666666666</v>
      </c>
      <c r="H518" s="1" t="s">
        <v>23</v>
      </c>
      <c r="I518" t="s">
        <v>8</v>
      </c>
      <c r="J518" t="s">
        <v>13</v>
      </c>
      <c r="K518" s="9">
        <v>23.92</v>
      </c>
      <c r="L518" t="s">
        <v>9</v>
      </c>
      <c r="M518">
        <v>517</v>
      </c>
      <c r="N518" t="s">
        <v>44</v>
      </c>
      <c r="O518" s="3">
        <f>(Sala[[#This Row],[Hora de Salida]]-Sala[[#This Row],[Hora de llegada]])+IF(Sala[[#This Row],[Estado de la Mesa]]="Ocupada",(TEXT((15/(60*24)),"h:mm")),(TEXT(0,"h:mm")))</f>
        <v>0.16319444444444442</v>
      </c>
      <c r="P518" s="5" t="str">
        <f>TEXT(((SUMIF(Cocina[Número de Orden],Sala[[#This Row],[Número de Orden]],Cocina[Tiempo de Preparación]))/(60*24)),"h:mm")</f>
        <v>1:05</v>
      </c>
      <c r="Q518" s="3">
        <f>MAX((Sala[[#This Row],[Tiempo de permanencia]]-Sala[[#This Row],[Tiempo de preparación]]),0)</f>
        <v>0.11805555555555552</v>
      </c>
      <c r="R518" s="8">
        <f>SUMIF(Cocina[Número de Orden],Sala[[#This Row],[Número de Orden]],Cocina[Ganancia bruta])</f>
        <v>103</v>
      </c>
      <c r="S518" s="8">
        <f>SUMIF(Cocina[Número de Orden],Sala[[#This Row],[Número de Orden]],Cocina[Costo Unitario])</f>
        <v>38</v>
      </c>
      <c r="T518" s="2">
        <f>Sala[[#This Row],[Fecha de Salida]]</f>
        <v>45022</v>
      </c>
      <c r="U518" s="7" t="str">
        <f>TEXT(Sala[[#This Row],[Fecha factura]],"dddd")</f>
        <v>jueves</v>
      </c>
      <c r="V518" t="str">
        <f>IF(Sala[[#This Row],[Tiempo de degustación]]&gt;0,"Sí","No")</f>
        <v>Sí</v>
      </c>
      <c r="W518" s="19">
        <f>IF(Sala[[#This Row],[Cobrada]]="Sí",Sala[[#This Row],[Monto total]],0)</f>
        <v>103</v>
      </c>
    </row>
    <row r="519" spans="1:23" x14ac:dyDescent="0.25">
      <c r="A519">
        <v>5</v>
      </c>
      <c r="B519" t="s">
        <v>163</v>
      </c>
      <c r="C519">
        <v>6</v>
      </c>
      <c r="D519" s="2">
        <v>45022</v>
      </c>
      <c r="E519" s="3">
        <v>8.8888888888888892E-2</v>
      </c>
      <c r="F519" s="2">
        <v>45022</v>
      </c>
      <c r="G519" s="3">
        <v>0.25138888888888888</v>
      </c>
      <c r="H519" s="1" t="s">
        <v>23</v>
      </c>
      <c r="I519" t="s">
        <v>12</v>
      </c>
      <c r="J519" t="s">
        <v>601</v>
      </c>
      <c r="K519" s="9">
        <v>18.48</v>
      </c>
      <c r="L519" t="s">
        <v>28</v>
      </c>
      <c r="M519">
        <v>518</v>
      </c>
      <c r="N519" t="s">
        <v>14</v>
      </c>
      <c r="O519" s="3">
        <f>(Sala[[#This Row],[Hora de Salida]]-Sala[[#This Row],[Hora de llegada]])+IF(Sala[[#This Row],[Estado de la Mesa]]="Ocupada",(TEXT((15/(60*24)),"h:mm")),(TEXT(0,"h:mm")))</f>
        <v>0.17291666666666664</v>
      </c>
      <c r="P519" s="5" t="str">
        <f>TEXT(((SUMIF(Cocina[Número de Orden],Sala[[#This Row],[Número de Orden]],Cocina[Tiempo de Preparación]))/(60*24)),"h:mm")</f>
        <v>0:53</v>
      </c>
      <c r="Q519" s="3">
        <f>MAX((Sala[[#This Row],[Tiempo de permanencia]]-Sala[[#This Row],[Tiempo de preparación]]),0)</f>
        <v>0.13611111111111107</v>
      </c>
      <c r="R519" s="8">
        <f>SUMIF(Cocina[Número de Orden],Sala[[#This Row],[Número de Orden]],Cocina[Ganancia bruta])</f>
        <v>77</v>
      </c>
      <c r="S519" s="8">
        <f>SUMIF(Cocina[Número de Orden],Sala[[#This Row],[Número de Orden]],Cocina[Costo Unitario])</f>
        <v>33</v>
      </c>
      <c r="T519" s="2">
        <f>Sala[[#This Row],[Fecha de Salida]]</f>
        <v>45022</v>
      </c>
      <c r="U519" s="7" t="str">
        <f>TEXT(Sala[[#This Row],[Fecha factura]],"dddd")</f>
        <v>jueves</v>
      </c>
      <c r="V519" t="str">
        <f>IF(Sala[[#This Row],[Tiempo de degustación]]&gt;0,"Sí","No")</f>
        <v>Sí</v>
      </c>
      <c r="W519" s="19">
        <f>IF(Sala[[#This Row],[Cobrada]]="Sí",Sala[[#This Row],[Monto total]],0)</f>
        <v>77</v>
      </c>
    </row>
    <row r="520" spans="1:23" x14ac:dyDescent="0.25">
      <c r="A520">
        <v>6</v>
      </c>
      <c r="B520" t="s">
        <v>465</v>
      </c>
      <c r="C520">
        <v>2</v>
      </c>
      <c r="D520" s="2">
        <v>45022</v>
      </c>
      <c r="E520" s="3">
        <v>3.3333333333333333E-2</v>
      </c>
      <c r="F520" s="2">
        <v>45022</v>
      </c>
      <c r="G520" s="3">
        <v>0.15902777777777777</v>
      </c>
      <c r="H520" s="1" t="s">
        <v>20</v>
      </c>
      <c r="I520" t="s">
        <v>8</v>
      </c>
      <c r="J520" t="s">
        <v>601</v>
      </c>
      <c r="K520" s="9">
        <v>34.590000000000003</v>
      </c>
      <c r="L520" t="s">
        <v>17</v>
      </c>
      <c r="M520">
        <v>519</v>
      </c>
      <c r="N520" t="s">
        <v>21</v>
      </c>
      <c r="O520" s="3">
        <f>(Sala[[#This Row],[Hora de Salida]]-Sala[[#This Row],[Hora de llegada]])+IF(Sala[[#This Row],[Estado de la Mesa]]="Ocupada",(TEXT((15/(60*24)),"h:mm")),(TEXT(0,"h:mm")))</f>
        <v>0.12569444444444444</v>
      </c>
      <c r="P520" s="5" t="str">
        <f>TEXT(((SUMIF(Cocina[Número de Orden],Sala[[#This Row],[Número de Orden]],Cocina[Tiempo de Preparación]))/(60*24)),"h:mm")</f>
        <v>2:36</v>
      </c>
      <c r="Q520" s="3">
        <f>MAX((Sala[[#This Row],[Tiempo de permanencia]]-Sala[[#This Row],[Tiempo de preparación]]),0)</f>
        <v>1.7361111111111105E-2</v>
      </c>
      <c r="R520" s="8">
        <f>SUMIF(Cocina[Número de Orden],Sala[[#This Row],[Número de Orden]],Cocina[Ganancia bruta])</f>
        <v>245</v>
      </c>
      <c r="S520" s="8">
        <f>SUMIF(Cocina[Número de Orden],Sala[[#This Row],[Número de Orden]],Cocina[Costo Unitario])</f>
        <v>54</v>
      </c>
      <c r="T520" s="2">
        <f>Sala[[#This Row],[Fecha de Salida]]</f>
        <v>45022</v>
      </c>
      <c r="U520" s="7" t="str">
        <f>TEXT(Sala[[#This Row],[Fecha factura]],"dddd")</f>
        <v>jueves</v>
      </c>
      <c r="V520" t="str">
        <f>IF(Sala[[#This Row],[Tiempo de degustación]]&gt;0,"Sí","No")</f>
        <v>Sí</v>
      </c>
      <c r="W520" s="19">
        <f>IF(Sala[[#This Row],[Cobrada]]="Sí",Sala[[#This Row],[Monto total]],0)</f>
        <v>245</v>
      </c>
    </row>
    <row r="521" spans="1:23" x14ac:dyDescent="0.25">
      <c r="A521">
        <v>4</v>
      </c>
      <c r="B521" t="s">
        <v>466</v>
      </c>
      <c r="C521">
        <v>4</v>
      </c>
      <c r="D521" s="2">
        <v>45022</v>
      </c>
      <c r="E521" s="3">
        <v>0.14930555555555555</v>
      </c>
      <c r="F521" s="2">
        <v>45022</v>
      </c>
      <c r="G521" s="3">
        <v>0.26597222222222222</v>
      </c>
      <c r="H521" s="1" t="s">
        <v>23</v>
      </c>
      <c r="I521" t="s">
        <v>25</v>
      </c>
      <c r="J521" t="s">
        <v>601</v>
      </c>
      <c r="K521" s="9">
        <v>43.99</v>
      </c>
      <c r="L521" t="s">
        <v>17</v>
      </c>
      <c r="M521">
        <v>520</v>
      </c>
      <c r="N521" t="s">
        <v>14</v>
      </c>
      <c r="O521" s="3">
        <f>(Sala[[#This Row],[Hora de Salida]]-Sala[[#This Row],[Hora de llegada]])+IF(Sala[[#This Row],[Estado de la Mesa]]="Ocupada",(TEXT((15/(60*24)),"h:mm")),(TEXT(0,"h:mm")))</f>
        <v>0.11666666666666667</v>
      </c>
      <c r="P521" s="5" t="str">
        <f>TEXT(((SUMIF(Cocina[Número de Orden],Sala[[#This Row],[Número de Orden]],Cocina[Tiempo de Preparación]))/(60*24)),"h:mm")</f>
        <v>2:01</v>
      </c>
      <c r="Q521" s="3">
        <f>MAX((Sala[[#This Row],[Tiempo de permanencia]]-Sala[[#This Row],[Tiempo de preparación]]),0)</f>
        <v>3.2638888888888884E-2</v>
      </c>
      <c r="R521" s="8">
        <f>SUMIF(Cocina[Número de Orden],Sala[[#This Row],[Número de Orden]],Cocina[Ganancia bruta])</f>
        <v>280</v>
      </c>
      <c r="S521" s="8">
        <f>SUMIF(Cocina[Número de Orden],Sala[[#This Row],[Número de Orden]],Cocina[Costo Unitario])</f>
        <v>74</v>
      </c>
      <c r="T521" s="2">
        <f>Sala[[#This Row],[Fecha de Salida]]</f>
        <v>45022</v>
      </c>
      <c r="U521" s="7" t="str">
        <f>TEXT(Sala[[#This Row],[Fecha factura]],"dddd")</f>
        <v>jueves</v>
      </c>
      <c r="V521" t="str">
        <f>IF(Sala[[#This Row],[Tiempo de degustación]]&gt;0,"Sí","No")</f>
        <v>Sí</v>
      </c>
      <c r="W521" s="19">
        <f>IF(Sala[[#This Row],[Cobrada]]="Sí",Sala[[#This Row],[Monto total]],0)</f>
        <v>280</v>
      </c>
    </row>
    <row r="522" spans="1:23" x14ac:dyDescent="0.25">
      <c r="A522">
        <v>18</v>
      </c>
      <c r="B522" t="s">
        <v>467</v>
      </c>
      <c r="C522">
        <v>2</v>
      </c>
      <c r="D522" s="2">
        <v>45022</v>
      </c>
      <c r="E522" s="3">
        <v>2.9861111111111113E-2</v>
      </c>
      <c r="F522" s="2">
        <v>45022</v>
      </c>
      <c r="G522" s="3">
        <v>0.12083333333333333</v>
      </c>
      <c r="H522" s="1" t="s">
        <v>23</v>
      </c>
      <c r="I522" t="s">
        <v>8</v>
      </c>
      <c r="J522" t="s">
        <v>601</v>
      </c>
      <c r="K522" s="9">
        <v>15.18</v>
      </c>
      <c r="L522" t="s">
        <v>17</v>
      </c>
      <c r="M522">
        <v>521</v>
      </c>
      <c r="N522" t="s">
        <v>32</v>
      </c>
      <c r="O522" s="3">
        <f>(Sala[[#This Row],[Hora de Salida]]-Sala[[#This Row],[Hora de llegada]])+IF(Sala[[#This Row],[Estado de la Mesa]]="Ocupada",(TEXT((15/(60*24)),"h:mm")),(TEXT(0,"h:mm")))</f>
        <v>9.0972222222222218E-2</v>
      </c>
      <c r="P522" s="5" t="str">
        <f>TEXT(((SUMIF(Cocina[Número de Orden],Sala[[#This Row],[Número de Orden]],Cocina[Tiempo de Preparación]))/(60*24)),"h:mm")</f>
        <v>1:31</v>
      </c>
      <c r="Q522" s="3">
        <f>MAX((Sala[[#This Row],[Tiempo de permanencia]]-Sala[[#This Row],[Tiempo de preparación]]),0)</f>
        <v>2.7777777777777776E-2</v>
      </c>
      <c r="R522" s="8">
        <f>SUMIF(Cocina[Número de Orden],Sala[[#This Row],[Número de Orden]],Cocina[Ganancia bruta])</f>
        <v>210</v>
      </c>
      <c r="S522" s="8">
        <f>SUMIF(Cocina[Número de Orden],Sala[[#This Row],[Número de Orden]],Cocina[Costo Unitario])</f>
        <v>52</v>
      </c>
      <c r="T522" s="2">
        <f>Sala[[#This Row],[Fecha de Salida]]</f>
        <v>45022</v>
      </c>
      <c r="U522" s="7" t="str">
        <f>TEXT(Sala[[#This Row],[Fecha factura]],"dddd")</f>
        <v>jueves</v>
      </c>
      <c r="V522" t="str">
        <f>IF(Sala[[#This Row],[Tiempo de degustación]]&gt;0,"Sí","No")</f>
        <v>Sí</v>
      </c>
      <c r="W522" s="19">
        <f>IF(Sala[[#This Row],[Cobrada]]="Sí",Sala[[#This Row],[Monto total]],0)</f>
        <v>210</v>
      </c>
    </row>
    <row r="523" spans="1:23" x14ac:dyDescent="0.25">
      <c r="A523">
        <v>2</v>
      </c>
      <c r="B523" t="s">
        <v>31</v>
      </c>
      <c r="C523">
        <v>5</v>
      </c>
      <c r="D523" s="2">
        <v>45022</v>
      </c>
      <c r="E523" s="3">
        <v>6.805555555555555E-2</v>
      </c>
      <c r="F523" s="2">
        <v>45022</v>
      </c>
      <c r="G523" s="3">
        <v>0.18472222222222223</v>
      </c>
      <c r="H523" s="1" t="s">
        <v>23</v>
      </c>
      <c r="I523" t="s">
        <v>8</v>
      </c>
      <c r="J523" t="s">
        <v>13</v>
      </c>
      <c r="K523" s="9">
        <v>35.35</v>
      </c>
      <c r="L523" t="s">
        <v>17</v>
      </c>
      <c r="M523">
        <v>522</v>
      </c>
      <c r="N523" t="s">
        <v>34</v>
      </c>
      <c r="O523" s="3">
        <f>(Sala[[#This Row],[Hora de Salida]]-Sala[[#This Row],[Hora de llegada]])+IF(Sala[[#This Row],[Estado de la Mesa]]="Ocupada",(TEXT((15/(60*24)),"h:mm")),(TEXT(0,"h:mm")))</f>
        <v>0.11666666666666668</v>
      </c>
      <c r="P523" s="5" t="str">
        <f>TEXT(((SUMIF(Cocina[Número de Orden],Sala[[#This Row],[Número de Orden]],Cocina[Tiempo de Preparación]))/(60*24)),"h:mm")</f>
        <v>0:47</v>
      </c>
      <c r="Q523" s="3">
        <f>MAX((Sala[[#This Row],[Tiempo de permanencia]]-Sala[[#This Row],[Tiempo de preparación]]),0)</f>
        <v>8.4027777777777785E-2</v>
      </c>
      <c r="R523" s="8">
        <f>SUMIF(Cocina[Número de Orden],Sala[[#This Row],[Número de Orden]],Cocina[Ganancia bruta])</f>
        <v>84</v>
      </c>
      <c r="S523" s="8">
        <f>SUMIF(Cocina[Número de Orden],Sala[[#This Row],[Número de Orden]],Cocina[Costo Unitario])</f>
        <v>16</v>
      </c>
      <c r="T523" s="2">
        <f>Sala[[#This Row],[Fecha de Salida]]</f>
        <v>45022</v>
      </c>
      <c r="U523" s="7" t="str">
        <f>TEXT(Sala[[#This Row],[Fecha factura]],"dddd")</f>
        <v>jueves</v>
      </c>
      <c r="V523" t="str">
        <f>IF(Sala[[#This Row],[Tiempo de degustación]]&gt;0,"Sí","No")</f>
        <v>Sí</v>
      </c>
      <c r="W523" s="19">
        <f>IF(Sala[[#This Row],[Cobrada]]="Sí",Sala[[#This Row],[Monto total]],0)</f>
        <v>84</v>
      </c>
    </row>
    <row r="524" spans="1:23" x14ac:dyDescent="0.25">
      <c r="A524">
        <v>4</v>
      </c>
      <c r="B524" t="s">
        <v>468</v>
      </c>
      <c r="C524">
        <v>3</v>
      </c>
      <c r="D524" s="2">
        <v>45022</v>
      </c>
      <c r="E524" s="3">
        <v>6.8750000000000006E-2</v>
      </c>
      <c r="F524" s="2">
        <v>45022</v>
      </c>
      <c r="G524" s="3">
        <v>0.19583333333333333</v>
      </c>
      <c r="H524" s="1" t="s">
        <v>20</v>
      </c>
      <c r="I524" t="s">
        <v>8</v>
      </c>
      <c r="J524" t="s">
        <v>601</v>
      </c>
      <c r="K524" s="9">
        <v>45.41</v>
      </c>
      <c r="L524" t="s">
        <v>28</v>
      </c>
      <c r="M524">
        <v>523</v>
      </c>
      <c r="N524" t="s">
        <v>59</v>
      </c>
      <c r="O524" s="3">
        <f>(Sala[[#This Row],[Hora de Salida]]-Sala[[#This Row],[Hora de llegada]])+IF(Sala[[#This Row],[Estado de la Mesa]]="Ocupada",(TEXT((15/(60*24)),"h:mm")),(TEXT(0,"h:mm")))</f>
        <v>0.13749999999999998</v>
      </c>
      <c r="P524" s="5" t="str">
        <f>TEXT(((SUMIF(Cocina[Número de Orden],Sala[[#This Row],[Número de Orden]],Cocina[Tiempo de Preparación]))/(60*24)),"h:mm")</f>
        <v>0:51</v>
      </c>
      <c r="Q524" s="3">
        <f>MAX((Sala[[#This Row],[Tiempo de permanencia]]-Sala[[#This Row],[Tiempo de preparación]]),0)</f>
        <v>0.10208333333333332</v>
      </c>
      <c r="R524" s="8">
        <f>SUMIF(Cocina[Número de Orden],Sala[[#This Row],[Número de Orden]],Cocina[Ganancia bruta])</f>
        <v>81</v>
      </c>
      <c r="S524" s="8">
        <f>SUMIF(Cocina[Número de Orden],Sala[[#This Row],[Número de Orden]],Cocina[Costo Unitario])</f>
        <v>16</v>
      </c>
      <c r="T524" s="2">
        <f>Sala[[#This Row],[Fecha de Salida]]</f>
        <v>45022</v>
      </c>
      <c r="U524" s="7" t="str">
        <f>TEXT(Sala[[#This Row],[Fecha factura]],"dddd")</f>
        <v>jueves</v>
      </c>
      <c r="V524" t="str">
        <f>IF(Sala[[#This Row],[Tiempo de degustación]]&gt;0,"Sí","No")</f>
        <v>Sí</v>
      </c>
      <c r="W524" s="19">
        <f>IF(Sala[[#This Row],[Cobrada]]="Sí",Sala[[#This Row],[Monto total]],0)</f>
        <v>81</v>
      </c>
    </row>
    <row r="525" spans="1:23" x14ac:dyDescent="0.25">
      <c r="A525">
        <v>16</v>
      </c>
      <c r="B525" t="s">
        <v>469</v>
      </c>
      <c r="C525">
        <v>4</v>
      </c>
      <c r="D525" s="2">
        <v>45022</v>
      </c>
      <c r="E525" s="3">
        <v>2.0833333333333333E-3</v>
      </c>
      <c r="F525" s="2">
        <v>45022</v>
      </c>
      <c r="G525" s="3">
        <v>0.10555555555555556</v>
      </c>
      <c r="H525" s="1" t="s">
        <v>7</v>
      </c>
      <c r="I525" t="s">
        <v>8</v>
      </c>
      <c r="J525" t="s">
        <v>601</v>
      </c>
      <c r="K525" s="9">
        <v>26.91</v>
      </c>
      <c r="L525" t="s">
        <v>28</v>
      </c>
      <c r="M525">
        <v>524</v>
      </c>
      <c r="N525" t="s">
        <v>593</v>
      </c>
      <c r="O525" s="3">
        <f>(Sala[[#This Row],[Hora de Salida]]-Sala[[#This Row],[Hora de llegada]])+IF(Sala[[#This Row],[Estado de la Mesa]]="Ocupada",(TEXT((15/(60*24)),"h:mm")),(TEXT(0,"h:mm")))</f>
        <v>0.11388888888888889</v>
      </c>
      <c r="P525" s="5" t="str">
        <f>TEXT(((SUMIF(Cocina[Número de Orden],Sala[[#This Row],[Número de Orden]],Cocina[Tiempo de Preparación]))/(60*24)),"h:mm")</f>
        <v>1:01</v>
      </c>
      <c r="Q525" s="3">
        <f>MAX((Sala[[#This Row],[Tiempo de permanencia]]-Sala[[#This Row],[Tiempo de preparación]]),0)</f>
        <v>7.1527777777777773E-2</v>
      </c>
      <c r="R525" s="8">
        <f>SUMIF(Cocina[Número de Orden],Sala[[#This Row],[Número de Orden]],Cocina[Ganancia bruta])</f>
        <v>76</v>
      </c>
      <c r="S525" s="8">
        <f>SUMIF(Cocina[Número de Orden],Sala[[#This Row],[Número de Orden]],Cocina[Costo Unitario])</f>
        <v>29</v>
      </c>
      <c r="T525" s="2">
        <f>Sala[[#This Row],[Fecha de Salida]]</f>
        <v>45022</v>
      </c>
      <c r="U525" s="7" t="str">
        <f>TEXT(Sala[[#This Row],[Fecha factura]],"dddd")</f>
        <v>jueves</v>
      </c>
      <c r="V525" t="str">
        <f>IF(Sala[[#This Row],[Tiempo de degustación]]&gt;0,"Sí","No")</f>
        <v>Sí</v>
      </c>
      <c r="W525" s="19">
        <f>IF(Sala[[#This Row],[Cobrada]]="Sí",Sala[[#This Row],[Monto total]],0)</f>
        <v>76</v>
      </c>
    </row>
    <row r="526" spans="1:23" x14ac:dyDescent="0.25">
      <c r="A526">
        <v>16</v>
      </c>
      <c r="B526" t="s">
        <v>227</v>
      </c>
      <c r="C526">
        <v>3</v>
      </c>
      <c r="D526" s="2">
        <v>45022</v>
      </c>
      <c r="E526" s="3">
        <v>0.14374999999999999</v>
      </c>
      <c r="F526" s="2">
        <v>45022</v>
      </c>
      <c r="G526" s="3">
        <v>0.30138888888888887</v>
      </c>
      <c r="H526" s="1" t="s">
        <v>7</v>
      </c>
      <c r="I526" t="s">
        <v>8</v>
      </c>
      <c r="J526" t="s">
        <v>601</v>
      </c>
      <c r="K526" s="9">
        <v>32.869999999999997</v>
      </c>
      <c r="L526" t="s">
        <v>28</v>
      </c>
      <c r="M526">
        <v>525</v>
      </c>
      <c r="N526" t="s">
        <v>29</v>
      </c>
      <c r="O526" s="3">
        <f>(Sala[[#This Row],[Hora de Salida]]-Sala[[#This Row],[Hora de llegada]])+IF(Sala[[#This Row],[Estado de la Mesa]]="Ocupada",(TEXT((15/(60*24)),"h:mm")),(TEXT(0,"h:mm")))</f>
        <v>0.16805555555555554</v>
      </c>
      <c r="P526" s="5" t="str">
        <f>TEXT(((SUMIF(Cocina[Número de Orden],Sala[[#This Row],[Número de Orden]],Cocina[Tiempo de Preparación]))/(60*24)),"h:mm")</f>
        <v>1:17</v>
      </c>
      <c r="Q526" s="3">
        <f>MAX((Sala[[#This Row],[Tiempo de permanencia]]-Sala[[#This Row],[Tiempo de preparación]]),0)</f>
        <v>0.11458333333333331</v>
      </c>
      <c r="R526" s="8">
        <f>SUMIF(Cocina[Número de Orden],Sala[[#This Row],[Número de Orden]],Cocina[Ganancia bruta])</f>
        <v>197</v>
      </c>
      <c r="S526" s="8">
        <f>SUMIF(Cocina[Número de Orden],Sala[[#This Row],[Número de Orden]],Cocina[Costo Unitario])</f>
        <v>54</v>
      </c>
      <c r="T526" s="2">
        <f>Sala[[#This Row],[Fecha de Salida]]</f>
        <v>45022</v>
      </c>
      <c r="U526" s="7" t="str">
        <f>TEXT(Sala[[#This Row],[Fecha factura]],"dddd")</f>
        <v>jueves</v>
      </c>
      <c r="V526" t="str">
        <f>IF(Sala[[#This Row],[Tiempo de degustación]]&gt;0,"Sí","No")</f>
        <v>Sí</v>
      </c>
      <c r="W526" s="19">
        <f>IF(Sala[[#This Row],[Cobrada]]="Sí",Sala[[#This Row],[Monto total]],0)</f>
        <v>197</v>
      </c>
    </row>
    <row r="527" spans="1:23" x14ac:dyDescent="0.25">
      <c r="A527">
        <v>4</v>
      </c>
      <c r="B527" t="s">
        <v>470</v>
      </c>
      <c r="C527">
        <v>6</v>
      </c>
      <c r="D527" s="2">
        <v>45022</v>
      </c>
      <c r="E527" s="3">
        <v>0.15555555555555556</v>
      </c>
      <c r="F527" s="2">
        <v>45022</v>
      </c>
      <c r="G527" s="3">
        <v>0.23680555555555555</v>
      </c>
      <c r="H527" s="1" t="s">
        <v>23</v>
      </c>
      <c r="I527" t="s">
        <v>25</v>
      </c>
      <c r="J527" t="s">
        <v>600</v>
      </c>
      <c r="K527" s="9">
        <v>43.02</v>
      </c>
      <c r="L527" t="s">
        <v>17</v>
      </c>
      <c r="M527">
        <v>526</v>
      </c>
      <c r="N527" t="s">
        <v>32</v>
      </c>
      <c r="O527" s="3">
        <f>(Sala[[#This Row],[Hora de Salida]]-Sala[[#This Row],[Hora de llegada]])+IF(Sala[[#This Row],[Estado de la Mesa]]="Ocupada",(TEXT((15/(60*24)),"h:mm")),(TEXT(0,"h:mm")))</f>
        <v>8.1249999999999989E-2</v>
      </c>
      <c r="P527" s="5" t="str">
        <f>TEXT(((SUMIF(Cocina[Número de Orden],Sala[[#This Row],[Número de Orden]],Cocina[Tiempo de Preparación]))/(60*24)),"h:mm")</f>
        <v>0:22</v>
      </c>
      <c r="Q527" s="3">
        <f>MAX((Sala[[#This Row],[Tiempo de permanencia]]-Sala[[#This Row],[Tiempo de preparación]]),0)</f>
        <v>6.597222222222221E-2</v>
      </c>
      <c r="R527" s="8">
        <f>SUMIF(Cocina[Número de Orden],Sala[[#This Row],[Número de Orden]],Cocina[Ganancia bruta])</f>
        <v>33</v>
      </c>
      <c r="S527" s="8">
        <f>SUMIF(Cocina[Número de Orden],Sala[[#This Row],[Número de Orden]],Cocina[Costo Unitario])</f>
        <v>20</v>
      </c>
      <c r="T527" s="2">
        <f>Sala[[#This Row],[Fecha de Salida]]</f>
        <v>45022</v>
      </c>
      <c r="U527" s="7" t="str">
        <f>TEXT(Sala[[#This Row],[Fecha factura]],"dddd")</f>
        <v>jueves</v>
      </c>
      <c r="V527" t="str">
        <f>IF(Sala[[#This Row],[Tiempo de degustación]]&gt;0,"Sí","No")</f>
        <v>Sí</v>
      </c>
      <c r="W527" s="19">
        <f>IF(Sala[[#This Row],[Cobrada]]="Sí",Sala[[#This Row],[Monto total]],0)</f>
        <v>33</v>
      </c>
    </row>
    <row r="528" spans="1:23" x14ac:dyDescent="0.25">
      <c r="A528">
        <v>19</v>
      </c>
      <c r="B528" t="s">
        <v>471</v>
      </c>
      <c r="C528">
        <v>4</v>
      </c>
      <c r="D528" s="2">
        <v>45022</v>
      </c>
      <c r="E528" s="3">
        <v>0.15347222222222223</v>
      </c>
      <c r="F528" s="2">
        <v>45022</v>
      </c>
      <c r="G528" s="3">
        <v>0.24652777777777779</v>
      </c>
      <c r="H528" s="1" t="s">
        <v>11</v>
      </c>
      <c r="I528" t="s">
        <v>12</v>
      </c>
      <c r="J528" t="s">
        <v>13</v>
      </c>
      <c r="K528" s="9">
        <v>22.95</v>
      </c>
      <c r="L528" t="s">
        <v>28</v>
      </c>
      <c r="M528">
        <v>527</v>
      </c>
      <c r="N528" t="s">
        <v>594</v>
      </c>
      <c r="O528" s="3">
        <f>(Sala[[#This Row],[Hora de Salida]]-Sala[[#This Row],[Hora de llegada]])+IF(Sala[[#This Row],[Estado de la Mesa]]="Ocupada",(TEXT((15/(60*24)),"h:mm")),(TEXT(0,"h:mm")))</f>
        <v>0.10347222222222223</v>
      </c>
      <c r="P528" s="5" t="str">
        <f>TEXT(((SUMIF(Cocina[Número de Orden],Sala[[#This Row],[Número de Orden]],Cocina[Tiempo de Preparación]))/(60*24)),"h:mm")</f>
        <v>0:31</v>
      </c>
      <c r="Q528" s="3">
        <f>MAX((Sala[[#This Row],[Tiempo de permanencia]]-Sala[[#This Row],[Tiempo de preparación]]),0)</f>
        <v>8.1944444444444459E-2</v>
      </c>
      <c r="R528" s="8">
        <f>SUMIF(Cocina[Número de Orden],Sala[[#This Row],[Número de Orden]],Cocina[Ganancia bruta])</f>
        <v>54</v>
      </c>
      <c r="S528" s="8">
        <f>SUMIF(Cocina[Número de Orden],Sala[[#This Row],[Número de Orden]],Cocina[Costo Unitario])</f>
        <v>16</v>
      </c>
      <c r="T528" s="2">
        <f>Sala[[#This Row],[Fecha de Salida]]</f>
        <v>45022</v>
      </c>
      <c r="U528" s="7" t="str">
        <f>TEXT(Sala[[#This Row],[Fecha factura]],"dddd")</f>
        <v>jueves</v>
      </c>
      <c r="V528" t="str">
        <f>IF(Sala[[#This Row],[Tiempo de degustación]]&gt;0,"Sí","No")</f>
        <v>Sí</v>
      </c>
      <c r="W528" s="19">
        <f>IF(Sala[[#This Row],[Cobrada]]="Sí",Sala[[#This Row],[Monto total]],0)</f>
        <v>54</v>
      </c>
    </row>
    <row r="529" spans="1:23" x14ac:dyDescent="0.25">
      <c r="A529">
        <v>14</v>
      </c>
      <c r="B529" t="s">
        <v>472</v>
      </c>
      <c r="C529">
        <v>2</v>
      </c>
      <c r="D529" s="2">
        <v>45022</v>
      </c>
      <c r="E529" s="3">
        <v>7.4305555555555555E-2</v>
      </c>
      <c r="F529" s="2">
        <v>45022</v>
      </c>
      <c r="G529" s="3">
        <v>0.15833333333333333</v>
      </c>
      <c r="H529" s="1" t="s">
        <v>16</v>
      </c>
      <c r="I529" t="s">
        <v>8</v>
      </c>
      <c r="J529" t="s">
        <v>600</v>
      </c>
      <c r="K529" s="9">
        <v>15.62</v>
      </c>
      <c r="L529" t="s">
        <v>9</v>
      </c>
      <c r="M529">
        <v>528</v>
      </c>
      <c r="N529" t="s">
        <v>32</v>
      </c>
      <c r="O529" s="3">
        <f>(Sala[[#This Row],[Hora de Salida]]-Sala[[#This Row],[Hora de llegada]])+IF(Sala[[#This Row],[Estado de la Mesa]]="Ocupada",(TEXT((15/(60*24)),"h:mm")),(TEXT(0,"h:mm")))</f>
        <v>8.4027777777777771E-2</v>
      </c>
      <c r="P529" s="5" t="str">
        <f>TEXT(((SUMIF(Cocina[Número de Orden],Sala[[#This Row],[Número de Orden]],Cocina[Tiempo de Preparación]))/(60*24)),"h:mm")</f>
        <v>2:01</v>
      </c>
      <c r="Q529" s="3">
        <f>MAX((Sala[[#This Row],[Tiempo de permanencia]]-Sala[[#This Row],[Tiempo de preparación]]),0)</f>
        <v>0</v>
      </c>
      <c r="R529" s="8">
        <f>SUMIF(Cocina[Número de Orden],Sala[[#This Row],[Número de Orden]],Cocina[Ganancia bruta])</f>
        <v>78</v>
      </c>
      <c r="S529" s="8">
        <f>SUMIF(Cocina[Número de Orden],Sala[[#This Row],[Número de Orden]],Cocina[Costo Unitario])</f>
        <v>47</v>
      </c>
      <c r="T529" s="2">
        <f>Sala[[#This Row],[Fecha de Salida]]</f>
        <v>45022</v>
      </c>
      <c r="U529" s="7" t="str">
        <f>TEXT(Sala[[#This Row],[Fecha factura]],"dddd")</f>
        <v>jueves</v>
      </c>
      <c r="V529" t="str">
        <f>IF(Sala[[#This Row],[Tiempo de degustación]]&gt;0,"Sí","No")</f>
        <v>No</v>
      </c>
      <c r="W529" s="19">
        <f>IF(Sala[[#This Row],[Cobrada]]="Sí",Sala[[#This Row],[Monto total]],0)</f>
        <v>0</v>
      </c>
    </row>
    <row r="530" spans="1:23" x14ac:dyDescent="0.25">
      <c r="A530">
        <v>1</v>
      </c>
      <c r="B530" t="s">
        <v>473</v>
      </c>
      <c r="C530">
        <v>2</v>
      </c>
      <c r="D530" s="2">
        <v>45022</v>
      </c>
      <c r="E530" s="3">
        <v>8.1944444444444445E-2</v>
      </c>
      <c r="F530" s="2">
        <v>45022</v>
      </c>
      <c r="G530" s="3">
        <v>0.19583333333333333</v>
      </c>
      <c r="H530" s="1" t="s">
        <v>7</v>
      </c>
      <c r="I530" t="s">
        <v>8</v>
      </c>
      <c r="J530" t="s">
        <v>601</v>
      </c>
      <c r="K530" s="9">
        <v>25.91</v>
      </c>
      <c r="L530" t="s">
        <v>28</v>
      </c>
      <c r="M530">
        <v>529</v>
      </c>
      <c r="N530" t="s">
        <v>594</v>
      </c>
      <c r="O530" s="3">
        <f>(Sala[[#This Row],[Hora de Salida]]-Sala[[#This Row],[Hora de llegada]])+IF(Sala[[#This Row],[Estado de la Mesa]]="Ocupada",(TEXT((15/(60*24)),"h:mm")),(TEXT(0,"h:mm")))</f>
        <v>0.12430555555555556</v>
      </c>
      <c r="P530" s="5" t="str">
        <f>TEXT(((SUMIF(Cocina[Número de Orden],Sala[[#This Row],[Número de Orden]],Cocina[Tiempo de Preparación]))/(60*24)),"h:mm")</f>
        <v>2:37</v>
      </c>
      <c r="Q530" s="3">
        <f>MAX((Sala[[#This Row],[Tiempo de permanencia]]-Sala[[#This Row],[Tiempo de preparación]]),0)</f>
        <v>1.5277777777777779E-2</v>
      </c>
      <c r="R530" s="8">
        <f>SUMIF(Cocina[Número de Orden],Sala[[#This Row],[Número de Orden]],Cocina[Ganancia bruta])</f>
        <v>208</v>
      </c>
      <c r="S530" s="8">
        <f>SUMIF(Cocina[Número de Orden],Sala[[#This Row],[Número de Orden]],Cocina[Costo Unitario])</f>
        <v>72</v>
      </c>
      <c r="T530" s="2">
        <f>Sala[[#This Row],[Fecha de Salida]]</f>
        <v>45022</v>
      </c>
      <c r="U530" s="7" t="str">
        <f>TEXT(Sala[[#This Row],[Fecha factura]],"dddd")</f>
        <v>jueves</v>
      </c>
      <c r="V530" t="str">
        <f>IF(Sala[[#This Row],[Tiempo de degustación]]&gt;0,"Sí","No")</f>
        <v>Sí</v>
      </c>
      <c r="W530" s="19">
        <f>IF(Sala[[#This Row],[Cobrada]]="Sí",Sala[[#This Row],[Monto total]],0)</f>
        <v>208</v>
      </c>
    </row>
    <row r="531" spans="1:23" x14ac:dyDescent="0.25">
      <c r="A531">
        <v>7</v>
      </c>
      <c r="B531" t="s">
        <v>474</v>
      </c>
      <c r="C531">
        <v>5</v>
      </c>
      <c r="D531" s="2">
        <v>45022</v>
      </c>
      <c r="E531" s="3">
        <v>9.2361111111111116E-2</v>
      </c>
      <c r="F531" s="2">
        <v>45022</v>
      </c>
      <c r="G531" s="3">
        <v>0.25486111111111109</v>
      </c>
      <c r="H531" s="1" t="s">
        <v>20</v>
      </c>
      <c r="I531" t="s">
        <v>8</v>
      </c>
      <c r="J531" t="s">
        <v>601</v>
      </c>
      <c r="K531" s="9">
        <v>30.19</v>
      </c>
      <c r="L531" t="s">
        <v>28</v>
      </c>
      <c r="M531">
        <v>530</v>
      </c>
      <c r="N531" t="s">
        <v>21</v>
      </c>
      <c r="O531" s="3">
        <f>(Sala[[#This Row],[Hora de Salida]]-Sala[[#This Row],[Hora de llegada]])+IF(Sala[[#This Row],[Estado de la Mesa]]="Ocupada",(TEXT((15/(60*24)),"h:mm")),(TEXT(0,"h:mm")))</f>
        <v>0.17291666666666664</v>
      </c>
      <c r="P531" s="5" t="str">
        <f>TEXT(((SUMIF(Cocina[Número de Orden],Sala[[#This Row],[Número de Orden]],Cocina[Tiempo de Preparación]))/(60*24)),"h:mm")</f>
        <v>1:46</v>
      </c>
      <c r="Q531" s="3">
        <f>MAX((Sala[[#This Row],[Tiempo de permanencia]]-Sala[[#This Row],[Tiempo de preparación]]),0)</f>
        <v>9.9305555555555522E-2</v>
      </c>
      <c r="R531" s="8">
        <f>SUMIF(Cocina[Número de Orden],Sala[[#This Row],[Número de Orden]],Cocina[Ganancia bruta])</f>
        <v>160</v>
      </c>
      <c r="S531" s="8">
        <f>SUMIF(Cocina[Número de Orden],Sala[[#This Row],[Número de Orden]],Cocina[Costo Unitario])</f>
        <v>41</v>
      </c>
      <c r="T531" s="2">
        <f>Sala[[#This Row],[Fecha de Salida]]</f>
        <v>45022</v>
      </c>
      <c r="U531" s="7" t="str">
        <f>TEXT(Sala[[#This Row],[Fecha factura]],"dddd")</f>
        <v>jueves</v>
      </c>
      <c r="V531" t="str">
        <f>IF(Sala[[#This Row],[Tiempo de degustación]]&gt;0,"Sí","No")</f>
        <v>Sí</v>
      </c>
      <c r="W531" s="19">
        <f>IF(Sala[[#This Row],[Cobrada]]="Sí",Sala[[#This Row],[Monto total]],0)</f>
        <v>160</v>
      </c>
    </row>
    <row r="532" spans="1:23" x14ac:dyDescent="0.25">
      <c r="A532">
        <v>9</v>
      </c>
      <c r="B532" t="s">
        <v>372</v>
      </c>
      <c r="C532">
        <v>6</v>
      </c>
      <c r="D532" s="2">
        <v>45022</v>
      </c>
      <c r="E532" s="3">
        <v>0.12708333333333333</v>
      </c>
      <c r="F532" s="2">
        <v>45022</v>
      </c>
      <c r="G532" s="3">
        <v>0.21111111111111111</v>
      </c>
      <c r="H532" s="1" t="s">
        <v>16</v>
      </c>
      <c r="I532" t="s">
        <v>25</v>
      </c>
      <c r="J532" t="s">
        <v>13</v>
      </c>
      <c r="K532" s="9">
        <v>34.39</v>
      </c>
      <c r="L532" t="s">
        <v>17</v>
      </c>
      <c r="M532">
        <v>531</v>
      </c>
      <c r="N532" t="s">
        <v>21</v>
      </c>
      <c r="O532" s="3">
        <f>(Sala[[#This Row],[Hora de Salida]]-Sala[[#This Row],[Hora de llegada]])+IF(Sala[[#This Row],[Estado de la Mesa]]="Ocupada",(TEXT((15/(60*24)),"h:mm")),(TEXT(0,"h:mm")))</f>
        <v>8.4027777777777785E-2</v>
      </c>
      <c r="P532" s="5" t="str">
        <f>TEXT(((SUMIF(Cocina[Número de Orden],Sala[[#This Row],[Número de Orden]],Cocina[Tiempo de Preparación]))/(60*24)),"h:mm")</f>
        <v>3:19</v>
      </c>
      <c r="Q532" s="3">
        <f>MAX((Sala[[#This Row],[Tiempo de permanencia]]-Sala[[#This Row],[Tiempo de preparación]]),0)</f>
        <v>0</v>
      </c>
      <c r="R532" s="8">
        <f>SUMIF(Cocina[Número de Orden],Sala[[#This Row],[Número de Orden]],Cocina[Ganancia bruta])</f>
        <v>244</v>
      </c>
      <c r="S532" s="8">
        <f>SUMIF(Cocina[Número de Orden],Sala[[#This Row],[Número de Orden]],Cocina[Costo Unitario])</f>
        <v>65</v>
      </c>
      <c r="T532" s="2">
        <f>Sala[[#This Row],[Fecha de Salida]]</f>
        <v>45022</v>
      </c>
      <c r="U532" s="7" t="str">
        <f>TEXT(Sala[[#This Row],[Fecha factura]],"dddd")</f>
        <v>jueves</v>
      </c>
      <c r="V532" t="str">
        <f>IF(Sala[[#This Row],[Tiempo de degustación]]&gt;0,"Sí","No")</f>
        <v>No</v>
      </c>
      <c r="W532" s="19">
        <f>IF(Sala[[#This Row],[Cobrada]]="Sí",Sala[[#This Row],[Monto total]],0)</f>
        <v>0</v>
      </c>
    </row>
    <row r="533" spans="1:23" x14ac:dyDescent="0.25">
      <c r="A533">
        <v>13</v>
      </c>
      <c r="B533" t="s">
        <v>87</v>
      </c>
      <c r="C533">
        <v>3</v>
      </c>
      <c r="D533" s="2">
        <v>45022</v>
      </c>
      <c r="E533" s="3">
        <v>7.4999999999999997E-2</v>
      </c>
      <c r="F533" s="2">
        <v>45022</v>
      </c>
      <c r="G533" s="3">
        <v>0.22638888888888889</v>
      </c>
      <c r="H533" s="1" t="s">
        <v>7</v>
      </c>
      <c r="I533" t="s">
        <v>12</v>
      </c>
      <c r="J533" t="s">
        <v>600</v>
      </c>
      <c r="K533" s="9">
        <v>17.95</v>
      </c>
      <c r="L533" t="s">
        <v>9</v>
      </c>
      <c r="M533">
        <v>532</v>
      </c>
      <c r="N533" t="s">
        <v>59</v>
      </c>
      <c r="O533" s="3">
        <f>(Sala[[#This Row],[Hora de Salida]]-Sala[[#This Row],[Hora de llegada]])+IF(Sala[[#This Row],[Estado de la Mesa]]="Ocupada",(TEXT((15/(60*24)),"h:mm")),(TEXT(0,"h:mm")))</f>
        <v>0.15138888888888891</v>
      </c>
      <c r="P533" s="5" t="str">
        <f>TEXT(((SUMIF(Cocina[Número de Orden],Sala[[#This Row],[Número de Orden]],Cocina[Tiempo de Preparación]))/(60*24)),"h:mm")</f>
        <v>0:59</v>
      </c>
      <c r="Q533" s="3">
        <f>MAX((Sala[[#This Row],[Tiempo de permanencia]]-Sala[[#This Row],[Tiempo de preparación]]),0)</f>
        <v>0.11041666666666669</v>
      </c>
      <c r="R533" s="8">
        <f>SUMIF(Cocina[Número de Orden],Sala[[#This Row],[Número de Orden]],Cocina[Ganancia bruta])</f>
        <v>137</v>
      </c>
      <c r="S533" s="8">
        <f>SUMIF(Cocina[Número de Orden],Sala[[#This Row],[Número de Orden]],Cocina[Costo Unitario])</f>
        <v>47</v>
      </c>
      <c r="T533" s="2">
        <f>Sala[[#This Row],[Fecha de Salida]]</f>
        <v>45022</v>
      </c>
      <c r="U533" s="7" t="str">
        <f>TEXT(Sala[[#This Row],[Fecha factura]],"dddd")</f>
        <v>jueves</v>
      </c>
      <c r="V533" t="str">
        <f>IF(Sala[[#This Row],[Tiempo de degustación]]&gt;0,"Sí","No")</f>
        <v>Sí</v>
      </c>
      <c r="W533" s="19">
        <f>IF(Sala[[#This Row],[Cobrada]]="Sí",Sala[[#This Row],[Monto total]],0)</f>
        <v>137</v>
      </c>
    </row>
    <row r="534" spans="1:23" x14ac:dyDescent="0.25">
      <c r="A534">
        <v>1</v>
      </c>
      <c r="B534" t="s">
        <v>228</v>
      </c>
      <c r="C534">
        <v>3</v>
      </c>
      <c r="D534" s="2">
        <v>45022</v>
      </c>
      <c r="E534" s="3">
        <v>0.13472222222222222</v>
      </c>
      <c r="F534" s="2">
        <v>45022</v>
      </c>
      <c r="G534" s="3">
        <v>0.22222222222222221</v>
      </c>
      <c r="H534" s="1" t="s">
        <v>20</v>
      </c>
      <c r="I534" t="s">
        <v>25</v>
      </c>
      <c r="J534" t="s">
        <v>600</v>
      </c>
      <c r="K534" s="9">
        <v>20.09</v>
      </c>
      <c r="L534" t="s">
        <v>17</v>
      </c>
      <c r="M534">
        <v>533</v>
      </c>
      <c r="N534" t="s">
        <v>44</v>
      </c>
      <c r="O534" s="3">
        <f>(Sala[[#This Row],[Hora de Salida]]-Sala[[#This Row],[Hora de llegada]])+IF(Sala[[#This Row],[Estado de la Mesa]]="Ocupada",(TEXT((15/(60*24)),"h:mm")),(TEXT(0,"h:mm")))</f>
        <v>8.7499999999999994E-2</v>
      </c>
      <c r="P534" s="5" t="str">
        <f>TEXT(((SUMIF(Cocina[Número de Orden],Sala[[#This Row],[Número de Orden]],Cocina[Tiempo de Preparación]))/(60*24)),"h:mm")</f>
        <v>0:48</v>
      </c>
      <c r="Q534" s="3">
        <f>MAX((Sala[[#This Row],[Tiempo de permanencia]]-Sala[[#This Row],[Tiempo de preparación]]),0)</f>
        <v>5.4166666666666662E-2</v>
      </c>
      <c r="R534" s="8">
        <f>SUMIF(Cocina[Número de Orden],Sala[[#This Row],[Número de Orden]],Cocina[Ganancia bruta])</f>
        <v>41</v>
      </c>
      <c r="S534" s="8">
        <f>SUMIF(Cocina[Número de Orden],Sala[[#This Row],[Número de Orden]],Cocina[Costo Unitario])</f>
        <v>25</v>
      </c>
      <c r="T534" s="2">
        <f>Sala[[#This Row],[Fecha de Salida]]</f>
        <v>45022</v>
      </c>
      <c r="U534" s="7" t="str">
        <f>TEXT(Sala[[#This Row],[Fecha factura]],"dddd")</f>
        <v>jueves</v>
      </c>
      <c r="V534" t="str">
        <f>IF(Sala[[#This Row],[Tiempo de degustación]]&gt;0,"Sí","No")</f>
        <v>Sí</v>
      </c>
      <c r="W534" s="19">
        <f>IF(Sala[[#This Row],[Cobrada]]="Sí",Sala[[#This Row],[Monto total]],0)</f>
        <v>41</v>
      </c>
    </row>
    <row r="535" spans="1:23" x14ac:dyDescent="0.25">
      <c r="A535">
        <v>1</v>
      </c>
      <c r="B535" t="s">
        <v>475</v>
      </c>
      <c r="C535">
        <v>6</v>
      </c>
      <c r="D535" s="2">
        <v>45022</v>
      </c>
      <c r="E535" s="3">
        <v>4.3055555555555555E-2</v>
      </c>
      <c r="F535" s="2">
        <v>45022</v>
      </c>
      <c r="G535" s="3">
        <v>0.18680555555555556</v>
      </c>
      <c r="H535" s="1" t="s">
        <v>23</v>
      </c>
      <c r="I535" t="s">
        <v>25</v>
      </c>
      <c r="J535" t="s">
        <v>601</v>
      </c>
      <c r="K535" s="9">
        <v>23.59</v>
      </c>
      <c r="L535" t="s">
        <v>9</v>
      </c>
      <c r="M535">
        <v>534</v>
      </c>
      <c r="N535" t="s">
        <v>18</v>
      </c>
      <c r="O535" s="3">
        <f>(Sala[[#This Row],[Hora de Salida]]-Sala[[#This Row],[Hora de llegada]])+IF(Sala[[#This Row],[Estado de la Mesa]]="Ocupada",(TEXT((15/(60*24)),"h:mm")),(TEXT(0,"h:mm")))</f>
        <v>0.14374999999999999</v>
      </c>
      <c r="P535" s="5" t="str">
        <f>TEXT(((SUMIF(Cocina[Número de Orden],Sala[[#This Row],[Número de Orden]],Cocina[Tiempo de Preparación]))/(60*24)),"h:mm")</f>
        <v>1:16</v>
      </c>
      <c r="Q535" s="3">
        <f>MAX((Sala[[#This Row],[Tiempo de permanencia]]-Sala[[#This Row],[Tiempo de preparación]]),0)</f>
        <v>9.0972222222222204E-2</v>
      </c>
      <c r="R535" s="8">
        <f>SUMIF(Cocina[Número de Orden],Sala[[#This Row],[Número de Orden]],Cocina[Ganancia bruta])</f>
        <v>147</v>
      </c>
      <c r="S535" s="8">
        <f>SUMIF(Cocina[Número de Orden],Sala[[#This Row],[Número de Orden]],Cocina[Costo Unitario])</f>
        <v>52</v>
      </c>
      <c r="T535" s="2">
        <f>Sala[[#This Row],[Fecha de Salida]]</f>
        <v>45022</v>
      </c>
      <c r="U535" s="7" t="str">
        <f>TEXT(Sala[[#This Row],[Fecha factura]],"dddd")</f>
        <v>jueves</v>
      </c>
      <c r="V535" t="str">
        <f>IF(Sala[[#This Row],[Tiempo de degustación]]&gt;0,"Sí","No")</f>
        <v>Sí</v>
      </c>
      <c r="W535" s="19">
        <f>IF(Sala[[#This Row],[Cobrada]]="Sí",Sala[[#This Row],[Monto total]],0)</f>
        <v>147</v>
      </c>
    </row>
    <row r="536" spans="1:23" x14ac:dyDescent="0.25">
      <c r="A536">
        <v>15</v>
      </c>
      <c r="B536" t="s">
        <v>139</v>
      </c>
      <c r="C536">
        <v>3</v>
      </c>
      <c r="D536" s="2">
        <v>45022</v>
      </c>
      <c r="E536" s="3">
        <v>3.9583333333333331E-2</v>
      </c>
      <c r="F536" s="2">
        <v>45022</v>
      </c>
      <c r="G536" s="3">
        <v>0.14722222222222223</v>
      </c>
      <c r="H536" s="1" t="s">
        <v>11</v>
      </c>
      <c r="I536" t="s">
        <v>12</v>
      </c>
      <c r="J536" t="s">
        <v>601</v>
      </c>
      <c r="K536" s="9">
        <v>39.450000000000003</v>
      </c>
      <c r="L536" t="s">
        <v>17</v>
      </c>
      <c r="M536">
        <v>535</v>
      </c>
      <c r="N536" t="s">
        <v>47</v>
      </c>
      <c r="O536" s="3">
        <f>(Sala[[#This Row],[Hora de Salida]]-Sala[[#This Row],[Hora de llegada]])+IF(Sala[[#This Row],[Estado de la Mesa]]="Ocupada",(TEXT((15/(60*24)),"h:mm")),(TEXT(0,"h:mm")))</f>
        <v>0.1076388888888889</v>
      </c>
      <c r="P536" s="5" t="str">
        <f>TEXT(((SUMIF(Cocina[Número de Orden],Sala[[#This Row],[Número de Orden]],Cocina[Tiempo de Preparación]))/(60*24)),"h:mm")</f>
        <v>1:53</v>
      </c>
      <c r="Q536" s="3">
        <f>MAX((Sala[[#This Row],[Tiempo de permanencia]]-Sala[[#This Row],[Tiempo de preparación]]),0)</f>
        <v>2.9166666666666674E-2</v>
      </c>
      <c r="R536" s="8">
        <f>SUMIF(Cocina[Número de Orden],Sala[[#This Row],[Número de Orden]],Cocina[Ganancia bruta])</f>
        <v>276</v>
      </c>
      <c r="S536" s="8">
        <f>SUMIF(Cocina[Número de Orden],Sala[[#This Row],[Número de Orden]],Cocina[Costo Unitario])</f>
        <v>69</v>
      </c>
      <c r="T536" s="2">
        <f>Sala[[#This Row],[Fecha de Salida]]</f>
        <v>45022</v>
      </c>
      <c r="U536" s="7" t="str">
        <f>TEXT(Sala[[#This Row],[Fecha factura]],"dddd")</f>
        <v>jueves</v>
      </c>
      <c r="V536" t="str">
        <f>IF(Sala[[#This Row],[Tiempo de degustación]]&gt;0,"Sí","No")</f>
        <v>Sí</v>
      </c>
      <c r="W536" s="19">
        <f>IF(Sala[[#This Row],[Cobrada]]="Sí",Sala[[#This Row],[Monto total]],0)</f>
        <v>276</v>
      </c>
    </row>
    <row r="537" spans="1:23" x14ac:dyDescent="0.25">
      <c r="A537">
        <v>9</v>
      </c>
      <c r="B537" t="s">
        <v>476</v>
      </c>
      <c r="C537">
        <v>2</v>
      </c>
      <c r="D537" s="2">
        <v>45022</v>
      </c>
      <c r="E537" s="3">
        <v>0.10486111111111111</v>
      </c>
      <c r="F537" s="2">
        <v>45022</v>
      </c>
      <c r="G537" s="3">
        <v>0.19375000000000001</v>
      </c>
      <c r="H537" s="1" t="s">
        <v>23</v>
      </c>
      <c r="I537" t="s">
        <v>8</v>
      </c>
      <c r="J537" t="s">
        <v>601</v>
      </c>
      <c r="K537" s="9">
        <v>46</v>
      </c>
      <c r="L537" t="s">
        <v>9</v>
      </c>
      <c r="M537">
        <v>536</v>
      </c>
      <c r="N537" t="s">
        <v>47</v>
      </c>
      <c r="O537" s="3">
        <f>(Sala[[#This Row],[Hora de Salida]]-Sala[[#This Row],[Hora de llegada]])+IF(Sala[[#This Row],[Estado de la Mesa]]="Ocupada",(TEXT((15/(60*24)),"h:mm")),(TEXT(0,"h:mm")))</f>
        <v>8.8888888888888892E-2</v>
      </c>
      <c r="P537" s="5" t="str">
        <f>TEXT(((SUMIF(Cocina[Número de Orden],Sala[[#This Row],[Número de Orden]],Cocina[Tiempo de Preparación]))/(60*24)),"h:mm")</f>
        <v>2:32</v>
      </c>
      <c r="Q537" s="3">
        <f>MAX((Sala[[#This Row],[Tiempo de permanencia]]-Sala[[#This Row],[Tiempo de preparación]]),0)</f>
        <v>0</v>
      </c>
      <c r="R537" s="8">
        <f>SUMIF(Cocina[Número de Orden],Sala[[#This Row],[Número de Orden]],Cocina[Ganancia bruta])</f>
        <v>212</v>
      </c>
      <c r="S537" s="8">
        <f>SUMIF(Cocina[Número de Orden],Sala[[#This Row],[Número de Orden]],Cocina[Costo Unitario])</f>
        <v>59</v>
      </c>
      <c r="T537" s="2">
        <f>Sala[[#This Row],[Fecha de Salida]]</f>
        <v>45022</v>
      </c>
      <c r="U537" s="7" t="str">
        <f>TEXT(Sala[[#This Row],[Fecha factura]],"dddd")</f>
        <v>jueves</v>
      </c>
      <c r="V537" t="str">
        <f>IF(Sala[[#This Row],[Tiempo de degustación]]&gt;0,"Sí","No")</f>
        <v>No</v>
      </c>
      <c r="W537" s="19">
        <f>IF(Sala[[#This Row],[Cobrada]]="Sí",Sala[[#This Row],[Monto total]],0)</f>
        <v>0</v>
      </c>
    </row>
    <row r="538" spans="1:23" x14ac:dyDescent="0.25">
      <c r="A538">
        <v>18</v>
      </c>
      <c r="B538" t="s">
        <v>165</v>
      </c>
      <c r="C538">
        <v>6</v>
      </c>
      <c r="D538" s="2">
        <v>45022</v>
      </c>
      <c r="E538" s="3">
        <v>1.6666666666666666E-2</v>
      </c>
      <c r="F538" s="2">
        <v>45022</v>
      </c>
      <c r="G538" s="3">
        <v>8.9583333333333334E-2</v>
      </c>
      <c r="H538" s="1" t="s">
        <v>7</v>
      </c>
      <c r="I538" t="s">
        <v>12</v>
      </c>
      <c r="J538" t="s">
        <v>600</v>
      </c>
      <c r="K538" s="9">
        <v>28.68</v>
      </c>
      <c r="L538" t="s">
        <v>28</v>
      </c>
      <c r="M538">
        <v>537</v>
      </c>
      <c r="N538" t="s">
        <v>593</v>
      </c>
      <c r="O538" s="3">
        <f>(Sala[[#This Row],[Hora de Salida]]-Sala[[#This Row],[Hora de llegada]])+IF(Sala[[#This Row],[Estado de la Mesa]]="Ocupada",(TEXT((15/(60*24)),"h:mm")),(TEXT(0,"h:mm")))</f>
        <v>8.3333333333333343E-2</v>
      </c>
      <c r="P538" s="5" t="str">
        <f>TEXT(((SUMIF(Cocina[Número de Orden],Sala[[#This Row],[Número de Orden]],Cocina[Tiempo de Preparación]))/(60*24)),"h:mm")</f>
        <v>0:21</v>
      </c>
      <c r="Q538" s="3">
        <f>MAX((Sala[[#This Row],[Tiempo de permanencia]]-Sala[[#This Row],[Tiempo de preparación]]),0)</f>
        <v>6.8750000000000006E-2</v>
      </c>
      <c r="R538" s="8">
        <f>SUMIF(Cocina[Número de Orden],Sala[[#This Row],[Número de Orden]],Cocina[Ganancia bruta])</f>
        <v>63</v>
      </c>
      <c r="S538" s="8">
        <f>SUMIF(Cocina[Número de Orden],Sala[[#This Row],[Número de Orden]],Cocina[Costo Unitario])</f>
        <v>13</v>
      </c>
      <c r="T538" s="2">
        <f>Sala[[#This Row],[Fecha de Salida]]</f>
        <v>45022</v>
      </c>
      <c r="U538" s="7" t="str">
        <f>TEXT(Sala[[#This Row],[Fecha factura]],"dddd")</f>
        <v>jueves</v>
      </c>
      <c r="V538" t="str">
        <f>IF(Sala[[#This Row],[Tiempo de degustación]]&gt;0,"Sí","No")</f>
        <v>Sí</v>
      </c>
      <c r="W538" s="19">
        <f>IF(Sala[[#This Row],[Cobrada]]="Sí",Sala[[#This Row],[Monto total]],0)</f>
        <v>63</v>
      </c>
    </row>
    <row r="539" spans="1:23" x14ac:dyDescent="0.25">
      <c r="A539">
        <v>14</v>
      </c>
      <c r="B539" t="s">
        <v>287</v>
      </c>
      <c r="C539">
        <v>4</v>
      </c>
      <c r="D539" s="2">
        <v>45022</v>
      </c>
      <c r="E539" s="3">
        <v>0.13819444444444445</v>
      </c>
      <c r="F539" s="2">
        <v>45022</v>
      </c>
      <c r="G539" s="3">
        <v>0.23125000000000001</v>
      </c>
      <c r="H539" s="1" t="s">
        <v>23</v>
      </c>
      <c r="I539" t="s">
        <v>25</v>
      </c>
      <c r="J539" t="s">
        <v>600</v>
      </c>
      <c r="K539" s="9">
        <v>41.35</v>
      </c>
      <c r="L539" t="s">
        <v>17</v>
      </c>
      <c r="M539">
        <v>538</v>
      </c>
      <c r="N539" t="s">
        <v>14</v>
      </c>
      <c r="O539" s="3">
        <f>(Sala[[#This Row],[Hora de Salida]]-Sala[[#This Row],[Hora de llegada]])+IF(Sala[[#This Row],[Estado de la Mesa]]="Ocupada",(TEXT((15/(60*24)),"h:mm")),(TEXT(0,"h:mm")))</f>
        <v>9.3055555555555558E-2</v>
      </c>
      <c r="P539" s="5" t="str">
        <f>TEXT(((SUMIF(Cocina[Número de Orden],Sala[[#This Row],[Número de Orden]],Cocina[Tiempo de Preparación]))/(60*24)),"h:mm")</f>
        <v>3:18</v>
      </c>
      <c r="Q539" s="3">
        <f>MAX((Sala[[#This Row],[Tiempo de permanencia]]-Sala[[#This Row],[Tiempo de preparación]]),0)</f>
        <v>0</v>
      </c>
      <c r="R539" s="8">
        <f>SUMIF(Cocina[Número de Orden],Sala[[#This Row],[Número de Orden]],Cocina[Ganancia bruta])</f>
        <v>142</v>
      </c>
      <c r="S539" s="8">
        <f>SUMIF(Cocina[Número de Orden],Sala[[#This Row],[Número de Orden]],Cocina[Costo Unitario])</f>
        <v>68</v>
      </c>
      <c r="T539" s="2">
        <f>Sala[[#This Row],[Fecha de Salida]]</f>
        <v>45022</v>
      </c>
      <c r="U539" s="7" t="str">
        <f>TEXT(Sala[[#This Row],[Fecha factura]],"dddd")</f>
        <v>jueves</v>
      </c>
      <c r="V539" t="str">
        <f>IF(Sala[[#This Row],[Tiempo de degustación]]&gt;0,"Sí","No")</f>
        <v>No</v>
      </c>
      <c r="W539" s="19">
        <f>IF(Sala[[#This Row],[Cobrada]]="Sí",Sala[[#This Row],[Monto total]],0)</f>
        <v>0</v>
      </c>
    </row>
    <row r="540" spans="1:23" x14ac:dyDescent="0.25">
      <c r="A540">
        <v>18</v>
      </c>
      <c r="B540" t="s">
        <v>477</v>
      </c>
      <c r="C540">
        <v>3</v>
      </c>
      <c r="D540" s="2">
        <v>45022</v>
      </c>
      <c r="E540" s="3">
        <v>0.16041666666666668</v>
      </c>
      <c r="F540" s="2">
        <v>45022</v>
      </c>
      <c r="G540" s="3">
        <v>0.29166666666666669</v>
      </c>
      <c r="H540" s="1" t="s">
        <v>16</v>
      </c>
      <c r="I540" t="s">
        <v>12</v>
      </c>
      <c r="J540" t="s">
        <v>13</v>
      </c>
      <c r="K540" s="9">
        <v>20.9</v>
      </c>
      <c r="L540" t="s">
        <v>17</v>
      </c>
      <c r="M540">
        <v>539</v>
      </c>
      <c r="N540" t="s">
        <v>14</v>
      </c>
      <c r="O540" s="3">
        <f>(Sala[[#This Row],[Hora de Salida]]-Sala[[#This Row],[Hora de llegada]])+IF(Sala[[#This Row],[Estado de la Mesa]]="Ocupada",(TEXT((15/(60*24)),"h:mm")),(TEXT(0,"h:mm")))</f>
        <v>0.13125000000000001</v>
      </c>
      <c r="P540" s="5" t="str">
        <f>TEXT(((SUMIF(Cocina[Número de Orden],Sala[[#This Row],[Número de Orden]],Cocina[Tiempo de Preparación]))/(60*24)),"h:mm")</f>
        <v>2:09</v>
      </c>
      <c r="Q540" s="3">
        <f>MAX((Sala[[#This Row],[Tiempo de permanencia]]-Sala[[#This Row],[Tiempo de preparación]]),0)</f>
        <v>4.1666666666666671E-2</v>
      </c>
      <c r="R540" s="8">
        <f>SUMIF(Cocina[Número de Orden],Sala[[#This Row],[Número de Orden]],Cocina[Ganancia bruta])</f>
        <v>240</v>
      </c>
      <c r="S540" s="8">
        <f>SUMIF(Cocina[Número de Orden],Sala[[#This Row],[Número de Orden]],Cocina[Costo Unitario])</f>
        <v>61</v>
      </c>
      <c r="T540" s="2">
        <f>Sala[[#This Row],[Fecha de Salida]]</f>
        <v>45022</v>
      </c>
      <c r="U540" s="7" t="str">
        <f>TEXT(Sala[[#This Row],[Fecha factura]],"dddd")</f>
        <v>jueves</v>
      </c>
      <c r="V540" t="str">
        <f>IF(Sala[[#This Row],[Tiempo de degustación]]&gt;0,"Sí","No")</f>
        <v>Sí</v>
      </c>
      <c r="W540" s="19">
        <f>IF(Sala[[#This Row],[Cobrada]]="Sí",Sala[[#This Row],[Monto total]],0)</f>
        <v>240</v>
      </c>
    </row>
    <row r="541" spans="1:23" x14ac:dyDescent="0.25">
      <c r="A541">
        <v>6</v>
      </c>
      <c r="B541" t="s">
        <v>478</v>
      </c>
      <c r="C541">
        <v>4</v>
      </c>
      <c r="D541" s="2">
        <v>45022</v>
      </c>
      <c r="E541" s="3">
        <v>0.15694444444444444</v>
      </c>
      <c r="F541" s="2">
        <v>45022</v>
      </c>
      <c r="G541" s="3">
        <v>0.28888888888888886</v>
      </c>
      <c r="H541" s="1" t="s">
        <v>11</v>
      </c>
      <c r="I541" t="s">
        <v>8</v>
      </c>
      <c r="J541" t="s">
        <v>601</v>
      </c>
      <c r="K541" s="9">
        <v>47.85</v>
      </c>
      <c r="L541" t="s">
        <v>9</v>
      </c>
      <c r="M541">
        <v>540</v>
      </c>
      <c r="N541" t="s">
        <v>34</v>
      </c>
      <c r="O541" s="3">
        <f>(Sala[[#This Row],[Hora de Salida]]-Sala[[#This Row],[Hora de llegada]])+IF(Sala[[#This Row],[Estado de la Mesa]]="Ocupada",(TEXT((15/(60*24)),"h:mm")),(TEXT(0,"h:mm")))</f>
        <v>0.13194444444444442</v>
      </c>
      <c r="P541" s="5" t="str">
        <f>TEXT(((SUMIF(Cocina[Número de Orden],Sala[[#This Row],[Número de Orden]],Cocina[Tiempo de Preparación]))/(60*24)),"h:mm")</f>
        <v>1:22</v>
      </c>
      <c r="Q541" s="3">
        <f>MAX((Sala[[#This Row],[Tiempo de permanencia]]-Sala[[#This Row],[Tiempo de preparación]]),0)</f>
        <v>7.4999999999999983E-2</v>
      </c>
      <c r="R541" s="8">
        <f>SUMIF(Cocina[Número de Orden],Sala[[#This Row],[Número de Orden]],Cocina[Ganancia bruta])</f>
        <v>124</v>
      </c>
      <c r="S541" s="8">
        <f>SUMIF(Cocina[Número de Orden],Sala[[#This Row],[Número de Orden]],Cocina[Costo Unitario])</f>
        <v>31</v>
      </c>
      <c r="T541" s="2">
        <f>Sala[[#This Row],[Fecha de Salida]]</f>
        <v>45022</v>
      </c>
      <c r="U541" s="7" t="str">
        <f>TEXT(Sala[[#This Row],[Fecha factura]],"dddd")</f>
        <v>jueves</v>
      </c>
      <c r="V541" t="str">
        <f>IF(Sala[[#This Row],[Tiempo de degustación]]&gt;0,"Sí","No")</f>
        <v>Sí</v>
      </c>
      <c r="W541" s="19">
        <f>IF(Sala[[#This Row],[Cobrada]]="Sí",Sala[[#This Row],[Monto total]],0)</f>
        <v>124</v>
      </c>
    </row>
    <row r="542" spans="1:23" x14ac:dyDescent="0.25">
      <c r="A542">
        <v>19</v>
      </c>
      <c r="B542" t="s">
        <v>52</v>
      </c>
      <c r="C542">
        <v>2</v>
      </c>
      <c r="D542" s="2">
        <v>45022</v>
      </c>
      <c r="E542" s="3">
        <v>2.2916666666666665E-2</v>
      </c>
      <c r="F542" s="2">
        <v>45022</v>
      </c>
      <c r="G542" s="3">
        <v>0.18888888888888888</v>
      </c>
      <c r="H542" s="1" t="s">
        <v>11</v>
      </c>
      <c r="I542" t="s">
        <v>12</v>
      </c>
      <c r="J542" t="s">
        <v>600</v>
      </c>
      <c r="K542" s="9">
        <v>33.700000000000003</v>
      </c>
      <c r="L542" t="s">
        <v>9</v>
      </c>
      <c r="M542">
        <v>541</v>
      </c>
      <c r="N542" t="s">
        <v>14</v>
      </c>
      <c r="O542" s="3">
        <f>(Sala[[#This Row],[Hora de Salida]]-Sala[[#This Row],[Hora de llegada]])+IF(Sala[[#This Row],[Estado de la Mesa]]="Ocupada",(TEXT((15/(60*24)),"h:mm")),(TEXT(0,"h:mm")))</f>
        <v>0.16597222222222222</v>
      </c>
      <c r="P542" s="5" t="str">
        <f>TEXT(((SUMIF(Cocina[Número de Orden],Sala[[#This Row],[Número de Orden]],Cocina[Tiempo de Preparación]))/(60*24)),"h:mm")</f>
        <v>2:04</v>
      </c>
      <c r="Q542" s="3">
        <f>MAX((Sala[[#This Row],[Tiempo de permanencia]]-Sala[[#This Row],[Tiempo de preparación]]),0)</f>
        <v>7.9861111111111105E-2</v>
      </c>
      <c r="R542" s="8">
        <f>SUMIF(Cocina[Número de Orden],Sala[[#This Row],[Número de Orden]],Cocina[Ganancia bruta])</f>
        <v>202</v>
      </c>
      <c r="S542" s="8">
        <f>SUMIF(Cocina[Número de Orden],Sala[[#This Row],[Número de Orden]],Cocina[Costo Unitario])</f>
        <v>62</v>
      </c>
      <c r="T542" s="2">
        <f>Sala[[#This Row],[Fecha de Salida]]</f>
        <v>45022</v>
      </c>
      <c r="U542" s="7" t="str">
        <f>TEXT(Sala[[#This Row],[Fecha factura]],"dddd")</f>
        <v>jueves</v>
      </c>
      <c r="V542" t="str">
        <f>IF(Sala[[#This Row],[Tiempo de degustación]]&gt;0,"Sí","No")</f>
        <v>Sí</v>
      </c>
      <c r="W542" s="19">
        <f>IF(Sala[[#This Row],[Cobrada]]="Sí",Sala[[#This Row],[Monto total]],0)</f>
        <v>202</v>
      </c>
    </row>
    <row r="543" spans="1:23" x14ac:dyDescent="0.25">
      <c r="A543">
        <v>9</v>
      </c>
      <c r="B543" t="s">
        <v>159</v>
      </c>
      <c r="C543">
        <v>5</v>
      </c>
      <c r="D543" s="2">
        <v>45022</v>
      </c>
      <c r="E543" s="3">
        <v>0.11597222222222223</v>
      </c>
      <c r="F543" s="2">
        <v>45022</v>
      </c>
      <c r="G543" s="3">
        <v>0.19652777777777777</v>
      </c>
      <c r="H543" s="1" t="s">
        <v>7</v>
      </c>
      <c r="I543" t="s">
        <v>12</v>
      </c>
      <c r="J543" t="s">
        <v>601</v>
      </c>
      <c r="K543" s="9">
        <v>49.05</v>
      </c>
      <c r="L543" t="s">
        <v>9</v>
      </c>
      <c r="M543">
        <v>542</v>
      </c>
      <c r="N543" t="s">
        <v>47</v>
      </c>
      <c r="O543" s="3">
        <f>(Sala[[#This Row],[Hora de Salida]]-Sala[[#This Row],[Hora de llegada]])+IF(Sala[[#This Row],[Estado de la Mesa]]="Ocupada",(TEXT((15/(60*24)),"h:mm")),(TEXT(0,"h:mm")))</f>
        <v>8.0555555555555547E-2</v>
      </c>
      <c r="P543" s="5" t="str">
        <f>TEXT(((SUMIF(Cocina[Número de Orden],Sala[[#This Row],[Número de Orden]],Cocina[Tiempo de Preparación]))/(60*24)),"h:mm")</f>
        <v>1:55</v>
      </c>
      <c r="Q543" s="3">
        <f>MAX((Sala[[#This Row],[Tiempo de permanencia]]-Sala[[#This Row],[Tiempo de preparación]]),0)</f>
        <v>6.9444444444444198E-4</v>
      </c>
      <c r="R543" s="8">
        <f>SUMIF(Cocina[Número de Orden],Sala[[#This Row],[Número de Orden]],Cocina[Ganancia bruta])</f>
        <v>148</v>
      </c>
      <c r="S543" s="8">
        <f>SUMIF(Cocina[Número de Orden],Sala[[#This Row],[Número de Orden]],Cocina[Costo Unitario])</f>
        <v>51</v>
      </c>
      <c r="T543" s="2">
        <f>Sala[[#This Row],[Fecha de Salida]]</f>
        <v>45022</v>
      </c>
      <c r="U543" s="7" t="str">
        <f>TEXT(Sala[[#This Row],[Fecha factura]],"dddd")</f>
        <v>jueves</v>
      </c>
      <c r="V543" t="str">
        <f>IF(Sala[[#This Row],[Tiempo de degustación]]&gt;0,"Sí","No")</f>
        <v>Sí</v>
      </c>
      <c r="W543" s="19">
        <f>IF(Sala[[#This Row],[Cobrada]]="Sí",Sala[[#This Row],[Monto total]],0)</f>
        <v>148</v>
      </c>
    </row>
    <row r="544" spans="1:23" x14ac:dyDescent="0.25">
      <c r="A544">
        <v>19</v>
      </c>
      <c r="B544" t="s">
        <v>479</v>
      </c>
      <c r="C544">
        <v>5</v>
      </c>
      <c r="D544" s="2">
        <v>45022</v>
      </c>
      <c r="E544" s="3">
        <v>3.2638888888888891E-2</v>
      </c>
      <c r="F544" s="2">
        <v>45022</v>
      </c>
      <c r="G544" s="3">
        <v>0.15069444444444444</v>
      </c>
      <c r="H544" s="1" t="s">
        <v>23</v>
      </c>
      <c r="I544" t="s">
        <v>25</v>
      </c>
      <c r="J544" t="s">
        <v>601</v>
      </c>
      <c r="K544" s="9">
        <v>49.37</v>
      </c>
      <c r="L544" t="s">
        <v>9</v>
      </c>
      <c r="M544">
        <v>543</v>
      </c>
      <c r="N544" t="s">
        <v>21</v>
      </c>
      <c r="O544" s="3">
        <f>(Sala[[#This Row],[Hora de Salida]]-Sala[[#This Row],[Hora de llegada]])+IF(Sala[[#This Row],[Estado de la Mesa]]="Ocupada",(TEXT((15/(60*24)),"h:mm")),(TEXT(0,"h:mm")))</f>
        <v>0.11805555555555555</v>
      </c>
      <c r="P544" s="5" t="str">
        <f>TEXT(((SUMIF(Cocina[Número de Orden],Sala[[#This Row],[Número de Orden]],Cocina[Tiempo de Preparación]))/(60*24)),"h:mm")</f>
        <v>1:14</v>
      </c>
      <c r="Q544" s="3">
        <f>MAX((Sala[[#This Row],[Tiempo de permanencia]]-Sala[[#This Row],[Tiempo de preparación]]),0)</f>
        <v>6.6666666666666666E-2</v>
      </c>
      <c r="R544" s="8">
        <f>SUMIF(Cocina[Número de Orden],Sala[[#This Row],[Número de Orden]],Cocina[Ganancia bruta])</f>
        <v>206</v>
      </c>
      <c r="S544" s="8">
        <f>SUMIF(Cocina[Número de Orden],Sala[[#This Row],[Número de Orden]],Cocina[Costo Unitario])</f>
        <v>51</v>
      </c>
      <c r="T544" s="2">
        <f>Sala[[#This Row],[Fecha de Salida]]</f>
        <v>45022</v>
      </c>
      <c r="U544" s="7" t="str">
        <f>TEXT(Sala[[#This Row],[Fecha factura]],"dddd")</f>
        <v>jueves</v>
      </c>
      <c r="V544" t="str">
        <f>IF(Sala[[#This Row],[Tiempo de degustación]]&gt;0,"Sí","No")</f>
        <v>Sí</v>
      </c>
      <c r="W544" s="19">
        <f>IF(Sala[[#This Row],[Cobrada]]="Sí",Sala[[#This Row],[Monto total]],0)</f>
        <v>206</v>
      </c>
    </row>
    <row r="545" spans="1:23" x14ac:dyDescent="0.25">
      <c r="A545">
        <v>7</v>
      </c>
      <c r="B545" t="s">
        <v>480</v>
      </c>
      <c r="C545">
        <v>4</v>
      </c>
      <c r="D545" s="2">
        <v>45022</v>
      </c>
      <c r="E545" s="3">
        <v>0.13680555555555557</v>
      </c>
      <c r="F545" s="2">
        <v>45022</v>
      </c>
      <c r="G545" s="3">
        <v>0.19791666666666666</v>
      </c>
      <c r="H545" s="1" t="s">
        <v>20</v>
      </c>
      <c r="I545" t="s">
        <v>8</v>
      </c>
      <c r="J545" t="s">
        <v>601</v>
      </c>
      <c r="K545" s="9">
        <v>44.91</v>
      </c>
      <c r="L545" t="s">
        <v>28</v>
      </c>
      <c r="M545">
        <v>544</v>
      </c>
      <c r="N545" t="s">
        <v>44</v>
      </c>
      <c r="O545" s="3">
        <f>(Sala[[#This Row],[Hora de Salida]]-Sala[[#This Row],[Hora de llegada]])+IF(Sala[[#This Row],[Estado de la Mesa]]="Ocupada",(TEXT((15/(60*24)),"h:mm")),(TEXT(0,"h:mm")))</f>
        <v>7.152777777777776E-2</v>
      </c>
      <c r="P545" s="5" t="str">
        <f>TEXT(((SUMIF(Cocina[Número de Orden],Sala[[#This Row],[Número de Orden]],Cocina[Tiempo de Preparación]))/(60*24)),"h:mm")</f>
        <v>0:48</v>
      </c>
      <c r="Q545" s="3">
        <f>MAX((Sala[[#This Row],[Tiempo de permanencia]]-Sala[[#This Row],[Tiempo de preparación]]),0)</f>
        <v>3.8194444444444427E-2</v>
      </c>
      <c r="R545" s="8">
        <f>SUMIF(Cocina[Número de Orden],Sala[[#This Row],[Número de Orden]],Cocina[Ganancia bruta])</f>
        <v>70</v>
      </c>
      <c r="S545" s="8">
        <f>SUMIF(Cocina[Número de Orden],Sala[[#This Row],[Número de Orden]],Cocina[Costo Unitario])</f>
        <v>21</v>
      </c>
      <c r="T545" s="2">
        <f>Sala[[#This Row],[Fecha de Salida]]</f>
        <v>45022</v>
      </c>
      <c r="U545" s="7" t="str">
        <f>TEXT(Sala[[#This Row],[Fecha factura]],"dddd")</f>
        <v>jueves</v>
      </c>
      <c r="V545" t="str">
        <f>IF(Sala[[#This Row],[Tiempo de degustación]]&gt;0,"Sí","No")</f>
        <v>Sí</v>
      </c>
      <c r="W545" s="19">
        <f>IF(Sala[[#This Row],[Cobrada]]="Sí",Sala[[#This Row],[Monto total]],0)</f>
        <v>70</v>
      </c>
    </row>
    <row r="546" spans="1:23" x14ac:dyDescent="0.25">
      <c r="A546">
        <v>20</v>
      </c>
      <c r="B546" t="s">
        <v>481</v>
      </c>
      <c r="C546">
        <v>5</v>
      </c>
      <c r="D546" s="2">
        <v>45022</v>
      </c>
      <c r="E546" s="3">
        <v>0.11041666666666666</v>
      </c>
      <c r="F546" s="2">
        <v>45022</v>
      </c>
      <c r="G546" s="3">
        <v>0.18472222222222223</v>
      </c>
      <c r="H546" s="1" t="s">
        <v>16</v>
      </c>
      <c r="I546" t="s">
        <v>8</v>
      </c>
      <c r="J546" t="s">
        <v>13</v>
      </c>
      <c r="K546" s="9">
        <v>12.18</v>
      </c>
      <c r="L546" t="s">
        <v>28</v>
      </c>
      <c r="M546">
        <v>545</v>
      </c>
      <c r="N546" t="s">
        <v>47</v>
      </c>
      <c r="O546" s="3">
        <f>(Sala[[#This Row],[Hora de Salida]]-Sala[[#This Row],[Hora de llegada]])+IF(Sala[[#This Row],[Estado de la Mesa]]="Ocupada",(TEXT((15/(60*24)),"h:mm")),(TEXT(0,"h:mm")))</f>
        <v>8.472222222222224E-2</v>
      </c>
      <c r="P546" s="5" t="str">
        <f>TEXT(((SUMIF(Cocina[Número de Orden],Sala[[#This Row],[Número de Orden]],Cocina[Tiempo de Preparación]))/(60*24)),"h:mm")</f>
        <v>1:39</v>
      </c>
      <c r="Q546" s="3">
        <f>MAX((Sala[[#This Row],[Tiempo de permanencia]]-Sala[[#This Row],[Tiempo de preparación]]),0)</f>
        <v>1.5972222222222235E-2</v>
      </c>
      <c r="R546" s="8">
        <f>SUMIF(Cocina[Número de Orden],Sala[[#This Row],[Número de Orden]],Cocina[Ganancia bruta])</f>
        <v>130</v>
      </c>
      <c r="S546" s="8">
        <f>SUMIF(Cocina[Número de Orden],Sala[[#This Row],[Número de Orden]],Cocina[Costo Unitario])</f>
        <v>39</v>
      </c>
      <c r="T546" s="2">
        <f>Sala[[#This Row],[Fecha de Salida]]</f>
        <v>45022</v>
      </c>
      <c r="U546" s="7" t="str">
        <f>TEXT(Sala[[#This Row],[Fecha factura]],"dddd")</f>
        <v>jueves</v>
      </c>
      <c r="V546" t="str">
        <f>IF(Sala[[#This Row],[Tiempo de degustación]]&gt;0,"Sí","No")</f>
        <v>Sí</v>
      </c>
      <c r="W546" s="19">
        <f>IF(Sala[[#This Row],[Cobrada]]="Sí",Sala[[#This Row],[Monto total]],0)</f>
        <v>130</v>
      </c>
    </row>
    <row r="547" spans="1:23" x14ac:dyDescent="0.25">
      <c r="A547">
        <v>5</v>
      </c>
      <c r="B547" t="s">
        <v>482</v>
      </c>
      <c r="C547">
        <v>2</v>
      </c>
      <c r="D547" s="2">
        <v>45022</v>
      </c>
      <c r="E547" s="3">
        <v>0.13472222222222222</v>
      </c>
      <c r="F547" s="2">
        <v>45022</v>
      </c>
      <c r="G547" s="3">
        <v>0.22847222222222222</v>
      </c>
      <c r="H547" s="1" t="s">
        <v>23</v>
      </c>
      <c r="I547" t="s">
        <v>8</v>
      </c>
      <c r="J547" t="s">
        <v>600</v>
      </c>
      <c r="K547" s="9">
        <v>47.81</v>
      </c>
      <c r="L547" t="s">
        <v>9</v>
      </c>
      <c r="M547">
        <v>546</v>
      </c>
      <c r="N547" t="s">
        <v>32</v>
      </c>
      <c r="O547" s="3">
        <f>(Sala[[#This Row],[Hora de Salida]]-Sala[[#This Row],[Hora de llegada]])+IF(Sala[[#This Row],[Estado de la Mesa]]="Ocupada",(TEXT((15/(60*24)),"h:mm")),(TEXT(0,"h:mm")))</f>
        <v>9.375E-2</v>
      </c>
      <c r="P547" s="5" t="str">
        <f>TEXT(((SUMIF(Cocina[Número de Orden],Sala[[#This Row],[Número de Orden]],Cocina[Tiempo de Preparación]))/(60*24)),"h:mm")</f>
        <v>1:31</v>
      </c>
      <c r="Q547" s="3">
        <f>MAX((Sala[[#This Row],[Tiempo de permanencia]]-Sala[[#This Row],[Tiempo de preparación]]),0)</f>
        <v>3.0555555555555558E-2</v>
      </c>
      <c r="R547" s="8">
        <f>SUMIF(Cocina[Número de Orden],Sala[[#This Row],[Número de Orden]],Cocina[Ganancia bruta])</f>
        <v>92</v>
      </c>
      <c r="S547" s="8">
        <f>SUMIF(Cocina[Número de Orden],Sala[[#This Row],[Número de Orden]],Cocina[Costo Unitario])</f>
        <v>35</v>
      </c>
      <c r="T547" s="2">
        <f>Sala[[#This Row],[Fecha de Salida]]</f>
        <v>45022</v>
      </c>
      <c r="U547" s="7" t="str">
        <f>TEXT(Sala[[#This Row],[Fecha factura]],"dddd")</f>
        <v>jueves</v>
      </c>
      <c r="V547" t="str">
        <f>IF(Sala[[#This Row],[Tiempo de degustación]]&gt;0,"Sí","No")</f>
        <v>Sí</v>
      </c>
      <c r="W547" s="19">
        <f>IF(Sala[[#This Row],[Cobrada]]="Sí",Sala[[#This Row],[Monto total]],0)</f>
        <v>92</v>
      </c>
    </row>
    <row r="548" spans="1:23" x14ac:dyDescent="0.25">
      <c r="A548">
        <v>9</v>
      </c>
      <c r="B548" t="s">
        <v>483</v>
      </c>
      <c r="C548">
        <v>3</v>
      </c>
      <c r="D548" s="2">
        <v>45022</v>
      </c>
      <c r="E548" s="3">
        <v>0.11319444444444444</v>
      </c>
      <c r="F548" s="2">
        <v>45022</v>
      </c>
      <c r="G548" s="3">
        <v>0.19166666666666668</v>
      </c>
      <c r="H548" s="1" t="s">
        <v>20</v>
      </c>
      <c r="I548" t="s">
        <v>25</v>
      </c>
      <c r="J548" t="s">
        <v>601</v>
      </c>
      <c r="K548" s="9">
        <v>20.04</v>
      </c>
      <c r="L548" t="s">
        <v>28</v>
      </c>
      <c r="M548">
        <v>547</v>
      </c>
      <c r="N548" t="s">
        <v>14</v>
      </c>
      <c r="O548" s="3">
        <f>(Sala[[#This Row],[Hora de Salida]]-Sala[[#This Row],[Hora de llegada]])+IF(Sala[[#This Row],[Estado de la Mesa]]="Ocupada",(TEXT((15/(60*24)),"h:mm")),(TEXT(0,"h:mm")))</f>
        <v>8.8888888888888906E-2</v>
      </c>
      <c r="P548" s="5" t="str">
        <f>TEXT(((SUMIF(Cocina[Número de Orden],Sala[[#This Row],[Número de Orden]],Cocina[Tiempo de Preparación]))/(60*24)),"h:mm")</f>
        <v>1:37</v>
      </c>
      <c r="Q548" s="3">
        <f>MAX((Sala[[#This Row],[Tiempo de permanencia]]-Sala[[#This Row],[Tiempo de preparación]]),0)</f>
        <v>2.1527777777777798E-2</v>
      </c>
      <c r="R548" s="8">
        <f>SUMIF(Cocina[Número de Orden],Sala[[#This Row],[Número de Orden]],Cocina[Ganancia bruta])</f>
        <v>227</v>
      </c>
      <c r="S548" s="8">
        <f>SUMIF(Cocina[Número de Orden],Sala[[#This Row],[Número de Orden]],Cocina[Costo Unitario])</f>
        <v>60</v>
      </c>
      <c r="T548" s="2">
        <f>Sala[[#This Row],[Fecha de Salida]]</f>
        <v>45022</v>
      </c>
      <c r="U548" s="7" t="str">
        <f>TEXT(Sala[[#This Row],[Fecha factura]],"dddd")</f>
        <v>jueves</v>
      </c>
      <c r="V548" t="str">
        <f>IF(Sala[[#This Row],[Tiempo de degustación]]&gt;0,"Sí","No")</f>
        <v>Sí</v>
      </c>
      <c r="W548" s="19">
        <f>IF(Sala[[#This Row],[Cobrada]]="Sí",Sala[[#This Row],[Monto total]],0)</f>
        <v>227</v>
      </c>
    </row>
    <row r="549" spans="1:23" x14ac:dyDescent="0.25">
      <c r="A549">
        <v>4</v>
      </c>
      <c r="B549" t="s">
        <v>484</v>
      </c>
      <c r="C549">
        <v>2</v>
      </c>
      <c r="D549" s="2">
        <v>45022</v>
      </c>
      <c r="E549" s="3">
        <v>3.8194444444444448E-2</v>
      </c>
      <c r="F549" s="2">
        <v>45022</v>
      </c>
      <c r="G549" s="3">
        <v>0.16875000000000001</v>
      </c>
      <c r="H549" s="1" t="s">
        <v>16</v>
      </c>
      <c r="I549" t="s">
        <v>8</v>
      </c>
      <c r="J549" t="s">
        <v>601</v>
      </c>
      <c r="K549" s="9">
        <v>28.88</v>
      </c>
      <c r="L549" t="s">
        <v>17</v>
      </c>
      <c r="M549">
        <v>548</v>
      </c>
      <c r="N549" t="s">
        <v>47</v>
      </c>
      <c r="O549" s="3">
        <f>(Sala[[#This Row],[Hora de Salida]]-Sala[[#This Row],[Hora de llegada]])+IF(Sala[[#This Row],[Estado de la Mesa]]="Ocupada",(TEXT((15/(60*24)),"h:mm")),(TEXT(0,"h:mm")))</f>
        <v>0.13055555555555556</v>
      </c>
      <c r="P549" s="5" t="str">
        <f>TEXT(((SUMIF(Cocina[Número de Orden],Sala[[#This Row],[Número de Orden]],Cocina[Tiempo de Preparación]))/(60*24)),"h:mm")</f>
        <v>1:46</v>
      </c>
      <c r="Q549" s="3">
        <f>MAX((Sala[[#This Row],[Tiempo de permanencia]]-Sala[[#This Row],[Tiempo de preparación]]),0)</f>
        <v>5.694444444444445E-2</v>
      </c>
      <c r="R549" s="8">
        <f>SUMIF(Cocina[Número de Orden],Sala[[#This Row],[Número de Orden]],Cocina[Ganancia bruta])</f>
        <v>96</v>
      </c>
      <c r="S549" s="8">
        <f>SUMIF(Cocina[Número de Orden],Sala[[#This Row],[Número de Orden]],Cocina[Costo Unitario])</f>
        <v>39</v>
      </c>
      <c r="T549" s="2">
        <f>Sala[[#This Row],[Fecha de Salida]]</f>
        <v>45022</v>
      </c>
      <c r="U549" s="7" t="str">
        <f>TEXT(Sala[[#This Row],[Fecha factura]],"dddd")</f>
        <v>jueves</v>
      </c>
      <c r="V549" t="str">
        <f>IF(Sala[[#This Row],[Tiempo de degustación]]&gt;0,"Sí","No")</f>
        <v>Sí</v>
      </c>
      <c r="W549" s="19">
        <f>IF(Sala[[#This Row],[Cobrada]]="Sí",Sala[[#This Row],[Monto total]],0)</f>
        <v>96</v>
      </c>
    </row>
    <row r="550" spans="1:23" x14ac:dyDescent="0.25">
      <c r="A550">
        <v>12</v>
      </c>
      <c r="B550" t="s">
        <v>308</v>
      </c>
      <c r="C550">
        <v>2</v>
      </c>
      <c r="D550" s="2">
        <v>45022</v>
      </c>
      <c r="E550" s="3">
        <v>6.458333333333334E-2</v>
      </c>
      <c r="F550" s="2">
        <v>45022</v>
      </c>
      <c r="G550" s="3">
        <v>0.22638888888888889</v>
      </c>
      <c r="H550" s="1" t="s">
        <v>11</v>
      </c>
      <c r="I550" t="s">
        <v>8</v>
      </c>
      <c r="J550" t="s">
        <v>601</v>
      </c>
      <c r="K550" s="9">
        <v>35.340000000000003</v>
      </c>
      <c r="L550" t="s">
        <v>17</v>
      </c>
      <c r="M550">
        <v>549</v>
      </c>
      <c r="N550" t="s">
        <v>14</v>
      </c>
      <c r="O550" s="3">
        <f>(Sala[[#This Row],[Hora de Salida]]-Sala[[#This Row],[Hora de llegada]])+IF(Sala[[#This Row],[Estado de la Mesa]]="Ocupada",(TEXT((15/(60*24)),"h:mm")),(TEXT(0,"h:mm")))</f>
        <v>0.16180555555555554</v>
      </c>
      <c r="P550" s="5" t="str">
        <f>TEXT(((SUMIF(Cocina[Número de Orden],Sala[[#This Row],[Número de Orden]],Cocina[Tiempo de Preparación]))/(60*24)),"h:mm")</f>
        <v>1:38</v>
      </c>
      <c r="Q550" s="3">
        <f>MAX((Sala[[#This Row],[Tiempo de permanencia]]-Sala[[#This Row],[Tiempo de preparación]]),0)</f>
        <v>9.3749999999999986E-2</v>
      </c>
      <c r="R550" s="8">
        <f>SUMIF(Cocina[Número de Orden],Sala[[#This Row],[Número de Orden]],Cocina[Ganancia bruta])</f>
        <v>162</v>
      </c>
      <c r="S550" s="8">
        <f>SUMIF(Cocina[Número de Orden],Sala[[#This Row],[Número de Orden]],Cocina[Costo Unitario])</f>
        <v>56</v>
      </c>
      <c r="T550" s="2">
        <f>Sala[[#This Row],[Fecha de Salida]]</f>
        <v>45022</v>
      </c>
      <c r="U550" s="7" t="str">
        <f>TEXT(Sala[[#This Row],[Fecha factura]],"dddd")</f>
        <v>jueves</v>
      </c>
      <c r="V550" t="str">
        <f>IF(Sala[[#This Row],[Tiempo de degustación]]&gt;0,"Sí","No")</f>
        <v>Sí</v>
      </c>
      <c r="W550" s="19">
        <f>IF(Sala[[#This Row],[Cobrada]]="Sí",Sala[[#This Row],[Monto total]],0)</f>
        <v>162</v>
      </c>
    </row>
    <row r="551" spans="1:23" x14ac:dyDescent="0.25">
      <c r="A551">
        <v>1</v>
      </c>
      <c r="B551" t="s">
        <v>419</v>
      </c>
      <c r="C551">
        <v>6</v>
      </c>
      <c r="D551" s="2">
        <v>45022</v>
      </c>
      <c r="E551" s="3">
        <v>4.7222222222222221E-2</v>
      </c>
      <c r="F551" s="2">
        <v>45022</v>
      </c>
      <c r="G551" s="3">
        <v>0.11041666666666666</v>
      </c>
      <c r="H551" s="1" t="s">
        <v>7</v>
      </c>
      <c r="I551" t="s">
        <v>8</v>
      </c>
      <c r="J551" t="s">
        <v>601</v>
      </c>
      <c r="K551" s="9">
        <v>28.33</v>
      </c>
      <c r="L551" t="s">
        <v>28</v>
      </c>
      <c r="M551">
        <v>550</v>
      </c>
      <c r="N551" t="s">
        <v>18</v>
      </c>
      <c r="O551" s="3">
        <f>(Sala[[#This Row],[Hora de Salida]]-Sala[[#This Row],[Hora de llegada]])+IF(Sala[[#This Row],[Estado de la Mesa]]="Ocupada",(TEXT((15/(60*24)),"h:mm")),(TEXT(0,"h:mm")))</f>
        <v>7.3611111111111113E-2</v>
      </c>
      <c r="P551" s="5" t="str">
        <f>TEXT(((SUMIF(Cocina[Número de Orden],Sala[[#This Row],[Número de Orden]],Cocina[Tiempo de Preparación]))/(60*24)),"h:mm")</f>
        <v>0:57</v>
      </c>
      <c r="Q551" s="3">
        <f>MAX((Sala[[#This Row],[Tiempo de permanencia]]-Sala[[#This Row],[Tiempo de preparación]]),0)</f>
        <v>3.4027777777777782E-2</v>
      </c>
      <c r="R551" s="8">
        <f>SUMIF(Cocina[Número de Orden],Sala[[#This Row],[Número de Orden]],Cocina[Ganancia bruta])</f>
        <v>124</v>
      </c>
      <c r="S551" s="8">
        <f>SUMIF(Cocina[Número de Orden],Sala[[#This Row],[Número de Orden]],Cocina[Costo Unitario])</f>
        <v>44</v>
      </c>
      <c r="T551" s="2">
        <f>Sala[[#This Row],[Fecha de Salida]]</f>
        <v>45022</v>
      </c>
      <c r="U551" s="7" t="str">
        <f>TEXT(Sala[[#This Row],[Fecha factura]],"dddd")</f>
        <v>jueves</v>
      </c>
      <c r="V551" t="str">
        <f>IF(Sala[[#This Row],[Tiempo de degustación]]&gt;0,"Sí","No")</f>
        <v>Sí</v>
      </c>
      <c r="W551" s="19">
        <f>IF(Sala[[#This Row],[Cobrada]]="Sí",Sala[[#This Row],[Monto total]],0)</f>
        <v>124</v>
      </c>
    </row>
    <row r="552" spans="1:23" x14ac:dyDescent="0.25">
      <c r="A552">
        <v>4</v>
      </c>
      <c r="B552" t="s">
        <v>485</v>
      </c>
      <c r="C552">
        <v>2</v>
      </c>
      <c r="D552" s="2">
        <v>45022</v>
      </c>
      <c r="E552" s="3">
        <v>0.12361111111111112</v>
      </c>
      <c r="F552" s="2">
        <v>45022</v>
      </c>
      <c r="G552" s="3">
        <v>0.1736111111111111</v>
      </c>
      <c r="H552" s="1" t="s">
        <v>7</v>
      </c>
      <c r="I552" t="s">
        <v>12</v>
      </c>
      <c r="J552" t="s">
        <v>601</v>
      </c>
      <c r="K552" s="9">
        <v>17.54</v>
      </c>
      <c r="L552" t="s">
        <v>9</v>
      </c>
      <c r="M552">
        <v>551</v>
      </c>
      <c r="N552" t="s">
        <v>21</v>
      </c>
      <c r="O552" s="3">
        <f>(Sala[[#This Row],[Hora de Salida]]-Sala[[#This Row],[Hora de llegada]])+IF(Sala[[#This Row],[Estado de la Mesa]]="Ocupada",(TEXT((15/(60*24)),"h:mm")),(TEXT(0,"h:mm")))</f>
        <v>4.9999999999999989E-2</v>
      </c>
      <c r="P552" s="5" t="str">
        <f>TEXT(((SUMIF(Cocina[Número de Orden],Sala[[#This Row],[Número de Orden]],Cocina[Tiempo de Preparación]))/(60*24)),"h:mm")</f>
        <v>2:03</v>
      </c>
      <c r="Q552" s="3">
        <f>MAX((Sala[[#This Row],[Tiempo de permanencia]]-Sala[[#This Row],[Tiempo de preparación]]),0)</f>
        <v>0</v>
      </c>
      <c r="R552" s="8">
        <f>SUMIF(Cocina[Número de Orden],Sala[[#This Row],[Número de Orden]],Cocina[Ganancia bruta])</f>
        <v>171</v>
      </c>
      <c r="S552" s="8">
        <f>SUMIF(Cocina[Número de Orden],Sala[[#This Row],[Número de Orden]],Cocina[Costo Unitario])</f>
        <v>53</v>
      </c>
      <c r="T552" s="2">
        <f>Sala[[#This Row],[Fecha de Salida]]</f>
        <v>45022</v>
      </c>
      <c r="U552" s="7" t="str">
        <f>TEXT(Sala[[#This Row],[Fecha factura]],"dddd")</f>
        <v>jueves</v>
      </c>
      <c r="V552" t="str">
        <f>IF(Sala[[#This Row],[Tiempo de degustación]]&gt;0,"Sí","No")</f>
        <v>No</v>
      </c>
      <c r="W552" s="19">
        <f>IF(Sala[[#This Row],[Cobrada]]="Sí",Sala[[#This Row],[Monto total]],0)</f>
        <v>0</v>
      </c>
    </row>
    <row r="553" spans="1:23" x14ac:dyDescent="0.25">
      <c r="A553">
        <v>11</v>
      </c>
      <c r="B553" t="s">
        <v>486</v>
      </c>
      <c r="C553">
        <v>6</v>
      </c>
      <c r="D553" s="2">
        <v>45022</v>
      </c>
      <c r="E553" s="3">
        <v>1.8055555555555554E-2</v>
      </c>
      <c r="F553" s="2">
        <v>45022</v>
      </c>
      <c r="G553" s="3">
        <v>0.16250000000000001</v>
      </c>
      <c r="H553" s="1" t="s">
        <v>7</v>
      </c>
      <c r="I553" t="s">
        <v>25</v>
      </c>
      <c r="J553" t="s">
        <v>600</v>
      </c>
      <c r="K553" s="9">
        <v>10.28</v>
      </c>
      <c r="L553" t="s">
        <v>17</v>
      </c>
      <c r="M553">
        <v>552</v>
      </c>
      <c r="N553" t="s">
        <v>594</v>
      </c>
      <c r="O553" s="3">
        <f>(Sala[[#This Row],[Hora de Salida]]-Sala[[#This Row],[Hora de llegada]])+IF(Sala[[#This Row],[Estado de la Mesa]]="Ocupada",(TEXT((15/(60*24)),"h:mm")),(TEXT(0,"h:mm")))</f>
        <v>0.14444444444444446</v>
      </c>
      <c r="P553" s="5" t="str">
        <f>TEXT(((SUMIF(Cocina[Número de Orden],Sala[[#This Row],[Número de Orden]],Cocina[Tiempo de Preparación]))/(60*24)),"h:mm")</f>
        <v>1:55</v>
      </c>
      <c r="Q553" s="3">
        <f>MAX((Sala[[#This Row],[Tiempo de permanencia]]-Sala[[#This Row],[Tiempo de preparación]]),0)</f>
        <v>6.4583333333333354E-2</v>
      </c>
      <c r="R553" s="8">
        <f>SUMIF(Cocina[Número de Orden],Sala[[#This Row],[Número de Orden]],Cocina[Ganancia bruta])</f>
        <v>243</v>
      </c>
      <c r="S553" s="8">
        <f>SUMIF(Cocina[Número de Orden],Sala[[#This Row],[Número de Orden]],Cocina[Costo Unitario])</f>
        <v>50</v>
      </c>
      <c r="T553" s="2">
        <f>Sala[[#This Row],[Fecha de Salida]]</f>
        <v>45022</v>
      </c>
      <c r="U553" s="7" t="str">
        <f>TEXT(Sala[[#This Row],[Fecha factura]],"dddd")</f>
        <v>jueves</v>
      </c>
      <c r="V553" t="str">
        <f>IF(Sala[[#This Row],[Tiempo de degustación]]&gt;0,"Sí","No")</f>
        <v>Sí</v>
      </c>
      <c r="W553" s="19">
        <f>IF(Sala[[#This Row],[Cobrada]]="Sí",Sala[[#This Row],[Monto total]],0)</f>
        <v>243</v>
      </c>
    </row>
    <row r="554" spans="1:23" x14ac:dyDescent="0.25">
      <c r="A554">
        <v>14</v>
      </c>
      <c r="B554" t="s">
        <v>487</v>
      </c>
      <c r="C554">
        <v>2</v>
      </c>
      <c r="D554" s="2">
        <v>45022</v>
      </c>
      <c r="E554" s="3">
        <v>0.11458333333333333</v>
      </c>
      <c r="F554" s="2">
        <v>45022</v>
      </c>
      <c r="G554" s="3">
        <v>0.22500000000000001</v>
      </c>
      <c r="H554" s="1" t="s">
        <v>7</v>
      </c>
      <c r="I554" t="s">
        <v>8</v>
      </c>
      <c r="J554" t="s">
        <v>601</v>
      </c>
      <c r="K554" s="9">
        <v>44.38</v>
      </c>
      <c r="L554" t="s">
        <v>17</v>
      </c>
      <c r="M554">
        <v>553</v>
      </c>
      <c r="N554" t="s">
        <v>18</v>
      </c>
      <c r="O554" s="3">
        <f>(Sala[[#This Row],[Hora de Salida]]-Sala[[#This Row],[Hora de llegada]])+IF(Sala[[#This Row],[Estado de la Mesa]]="Ocupada",(TEXT((15/(60*24)),"h:mm")),(TEXT(0,"h:mm")))</f>
        <v>0.11041666666666668</v>
      </c>
      <c r="P554" s="5" t="str">
        <f>TEXT(((SUMIF(Cocina[Número de Orden],Sala[[#This Row],[Número de Orden]],Cocina[Tiempo de Preparación]))/(60*24)),"h:mm")</f>
        <v>2:58</v>
      </c>
      <c r="Q554" s="3">
        <f>MAX((Sala[[#This Row],[Tiempo de permanencia]]-Sala[[#This Row],[Tiempo de preparación]]),0)</f>
        <v>0</v>
      </c>
      <c r="R554" s="8">
        <f>SUMIF(Cocina[Número de Orden],Sala[[#This Row],[Número de Orden]],Cocina[Ganancia bruta])</f>
        <v>203</v>
      </c>
      <c r="S554" s="8">
        <f>SUMIF(Cocina[Número de Orden],Sala[[#This Row],[Número de Orden]],Cocina[Costo Unitario])</f>
        <v>57</v>
      </c>
      <c r="T554" s="2">
        <f>Sala[[#This Row],[Fecha de Salida]]</f>
        <v>45022</v>
      </c>
      <c r="U554" s="7" t="str">
        <f>TEXT(Sala[[#This Row],[Fecha factura]],"dddd")</f>
        <v>jueves</v>
      </c>
      <c r="V554" t="str">
        <f>IF(Sala[[#This Row],[Tiempo de degustación]]&gt;0,"Sí","No")</f>
        <v>No</v>
      </c>
      <c r="W554" s="19">
        <f>IF(Sala[[#This Row],[Cobrada]]="Sí",Sala[[#This Row],[Monto total]],0)</f>
        <v>0</v>
      </c>
    </row>
    <row r="555" spans="1:23" x14ac:dyDescent="0.25">
      <c r="A555">
        <v>10</v>
      </c>
      <c r="B555" t="s">
        <v>488</v>
      </c>
      <c r="C555">
        <v>6</v>
      </c>
      <c r="D555" s="2">
        <v>45022</v>
      </c>
      <c r="E555" s="3">
        <v>6.25E-2</v>
      </c>
      <c r="F555" s="2">
        <v>45022</v>
      </c>
      <c r="G555" s="3">
        <v>0.12152777777777778</v>
      </c>
      <c r="H555" s="1" t="s">
        <v>7</v>
      </c>
      <c r="I555" t="s">
        <v>8</v>
      </c>
      <c r="J555" t="s">
        <v>600</v>
      </c>
      <c r="K555" s="9">
        <v>19.600000000000001</v>
      </c>
      <c r="L555" t="s">
        <v>28</v>
      </c>
      <c r="M555">
        <v>554</v>
      </c>
      <c r="N555" t="s">
        <v>594</v>
      </c>
      <c r="O555" s="3">
        <f>(Sala[[#This Row],[Hora de Salida]]-Sala[[#This Row],[Hora de llegada]])+IF(Sala[[#This Row],[Estado de la Mesa]]="Ocupada",(TEXT((15/(60*24)),"h:mm")),(TEXT(0,"h:mm")))</f>
        <v>6.9444444444444448E-2</v>
      </c>
      <c r="P555" s="5" t="str">
        <f>TEXT(((SUMIF(Cocina[Número de Orden],Sala[[#This Row],[Número de Orden]],Cocina[Tiempo de Preparación]))/(60*24)),"h:mm")</f>
        <v>1:11</v>
      </c>
      <c r="Q555" s="3">
        <f>MAX((Sala[[#This Row],[Tiempo de permanencia]]-Sala[[#This Row],[Tiempo de preparación]]),0)</f>
        <v>2.0138888888888894E-2</v>
      </c>
      <c r="R555" s="8">
        <f>SUMIF(Cocina[Número de Orden],Sala[[#This Row],[Número de Orden]],Cocina[Ganancia bruta])</f>
        <v>166</v>
      </c>
      <c r="S555" s="8">
        <f>SUMIF(Cocina[Número de Orden],Sala[[#This Row],[Número de Orden]],Cocina[Costo Unitario])</f>
        <v>39</v>
      </c>
      <c r="T555" s="2">
        <f>Sala[[#This Row],[Fecha de Salida]]</f>
        <v>45022</v>
      </c>
      <c r="U555" s="7" t="str">
        <f>TEXT(Sala[[#This Row],[Fecha factura]],"dddd")</f>
        <v>jueves</v>
      </c>
      <c r="V555" t="str">
        <f>IF(Sala[[#This Row],[Tiempo de degustación]]&gt;0,"Sí","No")</f>
        <v>Sí</v>
      </c>
      <c r="W555" s="19">
        <f>IF(Sala[[#This Row],[Cobrada]]="Sí",Sala[[#This Row],[Monto total]],0)</f>
        <v>166</v>
      </c>
    </row>
    <row r="556" spans="1:23" x14ac:dyDescent="0.25">
      <c r="A556">
        <v>20</v>
      </c>
      <c r="B556" t="s">
        <v>489</v>
      </c>
      <c r="C556">
        <v>1</v>
      </c>
      <c r="D556" s="2">
        <v>45022</v>
      </c>
      <c r="E556" s="3">
        <v>8.2638888888888887E-2</v>
      </c>
      <c r="F556" s="2">
        <v>45022</v>
      </c>
      <c r="G556" s="3">
        <v>0.20972222222222223</v>
      </c>
      <c r="H556" s="1" t="s">
        <v>16</v>
      </c>
      <c r="I556" t="s">
        <v>12</v>
      </c>
      <c r="J556" t="s">
        <v>13</v>
      </c>
      <c r="K556" s="9">
        <v>41.08</v>
      </c>
      <c r="L556" t="s">
        <v>17</v>
      </c>
      <c r="M556">
        <v>555</v>
      </c>
      <c r="N556" t="s">
        <v>18</v>
      </c>
      <c r="O556" s="3">
        <f>(Sala[[#This Row],[Hora de Salida]]-Sala[[#This Row],[Hora de llegada]])+IF(Sala[[#This Row],[Estado de la Mesa]]="Ocupada",(TEXT((15/(60*24)),"h:mm")),(TEXT(0,"h:mm")))</f>
        <v>0.12708333333333333</v>
      </c>
      <c r="P556" s="5" t="str">
        <f>TEXT(((SUMIF(Cocina[Número de Orden],Sala[[#This Row],[Número de Orden]],Cocina[Tiempo de Preparación]))/(60*24)),"h:mm")</f>
        <v>0:46</v>
      </c>
      <c r="Q556" s="3">
        <f>MAX((Sala[[#This Row],[Tiempo de permanencia]]-Sala[[#This Row],[Tiempo de preparación]]),0)</f>
        <v>9.5138888888888884E-2</v>
      </c>
      <c r="R556" s="8">
        <f>SUMIF(Cocina[Número de Orden],Sala[[#This Row],[Número de Orden]],Cocina[Ganancia bruta])</f>
        <v>30</v>
      </c>
      <c r="S556" s="8">
        <f>SUMIF(Cocina[Número de Orden],Sala[[#This Row],[Número de Orden]],Cocina[Costo Unitario])</f>
        <v>18</v>
      </c>
      <c r="T556" s="2">
        <f>Sala[[#This Row],[Fecha de Salida]]</f>
        <v>45022</v>
      </c>
      <c r="U556" s="7" t="str">
        <f>TEXT(Sala[[#This Row],[Fecha factura]],"dddd")</f>
        <v>jueves</v>
      </c>
      <c r="V556" t="str">
        <f>IF(Sala[[#This Row],[Tiempo de degustación]]&gt;0,"Sí","No")</f>
        <v>Sí</v>
      </c>
      <c r="W556" s="19">
        <f>IF(Sala[[#This Row],[Cobrada]]="Sí",Sala[[#This Row],[Monto total]],0)</f>
        <v>30</v>
      </c>
    </row>
    <row r="557" spans="1:23" x14ac:dyDescent="0.25">
      <c r="A557">
        <v>9</v>
      </c>
      <c r="B557" t="s">
        <v>77</v>
      </c>
      <c r="C557">
        <v>6</v>
      </c>
      <c r="D557" s="2">
        <v>45022</v>
      </c>
      <c r="E557" s="3">
        <v>0.16458333333333333</v>
      </c>
      <c r="F557" s="2">
        <v>45022</v>
      </c>
      <c r="G557" s="3">
        <v>0.32013888888888886</v>
      </c>
      <c r="H557" s="1" t="s">
        <v>16</v>
      </c>
      <c r="I557" t="s">
        <v>8</v>
      </c>
      <c r="J557" t="s">
        <v>600</v>
      </c>
      <c r="K557" s="9">
        <v>14.09</v>
      </c>
      <c r="L557" t="s">
        <v>17</v>
      </c>
      <c r="M557">
        <v>556</v>
      </c>
      <c r="N557" t="s">
        <v>21</v>
      </c>
      <c r="O557" s="3">
        <f>(Sala[[#This Row],[Hora de Salida]]-Sala[[#This Row],[Hora de llegada]])+IF(Sala[[#This Row],[Estado de la Mesa]]="Ocupada",(TEXT((15/(60*24)),"h:mm")),(TEXT(0,"h:mm")))</f>
        <v>0.15555555555555553</v>
      </c>
      <c r="P557" s="5" t="str">
        <f>TEXT(((SUMIF(Cocina[Número de Orden],Sala[[#This Row],[Número de Orden]],Cocina[Tiempo de Preparación]))/(60*24)),"h:mm")</f>
        <v>1:06</v>
      </c>
      <c r="Q557" s="3">
        <f>MAX((Sala[[#This Row],[Tiempo de permanencia]]-Sala[[#This Row],[Tiempo de preparación]]),0)</f>
        <v>0.10972222222222219</v>
      </c>
      <c r="R557" s="8">
        <f>SUMIF(Cocina[Número de Orden],Sala[[#This Row],[Número de Orden]],Cocina[Ganancia bruta])</f>
        <v>76</v>
      </c>
      <c r="S557" s="8">
        <f>SUMIF(Cocina[Número de Orden],Sala[[#This Row],[Número de Orden]],Cocina[Costo Unitario])</f>
        <v>23</v>
      </c>
      <c r="T557" s="2">
        <f>Sala[[#This Row],[Fecha de Salida]]</f>
        <v>45022</v>
      </c>
      <c r="U557" s="7" t="str">
        <f>TEXT(Sala[[#This Row],[Fecha factura]],"dddd")</f>
        <v>jueves</v>
      </c>
      <c r="V557" t="str">
        <f>IF(Sala[[#This Row],[Tiempo de degustación]]&gt;0,"Sí","No")</f>
        <v>Sí</v>
      </c>
      <c r="W557" s="19">
        <f>IF(Sala[[#This Row],[Cobrada]]="Sí",Sala[[#This Row],[Monto total]],0)</f>
        <v>76</v>
      </c>
    </row>
    <row r="558" spans="1:23" x14ac:dyDescent="0.25">
      <c r="A558">
        <v>7</v>
      </c>
      <c r="B558" t="s">
        <v>157</v>
      </c>
      <c r="C558">
        <v>5</v>
      </c>
      <c r="D558" s="2">
        <v>45022</v>
      </c>
      <c r="E558" s="3">
        <v>0.16111111111111112</v>
      </c>
      <c r="F558" s="2">
        <v>45022</v>
      </c>
      <c r="G558" s="3">
        <v>0.31874999999999998</v>
      </c>
      <c r="H558" s="1" t="s">
        <v>16</v>
      </c>
      <c r="I558" t="s">
        <v>8</v>
      </c>
      <c r="J558" t="s">
        <v>13</v>
      </c>
      <c r="K558" s="9">
        <v>35.880000000000003</v>
      </c>
      <c r="L558" t="s">
        <v>28</v>
      </c>
      <c r="M558">
        <v>557</v>
      </c>
      <c r="N558" t="s">
        <v>44</v>
      </c>
      <c r="O558" s="3">
        <f>(Sala[[#This Row],[Hora de Salida]]-Sala[[#This Row],[Hora de llegada]])+IF(Sala[[#This Row],[Estado de la Mesa]]="Ocupada",(TEXT((15/(60*24)),"h:mm")),(TEXT(0,"h:mm")))</f>
        <v>0.16805555555555551</v>
      </c>
      <c r="P558" s="5" t="str">
        <f>TEXT(((SUMIF(Cocina[Número de Orden],Sala[[#This Row],[Número de Orden]],Cocina[Tiempo de Preparación]))/(60*24)),"h:mm")</f>
        <v>1:47</v>
      </c>
      <c r="Q558" s="3">
        <f>MAX((Sala[[#This Row],[Tiempo de permanencia]]-Sala[[#This Row],[Tiempo de preparación]]),0)</f>
        <v>9.3749999999999958E-2</v>
      </c>
      <c r="R558" s="8">
        <f>SUMIF(Cocina[Número de Orden],Sala[[#This Row],[Número de Orden]],Cocina[Ganancia bruta])</f>
        <v>177</v>
      </c>
      <c r="S558" s="8">
        <f>SUMIF(Cocina[Número de Orden],Sala[[#This Row],[Número de Orden]],Cocina[Costo Unitario])</f>
        <v>47</v>
      </c>
      <c r="T558" s="2">
        <f>Sala[[#This Row],[Fecha de Salida]]</f>
        <v>45022</v>
      </c>
      <c r="U558" s="7" t="str">
        <f>TEXT(Sala[[#This Row],[Fecha factura]],"dddd")</f>
        <v>jueves</v>
      </c>
      <c r="V558" t="str">
        <f>IF(Sala[[#This Row],[Tiempo de degustación]]&gt;0,"Sí","No")</f>
        <v>Sí</v>
      </c>
      <c r="W558" s="19">
        <f>IF(Sala[[#This Row],[Cobrada]]="Sí",Sala[[#This Row],[Monto total]],0)</f>
        <v>177</v>
      </c>
    </row>
    <row r="559" spans="1:23" x14ac:dyDescent="0.25">
      <c r="A559">
        <v>6</v>
      </c>
      <c r="B559" t="s">
        <v>427</v>
      </c>
      <c r="C559">
        <v>4</v>
      </c>
      <c r="D559" s="2">
        <v>45022</v>
      </c>
      <c r="E559" s="3">
        <v>1.2500000000000001E-2</v>
      </c>
      <c r="F559" s="2">
        <v>45022</v>
      </c>
      <c r="G559" s="3">
        <v>0.12916666666666668</v>
      </c>
      <c r="H559" s="1" t="s">
        <v>11</v>
      </c>
      <c r="I559" t="s">
        <v>8</v>
      </c>
      <c r="J559" t="s">
        <v>601</v>
      </c>
      <c r="K559" s="9">
        <v>45.26</v>
      </c>
      <c r="L559" t="s">
        <v>9</v>
      </c>
      <c r="M559">
        <v>558</v>
      </c>
      <c r="N559" t="s">
        <v>21</v>
      </c>
      <c r="O559" s="3">
        <f>(Sala[[#This Row],[Hora de Salida]]-Sala[[#This Row],[Hora de llegada]])+IF(Sala[[#This Row],[Estado de la Mesa]]="Ocupada",(TEXT((15/(60*24)),"h:mm")),(TEXT(0,"h:mm")))</f>
        <v>0.11666666666666668</v>
      </c>
      <c r="P559" s="5" t="str">
        <f>TEXT(((SUMIF(Cocina[Número de Orden],Sala[[#This Row],[Número de Orden]],Cocina[Tiempo de Preparación]))/(60*24)),"h:mm")</f>
        <v>2:47</v>
      </c>
      <c r="Q559" s="3">
        <f>MAX((Sala[[#This Row],[Tiempo de permanencia]]-Sala[[#This Row],[Tiempo de preparación]]),0)</f>
        <v>6.9444444444445586E-4</v>
      </c>
      <c r="R559" s="8">
        <f>SUMIF(Cocina[Número de Orden],Sala[[#This Row],[Número de Orden]],Cocina[Ganancia bruta])</f>
        <v>179</v>
      </c>
      <c r="S559" s="8">
        <f>SUMIF(Cocina[Número de Orden],Sala[[#This Row],[Número de Orden]],Cocina[Costo Unitario])</f>
        <v>54</v>
      </c>
      <c r="T559" s="2">
        <f>Sala[[#This Row],[Fecha de Salida]]</f>
        <v>45022</v>
      </c>
      <c r="U559" s="7" t="str">
        <f>TEXT(Sala[[#This Row],[Fecha factura]],"dddd")</f>
        <v>jueves</v>
      </c>
      <c r="V559" t="str">
        <f>IF(Sala[[#This Row],[Tiempo de degustación]]&gt;0,"Sí","No")</f>
        <v>Sí</v>
      </c>
      <c r="W559" s="19">
        <f>IF(Sala[[#This Row],[Cobrada]]="Sí",Sala[[#This Row],[Monto total]],0)</f>
        <v>179</v>
      </c>
    </row>
    <row r="560" spans="1:23" x14ac:dyDescent="0.25">
      <c r="A560">
        <v>11</v>
      </c>
      <c r="B560" t="s">
        <v>40</v>
      </c>
      <c r="C560">
        <v>1</v>
      </c>
      <c r="D560" s="2">
        <v>45022</v>
      </c>
      <c r="E560" s="3">
        <v>9.7222222222222224E-3</v>
      </c>
      <c r="F560" s="2">
        <v>45022</v>
      </c>
      <c r="G560" s="3">
        <v>0.16597222222222222</v>
      </c>
      <c r="H560" s="1" t="s">
        <v>16</v>
      </c>
      <c r="I560" t="s">
        <v>8</v>
      </c>
      <c r="J560" t="s">
        <v>601</v>
      </c>
      <c r="K560" s="9">
        <v>24.36</v>
      </c>
      <c r="L560" t="s">
        <v>9</v>
      </c>
      <c r="M560">
        <v>559</v>
      </c>
      <c r="N560" t="s">
        <v>34</v>
      </c>
      <c r="O560" s="3">
        <f>(Sala[[#This Row],[Hora de Salida]]-Sala[[#This Row],[Hora de llegada]])+IF(Sala[[#This Row],[Estado de la Mesa]]="Ocupada",(TEXT((15/(60*24)),"h:mm")),(TEXT(0,"h:mm")))</f>
        <v>0.15625</v>
      </c>
      <c r="P560" s="5" t="str">
        <f>TEXT(((SUMIF(Cocina[Número de Orden],Sala[[#This Row],[Número de Orden]],Cocina[Tiempo de Preparación]))/(60*24)),"h:mm")</f>
        <v>0:41</v>
      </c>
      <c r="Q560" s="3">
        <f>MAX((Sala[[#This Row],[Tiempo de permanencia]]-Sala[[#This Row],[Tiempo de preparación]]),0)</f>
        <v>0.12777777777777777</v>
      </c>
      <c r="R560" s="8">
        <f>SUMIF(Cocina[Número de Orden],Sala[[#This Row],[Número de Orden]],Cocina[Ganancia bruta])</f>
        <v>99</v>
      </c>
      <c r="S560" s="8">
        <f>SUMIF(Cocina[Número de Orden],Sala[[#This Row],[Número de Orden]],Cocina[Costo Unitario])</f>
        <v>20</v>
      </c>
      <c r="T560" s="2">
        <f>Sala[[#This Row],[Fecha de Salida]]</f>
        <v>45022</v>
      </c>
      <c r="U560" s="7" t="str">
        <f>TEXT(Sala[[#This Row],[Fecha factura]],"dddd")</f>
        <v>jueves</v>
      </c>
      <c r="V560" t="str">
        <f>IF(Sala[[#This Row],[Tiempo de degustación]]&gt;0,"Sí","No")</f>
        <v>Sí</v>
      </c>
      <c r="W560" s="19">
        <f>IF(Sala[[#This Row],[Cobrada]]="Sí",Sala[[#This Row],[Monto total]],0)</f>
        <v>99</v>
      </c>
    </row>
    <row r="561" spans="1:23" x14ac:dyDescent="0.25">
      <c r="A561">
        <v>6</v>
      </c>
      <c r="B561" t="s">
        <v>211</v>
      </c>
      <c r="C561">
        <v>6</v>
      </c>
      <c r="D561" s="2">
        <v>45022</v>
      </c>
      <c r="E561" s="3">
        <v>1.0416666666666666E-2</v>
      </c>
      <c r="F561" s="2">
        <v>45022</v>
      </c>
      <c r="G561" s="3">
        <v>0.13680555555555557</v>
      </c>
      <c r="H561" s="1" t="s">
        <v>20</v>
      </c>
      <c r="I561" t="s">
        <v>25</v>
      </c>
      <c r="J561" t="s">
        <v>600</v>
      </c>
      <c r="K561" s="9">
        <v>31.53</v>
      </c>
      <c r="L561" t="s">
        <v>9</v>
      </c>
      <c r="M561">
        <v>560</v>
      </c>
      <c r="N561" t="s">
        <v>59</v>
      </c>
      <c r="O561" s="3">
        <f>(Sala[[#This Row],[Hora de Salida]]-Sala[[#This Row],[Hora de llegada]])+IF(Sala[[#This Row],[Estado de la Mesa]]="Ocupada",(TEXT((15/(60*24)),"h:mm")),(TEXT(0,"h:mm")))</f>
        <v>0.12638888888888891</v>
      </c>
      <c r="P561" s="5" t="str">
        <f>TEXT(((SUMIF(Cocina[Número de Orden],Sala[[#This Row],[Número de Orden]],Cocina[Tiempo de Preparación]))/(60*24)),"h:mm")</f>
        <v>0:48</v>
      </c>
      <c r="Q561" s="3">
        <f>MAX((Sala[[#This Row],[Tiempo de permanencia]]-Sala[[#This Row],[Tiempo de preparación]]),0)</f>
        <v>9.3055555555555586E-2</v>
      </c>
      <c r="R561" s="8">
        <f>SUMIF(Cocina[Número de Orden],Sala[[#This Row],[Número de Orden]],Cocina[Ganancia bruta])</f>
        <v>111</v>
      </c>
      <c r="S561" s="8">
        <f>SUMIF(Cocina[Número de Orden],Sala[[#This Row],[Número de Orden]],Cocina[Costo Unitario])</f>
        <v>25</v>
      </c>
      <c r="T561" s="2">
        <f>Sala[[#This Row],[Fecha de Salida]]</f>
        <v>45022</v>
      </c>
      <c r="U561" s="7" t="str">
        <f>TEXT(Sala[[#This Row],[Fecha factura]],"dddd")</f>
        <v>jueves</v>
      </c>
      <c r="V561" t="str">
        <f>IF(Sala[[#This Row],[Tiempo de degustación]]&gt;0,"Sí","No")</f>
        <v>Sí</v>
      </c>
      <c r="W561" s="19">
        <f>IF(Sala[[#This Row],[Cobrada]]="Sí",Sala[[#This Row],[Monto total]],0)</f>
        <v>111</v>
      </c>
    </row>
    <row r="562" spans="1:23" x14ac:dyDescent="0.25">
      <c r="A562">
        <v>4</v>
      </c>
      <c r="B562" t="s">
        <v>45</v>
      </c>
      <c r="C562">
        <v>2</v>
      </c>
      <c r="D562" s="2">
        <v>45022</v>
      </c>
      <c r="E562" s="3">
        <v>5.0694444444444445E-2</v>
      </c>
      <c r="F562" s="2">
        <v>45022</v>
      </c>
      <c r="G562" s="3">
        <v>0.15208333333333332</v>
      </c>
      <c r="H562" s="1" t="s">
        <v>11</v>
      </c>
      <c r="I562" t="s">
        <v>8</v>
      </c>
      <c r="J562" t="s">
        <v>601</v>
      </c>
      <c r="K562" s="9">
        <v>44.24</v>
      </c>
      <c r="L562" t="s">
        <v>9</v>
      </c>
      <c r="M562">
        <v>561</v>
      </c>
      <c r="N562" t="s">
        <v>47</v>
      </c>
      <c r="O562" s="3">
        <f>(Sala[[#This Row],[Hora de Salida]]-Sala[[#This Row],[Hora de llegada]])+IF(Sala[[#This Row],[Estado de la Mesa]]="Ocupada",(TEXT((15/(60*24)),"h:mm")),(TEXT(0,"h:mm")))</f>
        <v>0.10138888888888888</v>
      </c>
      <c r="P562" s="5" t="str">
        <f>TEXT(((SUMIF(Cocina[Número de Orden],Sala[[#This Row],[Número de Orden]],Cocina[Tiempo de Preparación]))/(60*24)),"h:mm")</f>
        <v>1:04</v>
      </c>
      <c r="Q562" s="3">
        <f>MAX((Sala[[#This Row],[Tiempo de permanencia]]-Sala[[#This Row],[Tiempo de preparación]]),0)</f>
        <v>5.6944444444444429E-2</v>
      </c>
      <c r="R562" s="8">
        <f>SUMIF(Cocina[Número de Orden],Sala[[#This Row],[Número de Orden]],Cocina[Ganancia bruta])</f>
        <v>64</v>
      </c>
      <c r="S562" s="8">
        <f>SUMIF(Cocina[Número de Orden],Sala[[#This Row],[Número de Orden]],Cocina[Costo Unitario])</f>
        <v>24</v>
      </c>
      <c r="T562" s="2">
        <f>Sala[[#This Row],[Fecha de Salida]]</f>
        <v>45022</v>
      </c>
      <c r="U562" s="7" t="str">
        <f>TEXT(Sala[[#This Row],[Fecha factura]],"dddd")</f>
        <v>jueves</v>
      </c>
      <c r="V562" t="str">
        <f>IF(Sala[[#This Row],[Tiempo de degustación]]&gt;0,"Sí","No")</f>
        <v>Sí</v>
      </c>
      <c r="W562" s="19">
        <f>IF(Sala[[#This Row],[Cobrada]]="Sí",Sala[[#This Row],[Monto total]],0)</f>
        <v>64</v>
      </c>
    </row>
    <row r="563" spans="1:23" x14ac:dyDescent="0.25">
      <c r="A563">
        <v>20</v>
      </c>
      <c r="B563" t="s">
        <v>490</v>
      </c>
      <c r="C563">
        <v>3</v>
      </c>
      <c r="D563" s="2">
        <v>45022</v>
      </c>
      <c r="E563" s="3">
        <v>0.10833333333333334</v>
      </c>
      <c r="F563" s="2">
        <v>45022</v>
      </c>
      <c r="G563" s="3">
        <v>0.2638888888888889</v>
      </c>
      <c r="H563" s="1" t="s">
        <v>11</v>
      </c>
      <c r="I563" t="s">
        <v>25</v>
      </c>
      <c r="J563" t="s">
        <v>601</v>
      </c>
      <c r="K563" s="9">
        <v>21.49</v>
      </c>
      <c r="L563" t="s">
        <v>17</v>
      </c>
      <c r="M563">
        <v>562</v>
      </c>
      <c r="N563" t="s">
        <v>29</v>
      </c>
      <c r="O563" s="3">
        <f>(Sala[[#This Row],[Hora de Salida]]-Sala[[#This Row],[Hora de llegada]])+IF(Sala[[#This Row],[Estado de la Mesa]]="Ocupada",(TEXT((15/(60*24)),"h:mm")),(TEXT(0,"h:mm")))</f>
        <v>0.15555555555555556</v>
      </c>
      <c r="P563" s="5" t="str">
        <f>TEXT(((SUMIF(Cocina[Número de Orden],Sala[[#This Row],[Número de Orden]],Cocina[Tiempo de Preparación]))/(60*24)),"h:mm")</f>
        <v>1:52</v>
      </c>
      <c r="Q563" s="3">
        <f>MAX((Sala[[#This Row],[Tiempo de permanencia]]-Sala[[#This Row],[Tiempo de preparación]]),0)</f>
        <v>7.7777777777777779E-2</v>
      </c>
      <c r="R563" s="8">
        <f>SUMIF(Cocina[Número de Orden],Sala[[#This Row],[Número de Orden]],Cocina[Ganancia bruta])</f>
        <v>288</v>
      </c>
      <c r="S563" s="8">
        <f>SUMIF(Cocina[Número de Orden],Sala[[#This Row],[Número de Orden]],Cocina[Costo Unitario])</f>
        <v>75</v>
      </c>
      <c r="T563" s="2">
        <f>Sala[[#This Row],[Fecha de Salida]]</f>
        <v>45022</v>
      </c>
      <c r="U563" s="7" t="str">
        <f>TEXT(Sala[[#This Row],[Fecha factura]],"dddd")</f>
        <v>jueves</v>
      </c>
      <c r="V563" t="str">
        <f>IF(Sala[[#This Row],[Tiempo de degustación]]&gt;0,"Sí","No")</f>
        <v>Sí</v>
      </c>
      <c r="W563" s="19">
        <f>IF(Sala[[#This Row],[Cobrada]]="Sí",Sala[[#This Row],[Monto total]],0)</f>
        <v>288</v>
      </c>
    </row>
    <row r="564" spans="1:23" x14ac:dyDescent="0.25">
      <c r="A564">
        <v>12</v>
      </c>
      <c r="B564" t="s">
        <v>107</v>
      </c>
      <c r="C564">
        <v>3</v>
      </c>
      <c r="D564" s="2">
        <v>45022</v>
      </c>
      <c r="E564" s="3">
        <v>0.12777777777777777</v>
      </c>
      <c r="F564" s="2">
        <v>45022</v>
      </c>
      <c r="G564" s="3">
        <v>0.19652777777777777</v>
      </c>
      <c r="H564" s="1" t="s">
        <v>20</v>
      </c>
      <c r="I564" t="s">
        <v>12</v>
      </c>
      <c r="J564" t="s">
        <v>13</v>
      </c>
      <c r="K564" s="9">
        <v>20.07</v>
      </c>
      <c r="L564" t="s">
        <v>28</v>
      </c>
      <c r="M564">
        <v>563</v>
      </c>
      <c r="N564" t="s">
        <v>59</v>
      </c>
      <c r="O564" s="3">
        <f>(Sala[[#This Row],[Hora de Salida]]-Sala[[#This Row],[Hora de llegada]])+IF(Sala[[#This Row],[Estado de la Mesa]]="Ocupada",(TEXT((15/(60*24)),"h:mm")),(TEXT(0,"h:mm")))</f>
        <v>7.9166666666666677E-2</v>
      </c>
      <c r="P564" s="5" t="str">
        <f>TEXT(((SUMIF(Cocina[Número de Orden],Sala[[#This Row],[Número de Orden]],Cocina[Tiempo de Preparación]))/(60*24)),"h:mm")</f>
        <v>0:37</v>
      </c>
      <c r="Q564" s="3">
        <f>MAX((Sala[[#This Row],[Tiempo de permanencia]]-Sala[[#This Row],[Tiempo de preparación]]),0)</f>
        <v>5.3472222222222233E-2</v>
      </c>
      <c r="R564" s="8">
        <f>SUMIF(Cocina[Número de Orden],Sala[[#This Row],[Número de Orden]],Cocina[Ganancia bruta])</f>
        <v>54</v>
      </c>
      <c r="S564" s="8">
        <f>SUMIF(Cocina[Número de Orden],Sala[[#This Row],[Número de Orden]],Cocina[Costo Unitario])</f>
        <v>16</v>
      </c>
      <c r="T564" s="2">
        <f>Sala[[#This Row],[Fecha de Salida]]</f>
        <v>45022</v>
      </c>
      <c r="U564" s="7" t="str">
        <f>TEXT(Sala[[#This Row],[Fecha factura]],"dddd")</f>
        <v>jueves</v>
      </c>
      <c r="V564" t="str">
        <f>IF(Sala[[#This Row],[Tiempo de degustación]]&gt;0,"Sí","No")</f>
        <v>Sí</v>
      </c>
      <c r="W564" s="19">
        <f>IF(Sala[[#This Row],[Cobrada]]="Sí",Sala[[#This Row],[Monto total]],0)</f>
        <v>54</v>
      </c>
    </row>
    <row r="565" spans="1:23" x14ac:dyDescent="0.25">
      <c r="A565">
        <v>9</v>
      </c>
      <c r="B565" t="s">
        <v>491</v>
      </c>
      <c r="C565">
        <v>3</v>
      </c>
      <c r="D565" s="2">
        <v>45022</v>
      </c>
      <c r="E565" s="3">
        <v>2.1527777777777778E-2</v>
      </c>
      <c r="F565" s="2">
        <v>45022</v>
      </c>
      <c r="G565" s="3">
        <v>9.930555555555555E-2</v>
      </c>
      <c r="H565" s="1" t="s">
        <v>20</v>
      </c>
      <c r="I565" t="s">
        <v>25</v>
      </c>
      <c r="J565" t="s">
        <v>13</v>
      </c>
      <c r="K565" s="9">
        <v>33.08</v>
      </c>
      <c r="L565" t="s">
        <v>9</v>
      </c>
      <c r="M565">
        <v>564</v>
      </c>
      <c r="N565" t="s">
        <v>29</v>
      </c>
      <c r="O565" s="3">
        <f>(Sala[[#This Row],[Hora de Salida]]-Sala[[#This Row],[Hora de llegada]])+IF(Sala[[#This Row],[Estado de la Mesa]]="Ocupada",(TEXT((15/(60*24)),"h:mm")),(TEXT(0,"h:mm")))</f>
        <v>7.7777777777777779E-2</v>
      </c>
      <c r="P565" s="5" t="str">
        <f>TEXT(((SUMIF(Cocina[Número de Orden],Sala[[#This Row],[Número de Orden]],Cocina[Tiempo de Preparación]))/(60*24)),"h:mm")</f>
        <v>0:54</v>
      </c>
      <c r="Q565" s="3">
        <f>MAX((Sala[[#This Row],[Tiempo de permanencia]]-Sala[[#This Row],[Tiempo de preparación]]),0)</f>
        <v>4.027777777777778E-2</v>
      </c>
      <c r="R565" s="8">
        <f>SUMIF(Cocina[Número de Orden],Sala[[#This Row],[Número de Orden]],Cocina[Ganancia bruta])</f>
        <v>156</v>
      </c>
      <c r="S565" s="8">
        <f>SUMIF(Cocina[Número de Orden],Sala[[#This Row],[Número de Orden]],Cocina[Costo Unitario])</f>
        <v>59</v>
      </c>
      <c r="T565" s="2">
        <f>Sala[[#This Row],[Fecha de Salida]]</f>
        <v>45022</v>
      </c>
      <c r="U565" s="7" t="str">
        <f>TEXT(Sala[[#This Row],[Fecha factura]],"dddd")</f>
        <v>jueves</v>
      </c>
      <c r="V565" t="str">
        <f>IF(Sala[[#This Row],[Tiempo de degustación]]&gt;0,"Sí","No")</f>
        <v>Sí</v>
      </c>
      <c r="W565" s="19">
        <f>IF(Sala[[#This Row],[Cobrada]]="Sí",Sala[[#This Row],[Monto total]],0)</f>
        <v>156</v>
      </c>
    </row>
    <row r="566" spans="1:23" x14ac:dyDescent="0.25">
      <c r="A566">
        <v>3</v>
      </c>
      <c r="B566" t="s">
        <v>492</v>
      </c>
      <c r="C566">
        <v>6</v>
      </c>
      <c r="D566" s="2">
        <v>45022</v>
      </c>
      <c r="E566" s="3">
        <v>0.11041666666666666</v>
      </c>
      <c r="F566" s="2">
        <v>45022</v>
      </c>
      <c r="G566" s="3">
        <v>0.22847222222222222</v>
      </c>
      <c r="H566" s="1" t="s">
        <v>11</v>
      </c>
      <c r="I566" t="s">
        <v>8</v>
      </c>
      <c r="J566" t="s">
        <v>601</v>
      </c>
      <c r="K566" s="9">
        <v>15.11</v>
      </c>
      <c r="L566" t="s">
        <v>17</v>
      </c>
      <c r="M566">
        <v>565</v>
      </c>
      <c r="N566" t="s">
        <v>29</v>
      </c>
      <c r="O566" s="3">
        <f>(Sala[[#This Row],[Hora de Salida]]-Sala[[#This Row],[Hora de llegada]])+IF(Sala[[#This Row],[Estado de la Mesa]]="Ocupada",(TEXT((15/(60*24)),"h:mm")),(TEXT(0,"h:mm")))</f>
        <v>0.11805555555555555</v>
      </c>
      <c r="P566" s="5" t="str">
        <f>TEXT(((SUMIF(Cocina[Número de Orden],Sala[[#This Row],[Número de Orden]],Cocina[Tiempo de Preparación]))/(60*24)),"h:mm")</f>
        <v>1:38</v>
      </c>
      <c r="Q566" s="3">
        <f>MAX((Sala[[#This Row],[Tiempo de permanencia]]-Sala[[#This Row],[Tiempo de preparación]]),0)</f>
        <v>0.05</v>
      </c>
      <c r="R566" s="8">
        <f>SUMIF(Cocina[Número de Orden],Sala[[#This Row],[Número de Orden]],Cocina[Ganancia bruta])</f>
        <v>251</v>
      </c>
      <c r="S566" s="8">
        <f>SUMIF(Cocina[Número de Orden],Sala[[#This Row],[Número de Orden]],Cocina[Costo Unitario])</f>
        <v>70</v>
      </c>
      <c r="T566" s="2">
        <f>Sala[[#This Row],[Fecha de Salida]]</f>
        <v>45022</v>
      </c>
      <c r="U566" s="7" t="str">
        <f>TEXT(Sala[[#This Row],[Fecha factura]],"dddd")</f>
        <v>jueves</v>
      </c>
      <c r="V566" t="str">
        <f>IF(Sala[[#This Row],[Tiempo de degustación]]&gt;0,"Sí","No")</f>
        <v>Sí</v>
      </c>
      <c r="W566" s="19">
        <f>IF(Sala[[#This Row],[Cobrada]]="Sí",Sala[[#This Row],[Monto total]],0)</f>
        <v>251</v>
      </c>
    </row>
    <row r="567" spans="1:23" x14ac:dyDescent="0.25">
      <c r="A567">
        <v>4</v>
      </c>
      <c r="B567" t="s">
        <v>51</v>
      </c>
      <c r="C567">
        <v>3</v>
      </c>
      <c r="D567" s="2">
        <v>45022</v>
      </c>
      <c r="E567" s="3">
        <v>7.2916666666666671E-2</v>
      </c>
      <c r="F567" s="2">
        <v>45022</v>
      </c>
      <c r="G567" s="3">
        <v>0.20624999999999999</v>
      </c>
      <c r="H567" s="1" t="s">
        <v>7</v>
      </c>
      <c r="I567" t="s">
        <v>8</v>
      </c>
      <c r="J567" t="s">
        <v>601</v>
      </c>
      <c r="K567" s="9">
        <v>42.62</v>
      </c>
      <c r="L567" t="s">
        <v>17</v>
      </c>
      <c r="M567">
        <v>566</v>
      </c>
      <c r="N567" t="s">
        <v>34</v>
      </c>
      <c r="O567" s="3">
        <f>(Sala[[#This Row],[Hora de Salida]]-Sala[[#This Row],[Hora de llegada]])+IF(Sala[[#This Row],[Estado de la Mesa]]="Ocupada",(TEXT((15/(60*24)),"h:mm")),(TEXT(0,"h:mm")))</f>
        <v>0.1333333333333333</v>
      </c>
      <c r="P567" s="5" t="str">
        <f>TEXT(((SUMIF(Cocina[Número de Orden],Sala[[#This Row],[Número de Orden]],Cocina[Tiempo de Preparación]))/(60*24)),"h:mm")</f>
        <v>0:56</v>
      </c>
      <c r="Q567" s="3">
        <f>MAX((Sala[[#This Row],[Tiempo de permanencia]]-Sala[[#This Row],[Tiempo de preparación]]),0)</f>
        <v>9.4444444444444414E-2</v>
      </c>
      <c r="R567" s="8">
        <f>SUMIF(Cocina[Número de Orden],Sala[[#This Row],[Número de Orden]],Cocina[Ganancia bruta])</f>
        <v>78</v>
      </c>
      <c r="S567" s="8">
        <f>SUMIF(Cocina[Número de Orden],Sala[[#This Row],[Número de Orden]],Cocina[Costo Unitario])</f>
        <v>15</v>
      </c>
      <c r="T567" s="2">
        <f>Sala[[#This Row],[Fecha de Salida]]</f>
        <v>45022</v>
      </c>
      <c r="U567" s="7" t="str">
        <f>TEXT(Sala[[#This Row],[Fecha factura]],"dddd")</f>
        <v>jueves</v>
      </c>
      <c r="V567" t="str">
        <f>IF(Sala[[#This Row],[Tiempo de degustación]]&gt;0,"Sí","No")</f>
        <v>Sí</v>
      </c>
      <c r="W567" s="19">
        <f>IF(Sala[[#This Row],[Cobrada]]="Sí",Sala[[#This Row],[Monto total]],0)</f>
        <v>78</v>
      </c>
    </row>
    <row r="568" spans="1:23" x14ac:dyDescent="0.25">
      <c r="A568">
        <v>15</v>
      </c>
      <c r="B568" t="s">
        <v>376</v>
      </c>
      <c r="C568">
        <v>4</v>
      </c>
      <c r="D568" s="2">
        <v>45022</v>
      </c>
      <c r="E568" s="3">
        <v>8.2638888888888887E-2</v>
      </c>
      <c r="F568" s="2">
        <v>45022</v>
      </c>
      <c r="G568" s="3">
        <v>0.21944444444444444</v>
      </c>
      <c r="H568" s="1" t="s">
        <v>23</v>
      </c>
      <c r="I568" t="s">
        <v>8</v>
      </c>
      <c r="J568" t="s">
        <v>600</v>
      </c>
      <c r="K568" s="9">
        <v>42.83</v>
      </c>
      <c r="L568" t="s">
        <v>28</v>
      </c>
      <c r="M568">
        <v>567</v>
      </c>
      <c r="N568" t="s">
        <v>47</v>
      </c>
      <c r="O568" s="3">
        <f>(Sala[[#This Row],[Hora de Salida]]-Sala[[#This Row],[Hora de llegada]])+IF(Sala[[#This Row],[Estado de la Mesa]]="Ocupada",(TEXT((15/(60*24)),"h:mm")),(TEXT(0,"h:mm")))</f>
        <v>0.14722222222222223</v>
      </c>
      <c r="P568" s="5" t="str">
        <f>TEXT(((SUMIF(Cocina[Número de Orden],Sala[[#This Row],[Número de Orden]],Cocina[Tiempo de Preparación]))/(60*24)),"h:mm")</f>
        <v>1:42</v>
      </c>
      <c r="Q568" s="3">
        <f>MAX((Sala[[#This Row],[Tiempo de permanencia]]-Sala[[#This Row],[Tiempo de preparación]]),0)</f>
        <v>7.6388888888888895E-2</v>
      </c>
      <c r="R568" s="8">
        <f>SUMIF(Cocina[Número de Orden],Sala[[#This Row],[Número de Orden]],Cocina[Ganancia bruta])</f>
        <v>253</v>
      </c>
      <c r="S568" s="8">
        <f>SUMIF(Cocina[Número de Orden],Sala[[#This Row],[Número de Orden]],Cocina[Costo Unitario])</f>
        <v>69</v>
      </c>
      <c r="T568" s="2">
        <f>Sala[[#This Row],[Fecha de Salida]]</f>
        <v>45022</v>
      </c>
      <c r="U568" s="7" t="str">
        <f>TEXT(Sala[[#This Row],[Fecha factura]],"dddd")</f>
        <v>jueves</v>
      </c>
      <c r="V568" t="str">
        <f>IF(Sala[[#This Row],[Tiempo de degustación]]&gt;0,"Sí","No")</f>
        <v>Sí</v>
      </c>
      <c r="W568" s="19">
        <f>IF(Sala[[#This Row],[Cobrada]]="Sí",Sala[[#This Row],[Monto total]],0)</f>
        <v>253</v>
      </c>
    </row>
    <row r="569" spans="1:23" x14ac:dyDescent="0.25">
      <c r="A569">
        <v>5</v>
      </c>
      <c r="B569" t="s">
        <v>87</v>
      </c>
      <c r="C569">
        <v>1</v>
      </c>
      <c r="D569" s="2">
        <v>45022</v>
      </c>
      <c r="E569" s="3">
        <v>6.8750000000000006E-2</v>
      </c>
      <c r="F569" s="2">
        <v>45022</v>
      </c>
      <c r="G569" s="3">
        <v>0.14444444444444443</v>
      </c>
      <c r="H569" s="1" t="s">
        <v>23</v>
      </c>
      <c r="I569" t="s">
        <v>8</v>
      </c>
      <c r="J569" t="s">
        <v>600</v>
      </c>
      <c r="K569" s="9">
        <v>21.13</v>
      </c>
      <c r="L569" t="s">
        <v>28</v>
      </c>
      <c r="M569">
        <v>568</v>
      </c>
      <c r="N569" t="s">
        <v>14</v>
      </c>
      <c r="O569" s="3">
        <f>(Sala[[#This Row],[Hora de Salida]]-Sala[[#This Row],[Hora de llegada]])+IF(Sala[[#This Row],[Estado de la Mesa]]="Ocupada",(TEXT((15/(60*24)),"h:mm")),(TEXT(0,"h:mm")))</f>
        <v>8.6111111111111097E-2</v>
      </c>
      <c r="P569" s="5" t="str">
        <f>TEXT(((SUMIF(Cocina[Número de Orden],Sala[[#This Row],[Número de Orden]],Cocina[Tiempo de Preparación]))/(60*24)),"h:mm")</f>
        <v>1:24</v>
      </c>
      <c r="Q569" s="3">
        <f>MAX((Sala[[#This Row],[Tiempo de permanencia]]-Sala[[#This Row],[Tiempo de preparación]]),0)</f>
        <v>2.7777777777777762E-2</v>
      </c>
      <c r="R569" s="8">
        <f>SUMIF(Cocina[Número de Orden],Sala[[#This Row],[Número de Orden]],Cocina[Ganancia bruta])</f>
        <v>182</v>
      </c>
      <c r="S569" s="8">
        <f>SUMIF(Cocina[Número de Orden],Sala[[#This Row],[Número de Orden]],Cocina[Costo Unitario])</f>
        <v>45</v>
      </c>
      <c r="T569" s="2">
        <f>Sala[[#This Row],[Fecha de Salida]]</f>
        <v>45022</v>
      </c>
      <c r="U569" s="7" t="str">
        <f>TEXT(Sala[[#This Row],[Fecha factura]],"dddd")</f>
        <v>jueves</v>
      </c>
      <c r="V569" t="str">
        <f>IF(Sala[[#This Row],[Tiempo de degustación]]&gt;0,"Sí","No")</f>
        <v>Sí</v>
      </c>
      <c r="W569" s="19">
        <f>IF(Sala[[#This Row],[Cobrada]]="Sí",Sala[[#This Row],[Monto total]],0)</f>
        <v>182</v>
      </c>
    </row>
    <row r="570" spans="1:23" x14ac:dyDescent="0.25">
      <c r="A570">
        <v>12</v>
      </c>
      <c r="B570" t="s">
        <v>493</v>
      </c>
      <c r="C570">
        <v>5</v>
      </c>
      <c r="D570" s="2">
        <v>45022</v>
      </c>
      <c r="E570" s="3">
        <v>6.1111111111111109E-2</v>
      </c>
      <c r="F570" s="2">
        <v>45022</v>
      </c>
      <c r="G570" s="3">
        <v>0.12847222222222221</v>
      </c>
      <c r="H570" s="1" t="s">
        <v>11</v>
      </c>
      <c r="I570" t="s">
        <v>8</v>
      </c>
      <c r="J570" t="s">
        <v>601</v>
      </c>
      <c r="K570" s="9">
        <v>28.52</v>
      </c>
      <c r="L570" t="s">
        <v>9</v>
      </c>
      <c r="M570">
        <v>569</v>
      </c>
      <c r="N570" t="s">
        <v>32</v>
      </c>
      <c r="O570" s="3">
        <f>(Sala[[#This Row],[Hora de Salida]]-Sala[[#This Row],[Hora de llegada]])+IF(Sala[[#This Row],[Estado de la Mesa]]="Ocupada",(TEXT((15/(60*24)),"h:mm")),(TEXT(0,"h:mm")))</f>
        <v>6.7361111111111094E-2</v>
      </c>
      <c r="P570" s="5" t="str">
        <f>TEXT(((SUMIF(Cocina[Número de Orden],Sala[[#This Row],[Número de Orden]],Cocina[Tiempo de Preparación]))/(60*24)),"h:mm")</f>
        <v>0:58</v>
      </c>
      <c r="Q570" s="3">
        <f>MAX((Sala[[#This Row],[Tiempo de permanencia]]-Sala[[#This Row],[Tiempo de preparación]]),0)</f>
        <v>2.7083333333333313E-2</v>
      </c>
      <c r="R570" s="8">
        <f>SUMIF(Cocina[Número de Orden],Sala[[#This Row],[Número de Orden]],Cocina[Ganancia bruta])</f>
        <v>131</v>
      </c>
      <c r="S570" s="8">
        <f>SUMIF(Cocina[Número de Orden],Sala[[#This Row],[Número de Orden]],Cocina[Costo Unitario])</f>
        <v>33</v>
      </c>
      <c r="T570" s="2">
        <f>Sala[[#This Row],[Fecha de Salida]]</f>
        <v>45022</v>
      </c>
      <c r="U570" s="7" t="str">
        <f>TEXT(Sala[[#This Row],[Fecha factura]],"dddd")</f>
        <v>jueves</v>
      </c>
      <c r="V570" t="str">
        <f>IF(Sala[[#This Row],[Tiempo de degustación]]&gt;0,"Sí","No")</f>
        <v>Sí</v>
      </c>
      <c r="W570" s="19">
        <f>IF(Sala[[#This Row],[Cobrada]]="Sí",Sala[[#This Row],[Monto total]],0)</f>
        <v>131</v>
      </c>
    </row>
    <row r="571" spans="1:23" x14ac:dyDescent="0.25">
      <c r="A571">
        <v>1</v>
      </c>
      <c r="B571" t="s">
        <v>494</v>
      </c>
      <c r="C571">
        <v>6</v>
      </c>
      <c r="D571" s="2">
        <v>45022</v>
      </c>
      <c r="E571" s="3">
        <v>0.1111111111111111</v>
      </c>
      <c r="F571" s="2">
        <v>45022</v>
      </c>
      <c r="G571" s="3">
        <v>0.18541666666666667</v>
      </c>
      <c r="H571" s="1" t="s">
        <v>20</v>
      </c>
      <c r="I571" t="s">
        <v>8</v>
      </c>
      <c r="J571" t="s">
        <v>601</v>
      </c>
      <c r="K571" s="9">
        <v>38.4</v>
      </c>
      <c r="L571" t="s">
        <v>17</v>
      </c>
      <c r="M571">
        <v>570</v>
      </c>
      <c r="N571" t="s">
        <v>14</v>
      </c>
      <c r="O571" s="3">
        <f>(Sala[[#This Row],[Hora de Salida]]-Sala[[#This Row],[Hora de llegada]])+IF(Sala[[#This Row],[Estado de la Mesa]]="Ocupada",(TEXT((15/(60*24)),"h:mm")),(TEXT(0,"h:mm")))</f>
        <v>7.4305555555555569E-2</v>
      </c>
      <c r="P571" s="5" t="str">
        <f>TEXT(((SUMIF(Cocina[Número de Orden],Sala[[#This Row],[Número de Orden]],Cocina[Tiempo de Preparación]))/(60*24)),"h:mm")</f>
        <v>0:46</v>
      </c>
      <c r="Q571" s="3">
        <f>MAX((Sala[[#This Row],[Tiempo de permanencia]]-Sala[[#This Row],[Tiempo de preparación]]),0)</f>
        <v>4.2361111111111127E-2</v>
      </c>
      <c r="R571" s="8">
        <f>SUMIF(Cocina[Número de Orden],Sala[[#This Row],[Número de Orden]],Cocina[Ganancia bruta])</f>
        <v>85</v>
      </c>
      <c r="S571" s="8">
        <f>SUMIF(Cocina[Número de Orden],Sala[[#This Row],[Número de Orden]],Cocina[Costo Unitario])</f>
        <v>35</v>
      </c>
      <c r="T571" s="2">
        <f>Sala[[#This Row],[Fecha de Salida]]</f>
        <v>45022</v>
      </c>
      <c r="U571" s="7" t="str">
        <f>TEXT(Sala[[#This Row],[Fecha factura]],"dddd")</f>
        <v>jueves</v>
      </c>
      <c r="V571" t="str">
        <f>IF(Sala[[#This Row],[Tiempo de degustación]]&gt;0,"Sí","No")</f>
        <v>Sí</v>
      </c>
      <c r="W571" s="19">
        <f>IF(Sala[[#This Row],[Cobrada]]="Sí",Sala[[#This Row],[Monto total]],0)</f>
        <v>85</v>
      </c>
    </row>
    <row r="572" spans="1:23" x14ac:dyDescent="0.25">
      <c r="A572">
        <v>15</v>
      </c>
      <c r="B572" t="s">
        <v>74</v>
      </c>
      <c r="C572">
        <v>2</v>
      </c>
      <c r="D572" s="2">
        <v>45022</v>
      </c>
      <c r="E572" s="3">
        <v>5.6250000000000001E-2</v>
      </c>
      <c r="F572" s="2">
        <v>45022</v>
      </c>
      <c r="G572" s="3">
        <v>0.12083333333333333</v>
      </c>
      <c r="H572" s="1" t="s">
        <v>20</v>
      </c>
      <c r="I572" t="s">
        <v>8</v>
      </c>
      <c r="J572" t="s">
        <v>601</v>
      </c>
      <c r="K572" s="9">
        <v>49.54</v>
      </c>
      <c r="L572" t="s">
        <v>17</v>
      </c>
      <c r="M572">
        <v>571</v>
      </c>
      <c r="N572" t="s">
        <v>593</v>
      </c>
      <c r="O572" s="3">
        <f>(Sala[[#This Row],[Hora de Salida]]-Sala[[#This Row],[Hora de llegada]])+IF(Sala[[#This Row],[Estado de la Mesa]]="Ocupada",(TEXT((15/(60*24)),"h:mm")),(TEXT(0,"h:mm")))</f>
        <v>6.4583333333333326E-2</v>
      </c>
      <c r="P572" s="5" t="str">
        <f>TEXT(((SUMIF(Cocina[Número de Orden],Sala[[#This Row],[Número de Orden]],Cocina[Tiempo de Preparación]))/(60*24)),"h:mm")</f>
        <v>0:26</v>
      </c>
      <c r="Q572" s="3">
        <f>MAX((Sala[[#This Row],[Tiempo de permanencia]]-Sala[[#This Row],[Tiempo de preparación]]),0)</f>
        <v>4.6527777777777772E-2</v>
      </c>
      <c r="R572" s="8">
        <f>SUMIF(Cocina[Número de Orden],Sala[[#This Row],[Número de Orden]],Cocina[Ganancia bruta])</f>
        <v>54</v>
      </c>
      <c r="S572" s="8">
        <f>SUMIF(Cocina[Número de Orden],Sala[[#This Row],[Número de Orden]],Cocina[Costo Unitario])</f>
        <v>16</v>
      </c>
      <c r="T572" s="2">
        <f>Sala[[#This Row],[Fecha de Salida]]</f>
        <v>45022</v>
      </c>
      <c r="U572" s="7" t="str">
        <f>TEXT(Sala[[#This Row],[Fecha factura]],"dddd")</f>
        <v>jueves</v>
      </c>
      <c r="V572" t="str">
        <f>IF(Sala[[#This Row],[Tiempo de degustación]]&gt;0,"Sí","No")</f>
        <v>Sí</v>
      </c>
      <c r="W572" s="19">
        <f>IF(Sala[[#This Row],[Cobrada]]="Sí",Sala[[#This Row],[Monto total]],0)</f>
        <v>54</v>
      </c>
    </row>
    <row r="573" spans="1:23" x14ac:dyDescent="0.25">
      <c r="A573">
        <v>19</v>
      </c>
      <c r="B573" t="s">
        <v>495</v>
      </c>
      <c r="C573">
        <v>3</v>
      </c>
      <c r="D573" s="2">
        <v>45022</v>
      </c>
      <c r="E573" s="3">
        <v>0.12013888888888889</v>
      </c>
      <c r="F573" s="2">
        <v>45022</v>
      </c>
      <c r="G573" s="3">
        <v>0.26874999999999999</v>
      </c>
      <c r="H573" s="1" t="s">
        <v>23</v>
      </c>
      <c r="I573" t="s">
        <v>8</v>
      </c>
      <c r="J573" t="s">
        <v>13</v>
      </c>
      <c r="K573" s="9">
        <v>46.21</v>
      </c>
      <c r="L573" t="s">
        <v>28</v>
      </c>
      <c r="M573">
        <v>572</v>
      </c>
      <c r="N573" t="s">
        <v>18</v>
      </c>
      <c r="O573" s="3">
        <f>(Sala[[#This Row],[Hora de Salida]]-Sala[[#This Row],[Hora de llegada]])+IF(Sala[[#This Row],[Estado de la Mesa]]="Ocupada",(TEXT((15/(60*24)),"h:mm")),(TEXT(0,"h:mm")))</f>
        <v>0.15902777777777774</v>
      </c>
      <c r="P573" s="5" t="str">
        <f>TEXT(((SUMIF(Cocina[Número de Orden],Sala[[#This Row],[Número de Orden]],Cocina[Tiempo de Preparación]))/(60*24)),"h:mm")</f>
        <v>0:44</v>
      </c>
      <c r="Q573" s="3">
        <f>MAX((Sala[[#This Row],[Tiempo de permanencia]]-Sala[[#This Row],[Tiempo de preparación]]),0)</f>
        <v>0.12847222222222218</v>
      </c>
      <c r="R573" s="8">
        <f>SUMIF(Cocina[Número de Orden],Sala[[#This Row],[Número de Orden]],Cocina[Ganancia bruta])</f>
        <v>74</v>
      </c>
      <c r="S573" s="8">
        <f>SUMIF(Cocina[Número de Orden],Sala[[#This Row],[Número de Orden]],Cocina[Costo Unitario])</f>
        <v>31</v>
      </c>
      <c r="T573" s="2">
        <f>Sala[[#This Row],[Fecha de Salida]]</f>
        <v>45022</v>
      </c>
      <c r="U573" s="7" t="str">
        <f>TEXT(Sala[[#This Row],[Fecha factura]],"dddd")</f>
        <v>jueves</v>
      </c>
      <c r="V573" t="str">
        <f>IF(Sala[[#This Row],[Tiempo de degustación]]&gt;0,"Sí","No")</f>
        <v>Sí</v>
      </c>
      <c r="W573" s="19">
        <f>IF(Sala[[#This Row],[Cobrada]]="Sí",Sala[[#This Row],[Monto total]],0)</f>
        <v>74</v>
      </c>
    </row>
    <row r="574" spans="1:23" x14ac:dyDescent="0.25">
      <c r="A574">
        <v>7</v>
      </c>
      <c r="B574" t="s">
        <v>496</v>
      </c>
      <c r="C574">
        <v>3</v>
      </c>
      <c r="D574" s="2">
        <v>45022</v>
      </c>
      <c r="E574" s="3">
        <v>0.13333333333333333</v>
      </c>
      <c r="F574" s="2">
        <v>45022</v>
      </c>
      <c r="G574" s="3">
        <v>0.29791666666666666</v>
      </c>
      <c r="H574" s="1" t="s">
        <v>7</v>
      </c>
      <c r="I574" t="s">
        <v>8</v>
      </c>
      <c r="J574" t="s">
        <v>601</v>
      </c>
      <c r="K574" s="9">
        <v>47.08</v>
      </c>
      <c r="L574" t="s">
        <v>28</v>
      </c>
      <c r="M574">
        <v>573</v>
      </c>
      <c r="N574" t="s">
        <v>47</v>
      </c>
      <c r="O574" s="3">
        <f>(Sala[[#This Row],[Hora de Salida]]-Sala[[#This Row],[Hora de llegada]])+IF(Sala[[#This Row],[Estado de la Mesa]]="Ocupada",(TEXT((15/(60*24)),"h:mm")),(TEXT(0,"h:mm")))</f>
        <v>0.17499999999999999</v>
      </c>
      <c r="P574" s="5" t="str">
        <f>TEXT(((SUMIF(Cocina[Número de Orden],Sala[[#This Row],[Número de Orden]],Cocina[Tiempo de Preparación]))/(60*24)),"h:mm")</f>
        <v>1:09</v>
      </c>
      <c r="Q574" s="3">
        <f>MAX((Sala[[#This Row],[Tiempo de permanencia]]-Sala[[#This Row],[Tiempo de preparación]]),0)</f>
        <v>0.12708333333333333</v>
      </c>
      <c r="R574" s="8">
        <f>SUMIF(Cocina[Número de Orden],Sala[[#This Row],[Número de Orden]],Cocina[Ganancia bruta])</f>
        <v>165</v>
      </c>
      <c r="S574" s="8">
        <f>SUMIF(Cocina[Número de Orden],Sala[[#This Row],[Número de Orden]],Cocina[Costo Unitario])</f>
        <v>33</v>
      </c>
      <c r="T574" s="2">
        <f>Sala[[#This Row],[Fecha de Salida]]</f>
        <v>45022</v>
      </c>
      <c r="U574" s="7" t="str">
        <f>TEXT(Sala[[#This Row],[Fecha factura]],"dddd")</f>
        <v>jueves</v>
      </c>
      <c r="V574" t="str">
        <f>IF(Sala[[#This Row],[Tiempo de degustación]]&gt;0,"Sí","No")</f>
        <v>Sí</v>
      </c>
      <c r="W574" s="19">
        <f>IF(Sala[[#This Row],[Cobrada]]="Sí",Sala[[#This Row],[Monto total]],0)</f>
        <v>165</v>
      </c>
    </row>
    <row r="575" spans="1:23" x14ac:dyDescent="0.25">
      <c r="A575">
        <v>20</v>
      </c>
      <c r="B575" t="s">
        <v>497</v>
      </c>
      <c r="C575">
        <v>3</v>
      </c>
      <c r="D575" s="2">
        <v>45022</v>
      </c>
      <c r="E575" s="3">
        <v>2.1527777777777778E-2</v>
      </c>
      <c r="F575" s="2">
        <v>45022</v>
      </c>
      <c r="G575" s="3">
        <v>0.13055555555555556</v>
      </c>
      <c r="H575" s="1" t="s">
        <v>20</v>
      </c>
      <c r="I575" t="s">
        <v>8</v>
      </c>
      <c r="J575" t="s">
        <v>601</v>
      </c>
      <c r="K575" s="9">
        <v>42.57</v>
      </c>
      <c r="L575" t="s">
        <v>17</v>
      </c>
      <c r="M575">
        <v>574</v>
      </c>
      <c r="N575" t="s">
        <v>18</v>
      </c>
      <c r="O575" s="3">
        <f>(Sala[[#This Row],[Hora de Salida]]-Sala[[#This Row],[Hora de llegada]])+IF(Sala[[#This Row],[Estado de la Mesa]]="Ocupada",(TEXT((15/(60*24)),"h:mm")),(TEXT(0,"h:mm")))</f>
        <v>0.10902777777777778</v>
      </c>
      <c r="P575" s="5" t="str">
        <f>TEXT(((SUMIF(Cocina[Número de Orden],Sala[[#This Row],[Número de Orden]],Cocina[Tiempo de Preparación]))/(60*24)),"h:mm")</f>
        <v>2:48</v>
      </c>
      <c r="Q575" s="3">
        <f>MAX((Sala[[#This Row],[Tiempo de permanencia]]-Sala[[#This Row],[Tiempo de preparación]]),0)</f>
        <v>0</v>
      </c>
      <c r="R575" s="8">
        <f>SUMIF(Cocina[Número de Orden],Sala[[#This Row],[Número de Orden]],Cocina[Ganancia bruta])</f>
        <v>207</v>
      </c>
      <c r="S575" s="8">
        <f>SUMIF(Cocina[Número de Orden],Sala[[#This Row],[Número de Orden]],Cocina[Costo Unitario])</f>
        <v>60</v>
      </c>
      <c r="T575" s="2">
        <f>Sala[[#This Row],[Fecha de Salida]]</f>
        <v>45022</v>
      </c>
      <c r="U575" s="7" t="str">
        <f>TEXT(Sala[[#This Row],[Fecha factura]],"dddd")</f>
        <v>jueves</v>
      </c>
      <c r="V575" t="str">
        <f>IF(Sala[[#This Row],[Tiempo de degustación]]&gt;0,"Sí","No")</f>
        <v>No</v>
      </c>
      <c r="W575" s="19">
        <f>IF(Sala[[#This Row],[Cobrada]]="Sí",Sala[[#This Row],[Monto total]],0)</f>
        <v>0</v>
      </c>
    </row>
    <row r="576" spans="1:23" x14ac:dyDescent="0.25">
      <c r="A576">
        <v>15</v>
      </c>
      <c r="B576" t="s">
        <v>319</v>
      </c>
      <c r="C576">
        <v>4</v>
      </c>
      <c r="D576" s="2">
        <v>45022</v>
      </c>
      <c r="E576" s="3">
        <v>6.6666666666666666E-2</v>
      </c>
      <c r="F576" s="2">
        <v>45022</v>
      </c>
      <c r="G576" s="3">
        <v>0.19722222222222222</v>
      </c>
      <c r="H576" s="1" t="s">
        <v>23</v>
      </c>
      <c r="I576" t="s">
        <v>8</v>
      </c>
      <c r="J576" t="s">
        <v>601</v>
      </c>
      <c r="K576" s="9">
        <v>33.520000000000003</v>
      </c>
      <c r="L576" t="s">
        <v>17</v>
      </c>
      <c r="M576">
        <v>575</v>
      </c>
      <c r="N576" t="s">
        <v>21</v>
      </c>
      <c r="O576" s="3">
        <f>(Sala[[#This Row],[Hora de Salida]]-Sala[[#This Row],[Hora de llegada]])+IF(Sala[[#This Row],[Estado de la Mesa]]="Ocupada",(TEXT((15/(60*24)),"h:mm")),(TEXT(0,"h:mm")))</f>
        <v>0.13055555555555554</v>
      </c>
      <c r="P576" s="5" t="str">
        <f>TEXT(((SUMIF(Cocina[Número de Orden],Sala[[#This Row],[Número de Orden]],Cocina[Tiempo de Preparación]))/(60*24)),"h:mm")</f>
        <v>0:44</v>
      </c>
      <c r="Q576" s="3">
        <f>MAX((Sala[[#This Row],[Tiempo de permanencia]]-Sala[[#This Row],[Tiempo de preparación]]),0)</f>
        <v>9.9999999999999978E-2</v>
      </c>
      <c r="R576" s="8">
        <f>SUMIF(Cocina[Número de Orden],Sala[[#This Row],[Número de Orden]],Cocina[Ganancia bruta])</f>
        <v>18</v>
      </c>
      <c r="S576" s="8">
        <f>SUMIF(Cocina[Número de Orden],Sala[[#This Row],[Número de Orden]],Cocina[Costo Unitario])</f>
        <v>10</v>
      </c>
      <c r="T576" s="2">
        <f>Sala[[#This Row],[Fecha de Salida]]</f>
        <v>45022</v>
      </c>
      <c r="U576" s="7" t="str">
        <f>TEXT(Sala[[#This Row],[Fecha factura]],"dddd")</f>
        <v>jueves</v>
      </c>
      <c r="V576" t="str">
        <f>IF(Sala[[#This Row],[Tiempo de degustación]]&gt;0,"Sí","No")</f>
        <v>Sí</v>
      </c>
      <c r="W576" s="19">
        <f>IF(Sala[[#This Row],[Cobrada]]="Sí",Sala[[#This Row],[Monto total]],0)</f>
        <v>18</v>
      </c>
    </row>
    <row r="577" spans="1:23" x14ac:dyDescent="0.25">
      <c r="A577">
        <v>9</v>
      </c>
      <c r="B577" t="s">
        <v>498</v>
      </c>
      <c r="C577">
        <v>1</v>
      </c>
      <c r="D577" s="2">
        <v>45022</v>
      </c>
      <c r="E577" s="3">
        <v>0.16458333333333333</v>
      </c>
      <c r="F577" s="2">
        <v>45022</v>
      </c>
      <c r="G577" s="3">
        <v>0.29583333333333334</v>
      </c>
      <c r="H577" s="1" t="s">
        <v>23</v>
      </c>
      <c r="I577" t="s">
        <v>25</v>
      </c>
      <c r="J577" t="s">
        <v>13</v>
      </c>
      <c r="K577" s="9">
        <v>21.71</v>
      </c>
      <c r="L577" t="s">
        <v>9</v>
      </c>
      <c r="M577">
        <v>576</v>
      </c>
      <c r="N577" t="s">
        <v>34</v>
      </c>
      <c r="O577" s="3">
        <f>(Sala[[#This Row],[Hora de Salida]]-Sala[[#This Row],[Hora de llegada]])+IF(Sala[[#This Row],[Estado de la Mesa]]="Ocupada",(TEXT((15/(60*24)),"h:mm")),(TEXT(0,"h:mm")))</f>
        <v>0.13125000000000001</v>
      </c>
      <c r="P577" s="5" t="str">
        <f>TEXT(((SUMIF(Cocina[Número de Orden],Sala[[#This Row],[Número de Orden]],Cocina[Tiempo de Preparación]))/(60*24)),"h:mm")</f>
        <v>1:55</v>
      </c>
      <c r="Q577" s="3">
        <f>MAX((Sala[[#This Row],[Tiempo de permanencia]]-Sala[[#This Row],[Tiempo de preparación]]),0)</f>
        <v>5.1388888888888901E-2</v>
      </c>
      <c r="R577" s="8">
        <f>SUMIF(Cocina[Número de Orden],Sala[[#This Row],[Número de Orden]],Cocina[Ganancia bruta])</f>
        <v>234</v>
      </c>
      <c r="S577" s="8">
        <f>SUMIF(Cocina[Número de Orden],Sala[[#This Row],[Número de Orden]],Cocina[Costo Unitario])</f>
        <v>61</v>
      </c>
      <c r="T577" s="2">
        <f>Sala[[#This Row],[Fecha de Salida]]</f>
        <v>45022</v>
      </c>
      <c r="U577" s="7" t="str">
        <f>TEXT(Sala[[#This Row],[Fecha factura]],"dddd")</f>
        <v>jueves</v>
      </c>
      <c r="V577" t="str">
        <f>IF(Sala[[#This Row],[Tiempo de degustación]]&gt;0,"Sí","No")</f>
        <v>Sí</v>
      </c>
      <c r="W577" s="19">
        <f>IF(Sala[[#This Row],[Cobrada]]="Sí",Sala[[#This Row],[Monto total]],0)</f>
        <v>234</v>
      </c>
    </row>
    <row r="578" spans="1:23" x14ac:dyDescent="0.25">
      <c r="A578">
        <v>5</v>
      </c>
      <c r="B578" t="s">
        <v>499</v>
      </c>
      <c r="C578">
        <v>4</v>
      </c>
      <c r="D578" s="2">
        <v>45022</v>
      </c>
      <c r="E578" s="3">
        <v>0.13402777777777777</v>
      </c>
      <c r="F578" s="2">
        <v>45022</v>
      </c>
      <c r="G578" s="3">
        <v>0.27777777777777779</v>
      </c>
      <c r="H578" s="1" t="s">
        <v>23</v>
      </c>
      <c r="I578" t="s">
        <v>8</v>
      </c>
      <c r="J578" t="s">
        <v>601</v>
      </c>
      <c r="K578" s="9">
        <v>34.119999999999997</v>
      </c>
      <c r="L578" t="s">
        <v>17</v>
      </c>
      <c r="M578">
        <v>577</v>
      </c>
      <c r="N578" t="s">
        <v>593</v>
      </c>
      <c r="O578" s="3">
        <f>(Sala[[#This Row],[Hora de Salida]]-Sala[[#This Row],[Hora de llegada]])+IF(Sala[[#This Row],[Estado de la Mesa]]="Ocupada",(TEXT((15/(60*24)),"h:mm")),(TEXT(0,"h:mm")))</f>
        <v>0.14375000000000002</v>
      </c>
      <c r="P578" s="5" t="str">
        <f>TEXT(((SUMIF(Cocina[Número de Orden],Sala[[#This Row],[Número de Orden]],Cocina[Tiempo de Preparación]))/(60*24)),"h:mm")</f>
        <v>0:25</v>
      </c>
      <c r="Q578" s="3">
        <f>MAX((Sala[[#This Row],[Tiempo de permanencia]]-Sala[[#This Row],[Tiempo de preparación]]),0)</f>
        <v>0.12638888888888891</v>
      </c>
      <c r="R578" s="8">
        <f>SUMIF(Cocina[Número de Orden],Sala[[#This Row],[Número de Orden]],Cocina[Ganancia bruta])</f>
        <v>40</v>
      </c>
      <c r="S578" s="8">
        <f>SUMIF(Cocina[Número de Orden],Sala[[#This Row],[Número de Orden]],Cocina[Costo Unitario])</f>
        <v>23</v>
      </c>
      <c r="T578" s="2">
        <f>Sala[[#This Row],[Fecha de Salida]]</f>
        <v>45022</v>
      </c>
      <c r="U578" s="7" t="str">
        <f>TEXT(Sala[[#This Row],[Fecha factura]],"dddd")</f>
        <v>jueves</v>
      </c>
      <c r="V578" t="str">
        <f>IF(Sala[[#This Row],[Tiempo de degustación]]&gt;0,"Sí","No")</f>
        <v>Sí</v>
      </c>
      <c r="W578" s="19">
        <f>IF(Sala[[#This Row],[Cobrada]]="Sí",Sala[[#This Row],[Monto total]],0)</f>
        <v>40</v>
      </c>
    </row>
    <row r="579" spans="1:23" x14ac:dyDescent="0.25">
      <c r="A579">
        <v>11</v>
      </c>
      <c r="B579" t="s">
        <v>236</v>
      </c>
      <c r="C579">
        <v>6</v>
      </c>
      <c r="D579" s="2">
        <v>45022</v>
      </c>
      <c r="E579" s="3">
        <v>9.0972222222222218E-2</v>
      </c>
      <c r="F579" s="2">
        <v>45022</v>
      </c>
      <c r="G579" s="3">
        <v>0.18333333333333332</v>
      </c>
      <c r="H579" s="1" t="s">
        <v>7</v>
      </c>
      <c r="I579" t="s">
        <v>8</v>
      </c>
      <c r="J579" t="s">
        <v>601</v>
      </c>
      <c r="K579" s="9">
        <v>32.799999999999997</v>
      </c>
      <c r="L579" t="s">
        <v>28</v>
      </c>
      <c r="M579">
        <v>578</v>
      </c>
      <c r="N579" t="s">
        <v>594</v>
      </c>
      <c r="O579" s="3">
        <f>(Sala[[#This Row],[Hora de Salida]]-Sala[[#This Row],[Hora de llegada]])+IF(Sala[[#This Row],[Estado de la Mesa]]="Ocupada",(TEXT((15/(60*24)),"h:mm")),(TEXT(0,"h:mm")))</f>
        <v>0.10277777777777777</v>
      </c>
      <c r="P579" s="5" t="str">
        <f>TEXT(((SUMIF(Cocina[Número de Orden],Sala[[#This Row],[Número de Orden]],Cocina[Tiempo de Preparación]))/(60*24)),"h:mm")</f>
        <v>0:44</v>
      </c>
      <c r="Q579" s="3">
        <f>MAX((Sala[[#This Row],[Tiempo de permanencia]]-Sala[[#This Row],[Tiempo de preparación]]),0)</f>
        <v>7.2222222222222215E-2</v>
      </c>
      <c r="R579" s="8">
        <f>SUMIF(Cocina[Número de Orden],Sala[[#This Row],[Número de Orden]],Cocina[Ganancia bruta])</f>
        <v>90</v>
      </c>
      <c r="S579" s="8">
        <f>SUMIF(Cocina[Número de Orden],Sala[[#This Row],[Número de Orden]],Cocina[Costo Unitario])</f>
        <v>18</v>
      </c>
      <c r="T579" s="2">
        <f>Sala[[#This Row],[Fecha de Salida]]</f>
        <v>45022</v>
      </c>
      <c r="U579" s="7" t="str">
        <f>TEXT(Sala[[#This Row],[Fecha factura]],"dddd")</f>
        <v>jueves</v>
      </c>
      <c r="V579" t="str">
        <f>IF(Sala[[#This Row],[Tiempo de degustación]]&gt;0,"Sí","No")</f>
        <v>Sí</v>
      </c>
      <c r="W579" s="19">
        <f>IF(Sala[[#This Row],[Cobrada]]="Sí",Sala[[#This Row],[Monto total]],0)</f>
        <v>90</v>
      </c>
    </row>
    <row r="580" spans="1:23" x14ac:dyDescent="0.25">
      <c r="A580">
        <v>9</v>
      </c>
      <c r="B580" t="s">
        <v>500</v>
      </c>
      <c r="C580">
        <v>2</v>
      </c>
      <c r="D580" s="2">
        <v>45022</v>
      </c>
      <c r="E580" s="3">
        <v>6.9444444444444441E-3</v>
      </c>
      <c r="F580" s="2">
        <v>45022</v>
      </c>
      <c r="G580" s="3">
        <v>9.5138888888888884E-2</v>
      </c>
      <c r="H580" s="1" t="s">
        <v>7</v>
      </c>
      <c r="I580" t="s">
        <v>8</v>
      </c>
      <c r="J580" t="s">
        <v>601</v>
      </c>
      <c r="K580" s="9">
        <v>35.96</v>
      </c>
      <c r="L580" t="s">
        <v>17</v>
      </c>
      <c r="M580">
        <v>579</v>
      </c>
      <c r="N580" t="s">
        <v>21</v>
      </c>
      <c r="O580" s="3">
        <f>(Sala[[#This Row],[Hora de Salida]]-Sala[[#This Row],[Hora de llegada]])+IF(Sala[[#This Row],[Estado de la Mesa]]="Ocupada",(TEXT((15/(60*24)),"h:mm")),(TEXT(0,"h:mm")))</f>
        <v>8.8194444444444436E-2</v>
      </c>
      <c r="P580" s="5" t="str">
        <f>TEXT(((SUMIF(Cocina[Número de Orden],Sala[[#This Row],[Número de Orden]],Cocina[Tiempo de Preparación]))/(60*24)),"h:mm")</f>
        <v>0:48</v>
      </c>
      <c r="Q580" s="3">
        <f>MAX((Sala[[#This Row],[Tiempo de permanencia]]-Sala[[#This Row],[Tiempo de preparación]]),0)</f>
        <v>5.4861111111111104E-2</v>
      </c>
      <c r="R580" s="8">
        <f>SUMIF(Cocina[Número de Orden],Sala[[#This Row],[Número de Orden]],Cocina[Ganancia bruta])</f>
        <v>50</v>
      </c>
      <c r="S580" s="8">
        <f>SUMIF(Cocina[Número de Orden],Sala[[#This Row],[Número de Orden]],Cocina[Costo Unitario])</f>
        <v>15</v>
      </c>
      <c r="T580" s="2">
        <f>Sala[[#This Row],[Fecha de Salida]]</f>
        <v>45022</v>
      </c>
      <c r="U580" s="7" t="str">
        <f>TEXT(Sala[[#This Row],[Fecha factura]],"dddd")</f>
        <v>jueves</v>
      </c>
      <c r="V580" t="str">
        <f>IF(Sala[[#This Row],[Tiempo de degustación]]&gt;0,"Sí","No")</f>
        <v>Sí</v>
      </c>
      <c r="W580" s="19">
        <f>IF(Sala[[#This Row],[Cobrada]]="Sí",Sala[[#This Row],[Monto total]],0)</f>
        <v>50</v>
      </c>
    </row>
    <row r="581" spans="1:23" x14ac:dyDescent="0.25">
      <c r="A581">
        <v>10</v>
      </c>
      <c r="B581" t="s">
        <v>72</v>
      </c>
      <c r="C581">
        <v>5</v>
      </c>
      <c r="D581" s="2">
        <v>45022</v>
      </c>
      <c r="E581" s="3">
        <v>4.1666666666666666E-3</v>
      </c>
      <c r="F581" s="2">
        <v>45022</v>
      </c>
      <c r="G581" s="3">
        <v>5.4166666666666669E-2</v>
      </c>
      <c r="H581" s="1" t="s">
        <v>23</v>
      </c>
      <c r="I581" t="s">
        <v>8</v>
      </c>
      <c r="J581" t="s">
        <v>600</v>
      </c>
      <c r="K581" s="9">
        <v>44.54</v>
      </c>
      <c r="L581" t="s">
        <v>17</v>
      </c>
      <c r="M581">
        <v>580</v>
      </c>
      <c r="N581" t="s">
        <v>34</v>
      </c>
      <c r="O581" s="3">
        <f>(Sala[[#This Row],[Hora de Salida]]-Sala[[#This Row],[Hora de llegada]])+IF(Sala[[#This Row],[Estado de la Mesa]]="Ocupada",(TEXT((15/(60*24)),"h:mm")),(TEXT(0,"h:mm")))</f>
        <v>0.05</v>
      </c>
      <c r="P581" s="5" t="str">
        <f>TEXT(((SUMIF(Cocina[Número de Orden],Sala[[#This Row],[Número de Orden]],Cocina[Tiempo de Preparación]))/(60*24)),"h:mm")</f>
        <v>0:30</v>
      </c>
      <c r="Q581" s="3">
        <f>MAX((Sala[[#This Row],[Tiempo de permanencia]]-Sala[[#This Row],[Tiempo de preparación]]),0)</f>
        <v>2.9166666666666671E-2</v>
      </c>
      <c r="R581" s="8">
        <f>SUMIF(Cocina[Número de Orden],Sala[[#This Row],[Número de Orden]],Cocina[Ganancia bruta])</f>
        <v>33</v>
      </c>
      <c r="S581" s="8">
        <f>SUMIF(Cocina[Número de Orden],Sala[[#This Row],[Número de Orden]],Cocina[Costo Unitario])</f>
        <v>20</v>
      </c>
      <c r="T581" s="2">
        <f>Sala[[#This Row],[Fecha de Salida]]</f>
        <v>45022</v>
      </c>
      <c r="U581" s="7" t="str">
        <f>TEXT(Sala[[#This Row],[Fecha factura]],"dddd")</f>
        <v>jueves</v>
      </c>
      <c r="V581" t="str">
        <f>IF(Sala[[#This Row],[Tiempo de degustación]]&gt;0,"Sí","No")</f>
        <v>Sí</v>
      </c>
      <c r="W581" s="19">
        <f>IF(Sala[[#This Row],[Cobrada]]="Sí",Sala[[#This Row],[Monto total]],0)</f>
        <v>33</v>
      </c>
    </row>
    <row r="582" spans="1:23" x14ac:dyDescent="0.25">
      <c r="A582">
        <v>18</v>
      </c>
      <c r="B582" t="s">
        <v>137</v>
      </c>
      <c r="C582">
        <v>5</v>
      </c>
      <c r="D582" s="2">
        <v>45022</v>
      </c>
      <c r="E582" s="3">
        <v>0.14791666666666667</v>
      </c>
      <c r="F582" s="2">
        <v>45022</v>
      </c>
      <c r="G582" s="3">
        <v>0.21388888888888888</v>
      </c>
      <c r="H582" s="1" t="s">
        <v>23</v>
      </c>
      <c r="I582" t="s">
        <v>8</v>
      </c>
      <c r="J582" t="s">
        <v>601</v>
      </c>
      <c r="K582" s="9">
        <v>13.27</v>
      </c>
      <c r="L582" t="s">
        <v>28</v>
      </c>
      <c r="M582">
        <v>581</v>
      </c>
      <c r="N582" t="s">
        <v>593</v>
      </c>
      <c r="O582" s="3">
        <f>(Sala[[#This Row],[Hora de Salida]]-Sala[[#This Row],[Hora de llegada]])+IF(Sala[[#This Row],[Estado de la Mesa]]="Ocupada",(TEXT((15/(60*24)),"h:mm")),(TEXT(0,"h:mm")))</f>
        <v>7.6388888888888881E-2</v>
      </c>
      <c r="P582" s="5" t="str">
        <f>TEXT(((SUMIF(Cocina[Número de Orden],Sala[[#This Row],[Número de Orden]],Cocina[Tiempo de Preparación]))/(60*24)),"h:mm")</f>
        <v>0:55</v>
      </c>
      <c r="Q582" s="3">
        <f>MAX((Sala[[#This Row],[Tiempo de permanencia]]-Sala[[#This Row],[Tiempo de preparación]]),0)</f>
        <v>3.8194444444444434E-2</v>
      </c>
      <c r="R582" s="8">
        <f>SUMIF(Cocina[Número de Orden],Sala[[#This Row],[Número de Orden]],Cocina[Ganancia bruta])</f>
        <v>123</v>
      </c>
      <c r="S582" s="8">
        <f>SUMIF(Cocina[Número de Orden],Sala[[#This Row],[Número de Orden]],Cocina[Costo Unitario])</f>
        <v>38</v>
      </c>
      <c r="T582" s="2">
        <f>Sala[[#This Row],[Fecha de Salida]]</f>
        <v>45022</v>
      </c>
      <c r="U582" s="7" t="str">
        <f>TEXT(Sala[[#This Row],[Fecha factura]],"dddd")</f>
        <v>jueves</v>
      </c>
      <c r="V582" t="str">
        <f>IF(Sala[[#This Row],[Tiempo de degustación]]&gt;0,"Sí","No")</f>
        <v>Sí</v>
      </c>
      <c r="W582" s="19">
        <f>IF(Sala[[#This Row],[Cobrada]]="Sí",Sala[[#This Row],[Monto total]],0)</f>
        <v>123</v>
      </c>
    </row>
    <row r="583" spans="1:23" x14ac:dyDescent="0.25">
      <c r="A583">
        <v>3</v>
      </c>
      <c r="B583" t="s">
        <v>501</v>
      </c>
      <c r="C583">
        <v>1</v>
      </c>
      <c r="D583" s="2">
        <v>45022</v>
      </c>
      <c r="E583" s="3">
        <v>0.15833333333333333</v>
      </c>
      <c r="F583" s="2">
        <v>45022</v>
      </c>
      <c r="G583" s="3">
        <v>0.21458333333333332</v>
      </c>
      <c r="H583" s="1" t="s">
        <v>16</v>
      </c>
      <c r="I583" t="s">
        <v>8</v>
      </c>
      <c r="J583" t="s">
        <v>601</v>
      </c>
      <c r="K583" s="9">
        <v>20.23</v>
      </c>
      <c r="L583" t="s">
        <v>9</v>
      </c>
      <c r="M583">
        <v>582</v>
      </c>
      <c r="N583" t="s">
        <v>34</v>
      </c>
      <c r="O583" s="3">
        <f>(Sala[[#This Row],[Hora de Salida]]-Sala[[#This Row],[Hora de llegada]])+IF(Sala[[#This Row],[Estado de la Mesa]]="Ocupada",(TEXT((15/(60*24)),"h:mm")),(TEXT(0,"h:mm")))</f>
        <v>5.6249999999999994E-2</v>
      </c>
      <c r="P583" s="5" t="str">
        <f>TEXT(((SUMIF(Cocina[Número de Orden],Sala[[#This Row],[Número de Orden]],Cocina[Tiempo de Preparación]))/(60*24)),"h:mm")</f>
        <v>0:42</v>
      </c>
      <c r="Q583" s="3">
        <f>MAX((Sala[[#This Row],[Tiempo de permanencia]]-Sala[[#This Row],[Tiempo de preparación]]),0)</f>
        <v>2.7083333333333327E-2</v>
      </c>
      <c r="R583" s="8">
        <f>SUMIF(Cocina[Número de Orden],Sala[[#This Row],[Número de Orden]],Cocina[Ganancia bruta])</f>
        <v>54</v>
      </c>
      <c r="S583" s="8">
        <f>SUMIF(Cocina[Número de Orden],Sala[[#This Row],[Número de Orden]],Cocina[Costo Unitario])</f>
        <v>16</v>
      </c>
      <c r="T583" s="2">
        <f>Sala[[#This Row],[Fecha de Salida]]</f>
        <v>45022</v>
      </c>
      <c r="U583" s="7" t="str">
        <f>TEXT(Sala[[#This Row],[Fecha factura]],"dddd")</f>
        <v>jueves</v>
      </c>
      <c r="V583" t="str">
        <f>IF(Sala[[#This Row],[Tiempo de degustación]]&gt;0,"Sí","No")</f>
        <v>Sí</v>
      </c>
      <c r="W583" s="19">
        <f>IF(Sala[[#This Row],[Cobrada]]="Sí",Sala[[#This Row],[Monto total]],0)</f>
        <v>54</v>
      </c>
    </row>
    <row r="584" spans="1:23" x14ac:dyDescent="0.25">
      <c r="A584">
        <v>9</v>
      </c>
      <c r="B584" t="s">
        <v>279</v>
      </c>
      <c r="C584">
        <v>2</v>
      </c>
      <c r="D584" s="2">
        <v>45022</v>
      </c>
      <c r="E584" s="3">
        <v>7.013888888888889E-2</v>
      </c>
      <c r="F584" s="2">
        <v>45022</v>
      </c>
      <c r="G584" s="3">
        <v>0.14861111111111111</v>
      </c>
      <c r="H584" s="1" t="s">
        <v>16</v>
      </c>
      <c r="I584" t="s">
        <v>25</v>
      </c>
      <c r="J584" t="s">
        <v>600</v>
      </c>
      <c r="K584" s="9">
        <v>35.99</v>
      </c>
      <c r="L584" t="s">
        <v>17</v>
      </c>
      <c r="M584">
        <v>583</v>
      </c>
      <c r="N584" t="s">
        <v>18</v>
      </c>
      <c r="O584" s="3">
        <f>(Sala[[#This Row],[Hora de Salida]]-Sala[[#This Row],[Hora de llegada]])+IF(Sala[[#This Row],[Estado de la Mesa]]="Ocupada",(TEXT((15/(60*24)),"h:mm")),(TEXT(0,"h:mm")))</f>
        <v>7.8472222222222221E-2</v>
      </c>
      <c r="P584" s="5" t="str">
        <f>TEXT(((SUMIF(Cocina[Número de Orden],Sala[[#This Row],[Número de Orden]],Cocina[Tiempo de Preparación]))/(60*24)),"h:mm")</f>
        <v>1:45</v>
      </c>
      <c r="Q584" s="3">
        <f>MAX((Sala[[#This Row],[Tiempo de permanencia]]-Sala[[#This Row],[Tiempo de preparación]]),0)</f>
        <v>5.5555555555555497E-3</v>
      </c>
      <c r="R584" s="8">
        <f>SUMIF(Cocina[Número de Orden],Sala[[#This Row],[Número de Orden]],Cocina[Ganancia bruta])</f>
        <v>243</v>
      </c>
      <c r="S584" s="8">
        <f>SUMIF(Cocina[Número de Orden],Sala[[#This Row],[Número de Orden]],Cocina[Costo Unitario])</f>
        <v>60</v>
      </c>
      <c r="T584" s="2">
        <f>Sala[[#This Row],[Fecha de Salida]]</f>
        <v>45022</v>
      </c>
      <c r="U584" s="7" t="str">
        <f>TEXT(Sala[[#This Row],[Fecha factura]],"dddd")</f>
        <v>jueves</v>
      </c>
      <c r="V584" t="str">
        <f>IF(Sala[[#This Row],[Tiempo de degustación]]&gt;0,"Sí","No")</f>
        <v>Sí</v>
      </c>
      <c r="W584" s="19">
        <f>IF(Sala[[#This Row],[Cobrada]]="Sí",Sala[[#This Row],[Monto total]],0)</f>
        <v>243</v>
      </c>
    </row>
    <row r="585" spans="1:23" x14ac:dyDescent="0.25">
      <c r="A585">
        <v>9</v>
      </c>
      <c r="B585" t="s">
        <v>502</v>
      </c>
      <c r="C585">
        <v>4</v>
      </c>
      <c r="D585" s="2">
        <v>45022</v>
      </c>
      <c r="E585" s="3">
        <v>0.14930555555555555</v>
      </c>
      <c r="F585" s="2">
        <v>45022</v>
      </c>
      <c r="G585" s="3">
        <v>0.29097222222222224</v>
      </c>
      <c r="H585" s="1" t="s">
        <v>7</v>
      </c>
      <c r="I585" t="s">
        <v>8</v>
      </c>
      <c r="J585" t="s">
        <v>600</v>
      </c>
      <c r="K585" s="9">
        <v>36.979999999999997</v>
      </c>
      <c r="L585" t="s">
        <v>9</v>
      </c>
      <c r="M585">
        <v>584</v>
      </c>
      <c r="N585" t="s">
        <v>47</v>
      </c>
      <c r="O585" s="3">
        <f>(Sala[[#This Row],[Hora de Salida]]-Sala[[#This Row],[Hora de llegada]])+IF(Sala[[#This Row],[Estado de la Mesa]]="Ocupada",(TEXT((15/(60*24)),"h:mm")),(TEXT(0,"h:mm")))</f>
        <v>0.14166666666666669</v>
      </c>
      <c r="P585" s="5" t="str">
        <f>TEXT(((SUMIF(Cocina[Número de Orden],Sala[[#This Row],[Número de Orden]],Cocina[Tiempo de Preparación]))/(60*24)),"h:mm")</f>
        <v>1:54</v>
      </c>
      <c r="Q585" s="3">
        <f>MAX((Sala[[#This Row],[Tiempo de permanencia]]-Sala[[#This Row],[Tiempo de preparación]]),0)</f>
        <v>6.2500000000000028E-2</v>
      </c>
      <c r="R585" s="8">
        <f>SUMIF(Cocina[Número de Orden],Sala[[#This Row],[Número de Orden]],Cocina[Ganancia bruta])</f>
        <v>139</v>
      </c>
      <c r="S585" s="8">
        <f>SUMIF(Cocina[Número de Orden],Sala[[#This Row],[Número de Orden]],Cocina[Costo Unitario])</f>
        <v>48</v>
      </c>
      <c r="T585" s="2">
        <f>Sala[[#This Row],[Fecha de Salida]]</f>
        <v>45022</v>
      </c>
      <c r="U585" s="7" t="str">
        <f>TEXT(Sala[[#This Row],[Fecha factura]],"dddd")</f>
        <v>jueves</v>
      </c>
      <c r="V585" t="str">
        <f>IF(Sala[[#This Row],[Tiempo de degustación]]&gt;0,"Sí","No")</f>
        <v>Sí</v>
      </c>
      <c r="W585" s="19">
        <f>IF(Sala[[#This Row],[Cobrada]]="Sí",Sala[[#This Row],[Monto total]],0)</f>
        <v>139</v>
      </c>
    </row>
    <row r="586" spans="1:23" x14ac:dyDescent="0.25">
      <c r="A586">
        <v>3</v>
      </c>
      <c r="B586" t="s">
        <v>434</v>
      </c>
      <c r="C586">
        <v>5</v>
      </c>
      <c r="D586" s="2">
        <v>45022</v>
      </c>
      <c r="E586" s="3">
        <v>5.7638888888888892E-2</v>
      </c>
      <c r="F586" s="2">
        <v>45022</v>
      </c>
      <c r="G586" s="3">
        <v>0.10902777777777778</v>
      </c>
      <c r="H586" s="1" t="s">
        <v>7</v>
      </c>
      <c r="I586" t="s">
        <v>12</v>
      </c>
      <c r="J586" t="s">
        <v>601</v>
      </c>
      <c r="K586" s="9">
        <v>10.07</v>
      </c>
      <c r="L586" t="s">
        <v>17</v>
      </c>
      <c r="M586">
        <v>585</v>
      </c>
      <c r="N586" t="s">
        <v>44</v>
      </c>
      <c r="O586" s="3">
        <f>(Sala[[#This Row],[Hora de Salida]]-Sala[[#This Row],[Hora de llegada]])+IF(Sala[[#This Row],[Estado de la Mesa]]="Ocupada",(TEXT((15/(60*24)),"h:mm")),(TEXT(0,"h:mm")))</f>
        <v>5.1388888888888887E-2</v>
      </c>
      <c r="P586" s="5" t="str">
        <f>TEXT(((SUMIF(Cocina[Número de Orden],Sala[[#This Row],[Número de Orden]],Cocina[Tiempo de Preparación]))/(60*24)),"h:mm")</f>
        <v>1:35</v>
      </c>
      <c r="Q586" s="3">
        <f>MAX((Sala[[#This Row],[Tiempo de permanencia]]-Sala[[#This Row],[Tiempo de preparación]]),0)</f>
        <v>0</v>
      </c>
      <c r="R586" s="8">
        <f>SUMIF(Cocina[Número de Orden],Sala[[#This Row],[Número de Orden]],Cocina[Ganancia bruta])</f>
        <v>128</v>
      </c>
      <c r="S586" s="8">
        <f>SUMIF(Cocina[Número de Orden],Sala[[#This Row],[Número de Orden]],Cocina[Costo Unitario])</f>
        <v>65</v>
      </c>
      <c r="T586" s="2">
        <f>Sala[[#This Row],[Fecha de Salida]]</f>
        <v>45022</v>
      </c>
      <c r="U586" s="7" t="str">
        <f>TEXT(Sala[[#This Row],[Fecha factura]],"dddd")</f>
        <v>jueves</v>
      </c>
      <c r="V586" t="str">
        <f>IF(Sala[[#This Row],[Tiempo de degustación]]&gt;0,"Sí","No")</f>
        <v>No</v>
      </c>
      <c r="W586" s="19">
        <f>IF(Sala[[#This Row],[Cobrada]]="Sí",Sala[[#This Row],[Monto total]],0)</f>
        <v>0</v>
      </c>
    </row>
    <row r="587" spans="1:23" x14ac:dyDescent="0.25">
      <c r="A587">
        <v>17</v>
      </c>
      <c r="B587" t="s">
        <v>503</v>
      </c>
      <c r="C587">
        <v>5</v>
      </c>
      <c r="D587" s="2">
        <v>45022</v>
      </c>
      <c r="E587" s="3">
        <v>3.0555555555555555E-2</v>
      </c>
      <c r="F587" s="2">
        <v>45022</v>
      </c>
      <c r="G587" s="3">
        <v>0.16319444444444445</v>
      </c>
      <c r="H587" s="1" t="s">
        <v>7</v>
      </c>
      <c r="I587" t="s">
        <v>25</v>
      </c>
      <c r="J587" t="s">
        <v>13</v>
      </c>
      <c r="K587" s="9">
        <v>32.79</v>
      </c>
      <c r="L587" t="s">
        <v>28</v>
      </c>
      <c r="M587">
        <v>586</v>
      </c>
      <c r="N587" t="s">
        <v>29</v>
      </c>
      <c r="O587" s="3">
        <f>(Sala[[#This Row],[Hora de Salida]]-Sala[[#This Row],[Hora de llegada]])+IF(Sala[[#This Row],[Estado de la Mesa]]="Ocupada",(TEXT((15/(60*24)),"h:mm")),(TEXT(0,"h:mm")))</f>
        <v>0.14305555555555555</v>
      </c>
      <c r="P587" s="5" t="str">
        <f>TEXT(((SUMIF(Cocina[Número de Orden],Sala[[#This Row],[Número de Orden]],Cocina[Tiempo de Preparación]))/(60*24)),"h:mm")</f>
        <v>1:32</v>
      </c>
      <c r="Q587" s="3">
        <f>MAX((Sala[[#This Row],[Tiempo de permanencia]]-Sala[[#This Row],[Tiempo de preparación]]),0)</f>
        <v>7.9166666666666663E-2</v>
      </c>
      <c r="R587" s="8">
        <f>SUMIF(Cocina[Número de Orden],Sala[[#This Row],[Número de Orden]],Cocina[Ganancia bruta])</f>
        <v>171</v>
      </c>
      <c r="S587" s="8">
        <f>SUMIF(Cocina[Número de Orden],Sala[[#This Row],[Número de Orden]],Cocina[Costo Unitario])</f>
        <v>34</v>
      </c>
      <c r="T587" s="2">
        <f>Sala[[#This Row],[Fecha de Salida]]</f>
        <v>45022</v>
      </c>
      <c r="U587" s="7" t="str">
        <f>TEXT(Sala[[#This Row],[Fecha factura]],"dddd")</f>
        <v>jueves</v>
      </c>
      <c r="V587" t="str">
        <f>IF(Sala[[#This Row],[Tiempo de degustación]]&gt;0,"Sí","No")</f>
        <v>Sí</v>
      </c>
      <c r="W587" s="19">
        <f>IF(Sala[[#This Row],[Cobrada]]="Sí",Sala[[#This Row],[Monto total]],0)</f>
        <v>171</v>
      </c>
    </row>
    <row r="588" spans="1:23" x14ac:dyDescent="0.25">
      <c r="A588">
        <v>7</v>
      </c>
      <c r="B588" t="s">
        <v>504</v>
      </c>
      <c r="C588">
        <v>4</v>
      </c>
      <c r="D588" s="2">
        <v>45022</v>
      </c>
      <c r="E588" s="3">
        <v>0.15138888888888888</v>
      </c>
      <c r="F588" s="2">
        <v>45022</v>
      </c>
      <c r="G588" s="3">
        <v>0.19583333333333333</v>
      </c>
      <c r="H588" s="1" t="s">
        <v>7</v>
      </c>
      <c r="I588" t="s">
        <v>12</v>
      </c>
      <c r="J588" t="s">
        <v>601</v>
      </c>
      <c r="K588" s="9">
        <v>35.03</v>
      </c>
      <c r="L588" t="s">
        <v>28</v>
      </c>
      <c r="M588">
        <v>587</v>
      </c>
      <c r="N588" t="s">
        <v>34</v>
      </c>
      <c r="O588" s="3">
        <f>(Sala[[#This Row],[Hora de Salida]]-Sala[[#This Row],[Hora de llegada]])+IF(Sala[[#This Row],[Estado de la Mesa]]="Ocupada",(TEXT((15/(60*24)),"h:mm")),(TEXT(0,"h:mm")))</f>
        <v>5.4861111111111117E-2</v>
      </c>
      <c r="P588" s="5" t="str">
        <f>TEXT(((SUMIF(Cocina[Número de Orden],Sala[[#This Row],[Número de Orden]],Cocina[Tiempo de Preparación]))/(60*24)),"h:mm")</f>
        <v>0:43</v>
      </c>
      <c r="Q588" s="3">
        <f>MAX((Sala[[#This Row],[Tiempo de permanencia]]-Sala[[#This Row],[Tiempo de preparación]]),0)</f>
        <v>2.5000000000000005E-2</v>
      </c>
      <c r="R588" s="8">
        <f>SUMIF(Cocina[Número de Orden],Sala[[#This Row],[Número de Orden]],Cocina[Ganancia bruta])</f>
        <v>48</v>
      </c>
      <c r="S588" s="8">
        <f>SUMIF(Cocina[Número de Orden],Sala[[#This Row],[Número de Orden]],Cocina[Costo Unitario])</f>
        <v>14</v>
      </c>
      <c r="T588" s="2">
        <f>Sala[[#This Row],[Fecha de Salida]]</f>
        <v>45022</v>
      </c>
      <c r="U588" s="7" t="str">
        <f>TEXT(Sala[[#This Row],[Fecha factura]],"dddd")</f>
        <v>jueves</v>
      </c>
      <c r="V588" t="str">
        <f>IF(Sala[[#This Row],[Tiempo de degustación]]&gt;0,"Sí","No")</f>
        <v>Sí</v>
      </c>
      <c r="W588" s="19">
        <f>IF(Sala[[#This Row],[Cobrada]]="Sí",Sala[[#This Row],[Monto total]],0)</f>
        <v>48</v>
      </c>
    </row>
    <row r="589" spans="1:23" x14ac:dyDescent="0.25">
      <c r="A589">
        <v>15</v>
      </c>
      <c r="B589" t="s">
        <v>488</v>
      </c>
      <c r="C589">
        <v>2</v>
      </c>
      <c r="D589" s="2">
        <v>45022</v>
      </c>
      <c r="E589" s="3">
        <v>9.7222222222222224E-2</v>
      </c>
      <c r="F589" s="2">
        <v>45022</v>
      </c>
      <c r="G589" s="3">
        <v>0.24861111111111112</v>
      </c>
      <c r="H589" s="1" t="s">
        <v>7</v>
      </c>
      <c r="I589" t="s">
        <v>25</v>
      </c>
      <c r="J589" t="s">
        <v>13</v>
      </c>
      <c r="K589" s="9">
        <v>33.93</v>
      </c>
      <c r="L589" t="s">
        <v>17</v>
      </c>
      <c r="M589">
        <v>588</v>
      </c>
      <c r="N589" t="s">
        <v>21</v>
      </c>
      <c r="O589" s="3">
        <f>(Sala[[#This Row],[Hora de Salida]]-Sala[[#This Row],[Hora de llegada]])+IF(Sala[[#This Row],[Estado de la Mesa]]="Ocupada",(TEXT((15/(60*24)),"h:mm")),(TEXT(0,"h:mm")))</f>
        <v>0.15138888888888891</v>
      </c>
      <c r="P589" s="5" t="str">
        <f>TEXT(((SUMIF(Cocina[Número de Orden],Sala[[#This Row],[Número de Orden]],Cocina[Tiempo de Preparación]))/(60*24)),"h:mm")</f>
        <v>0:37</v>
      </c>
      <c r="Q589" s="3">
        <f>MAX((Sala[[#This Row],[Tiempo de permanencia]]-Sala[[#This Row],[Tiempo de preparación]]),0)</f>
        <v>0.12569444444444447</v>
      </c>
      <c r="R589" s="8">
        <f>SUMIF(Cocina[Número de Orden],Sala[[#This Row],[Número de Orden]],Cocina[Ganancia bruta])</f>
        <v>101</v>
      </c>
      <c r="S589" s="8">
        <f>SUMIF(Cocina[Número de Orden],Sala[[#This Row],[Número de Orden]],Cocina[Costo Unitario])</f>
        <v>30</v>
      </c>
      <c r="T589" s="2">
        <f>Sala[[#This Row],[Fecha de Salida]]</f>
        <v>45022</v>
      </c>
      <c r="U589" s="7" t="str">
        <f>TEXT(Sala[[#This Row],[Fecha factura]],"dddd")</f>
        <v>jueves</v>
      </c>
      <c r="V589" t="str">
        <f>IF(Sala[[#This Row],[Tiempo de degustación]]&gt;0,"Sí","No")</f>
        <v>Sí</v>
      </c>
      <c r="W589" s="19">
        <f>IF(Sala[[#This Row],[Cobrada]]="Sí",Sala[[#This Row],[Monto total]],0)</f>
        <v>101</v>
      </c>
    </row>
    <row r="590" spans="1:23" x14ac:dyDescent="0.25">
      <c r="A590">
        <v>10</v>
      </c>
      <c r="B590" t="s">
        <v>505</v>
      </c>
      <c r="C590">
        <v>4</v>
      </c>
      <c r="D590" s="2">
        <v>45022</v>
      </c>
      <c r="E590" s="3">
        <v>0.13472222222222222</v>
      </c>
      <c r="F590" s="2">
        <v>45022</v>
      </c>
      <c r="G590" s="3">
        <v>0.24791666666666667</v>
      </c>
      <c r="H590" s="1" t="s">
        <v>23</v>
      </c>
      <c r="I590" t="s">
        <v>8</v>
      </c>
      <c r="J590" t="s">
        <v>600</v>
      </c>
      <c r="K590" s="9">
        <v>28.96</v>
      </c>
      <c r="L590" t="s">
        <v>17</v>
      </c>
      <c r="M590">
        <v>589</v>
      </c>
      <c r="N590" t="s">
        <v>34</v>
      </c>
      <c r="O590" s="3">
        <f>(Sala[[#This Row],[Hora de Salida]]-Sala[[#This Row],[Hora de llegada]])+IF(Sala[[#This Row],[Estado de la Mesa]]="Ocupada",(TEXT((15/(60*24)),"h:mm")),(TEXT(0,"h:mm")))</f>
        <v>0.11319444444444446</v>
      </c>
      <c r="P590" s="5" t="str">
        <f>TEXT(((SUMIF(Cocina[Número de Orden],Sala[[#This Row],[Número de Orden]],Cocina[Tiempo de Preparación]))/(60*24)),"h:mm")</f>
        <v>2:00</v>
      </c>
      <c r="Q590" s="3">
        <f>MAX((Sala[[#This Row],[Tiempo de permanencia]]-Sala[[#This Row],[Tiempo de preparación]]),0)</f>
        <v>2.986111111111113E-2</v>
      </c>
      <c r="R590" s="8">
        <f>SUMIF(Cocina[Número de Orden],Sala[[#This Row],[Número de Orden]],Cocina[Ganancia bruta])</f>
        <v>284</v>
      </c>
      <c r="S590" s="8">
        <f>SUMIF(Cocina[Número de Orden],Sala[[#This Row],[Número de Orden]],Cocina[Costo Unitario])</f>
        <v>66</v>
      </c>
      <c r="T590" s="2">
        <f>Sala[[#This Row],[Fecha de Salida]]</f>
        <v>45022</v>
      </c>
      <c r="U590" s="7" t="str">
        <f>TEXT(Sala[[#This Row],[Fecha factura]],"dddd")</f>
        <v>jueves</v>
      </c>
      <c r="V590" t="str">
        <f>IF(Sala[[#This Row],[Tiempo de degustación]]&gt;0,"Sí","No")</f>
        <v>Sí</v>
      </c>
      <c r="W590" s="19">
        <f>IF(Sala[[#This Row],[Cobrada]]="Sí",Sala[[#This Row],[Monto total]],0)</f>
        <v>284</v>
      </c>
    </row>
    <row r="591" spans="1:23" x14ac:dyDescent="0.25">
      <c r="A591">
        <v>3</v>
      </c>
      <c r="B591" t="s">
        <v>246</v>
      </c>
      <c r="C591">
        <v>6</v>
      </c>
      <c r="D591" s="2">
        <v>45022</v>
      </c>
      <c r="E591" s="3">
        <v>0.11458333333333333</v>
      </c>
      <c r="F591" s="2">
        <v>45022</v>
      </c>
      <c r="G591" s="3">
        <v>0.18541666666666667</v>
      </c>
      <c r="H591" s="1" t="s">
        <v>16</v>
      </c>
      <c r="I591" t="s">
        <v>12</v>
      </c>
      <c r="J591" t="s">
        <v>601</v>
      </c>
      <c r="K591" s="9">
        <v>40.94</v>
      </c>
      <c r="L591" t="s">
        <v>28</v>
      </c>
      <c r="M591">
        <v>590</v>
      </c>
      <c r="N591" t="s">
        <v>29</v>
      </c>
      <c r="O591" s="3">
        <f>(Sala[[#This Row],[Hora de Salida]]-Sala[[#This Row],[Hora de llegada]])+IF(Sala[[#This Row],[Estado de la Mesa]]="Ocupada",(TEXT((15/(60*24)),"h:mm")),(TEXT(0,"h:mm")))</f>
        <v>8.1250000000000017E-2</v>
      </c>
      <c r="P591" s="5" t="str">
        <f>TEXT(((SUMIF(Cocina[Número de Orden],Sala[[#This Row],[Número de Orden]],Cocina[Tiempo de Preparación]))/(60*24)),"h:mm")</f>
        <v>1:04</v>
      </c>
      <c r="Q591" s="3">
        <f>MAX((Sala[[#This Row],[Tiempo de permanencia]]-Sala[[#This Row],[Tiempo de preparación]]),0)</f>
        <v>3.6805555555555571E-2</v>
      </c>
      <c r="R591" s="8">
        <f>SUMIF(Cocina[Número de Orden],Sala[[#This Row],[Número de Orden]],Cocina[Ganancia bruta])</f>
        <v>122</v>
      </c>
      <c r="S591" s="8">
        <f>SUMIF(Cocina[Número de Orden],Sala[[#This Row],[Número de Orden]],Cocina[Costo Unitario])</f>
        <v>32</v>
      </c>
      <c r="T591" s="2">
        <f>Sala[[#This Row],[Fecha de Salida]]</f>
        <v>45022</v>
      </c>
      <c r="U591" s="7" t="str">
        <f>TEXT(Sala[[#This Row],[Fecha factura]],"dddd")</f>
        <v>jueves</v>
      </c>
      <c r="V591" t="str">
        <f>IF(Sala[[#This Row],[Tiempo de degustación]]&gt;0,"Sí","No")</f>
        <v>Sí</v>
      </c>
      <c r="W591" s="19">
        <f>IF(Sala[[#This Row],[Cobrada]]="Sí",Sala[[#This Row],[Monto total]],0)</f>
        <v>122</v>
      </c>
    </row>
    <row r="592" spans="1:23" x14ac:dyDescent="0.25">
      <c r="A592">
        <v>11</v>
      </c>
      <c r="B592" t="s">
        <v>506</v>
      </c>
      <c r="C592">
        <v>6</v>
      </c>
      <c r="D592" s="2">
        <v>45022</v>
      </c>
      <c r="E592" s="3">
        <v>0.15555555555555556</v>
      </c>
      <c r="F592" s="2">
        <v>45022</v>
      </c>
      <c r="G592" s="3">
        <v>0.26319444444444445</v>
      </c>
      <c r="H592" s="1" t="s">
        <v>7</v>
      </c>
      <c r="I592" t="s">
        <v>12</v>
      </c>
      <c r="J592" t="s">
        <v>601</v>
      </c>
      <c r="K592" s="9">
        <v>44.33</v>
      </c>
      <c r="L592" t="s">
        <v>17</v>
      </c>
      <c r="M592">
        <v>591</v>
      </c>
      <c r="N592" t="s">
        <v>32</v>
      </c>
      <c r="O592" s="3">
        <f>(Sala[[#This Row],[Hora de Salida]]-Sala[[#This Row],[Hora de llegada]])+IF(Sala[[#This Row],[Estado de la Mesa]]="Ocupada",(TEXT((15/(60*24)),"h:mm")),(TEXT(0,"h:mm")))</f>
        <v>0.1076388888888889</v>
      </c>
      <c r="P592" s="5" t="str">
        <f>TEXT(((SUMIF(Cocina[Número de Orden],Sala[[#This Row],[Número de Orden]],Cocina[Tiempo de Preparación]))/(60*24)),"h:mm")</f>
        <v>0:51</v>
      </c>
      <c r="Q592" s="3">
        <f>MAX((Sala[[#This Row],[Tiempo de permanencia]]-Sala[[#This Row],[Tiempo de preparación]]),0)</f>
        <v>7.2222222222222229E-2</v>
      </c>
      <c r="R592" s="8">
        <f>SUMIF(Cocina[Número de Orden],Sala[[#This Row],[Número de Orden]],Cocina[Ganancia bruta])</f>
        <v>120</v>
      </c>
      <c r="S592" s="8">
        <f>SUMIF(Cocina[Número de Orden],Sala[[#This Row],[Número de Orden]],Cocina[Costo Unitario])</f>
        <v>25</v>
      </c>
      <c r="T592" s="2">
        <f>Sala[[#This Row],[Fecha de Salida]]</f>
        <v>45022</v>
      </c>
      <c r="U592" s="7" t="str">
        <f>TEXT(Sala[[#This Row],[Fecha factura]],"dddd")</f>
        <v>jueves</v>
      </c>
      <c r="V592" t="str">
        <f>IF(Sala[[#This Row],[Tiempo de degustación]]&gt;0,"Sí","No")</f>
        <v>Sí</v>
      </c>
      <c r="W592" s="19">
        <f>IF(Sala[[#This Row],[Cobrada]]="Sí",Sala[[#This Row],[Monto total]],0)</f>
        <v>120</v>
      </c>
    </row>
    <row r="593" spans="1:23" x14ac:dyDescent="0.25">
      <c r="A593">
        <v>5</v>
      </c>
      <c r="B593" t="s">
        <v>507</v>
      </c>
      <c r="C593">
        <v>1</v>
      </c>
      <c r="D593" s="2">
        <v>45022</v>
      </c>
      <c r="E593" s="3">
        <v>3.3333333333333333E-2</v>
      </c>
      <c r="F593" s="2">
        <v>45022</v>
      </c>
      <c r="G593" s="3">
        <v>0.1111111111111111</v>
      </c>
      <c r="H593" s="1" t="s">
        <v>16</v>
      </c>
      <c r="I593" t="s">
        <v>8</v>
      </c>
      <c r="J593" t="s">
        <v>601</v>
      </c>
      <c r="K593" s="9">
        <v>35.67</v>
      </c>
      <c r="L593" t="s">
        <v>9</v>
      </c>
      <c r="M593">
        <v>592</v>
      </c>
      <c r="N593" t="s">
        <v>44</v>
      </c>
      <c r="O593" s="3">
        <f>(Sala[[#This Row],[Hora de Salida]]-Sala[[#This Row],[Hora de llegada]])+IF(Sala[[#This Row],[Estado de la Mesa]]="Ocupada",(TEXT((15/(60*24)),"h:mm")),(TEXT(0,"h:mm")))</f>
        <v>7.7777777777777779E-2</v>
      </c>
      <c r="P593" s="5" t="str">
        <f>TEXT(((SUMIF(Cocina[Número de Orden],Sala[[#This Row],[Número de Orden]],Cocina[Tiempo de Preparación]))/(60*24)),"h:mm")</f>
        <v>1:41</v>
      </c>
      <c r="Q593" s="3">
        <f>MAX((Sala[[#This Row],[Tiempo de permanencia]]-Sala[[#This Row],[Tiempo de preparación]]),0)</f>
        <v>7.6388888888888895E-3</v>
      </c>
      <c r="R593" s="8">
        <f>SUMIF(Cocina[Número de Orden],Sala[[#This Row],[Número de Orden]],Cocina[Ganancia bruta])</f>
        <v>94</v>
      </c>
      <c r="S593" s="8">
        <f>SUMIF(Cocina[Número de Orden],Sala[[#This Row],[Número de Orden]],Cocina[Costo Unitario])</f>
        <v>28</v>
      </c>
      <c r="T593" s="2">
        <f>Sala[[#This Row],[Fecha de Salida]]</f>
        <v>45022</v>
      </c>
      <c r="U593" s="7" t="str">
        <f>TEXT(Sala[[#This Row],[Fecha factura]],"dddd")</f>
        <v>jueves</v>
      </c>
      <c r="V593" t="str">
        <f>IF(Sala[[#This Row],[Tiempo de degustación]]&gt;0,"Sí","No")</f>
        <v>Sí</v>
      </c>
      <c r="W593" s="19">
        <f>IF(Sala[[#This Row],[Cobrada]]="Sí",Sala[[#This Row],[Monto total]],0)</f>
        <v>94</v>
      </c>
    </row>
    <row r="594" spans="1:23" x14ac:dyDescent="0.25">
      <c r="A594">
        <v>17</v>
      </c>
      <c r="B594" t="s">
        <v>508</v>
      </c>
      <c r="C594">
        <v>5</v>
      </c>
      <c r="D594" s="2">
        <v>45022</v>
      </c>
      <c r="E594" s="3">
        <v>1.7361111111111112E-2</v>
      </c>
      <c r="F594" s="2">
        <v>45022</v>
      </c>
      <c r="G594" s="3">
        <v>9.5138888888888884E-2</v>
      </c>
      <c r="H594" s="1" t="s">
        <v>23</v>
      </c>
      <c r="I594" t="s">
        <v>8</v>
      </c>
      <c r="J594" t="s">
        <v>600</v>
      </c>
      <c r="K594" s="9">
        <v>48.8</v>
      </c>
      <c r="L594" t="s">
        <v>9</v>
      </c>
      <c r="M594">
        <v>593</v>
      </c>
      <c r="N594" t="s">
        <v>594</v>
      </c>
      <c r="O594" s="3">
        <f>(Sala[[#This Row],[Hora de Salida]]-Sala[[#This Row],[Hora de llegada]])+IF(Sala[[#This Row],[Estado de la Mesa]]="Ocupada",(TEXT((15/(60*24)),"h:mm")),(TEXT(0,"h:mm")))</f>
        <v>7.7777777777777779E-2</v>
      </c>
      <c r="P594" s="5" t="str">
        <f>TEXT(((SUMIF(Cocina[Número de Orden],Sala[[#This Row],[Número de Orden]],Cocina[Tiempo de Preparación]))/(60*24)),"h:mm")</f>
        <v>0:48</v>
      </c>
      <c r="Q594" s="3">
        <f>MAX((Sala[[#This Row],[Tiempo de permanencia]]-Sala[[#This Row],[Tiempo de preparación]]),0)</f>
        <v>4.4444444444444446E-2</v>
      </c>
      <c r="R594" s="8">
        <f>SUMIF(Cocina[Número de Orden],Sala[[#This Row],[Número de Orden]],Cocina[Ganancia bruta])</f>
        <v>209</v>
      </c>
      <c r="S594" s="8">
        <f>SUMIF(Cocina[Número de Orden],Sala[[#This Row],[Número de Orden]],Cocina[Costo Unitario])</f>
        <v>86</v>
      </c>
      <c r="T594" s="2">
        <f>Sala[[#This Row],[Fecha de Salida]]</f>
        <v>45022</v>
      </c>
      <c r="U594" s="7" t="str">
        <f>TEXT(Sala[[#This Row],[Fecha factura]],"dddd")</f>
        <v>jueves</v>
      </c>
      <c r="V594" t="str">
        <f>IF(Sala[[#This Row],[Tiempo de degustación]]&gt;0,"Sí","No")</f>
        <v>Sí</v>
      </c>
      <c r="W594" s="19">
        <f>IF(Sala[[#This Row],[Cobrada]]="Sí",Sala[[#This Row],[Monto total]],0)</f>
        <v>209</v>
      </c>
    </row>
    <row r="595" spans="1:23" x14ac:dyDescent="0.25">
      <c r="A595">
        <v>17</v>
      </c>
      <c r="B595" t="s">
        <v>509</v>
      </c>
      <c r="C595">
        <v>1</v>
      </c>
      <c r="D595" s="2">
        <v>45022</v>
      </c>
      <c r="E595" s="3">
        <v>0.1388888888888889</v>
      </c>
      <c r="F595" s="2">
        <v>45022</v>
      </c>
      <c r="G595" s="3">
        <v>0.20069444444444445</v>
      </c>
      <c r="H595" s="1" t="s">
        <v>7</v>
      </c>
      <c r="I595" t="s">
        <v>8</v>
      </c>
      <c r="J595" t="s">
        <v>600</v>
      </c>
      <c r="K595" s="9">
        <v>46.01</v>
      </c>
      <c r="L595" t="s">
        <v>17</v>
      </c>
      <c r="M595">
        <v>594</v>
      </c>
      <c r="N595" t="s">
        <v>32</v>
      </c>
      <c r="O595" s="3">
        <f>(Sala[[#This Row],[Hora de Salida]]-Sala[[#This Row],[Hora de llegada]])+IF(Sala[[#This Row],[Estado de la Mesa]]="Ocupada",(TEXT((15/(60*24)),"h:mm")),(TEXT(0,"h:mm")))</f>
        <v>6.1805555555555558E-2</v>
      </c>
      <c r="P595" s="5" t="str">
        <f>TEXT(((SUMIF(Cocina[Número de Orden],Sala[[#This Row],[Número de Orden]],Cocina[Tiempo de Preparación]))/(60*24)),"h:mm")</f>
        <v>1:38</v>
      </c>
      <c r="Q595" s="3">
        <f>MAX((Sala[[#This Row],[Tiempo de permanencia]]-Sala[[#This Row],[Tiempo de preparación]]),0)</f>
        <v>0</v>
      </c>
      <c r="R595" s="8">
        <f>SUMIF(Cocina[Número de Orden],Sala[[#This Row],[Número de Orden]],Cocina[Ganancia bruta])</f>
        <v>139</v>
      </c>
      <c r="S595" s="8">
        <f>SUMIF(Cocina[Número de Orden],Sala[[#This Row],[Número de Orden]],Cocina[Costo Unitario])</f>
        <v>45</v>
      </c>
      <c r="T595" s="2">
        <f>Sala[[#This Row],[Fecha de Salida]]</f>
        <v>45022</v>
      </c>
      <c r="U595" s="7" t="str">
        <f>TEXT(Sala[[#This Row],[Fecha factura]],"dddd")</f>
        <v>jueves</v>
      </c>
      <c r="V595" t="str">
        <f>IF(Sala[[#This Row],[Tiempo de degustación]]&gt;0,"Sí","No")</f>
        <v>No</v>
      </c>
      <c r="W595" s="19">
        <f>IF(Sala[[#This Row],[Cobrada]]="Sí",Sala[[#This Row],[Monto total]],0)</f>
        <v>0</v>
      </c>
    </row>
    <row r="596" spans="1:23" x14ac:dyDescent="0.25">
      <c r="A596">
        <v>9</v>
      </c>
      <c r="B596" t="s">
        <v>46</v>
      </c>
      <c r="C596">
        <v>5</v>
      </c>
      <c r="D596" s="2">
        <v>45022</v>
      </c>
      <c r="E596" s="3">
        <v>0.12708333333333333</v>
      </c>
      <c r="F596" s="2">
        <v>45022</v>
      </c>
      <c r="G596" s="3">
        <v>0.22708333333333333</v>
      </c>
      <c r="H596" s="1" t="s">
        <v>16</v>
      </c>
      <c r="I596" t="s">
        <v>8</v>
      </c>
      <c r="J596" t="s">
        <v>601</v>
      </c>
      <c r="K596" s="9">
        <v>40.33</v>
      </c>
      <c r="L596" t="s">
        <v>28</v>
      </c>
      <c r="M596">
        <v>595</v>
      </c>
      <c r="N596" t="s">
        <v>21</v>
      </c>
      <c r="O596" s="3">
        <f>(Sala[[#This Row],[Hora de Salida]]-Sala[[#This Row],[Hora de llegada]])+IF(Sala[[#This Row],[Estado de la Mesa]]="Ocupada",(TEXT((15/(60*24)),"h:mm")),(TEXT(0,"h:mm")))</f>
        <v>0.11041666666666668</v>
      </c>
      <c r="P596" s="5" t="str">
        <f>TEXT(((SUMIF(Cocina[Número de Orden],Sala[[#This Row],[Número de Orden]],Cocina[Tiempo de Preparación]))/(60*24)),"h:mm")</f>
        <v>0:49</v>
      </c>
      <c r="Q596" s="3">
        <f>MAX((Sala[[#This Row],[Tiempo de permanencia]]-Sala[[#This Row],[Tiempo de preparación]]),0)</f>
        <v>7.6388888888888895E-2</v>
      </c>
      <c r="R596" s="8">
        <f>SUMIF(Cocina[Número de Orden],Sala[[#This Row],[Número de Orden]],Cocina[Ganancia bruta])</f>
        <v>72</v>
      </c>
      <c r="S596" s="8">
        <f>SUMIF(Cocina[Número de Orden],Sala[[#This Row],[Número de Orden]],Cocina[Costo Unitario])</f>
        <v>31</v>
      </c>
      <c r="T596" s="2">
        <f>Sala[[#This Row],[Fecha de Salida]]</f>
        <v>45022</v>
      </c>
      <c r="U596" s="7" t="str">
        <f>TEXT(Sala[[#This Row],[Fecha factura]],"dddd")</f>
        <v>jueves</v>
      </c>
      <c r="V596" t="str">
        <f>IF(Sala[[#This Row],[Tiempo de degustación]]&gt;0,"Sí","No")</f>
        <v>Sí</v>
      </c>
      <c r="W596" s="19">
        <f>IF(Sala[[#This Row],[Cobrada]]="Sí",Sala[[#This Row],[Monto total]],0)</f>
        <v>72</v>
      </c>
    </row>
    <row r="597" spans="1:23" x14ac:dyDescent="0.25">
      <c r="A597">
        <v>18</v>
      </c>
      <c r="B597" t="s">
        <v>510</v>
      </c>
      <c r="C597">
        <v>2</v>
      </c>
      <c r="D597" s="2">
        <v>45022</v>
      </c>
      <c r="E597" s="3">
        <v>5.6250000000000001E-2</v>
      </c>
      <c r="F597" s="2">
        <v>45022</v>
      </c>
      <c r="G597" s="3">
        <v>0.15208333333333332</v>
      </c>
      <c r="H597" s="1" t="s">
        <v>16</v>
      </c>
      <c r="I597" t="s">
        <v>8</v>
      </c>
      <c r="J597" t="s">
        <v>600</v>
      </c>
      <c r="K597" s="9">
        <v>23.7</v>
      </c>
      <c r="L597" t="s">
        <v>28</v>
      </c>
      <c r="M597">
        <v>596</v>
      </c>
      <c r="N597" t="s">
        <v>44</v>
      </c>
      <c r="O597" s="3">
        <f>(Sala[[#This Row],[Hora de Salida]]-Sala[[#This Row],[Hora de llegada]])+IF(Sala[[#This Row],[Estado de la Mesa]]="Ocupada",(TEXT((15/(60*24)),"h:mm")),(TEXT(0,"h:mm")))</f>
        <v>0.10625</v>
      </c>
      <c r="P597" s="5" t="str">
        <f>TEXT(((SUMIF(Cocina[Número de Orden],Sala[[#This Row],[Número de Orden]],Cocina[Tiempo de Preparación]))/(60*24)),"h:mm")</f>
        <v>2:38</v>
      </c>
      <c r="Q597" s="3">
        <f>MAX((Sala[[#This Row],[Tiempo de permanencia]]-Sala[[#This Row],[Tiempo de preparación]]),0)</f>
        <v>0</v>
      </c>
      <c r="R597" s="8">
        <f>SUMIF(Cocina[Número de Orden],Sala[[#This Row],[Número de Orden]],Cocina[Ganancia bruta])</f>
        <v>240</v>
      </c>
      <c r="S597" s="8">
        <f>SUMIF(Cocina[Número de Orden],Sala[[#This Row],[Número de Orden]],Cocina[Costo Unitario])</f>
        <v>62</v>
      </c>
      <c r="T597" s="2">
        <f>Sala[[#This Row],[Fecha de Salida]]</f>
        <v>45022</v>
      </c>
      <c r="U597" s="7" t="str">
        <f>TEXT(Sala[[#This Row],[Fecha factura]],"dddd")</f>
        <v>jueves</v>
      </c>
      <c r="V597" t="str">
        <f>IF(Sala[[#This Row],[Tiempo de degustación]]&gt;0,"Sí","No")</f>
        <v>No</v>
      </c>
      <c r="W597" s="19">
        <f>IF(Sala[[#This Row],[Cobrada]]="Sí",Sala[[#This Row],[Monto total]],0)</f>
        <v>0</v>
      </c>
    </row>
    <row r="598" spans="1:23" x14ac:dyDescent="0.25">
      <c r="A598">
        <v>16</v>
      </c>
      <c r="B598" t="s">
        <v>452</v>
      </c>
      <c r="C598">
        <v>1</v>
      </c>
      <c r="D598" s="2">
        <v>45022</v>
      </c>
      <c r="E598" s="3">
        <v>3.5416666666666666E-2</v>
      </c>
      <c r="F598" s="2">
        <v>45022</v>
      </c>
      <c r="G598" s="3">
        <v>0.16041666666666668</v>
      </c>
      <c r="H598" s="1" t="s">
        <v>11</v>
      </c>
      <c r="I598" t="s">
        <v>8</v>
      </c>
      <c r="J598" t="s">
        <v>601</v>
      </c>
      <c r="K598" s="9">
        <v>45.46</v>
      </c>
      <c r="L598" t="s">
        <v>28</v>
      </c>
      <c r="M598">
        <v>597</v>
      </c>
      <c r="N598" t="s">
        <v>32</v>
      </c>
      <c r="O598" s="3">
        <f>(Sala[[#This Row],[Hora de Salida]]-Sala[[#This Row],[Hora de llegada]])+IF(Sala[[#This Row],[Estado de la Mesa]]="Ocupada",(TEXT((15/(60*24)),"h:mm")),(TEXT(0,"h:mm")))</f>
        <v>0.13541666666666666</v>
      </c>
      <c r="P598" s="5" t="str">
        <f>TEXT(((SUMIF(Cocina[Número de Orden],Sala[[#This Row],[Número de Orden]],Cocina[Tiempo de Preparación]))/(60*24)),"h:mm")</f>
        <v>2:21</v>
      </c>
      <c r="Q598" s="3">
        <f>MAX((Sala[[#This Row],[Tiempo de permanencia]]-Sala[[#This Row],[Tiempo de preparación]]),0)</f>
        <v>3.7499999999999992E-2</v>
      </c>
      <c r="R598" s="8">
        <f>SUMIF(Cocina[Número de Orden],Sala[[#This Row],[Número de Orden]],Cocina[Ganancia bruta])</f>
        <v>150</v>
      </c>
      <c r="S598" s="8">
        <f>SUMIF(Cocina[Número de Orden],Sala[[#This Row],[Número de Orden]],Cocina[Costo Unitario])</f>
        <v>65</v>
      </c>
      <c r="T598" s="2">
        <f>Sala[[#This Row],[Fecha de Salida]]</f>
        <v>45022</v>
      </c>
      <c r="U598" s="7" t="str">
        <f>TEXT(Sala[[#This Row],[Fecha factura]],"dddd")</f>
        <v>jueves</v>
      </c>
      <c r="V598" t="str">
        <f>IF(Sala[[#This Row],[Tiempo de degustación]]&gt;0,"Sí","No")</f>
        <v>Sí</v>
      </c>
      <c r="W598" s="19">
        <f>IF(Sala[[#This Row],[Cobrada]]="Sí",Sala[[#This Row],[Monto total]],0)</f>
        <v>150</v>
      </c>
    </row>
    <row r="599" spans="1:23" x14ac:dyDescent="0.25">
      <c r="A599">
        <v>9</v>
      </c>
      <c r="B599" t="s">
        <v>511</v>
      </c>
      <c r="C599">
        <v>6</v>
      </c>
      <c r="D599" s="2">
        <v>45022</v>
      </c>
      <c r="E599" s="3">
        <v>0.1361111111111111</v>
      </c>
      <c r="F599" s="2">
        <v>45022</v>
      </c>
      <c r="G599" s="3">
        <v>0.29097222222222224</v>
      </c>
      <c r="H599" s="1" t="s">
        <v>20</v>
      </c>
      <c r="I599" t="s">
        <v>8</v>
      </c>
      <c r="J599" t="s">
        <v>601</v>
      </c>
      <c r="K599" s="9">
        <v>11.31</v>
      </c>
      <c r="L599" t="s">
        <v>9</v>
      </c>
      <c r="M599">
        <v>598</v>
      </c>
      <c r="N599" t="s">
        <v>594</v>
      </c>
      <c r="O599" s="3">
        <f>(Sala[[#This Row],[Hora de Salida]]-Sala[[#This Row],[Hora de llegada]])+IF(Sala[[#This Row],[Estado de la Mesa]]="Ocupada",(TEXT((15/(60*24)),"h:mm")),(TEXT(0,"h:mm")))</f>
        <v>0.15486111111111114</v>
      </c>
      <c r="P599" s="5" t="str">
        <f>TEXT(((SUMIF(Cocina[Número de Orden],Sala[[#This Row],[Número de Orden]],Cocina[Tiempo de Preparación]))/(60*24)),"h:mm")</f>
        <v>1:21</v>
      </c>
      <c r="Q599" s="3">
        <f>MAX((Sala[[#This Row],[Tiempo de permanencia]]-Sala[[#This Row],[Tiempo de preparación]]),0)</f>
        <v>9.8611111111111149E-2</v>
      </c>
      <c r="R599" s="8">
        <f>SUMIF(Cocina[Número de Orden],Sala[[#This Row],[Número de Orden]],Cocina[Ganancia bruta])</f>
        <v>209</v>
      </c>
      <c r="S599" s="8">
        <f>SUMIF(Cocina[Número de Orden],Sala[[#This Row],[Número de Orden]],Cocina[Costo Unitario])</f>
        <v>53</v>
      </c>
      <c r="T599" s="2">
        <f>Sala[[#This Row],[Fecha de Salida]]</f>
        <v>45022</v>
      </c>
      <c r="U599" s="7" t="str">
        <f>TEXT(Sala[[#This Row],[Fecha factura]],"dddd")</f>
        <v>jueves</v>
      </c>
      <c r="V599" t="str">
        <f>IF(Sala[[#This Row],[Tiempo de degustación]]&gt;0,"Sí","No")</f>
        <v>Sí</v>
      </c>
      <c r="W599" s="19">
        <f>IF(Sala[[#This Row],[Cobrada]]="Sí",Sala[[#This Row],[Monto total]],0)</f>
        <v>209</v>
      </c>
    </row>
    <row r="600" spans="1:23" x14ac:dyDescent="0.25">
      <c r="A600">
        <v>11</v>
      </c>
      <c r="B600" t="s">
        <v>512</v>
      </c>
      <c r="C600">
        <v>3</v>
      </c>
      <c r="D600" s="2">
        <v>45022</v>
      </c>
      <c r="E600" s="3">
        <v>2.361111111111111E-2</v>
      </c>
      <c r="F600" s="2">
        <v>45022</v>
      </c>
      <c r="G600" s="3">
        <v>0.18124999999999999</v>
      </c>
      <c r="H600" s="1" t="s">
        <v>16</v>
      </c>
      <c r="I600" t="s">
        <v>8</v>
      </c>
      <c r="J600" t="s">
        <v>601</v>
      </c>
      <c r="K600" s="9">
        <v>30.97</v>
      </c>
      <c r="L600" t="s">
        <v>17</v>
      </c>
      <c r="M600">
        <v>599</v>
      </c>
      <c r="N600" t="s">
        <v>21</v>
      </c>
      <c r="O600" s="3">
        <f>(Sala[[#This Row],[Hora de Salida]]-Sala[[#This Row],[Hora de llegada]])+IF(Sala[[#This Row],[Estado de la Mesa]]="Ocupada",(TEXT((15/(60*24)),"h:mm")),(TEXT(0,"h:mm")))</f>
        <v>0.15763888888888888</v>
      </c>
      <c r="P600" s="5" t="str">
        <f>TEXT(((SUMIF(Cocina[Número de Orden],Sala[[#This Row],[Número de Orden]],Cocina[Tiempo de Preparación]))/(60*24)),"h:mm")</f>
        <v>1:48</v>
      </c>
      <c r="Q600" s="3">
        <f>MAX((Sala[[#This Row],[Tiempo de permanencia]]-Sala[[#This Row],[Tiempo de preparación]]),0)</f>
        <v>8.2638888888888887E-2</v>
      </c>
      <c r="R600" s="8">
        <f>SUMIF(Cocina[Número de Orden],Sala[[#This Row],[Número de Orden]],Cocina[Ganancia bruta])</f>
        <v>169</v>
      </c>
      <c r="S600" s="8">
        <f>SUMIF(Cocina[Número de Orden],Sala[[#This Row],[Número de Orden]],Cocina[Costo Unitario])</f>
        <v>60</v>
      </c>
      <c r="T600" s="2">
        <f>Sala[[#This Row],[Fecha de Salida]]</f>
        <v>45022</v>
      </c>
      <c r="U600" s="7" t="str">
        <f>TEXT(Sala[[#This Row],[Fecha factura]],"dddd")</f>
        <v>jueves</v>
      </c>
      <c r="V600" t="str">
        <f>IF(Sala[[#This Row],[Tiempo de degustación]]&gt;0,"Sí","No")</f>
        <v>Sí</v>
      </c>
      <c r="W600" s="19">
        <f>IF(Sala[[#This Row],[Cobrada]]="Sí",Sala[[#This Row],[Monto total]],0)</f>
        <v>169</v>
      </c>
    </row>
    <row r="601" spans="1:23" x14ac:dyDescent="0.25">
      <c r="A601">
        <v>14</v>
      </c>
      <c r="B601" t="s">
        <v>513</v>
      </c>
      <c r="C601">
        <v>4</v>
      </c>
      <c r="D601" s="2">
        <v>45022</v>
      </c>
      <c r="E601" s="3">
        <v>0.16527777777777777</v>
      </c>
      <c r="F601" s="2">
        <v>45022</v>
      </c>
      <c r="G601" s="3">
        <v>0.20902777777777778</v>
      </c>
      <c r="H601" s="1" t="s">
        <v>7</v>
      </c>
      <c r="I601" t="s">
        <v>8</v>
      </c>
      <c r="J601" t="s">
        <v>600</v>
      </c>
      <c r="K601" s="9">
        <v>41.35</v>
      </c>
      <c r="L601" t="s">
        <v>28</v>
      </c>
      <c r="M601">
        <v>600</v>
      </c>
      <c r="N601" t="s">
        <v>47</v>
      </c>
      <c r="O601" s="3">
        <f>(Sala[[#This Row],[Hora de Salida]]-Sala[[#This Row],[Hora de llegada]])+IF(Sala[[#This Row],[Estado de la Mesa]]="Ocupada",(TEXT((15/(60*24)),"h:mm")),(TEXT(0,"h:mm")))</f>
        <v>5.4166666666666675E-2</v>
      </c>
      <c r="P601" s="5" t="str">
        <f>TEXT(((SUMIF(Cocina[Número de Orden],Sala[[#This Row],[Número de Orden]],Cocina[Tiempo de Preparación]))/(60*24)),"h:mm")</f>
        <v>1:05</v>
      </c>
      <c r="Q601" s="3">
        <f>MAX((Sala[[#This Row],[Tiempo de permanencia]]-Sala[[#This Row],[Tiempo de preparación]]),0)</f>
        <v>9.0277777777777873E-3</v>
      </c>
      <c r="R601" s="8">
        <f>SUMIF(Cocina[Número de Orden],Sala[[#This Row],[Número de Orden]],Cocina[Ganancia bruta])</f>
        <v>144</v>
      </c>
      <c r="S601" s="8">
        <f>SUMIF(Cocina[Número de Orden],Sala[[#This Row],[Número de Orden]],Cocina[Costo Unitario])</f>
        <v>34</v>
      </c>
      <c r="T601" s="2">
        <f>Sala[[#This Row],[Fecha de Salida]]</f>
        <v>45022</v>
      </c>
      <c r="U601" s="7" t="str">
        <f>TEXT(Sala[[#This Row],[Fecha factura]],"dddd")</f>
        <v>jueves</v>
      </c>
      <c r="V601" t="str">
        <f>IF(Sala[[#This Row],[Tiempo de degustación]]&gt;0,"Sí","No")</f>
        <v>Sí</v>
      </c>
      <c r="W601" s="19">
        <f>IF(Sala[[#This Row],[Cobrada]]="Sí",Sala[[#This Row],[Monto total]],0)</f>
        <v>144</v>
      </c>
    </row>
    <row r="602" spans="1:23" x14ac:dyDescent="0.25">
      <c r="A602">
        <v>13</v>
      </c>
      <c r="B602" t="s">
        <v>51</v>
      </c>
      <c r="C602">
        <v>1</v>
      </c>
      <c r="D602" s="2">
        <v>45022</v>
      </c>
      <c r="E602" s="3">
        <v>0.11319444444444444</v>
      </c>
      <c r="F602" s="2">
        <v>45022</v>
      </c>
      <c r="G602" s="3">
        <v>0.26041666666666669</v>
      </c>
      <c r="H602" s="1" t="s">
        <v>23</v>
      </c>
      <c r="I602" t="s">
        <v>25</v>
      </c>
      <c r="J602" t="s">
        <v>601</v>
      </c>
      <c r="K602" s="9">
        <v>16.809999999999999</v>
      </c>
      <c r="L602" t="s">
        <v>17</v>
      </c>
      <c r="M602">
        <v>601</v>
      </c>
      <c r="N602" t="s">
        <v>593</v>
      </c>
      <c r="O602" s="3">
        <f>(Sala[[#This Row],[Hora de Salida]]-Sala[[#This Row],[Hora de llegada]])+IF(Sala[[#This Row],[Estado de la Mesa]]="Ocupada",(TEXT((15/(60*24)),"h:mm")),(TEXT(0,"h:mm")))</f>
        <v>0.14722222222222225</v>
      </c>
      <c r="P602" s="5" t="str">
        <f>TEXT(((SUMIF(Cocina[Número de Orden],Sala[[#This Row],[Número de Orden]],Cocina[Tiempo de Preparación]))/(60*24)),"h:mm")</f>
        <v>1:55</v>
      </c>
      <c r="Q602" s="3">
        <f>MAX((Sala[[#This Row],[Tiempo de permanencia]]-Sala[[#This Row],[Tiempo de preparación]]),0)</f>
        <v>6.7361111111111149E-2</v>
      </c>
      <c r="R602" s="8">
        <f>SUMIF(Cocina[Número de Orden],Sala[[#This Row],[Número de Orden]],Cocina[Ganancia bruta])</f>
        <v>292</v>
      </c>
      <c r="S602" s="8">
        <f>SUMIF(Cocina[Número de Orden],Sala[[#This Row],[Número de Orden]],Cocina[Costo Unitario])</f>
        <v>76</v>
      </c>
      <c r="T602" s="2">
        <f>Sala[[#This Row],[Fecha de Salida]]</f>
        <v>45022</v>
      </c>
      <c r="U602" s="7" t="str">
        <f>TEXT(Sala[[#This Row],[Fecha factura]],"dddd")</f>
        <v>jueves</v>
      </c>
      <c r="V602" t="str">
        <f>IF(Sala[[#This Row],[Tiempo de degustación]]&gt;0,"Sí","No")</f>
        <v>Sí</v>
      </c>
      <c r="W602" s="19">
        <f>IF(Sala[[#This Row],[Cobrada]]="Sí",Sala[[#This Row],[Monto total]],0)</f>
        <v>292</v>
      </c>
    </row>
    <row r="603" spans="1:23" x14ac:dyDescent="0.25">
      <c r="A603">
        <v>12</v>
      </c>
      <c r="B603" t="s">
        <v>514</v>
      </c>
      <c r="C603">
        <v>3</v>
      </c>
      <c r="D603" s="2">
        <v>45022</v>
      </c>
      <c r="E603" s="3">
        <v>0.16111111111111112</v>
      </c>
      <c r="F603" s="2">
        <v>45022</v>
      </c>
      <c r="G603" s="3">
        <v>0.29166666666666669</v>
      </c>
      <c r="H603" s="1" t="s">
        <v>16</v>
      </c>
      <c r="I603" t="s">
        <v>8</v>
      </c>
      <c r="J603" t="s">
        <v>13</v>
      </c>
      <c r="K603" s="9">
        <v>16.5</v>
      </c>
      <c r="L603" t="s">
        <v>9</v>
      </c>
      <c r="M603">
        <v>602</v>
      </c>
      <c r="N603" t="s">
        <v>594</v>
      </c>
      <c r="O603" s="3">
        <f>(Sala[[#This Row],[Hora de Salida]]-Sala[[#This Row],[Hora de llegada]])+IF(Sala[[#This Row],[Estado de la Mesa]]="Ocupada",(TEXT((15/(60*24)),"h:mm")),(TEXT(0,"h:mm")))</f>
        <v>0.13055555555555556</v>
      </c>
      <c r="P603" s="5" t="str">
        <f>TEXT(((SUMIF(Cocina[Número de Orden],Sala[[#This Row],[Número de Orden]],Cocina[Tiempo de Preparación]))/(60*24)),"h:mm")</f>
        <v>2:42</v>
      </c>
      <c r="Q603" s="3">
        <f>MAX((Sala[[#This Row],[Tiempo de permanencia]]-Sala[[#This Row],[Tiempo de preparación]]),0)</f>
        <v>1.8055555555555561E-2</v>
      </c>
      <c r="R603" s="8">
        <f>SUMIF(Cocina[Número de Orden],Sala[[#This Row],[Número de Orden]],Cocina[Ganancia bruta])</f>
        <v>266</v>
      </c>
      <c r="S603" s="8">
        <f>SUMIF(Cocina[Número de Orden],Sala[[#This Row],[Número de Orden]],Cocina[Costo Unitario])</f>
        <v>77</v>
      </c>
      <c r="T603" s="2">
        <f>Sala[[#This Row],[Fecha de Salida]]</f>
        <v>45022</v>
      </c>
      <c r="U603" s="7" t="str">
        <f>TEXT(Sala[[#This Row],[Fecha factura]],"dddd")</f>
        <v>jueves</v>
      </c>
      <c r="V603" t="str">
        <f>IF(Sala[[#This Row],[Tiempo de degustación]]&gt;0,"Sí","No")</f>
        <v>Sí</v>
      </c>
      <c r="W603" s="19">
        <f>IF(Sala[[#This Row],[Cobrada]]="Sí",Sala[[#This Row],[Monto total]],0)</f>
        <v>266</v>
      </c>
    </row>
    <row r="604" spans="1:23" x14ac:dyDescent="0.25">
      <c r="A604">
        <v>19</v>
      </c>
      <c r="B604" t="s">
        <v>169</v>
      </c>
      <c r="C604">
        <v>6</v>
      </c>
      <c r="D604" s="2">
        <v>45022</v>
      </c>
      <c r="E604" s="3">
        <v>3.5416666666666666E-2</v>
      </c>
      <c r="F604" s="2">
        <v>45022</v>
      </c>
      <c r="G604" s="3">
        <v>0.18124999999999999</v>
      </c>
      <c r="H604" s="1" t="s">
        <v>11</v>
      </c>
      <c r="I604" t="s">
        <v>8</v>
      </c>
      <c r="J604" t="s">
        <v>601</v>
      </c>
      <c r="K604" s="9">
        <v>24.2</v>
      </c>
      <c r="L604" t="s">
        <v>17</v>
      </c>
      <c r="M604">
        <v>603</v>
      </c>
      <c r="N604" t="s">
        <v>34</v>
      </c>
      <c r="O604" s="3">
        <f>(Sala[[#This Row],[Hora de Salida]]-Sala[[#This Row],[Hora de llegada]])+IF(Sala[[#This Row],[Estado de la Mesa]]="Ocupada",(TEXT((15/(60*24)),"h:mm")),(TEXT(0,"h:mm")))</f>
        <v>0.14583333333333331</v>
      </c>
      <c r="P604" s="5" t="str">
        <f>TEXT(((SUMIF(Cocina[Número de Orden],Sala[[#This Row],[Número de Orden]],Cocina[Tiempo de Preparación]))/(60*24)),"h:mm")</f>
        <v>0:17</v>
      </c>
      <c r="Q604" s="3">
        <f>MAX((Sala[[#This Row],[Tiempo de permanencia]]-Sala[[#This Row],[Tiempo de preparación]]),0)</f>
        <v>0.13402777777777775</v>
      </c>
      <c r="R604" s="8">
        <f>SUMIF(Cocina[Número de Orden],Sala[[#This Row],[Número de Orden]],Cocina[Ganancia bruta])</f>
        <v>62</v>
      </c>
      <c r="S604" s="8">
        <f>SUMIF(Cocina[Número de Orden],Sala[[#This Row],[Número de Orden]],Cocina[Costo Unitario])</f>
        <v>19</v>
      </c>
      <c r="T604" s="2">
        <f>Sala[[#This Row],[Fecha de Salida]]</f>
        <v>45022</v>
      </c>
      <c r="U604" s="7" t="str">
        <f>TEXT(Sala[[#This Row],[Fecha factura]],"dddd")</f>
        <v>jueves</v>
      </c>
      <c r="V604" t="str">
        <f>IF(Sala[[#This Row],[Tiempo de degustación]]&gt;0,"Sí","No")</f>
        <v>Sí</v>
      </c>
      <c r="W604" s="19">
        <f>IF(Sala[[#This Row],[Cobrada]]="Sí",Sala[[#This Row],[Monto total]],0)</f>
        <v>62</v>
      </c>
    </row>
    <row r="605" spans="1:23" x14ac:dyDescent="0.25">
      <c r="A605">
        <v>14</v>
      </c>
      <c r="B605" t="s">
        <v>249</v>
      </c>
      <c r="C605">
        <v>5</v>
      </c>
      <c r="D605" s="2">
        <v>45022</v>
      </c>
      <c r="E605" s="3">
        <v>5.4166666666666669E-2</v>
      </c>
      <c r="F605" s="2">
        <v>45022</v>
      </c>
      <c r="G605" s="3">
        <v>0.21944444444444444</v>
      </c>
      <c r="H605" s="1" t="s">
        <v>16</v>
      </c>
      <c r="I605" t="s">
        <v>8</v>
      </c>
      <c r="J605" t="s">
        <v>601</v>
      </c>
      <c r="K605" s="9">
        <v>42.6</v>
      </c>
      <c r="L605" t="s">
        <v>28</v>
      </c>
      <c r="M605">
        <v>604</v>
      </c>
      <c r="N605" t="s">
        <v>44</v>
      </c>
      <c r="O605" s="3">
        <f>(Sala[[#This Row],[Hora de Salida]]-Sala[[#This Row],[Hora de llegada]])+IF(Sala[[#This Row],[Estado de la Mesa]]="Ocupada",(TEXT((15/(60*24)),"h:mm")),(TEXT(0,"h:mm")))</f>
        <v>0.17569444444444443</v>
      </c>
      <c r="P605" s="5" t="str">
        <f>TEXT(((SUMIF(Cocina[Número de Orden],Sala[[#This Row],[Número de Orden]],Cocina[Tiempo de Preparación]))/(60*24)),"h:mm")</f>
        <v>0:42</v>
      </c>
      <c r="Q605" s="3">
        <f>MAX((Sala[[#This Row],[Tiempo de permanencia]]-Sala[[#This Row],[Tiempo de preparación]]),0)</f>
        <v>0.14652777777777776</v>
      </c>
      <c r="R605" s="8">
        <f>SUMIF(Cocina[Número de Orden],Sala[[#This Row],[Número de Orden]],Cocina[Ganancia bruta])</f>
        <v>105</v>
      </c>
      <c r="S605" s="8">
        <f>SUMIF(Cocina[Número de Orden],Sala[[#This Row],[Número de Orden]],Cocina[Costo Unitario])</f>
        <v>21</v>
      </c>
      <c r="T605" s="2">
        <f>Sala[[#This Row],[Fecha de Salida]]</f>
        <v>45022</v>
      </c>
      <c r="U605" s="7" t="str">
        <f>TEXT(Sala[[#This Row],[Fecha factura]],"dddd")</f>
        <v>jueves</v>
      </c>
      <c r="V605" t="str">
        <f>IF(Sala[[#This Row],[Tiempo de degustación]]&gt;0,"Sí","No")</f>
        <v>Sí</v>
      </c>
      <c r="W605" s="19">
        <f>IF(Sala[[#This Row],[Cobrada]]="Sí",Sala[[#This Row],[Monto total]],0)</f>
        <v>105</v>
      </c>
    </row>
    <row r="606" spans="1:23" x14ac:dyDescent="0.25">
      <c r="A606">
        <v>19</v>
      </c>
      <c r="B606" t="s">
        <v>515</v>
      </c>
      <c r="C606">
        <v>2</v>
      </c>
      <c r="D606" s="2">
        <v>45022</v>
      </c>
      <c r="E606" s="3">
        <v>0.11736111111111111</v>
      </c>
      <c r="F606" s="2">
        <v>45022</v>
      </c>
      <c r="G606" s="3">
        <v>0.26666666666666666</v>
      </c>
      <c r="H606" s="1" t="s">
        <v>7</v>
      </c>
      <c r="I606" t="s">
        <v>8</v>
      </c>
      <c r="J606" t="s">
        <v>13</v>
      </c>
      <c r="K606" s="9">
        <v>24.38</v>
      </c>
      <c r="L606" t="s">
        <v>28</v>
      </c>
      <c r="M606">
        <v>605</v>
      </c>
      <c r="N606" t="s">
        <v>34</v>
      </c>
      <c r="O606" s="3">
        <f>(Sala[[#This Row],[Hora de Salida]]-Sala[[#This Row],[Hora de llegada]])+IF(Sala[[#This Row],[Estado de la Mesa]]="Ocupada",(TEXT((15/(60*24)),"h:mm")),(TEXT(0,"h:mm")))</f>
        <v>0.15972222222222221</v>
      </c>
      <c r="P606" s="5" t="str">
        <f>TEXT(((SUMIF(Cocina[Número de Orden],Sala[[#This Row],[Número de Orden]],Cocina[Tiempo de Preparación]))/(60*24)),"h:mm")</f>
        <v>2:56</v>
      </c>
      <c r="Q606" s="3">
        <f>MAX((Sala[[#This Row],[Tiempo de permanencia]]-Sala[[#This Row],[Tiempo de preparación]]),0)</f>
        <v>3.7499999999999992E-2</v>
      </c>
      <c r="R606" s="8">
        <f>SUMIF(Cocina[Número de Orden],Sala[[#This Row],[Número de Orden]],Cocina[Ganancia bruta])</f>
        <v>220</v>
      </c>
      <c r="S606" s="8">
        <f>SUMIF(Cocina[Número de Orden],Sala[[#This Row],[Número de Orden]],Cocina[Costo Unitario])</f>
        <v>76</v>
      </c>
      <c r="T606" s="2">
        <f>Sala[[#This Row],[Fecha de Salida]]</f>
        <v>45022</v>
      </c>
      <c r="U606" s="7" t="str">
        <f>TEXT(Sala[[#This Row],[Fecha factura]],"dddd")</f>
        <v>jueves</v>
      </c>
      <c r="V606" t="str">
        <f>IF(Sala[[#This Row],[Tiempo de degustación]]&gt;0,"Sí","No")</f>
        <v>Sí</v>
      </c>
      <c r="W606" s="19">
        <f>IF(Sala[[#This Row],[Cobrada]]="Sí",Sala[[#This Row],[Monto total]],0)</f>
        <v>220</v>
      </c>
    </row>
    <row r="607" spans="1:23" x14ac:dyDescent="0.25">
      <c r="A607">
        <v>1</v>
      </c>
      <c r="B607" t="s">
        <v>444</v>
      </c>
      <c r="C607">
        <v>2</v>
      </c>
      <c r="D607" s="2">
        <v>45022</v>
      </c>
      <c r="E607" s="3">
        <v>0.13472222222222222</v>
      </c>
      <c r="F607" s="2">
        <v>45022</v>
      </c>
      <c r="G607" s="3">
        <v>0.25416666666666665</v>
      </c>
      <c r="H607" s="1" t="s">
        <v>20</v>
      </c>
      <c r="I607" t="s">
        <v>8</v>
      </c>
      <c r="J607" t="s">
        <v>601</v>
      </c>
      <c r="K607" s="9">
        <v>31.58</v>
      </c>
      <c r="L607" t="s">
        <v>28</v>
      </c>
      <c r="M607">
        <v>606</v>
      </c>
      <c r="N607" t="s">
        <v>29</v>
      </c>
      <c r="O607" s="3">
        <f>(Sala[[#This Row],[Hora de Salida]]-Sala[[#This Row],[Hora de llegada]])+IF(Sala[[#This Row],[Estado de la Mesa]]="Ocupada",(TEXT((15/(60*24)),"h:mm")),(TEXT(0,"h:mm")))</f>
        <v>0.12986111111111109</v>
      </c>
      <c r="P607" s="5" t="str">
        <f>TEXT(((SUMIF(Cocina[Número de Orden],Sala[[#This Row],[Número de Orden]],Cocina[Tiempo de Preparación]))/(60*24)),"h:mm")</f>
        <v>2:25</v>
      </c>
      <c r="Q607" s="3">
        <f>MAX((Sala[[#This Row],[Tiempo de permanencia]]-Sala[[#This Row],[Tiempo de preparación]]),0)</f>
        <v>2.9166666666666646E-2</v>
      </c>
      <c r="R607" s="8">
        <f>SUMIF(Cocina[Número de Orden],Sala[[#This Row],[Número de Orden]],Cocina[Ganancia bruta])</f>
        <v>183</v>
      </c>
      <c r="S607" s="8">
        <f>SUMIF(Cocina[Número de Orden],Sala[[#This Row],[Número de Orden]],Cocina[Costo Unitario])</f>
        <v>46</v>
      </c>
      <c r="T607" s="2">
        <f>Sala[[#This Row],[Fecha de Salida]]</f>
        <v>45022</v>
      </c>
      <c r="U607" s="7" t="str">
        <f>TEXT(Sala[[#This Row],[Fecha factura]],"dddd")</f>
        <v>jueves</v>
      </c>
      <c r="V607" t="str">
        <f>IF(Sala[[#This Row],[Tiempo de degustación]]&gt;0,"Sí","No")</f>
        <v>Sí</v>
      </c>
      <c r="W607" s="19">
        <f>IF(Sala[[#This Row],[Cobrada]]="Sí",Sala[[#This Row],[Monto total]],0)</f>
        <v>183</v>
      </c>
    </row>
    <row r="608" spans="1:23" x14ac:dyDescent="0.25">
      <c r="A608">
        <v>10</v>
      </c>
      <c r="B608" t="s">
        <v>60</v>
      </c>
      <c r="C608">
        <v>1</v>
      </c>
      <c r="D608" s="2">
        <v>45022</v>
      </c>
      <c r="E608" s="3">
        <v>5.8333333333333334E-2</v>
      </c>
      <c r="F608" s="2">
        <v>45022</v>
      </c>
      <c r="G608" s="3">
        <v>0.1451388888888889</v>
      </c>
      <c r="H608" s="1" t="s">
        <v>20</v>
      </c>
      <c r="I608" t="s">
        <v>8</v>
      </c>
      <c r="J608" t="s">
        <v>601</v>
      </c>
      <c r="K608" s="9">
        <v>28.9</v>
      </c>
      <c r="L608" t="s">
        <v>28</v>
      </c>
      <c r="M608">
        <v>607</v>
      </c>
      <c r="N608" t="s">
        <v>21</v>
      </c>
      <c r="O608" s="3">
        <f>(Sala[[#This Row],[Hora de Salida]]-Sala[[#This Row],[Hora de llegada]])+IF(Sala[[#This Row],[Estado de la Mesa]]="Ocupada",(TEXT((15/(60*24)),"h:mm")),(TEXT(0,"h:mm")))</f>
        <v>9.7222222222222238E-2</v>
      </c>
      <c r="P608" s="5" t="str">
        <f>TEXT(((SUMIF(Cocina[Número de Orden],Sala[[#This Row],[Número de Orden]],Cocina[Tiempo de Preparación]))/(60*24)),"h:mm")</f>
        <v>1:09</v>
      </c>
      <c r="Q608" s="3">
        <f>MAX((Sala[[#This Row],[Tiempo de permanencia]]-Sala[[#This Row],[Tiempo de preparación]]),0)</f>
        <v>4.9305555555555568E-2</v>
      </c>
      <c r="R608" s="8">
        <f>SUMIF(Cocina[Número de Orden],Sala[[#This Row],[Número de Orden]],Cocina[Ganancia bruta])</f>
        <v>68</v>
      </c>
      <c r="S608" s="8">
        <f>SUMIF(Cocina[Número de Orden],Sala[[#This Row],[Número de Orden]],Cocina[Costo Unitario])</f>
        <v>41</v>
      </c>
      <c r="T608" s="2">
        <f>Sala[[#This Row],[Fecha de Salida]]</f>
        <v>45022</v>
      </c>
      <c r="U608" s="7" t="str">
        <f>TEXT(Sala[[#This Row],[Fecha factura]],"dddd")</f>
        <v>jueves</v>
      </c>
      <c r="V608" t="str">
        <f>IF(Sala[[#This Row],[Tiempo de degustación]]&gt;0,"Sí","No")</f>
        <v>Sí</v>
      </c>
      <c r="W608" s="19">
        <f>IF(Sala[[#This Row],[Cobrada]]="Sí",Sala[[#This Row],[Monto total]],0)</f>
        <v>68</v>
      </c>
    </row>
    <row r="609" spans="1:23" x14ac:dyDescent="0.25">
      <c r="A609">
        <v>7</v>
      </c>
      <c r="B609" t="s">
        <v>516</v>
      </c>
      <c r="C609">
        <v>6</v>
      </c>
      <c r="D609" s="2">
        <v>45022</v>
      </c>
      <c r="E609" s="3">
        <v>0.16527777777777777</v>
      </c>
      <c r="F609" s="2">
        <v>45022</v>
      </c>
      <c r="G609" s="3">
        <v>0.30555555555555558</v>
      </c>
      <c r="H609" s="1" t="s">
        <v>7</v>
      </c>
      <c r="I609" t="s">
        <v>8</v>
      </c>
      <c r="J609" t="s">
        <v>601</v>
      </c>
      <c r="K609" s="9">
        <v>36.549999999999997</v>
      </c>
      <c r="L609" t="s">
        <v>9</v>
      </c>
      <c r="M609">
        <v>608</v>
      </c>
      <c r="N609" t="s">
        <v>594</v>
      </c>
      <c r="O609" s="3">
        <f>(Sala[[#This Row],[Hora de Salida]]-Sala[[#This Row],[Hora de llegada]])+IF(Sala[[#This Row],[Estado de la Mesa]]="Ocupada",(TEXT((15/(60*24)),"h:mm")),(TEXT(0,"h:mm")))</f>
        <v>0.14027777777777781</v>
      </c>
      <c r="P609" s="5" t="str">
        <f>TEXT(((SUMIF(Cocina[Número de Orden],Sala[[#This Row],[Número de Orden]],Cocina[Tiempo de Preparación]))/(60*24)),"h:mm")</f>
        <v>0:45</v>
      </c>
      <c r="Q609" s="3">
        <f>MAX((Sala[[#This Row],[Tiempo de permanencia]]-Sala[[#This Row],[Tiempo de preparación]]),0)</f>
        <v>0.10902777777777781</v>
      </c>
      <c r="R609" s="8">
        <f>SUMIF(Cocina[Número de Orden],Sala[[#This Row],[Número de Orden]],Cocina[Ganancia bruta])</f>
        <v>29</v>
      </c>
      <c r="S609" s="8">
        <f>SUMIF(Cocina[Número de Orden],Sala[[#This Row],[Número de Orden]],Cocina[Costo Unitario])</f>
        <v>17</v>
      </c>
      <c r="T609" s="2">
        <f>Sala[[#This Row],[Fecha de Salida]]</f>
        <v>45022</v>
      </c>
      <c r="U609" s="7" t="str">
        <f>TEXT(Sala[[#This Row],[Fecha factura]],"dddd")</f>
        <v>jueves</v>
      </c>
      <c r="V609" t="str">
        <f>IF(Sala[[#This Row],[Tiempo de degustación]]&gt;0,"Sí","No")</f>
        <v>Sí</v>
      </c>
      <c r="W609" s="19">
        <f>IF(Sala[[#This Row],[Cobrada]]="Sí",Sala[[#This Row],[Monto total]],0)</f>
        <v>29</v>
      </c>
    </row>
    <row r="610" spans="1:23" x14ac:dyDescent="0.25">
      <c r="A610">
        <v>1</v>
      </c>
      <c r="B610" t="s">
        <v>235</v>
      </c>
      <c r="C610">
        <v>4</v>
      </c>
      <c r="D610" s="2">
        <v>45022</v>
      </c>
      <c r="E610" s="3">
        <v>0.14097222222222222</v>
      </c>
      <c r="F610" s="2">
        <v>45022</v>
      </c>
      <c r="G610" s="3">
        <v>0.29305555555555557</v>
      </c>
      <c r="H610" s="1" t="s">
        <v>11</v>
      </c>
      <c r="I610" t="s">
        <v>8</v>
      </c>
      <c r="J610" t="s">
        <v>601</v>
      </c>
      <c r="K610" s="9">
        <v>23.29</v>
      </c>
      <c r="L610" t="s">
        <v>9</v>
      </c>
      <c r="M610">
        <v>609</v>
      </c>
      <c r="N610" t="s">
        <v>44</v>
      </c>
      <c r="O610" s="3">
        <f>(Sala[[#This Row],[Hora de Salida]]-Sala[[#This Row],[Hora de llegada]])+IF(Sala[[#This Row],[Estado de la Mesa]]="Ocupada",(TEXT((15/(60*24)),"h:mm")),(TEXT(0,"h:mm")))</f>
        <v>0.15208333333333335</v>
      </c>
      <c r="P610" s="5" t="str">
        <f>TEXT(((SUMIF(Cocina[Número de Orden],Sala[[#This Row],[Número de Orden]],Cocina[Tiempo de Preparación]))/(60*24)),"h:mm")</f>
        <v>0:27</v>
      </c>
      <c r="Q610" s="3">
        <f>MAX((Sala[[#This Row],[Tiempo de permanencia]]-Sala[[#This Row],[Tiempo de preparación]]),0)</f>
        <v>0.13333333333333336</v>
      </c>
      <c r="R610" s="8">
        <f>SUMIF(Cocina[Número de Orden],Sala[[#This Row],[Número de Orden]],Cocina[Ganancia bruta])</f>
        <v>32</v>
      </c>
      <c r="S610" s="8">
        <f>SUMIF(Cocina[Número de Orden],Sala[[#This Row],[Número de Orden]],Cocina[Costo Unitario])</f>
        <v>19</v>
      </c>
      <c r="T610" s="2">
        <f>Sala[[#This Row],[Fecha de Salida]]</f>
        <v>45022</v>
      </c>
      <c r="U610" s="7" t="str">
        <f>TEXT(Sala[[#This Row],[Fecha factura]],"dddd")</f>
        <v>jueves</v>
      </c>
      <c r="V610" t="str">
        <f>IF(Sala[[#This Row],[Tiempo de degustación]]&gt;0,"Sí","No")</f>
        <v>Sí</v>
      </c>
      <c r="W610" s="19">
        <f>IF(Sala[[#This Row],[Cobrada]]="Sí",Sala[[#This Row],[Monto total]],0)</f>
        <v>32</v>
      </c>
    </row>
    <row r="611" spans="1:23" x14ac:dyDescent="0.25">
      <c r="A611">
        <v>19</v>
      </c>
      <c r="B611" t="s">
        <v>40</v>
      </c>
      <c r="C611">
        <v>4</v>
      </c>
      <c r="D611" s="2">
        <v>45022</v>
      </c>
      <c r="E611" s="3">
        <v>9.166666666666666E-2</v>
      </c>
      <c r="F611" s="2">
        <v>45022</v>
      </c>
      <c r="G611" s="3">
        <v>0.17430555555555555</v>
      </c>
      <c r="H611" s="1" t="s">
        <v>20</v>
      </c>
      <c r="I611" t="s">
        <v>25</v>
      </c>
      <c r="J611" t="s">
        <v>601</v>
      </c>
      <c r="K611" s="9">
        <v>37.9</v>
      </c>
      <c r="L611" t="s">
        <v>28</v>
      </c>
      <c r="M611">
        <v>610</v>
      </c>
      <c r="N611" t="s">
        <v>21</v>
      </c>
      <c r="O611" s="3">
        <f>(Sala[[#This Row],[Hora de Salida]]-Sala[[#This Row],[Hora de llegada]])+IF(Sala[[#This Row],[Estado de la Mesa]]="Ocupada",(TEXT((15/(60*24)),"h:mm")),(TEXT(0,"h:mm")))</f>
        <v>9.3055555555555558E-2</v>
      </c>
      <c r="P611" s="5" t="str">
        <f>TEXT(((SUMIF(Cocina[Número de Orden],Sala[[#This Row],[Número de Orden]],Cocina[Tiempo de Preparación]))/(60*24)),"h:mm")</f>
        <v>0:47</v>
      </c>
      <c r="Q611" s="3">
        <f>MAX((Sala[[#This Row],[Tiempo de permanencia]]-Sala[[#This Row],[Tiempo de preparación]]),0)</f>
        <v>6.0416666666666667E-2</v>
      </c>
      <c r="R611" s="8">
        <f>SUMIF(Cocina[Número de Orden],Sala[[#This Row],[Número de Orden]],Cocina[Ganancia bruta])</f>
        <v>44</v>
      </c>
      <c r="S611" s="8">
        <f>SUMIF(Cocina[Número de Orden],Sala[[#This Row],[Número de Orden]],Cocina[Costo Unitario])</f>
        <v>25</v>
      </c>
      <c r="T611" s="2">
        <f>Sala[[#This Row],[Fecha de Salida]]</f>
        <v>45022</v>
      </c>
      <c r="U611" s="7" t="str">
        <f>TEXT(Sala[[#This Row],[Fecha factura]],"dddd")</f>
        <v>jueves</v>
      </c>
      <c r="V611" t="str">
        <f>IF(Sala[[#This Row],[Tiempo de degustación]]&gt;0,"Sí","No")</f>
        <v>Sí</v>
      </c>
      <c r="W611" s="19">
        <f>IF(Sala[[#This Row],[Cobrada]]="Sí",Sala[[#This Row],[Monto total]],0)</f>
        <v>44</v>
      </c>
    </row>
    <row r="612" spans="1:23" x14ac:dyDescent="0.25">
      <c r="A612">
        <v>13</v>
      </c>
      <c r="B612" t="s">
        <v>517</v>
      </c>
      <c r="C612">
        <v>1</v>
      </c>
      <c r="D612" s="2">
        <v>45022</v>
      </c>
      <c r="E612" s="3">
        <v>0.16319444444444445</v>
      </c>
      <c r="F612" s="2">
        <v>45022</v>
      </c>
      <c r="G612" s="3">
        <v>0.3215277777777778</v>
      </c>
      <c r="H612" s="1" t="s">
        <v>11</v>
      </c>
      <c r="I612" t="s">
        <v>8</v>
      </c>
      <c r="J612" t="s">
        <v>601</v>
      </c>
      <c r="K612" s="9">
        <v>44.28</v>
      </c>
      <c r="L612" t="s">
        <v>28</v>
      </c>
      <c r="M612">
        <v>611</v>
      </c>
      <c r="N612" t="s">
        <v>18</v>
      </c>
      <c r="O612" s="3">
        <f>(Sala[[#This Row],[Hora de Salida]]-Sala[[#This Row],[Hora de llegada]])+IF(Sala[[#This Row],[Estado de la Mesa]]="Ocupada",(TEXT((15/(60*24)),"h:mm")),(TEXT(0,"h:mm")))</f>
        <v>0.16875000000000001</v>
      </c>
      <c r="P612" s="5" t="str">
        <f>TEXT(((SUMIF(Cocina[Número de Orden],Sala[[#This Row],[Número de Orden]],Cocina[Tiempo de Preparación]))/(60*24)),"h:mm")</f>
        <v>1:23</v>
      </c>
      <c r="Q612" s="3">
        <f>MAX((Sala[[#This Row],[Tiempo de permanencia]]-Sala[[#This Row],[Tiempo de preparación]]),0)</f>
        <v>0.11111111111111112</v>
      </c>
      <c r="R612" s="8">
        <f>SUMIF(Cocina[Número de Orden],Sala[[#This Row],[Número de Orden]],Cocina[Ganancia bruta])</f>
        <v>78</v>
      </c>
      <c r="S612" s="8">
        <f>SUMIF(Cocina[Número de Orden],Sala[[#This Row],[Número de Orden]],Cocina[Costo Unitario])</f>
        <v>35</v>
      </c>
      <c r="T612" s="2">
        <f>Sala[[#This Row],[Fecha de Salida]]</f>
        <v>45022</v>
      </c>
      <c r="U612" s="7" t="str">
        <f>TEXT(Sala[[#This Row],[Fecha factura]],"dddd")</f>
        <v>jueves</v>
      </c>
      <c r="V612" t="str">
        <f>IF(Sala[[#This Row],[Tiempo de degustación]]&gt;0,"Sí","No")</f>
        <v>Sí</v>
      </c>
      <c r="W612" s="19">
        <f>IF(Sala[[#This Row],[Cobrada]]="Sí",Sala[[#This Row],[Monto total]],0)</f>
        <v>78</v>
      </c>
    </row>
    <row r="613" spans="1:23" x14ac:dyDescent="0.25">
      <c r="A613">
        <v>11</v>
      </c>
      <c r="B613" t="s">
        <v>518</v>
      </c>
      <c r="C613">
        <v>4</v>
      </c>
      <c r="D613" s="2">
        <v>45022</v>
      </c>
      <c r="E613" s="3">
        <v>0.05</v>
      </c>
      <c r="F613" s="2">
        <v>45022</v>
      </c>
      <c r="G613" s="3">
        <v>0.20833333333333334</v>
      </c>
      <c r="H613" s="1" t="s">
        <v>20</v>
      </c>
      <c r="I613" t="s">
        <v>8</v>
      </c>
      <c r="J613" t="s">
        <v>601</v>
      </c>
      <c r="K613" s="9">
        <v>23.54</v>
      </c>
      <c r="L613" t="s">
        <v>9</v>
      </c>
      <c r="M613">
        <v>612</v>
      </c>
      <c r="N613" t="s">
        <v>21</v>
      </c>
      <c r="O613" s="3">
        <f>(Sala[[#This Row],[Hora de Salida]]-Sala[[#This Row],[Hora de llegada]])+IF(Sala[[#This Row],[Estado de la Mesa]]="Ocupada",(TEXT((15/(60*24)),"h:mm")),(TEXT(0,"h:mm")))</f>
        <v>0.15833333333333333</v>
      </c>
      <c r="P613" s="5" t="str">
        <f>TEXT(((SUMIF(Cocina[Número de Orden],Sala[[#This Row],[Número de Orden]],Cocina[Tiempo de Preparación]))/(60*24)),"h:mm")</f>
        <v>2:09</v>
      </c>
      <c r="Q613" s="3">
        <f>MAX((Sala[[#This Row],[Tiempo de permanencia]]-Sala[[#This Row],[Tiempo de preparación]]),0)</f>
        <v>6.8749999999999992E-2</v>
      </c>
      <c r="R613" s="8">
        <f>SUMIF(Cocina[Número de Orden],Sala[[#This Row],[Número de Orden]],Cocina[Ganancia bruta])</f>
        <v>231</v>
      </c>
      <c r="S613" s="8">
        <f>SUMIF(Cocina[Número de Orden],Sala[[#This Row],[Número de Orden]],Cocina[Costo Unitario])</f>
        <v>66</v>
      </c>
      <c r="T613" s="2">
        <f>Sala[[#This Row],[Fecha de Salida]]</f>
        <v>45022</v>
      </c>
      <c r="U613" s="7" t="str">
        <f>TEXT(Sala[[#This Row],[Fecha factura]],"dddd")</f>
        <v>jueves</v>
      </c>
      <c r="V613" t="str">
        <f>IF(Sala[[#This Row],[Tiempo de degustación]]&gt;0,"Sí","No")</f>
        <v>Sí</v>
      </c>
      <c r="W613" s="19">
        <f>IF(Sala[[#This Row],[Cobrada]]="Sí",Sala[[#This Row],[Monto total]],0)</f>
        <v>231</v>
      </c>
    </row>
    <row r="614" spans="1:23" x14ac:dyDescent="0.25">
      <c r="A614">
        <v>1</v>
      </c>
      <c r="B614" t="s">
        <v>76</v>
      </c>
      <c r="C614">
        <v>5</v>
      </c>
      <c r="D614" s="2">
        <v>45022</v>
      </c>
      <c r="E614" s="3">
        <v>8.1250000000000003E-2</v>
      </c>
      <c r="F614" s="2">
        <v>45022</v>
      </c>
      <c r="G614" s="3">
        <v>0.14930555555555555</v>
      </c>
      <c r="H614" s="1" t="s">
        <v>16</v>
      </c>
      <c r="I614" t="s">
        <v>12</v>
      </c>
      <c r="J614" t="s">
        <v>13</v>
      </c>
      <c r="K614" s="9">
        <v>23.56</v>
      </c>
      <c r="L614" t="s">
        <v>9</v>
      </c>
      <c r="M614">
        <v>613</v>
      </c>
      <c r="N614" t="s">
        <v>594</v>
      </c>
      <c r="O614" s="3">
        <f>(Sala[[#This Row],[Hora de Salida]]-Sala[[#This Row],[Hora de llegada]])+IF(Sala[[#This Row],[Estado de la Mesa]]="Ocupada",(TEXT((15/(60*24)),"h:mm")),(TEXT(0,"h:mm")))</f>
        <v>6.805555555555555E-2</v>
      </c>
      <c r="P614" s="5" t="str">
        <f>TEXT(((SUMIF(Cocina[Número de Orden],Sala[[#This Row],[Número de Orden]],Cocina[Tiempo de Preparación]))/(60*24)),"h:mm")</f>
        <v>2:32</v>
      </c>
      <c r="Q614" s="3">
        <f>MAX((Sala[[#This Row],[Tiempo de permanencia]]-Sala[[#This Row],[Tiempo de preparación]]),0)</f>
        <v>0</v>
      </c>
      <c r="R614" s="8">
        <f>SUMIF(Cocina[Número de Orden],Sala[[#This Row],[Número de Orden]],Cocina[Ganancia bruta])</f>
        <v>285</v>
      </c>
      <c r="S614" s="8">
        <f>SUMIF(Cocina[Número de Orden],Sala[[#This Row],[Número de Orden]],Cocina[Costo Unitario])</f>
        <v>56</v>
      </c>
      <c r="T614" s="2">
        <f>Sala[[#This Row],[Fecha de Salida]]</f>
        <v>45022</v>
      </c>
      <c r="U614" s="7" t="str">
        <f>TEXT(Sala[[#This Row],[Fecha factura]],"dddd")</f>
        <v>jueves</v>
      </c>
      <c r="V614" t="str">
        <f>IF(Sala[[#This Row],[Tiempo de degustación]]&gt;0,"Sí","No")</f>
        <v>No</v>
      </c>
      <c r="W614" s="19">
        <f>IF(Sala[[#This Row],[Cobrada]]="Sí",Sala[[#This Row],[Monto total]],0)</f>
        <v>0</v>
      </c>
    </row>
    <row r="615" spans="1:23" x14ac:dyDescent="0.25">
      <c r="A615">
        <v>19</v>
      </c>
      <c r="B615" t="s">
        <v>336</v>
      </c>
      <c r="C615">
        <v>6</v>
      </c>
      <c r="D615" s="2">
        <v>45022</v>
      </c>
      <c r="E615" s="3">
        <v>0.10555555555555556</v>
      </c>
      <c r="F615" s="2">
        <v>45022</v>
      </c>
      <c r="G615" s="3">
        <v>0.19236111111111112</v>
      </c>
      <c r="H615" s="1" t="s">
        <v>11</v>
      </c>
      <c r="I615" t="s">
        <v>12</v>
      </c>
      <c r="J615" t="s">
        <v>600</v>
      </c>
      <c r="K615" s="9">
        <v>26.48</v>
      </c>
      <c r="L615" t="s">
        <v>9</v>
      </c>
      <c r="M615">
        <v>614</v>
      </c>
      <c r="N615" t="s">
        <v>29</v>
      </c>
      <c r="O615" s="3">
        <f>(Sala[[#This Row],[Hora de Salida]]-Sala[[#This Row],[Hora de llegada]])+IF(Sala[[#This Row],[Estado de la Mesa]]="Ocupada",(TEXT((15/(60*24)),"h:mm")),(TEXT(0,"h:mm")))</f>
        <v>8.6805555555555566E-2</v>
      </c>
      <c r="P615" s="5" t="str">
        <f>TEXT(((SUMIF(Cocina[Número de Orden],Sala[[#This Row],[Número de Orden]],Cocina[Tiempo de Preparación]))/(60*24)),"h:mm")</f>
        <v>0:50</v>
      </c>
      <c r="Q615" s="3">
        <f>MAX((Sala[[#This Row],[Tiempo de permanencia]]-Sala[[#This Row],[Tiempo de preparación]]),0)</f>
        <v>5.2083333333333343E-2</v>
      </c>
      <c r="R615" s="8">
        <f>SUMIF(Cocina[Número de Orden],Sala[[#This Row],[Número de Orden]],Cocina[Ganancia bruta])</f>
        <v>72</v>
      </c>
      <c r="S615" s="8">
        <f>SUMIF(Cocina[Número de Orden],Sala[[#This Row],[Número de Orden]],Cocina[Costo Unitario])</f>
        <v>14</v>
      </c>
      <c r="T615" s="2">
        <f>Sala[[#This Row],[Fecha de Salida]]</f>
        <v>45022</v>
      </c>
      <c r="U615" s="7" t="str">
        <f>TEXT(Sala[[#This Row],[Fecha factura]],"dddd")</f>
        <v>jueves</v>
      </c>
      <c r="V615" t="str">
        <f>IF(Sala[[#This Row],[Tiempo de degustación]]&gt;0,"Sí","No")</f>
        <v>Sí</v>
      </c>
      <c r="W615" s="19">
        <f>IF(Sala[[#This Row],[Cobrada]]="Sí",Sala[[#This Row],[Monto total]],0)</f>
        <v>72</v>
      </c>
    </row>
    <row r="616" spans="1:23" x14ac:dyDescent="0.25">
      <c r="A616">
        <v>7</v>
      </c>
      <c r="B616" t="s">
        <v>519</v>
      </c>
      <c r="C616">
        <v>1</v>
      </c>
      <c r="D616" s="2">
        <v>45022</v>
      </c>
      <c r="E616" s="3">
        <v>3.1944444444444442E-2</v>
      </c>
      <c r="F616" s="2">
        <v>45022</v>
      </c>
      <c r="G616" s="3">
        <v>7.8472222222222221E-2</v>
      </c>
      <c r="H616" s="1" t="s">
        <v>20</v>
      </c>
      <c r="I616" t="s">
        <v>25</v>
      </c>
      <c r="J616" t="s">
        <v>601</v>
      </c>
      <c r="K616" s="9">
        <v>18.420000000000002</v>
      </c>
      <c r="L616" t="s">
        <v>28</v>
      </c>
      <c r="M616">
        <v>615</v>
      </c>
      <c r="N616" t="s">
        <v>44</v>
      </c>
      <c r="O616" s="3">
        <f>(Sala[[#This Row],[Hora de Salida]]-Sala[[#This Row],[Hora de llegada]])+IF(Sala[[#This Row],[Estado de la Mesa]]="Ocupada",(TEXT((15/(60*24)),"h:mm")),(TEXT(0,"h:mm")))</f>
        <v>5.6944444444444443E-2</v>
      </c>
      <c r="P616" s="5" t="str">
        <f>TEXT(((SUMIF(Cocina[Número de Orden],Sala[[#This Row],[Número de Orden]],Cocina[Tiempo de Preparación]))/(60*24)),"h:mm")</f>
        <v>2:36</v>
      </c>
      <c r="Q616" s="3">
        <f>MAX((Sala[[#This Row],[Tiempo de permanencia]]-Sala[[#This Row],[Tiempo de preparación]]),0)</f>
        <v>0</v>
      </c>
      <c r="R616" s="8">
        <f>SUMIF(Cocina[Número de Orden],Sala[[#This Row],[Número de Orden]],Cocina[Ganancia bruta])</f>
        <v>333</v>
      </c>
      <c r="S616" s="8">
        <f>SUMIF(Cocina[Número de Orden],Sala[[#This Row],[Número de Orden]],Cocina[Costo Unitario])</f>
        <v>67</v>
      </c>
      <c r="T616" s="2">
        <f>Sala[[#This Row],[Fecha de Salida]]</f>
        <v>45022</v>
      </c>
      <c r="U616" s="7" t="str">
        <f>TEXT(Sala[[#This Row],[Fecha factura]],"dddd")</f>
        <v>jueves</v>
      </c>
      <c r="V616" t="str">
        <f>IF(Sala[[#This Row],[Tiempo de degustación]]&gt;0,"Sí","No")</f>
        <v>No</v>
      </c>
      <c r="W616" s="19">
        <f>IF(Sala[[#This Row],[Cobrada]]="Sí",Sala[[#This Row],[Monto total]],0)</f>
        <v>0</v>
      </c>
    </row>
    <row r="617" spans="1:23" x14ac:dyDescent="0.25">
      <c r="A617">
        <v>4</v>
      </c>
      <c r="B617" t="s">
        <v>515</v>
      </c>
      <c r="C617">
        <v>4</v>
      </c>
      <c r="D617" s="2">
        <v>45022</v>
      </c>
      <c r="E617" s="3">
        <v>9.7222222222222224E-3</v>
      </c>
      <c r="F617" s="2">
        <v>45022</v>
      </c>
      <c r="G617" s="3">
        <v>0.15</v>
      </c>
      <c r="H617" s="1" t="s">
        <v>20</v>
      </c>
      <c r="I617" t="s">
        <v>25</v>
      </c>
      <c r="J617" t="s">
        <v>601</v>
      </c>
      <c r="K617" s="9">
        <v>23.89</v>
      </c>
      <c r="L617" t="s">
        <v>28</v>
      </c>
      <c r="M617">
        <v>616</v>
      </c>
      <c r="N617" t="s">
        <v>29</v>
      </c>
      <c r="O617" s="3">
        <f>(Sala[[#This Row],[Hora de Salida]]-Sala[[#This Row],[Hora de llegada]])+IF(Sala[[#This Row],[Estado de la Mesa]]="Ocupada",(TEXT((15/(60*24)),"h:mm")),(TEXT(0,"h:mm")))</f>
        <v>0.15069444444444444</v>
      </c>
      <c r="P617" s="5" t="str">
        <f>TEXT(((SUMIF(Cocina[Número de Orden],Sala[[#This Row],[Número de Orden]],Cocina[Tiempo de Preparación]))/(60*24)),"h:mm")</f>
        <v>0:47</v>
      </c>
      <c r="Q617" s="3">
        <f>MAX((Sala[[#This Row],[Tiempo de permanencia]]-Sala[[#This Row],[Tiempo de preparación]]),0)</f>
        <v>0.11805555555555555</v>
      </c>
      <c r="R617" s="8">
        <f>SUMIF(Cocina[Número de Orden],Sala[[#This Row],[Número de Orden]],Cocina[Ganancia bruta])</f>
        <v>132</v>
      </c>
      <c r="S617" s="8">
        <f>SUMIF(Cocina[Número de Orden],Sala[[#This Row],[Número de Orden]],Cocina[Costo Unitario])</f>
        <v>32</v>
      </c>
      <c r="T617" s="2">
        <f>Sala[[#This Row],[Fecha de Salida]]</f>
        <v>45022</v>
      </c>
      <c r="U617" s="7" t="str">
        <f>TEXT(Sala[[#This Row],[Fecha factura]],"dddd")</f>
        <v>jueves</v>
      </c>
      <c r="V617" t="str">
        <f>IF(Sala[[#This Row],[Tiempo de degustación]]&gt;0,"Sí","No")</f>
        <v>Sí</v>
      </c>
      <c r="W617" s="19">
        <f>IF(Sala[[#This Row],[Cobrada]]="Sí",Sala[[#This Row],[Monto total]],0)</f>
        <v>132</v>
      </c>
    </row>
    <row r="618" spans="1:23" x14ac:dyDescent="0.25">
      <c r="A618">
        <v>13</v>
      </c>
      <c r="B618" t="s">
        <v>63</v>
      </c>
      <c r="C618">
        <v>5</v>
      </c>
      <c r="D618" s="2">
        <v>45022</v>
      </c>
      <c r="E618" s="3">
        <v>5.5555555555555552E-2</v>
      </c>
      <c r="F618" s="2">
        <v>45022</v>
      </c>
      <c r="G618" s="3">
        <v>0.22013888888888888</v>
      </c>
      <c r="H618" s="1" t="s">
        <v>16</v>
      </c>
      <c r="I618" t="s">
        <v>8</v>
      </c>
      <c r="J618" t="s">
        <v>601</v>
      </c>
      <c r="K618" s="9">
        <v>38.18</v>
      </c>
      <c r="L618" t="s">
        <v>17</v>
      </c>
      <c r="M618">
        <v>617</v>
      </c>
      <c r="N618" t="s">
        <v>34</v>
      </c>
      <c r="O618" s="3">
        <f>(Sala[[#This Row],[Hora de Salida]]-Sala[[#This Row],[Hora de llegada]])+IF(Sala[[#This Row],[Estado de la Mesa]]="Ocupada",(TEXT((15/(60*24)),"h:mm")),(TEXT(0,"h:mm")))</f>
        <v>0.16458333333333333</v>
      </c>
      <c r="P618" s="5" t="str">
        <f>TEXT(((SUMIF(Cocina[Número de Orden],Sala[[#This Row],[Número de Orden]],Cocina[Tiempo de Preparación]))/(60*24)),"h:mm")</f>
        <v>0:51</v>
      </c>
      <c r="Q618" s="3">
        <f>MAX((Sala[[#This Row],[Tiempo de permanencia]]-Sala[[#This Row],[Tiempo de preparación]]),0)</f>
        <v>0.12916666666666665</v>
      </c>
      <c r="R618" s="8">
        <f>SUMIF(Cocina[Número de Orden],Sala[[#This Row],[Número de Orden]],Cocina[Ganancia bruta])</f>
        <v>142</v>
      </c>
      <c r="S618" s="8">
        <f>SUMIF(Cocina[Número de Orden],Sala[[#This Row],[Número de Orden]],Cocina[Costo Unitario])</f>
        <v>33</v>
      </c>
      <c r="T618" s="2">
        <f>Sala[[#This Row],[Fecha de Salida]]</f>
        <v>45022</v>
      </c>
      <c r="U618" s="7" t="str">
        <f>TEXT(Sala[[#This Row],[Fecha factura]],"dddd")</f>
        <v>jueves</v>
      </c>
      <c r="V618" t="str">
        <f>IF(Sala[[#This Row],[Tiempo de degustación]]&gt;0,"Sí","No")</f>
        <v>Sí</v>
      </c>
      <c r="W618" s="19">
        <f>IF(Sala[[#This Row],[Cobrada]]="Sí",Sala[[#This Row],[Monto total]],0)</f>
        <v>142</v>
      </c>
    </row>
    <row r="619" spans="1:23" x14ac:dyDescent="0.25">
      <c r="A619">
        <v>3</v>
      </c>
      <c r="B619" t="s">
        <v>520</v>
      </c>
      <c r="C619">
        <v>5</v>
      </c>
      <c r="D619" s="2">
        <v>45022</v>
      </c>
      <c r="E619" s="3">
        <v>3.888888888888889E-2</v>
      </c>
      <c r="F619" s="2">
        <v>45022</v>
      </c>
      <c r="G619" s="3">
        <v>0.13333333333333333</v>
      </c>
      <c r="H619" s="1" t="s">
        <v>23</v>
      </c>
      <c r="I619" t="s">
        <v>12</v>
      </c>
      <c r="J619" t="s">
        <v>601</v>
      </c>
      <c r="K619" s="9">
        <v>25.93</v>
      </c>
      <c r="L619" t="s">
        <v>17</v>
      </c>
      <c r="M619">
        <v>618</v>
      </c>
      <c r="N619" t="s">
        <v>47</v>
      </c>
      <c r="O619" s="3">
        <f>(Sala[[#This Row],[Hora de Salida]]-Sala[[#This Row],[Hora de llegada]])+IF(Sala[[#This Row],[Estado de la Mesa]]="Ocupada",(TEXT((15/(60*24)),"h:mm")),(TEXT(0,"h:mm")))</f>
        <v>9.4444444444444442E-2</v>
      </c>
      <c r="P619" s="5" t="str">
        <f>TEXT(((SUMIF(Cocina[Número de Orden],Sala[[#This Row],[Número de Orden]],Cocina[Tiempo de Preparación]))/(60*24)),"h:mm")</f>
        <v>1:58</v>
      </c>
      <c r="Q619" s="3">
        <f>MAX((Sala[[#This Row],[Tiempo de permanencia]]-Sala[[#This Row],[Tiempo de preparación]]),0)</f>
        <v>1.2499999999999997E-2</v>
      </c>
      <c r="R619" s="8">
        <f>SUMIF(Cocina[Número de Orden],Sala[[#This Row],[Número de Orden]],Cocina[Ganancia bruta])</f>
        <v>319</v>
      </c>
      <c r="S619" s="8">
        <f>SUMIF(Cocina[Número de Orden],Sala[[#This Row],[Número de Orden]],Cocina[Costo Unitario])</f>
        <v>70</v>
      </c>
      <c r="T619" s="2">
        <f>Sala[[#This Row],[Fecha de Salida]]</f>
        <v>45022</v>
      </c>
      <c r="U619" s="7" t="str">
        <f>TEXT(Sala[[#This Row],[Fecha factura]],"dddd")</f>
        <v>jueves</v>
      </c>
      <c r="V619" t="str">
        <f>IF(Sala[[#This Row],[Tiempo de degustación]]&gt;0,"Sí","No")</f>
        <v>Sí</v>
      </c>
      <c r="W619" s="19">
        <f>IF(Sala[[#This Row],[Cobrada]]="Sí",Sala[[#This Row],[Monto total]],0)</f>
        <v>319</v>
      </c>
    </row>
    <row r="620" spans="1:23" x14ac:dyDescent="0.25">
      <c r="A620">
        <v>6</v>
      </c>
      <c r="B620" t="s">
        <v>355</v>
      </c>
      <c r="C620">
        <v>4</v>
      </c>
      <c r="D620" s="2">
        <v>45022</v>
      </c>
      <c r="E620" s="3">
        <v>1.1111111111111112E-2</v>
      </c>
      <c r="F620" s="2">
        <v>45022</v>
      </c>
      <c r="G620" s="3">
        <v>0.11180555555555556</v>
      </c>
      <c r="H620" s="1" t="s">
        <v>20</v>
      </c>
      <c r="I620" t="s">
        <v>25</v>
      </c>
      <c r="J620" t="s">
        <v>601</v>
      </c>
      <c r="K620" s="9">
        <v>16.440000000000001</v>
      </c>
      <c r="L620" t="s">
        <v>9</v>
      </c>
      <c r="M620">
        <v>619</v>
      </c>
      <c r="N620" t="s">
        <v>44</v>
      </c>
      <c r="O620" s="3">
        <f>(Sala[[#This Row],[Hora de Salida]]-Sala[[#This Row],[Hora de llegada]])+IF(Sala[[#This Row],[Estado de la Mesa]]="Ocupada",(TEXT((15/(60*24)),"h:mm")),(TEXT(0,"h:mm")))</f>
        <v>0.10069444444444445</v>
      </c>
      <c r="P620" s="5" t="str">
        <f>TEXT(((SUMIF(Cocina[Número de Orden],Sala[[#This Row],[Número de Orden]],Cocina[Tiempo de Preparación]))/(60*24)),"h:mm")</f>
        <v>1:36</v>
      </c>
      <c r="Q620" s="3">
        <f>MAX((Sala[[#This Row],[Tiempo de permanencia]]-Sala[[#This Row],[Tiempo de preparación]]),0)</f>
        <v>3.4027777777777782E-2</v>
      </c>
      <c r="R620" s="8">
        <f>SUMIF(Cocina[Número de Orden],Sala[[#This Row],[Número de Orden]],Cocina[Ganancia bruta])</f>
        <v>132</v>
      </c>
      <c r="S620" s="8">
        <f>SUMIF(Cocina[Número de Orden],Sala[[#This Row],[Número de Orden]],Cocina[Costo Unitario])</f>
        <v>31</v>
      </c>
      <c r="T620" s="2">
        <f>Sala[[#This Row],[Fecha de Salida]]</f>
        <v>45022</v>
      </c>
      <c r="U620" s="7" t="str">
        <f>TEXT(Sala[[#This Row],[Fecha factura]],"dddd")</f>
        <v>jueves</v>
      </c>
      <c r="V620" t="str">
        <f>IF(Sala[[#This Row],[Tiempo de degustación]]&gt;0,"Sí","No")</f>
        <v>Sí</v>
      </c>
      <c r="W620" s="19">
        <f>IF(Sala[[#This Row],[Cobrada]]="Sí",Sala[[#This Row],[Monto total]],0)</f>
        <v>132</v>
      </c>
    </row>
    <row r="621" spans="1:23" x14ac:dyDescent="0.25">
      <c r="A621">
        <v>16</v>
      </c>
      <c r="B621" t="s">
        <v>521</v>
      </c>
      <c r="C621">
        <v>3</v>
      </c>
      <c r="D621" s="2">
        <v>45022</v>
      </c>
      <c r="E621" s="3">
        <v>0.11736111111111111</v>
      </c>
      <c r="F621" s="2">
        <v>45022</v>
      </c>
      <c r="G621" s="3">
        <v>0.25486111111111109</v>
      </c>
      <c r="H621" s="1" t="s">
        <v>23</v>
      </c>
      <c r="I621" t="s">
        <v>8</v>
      </c>
      <c r="J621" t="s">
        <v>601</v>
      </c>
      <c r="K621" s="9">
        <v>26.64</v>
      </c>
      <c r="L621" t="s">
        <v>9</v>
      </c>
      <c r="M621">
        <v>620</v>
      </c>
      <c r="N621" t="s">
        <v>21</v>
      </c>
      <c r="O621" s="3">
        <f>(Sala[[#This Row],[Hora de Salida]]-Sala[[#This Row],[Hora de llegada]])+IF(Sala[[#This Row],[Estado de la Mesa]]="Ocupada",(TEXT((15/(60*24)),"h:mm")),(TEXT(0,"h:mm")))</f>
        <v>0.13749999999999998</v>
      </c>
      <c r="P621" s="5" t="str">
        <f>TEXT(((SUMIF(Cocina[Número de Orden],Sala[[#This Row],[Número de Orden]],Cocina[Tiempo de Preparación]))/(60*24)),"h:mm")</f>
        <v>0:40</v>
      </c>
      <c r="Q621" s="3">
        <f>MAX((Sala[[#This Row],[Tiempo de permanencia]]-Sala[[#This Row],[Tiempo de preparación]]),0)</f>
        <v>0.10972222222222221</v>
      </c>
      <c r="R621" s="8">
        <f>SUMIF(Cocina[Número de Orden],Sala[[#This Row],[Número de Orden]],Cocina[Ganancia bruta])</f>
        <v>57</v>
      </c>
      <c r="S621" s="8">
        <f>SUMIF(Cocina[Número de Orden],Sala[[#This Row],[Número de Orden]],Cocina[Costo Unitario])</f>
        <v>11</v>
      </c>
      <c r="T621" s="2">
        <f>Sala[[#This Row],[Fecha de Salida]]</f>
        <v>45022</v>
      </c>
      <c r="U621" s="7" t="str">
        <f>TEXT(Sala[[#This Row],[Fecha factura]],"dddd")</f>
        <v>jueves</v>
      </c>
      <c r="V621" t="str">
        <f>IF(Sala[[#This Row],[Tiempo de degustación]]&gt;0,"Sí","No")</f>
        <v>Sí</v>
      </c>
      <c r="W621" s="19">
        <f>IF(Sala[[#This Row],[Cobrada]]="Sí",Sala[[#This Row],[Monto total]],0)</f>
        <v>57</v>
      </c>
    </row>
    <row r="622" spans="1:23" x14ac:dyDescent="0.25">
      <c r="A622">
        <v>5</v>
      </c>
      <c r="B622" t="s">
        <v>522</v>
      </c>
      <c r="C622">
        <v>2</v>
      </c>
      <c r="D622" s="2">
        <v>45022</v>
      </c>
      <c r="E622" s="3">
        <v>4.7222222222222221E-2</v>
      </c>
      <c r="F622" s="2">
        <v>45022</v>
      </c>
      <c r="G622" s="3">
        <v>0.10208333333333333</v>
      </c>
      <c r="H622" s="1" t="s">
        <v>16</v>
      </c>
      <c r="I622" t="s">
        <v>8</v>
      </c>
      <c r="J622" t="s">
        <v>601</v>
      </c>
      <c r="K622" s="9">
        <v>42.27</v>
      </c>
      <c r="L622" t="s">
        <v>28</v>
      </c>
      <c r="M622">
        <v>621</v>
      </c>
      <c r="N622" t="s">
        <v>44</v>
      </c>
      <c r="O622" s="3">
        <f>(Sala[[#This Row],[Hora de Salida]]-Sala[[#This Row],[Hora de llegada]])+IF(Sala[[#This Row],[Estado de la Mesa]]="Ocupada",(TEXT((15/(60*24)),"h:mm")),(TEXT(0,"h:mm")))</f>
        <v>6.5277777777777782E-2</v>
      </c>
      <c r="P622" s="5" t="str">
        <f>TEXT(((SUMIF(Cocina[Número de Orden],Sala[[#This Row],[Número de Orden]],Cocina[Tiempo de Preparación]))/(60*24)),"h:mm")</f>
        <v>0:08</v>
      </c>
      <c r="Q622" s="3">
        <f>MAX((Sala[[#This Row],[Tiempo de permanencia]]-Sala[[#This Row],[Tiempo de preparación]]),0)</f>
        <v>5.9722222222222225E-2</v>
      </c>
      <c r="R622" s="8">
        <f>SUMIF(Cocina[Número de Orden],Sala[[#This Row],[Número de Orden]],Cocina[Ganancia bruta])</f>
        <v>105</v>
      </c>
      <c r="S622" s="8">
        <f>SUMIF(Cocina[Número de Orden],Sala[[#This Row],[Número de Orden]],Cocina[Costo Unitario])</f>
        <v>21</v>
      </c>
      <c r="T622" s="2">
        <f>Sala[[#This Row],[Fecha de Salida]]</f>
        <v>45022</v>
      </c>
      <c r="U622" s="7" t="str">
        <f>TEXT(Sala[[#This Row],[Fecha factura]],"dddd")</f>
        <v>jueves</v>
      </c>
      <c r="V622" t="str">
        <f>IF(Sala[[#This Row],[Tiempo de degustación]]&gt;0,"Sí","No")</f>
        <v>Sí</v>
      </c>
      <c r="W622" s="19">
        <f>IF(Sala[[#This Row],[Cobrada]]="Sí",Sala[[#This Row],[Monto total]],0)</f>
        <v>105</v>
      </c>
    </row>
    <row r="623" spans="1:23" x14ac:dyDescent="0.25">
      <c r="A623">
        <v>7</v>
      </c>
      <c r="B623" t="s">
        <v>499</v>
      </c>
      <c r="C623">
        <v>5</v>
      </c>
      <c r="D623" s="2">
        <v>45022</v>
      </c>
      <c r="E623" s="3">
        <v>8.819444444444445E-2</v>
      </c>
      <c r="F623" s="2">
        <v>45022</v>
      </c>
      <c r="G623" s="3">
        <v>0.2298611111111111</v>
      </c>
      <c r="H623" s="1" t="s">
        <v>7</v>
      </c>
      <c r="I623" t="s">
        <v>25</v>
      </c>
      <c r="J623" t="s">
        <v>601</v>
      </c>
      <c r="K623" s="9">
        <v>11.47</v>
      </c>
      <c r="L623" t="s">
        <v>9</v>
      </c>
      <c r="M623">
        <v>622</v>
      </c>
      <c r="N623" t="s">
        <v>59</v>
      </c>
      <c r="O623" s="3">
        <f>(Sala[[#This Row],[Hora de Salida]]-Sala[[#This Row],[Hora de llegada]])+IF(Sala[[#This Row],[Estado de la Mesa]]="Ocupada",(TEXT((15/(60*24)),"h:mm")),(TEXT(0,"h:mm")))</f>
        <v>0.14166666666666666</v>
      </c>
      <c r="P623" s="5" t="str">
        <f>TEXT(((SUMIF(Cocina[Número de Orden],Sala[[#This Row],[Número de Orden]],Cocina[Tiempo de Preparación]))/(60*24)),"h:mm")</f>
        <v>1:18</v>
      </c>
      <c r="Q623" s="3">
        <f>MAX((Sala[[#This Row],[Tiempo de permanencia]]-Sala[[#This Row],[Tiempo de preparación]]),0)</f>
        <v>8.7499999999999994E-2</v>
      </c>
      <c r="R623" s="8">
        <f>SUMIF(Cocina[Número de Orden],Sala[[#This Row],[Número de Orden]],Cocina[Ganancia bruta])</f>
        <v>121</v>
      </c>
      <c r="S623" s="8">
        <f>SUMIF(Cocina[Número de Orden],Sala[[#This Row],[Número de Orden]],Cocina[Costo Unitario])</f>
        <v>35</v>
      </c>
      <c r="T623" s="2">
        <f>Sala[[#This Row],[Fecha de Salida]]</f>
        <v>45022</v>
      </c>
      <c r="U623" s="7" t="str">
        <f>TEXT(Sala[[#This Row],[Fecha factura]],"dddd")</f>
        <v>jueves</v>
      </c>
      <c r="V623" t="str">
        <f>IF(Sala[[#This Row],[Tiempo de degustación]]&gt;0,"Sí","No")</f>
        <v>Sí</v>
      </c>
      <c r="W623" s="19">
        <f>IF(Sala[[#This Row],[Cobrada]]="Sí",Sala[[#This Row],[Monto total]],0)</f>
        <v>121</v>
      </c>
    </row>
    <row r="624" spans="1:23" x14ac:dyDescent="0.25">
      <c r="A624">
        <v>13</v>
      </c>
      <c r="B624" t="s">
        <v>402</v>
      </c>
      <c r="C624">
        <v>1</v>
      </c>
      <c r="D624" s="2">
        <v>45022</v>
      </c>
      <c r="E624" s="3">
        <v>3.125E-2</v>
      </c>
      <c r="F624" s="2">
        <v>45022</v>
      </c>
      <c r="G624" s="3">
        <v>0.13194444444444445</v>
      </c>
      <c r="H624" s="1" t="s">
        <v>7</v>
      </c>
      <c r="I624" t="s">
        <v>8</v>
      </c>
      <c r="J624" t="s">
        <v>13</v>
      </c>
      <c r="K624" s="9">
        <v>22.05</v>
      </c>
      <c r="L624" t="s">
        <v>17</v>
      </c>
      <c r="M624">
        <v>623</v>
      </c>
      <c r="N624" t="s">
        <v>34</v>
      </c>
      <c r="O624" s="3">
        <f>(Sala[[#This Row],[Hora de Salida]]-Sala[[#This Row],[Hora de llegada]])+IF(Sala[[#This Row],[Estado de la Mesa]]="Ocupada",(TEXT((15/(60*24)),"h:mm")),(TEXT(0,"h:mm")))</f>
        <v>0.10069444444444445</v>
      </c>
      <c r="P624" s="5" t="str">
        <f>TEXT(((SUMIF(Cocina[Número de Orden],Sala[[#This Row],[Número de Orden]],Cocina[Tiempo de Preparación]))/(60*24)),"h:mm")</f>
        <v>2:25</v>
      </c>
      <c r="Q624" s="3">
        <f>MAX((Sala[[#This Row],[Tiempo de permanencia]]-Sala[[#This Row],[Tiempo de preparación]]),0)</f>
        <v>0</v>
      </c>
      <c r="R624" s="8">
        <f>SUMIF(Cocina[Número de Orden],Sala[[#This Row],[Número de Orden]],Cocina[Ganancia bruta])</f>
        <v>235</v>
      </c>
      <c r="S624" s="8">
        <f>SUMIF(Cocina[Número de Orden],Sala[[#This Row],[Número de Orden]],Cocina[Costo Unitario])</f>
        <v>68</v>
      </c>
      <c r="T624" s="2">
        <f>Sala[[#This Row],[Fecha de Salida]]</f>
        <v>45022</v>
      </c>
      <c r="U624" s="7" t="str">
        <f>TEXT(Sala[[#This Row],[Fecha factura]],"dddd")</f>
        <v>jueves</v>
      </c>
      <c r="V624" t="str">
        <f>IF(Sala[[#This Row],[Tiempo de degustación]]&gt;0,"Sí","No")</f>
        <v>No</v>
      </c>
      <c r="W624" s="19">
        <f>IF(Sala[[#This Row],[Cobrada]]="Sí",Sala[[#This Row],[Monto total]],0)</f>
        <v>0</v>
      </c>
    </row>
    <row r="625" spans="1:23" x14ac:dyDescent="0.25">
      <c r="A625">
        <v>1</v>
      </c>
      <c r="B625" t="s">
        <v>356</v>
      </c>
      <c r="C625">
        <v>4</v>
      </c>
      <c r="D625" s="2">
        <v>45022</v>
      </c>
      <c r="E625" s="3">
        <v>8.0555555555555561E-2</v>
      </c>
      <c r="F625" s="2">
        <v>45022</v>
      </c>
      <c r="G625" s="3">
        <v>0.14305555555555555</v>
      </c>
      <c r="H625" s="1" t="s">
        <v>11</v>
      </c>
      <c r="I625" t="s">
        <v>25</v>
      </c>
      <c r="J625" t="s">
        <v>601</v>
      </c>
      <c r="K625" s="9">
        <v>38</v>
      </c>
      <c r="L625" t="s">
        <v>9</v>
      </c>
      <c r="M625">
        <v>624</v>
      </c>
      <c r="N625" t="s">
        <v>59</v>
      </c>
      <c r="O625" s="3">
        <f>(Sala[[#This Row],[Hora de Salida]]-Sala[[#This Row],[Hora de llegada]])+IF(Sala[[#This Row],[Estado de la Mesa]]="Ocupada",(TEXT((15/(60*24)),"h:mm")),(TEXT(0,"h:mm")))</f>
        <v>6.2499999999999986E-2</v>
      </c>
      <c r="P625" s="5" t="str">
        <f>TEXT(((SUMIF(Cocina[Número de Orden],Sala[[#This Row],[Número de Orden]],Cocina[Tiempo de Preparación]))/(60*24)),"h:mm")</f>
        <v>1:19</v>
      </c>
      <c r="Q625" s="3">
        <f>MAX((Sala[[#This Row],[Tiempo de permanencia]]-Sala[[#This Row],[Tiempo de preparación]]),0)</f>
        <v>7.6388888888888756E-3</v>
      </c>
      <c r="R625" s="8">
        <f>SUMIF(Cocina[Número de Orden],Sala[[#This Row],[Número de Orden]],Cocina[Ganancia bruta])</f>
        <v>102</v>
      </c>
      <c r="S625" s="8">
        <f>SUMIF(Cocina[Número de Orden],Sala[[#This Row],[Número de Orden]],Cocina[Costo Unitario])</f>
        <v>49</v>
      </c>
      <c r="T625" s="2">
        <f>Sala[[#This Row],[Fecha de Salida]]</f>
        <v>45022</v>
      </c>
      <c r="U625" s="7" t="str">
        <f>TEXT(Sala[[#This Row],[Fecha factura]],"dddd")</f>
        <v>jueves</v>
      </c>
      <c r="V625" t="str">
        <f>IF(Sala[[#This Row],[Tiempo de degustación]]&gt;0,"Sí","No")</f>
        <v>Sí</v>
      </c>
      <c r="W625" s="19">
        <f>IF(Sala[[#This Row],[Cobrada]]="Sí",Sala[[#This Row],[Monto total]],0)</f>
        <v>102</v>
      </c>
    </row>
    <row r="626" spans="1:23" x14ac:dyDescent="0.25">
      <c r="A626">
        <v>5</v>
      </c>
      <c r="B626" t="s">
        <v>523</v>
      </c>
      <c r="C626">
        <v>4</v>
      </c>
      <c r="D626" s="2">
        <v>45022</v>
      </c>
      <c r="E626" s="3">
        <v>6.2500000000000003E-3</v>
      </c>
      <c r="F626" s="2">
        <v>45022</v>
      </c>
      <c r="G626" s="3">
        <v>0.14027777777777778</v>
      </c>
      <c r="H626" s="1" t="s">
        <v>23</v>
      </c>
      <c r="I626" t="s">
        <v>25</v>
      </c>
      <c r="J626" t="s">
        <v>601</v>
      </c>
      <c r="K626" s="9">
        <v>41.73</v>
      </c>
      <c r="L626" t="s">
        <v>28</v>
      </c>
      <c r="M626">
        <v>625</v>
      </c>
      <c r="N626" t="s">
        <v>47</v>
      </c>
      <c r="O626" s="3">
        <f>(Sala[[#This Row],[Hora de Salida]]-Sala[[#This Row],[Hora de llegada]])+IF(Sala[[#This Row],[Estado de la Mesa]]="Ocupada",(TEXT((15/(60*24)),"h:mm")),(TEXT(0,"h:mm")))</f>
        <v>0.14444444444444443</v>
      </c>
      <c r="P626" s="5" t="str">
        <f>TEXT(((SUMIF(Cocina[Número de Orden],Sala[[#This Row],[Número de Orden]],Cocina[Tiempo de Preparación]))/(60*24)),"h:mm")</f>
        <v>1:37</v>
      </c>
      <c r="Q626" s="3">
        <f>MAX((Sala[[#This Row],[Tiempo de permanencia]]-Sala[[#This Row],[Tiempo de preparación]]),0)</f>
        <v>7.7083333333333323E-2</v>
      </c>
      <c r="R626" s="8">
        <f>SUMIF(Cocina[Número de Orden],Sala[[#This Row],[Número de Orden]],Cocina[Ganancia bruta])</f>
        <v>139</v>
      </c>
      <c r="S626" s="8">
        <f>SUMIF(Cocina[Número de Orden],Sala[[#This Row],[Número de Orden]],Cocina[Costo Unitario])</f>
        <v>48</v>
      </c>
      <c r="T626" s="2">
        <f>Sala[[#This Row],[Fecha de Salida]]</f>
        <v>45022</v>
      </c>
      <c r="U626" s="7" t="str">
        <f>TEXT(Sala[[#This Row],[Fecha factura]],"dddd")</f>
        <v>jueves</v>
      </c>
      <c r="V626" t="str">
        <f>IF(Sala[[#This Row],[Tiempo de degustación]]&gt;0,"Sí","No")</f>
        <v>Sí</v>
      </c>
      <c r="W626" s="19">
        <f>IF(Sala[[#This Row],[Cobrada]]="Sí",Sala[[#This Row],[Monto total]],0)</f>
        <v>139</v>
      </c>
    </row>
    <row r="627" spans="1:23" x14ac:dyDescent="0.25">
      <c r="A627">
        <v>14</v>
      </c>
      <c r="B627" t="s">
        <v>524</v>
      </c>
      <c r="C627">
        <v>4</v>
      </c>
      <c r="D627" s="2">
        <v>45022</v>
      </c>
      <c r="E627" s="3">
        <v>0.11458333333333333</v>
      </c>
      <c r="F627" s="2">
        <v>45022</v>
      </c>
      <c r="G627" s="3">
        <v>0.1736111111111111</v>
      </c>
      <c r="H627" s="1" t="s">
        <v>23</v>
      </c>
      <c r="I627" t="s">
        <v>12</v>
      </c>
      <c r="J627" t="s">
        <v>601</v>
      </c>
      <c r="K627" s="9">
        <v>19.239999999999998</v>
      </c>
      <c r="L627" t="s">
        <v>17</v>
      </c>
      <c r="M627">
        <v>626</v>
      </c>
      <c r="N627" t="s">
        <v>59</v>
      </c>
      <c r="O627" s="3">
        <f>(Sala[[#This Row],[Hora de Salida]]-Sala[[#This Row],[Hora de llegada]])+IF(Sala[[#This Row],[Estado de la Mesa]]="Ocupada",(TEXT((15/(60*24)),"h:mm")),(TEXT(0,"h:mm")))</f>
        <v>5.9027777777777776E-2</v>
      </c>
      <c r="P627" s="5" t="str">
        <f>TEXT(((SUMIF(Cocina[Número de Orden],Sala[[#This Row],[Número de Orden]],Cocina[Tiempo de Preparación]))/(60*24)),"h:mm")</f>
        <v>0:58</v>
      </c>
      <c r="Q627" s="3">
        <f>MAX((Sala[[#This Row],[Tiempo de permanencia]]-Sala[[#This Row],[Tiempo de preparación]]),0)</f>
        <v>1.8749999999999996E-2</v>
      </c>
      <c r="R627" s="8">
        <f>SUMIF(Cocina[Número de Orden],Sala[[#This Row],[Número de Orden]],Cocina[Ganancia bruta])</f>
        <v>137</v>
      </c>
      <c r="S627" s="8">
        <f>SUMIF(Cocina[Número de Orden],Sala[[#This Row],[Número de Orden]],Cocina[Costo Unitario])</f>
        <v>49</v>
      </c>
      <c r="T627" s="2">
        <f>Sala[[#This Row],[Fecha de Salida]]</f>
        <v>45022</v>
      </c>
      <c r="U627" s="7" t="str">
        <f>TEXT(Sala[[#This Row],[Fecha factura]],"dddd")</f>
        <v>jueves</v>
      </c>
      <c r="V627" t="str">
        <f>IF(Sala[[#This Row],[Tiempo de degustación]]&gt;0,"Sí","No")</f>
        <v>Sí</v>
      </c>
      <c r="W627" s="19">
        <f>IF(Sala[[#This Row],[Cobrada]]="Sí",Sala[[#This Row],[Monto total]],0)</f>
        <v>137</v>
      </c>
    </row>
    <row r="628" spans="1:23" x14ac:dyDescent="0.25">
      <c r="A628">
        <v>4</v>
      </c>
      <c r="B628" t="s">
        <v>228</v>
      </c>
      <c r="C628">
        <v>3</v>
      </c>
      <c r="D628" s="2">
        <v>45022</v>
      </c>
      <c r="E628" s="3">
        <v>9.930555555555555E-2</v>
      </c>
      <c r="F628" s="2">
        <v>45022</v>
      </c>
      <c r="G628" s="3">
        <v>0.17569444444444443</v>
      </c>
      <c r="H628" s="1" t="s">
        <v>7</v>
      </c>
      <c r="I628" t="s">
        <v>8</v>
      </c>
      <c r="J628" t="s">
        <v>601</v>
      </c>
      <c r="K628" s="9">
        <v>44.24</v>
      </c>
      <c r="L628" t="s">
        <v>28</v>
      </c>
      <c r="M628">
        <v>627</v>
      </c>
      <c r="N628" t="s">
        <v>44</v>
      </c>
      <c r="O628" s="3">
        <f>(Sala[[#This Row],[Hora de Salida]]-Sala[[#This Row],[Hora de llegada]])+IF(Sala[[#This Row],[Estado de la Mesa]]="Ocupada",(TEXT((15/(60*24)),"h:mm")),(TEXT(0,"h:mm")))</f>
        <v>8.6805555555555552E-2</v>
      </c>
      <c r="P628" s="5" t="str">
        <f>TEXT(((SUMIF(Cocina[Número de Orden],Sala[[#This Row],[Número de Orden]],Cocina[Tiempo de Preparación]))/(60*24)),"h:mm")</f>
        <v>0:37</v>
      </c>
      <c r="Q628" s="3">
        <f>MAX((Sala[[#This Row],[Tiempo de permanencia]]-Sala[[#This Row],[Tiempo de preparación]]),0)</f>
        <v>6.1111111111111109E-2</v>
      </c>
      <c r="R628" s="8">
        <f>SUMIF(Cocina[Número de Orden],Sala[[#This Row],[Número de Orden]],Cocina[Ganancia bruta])</f>
        <v>21</v>
      </c>
      <c r="S628" s="8">
        <f>SUMIF(Cocina[Número de Orden],Sala[[#This Row],[Número de Orden]],Cocina[Costo Unitario])</f>
        <v>13</v>
      </c>
      <c r="T628" s="2">
        <f>Sala[[#This Row],[Fecha de Salida]]</f>
        <v>45022</v>
      </c>
      <c r="U628" s="7" t="str">
        <f>TEXT(Sala[[#This Row],[Fecha factura]],"dddd")</f>
        <v>jueves</v>
      </c>
      <c r="V628" t="str">
        <f>IF(Sala[[#This Row],[Tiempo de degustación]]&gt;0,"Sí","No")</f>
        <v>Sí</v>
      </c>
      <c r="W628" s="19">
        <f>IF(Sala[[#This Row],[Cobrada]]="Sí",Sala[[#This Row],[Monto total]],0)</f>
        <v>21</v>
      </c>
    </row>
    <row r="629" spans="1:23" x14ac:dyDescent="0.25">
      <c r="A629">
        <v>2</v>
      </c>
      <c r="B629" t="s">
        <v>209</v>
      </c>
      <c r="C629">
        <v>1</v>
      </c>
      <c r="D629" s="2">
        <v>45022</v>
      </c>
      <c r="E629" s="3">
        <v>6.2500000000000003E-3</v>
      </c>
      <c r="F629" s="2">
        <v>45022</v>
      </c>
      <c r="G629" s="3">
        <v>6.7361111111111108E-2</v>
      </c>
      <c r="H629" s="1" t="s">
        <v>7</v>
      </c>
      <c r="I629" t="s">
        <v>12</v>
      </c>
      <c r="J629" t="s">
        <v>601</v>
      </c>
      <c r="K629" s="9">
        <v>15.03</v>
      </c>
      <c r="L629" t="s">
        <v>9</v>
      </c>
      <c r="M629">
        <v>628</v>
      </c>
      <c r="N629" t="s">
        <v>47</v>
      </c>
      <c r="O629" s="3">
        <f>(Sala[[#This Row],[Hora de Salida]]-Sala[[#This Row],[Hora de llegada]])+IF(Sala[[#This Row],[Estado de la Mesa]]="Ocupada",(TEXT((15/(60*24)),"h:mm")),(TEXT(0,"h:mm")))</f>
        <v>6.1111111111111109E-2</v>
      </c>
      <c r="P629" s="5" t="str">
        <f>TEXT(((SUMIF(Cocina[Número de Orden],Sala[[#This Row],[Número de Orden]],Cocina[Tiempo de Preparación]))/(60*24)),"h:mm")</f>
        <v>0:43</v>
      </c>
      <c r="Q629" s="3">
        <f>MAX((Sala[[#This Row],[Tiempo de permanencia]]-Sala[[#This Row],[Tiempo de preparación]]),0)</f>
        <v>3.1249999999999997E-2</v>
      </c>
      <c r="R629" s="8">
        <f>SUMIF(Cocina[Número de Orden],Sala[[#This Row],[Número de Orden]],Cocina[Ganancia bruta])</f>
        <v>168</v>
      </c>
      <c r="S629" s="8">
        <f>SUMIF(Cocina[Número de Orden],Sala[[#This Row],[Número de Orden]],Cocina[Costo Unitario])</f>
        <v>39</v>
      </c>
      <c r="T629" s="2">
        <f>Sala[[#This Row],[Fecha de Salida]]</f>
        <v>45022</v>
      </c>
      <c r="U629" s="7" t="str">
        <f>TEXT(Sala[[#This Row],[Fecha factura]],"dddd")</f>
        <v>jueves</v>
      </c>
      <c r="V629" t="str">
        <f>IF(Sala[[#This Row],[Tiempo de degustación]]&gt;0,"Sí","No")</f>
        <v>Sí</v>
      </c>
      <c r="W629" s="19">
        <f>IF(Sala[[#This Row],[Cobrada]]="Sí",Sala[[#This Row],[Monto total]],0)</f>
        <v>168</v>
      </c>
    </row>
    <row r="630" spans="1:23" x14ac:dyDescent="0.25">
      <c r="A630">
        <v>17</v>
      </c>
      <c r="B630" t="s">
        <v>66</v>
      </c>
      <c r="C630">
        <v>2</v>
      </c>
      <c r="D630" s="2">
        <v>45022</v>
      </c>
      <c r="E630" s="3">
        <v>8.819444444444445E-2</v>
      </c>
      <c r="F630" s="2">
        <v>45022</v>
      </c>
      <c r="G630" s="3">
        <v>0.24652777777777779</v>
      </c>
      <c r="H630" s="1" t="s">
        <v>23</v>
      </c>
      <c r="I630" t="s">
        <v>25</v>
      </c>
      <c r="J630" t="s">
        <v>600</v>
      </c>
      <c r="K630" s="9">
        <v>26.07</v>
      </c>
      <c r="L630" t="s">
        <v>28</v>
      </c>
      <c r="M630">
        <v>629</v>
      </c>
      <c r="N630" t="s">
        <v>59</v>
      </c>
      <c r="O630" s="3">
        <f>(Sala[[#This Row],[Hora de Salida]]-Sala[[#This Row],[Hora de llegada]])+IF(Sala[[#This Row],[Estado de la Mesa]]="Ocupada",(TEXT((15/(60*24)),"h:mm")),(TEXT(0,"h:mm")))</f>
        <v>0.16874999999999998</v>
      </c>
      <c r="P630" s="5" t="str">
        <f>TEXT(((SUMIF(Cocina[Número de Orden],Sala[[#This Row],[Número de Orden]],Cocina[Tiempo de Preparación]))/(60*24)),"h:mm")</f>
        <v>1:24</v>
      </c>
      <c r="Q630" s="3">
        <f>MAX((Sala[[#This Row],[Tiempo de permanencia]]-Sala[[#This Row],[Tiempo de preparación]]),0)</f>
        <v>0.11041666666666665</v>
      </c>
      <c r="R630" s="8">
        <f>SUMIF(Cocina[Número de Orden],Sala[[#This Row],[Número de Orden]],Cocina[Ganancia bruta])</f>
        <v>130</v>
      </c>
      <c r="S630" s="8">
        <f>SUMIF(Cocina[Número de Orden],Sala[[#This Row],[Número de Orden]],Cocina[Costo Unitario])</f>
        <v>42</v>
      </c>
      <c r="T630" s="2">
        <f>Sala[[#This Row],[Fecha de Salida]]</f>
        <v>45022</v>
      </c>
      <c r="U630" s="7" t="str">
        <f>TEXT(Sala[[#This Row],[Fecha factura]],"dddd")</f>
        <v>jueves</v>
      </c>
      <c r="V630" t="str">
        <f>IF(Sala[[#This Row],[Tiempo de degustación]]&gt;0,"Sí","No")</f>
        <v>Sí</v>
      </c>
      <c r="W630" s="19">
        <f>IF(Sala[[#This Row],[Cobrada]]="Sí",Sala[[#This Row],[Monto total]],0)</f>
        <v>130</v>
      </c>
    </row>
    <row r="631" spans="1:23" x14ac:dyDescent="0.25">
      <c r="A631">
        <v>2</v>
      </c>
      <c r="B631" t="s">
        <v>310</v>
      </c>
      <c r="C631">
        <v>2</v>
      </c>
      <c r="D631" s="2">
        <v>45022</v>
      </c>
      <c r="E631" s="3">
        <v>1.3888888888888889E-3</v>
      </c>
      <c r="F631" s="2">
        <v>45022</v>
      </c>
      <c r="G631" s="3">
        <v>0.11736111111111111</v>
      </c>
      <c r="H631" s="1" t="s">
        <v>20</v>
      </c>
      <c r="I631" t="s">
        <v>8</v>
      </c>
      <c r="J631" t="s">
        <v>600</v>
      </c>
      <c r="K631" s="9">
        <v>36.619999999999997</v>
      </c>
      <c r="L631" t="s">
        <v>17</v>
      </c>
      <c r="M631">
        <v>630</v>
      </c>
      <c r="N631" t="s">
        <v>32</v>
      </c>
      <c r="O631" s="3">
        <f>(Sala[[#This Row],[Hora de Salida]]-Sala[[#This Row],[Hora de llegada]])+IF(Sala[[#This Row],[Estado de la Mesa]]="Ocupada",(TEXT((15/(60*24)),"h:mm")),(TEXT(0,"h:mm")))</f>
        <v>0.11597222222222223</v>
      </c>
      <c r="P631" s="5" t="str">
        <f>TEXT(((SUMIF(Cocina[Número de Orden],Sala[[#This Row],[Número de Orden]],Cocina[Tiempo de Preparación]))/(60*24)),"h:mm")</f>
        <v>1:15</v>
      </c>
      <c r="Q631" s="3">
        <f>MAX((Sala[[#This Row],[Tiempo de permanencia]]-Sala[[#This Row],[Tiempo de preparación]]),0)</f>
        <v>6.3888888888888884E-2</v>
      </c>
      <c r="R631" s="8">
        <f>SUMIF(Cocina[Número de Orden],Sala[[#This Row],[Número de Orden]],Cocina[Ganancia bruta])</f>
        <v>182</v>
      </c>
      <c r="S631" s="8">
        <f>SUMIF(Cocina[Número de Orden],Sala[[#This Row],[Número de Orden]],Cocina[Costo Unitario])</f>
        <v>44</v>
      </c>
      <c r="T631" s="2">
        <f>Sala[[#This Row],[Fecha de Salida]]</f>
        <v>45022</v>
      </c>
      <c r="U631" s="7" t="str">
        <f>TEXT(Sala[[#This Row],[Fecha factura]],"dddd")</f>
        <v>jueves</v>
      </c>
      <c r="V631" t="str">
        <f>IF(Sala[[#This Row],[Tiempo de degustación]]&gt;0,"Sí","No")</f>
        <v>Sí</v>
      </c>
      <c r="W631" s="19">
        <f>IF(Sala[[#This Row],[Cobrada]]="Sí",Sala[[#This Row],[Monto total]],0)</f>
        <v>182</v>
      </c>
    </row>
    <row r="632" spans="1:23" x14ac:dyDescent="0.25">
      <c r="A632">
        <v>6</v>
      </c>
      <c r="B632" t="s">
        <v>375</v>
      </c>
      <c r="C632">
        <v>1</v>
      </c>
      <c r="D632" s="2">
        <v>45022</v>
      </c>
      <c r="E632" s="3">
        <v>1.4583333333333334E-2</v>
      </c>
      <c r="F632" s="2">
        <v>45022</v>
      </c>
      <c r="G632" s="3">
        <v>0.11874999999999999</v>
      </c>
      <c r="H632" s="1" t="s">
        <v>20</v>
      </c>
      <c r="I632" t="s">
        <v>25</v>
      </c>
      <c r="J632" t="s">
        <v>601</v>
      </c>
      <c r="K632" s="9">
        <v>39.71</v>
      </c>
      <c r="L632" t="s">
        <v>9</v>
      </c>
      <c r="M632">
        <v>631</v>
      </c>
      <c r="N632" t="s">
        <v>14</v>
      </c>
      <c r="O632" s="3">
        <f>(Sala[[#This Row],[Hora de Salida]]-Sala[[#This Row],[Hora de llegada]])+IF(Sala[[#This Row],[Estado de la Mesa]]="Ocupada",(TEXT((15/(60*24)),"h:mm")),(TEXT(0,"h:mm")))</f>
        <v>0.10416666666666666</v>
      </c>
      <c r="P632" s="5" t="str">
        <f>TEXT(((SUMIF(Cocina[Número de Orden],Sala[[#This Row],[Número de Orden]],Cocina[Tiempo de Preparación]))/(60*24)),"h:mm")</f>
        <v>0:46</v>
      </c>
      <c r="Q632" s="3">
        <f>MAX((Sala[[#This Row],[Tiempo de permanencia]]-Sala[[#This Row],[Tiempo de preparación]]),0)</f>
        <v>7.2222222222222215E-2</v>
      </c>
      <c r="R632" s="8">
        <f>SUMIF(Cocina[Número de Orden],Sala[[#This Row],[Número de Orden]],Cocina[Ganancia bruta])</f>
        <v>66</v>
      </c>
      <c r="S632" s="8">
        <f>SUMIF(Cocina[Número de Orden],Sala[[#This Row],[Número de Orden]],Cocina[Costo Unitario])</f>
        <v>13</v>
      </c>
      <c r="T632" s="2">
        <f>Sala[[#This Row],[Fecha de Salida]]</f>
        <v>45022</v>
      </c>
      <c r="U632" s="7" t="str">
        <f>TEXT(Sala[[#This Row],[Fecha factura]],"dddd")</f>
        <v>jueves</v>
      </c>
      <c r="V632" t="str">
        <f>IF(Sala[[#This Row],[Tiempo de degustación]]&gt;0,"Sí","No")</f>
        <v>Sí</v>
      </c>
      <c r="W632" s="19">
        <f>IF(Sala[[#This Row],[Cobrada]]="Sí",Sala[[#This Row],[Monto total]],0)</f>
        <v>66</v>
      </c>
    </row>
    <row r="633" spans="1:23" x14ac:dyDescent="0.25">
      <c r="A633">
        <v>16</v>
      </c>
      <c r="B633" t="s">
        <v>525</v>
      </c>
      <c r="C633">
        <v>2</v>
      </c>
      <c r="D633" s="2">
        <v>45022</v>
      </c>
      <c r="E633" s="3">
        <v>1.0416666666666666E-2</v>
      </c>
      <c r="F633" s="2">
        <v>45022</v>
      </c>
      <c r="G633" s="3">
        <v>0.12152777777777778</v>
      </c>
      <c r="H633" s="1" t="s">
        <v>7</v>
      </c>
      <c r="I633" t="s">
        <v>12</v>
      </c>
      <c r="J633" t="s">
        <v>601</v>
      </c>
      <c r="K633" s="9">
        <v>22.41</v>
      </c>
      <c r="L633" t="s">
        <v>17</v>
      </c>
      <c r="M633">
        <v>632</v>
      </c>
      <c r="N633" t="s">
        <v>44</v>
      </c>
      <c r="O633" s="3">
        <f>(Sala[[#This Row],[Hora de Salida]]-Sala[[#This Row],[Hora de llegada]])+IF(Sala[[#This Row],[Estado de la Mesa]]="Ocupada",(TEXT((15/(60*24)),"h:mm")),(TEXT(0,"h:mm")))</f>
        <v>0.1111111111111111</v>
      </c>
      <c r="P633" s="5" t="str">
        <f>TEXT(((SUMIF(Cocina[Número de Orden],Sala[[#This Row],[Número de Orden]],Cocina[Tiempo de Preparación]))/(60*24)),"h:mm")</f>
        <v>1:28</v>
      </c>
      <c r="Q633" s="3">
        <f>MAX((Sala[[#This Row],[Tiempo de permanencia]]-Sala[[#This Row],[Tiempo de preparación]]),0)</f>
        <v>4.9999999999999996E-2</v>
      </c>
      <c r="R633" s="8">
        <f>SUMIF(Cocina[Número de Orden],Sala[[#This Row],[Número de Orden]],Cocina[Ganancia bruta])</f>
        <v>129</v>
      </c>
      <c r="S633" s="8">
        <f>SUMIF(Cocina[Número de Orden],Sala[[#This Row],[Número de Orden]],Cocina[Costo Unitario])</f>
        <v>39</v>
      </c>
      <c r="T633" s="2">
        <f>Sala[[#This Row],[Fecha de Salida]]</f>
        <v>45022</v>
      </c>
      <c r="U633" s="7" t="str">
        <f>TEXT(Sala[[#This Row],[Fecha factura]],"dddd")</f>
        <v>jueves</v>
      </c>
      <c r="V633" t="str">
        <f>IF(Sala[[#This Row],[Tiempo de degustación]]&gt;0,"Sí","No")</f>
        <v>Sí</v>
      </c>
      <c r="W633" s="19">
        <f>IF(Sala[[#This Row],[Cobrada]]="Sí",Sala[[#This Row],[Monto total]],0)</f>
        <v>129</v>
      </c>
    </row>
    <row r="634" spans="1:23" x14ac:dyDescent="0.25">
      <c r="A634">
        <v>16</v>
      </c>
      <c r="B634" t="s">
        <v>526</v>
      </c>
      <c r="C634">
        <v>5</v>
      </c>
      <c r="D634" s="2">
        <v>45022</v>
      </c>
      <c r="E634" s="3">
        <v>0.15486111111111112</v>
      </c>
      <c r="F634" s="2">
        <v>45022</v>
      </c>
      <c r="G634" s="3">
        <v>0.22777777777777777</v>
      </c>
      <c r="H634" s="1" t="s">
        <v>7</v>
      </c>
      <c r="I634" t="s">
        <v>8</v>
      </c>
      <c r="J634" t="s">
        <v>601</v>
      </c>
      <c r="K634" s="9">
        <v>11.19</v>
      </c>
      <c r="L634" t="s">
        <v>9</v>
      </c>
      <c r="M634">
        <v>633</v>
      </c>
      <c r="N634" t="s">
        <v>32</v>
      </c>
      <c r="O634" s="3">
        <f>(Sala[[#This Row],[Hora de Salida]]-Sala[[#This Row],[Hora de llegada]])+IF(Sala[[#This Row],[Estado de la Mesa]]="Ocupada",(TEXT((15/(60*24)),"h:mm")),(TEXT(0,"h:mm")))</f>
        <v>7.2916666666666657E-2</v>
      </c>
      <c r="P634" s="5" t="str">
        <f>TEXT(((SUMIF(Cocina[Número de Orden],Sala[[#This Row],[Número de Orden]],Cocina[Tiempo de Preparación]))/(60*24)),"h:mm")</f>
        <v>2:29</v>
      </c>
      <c r="Q634" s="3">
        <f>MAX((Sala[[#This Row],[Tiempo de permanencia]]-Sala[[#This Row],[Tiempo de preparación]]),0)</f>
        <v>0</v>
      </c>
      <c r="R634" s="8">
        <f>SUMIF(Cocina[Número de Orden],Sala[[#This Row],[Número de Orden]],Cocina[Ganancia bruta])</f>
        <v>236</v>
      </c>
      <c r="S634" s="8">
        <f>SUMIF(Cocina[Número de Orden],Sala[[#This Row],[Número de Orden]],Cocina[Costo Unitario])</f>
        <v>55</v>
      </c>
      <c r="T634" s="2">
        <f>Sala[[#This Row],[Fecha de Salida]]</f>
        <v>45022</v>
      </c>
      <c r="U634" s="7" t="str">
        <f>TEXT(Sala[[#This Row],[Fecha factura]],"dddd")</f>
        <v>jueves</v>
      </c>
      <c r="V634" t="str">
        <f>IF(Sala[[#This Row],[Tiempo de degustación]]&gt;0,"Sí","No")</f>
        <v>No</v>
      </c>
      <c r="W634" s="19">
        <f>IF(Sala[[#This Row],[Cobrada]]="Sí",Sala[[#This Row],[Monto total]],0)</f>
        <v>0</v>
      </c>
    </row>
    <row r="635" spans="1:23" x14ac:dyDescent="0.25">
      <c r="A635">
        <v>2</v>
      </c>
      <c r="B635" t="s">
        <v>390</v>
      </c>
      <c r="C635">
        <v>1</v>
      </c>
      <c r="D635" s="2">
        <v>45022</v>
      </c>
      <c r="E635" s="3">
        <v>2.0833333333333333E-3</v>
      </c>
      <c r="F635" s="2">
        <v>45022</v>
      </c>
      <c r="G635" s="3">
        <v>0.15</v>
      </c>
      <c r="H635" s="1" t="s">
        <v>11</v>
      </c>
      <c r="I635" t="s">
        <v>12</v>
      </c>
      <c r="J635" t="s">
        <v>601</v>
      </c>
      <c r="K635" s="9">
        <v>29.25</v>
      </c>
      <c r="L635" t="s">
        <v>9</v>
      </c>
      <c r="M635">
        <v>634</v>
      </c>
      <c r="N635" t="s">
        <v>29</v>
      </c>
      <c r="O635" s="3">
        <f>(Sala[[#This Row],[Hora de Salida]]-Sala[[#This Row],[Hora de llegada]])+IF(Sala[[#This Row],[Estado de la Mesa]]="Ocupada",(TEXT((15/(60*24)),"h:mm")),(TEXT(0,"h:mm")))</f>
        <v>0.14791666666666667</v>
      </c>
      <c r="P635" s="5" t="str">
        <f>TEXT(((SUMIF(Cocina[Número de Orden],Sala[[#This Row],[Número de Orden]],Cocina[Tiempo de Preparación]))/(60*24)),"h:mm")</f>
        <v>2:37</v>
      </c>
      <c r="Q635" s="3">
        <f>MAX((Sala[[#This Row],[Tiempo de permanencia]]-Sala[[#This Row],[Tiempo de preparación]]),0)</f>
        <v>3.888888888888889E-2</v>
      </c>
      <c r="R635" s="8">
        <f>SUMIF(Cocina[Número de Orden],Sala[[#This Row],[Número de Orden]],Cocina[Ganancia bruta])</f>
        <v>344</v>
      </c>
      <c r="S635" s="8">
        <f>SUMIF(Cocina[Número de Orden],Sala[[#This Row],[Número de Orden]],Cocina[Costo Unitario])</f>
        <v>74</v>
      </c>
      <c r="T635" s="2">
        <f>Sala[[#This Row],[Fecha de Salida]]</f>
        <v>45022</v>
      </c>
      <c r="U635" s="7" t="str">
        <f>TEXT(Sala[[#This Row],[Fecha factura]],"dddd")</f>
        <v>jueves</v>
      </c>
      <c r="V635" t="str">
        <f>IF(Sala[[#This Row],[Tiempo de degustación]]&gt;0,"Sí","No")</f>
        <v>Sí</v>
      </c>
      <c r="W635" s="19">
        <f>IF(Sala[[#This Row],[Cobrada]]="Sí",Sala[[#This Row],[Monto total]],0)</f>
        <v>344</v>
      </c>
    </row>
    <row r="636" spans="1:23" x14ac:dyDescent="0.25">
      <c r="A636">
        <v>5</v>
      </c>
      <c r="B636" t="s">
        <v>527</v>
      </c>
      <c r="C636">
        <v>2</v>
      </c>
      <c r="D636" s="2">
        <v>45022</v>
      </c>
      <c r="E636" s="3">
        <v>1.1805555555555555E-2</v>
      </c>
      <c r="F636" s="2">
        <v>45022</v>
      </c>
      <c r="G636" s="3">
        <v>0.12777777777777777</v>
      </c>
      <c r="H636" s="1" t="s">
        <v>16</v>
      </c>
      <c r="I636" t="s">
        <v>8</v>
      </c>
      <c r="J636" t="s">
        <v>601</v>
      </c>
      <c r="K636" s="9">
        <v>22.15</v>
      </c>
      <c r="L636" t="s">
        <v>17</v>
      </c>
      <c r="M636">
        <v>635</v>
      </c>
      <c r="N636" t="s">
        <v>593</v>
      </c>
      <c r="O636" s="3">
        <f>(Sala[[#This Row],[Hora de Salida]]-Sala[[#This Row],[Hora de llegada]])+IF(Sala[[#This Row],[Estado de la Mesa]]="Ocupada",(TEXT((15/(60*24)),"h:mm")),(TEXT(0,"h:mm")))</f>
        <v>0.11597222222222221</v>
      </c>
      <c r="P636" s="5" t="str">
        <f>TEXT(((SUMIF(Cocina[Número de Orden],Sala[[#This Row],[Número de Orden]],Cocina[Tiempo de Preparación]))/(60*24)),"h:mm")</f>
        <v>0:25</v>
      </c>
      <c r="Q636" s="3">
        <f>MAX((Sala[[#This Row],[Tiempo de permanencia]]-Sala[[#This Row],[Tiempo de preparación]]),0)</f>
        <v>9.8611111111111094E-2</v>
      </c>
      <c r="R636" s="8">
        <f>SUMIF(Cocina[Número de Orden],Sala[[#This Row],[Número de Orden]],Cocina[Ganancia bruta])</f>
        <v>58</v>
      </c>
      <c r="S636" s="8">
        <f>SUMIF(Cocina[Número de Orden],Sala[[#This Row],[Número de Orden]],Cocina[Costo Unitario])</f>
        <v>17</v>
      </c>
      <c r="T636" s="2">
        <f>Sala[[#This Row],[Fecha de Salida]]</f>
        <v>45022</v>
      </c>
      <c r="U636" s="7" t="str">
        <f>TEXT(Sala[[#This Row],[Fecha factura]],"dddd")</f>
        <v>jueves</v>
      </c>
      <c r="V636" t="str">
        <f>IF(Sala[[#This Row],[Tiempo de degustación]]&gt;0,"Sí","No")</f>
        <v>Sí</v>
      </c>
      <c r="W636" s="19">
        <f>IF(Sala[[#This Row],[Cobrada]]="Sí",Sala[[#This Row],[Monto total]],0)</f>
        <v>58</v>
      </c>
    </row>
    <row r="637" spans="1:23" x14ac:dyDescent="0.25">
      <c r="A637">
        <v>14</v>
      </c>
      <c r="B637" t="s">
        <v>528</v>
      </c>
      <c r="C637">
        <v>3</v>
      </c>
      <c r="D637" s="2">
        <v>45022</v>
      </c>
      <c r="E637" s="3">
        <v>0.14930555555555555</v>
      </c>
      <c r="F637" s="2">
        <v>45022</v>
      </c>
      <c r="G637" s="3">
        <v>0.24166666666666667</v>
      </c>
      <c r="H637" s="1" t="s">
        <v>20</v>
      </c>
      <c r="I637" t="s">
        <v>25</v>
      </c>
      <c r="J637" t="s">
        <v>600</v>
      </c>
      <c r="K637" s="9">
        <v>32.86</v>
      </c>
      <c r="L637" t="s">
        <v>17</v>
      </c>
      <c r="M637">
        <v>636</v>
      </c>
      <c r="N637" t="s">
        <v>44</v>
      </c>
      <c r="O637" s="3">
        <f>(Sala[[#This Row],[Hora de Salida]]-Sala[[#This Row],[Hora de llegada]])+IF(Sala[[#This Row],[Estado de la Mesa]]="Ocupada",(TEXT((15/(60*24)),"h:mm")),(TEXT(0,"h:mm")))</f>
        <v>9.2361111111111116E-2</v>
      </c>
      <c r="P637" s="5" t="str">
        <f>TEXT(((SUMIF(Cocina[Número de Orden],Sala[[#This Row],[Número de Orden]],Cocina[Tiempo de Preparación]))/(60*24)),"h:mm")</f>
        <v>2:31</v>
      </c>
      <c r="Q637" s="3">
        <f>MAX((Sala[[#This Row],[Tiempo de permanencia]]-Sala[[#This Row],[Tiempo de preparación]]),0)</f>
        <v>0</v>
      </c>
      <c r="R637" s="8">
        <f>SUMIF(Cocina[Número de Orden],Sala[[#This Row],[Número de Orden]],Cocina[Ganancia bruta])</f>
        <v>126</v>
      </c>
      <c r="S637" s="8">
        <f>SUMIF(Cocina[Número de Orden],Sala[[#This Row],[Número de Orden]],Cocina[Costo Unitario])</f>
        <v>38</v>
      </c>
      <c r="T637" s="2">
        <f>Sala[[#This Row],[Fecha de Salida]]</f>
        <v>45022</v>
      </c>
      <c r="U637" s="7" t="str">
        <f>TEXT(Sala[[#This Row],[Fecha factura]],"dddd")</f>
        <v>jueves</v>
      </c>
      <c r="V637" t="str">
        <f>IF(Sala[[#This Row],[Tiempo de degustación]]&gt;0,"Sí","No")</f>
        <v>No</v>
      </c>
      <c r="W637" s="19">
        <f>IF(Sala[[#This Row],[Cobrada]]="Sí",Sala[[#This Row],[Monto total]],0)</f>
        <v>0</v>
      </c>
    </row>
    <row r="638" spans="1:23" x14ac:dyDescent="0.25">
      <c r="A638">
        <v>6</v>
      </c>
      <c r="B638" t="s">
        <v>529</v>
      </c>
      <c r="C638">
        <v>3</v>
      </c>
      <c r="D638" s="2">
        <v>45022</v>
      </c>
      <c r="E638" s="3">
        <v>7.9861111111111105E-2</v>
      </c>
      <c r="F638" s="2">
        <v>45022</v>
      </c>
      <c r="G638" s="3">
        <v>0.18888888888888888</v>
      </c>
      <c r="H638" s="1" t="s">
        <v>23</v>
      </c>
      <c r="I638" t="s">
        <v>8</v>
      </c>
      <c r="J638" t="s">
        <v>601</v>
      </c>
      <c r="K638" s="9">
        <v>36.58</v>
      </c>
      <c r="L638" t="s">
        <v>9</v>
      </c>
      <c r="M638">
        <v>637</v>
      </c>
      <c r="N638" t="s">
        <v>44</v>
      </c>
      <c r="O638" s="3">
        <f>(Sala[[#This Row],[Hora de Salida]]-Sala[[#This Row],[Hora de llegada]])+IF(Sala[[#This Row],[Estado de la Mesa]]="Ocupada",(TEXT((15/(60*24)),"h:mm")),(TEXT(0,"h:mm")))</f>
        <v>0.10902777777777778</v>
      </c>
      <c r="P638" s="5" t="str">
        <f>TEXT(((SUMIF(Cocina[Número de Orden],Sala[[#This Row],[Número de Orden]],Cocina[Tiempo de Preparación]))/(60*24)),"h:mm")</f>
        <v>1:01</v>
      </c>
      <c r="Q638" s="3">
        <f>MAX((Sala[[#This Row],[Tiempo de permanencia]]-Sala[[#This Row],[Tiempo de preparación]]),0)</f>
        <v>6.6666666666666666E-2</v>
      </c>
      <c r="R638" s="8">
        <f>SUMIF(Cocina[Número de Orden],Sala[[#This Row],[Número de Orden]],Cocina[Ganancia bruta])</f>
        <v>117</v>
      </c>
      <c r="S638" s="8">
        <f>SUMIF(Cocina[Número de Orden],Sala[[#This Row],[Número de Orden]],Cocina[Costo Unitario])</f>
        <v>55</v>
      </c>
      <c r="T638" s="2">
        <f>Sala[[#This Row],[Fecha de Salida]]</f>
        <v>45022</v>
      </c>
      <c r="U638" s="7" t="str">
        <f>TEXT(Sala[[#This Row],[Fecha factura]],"dddd")</f>
        <v>jueves</v>
      </c>
      <c r="V638" t="str">
        <f>IF(Sala[[#This Row],[Tiempo de degustación]]&gt;0,"Sí","No")</f>
        <v>Sí</v>
      </c>
      <c r="W638" s="19">
        <f>IF(Sala[[#This Row],[Cobrada]]="Sí",Sala[[#This Row],[Monto total]],0)</f>
        <v>117</v>
      </c>
    </row>
    <row r="639" spans="1:23" x14ac:dyDescent="0.25">
      <c r="A639">
        <v>16</v>
      </c>
      <c r="B639" t="s">
        <v>195</v>
      </c>
      <c r="C639">
        <v>6</v>
      </c>
      <c r="D639" s="2">
        <v>45022</v>
      </c>
      <c r="E639" s="3">
        <v>3.7499999999999999E-2</v>
      </c>
      <c r="F639" s="2">
        <v>45022</v>
      </c>
      <c r="G639" s="3">
        <v>9.4444444444444442E-2</v>
      </c>
      <c r="H639" s="1" t="s">
        <v>7</v>
      </c>
      <c r="I639" t="s">
        <v>25</v>
      </c>
      <c r="J639" t="s">
        <v>601</v>
      </c>
      <c r="K639" s="9">
        <v>30.71</v>
      </c>
      <c r="L639" t="s">
        <v>28</v>
      </c>
      <c r="M639">
        <v>638</v>
      </c>
      <c r="N639" t="s">
        <v>59</v>
      </c>
      <c r="O639" s="3">
        <f>(Sala[[#This Row],[Hora de Salida]]-Sala[[#This Row],[Hora de llegada]])+IF(Sala[[#This Row],[Estado de la Mesa]]="Ocupada",(TEXT((15/(60*24)),"h:mm")),(TEXT(0,"h:mm")))</f>
        <v>6.7361111111111108E-2</v>
      </c>
      <c r="P639" s="5" t="str">
        <f>TEXT(((SUMIF(Cocina[Número de Orden],Sala[[#This Row],[Número de Orden]],Cocina[Tiempo de Preparación]))/(60*24)),"h:mm")</f>
        <v>0:44</v>
      </c>
      <c r="Q639" s="3">
        <f>MAX((Sala[[#This Row],[Tiempo de permanencia]]-Sala[[#This Row],[Tiempo de preparación]]),0)</f>
        <v>3.680555555555555E-2</v>
      </c>
      <c r="R639" s="8">
        <f>SUMIF(Cocina[Número de Orden],Sala[[#This Row],[Número de Orden]],Cocina[Ganancia bruta])</f>
        <v>90</v>
      </c>
      <c r="S639" s="8">
        <f>SUMIF(Cocina[Número de Orden],Sala[[#This Row],[Número de Orden]],Cocina[Costo Unitario])</f>
        <v>18</v>
      </c>
      <c r="T639" s="2">
        <f>Sala[[#This Row],[Fecha de Salida]]</f>
        <v>45022</v>
      </c>
      <c r="U639" s="7" t="str">
        <f>TEXT(Sala[[#This Row],[Fecha factura]],"dddd")</f>
        <v>jueves</v>
      </c>
      <c r="V639" t="str">
        <f>IF(Sala[[#This Row],[Tiempo de degustación]]&gt;0,"Sí","No")</f>
        <v>Sí</v>
      </c>
      <c r="W639" s="19">
        <f>IF(Sala[[#This Row],[Cobrada]]="Sí",Sala[[#This Row],[Monto total]],0)</f>
        <v>90</v>
      </c>
    </row>
    <row r="640" spans="1:23" x14ac:dyDescent="0.25">
      <c r="A640">
        <v>8</v>
      </c>
      <c r="B640" t="s">
        <v>530</v>
      </c>
      <c r="C640">
        <v>4</v>
      </c>
      <c r="D640" s="2">
        <v>45022</v>
      </c>
      <c r="E640" s="3">
        <v>9.5138888888888884E-2</v>
      </c>
      <c r="F640" s="2">
        <v>45022</v>
      </c>
      <c r="G640" s="3">
        <v>0.22152777777777777</v>
      </c>
      <c r="H640" s="1" t="s">
        <v>16</v>
      </c>
      <c r="I640" t="s">
        <v>25</v>
      </c>
      <c r="J640" t="s">
        <v>601</v>
      </c>
      <c r="K640" s="9">
        <v>18.97</v>
      </c>
      <c r="L640" t="s">
        <v>9</v>
      </c>
      <c r="M640">
        <v>639</v>
      </c>
      <c r="N640" t="s">
        <v>594</v>
      </c>
      <c r="O640" s="3">
        <f>(Sala[[#This Row],[Hora de Salida]]-Sala[[#This Row],[Hora de llegada]])+IF(Sala[[#This Row],[Estado de la Mesa]]="Ocupada",(TEXT((15/(60*24)),"h:mm")),(TEXT(0,"h:mm")))</f>
        <v>0.12638888888888888</v>
      </c>
      <c r="P640" s="5" t="str">
        <f>TEXT(((SUMIF(Cocina[Número de Orden],Sala[[#This Row],[Número de Orden]],Cocina[Tiempo de Preparación]))/(60*24)),"h:mm")</f>
        <v>2:16</v>
      </c>
      <c r="Q640" s="3">
        <f>MAX((Sala[[#This Row],[Tiempo de permanencia]]-Sala[[#This Row],[Tiempo de preparación]]),0)</f>
        <v>3.1944444444444442E-2</v>
      </c>
      <c r="R640" s="8">
        <f>SUMIF(Cocina[Número de Orden],Sala[[#This Row],[Número de Orden]],Cocina[Ganancia bruta])</f>
        <v>152</v>
      </c>
      <c r="S640" s="8">
        <f>SUMIF(Cocina[Número de Orden],Sala[[#This Row],[Número de Orden]],Cocina[Costo Unitario])</f>
        <v>45</v>
      </c>
      <c r="T640" s="2">
        <f>Sala[[#This Row],[Fecha de Salida]]</f>
        <v>45022</v>
      </c>
      <c r="U640" s="7" t="str">
        <f>TEXT(Sala[[#This Row],[Fecha factura]],"dddd")</f>
        <v>jueves</v>
      </c>
      <c r="V640" t="str">
        <f>IF(Sala[[#This Row],[Tiempo de degustación]]&gt;0,"Sí","No")</f>
        <v>Sí</v>
      </c>
      <c r="W640" s="19">
        <f>IF(Sala[[#This Row],[Cobrada]]="Sí",Sala[[#This Row],[Monto total]],0)</f>
        <v>152</v>
      </c>
    </row>
    <row r="641" spans="1:23" x14ac:dyDescent="0.25">
      <c r="A641">
        <v>14</v>
      </c>
      <c r="B641" t="s">
        <v>531</v>
      </c>
      <c r="C641">
        <v>3</v>
      </c>
      <c r="D641" s="2">
        <v>45022</v>
      </c>
      <c r="E641" s="3">
        <v>2.8472222222222222E-2</v>
      </c>
      <c r="F641" s="2">
        <v>45022</v>
      </c>
      <c r="G641" s="3">
        <v>7.6388888888888895E-2</v>
      </c>
      <c r="H641" s="1" t="s">
        <v>7</v>
      </c>
      <c r="I641" t="s">
        <v>8</v>
      </c>
      <c r="J641" t="s">
        <v>600</v>
      </c>
      <c r="K641" s="9">
        <v>49.29</v>
      </c>
      <c r="L641" t="s">
        <v>17</v>
      </c>
      <c r="M641">
        <v>640</v>
      </c>
      <c r="N641" t="s">
        <v>29</v>
      </c>
      <c r="O641" s="3">
        <f>(Sala[[#This Row],[Hora de Salida]]-Sala[[#This Row],[Hora de llegada]])+IF(Sala[[#This Row],[Estado de la Mesa]]="Ocupada",(TEXT((15/(60*24)),"h:mm")),(TEXT(0,"h:mm")))</f>
        <v>4.7916666666666677E-2</v>
      </c>
      <c r="P641" s="5" t="str">
        <f>TEXT(((SUMIF(Cocina[Número de Orden],Sala[[#This Row],[Número de Orden]],Cocina[Tiempo de Preparación]))/(60*24)),"h:mm")</f>
        <v>1:15</v>
      </c>
      <c r="Q641" s="3">
        <f>MAX((Sala[[#This Row],[Tiempo de permanencia]]-Sala[[#This Row],[Tiempo de preparación]]),0)</f>
        <v>0</v>
      </c>
      <c r="R641" s="8">
        <f>SUMIF(Cocina[Número de Orden],Sala[[#This Row],[Número de Orden]],Cocina[Ganancia bruta])</f>
        <v>219</v>
      </c>
      <c r="S641" s="8">
        <f>SUMIF(Cocina[Número de Orden],Sala[[#This Row],[Número de Orden]],Cocina[Costo Unitario])</f>
        <v>48</v>
      </c>
      <c r="T641" s="2">
        <f>Sala[[#This Row],[Fecha de Salida]]</f>
        <v>45022</v>
      </c>
      <c r="U641" s="7" t="str">
        <f>TEXT(Sala[[#This Row],[Fecha factura]],"dddd")</f>
        <v>jueves</v>
      </c>
      <c r="V641" t="str">
        <f>IF(Sala[[#This Row],[Tiempo de degustación]]&gt;0,"Sí","No")</f>
        <v>No</v>
      </c>
      <c r="W641" s="19">
        <f>IF(Sala[[#This Row],[Cobrada]]="Sí",Sala[[#This Row],[Monto total]],0)</f>
        <v>0</v>
      </c>
    </row>
    <row r="642" spans="1:23" x14ac:dyDescent="0.25">
      <c r="A642">
        <v>2</v>
      </c>
      <c r="B642" t="s">
        <v>532</v>
      </c>
      <c r="C642">
        <v>4</v>
      </c>
      <c r="D642" s="2">
        <v>45022</v>
      </c>
      <c r="E642" s="3">
        <v>4.7222222222222221E-2</v>
      </c>
      <c r="F642" s="2">
        <v>45022</v>
      </c>
      <c r="G642" s="3">
        <v>0.16111111111111112</v>
      </c>
      <c r="H642" s="1" t="s">
        <v>11</v>
      </c>
      <c r="I642" t="s">
        <v>8</v>
      </c>
      <c r="J642" t="s">
        <v>600</v>
      </c>
      <c r="K642" s="9">
        <v>39.68</v>
      </c>
      <c r="L642" t="s">
        <v>9</v>
      </c>
      <c r="M642">
        <v>641</v>
      </c>
      <c r="N642" t="s">
        <v>44</v>
      </c>
      <c r="O642" s="3">
        <f>(Sala[[#This Row],[Hora de Salida]]-Sala[[#This Row],[Hora de llegada]])+IF(Sala[[#This Row],[Estado de la Mesa]]="Ocupada",(TEXT((15/(60*24)),"h:mm")),(TEXT(0,"h:mm")))</f>
        <v>0.1138888888888889</v>
      </c>
      <c r="P642" s="5" t="str">
        <f>TEXT(((SUMIF(Cocina[Número de Orden],Sala[[#This Row],[Número de Orden]],Cocina[Tiempo de Preparación]))/(60*24)),"h:mm")</f>
        <v>1:14</v>
      </c>
      <c r="Q642" s="3">
        <f>MAX((Sala[[#This Row],[Tiempo de permanencia]]-Sala[[#This Row],[Tiempo de preparación]]),0)</f>
        <v>6.2500000000000014E-2</v>
      </c>
      <c r="R642" s="8">
        <f>SUMIF(Cocina[Número de Orden],Sala[[#This Row],[Número de Orden]],Cocina[Ganancia bruta])</f>
        <v>208</v>
      </c>
      <c r="S642" s="8">
        <f>SUMIF(Cocina[Número de Orden],Sala[[#This Row],[Número de Orden]],Cocina[Costo Unitario])</f>
        <v>46</v>
      </c>
      <c r="T642" s="2">
        <f>Sala[[#This Row],[Fecha de Salida]]</f>
        <v>45022</v>
      </c>
      <c r="U642" s="7" t="str">
        <f>TEXT(Sala[[#This Row],[Fecha factura]],"dddd")</f>
        <v>jueves</v>
      </c>
      <c r="V642" t="str">
        <f>IF(Sala[[#This Row],[Tiempo de degustación]]&gt;0,"Sí","No")</f>
        <v>Sí</v>
      </c>
      <c r="W642" s="19">
        <f>IF(Sala[[#This Row],[Cobrada]]="Sí",Sala[[#This Row],[Monto total]],0)</f>
        <v>208</v>
      </c>
    </row>
    <row r="643" spans="1:23" x14ac:dyDescent="0.25">
      <c r="A643">
        <v>15</v>
      </c>
      <c r="B643" t="s">
        <v>533</v>
      </c>
      <c r="C643">
        <v>1</v>
      </c>
      <c r="D643" s="2">
        <v>45022</v>
      </c>
      <c r="E643" s="3">
        <v>0.10833333333333334</v>
      </c>
      <c r="F643" s="2">
        <v>45022</v>
      </c>
      <c r="G643" s="3">
        <v>0.22500000000000001</v>
      </c>
      <c r="H643" s="1" t="s">
        <v>16</v>
      </c>
      <c r="I643" t="s">
        <v>8</v>
      </c>
      <c r="J643" t="s">
        <v>601</v>
      </c>
      <c r="K643" s="9">
        <v>11.11</v>
      </c>
      <c r="L643" t="s">
        <v>28</v>
      </c>
      <c r="M643">
        <v>642</v>
      </c>
      <c r="N643" t="s">
        <v>59</v>
      </c>
      <c r="O643" s="3">
        <f>(Sala[[#This Row],[Hora de Salida]]-Sala[[#This Row],[Hora de llegada]])+IF(Sala[[#This Row],[Estado de la Mesa]]="Ocupada",(TEXT((15/(60*24)),"h:mm")),(TEXT(0,"h:mm")))</f>
        <v>0.12708333333333333</v>
      </c>
      <c r="P643" s="5" t="str">
        <f>TEXT(((SUMIF(Cocina[Número de Orden],Sala[[#This Row],[Número de Orden]],Cocina[Tiempo de Preparación]))/(60*24)),"h:mm")</f>
        <v>1:21</v>
      </c>
      <c r="Q643" s="3">
        <f>MAX((Sala[[#This Row],[Tiempo de permanencia]]-Sala[[#This Row],[Tiempo de preparación]]),0)</f>
        <v>7.0833333333333331E-2</v>
      </c>
      <c r="R643" s="8">
        <f>SUMIF(Cocina[Número de Orden],Sala[[#This Row],[Número de Orden]],Cocina[Ganancia bruta])</f>
        <v>176</v>
      </c>
      <c r="S643" s="8">
        <f>SUMIF(Cocina[Número de Orden],Sala[[#This Row],[Número de Orden]],Cocina[Costo Unitario])</f>
        <v>45</v>
      </c>
      <c r="T643" s="2">
        <f>Sala[[#This Row],[Fecha de Salida]]</f>
        <v>45022</v>
      </c>
      <c r="U643" s="7" t="str">
        <f>TEXT(Sala[[#This Row],[Fecha factura]],"dddd")</f>
        <v>jueves</v>
      </c>
      <c r="V643" t="str">
        <f>IF(Sala[[#This Row],[Tiempo de degustación]]&gt;0,"Sí","No")</f>
        <v>Sí</v>
      </c>
      <c r="W643" s="19">
        <f>IF(Sala[[#This Row],[Cobrada]]="Sí",Sala[[#This Row],[Monto total]],0)</f>
        <v>176</v>
      </c>
    </row>
    <row r="644" spans="1:23" x14ac:dyDescent="0.25">
      <c r="A644">
        <v>17</v>
      </c>
      <c r="B644" t="s">
        <v>534</v>
      </c>
      <c r="C644">
        <v>2</v>
      </c>
      <c r="D644" s="2">
        <v>45022</v>
      </c>
      <c r="E644" s="3">
        <v>1.1805555555555555E-2</v>
      </c>
      <c r="F644" s="2">
        <v>45022</v>
      </c>
      <c r="G644" s="3">
        <v>8.0555555555555561E-2</v>
      </c>
      <c r="H644" s="1" t="s">
        <v>16</v>
      </c>
      <c r="I644" t="s">
        <v>12</v>
      </c>
      <c r="J644" t="s">
        <v>600</v>
      </c>
      <c r="K644" s="9">
        <v>28.81</v>
      </c>
      <c r="L644" t="s">
        <v>28</v>
      </c>
      <c r="M644">
        <v>643</v>
      </c>
      <c r="N644" t="s">
        <v>34</v>
      </c>
      <c r="O644" s="3">
        <f>(Sala[[#This Row],[Hora de Salida]]-Sala[[#This Row],[Hora de llegada]])+IF(Sala[[#This Row],[Estado de la Mesa]]="Ocupada",(TEXT((15/(60*24)),"h:mm")),(TEXT(0,"h:mm")))</f>
        <v>7.9166666666666677E-2</v>
      </c>
      <c r="P644" s="5" t="str">
        <f>TEXT(((SUMIF(Cocina[Número de Orden],Sala[[#This Row],[Número de Orden]],Cocina[Tiempo de Preparación]))/(60*24)),"h:mm")</f>
        <v>0:18</v>
      </c>
      <c r="Q644" s="3">
        <f>MAX((Sala[[#This Row],[Tiempo de permanencia]]-Sala[[#This Row],[Tiempo de preparación]]),0)</f>
        <v>6.666666666666668E-2</v>
      </c>
      <c r="R644" s="8">
        <f>SUMIF(Cocina[Número de Orden],Sala[[#This Row],[Número de Orden]],Cocina[Ganancia bruta])</f>
        <v>33</v>
      </c>
      <c r="S644" s="8">
        <f>SUMIF(Cocina[Número de Orden],Sala[[#This Row],[Número de Orden]],Cocina[Costo Unitario])</f>
        <v>20</v>
      </c>
      <c r="T644" s="2">
        <f>Sala[[#This Row],[Fecha de Salida]]</f>
        <v>45022</v>
      </c>
      <c r="U644" s="7" t="str">
        <f>TEXT(Sala[[#This Row],[Fecha factura]],"dddd")</f>
        <v>jueves</v>
      </c>
      <c r="V644" t="str">
        <f>IF(Sala[[#This Row],[Tiempo de degustación]]&gt;0,"Sí","No")</f>
        <v>Sí</v>
      </c>
      <c r="W644" s="19">
        <f>IF(Sala[[#This Row],[Cobrada]]="Sí",Sala[[#This Row],[Monto total]],0)</f>
        <v>33</v>
      </c>
    </row>
    <row r="645" spans="1:23" x14ac:dyDescent="0.25">
      <c r="A645">
        <v>9</v>
      </c>
      <c r="B645" t="s">
        <v>535</v>
      </c>
      <c r="C645">
        <v>6</v>
      </c>
      <c r="D645" s="2">
        <v>45022</v>
      </c>
      <c r="E645" s="3">
        <v>0.15555555555555556</v>
      </c>
      <c r="F645" s="2">
        <v>45022</v>
      </c>
      <c r="G645" s="3">
        <v>0.2986111111111111</v>
      </c>
      <c r="H645" s="1" t="s">
        <v>11</v>
      </c>
      <c r="I645" t="s">
        <v>8</v>
      </c>
      <c r="J645" t="s">
        <v>600</v>
      </c>
      <c r="K645" s="9">
        <v>13.86</v>
      </c>
      <c r="L645" t="s">
        <v>9</v>
      </c>
      <c r="M645">
        <v>644</v>
      </c>
      <c r="N645" t="s">
        <v>44</v>
      </c>
      <c r="O645" s="3">
        <f>(Sala[[#This Row],[Hora de Salida]]-Sala[[#This Row],[Hora de llegada]])+IF(Sala[[#This Row],[Estado de la Mesa]]="Ocupada",(TEXT((15/(60*24)),"h:mm")),(TEXT(0,"h:mm")))</f>
        <v>0.14305555555555555</v>
      </c>
      <c r="P645" s="5" t="str">
        <f>TEXT(((SUMIF(Cocina[Número de Orden],Sala[[#This Row],[Número de Orden]],Cocina[Tiempo de Preparación]))/(60*24)),"h:mm")</f>
        <v>0:51</v>
      </c>
      <c r="Q645" s="3">
        <f>MAX((Sala[[#This Row],[Tiempo de permanencia]]-Sala[[#This Row],[Tiempo de preparación]]),0)</f>
        <v>0.10763888888888888</v>
      </c>
      <c r="R645" s="8">
        <f>SUMIF(Cocina[Número de Orden],Sala[[#This Row],[Número de Orden]],Cocina[Ganancia bruta])</f>
        <v>93</v>
      </c>
      <c r="S645" s="8">
        <f>SUMIF(Cocina[Número de Orden],Sala[[#This Row],[Número de Orden]],Cocina[Costo Unitario])</f>
        <v>19</v>
      </c>
      <c r="T645" s="2">
        <f>Sala[[#This Row],[Fecha de Salida]]</f>
        <v>45022</v>
      </c>
      <c r="U645" s="7" t="str">
        <f>TEXT(Sala[[#This Row],[Fecha factura]],"dddd")</f>
        <v>jueves</v>
      </c>
      <c r="V645" t="str">
        <f>IF(Sala[[#This Row],[Tiempo de degustación]]&gt;0,"Sí","No")</f>
        <v>Sí</v>
      </c>
      <c r="W645" s="19">
        <f>IF(Sala[[#This Row],[Cobrada]]="Sí",Sala[[#This Row],[Monto total]],0)</f>
        <v>93</v>
      </c>
    </row>
    <row r="646" spans="1:23" x14ac:dyDescent="0.25">
      <c r="A646">
        <v>6</v>
      </c>
      <c r="B646" t="s">
        <v>385</v>
      </c>
      <c r="C646">
        <v>6</v>
      </c>
      <c r="D646" s="2">
        <v>45022</v>
      </c>
      <c r="E646" s="3">
        <v>0.11805555555555555</v>
      </c>
      <c r="F646" s="2">
        <v>45022</v>
      </c>
      <c r="G646" s="3">
        <v>0.2673611111111111</v>
      </c>
      <c r="H646" s="1" t="s">
        <v>7</v>
      </c>
      <c r="I646" t="s">
        <v>25</v>
      </c>
      <c r="J646" t="s">
        <v>13</v>
      </c>
      <c r="K646" s="9">
        <v>40.03</v>
      </c>
      <c r="L646" t="s">
        <v>17</v>
      </c>
      <c r="M646">
        <v>645</v>
      </c>
      <c r="N646" t="s">
        <v>32</v>
      </c>
      <c r="O646" s="3">
        <f>(Sala[[#This Row],[Hora de Salida]]-Sala[[#This Row],[Hora de llegada]])+IF(Sala[[#This Row],[Estado de la Mesa]]="Ocupada",(TEXT((15/(60*24)),"h:mm")),(TEXT(0,"h:mm")))</f>
        <v>0.14930555555555555</v>
      </c>
      <c r="P646" s="5" t="str">
        <f>TEXT(((SUMIF(Cocina[Número de Orden],Sala[[#This Row],[Número de Orden]],Cocina[Tiempo de Preparación]))/(60*24)),"h:mm")</f>
        <v>1:37</v>
      </c>
      <c r="Q646" s="3">
        <f>MAX((Sala[[#This Row],[Tiempo de permanencia]]-Sala[[#This Row],[Tiempo de preparación]]),0)</f>
        <v>8.1944444444444445E-2</v>
      </c>
      <c r="R646" s="8">
        <f>SUMIF(Cocina[Número de Orden],Sala[[#This Row],[Número de Orden]],Cocina[Ganancia bruta])</f>
        <v>180</v>
      </c>
      <c r="S646" s="8">
        <f>SUMIF(Cocina[Número de Orden],Sala[[#This Row],[Número de Orden]],Cocina[Costo Unitario])</f>
        <v>36</v>
      </c>
      <c r="T646" s="2">
        <f>Sala[[#This Row],[Fecha de Salida]]</f>
        <v>45022</v>
      </c>
      <c r="U646" s="7" t="str">
        <f>TEXT(Sala[[#This Row],[Fecha factura]],"dddd")</f>
        <v>jueves</v>
      </c>
      <c r="V646" t="str">
        <f>IF(Sala[[#This Row],[Tiempo de degustación]]&gt;0,"Sí","No")</f>
        <v>Sí</v>
      </c>
      <c r="W646" s="19">
        <f>IF(Sala[[#This Row],[Cobrada]]="Sí",Sala[[#This Row],[Monto total]],0)</f>
        <v>180</v>
      </c>
    </row>
    <row r="647" spans="1:23" x14ac:dyDescent="0.25">
      <c r="A647">
        <v>12</v>
      </c>
      <c r="B647" t="s">
        <v>80</v>
      </c>
      <c r="C647">
        <v>2</v>
      </c>
      <c r="D647" s="2">
        <v>45022</v>
      </c>
      <c r="E647" s="3">
        <v>0.16597222222222222</v>
      </c>
      <c r="F647" s="2">
        <v>45022</v>
      </c>
      <c r="G647" s="3">
        <v>0.27638888888888891</v>
      </c>
      <c r="H647" s="1" t="s">
        <v>16</v>
      </c>
      <c r="I647" t="s">
        <v>8</v>
      </c>
      <c r="J647" t="s">
        <v>600</v>
      </c>
      <c r="K647" s="9">
        <v>12.59</v>
      </c>
      <c r="L647" t="s">
        <v>17</v>
      </c>
      <c r="M647">
        <v>646</v>
      </c>
      <c r="N647" t="s">
        <v>32</v>
      </c>
      <c r="O647" s="3">
        <f>(Sala[[#This Row],[Hora de Salida]]-Sala[[#This Row],[Hora de llegada]])+IF(Sala[[#This Row],[Estado de la Mesa]]="Ocupada",(TEXT((15/(60*24)),"h:mm")),(TEXT(0,"h:mm")))</f>
        <v>0.11041666666666669</v>
      </c>
      <c r="P647" s="5" t="str">
        <f>TEXT(((SUMIF(Cocina[Número de Orden],Sala[[#This Row],[Número de Orden]],Cocina[Tiempo de Preparación]))/(60*24)),"h:mm")</f>
        <v>0:36</v>
      </c>
      <c r="Q647" s="3">
        <f>MAX((Sala[[#This Row],[Tiempo de permanencia]]-Sala[[#This Row],[Tiempo de preparación]]),0)</f>
        <v>8.5416666666666696E-2</v>
      </c>
      <c r="R647" s="8">
        <f>SUMIF(Cocina[Número de Orden],Sala[[#This Row],[Número de Orden]],Cocina[Ganancia bruta])</f>
        <v>70</v>
      </c>
      <c r="S647" s="8">
        <f>SUMIF(Cocina[Número de Orden],Sala[[#This Row],[Número de Orden]],Cocina[Costo Unitario])</f>
        <v>21</v>
      </c>
      <c r="T647" s="2">
        <f>Sala[[#This Row],[Fecha de Salida]]</f>
        <v>45022</v>
      </c>
      <c r="U647" s="7" t="str">
        <f>TEXT(Sala[[#This Row],[Fecha factura]],"dddd")</f>
        <v>jueves</v>
      </c>
      <c r="V647" t="str">
        <f>IF(Sala[[#This Row],[Tiempo de degustación]]&gt;0,"Sí","No")</f>
        <v>Sí</v>
      </c>
      <c r="W647" s="19">
        <f>IF(Sala[[#This Row],[Cobrada]]="Sí",Sala[[#This Row],[Monto total]],0)</f>
        <v>70</v>
      </c>
    </row>
    <row r="648" spans="1:23" x14ac:dyDescent="0.25">
      <c r="A648">
        <v>12</v>
      </c>
      <c r="B648" t="s">
        <v>536</v>
      </c>
      <c r="C648">
        <v>2</v>
      </c>
      <c r="D648" s="2">
        <v>45022</v>
      </c>
      <c r="E648" s="3">
        <v>0.12152777777777778</v>
      </c>
      <c r="F648" s="2">
        <v>45022</v>
      </c>
      <c r="G648" s="3">
        <v>0.2673611111111111</v>
      </c>
      <c r="H648" s="1" t="s">
        <v>16</v>
      </c>
      <c r="I648" t="s">
        <v>8</v>
      </c>
      <c r="J648" t="s">
        <v>601</v>
      </c>
      <c r="K648" s="9">
        <v>42.79</v>
      </c>
      <c r="L648" t="s">
        <v>9</v>
      </c>
      <c r="M648">
        <v>647</v>
      </c>
      <c r="N648" t="s">
        <v>32</v>
      </c>
      <c r="O648" s="3">
        <f>(Sala[[#This Row],[Hora de Salida]]-Sala[[#This Row],[Hora de llegada]])+IF(Sala[[#This Row],[Estado de la Mesa]]="Ocupada",(TEXT((15/(60*24)),"h:mm")),(TEXT(0,"h:mm")))</f>
        <v>0.14583333333333331</v>
      </c>
      <c r="P648" s="5" t="str">
        <f>TEXT(((SUMIF(Cocina[Número de Orden],Sala[[#This Row],[Número de Orden]],Cocina[Tiempo de Preparación]))/(60*24)),"h:mm")</f>
        <v>0:39</v>
      </c>
      <c r="Q648" s="3">
        <f>MAX((Sala[[#This Row],[Tiempo de permanencia]]-Sala[[#This Row],[Tiempo de preparación]]),0)</f>
        <v>0.11874999999999998</v>
      </c>
      <c r="R648" s="8">
        <f>SUMIF(Cocina[Número de Orden],Sala[[#This Row],[Número de Orden]],Cocina[Ganancia bruta])</f>
        <v>98</v>
      </c>
      <c r="S648" s="8">
        <f>SUMIF(Cocina[Número de Orden],Sala[[#This Row],[Número de Orden]],Cocina[Costo Unitario])</f>
        <v>29</v>
      </c>
      <c r="T648" s="2">
        <f>Sala[[#This Row],[Fecha de Salida]]</f>
        <v>45022</v>
      </c>
      <c r="U648" s="7" t="str">
        <f>TEXT(Sala[[#This Row],[Fecha factura]],"dddd")</f>
        <v>jueves</v>
      </c>
      <c r="V648" t="str">
        <f>IF(Sala[[#This Row],[Tiempo de degustación]]&gt;0,"Sí","No")</f>
        <v>Sí</v>
      </c>
      <c r="W648" s="19">
        <f>IF(Sala[[#This Row],[Cobrada]]="Sí",Sala[[#This Row],[Monto total]],0)</f>
        <v>98</v>
      </c>
    </row>
    <row r="649" spans="1:23" x14ac:dyDescent="0.25">
      <c r="A649">
        <v>9</v>
      </c>
      <c r="B649" t="s">
        <v>97</v>
      </c>
      <c r="C649">
        <v>1</v>
      </c>
      <c r="D649" s="2">
        <v>45022</v>
      </c>
      <c r="E649" s="3">
        <v>0.12430555555555556</v>
      </c>
      <c r="F649" s="2">
        <v>45022</v>
      </c>
      <c r="G649" s="3">
        <v>0.2048611111111111</v>
      </c>
      <c r="H649" s="1" t="s">
        <v>16</v>
      </c>
      <c r="I649" t="s">
        <v>25</v>
      </c>
      <c r="J649" t="s">
        <v>601</v>
      </c>
      <c r="K649" s="9">
        <v>17.43</v>
      </c>
      <c r="L649" t="s">
        <v>17</v>
      </c>
      <c r="M649">
        <v>648</v>
      </c>
      <c r="N649" t="s">
        <v>18</v>
      </c>
      <c r="O649" s="3">
        <f>(Sala[[#This Row],[Hora de Salida]]-Sala[[#This Row],[Hora de llegada]])+IF(Sala[[#This Row],[Estado de la Mesa]]="Ocupada",(TEXT((15/(60*24)),"h:mm")),(TEXT(0,"h:mm")))</f>
        <v>8.0555555555555547E-2</v>
      </c>
      <c r="P649" s="5" t="str">
        <f>TEXT(((SUMIF(Cocina[Número de Orden],Sala[[#This Row],[Número de Orden]],Cocina[Tiempo de Preparación]))/(60*24)),"h:mm")</f>
        <v>0:47</v>
      </c>
      <c r="Q649" s="3">
        <f>MAX((Sala[[#This Row],[Tiempo de permanencia]]-Sala[[#This Row],[Tiempo de preparación]]),0)</f>
        <v>4.7916666666666656E-2</v>
      </c>
      <c r="R649" s="8">
        <f>SUMIF(Cocina[Número de Orden],Sala[[#This Row],[Número de Orden]],Cocina[Ganancia bruta])</f>
        <v>56</v>
      </c>
      <c r="S649" s="8">
        <f>SUMIF(Cocina[Número de Orden],Sala[[#This Row],[Número de Orden]],Cocina[Costo Unitario])</f>
        <v>16</v>
      </c>
      <c r="T649" s="2">
        <f>Sala[[#This Row],[Fecha de Salida]]</f>
        <v>45022</v>
      </c>
      <c r="U649" s="7" t="str">
        <f>TEXT(Sala[[#This Row],[Fecha factura]],"dddd")</f>
        <v>jueves</v>
      </c>
      <c r="V649" t="str">
        <f>IF(Sala[[#This Row],[Tiempo de degustación]]&gt;0,"Sí","No")</f>
        <v>Sí</v>
      </c>
      <c r="W649" s="19">
        <f>IF(Sala[[#This Row],[Cobrada]]="Sí",Sala[[#This Row],[Monto total]],0)</f>
        <v>56</v>
      </c>
    </row>
    <row r="650" spans="1:23" x14ac:dyDescent="0.25">
      <c r="A650">
        <v>9</v>
      </c>
      <c r="B650" t="s">
        <v>537</v>
      </c>
      <c r="C650">
        <v>1</v>
      </c>
      <c r="D650" s="2">
        <v>45022</v>
      </c>
      <c r="E650" s="3">
        <v>3.8194444444444448E-2</v>
      </c>
      <c r="F650" s="2">
        <v>45022</v>
      </c>
      <c r="G650" s="3">
        <v>0.15625</v>
      </c>
      <c r="H650" s="1" t="s">
        <v>20</v>
      </c>
      <c r="I650" t="s">
        <v>8</v>
      </c>
      <c r="J650" t="s">
        <v>13</v>
      </c>
      <c r="K650" s="9">
        <v>15.98</v>
      </c>
      <c r="L650" t="s">
        <v>28</v>
      </c>
      <c r="M650">
        <v>649</v>
      </c>
      <c r="N650" t="s">
        <v>21</v>
      </c>
      <c r="O650" s="3">
        <f>(Sala[[#This Row],[Hora de Salida]]-Sala[[#This Row],[Hora de llegada]])+IF(Sala[[#This Row],[Estado de la Mesa]]="Ocupada",(TEXT((15/(60*24)),"h:mm")),(TEXT(0,"h:mm")))</f>
        <v>0.12847222222222221</v>
      </c>
      <c r="P650" s="5" t="str">
        <f>TEXT(((SUMIF(Cocina[Número de Orden],Sala[[#This Row],[Número de Orden]],Cocina[Tiempo de Preparación]))/(60*24)),"h:mm")</f>
        <v>1:49</v>
      </c>
      <c r="Q650" s="3">
        <f>MAX((Sala[[#This Row],[Tiempo de permanencia]]-Sala[[#This Row],[Tiempo de preparación]]),0)</f>
        <v>5.2777777777777771E-2</v>
      </c>
      <c r="R650" s="8">
        <f>SUMIF(Cocina[Número de Orden],Sala[[#This Row],[Número de Orden]],Cocina[Ganancia bruta])</f>
        <v>256</v>
      </c>
      <c r="S650" s="8">
        <f>SUMIF(Cocina[Número de Orden],Sala[[#This Row],[Número de Orden]],Cocina[Costo Unitario])</f>
        <v>60</v>
      </c>
      <c r="T650" s="2">
        <f>Sala[[#This Row],[Fecha de Salida]]</f>
        <v>45022</v>
      </c>
      <c r="U650" s="7" t="str">
        <f>TEXT(Sala[[#This Row],[Fecha factura]],"dddd")</f>
        <v>jueves</v>
      </c>
      <c r="V650" t="str">
        <f>IF(Sala[[#This Row],[Tiempo de degustación]]&gt;0,"Sí","No")</f>
        <v>Sí</v>
      </c>
      <c r="W650" s="19">
        <f>IF(Sala[[#This Row],[Cobrada]]="Sí",Sala[[#This Row],[Monto total]],0)</f>
        <v>256</v>
      </c>
    </row>
    <row r="651" spans="1:23" x14ac:dyDescent="0.25">
      <c r="A651">
        <v>11</v>
      </c>
      <c r="B651" t="s">
        <v>474</v>
      </c>
      <c r="C651">
        <v>3</v>
      </c>
      <c r="D651" s="2">
        <v>45023</v>
      </c>
      <c r="E651" s="3">
        <v>0.14791666666666667</v>
      </c>
      <c r="F651" s="2">
        <v>45023</v>
      </c>
      <c r="G651" s="3">
        <v>0.20972222222222223</v>
      </c>
      <c r="H651" s="1" t="s">
        <v>7</v>
      </c>
      <c r="I651" t="s">
        <v>8</v>
      </c>
      <c r="J651" t="s">
        <v>600</v>
      </c>
      <c r="K651" s="9">
        <v>38.21</v>
      </c>
      <c r="L651" t="s">
        <v>17</v>
      </c>
      <c r="M651">
        <v>650</v>
      </c>
      <c r="N651" t="s">
        <v>59</v>
      </c>
      <c r="O651" s="3">
        <f>(Sala[[#This Row],[Hora de Salida]]-Sala[[#This Row],[Hora de llegada]])+IF(Sala[[#This Row],[Estado de la Mesa]]="Ocupada",(TEXT((15/(60*24)),"h:mm")),(TEXT(0,"h:mm")))</f>
        <v>6.1805555555555558E-2</v>
      </c>
      <c r="P651" s="5" t="str">
        <f>TEXT(((SUMIF(Cocina[Número de Orden],Sala[[#This Row],[Número de Orden]],Cocina[Tiempo de Preparación]))/(60*24)),"h:mm")</f>
        <v>1:16</v>
      </c>
      <c r="Q651" s="3">
        <f>MAX((Sala[[#This Row],[Tiempo de permanencia]]-Sala[[#This Row],[Tiempo de preparación]]),0)</f>
        <v>9.0277777777777804E-3</v>
      </c>
      <c r="R651" s="8">
        <f>SUMIF(Cocina[Número de Orden],Sala[[#This Row],[Número de Orden]],Cocina[Ganancia bruta])</f>
        <v>237</v>
      </c>
      <c r="S651" s="8">
        <f>SUMIF(Cocina[Número de Orden],Sala[[#This Row],[Número de Orden]],Cocina[Costo Unitario])</f>
        <v>70</v>
      </c>
      <c r="T651" s="2">
        <f>Sala[[#This Row],[Fecha de Salida]]</f>
        <v>45023</v>
      </c>
      <c r="U651" s="7" t="str">
        <f>TEXT(Sala[[#This Row],[Fecha factura]],"dddd")</f>
        <v>viernes</v>
      </c>
      <c r="V651" t="str">
        <f>IF(Sala[[#This Row],[Tiempo de degustación]]&gt;0,"Sí","No")</f>
        <v>Sí</v>
      </c>
      <c r="W651" s="19">
        <f>IF(Sala[[#This Row],[Cobrada]]="Sí",Sala[[#This Row],[Monto total]],0)</f>
        <v>237</v>
      </c>
    </row>
    <row r="652" spans="1:23" x14ac:dyDescent="0.25">
      <c r="A652">
        <v>16</v>
      </c>
      <c r="B652" t="s">
        <v>538</v>
      </c>
      <c r="C652">
        <v>4</v>
      </c>
      <c r="D652" s="2">
        <v>45023</v>
      </c>
      <c r="E652" s="3">
        <v>8.611111111111111E-2</v>
      </c>
      <c r="F652" s="2">
        <v>45023</v>
      </c>
      <c r="G652" s="3">
        <v>0.2388888888888889</v>
      </c>
      <c r="H652" s="1" t="s">
        <v>23</v>
      </c>
      <c r="I652" t="s">
        <v>25</v>
      </c>
      <c r="J652" t="s">
        <v>601</v>
      </c>
      <c r="K652" s="9">
        <v>20.27</v>
      </c>
      <c r="L652" t="s">
        <v>17</v>
      </c>
      <c r="M652">
        <v>651</v>
      </c>
      <c r="N652" t="s">
        <v>59</v>
      </c>
      <c r="O652" s="3">
        <f>(Sala[[#This Row],[Hora de Salida]]-Sala[[#This Row],[Hora de llegada]])+IF(Sala[[#This Row],[Estado de la Mesa]]="Ocupada",(TEXT((15/(60*24)),"h:mm")),(TEXT(0,"h:mm")))</f>
        <v>0.15277777777777779</v>
      </c>
      <c r="P652" s="5" t="str">
        <f>TEXT(((SUMIF(Cocina[Número de Orden],Sala[[#This Row],[Número de Orden]],Cocina[Tiempo de Preparación]))/(60*24)),"h:mm")</f>
        <v>1:28</v>
      </c>
      <c r="Q652" s="3">
        <f>MAX((Sala[[#This Row],[Tiempo de permanencia]]-Sala[[#This Row],[Tiempo de preparación]]),0)</f>
        <v>9.1666666666666674E-2</v>
      </c>
      <c r="R652" s="8">
        <f>SUMIF(Cocina[Número de Orden],Sala[[#This Row],[Número de Orden]],Cocina[Ganancia bruta])</f>
        <v>209</v>
      </c>
      <c r="S652" s="8">
        <f>SUMIF(Cocina[Número de Orden],Sala[[#This Row],[Número de Orden]],Cocina[Costo Unitario])</f>
        <v>58</v>
      </c>
      <c r="T652" s="2">
        <f>Sala[[#This Row],[Fecha de Salida]]</f>
        <v>45023</v>
      </c>
      <c r="U652" s="7" t="str">
        <f>TEXT(Sala[[#This Row],[Fecha factura]],"dddd")</f>
        <v>viernes</v>
      </c>
      <c r="V652" t="str">
        <f>IF(Sala[[#This Row],[Tiempo de degustación]]&gt;0,"Sí","No")</f>
        <v>Sí</v>
      </c>
      <c r="W652" s="19">
        <f>IF(Sala[[#This Row],[Cobrada]]="Sí",Sala[[#This Row],[Monto total]],0)</f>
        <v>209</v>
      </c>
    </row>
    <row r="653" spans="1:23" x14ac:dyDescent="0.25">
      <c r="A653">
        <v>14</v>
      </c>
      <c r="B653" t="s">
        <v>482</v>
      </c>
      <c r="C653">
        <v>5</v>
      </c>
      <c r="D653" s="2">
        <v>45023</v>
      </c>
      <c r="E653" s="3">
        <v>4.1666666666666666E-3</v>
      </c>
      <c r="F653" s="2">
        <v>45023</v>
      </c>
      <c r="G653" s="3">
        <v>0.10138888888888889</v>
      </c>
      <c r="H653" s="1" t="s">
        <v>16</v>
      </c>
      <c r="I653" t="s">
        <v>8</v>
      </c>
      <c r="J653" t="s">
        <v>600</v>
      </c>
      <c r="K653" s="9">
        <v>23.26</v>
      </c>
      <c r="L653" t="s">
        <v>28</v>
      </c>
      <c r="M653">
        <v>652</v>
      </c>
      <c r="N653" t="s">
        <v>34</v>
      </c>
      <c r="O653" s="3">
        <f>(Sala[[#This Row],[Hora de Salida]]-Sala[[#This Row],[Hora de llegada]])+IF(Sala[[#This Row],[Estado de la Mesa]]="Ocupada",(TEXT((15/(60*24)),"h:mm")),(TEXT(0,"h:mm")))</f>
        <v>0.1076388888888889</v>
      </c>
      <c r="P653" s="5" t="str">
        <f>TEXT(((SUMIF(Cocina[Número de Orden],Sala[[#This Row],[Número de Orden]],Cocina[Tiempo de Preparación]))/(60*24)),"h:mm")</f>
        <v>0:50</v>
      </c>
      <c r="Q653" s="3">
        <f>MAX((Sala[[#This Row],[Tiempo de permanencia]]-Sala[[#This Row],[Tiempo de preparación]]),0)</f>
        <v>7.2916666666666671E-2</v>
      </c>
      <c r="R653" s="8">
        <f>SUMIF(Cocina[Número de Orden],Sala[[#This Row],[Número de Orden]],Cocina[Ganancia bruta])</f>
        <v>170</v>
      </c>
      <c r="S653" s="8">
        <f>SUMIF(Cocina[Número de Orden],Sala[[#This Row],[Número de Orden]],Cocina[Costo Unitario])</f>
        <v>41</v>
      </c>
      <c r="T653" s="2">
        <f>Sala[[#This Row],[Fecha de Salida]]</f>
        <v>45023</v>
      </c>
      <c r="U653" s="7" t="str">
        <f>TEXT(Sala[[#This Row],[Fecha factura]],"dddd")</f>
        <v>viernes</v>
      </c>
      <c r="V653" t="str">
        <f>IF(Sala[[#This Row],[Tiempo de degustación]]&gt;0,"Sí","No")</f>
        <v>Sí</v>
      </c>
      <c r="W653" s="19">
        <f>IF(Sala[[#This Row],[Cobrada]]="Sí",Sala[[#This Row],[Monto total]],0)</f>
        <v>170</v>
      </c>
    </row>
    <row r="654" spans="1:23" x14ac:dyDescent="0.25">
      <c r="A654">
        <v>13</v>
      </c>
      <c r="B654" t="s">
        <v>539</v>
      </c>
      <c r="C654">
        <v>5</v>
      </c>
      <c r="D654" s="2">
        <v>45023</v>
      </c>
      <c r="E654" s="3">
        <v>0.10486111111111111</v>
      </c>
      <c r="F654" s="2">
        <v>45023</v>
      </c>
      <c r="G654" s="3">
        <v>0.18055555555555555</v>
      </c>
      <c r="H654" s="1" t="s">
        <v>11</v>
      </c>
      <c r="I654" t="s">
        <v>8</v>
      </c>
      <c r="J654" t="s">
        <v>601</v>
      </c>
      <c r="K654" s="9">
        <v>34.33</v>
      </c>
      <c r="L654" t="s">
        <v>17</v>
      </c>
      <c r="M654">
        <v>653</v>
      </c>
      <c r="N654" t="s">
        <v>29</v>
      </c>
      <c r="O654" s="3">
        <f>(Sala[[#This Row],[Hora de Salida]]-Sala[[#This Row],[Hora de llegada]])+IF(Sala[[#This Row],[Estado de la Mesa]]="Ocupada",(TEXT((15/(60*24)),"h:mm")),(TEXT(0,"h:mm")))</f>
        <v>7.5694444444444439E-2</v>
      </c>
      <c r="P654" s="5" t="str">
        <f>TEXT(((SUMIF(Cocina[Número de Orden],Sala[[#This Row],[Número de Orden]],Cocina[Tiempo de Preparación]))/(60*24)),"h:mm")</f>
        <v>2:30</v>
      </c>
      <c r="Q654" s="3">
        <f>MAX((Sala[[#This Row],[Tiempo de permanencia]]-Sala[[#This Row],[Tiempo de preparación]]),0)</f>
        <v>0</v>
      </c>
      <c r="R654" s="8">
        <f>SUMIF(Cocina[Número de Orden],Sala[[#This Row],[Número de Orden]],Cocina[Ganancia bruta])</f>
        <v>244</v>
      </c>
      <c r="S654" s="8">
        <f>SUMIF(Cocina[Número de Orden],Sala[[#This Row],[Número de Orden]],Cocina[Costo Unitario])</f>
        <v>55</v>
      </c>
      <c r="T654" s="2">
        <f>Sala[[#This Row],[Fecha de Salida]]</f>
        <v>45023</v>
      </c>
      <c r="U654" s="7" t="str">
        <f>TEXT(Sala[[#This Row],[Fecha factura]],"dddd")</f>
        <v>viernes</v>
      </c>
      <c r="V654" t="str">
        <f>IF(Sala[[#This Row],[Tiempo de degustación]]&gt;0,"Sí","No")</f>
        <v>No</v>
      </c>
      <c r="W654" s="19">
        <f>IF(Sala[[#This Row],[Cobrada]]="Sí",Sala[[#This Row],[Monto total]],0)</f>
        <v>0</v>
      </c>
    </row>
    <row r="655" spans="1:23" x14ac:dyDescent="0.25">
      <c r="A655">
        <v>12</v>
      </c>
      <c r="B655" t="s">
        <v>540</v>
      </c>
      <c r="C655">
        <v>5</v>
      </c>
      <c r="D655" s="2">
        <v>45023</v>
      </c>
      <c r="E655" s="3">
        <v>1.3888888888888889E-3</v>
      </c>
      <c r="F655" s="2">
        <v>45023</v>
      </c>
      <c r="G655" s="3">
        <v>7.2222222222222215E-2</v>
      </c>
      <c r="H655" s="1" t="s">
        <v>20</v>
      </c>
      <c r="I655" t="s">
        <v>25</v>
      </c>
      <c r="J655" t="s">
        <v>601</v>
      </c>
      <c r="K655" s="9">
        <v>23.98</v>
      </c>
      <c r="L655" t="s">
        <v>28</v>
      </c>
      <c r="M655">
        <v>654</v>
      </c>
      <c r="N655" t="s">
        <v>34</v>
      </c>
      <c r="O655" s="3">
        <f>(Sala[[#This Row],[Hora de Salida]]-Sala[[#This Row],[Hora de llegada]])+IF(Sala[[#This Row],[Estado de la Mesa]]="Ocupada",(TEXT((15/(60*24)),"h:mm")),(TEXT(0,"h:mm")))</f>
        <v>8.1250000000000003E-2</v>
      </c>
      <c r="P655" s="5" t="str">
        <f>TEXT(((SUMIF(Cocina[Número de Orden],Sala[[#This Row],[Número de Orden]],Cocina[Tiempo de Preparación]))/(60*24)),"h:mm")</f>
        <v>0:44</v>
      </c>
      <c r="Q655" s="3">
        <f>MAX((Sala[[#This Row],[Tiempo de permanencia]]-Sala[[#This Row],[Tiempo de preparación]]),0)</f>
        <v>5.0694444444444445E-2</v>
      </c>
      <c r="R655" s="8">
        <f>SUMIF(Cocina[Número de Orden],Sala[[#This Row],[Número de Orden]],Cocina[Ganancia bruta])</f>
        <v>42</v>
      </c>
      <c r="S655" s="8">
        <f>SUMIF(Cocina[Número de Orden],Sala[[#This Row],[Número de Orden]],Cocina[Costo Unitario])</f>
        <v>25</v>
      </c>
      <c r="T655" s="2">
        <f>Sala[[#This Row],[Fecha de Salida]]</f>
        <v>45023</v>
      </c>
      <c r="U655" s="7" t="str">
        <f>TEXT(Sala[[#This Row],[Fecha factura]],"dddd")</f>
        <v>viernes</v>
      </c>
      <c r="V655" t="str">
        <f>IF(Sala[[#This Row],[Tiempo de degustación]]&gt;0,"Sí","No")</f>
        <v>Sí</v>
      </c>
      <c r="W655" s="19">
        <f>IF(Sala[[#This Row],[Cobrada]]="Sí",Sala[[#This Row],[Monto total]],0)</f>
        <v>42</v>
      </c>
    </row>
    <row r="656" spans="1:23" x14ac:dyDescent="0.25">
      <c r="A656">
        <v>5</v>
      </c>
      <c r="B656" t="s">
        <v>541</v>
      </c>
      <c r="C656">
        <v>4</v>
      </c>
      <c r="D656" s="2">
        <v>45023</v>
      </c>
      <c r="E656" s="3">
        <v>5.2083333333333336E-2</v>
      </c>
      <c r="F656" s="2">
        <v>45023</v>
      </c>
      <c r="G656" s="3">
        <v>0.20069444444444445</v>
      </c>
      <c r="H656" s="1" t="s">
        <v>20</v>
      </c>
      <c r="I656" t="s">
        <v>8</v>
      </c>
      <c r="J656" t="s">
        <v>13</v>
      </c>
      <c r="K656" s="9">
        <v>21.7</v>
      </c>
      <c r="L656" t="s">
        <v>9</v>
      </c>
      <c r="M656">
        <v>655</v>
      </c>
      <c r="N656" t="s">
        <v>18</v>
      </c>
      <c r="O656" s="3">
        <f>(Sala[[#This Row],[Hora de Salida]]-Sala[[#This Row],[Hora de llegada]])+IF(Sala[[#This Row],[Estado de la Mesa]]="Ocupada",(TEXT((15/(60*24)),"h:mm")),(TEXT(0,"h:mm")))</f>
        <v>0.14861111111111111</v>
      </c>
      <c r="P656" s="5" t="str">
        <f>TEXT(((SUMIF(Cocina[Número de Orden],Sala[[#This Row],[Número de Orden]],Cocina[Tiempo de Preparación]))/(60*24)),"h:mm")</f>
        <v>0:36</v>
      </c>
      <c r="Q656" s="3">
        <f>MAX((Sala[[#This Row],[Tiempo de permanencia]]-Sala[[#This Row],[Tiempo de preparación]]),0)</f>
        <v>0.12361111111111112</v>
      </c>
      <c r="R656" s="8">
        <f>SUMIF(Cocina[Número de Orden],Sala[[#This Row],[Número de Orden]],Cocina[Ganancia bruta])</f>
        <v>93</v>
      </c>
      <c r="S656" s="8">
        <f>SUMIF(Cocina[Número de Orden],Sala[[#This Row],[Número de Orden]],Cocina[Costo Unitario])</f>
        <v>19</v>
      </c>
      <c r="T656" s="2">
        <f>Sala[[#This Row],[Fecha de Salida]]</f>
        <v>45023</v>
      </c>
      <c r="U656" s="7" t="str">
        <f>TEXT(Sala[[#This Row],[Fecha factura]],"dddd")</f>
        <v>viernes</v>
      </c>
      <c r="V656" t="str">
        <f>IF(Sala[[#This Row],[Tiempo de degustación]]&gt;0,"Sí","No")</f>
        <v>Sí</v>
      </c>
      <c r="W656" s="19">
        <f>IF(Sala[[#This Row],[Cobrada]]="Sí",Sala[[#This Row],[Monto total]],0)</f>
        <v>93</v>
      </c>
    </row>
    <row r="657" spans="1:23" x14ac:dyDescent="0.25">
      <c r="A657">
        <v>19</v>
      </c>
      <c r="B657" t="s">
        <v>542</v>
      </c>
      <c r="C657">
        <v>6</v>
      </c>
      <c r="D657" s="2">
        <v>45023</v>
      </c>
      <c r="E657" s="3">
        <v>0.15</v>
      </c>
      <c r="F657" s="2">
        <v>45023</v>
      </c>
      <c r="G657" s="3">
        <v>0.27777777777777779</v>
      </c>
      <c r="H657" s="1" t="s">
        <v>11</v>
      </c>
      <c r="I657" t="s">
        <v>25</v>
      </c>
      <c r="J657" t="s">
        <v>601</v>
      </c>
      <c r="K657" s="9">
        <v>31.23</v>
      </c>
      <c r="L657" t="s">
        <v>9</v>
      </c>
      <c r="M657">
        <v>656</v>
      </c>
      <c r="N657" t="s">
        <v>59</v>
      </c>
      <c r="O657" s="3">
        <f>(Sala[[#This Row],[Hora de Salida]]-Sala[[#This Row],[Hora de llegada]])+IF(Sala[[#This Row],[Estado de la Mesa]]="Ocupada",(TEXT((15/(60*24)),"h:mm")),(TEXT(0,"h:mm")))</f>
        <v>0.1277777777777778</v>
      </c>
      <c r="P657" s="5" t="str">
        <f>TEXT(((SUMIF(Cocina[Número de Orden],Sala[[#This Row],[Número de Orden]],Cocina[Tiempo de Preparación]))/(60*24)),"h:mm")</f>
        <v>1:50</v>
      </c>
      <c r="Q657" s="3">
        <f>MAX((Sala[[#This Row],[Tiempo de permanencia]]-Sala[[#This Row],[Tiempo de preparación]]),0)</f>
        <v>5.1388888888888901E-2</v>
      </c>
      <c r="R657" s="8">
        <f>SUMIF(Cocina[Número de Orden],Sala[[#This Row],[Número de Orden]],Cocina[Ganancia bruta])</f>
        <v>157</v>
      </c>
      <c r="S657" s="8">
        <f>SUMIF(Cocina[Número de Orden],Sala[[#This Row],[Número de Orden]],Cocina[Costo Unitario])</f>
        <v>59</v>
      </c>
      <c r="T657" s="2">
        <f>Sala[[#This Row],[Fecha de Salida]]</f>
        <v>45023</v>
      </c>
      <c r="U657" s="7" t="str">
        <f>TEXT(Sala[[#This Row],[Fecha factura]],"dddd")</f>
        <v>viernes</v>
      </c>
      <c r="V657" t="str">
        <f>IF(Sala[[#This Row],[Tiempo de degustación]]&gt;0,"Sí","No")</f>
        <v>Sí</v>
      </c>
      <c r="W657" s="19">
        <f>IF(Sala[[#This Row],[Cobrada]]="Sí",Sala[[#This Row],[Monto total]],0)</f>
        <v>157</v>
      </c>
    </row>
    <row r="658" spans="1:23" x14ac:dyDescent="0.25">
      <c r="A658">
        <v>1</v>
      </c>
      <c r="B658" t="s">
        <v>543</v>
      </c>
      <c r="C658">
        <v>2</v>
      </c>
      <c r="D658" s="2">
        <v>45023</v>
      </c>
      <c r="E658" s="3">
        <v>3.5416666666666666E-2</v>
      </c>
      <c r="F658" s="2">
        <v>45023</v>
      </c>
      <c r="G658" s="3">
        <v>0.17152777777777778</v>
      </c>
      <c r="H658" s="1" t="s">
        <v>11</v>
      </c>
      <c r="I658" t="s">
        <v>8</v>
      </c>
      <c r="J658" t="s">
        <v>13</v>
      </c>
      <c r="K658" s="9">
        <v>44.2</v>
      </c>
      <c r="L658" t="s">
        <v>9</v>
      </c>
      <c r="M658">
        <v>657</v>
      </c>
      <c r="N658" t="s">
        <v>47</v>
      </c>
      <c r="O658" s="3">
        <f>(Sala[[#This Row],[Hora de Salida]]-Sala[[#This Row],[Hora de llegada]])+IF(Sala[[#This Row],[Estado de la Mesa]]="Ocupada",(TEXT((15/(60*24)),"h:mm")),(TEXT(0,"h:mm")))</f>
        <v>0.13611111111111113</v>
      </c>
      <c r="P658" s="5" t="str">
        <f>TEXT(((SUMIF(Cocina[Número de Orden],Sala[[#This Row],[Número de Orden]],Cocina[Tiempo de Preparación]))/(60*24)),"h:mm")</f>
        <v>2:14</v>
      </c>
      <c r="Q658" s="3">
        <f>MAX((Sala[[#This Row],[Tiempo de permanencia]]-Sala[[#This Row],[Tiempo de preparación]]),0)</f>
        <v>4.3055555555555569E-2</v>
      </c>
      <c r="R658" s="8">
        <f>SUMIF(Cocina[Número de Orden],Sala[[#This Row],[Número de Orden]],Cocina[Ganancia bruta])</f>
        <v>196</v>
      </c>
      <c r="S658" s="8">
        <f>SUMIF(Cocina[Número de Orden],Sala[[#This Row],[Número de Orden]],Cocina[Costo Unitario])</f>
        <v>60</v>
      </c>
      <c r="T658" s="2">
        <f>Sala[[#This Row],[Fecha de Salida]]</f>
        <v>45023</v>
      </c>
      <c r="U658" s="7" t="str">
        <f>TEXT(Sala[[#This Row],[Fecha factura]],"dddd")</f>
        <v>viernes</v>
      </c>
      <c r="V658" t="str">
        <f>IF(Sala[[#This Row],[Tiempo de degustación]]&gt;0,"Sí","No")</f>
        <v>Sí</v>
      </c>
      <c r="W658" s="19">
        <f>IF(Sala[[#This Row],[Cobrada]]="Sí",Sala[[#This Row],[Monto total]],0)</f>
        <v>196</v>
      </c>
    </row>
    <row r="659" spans="1:23" x14ac:dyDescent="0.25">
      <c r="A659">
        <v>19</v>
      </c>
      <c r="B659" t="s">
        <v>544</v>
      </c>
      <c r="C659">
        <v>5</v>
      </c>
      <c r="D659" s="2">
        <v>45023</v>
      </c>
      <c r="E659" s="3">
        <v>7.1527777777777773E-2</v>
      </c>
      <c r="F659" s="2">
        <v>45023</v>
      </c>
      <c r="G659" s="3">
        <v>0.20972222222222223</v>
      </c>
      <c r="H659" s="1" t="s">
        <v>20</v>
      </c>
      <c r="I659" t="s">
        <v>12</v>
      </c>
      <c r="J659" t="s">
        <v>13</v>
      </c>
      <c r="K659" s="9">
        <v>31.27</v>
      </c>
      <c r="L659" t="s">
        <v>9</v>
      </c>
      <c r="M659">
        <v>658</v>
      </c>
      <c r="N659" t="s">
        <v>18</v>
      </c>
      <c r="O659" s="3">
        <f>(Sala[[#This Row],[Hora de Salida]]-Sala[[#This Row],[Hora de llegada]])+IF(Sala[[#This Row],[Estado de la Mesa]]="Ocupada",(TEXT((15/(60*24)),"h:mm")),(TEXT(0,"h:mm")))</f>
        <v>0.13819444444444445</v>
      </c>
      <c r="P659" s="5" t="str">
        <f>TEXT(((SUMIF(Cocina[Número de Orden],Sala[[#This Row],[Número de Orden]],Cocina[Tiempo de Preparación]))/(60*24)),"h:mm")</f>
        <v>0:48</v>
      </c>
      <c r="Q659" s="3">
        <f>MAX((Sala[[#This Row],[Tiempo de permanencia]]-Sala[[#This Row],[Tiempo de preparación]]),0)</f>
        <v>0.10486111111111113</v>
      </c>
      <c r="R659" s="8">
        <f>SUMIF(Cocina[Número de Orden],Sala[[#This Row],[Número de Orden]],Cocina[Ganancia bruta])</f>
        <v>86</v>
      </c>
      <c r="S659" s="8">
        <f>SUMIF(Cocina[Número de Orden],Sala[[#This Row],[Número de Orden]],Cocina[Costo Unitario])</f>
        <v>35</v>
      </c>
      <c r="T659" s="2">
        <f>Sala[[#This Row],[Fecha de Salida]]</f>
        <v>45023</v>
      </c>
      <c r="U659" s="7" t="str">
        <f>TEXT(Sala[[#This Row],[Fecha factura]],"dddd")</f>
        <v>viernes</v>
      </c>
      <c r="V659" t="str">
        <f>IF(Sala[[#This Row],[Tiempo de degustación]]&gt;0,"Sí","No")</f>
        <v>Sí</v>
      </c>
      <c r="W659" s="19">
        <f>IF(Sala[[#This Row],[Cobrada]]="Sí",Sala[[#This Row],[Monto total]],0)</f>
        <v>86</v>
      </c>
    </row>
    <row r="660" spans="1:23" x14ac:dyDescent="0.25">
      <c r="A660">
        <v>9</v>
      </c>
      <c r="B660" t="s">
        <v>272</v>
      </c>
      <c r="C660">
        <v>4</v>
      </c>
      <c r="D660" s="2">
        <v>45023</v>
      </c>
      <c r="E660" s="3">
        <v>0.11805555555555555</v>
      </c>
      <c r="F660" s="2">
        <v>45023</v>
      </c>
      <c r="G660" s="3">
        <v>0.16875000000000001</v>
      </c>
      <c r="H660" s="1" t="s">
        <v>23</v>
      </c>
      <c r="I660" t="s">
        <v>8</v>
      </c>
      <c r="J660" t="s">
        <v>601</v>
      </c>
      <c r="K660" s="9">
        <v>35.24</v>
      </c>
      <c r="L660" t="s">
        <v>28</v>
      </c>
      <c r="M660">
        <v>659</v>
      </c>
      <c r="N660" t="s">
        <v>593</v>
      </c>
      <c r="O660" s="3">
        <f>(Sala[[#This Row],[Hora de Salida]]-Sala[[#This Row],[Hora de llegada]])+IF(Sala[[#This Row],[Estado de la Mesa]]="Ocupada",(TEXT((15/(60*24)),"h:mm")),(TEXT(0,"h:mm")))</f>
        <v>6.1111111111111123E-2</v>
      </c>
      <c r="P660" s="5" t="str">
        <f>TEXT(((SUMIF(Cocina[Número de Orden],Sala[[#This Row],[Número de Orden]],Cocina[Tiempo de Preparación]))/(60*24)),"h:mm")</f>
        <v>0:31</v>
      </c>
      <c r="Q660" s="3">
        <f>MAX((Sala[[#This Row],[Tiempo de permanencia]]-Sala[[#This Row],[Tiempo de preparación]]),0)</f>
        <v>3.9583333333333345E-2</v>
      </c>
      <c r="R660" s="8">
        <f>SUMIF(Cocina[Número de Orden],Sala[[#This Row],[Número de Orden]],Cocina[Ganancia bruta])</f>
        <v>87</v>
      </c>
      <c r="S660" s="8">
        <f>SUMIF(Cocina[Número de Orden],Sala[[#This Row],[Número de Orden]],Cocina[Costo Unitario])</f>
        <v>17</v>
      </c>
      <c r="T660" s="2">
        <f>Sala[[#This Row],[Fecha de Salida]]</f>
        <v>45023</v>
      </c>
      <c r="U660" s="7" t="str">
        <f>TEXT(Sala[[#This Row],[Fecha factura]],"dddd")</f>
        <v>viernes</v>
      </c>
      <c r="V660" t="str">
        <f>IF(Sala[[#This Row],[Tiempo de degustación]]&gt;0,"Sí","No")</f>
        <v>Sí</v>
      </c>
      <c r="W660" s="19">
        <f>IF(Sala[[#This Row],[Cobrada]]="Sí",Sala[[#This Row],[Monto total]],0)</f>
        <v>87</v>
      </c>
    </row>
    <row r="661" spans="1:23" x14ac:dyDescent="0.25">
      <c r="A661">
        <v>19</v>
      </c>
      <c r="B661" t="s">
        <v>545</v>
      </c>
      <c r="C661">
        <v>4</v>
      </c>
      <c r="D661" s="2">
        <v>45023</v>
      </c>
      <c r="E661" s="3">
        <v>8.0555555555555561E-2</v>
      </c>
      <c r="F661" s="2">
        <v>45023</v>
      </c>
      <c r="G661" s="3">
        <v>0.24374999999999999</v>
      </c>
      <c r="H661" s="1" t="s">
        <v>16</v>
      </c>
      <c r="I661" t="s">
        <v>12</v>
      </c>
      <c r="J661" t="s">
        <v>601</v>
      </c>
      <c r="K661" s="9">
        <v>15.91</v>
      </c>
      <c r="L661" t="s">
        <v>9</v>
      </c>
      <c r="M661">
        <v>660</v>
      </c>
      <c r="N661" t="s">
        <v>18</v>
      </c>
      <c r="O661" s="3">
        <f>(Sala[[#This Row],[Hora de Salida]]-Sala[[#This Row],[Hora de llegada]])+IF(Sala[[#This Row],[Estado de la Mesa]]="Ocupada",(TEXT((15/(60*24)),"h:mm")),(TEXT(0,"h:mm")))</f>
        <v>0.16319444444444442</v>
      </c>
      <c r="P661" s="5" t="str">
        <f>TEXT(((SUMIF(Cocina[Número de Orden],Sala[[#This Row],[Número de Orden]],Cocina[Tiempo de Preparación]))/(60*24)),"h:mm")</f>
        <v>0:45</v>
      </c>
      <c r="Q661" s="3">
        <f>MAX((Sala[[#This Row],[Tiempo de permanencia]]-Sala[[#This Row],[Tiempo de preparación]]),0)</f>
        <v>0.13194444444444442</v>
      </c>
      <c r="R661" s="8">
        <f>SUMIF(Cocina[Número de Orden],Sala[[#This Row],[Número de Orden]],Cocina[Ganancia bruta])</f>
        <v>208</v>
      </c>
      <c r="S661" s="8">
        <f>SUMIF(Cocina[Número de Orden],Sala[[#This Row],[Número de Orden]],Cocina[Costo Unitario])</f>
        <v>54</v>
      </c>
      <c r="T661" s="2">
        <f>Sala[[#This Row],[Fecha de Salida]]</f>
        <v>45023</v>
      </c>
      <c r="U661" s="7" t="str">
        <f>TEXT(Sala[[#This Row],[Fecha factura]],"dddd")</f>
        <v>viernes</v>
      </c>
      <c r="V661" t="str">
        <f>IF(Sala[[#This Row],[Tiempo de degustación]]&gt;0,"Sí","No")</f>
        <v>Sí</v>
      </c>
      <c r="W661" s="19">
        <f>IF(Sala[[#This Row],[Cobrada]]="Sí",Sala[[#This Row],[Monto total]],0)</f>
        <v>208</v>
      </c>
    </row>
    <row r="662" spans="1:23" x14ac:dyDescent="0.25">
      <c r="A662">
        <v>16</v>
      </c>
      <c r="B662" t="s">
        <v>149</v>
      </c>
      <c r="C662">
        <v>4</v>
      </c>
      <c r="D662" s="2">
        <v>45023</v>
      </c>
      <c r="E662" s="3">
        <v>0.14027777777777778</v>
      </c>
      <c r="F662" s="2">
        <v>45023</v>
      </c>
      <c r="G662" s="3">
        <v>0.28611111111111109</v>
      </c>
      <c r="H662" s="1" t="s">
        <v>23</v>
      </c>
      <c r="I662" t="s">
        <v>25</v>
      </c>
      <c r="J662" t="s">
        <v>601</v>
      </c>
      <c r="K662" s="9">
        <v>32.54</v>
      </c>
      <c r="L662" t="s">
        <v>28</v>
      </c>
      <c r="M662">
        <v>661</v>
      </c>
      <c r="N662" t="s">
        <v>59</v>
      </c>
      <c r="O662" s="3">
        <f>(Sala[[#This Row],[Hora de Salida]]-Sala[[#This Row],[Hora de llegada]])+IF(Sala[[#This Row],[Estado de la Mesa]]="Ocupada",(TEXT((15/(60*24)),"h:mm")),(TEXT(0,"h:mm")))</f>
        <v>0.15624999999999997</v>
      </c>
      <c r="P662" s="5" t="str">
        <f>TEXT(((SUMIF(Cocina[Número de Orden],Sala[[#This Row],[Número de Orden]],Cocina[Tiempo de Preparación]))/(60*24)),"h:mm")</f>
        <v>2:15</v>
      </c>
      <c r="Q662" s="3">
        <f>MAX((Sala[[#This Row],[Tiempo de permanencia]]-Sala[[#This Row],[Tiempo de preparación]]),0)</f>
        <v>6.2499999999999972E-2</v>
      </c>
      <c r="R662" s="8">
        <f>SUMIF(Cocina[Número de Orden],Sala[[#This Row],[Número de Orden]],Cocina[Ganancia bruta])</f>
        <v>206</v>
      </c>
      <c r="S662" s="8">
        <f>SUMIF(Cocina[Número de Orden],Sala[[#This Row],[Número de Orden]],Cocina[Costo Unitario])</f>
        <v>64</v>
      </c>
      <c r="T662" s="2">
        <f>Sala[[#This Row],[Fecha de Salida]]</f>
        <v>45023</v>
      </c>
      <c r="U662" s="7" t="str">
        <f>TEXT(Sala[[#This Row],[Fecha factura]],"dddd")</f>
        <v>viernes</v>
      </c>
      <c r="V662" t="str">
        <f>IF(Sala[[#This Row],[Tiempo de degustación]]&gt;0,"Sí","No")</f>
        <v>Sí</v>
      </c>
      <c r="W662" s="19">
        <f>IF(Sala[[#This Row],[Cobrada]]="Sí",Sala[[#This Row],[Monto total]],0)</f>
        <v>206</v>
      </c>
    </row>
    <row r="663" spans="1:23" x14ac:dyDescent="0.25">
      <c r="A663">
        <v>15</v>
      </c>
      <c r="B663" t="s">
        <v>546</v>
      </c>
      <c r="C663">
        <v>4</v>
      </c>
      <c r="D663" s="2">
        <v>45023</v>
      </c>
      <c r="E663" s="3">
        <v>8.4027777777777785E-2</v>
      </c>
      <c r="F663" s="2">
        <v>45023</v>
      </c>
      <c r="G663" s="3">
        <v>0.20972222222222223</v>
      </c>
      <c r="H663" s="1" t="s">
        <v>11</v>
      </c>
      <c r="I663" t="s">
        <v>8</v>
      </c>
      <c r="J663" t="s">
        <v>601</v>
      </c>
      <c r="K663" s="9">
        <v>11.64</v>
      </c>
      <c r="L663" t="s">
        <v>17</v>
      </c>
      <c r="M663">
        <v>662</v>
      </c>
      <c r="N663" t="s">
        <v>32</v>
      </c>
      <c r="O663" s="3">
        <f>(Sala[[#This Row],[Hora de Salida]]-Sala[[#This Row],[Hora de llegada]])+IF(Sala[[#This Row],[Estado de la Mesa]]="Ocupada",(TEXT((15/(60*24)),"h:mm")),(TEXT(0,"h:mm")))</f>
        <v>0.12569444444444444</v>
      </c>
      <c r="P663" s="5" t="str">
        <f>TEXT(((SUMIF(Cocina[Número de Orden],Sala[[#This Row],[Número de Orden]],Cocina[Tiempo de Preparación]))/(60*24)),"h:mm")</f>
        <v>1:25</v>
      </c>
      <c r="Q663" s="3">
        <f>MAX((Sala[[#This Row],[Tiempo de permanencia]]-Sala[[#This Row],[Tiempo de preparación]]),0)</f>
        <v>6.6666666666666666E-2</v>
      </c>
      <c r="R663" s="8">
        <f>SUMIF(Cocina[Número de Orden],Sala[[#This Row],[Número de Orden]],Cocina[Ganancia bruta])</f>
        <v>133</v>
      </c>
      <c r="S663" s="8">
        <f>SUMIF(Cocina[Número de Orden],Sala[[#This Row],[Número de Orden]],Cocina[Costo Unitario])</f>
        <v>51</v>
      </c>
      <c r="T663" s="2">
        <f>Sala[[#This Row],[Fecha de Salida]]</f>
        <v>45023</v>
      </c>
      <c r="U663" s="7" t="str">
        <f>TEXT(Sala[[#This Row],[Fecha factura]],"dddd")</f>
        <v>viernes</v>
      </c>
      <c r="V663" t="str">
        <f>IF(Sala[[#This Row],[Tiempo de degustación]]&gt;0,"Sí","No")</f>
        <v>Sí</v>
      </c>
      <c r="W663" s="19">
        <f>IF(Sala[[#This Row],[Cobrada]]="Sí",Sala[[#This Row],[Monto total]],0)</f>
        <v>133</v>
      </c>
    </row>
    <row r="664" spans="1:23" x14ac:dyDescent="0.25">
      <c r="A664">
        <v>3</v>
      </c>
      <c r="B664" t="s">
        <v>547</v>
      </c>
      <c r="C664">
        <v>1</v>
      </c>
      <c r="D664" s="2">
        <v>45023</v>
      </c>
      <c r="E664" s="3">
        <v>4.791666666666667E-2</v>
      </c>
      <c r="F664" s="2">
        <v>45023</v>
      </c>
      <c r="G664" s="3">
        <v>0.15763888888888888</v>
      </c>
      <c r="H664" s="1" t="s">
        <v>11</v>
      </c>
      <c r="I664" t="s">
        <v>8</v>
      </c>
      <c r="J664" t="s">
        <v>13</v>
      </c>
      <c r="K664" s="9">
        <v>41.8</v>
      </c>
      <c r="L664" t="s">
        <v>28</v>
      </c>
      <c r="M664">
        <v>663</v>
      </c>
      <c r="N664" t="s">
        <v>594</v>
      </c>
      <c r="O664" s="3">
        <f>(Sala[[#This Row],[Hora de Salida]]-Sala[[#This Row],[Hora de llegada]])+IF(Sala[[#This Row],[Estado de la Mesa]]="Ocupada",(TEXT((15/(60*24)),"h:mm")),(TEXT(0,"h:mm")))</f>
        <v>0.12013888888888889</v>
      </c>
      <c r="P664" s="5" t="str">
        <f>TEXT(((SUMIF(Cocina[Número de Orden],Sala[[#This Row],[Número de Orden]],Cocina[Tiempo de Preparación]))/(60*24)),"h:mm")</f>
        <v>1:27</v>
      </c>
      <c r="Q664" s="3">
        <f>MAX((Sala[[#This Row],[Tiempo de permanencia]]-Sala[[#This Row],[Tiempo de preparación]]),0)</f>
        <v>5.9722222222222225E-2</v>
      </c>
      <c r="R664" s="8">
        <f>SUMIF(Cocina[Número de Orden],Sala[[#This Row],[Número de Orden]],Cocina[Ganancia bruta])</f>
        <v>114</v>
      </c>
      <c r="S664" s="8">
        <f>SUMIF(Cocina[Número de Orden],Sala[[#This Row],[Número de Orden]],Cocina[Costo Unitario])</f>
        <v>39</v>
      </c>
      <c r="T664" s="2">
        <f>Sala[[#This Row],[Fecha de Salida]]</f>
        <v>45023</v>
      </c>
      <c r="U664" s="7" t="str">
        <f>TEXT(Sala[[#This Row],[Fecha factura]],"dddd")</f>
        <v>viernes</v>
      </c>
      <c r="V664" t="str">
        <f>IF(Sala[[#This Row],[Tiempo de degustación]]&gt;0,"Sí","No")</f>
        <v>Sí</v>
      </c>
      <c r="W664" s="19">
        <f>IF(Sala[[#This Row],[Cobrada]]="Sí",Sala[[#This Row],[Monto total]],0)</f>
        <v>114</v>
      </c>
    </row>
    <row r="665" spans="1:23" x14ac:dyDescent="0.25">
      <c r="A665">
        <v>20</v>
      </c>
      <c r="B665" t="s">
        <v>548</v>
      </c>
      <c r="C665">
        <v>6</v>
      </c>
      <c r="D665" s="2">
        <v>45023</v>
      </c>
      <c r="E665" s="3">
        <v>6.5972222222222224E-2</v>
      </c>
      <c r="F665" s="2">
        <v>45023</v>
      </c>
      <c r="G665" s="3">
        <v>0.16180555555555556</v>
      </c>
      <c r="H665" s="1" t="s">
        <v>23</v>
      </c>
      <c r="I665" t="s">
        <v>12</v>
      </c>
      <c r="J665" t="s">
        <v>600</v>
      </c>
      <c r="K665" s="9">
        <v>31.27</v>
      </c>
      <c r="L665" t="s">
        <v>9</v>
      </c>
      <c r="M665">
        <v>664</v>
      </c>
      <c r="N665" t="s">
        <v>14</v>
      </c>
      <c r="O665" s="3">
        <f>(Sala[[#This Row],[Hora de Salida]]-Sala[[#This Row],[Hora de llegada]])+IF(Sala[[#This Row],[Estado de la Mesa]]="Ocupada",(TEXT((15/(60*24)),"h:mm")),(TEXT(0,"h:mm")))</f>
        <v>9.583333333333334E-2</v>
      </c>
      <c r="P665" s="5" t="str">
        <f>TEXT(((SUMIF(Cocina[Número de Orden],Sala[[#This Row],[Número de Orden]],Cocina[Tiempo de Preparación]))/(60*24)),"h:mm")</f>
        <v>1:39</v>
      </c>
      <c r="Q665" s="3">
        <f>MAX((Sala[[#This Row],[Tiempo de permanencia]]-Sala[[#This Row],[Tiempo de preparación]]),0)</f>
        <v>2.7083333333333334E-2</v>
      </c>
      <c r="R665" s="8">
        <f>SUMIF(Cocina[Número de Orden],Sala[[#This Row],[Número de Orden]],Cocina[Ganancia bruta])</f>
        <v>122</v>
      </c>
      <c r="S665" s="8">
        <f>SUMIF(Cocina[Número de Orden],Sala[[#This Row],[Número de Orden]],Cocina[Costo Unitario])</f>
        <v>34</v>
      </c>
      <c r="T665" s="2">
        <f>Sala[[#This Row],[Fecha de Salida]]</f>
        <v>45023</v>
      </c>
      <c r="U665" s="7" t="str">
        <f>TEXT(Sala[[#This Row],[Fecha factura]],"dddd")</f>
        <v>viernes</v>
      </c>
      <c r="V665" t="str">
        <f>IF(Sala[[#This Row],[Tiempo de degustación]]&gt;0,"Sí","No")</f>
        <v>Sí</v>
      </c>
      <c r="W665" s="19">
        <f>IF(Sala[[#This Row],[Cobrada]]="Sí",Sala[[#This Row],[Monto total]],0)</f>
        <v>122</v>
      </c>
    </row>
    <row r="666" spans="1:23" x14ac:dyDescent="0.25">
      <c r="A666">
        <v>6</v>
      </c>
      <c r="B666" t="s">
        <v>274</v>
      </c>
      <c r="C666">
        <v>1</v>
      </c>
      <c r="D666" s="2">
        <v>45023</v>
      </c>
      <c r="E666" s="3">
        <v>8.6805555555555552E-2</v>
      </c>
      <c r="F666" s="2">
        <v>45023</v>
      </c>
      <c r="G666" s="3">
        <v>0.24722222222222223</v>
      </c>
      <c r="H666" s="1" t="s">
        <v>20</v>
      </c>
      <c r="I666" t="s">
        <v>8</v>
      </c>
      <c r="J666" t="s">
        <v>601</v>
      </c>
      <c r="K666" s="9">
        <v>25.32</v>
      </c>
      <c r="L666" t="s">
        <v>28</v>
      </c>
      <c r="M666">
        <v>665</v>
      </c>
      <c r="N666" t="s">
        <v>32</v>
      </c>
      <c r="O666" s="3">
        <f>(Sala[[#This Row],[Hora de Salida]]-Sala[[#This Row],[Hora de llegada]])+IF(Sala[[#This Row],[Estado de la Mesa]]="Ocupada",(TEXT((15/(60*24)),"h:mm")),(TEXT(0,"h:mm")))</f>
        <v>0.17083333333333334</v>
      </c>
      <c r="P666" s="5" t="str">
        <f>TEXT(((SUMIF(Cocina[Número de Orden],Sala[[#This Row],[Número de Orden]],Cocina[Tiempo de Preparación]))/(60*24)),"h:mm")</f>
        <v>0:40</v>
      </c>
      <c r="Q666" s="3">
        <f>MAX((Sala[[#This Row],[Tiempo de permanencia]]-Sala[[#This Row],[Tiempo de preparación]]),0)</f>
        <v>0.14305555555555555</v>
      </c>
      <c r="R666" s="8">
        <f>SUMIF(Cocina[Número de Orden],Sala[[#This Row],[Número de Orden]],Cocina[Ganancia bruta])</f>
        <v>129</v>
      </c>
      <c r="S666" s="8">
        <f>SUMIF(Cocina[Número de Orden],Sala[[#This Row],[Número de Orden]],Cocina[Costo Unitario])</f>
        <v>31</v>
      </c>
      <c r="T666" s="2">
        <f>Sala[[#This Row],[Fecha de Salida]]</f>
        <v>45023</v>
      </c>
      <c r="U666" s="7" t="str">
        <f>TEXT(Sala[[#This Row],[Fecha factura]],"dddd")</f>
        <v>viernes</v>
      </c>
      <c r="V666" t="str">
        <f>IF(Sala[[#This Row],[Tiempo de degustación]]&gt;0,"Sí","No")</f>
        <v>Sí</v>
      </c>
      <c r="W666" s="19">
        <f>IF(Sala[[#This Row],[Cobrada]]="Sí",Sala[[#This Row],[Monto total]],0)</f>
        <v>129</v>
      </c>
    </row>
    <row r="667" spans="1:23" x14ac:dyDescent="0.25">
      <c r="A667">
        <v>8</v>
      </c>
      <c r="B667" t="s">
        <v>549</v>
      </c>
      <c r="C667">
        <v>4</v>
      </c>
      <c r="D667" s="2">
        <v>45023</v>
      </c>
      <c r="E667" s="3">
        <v>4.4444444444444446E-2</v>
      </c>
      <c r="F667" s="2">
        <v>45023</v>
      </c>
      <c r="G667" s="3">
        <v>0.20624999999999999</v>
      </c>
      <c r="H667" s="1" t="s">
        <v>16</v>
      </c>
      <c r="I667" t="s">
        <v>8</v>
      </c>
      <c r="J667" t="s">
        <v>601</v>
      </c>
      <c r="K667" s="9">
        <v>11.86</v>
      </c>
      <c r="L667" t="s">
        <v>17</v>
      </c>
      <c r="M667">
        <v>666</v>
      </c>
      <c r="N667" t="s">
        <v>21</v>
      </c>
      <c r="O667" s="3">
        <f>(Sala[[#This Row],[Hora de Salida]]-Sala[[#This Row],[Hora de llegada]])+IF(Sala[[#This Row],[Estado de la Mesa]]="Ocupada",(TEXT((15/(60*24)),"h:mm")),(TEXT(0,"h:mm")))</f>
        <v>0.16180555555555554</v>
      </c>
      <c r="P667" s="5" t="str">
        <f>TEXT(((SUMIF(Cocina[Número de Orden],Sala[[#This Row],[Número de Orden]],Cocina[Tiempo de Preparación]))/(60*24)),"h:mm")</f>
        <v>0:27</v>
      </c>
      <c r="Q667" s="3">
        <f>MAX((Sala[[#This Row],[Tiempo de permanencia]]-Sala[[#This Row],[Tiempo de preparación]]),0)</f>
        <v>0.14305555555555555</v>
      </c>
      <c r="R667" s="8">
        <f>SUMIF(Cocina[Número de Orden],Sala[[#This Row],[Número de Orden]],Cocina[Ganancia bruta])</f>
        <v>40</v>
      </c>
      <c r="S667" s="8">
        <f>SUMIF(Cocina[Número de Orden],Sala[[#This Row],[Número de Orden]],Cocina[Costo Unitario])</f>
        <v>12</v>
      </c>
      <c r="T667" s="2">
        <f>Sala[[#This Row],[Fecha de Salida]]</f>
        <v>45023</v>
      </c>
      <c r="U667" s="7" t="str">
        <f>TEXT(Sala[[#This Row],[Fecha factura]],"dddd")</f>
        <v>viernes</v>
      </c>
      <c r="V667" t="str">
        <f>IF(Sala[[#This Row],[Tiempo de degustación]]&gt;0,"Sí","No")</f>
        <v>Sí</v>
      </c>
      <c r="W667" s="19">
        <f>IF(Sala[[#This Row],[Cobrada]]="Sí",Sala[[#This Row],[Monto total]],0)</f>
        <v>40</v>
      </c>
    </row>
    <row r="668" spans="1:23" x14ac:dyDescent="0.25">
      <c r="A668">
        <v>6</v>
      </c>
      <c r="B668" t="s">
        <v>550</v>
      </c>
      <c r="C668">
        <v>5</v>
      </c>
      <c r="D668" s="2">
        <v>45023</v>
      </c>
      <c r="E668" s="3">
        <v>0.15208333333333332</v>
      </c>
      <c r="F668" s="2">
        <v>45023</v>
      </c>
      <c r="G668" s="3">
        <v>0.29652777777777778</v>
      </c>
      <c r="H668" s="1" t="s">
        <v>7</v>
      </c>
      <c r="I668" t="s">
        <v>8</v>
      </c>
      <c r="J668" t="s">
        <v>601</v>
      </c>
      <c r="K668" s="9">
        <v>20.49</v>
      </c>
      <c r="L668" t="s">
        <v>9</v>
      </c>
      <c r="M668">
        <v>667</v>
      </c>
      <c r="N668" t="s">
        <v>593</v>
      </c>
      <c r="O668" s="3">
        <f>(Sala[[#This Row],[Hora de Salida]]-Sala[[#This Row],[Hora de llegada]])+IF(Sala[[#This Row],[Estado de la Mesa]]="Ocupada",(TEXT((15/(60*24)),"h:mm")),(TEXT(0,"h:mm")))</f>
        <v>0.14444444444444446</v>
      </c>
      <c r="P668" s="5" t="str">
        <f>TEXT(((SUMIF(Cocina[Número de Orden],Sala[[#This Row],[Número de Orden]],Cocina[Tiempo de Preparación]))/(60*24)),"h:mm")</f>
        <v>0:12</v>
      </c>
      <c r="Q668" s="3">
        <f>MAX((Sala[[#This Row],[Tiempo de permanencia]]-Sala[[#This Row],[Tiempo de preparación]]),0)</f>
        <v>0.13611111111111113</v>
      </c>
      <c r="R668" s="8">
        <f>SUMIF(Cocina[Número de Orden],Sala[[#This Row],[Número de Orden]],Cocina[Ganancia bruta])</f>
        <v>36</v>
      </c>
      <c r="S668" s="8">
        <f>SUMIF(Cocina[Número de Orden],Sala[[#This Row],[Número de Orden]],Cocina[Costo Unitario])</f>
        <v>22</v>
      </c>
      <c r="T668" s="2">
        <f>Sala[[#This Row],[Fecha de Salida]]</f>
        <v>45023</v>
      </c>
      <c r="U668" s="7" t="str">
        <f>TEXT(Sala[[#This Row],[Fecha factura]],"dddd")</f>
        <v>viernes</v>
      </c>
      <c r="V668" t="str">
        <f>IF(Sala[[#This Row],[Tiempo de degustación]]&gt;0,"Sí","No")</f>
        <v>Sí</v>
      </c>
      <c r="W668" s="19">
        <f>IF(Sala[[#This Row],[Cobrada]]="Sí",Sala[[#This Row],[Monto total]],0)</f>
        <v>36</v>
      </c>
    </row>
    <row r="669" spans="1:23" x14ac:dyDescent="0.25">
      <c r="A669">
        <v>12</v>
      </c>
      <c r="B669" t="s">
        <v>286</v>
      </c>
      <c r="C669">
        <v>4</v>
      </c>
      <c r="D669" s="2">
        <v>45023</v>
      </c>
      <c r="E669" s="3">
        <v>7.1527777777777773E-2</v>
      </c>
      <c r="F669" s="2">
        <v>45023</v>
      </c>
      <c r="G669" s="3">
        <v>0.19513888888888889</v>
      </c>
      <c r="H669" s="1" t="s">
        <v>11</v>
      </c>
      <c r="I669" t="s">
        <v>12</v>
      </c>
      <c r="J669" t="s">
        <v>601</v>
      </c>
      <c r="K669" s="9">
        <v>18.61</v>
      </c>
      <c r="L669" t="s">
        <v>9</v>
      </c>
      <c r="M669">
        <v>668</v>
      </c>
      <c r="N669" t="s">
        <v>32</v>
      </c>
      <c r="O669" s="3">
        <f>(Sala[[#This Row],[Hora de Salida]]-Sala[[#This Row],[Hora de llegada]])+IF(Sala[[#This Row],[Estado de la Mesa]]="Ocupada",(TEXT((15/(60*24)),"h:mm")),(TEXT(0,"h:mm")))</f>
        <v>0.12361111111111112</v>
      </c>
      <c r="P669" s="5" t="str">
        <f>TEXT(((SUMIF(Cocina[Número de Orden],Sala[[#This Row],[Número de Orden]],Cocina[Tiempo de Preparación]))/(60*24)),"h:mm")</f>
        <v>1:55</v>
      </c>
      <c r="Q669" s="3">
        <f>MAX((Sala[[#This Row],[Tiempo de permanencia]]-Sala[[#This Row],[Tiempo de preparación]]),0)</f>
        <v>4.3750000000000011E-2</v>
      </c>
      <c r="R669" s="8">
        <f>SUMIF(Cocina[Número de Orden],Sala[[#This Row],[Número de Orden]],Cocina[Ganancia bruta])</f>
        <v>201</v>
      </c>
      <c r="S669" s="8">
        <f>SUMIF(Cocina[Número de Orden],Sala[[#This Row],[Número de Orden]],Cocina[Costo Unitario])</f>
        <v>44</v>
      </c>
      <c r="T669" s="2">
        <f>Sala[[#This Row],[Fecha de Salida]]</f>
        <v>45023</v>
      </c>
      <c r="U669" s="7" t="str">
        <f>TEXT(Sala[[#This Row],[Fecha factura]],"dddd")</f>
        <v>viernes</v>
      </c>
      <c r="V669" t="str">
        <f>IF(Sala[[#This Row],[Tiempo de degustación]]&gt;0,"Sí","No")</f>
        <v>Sí</v>
      </c>
      <c r="W669" s="19">
        <f>IF(Sala[[#This Row],[Cobrada]]="Sí",Sala[[#This Row],[Monto total]],0)</f>
        <v>201</v>
      </c>
    </row>
    <row r="670" spans="1:23" x14ac:dyDescent="0.25">
      <c r="A670">
        <v>10</v>
      </c>
      <c r="B670" t="s">
        <v>551</v>
      </c>
      <c r="C670">
        <v>4</v>
      </c>
      <c r="D670" s="2">
        <v>45023</v>
      </c>
      <c r="E670" s="3">
        <v>4.2361111111111113E-2</v>
      </c>
      <c r="F670" s="2">
        <v>45023</v>
      </c>
      <c r="G670" s="3">
        <v>0.19027777777777777</v>
      </c>
      <c r="H670" s="1" t="s">
        <v>7</v>
      </c>
      <c r="I670" t="s">
        <v>8</v>
      </c>
      <c r="J670" t="s">
        <v>601</v>
      </c>
      <c r="K670" s="9">
        <v>10.68</v>
      </c>
      <c r="L670" t="s">
        <v>17</v>
      </c>
      <c r="M670">
        <v>669</v>
      </c>
      <c r="N670" t="s">
        <v>29</v>
      </c>
      <c r="O670" s="3">
        <f>(Sala[[#This Row],[Hora de Salida]]-Sala[[#This Row],[Hora de llegada]])+IF(Sala[[#This Row],[Estado de la Mesa]]="Ocupada",(TEXT((15/(60*24)),"h:mm")),(TEXT(0,"h:mm")))</f>
        <v>0.14791666666666664</v>
      </c>
      <c r="P670" s="5" t="str">
        <f>TEXT(((SUMIF(Cocina[Número de Orden],Sala[[#This Row],[Número de Orden]],Cocina[Tiempo de Preparación]))/(60*24)),"h:mm")</f>
        <v>1:09</v>
      </c>
      <c r="Q670" s="3">
        <f>MAX((Sala[[#This Row],[Tiempo de permanencia]]-Sala[[#This Row],[Tiempo de preparación]]),0)</f>
        <v>9.9999999999999978E-2</v>
      </c>
      <c r="R670" s="8">
        <f>SUMIF(Cocina[Número de Orden],Sala[[#This Row],[Número de Orden]],Cocina[Ganancia bruta])</f>
        <v>181</v>
      </c>
      <c r="S670" s="8">
        <f>SUMIF(Cocina[Número de Orden],Sala[[#This Row],[Número de Orden]],Cocina[Costo Unitario])</f>
        <v>54</v>
      </c>
      <c r="T670" s="2">
        <f>Sala[[#This Row],[Fecha de Salida]]</f>
        <v>45023</v>
      </c>
      <c r="U670" s="7" t="str">
        <f>TEXT(Sala[[#This Row],[Fecha factura]],"dddd")</f>
        <v>viernes</v>
      </c>
      <c r="V670" t="str">
        <f>IF(Sala[[#This Row],[Tiempo de degustación]]&gt;0,"Sí","No")</f>
        <v>Sí</v>
      </c>
      <c r="W670" s="19">
        <f>IF(Sala[[#This Row],[Cobrada]]="Sí",Sala[[#This Row],[Monto total]],0)</f>
        <v>181</v>
      </c>
    </row>
    <row r="671" spans="1:23" x14ac:dyDescent="0.25">
      <c r="A671">
        <v>16</v>
      </c>
      <c r="B671" t="s">
        <v>552</v>
      </c>
      <c r="C671">
        <v>6</v>
      </c>
      <c r="D671" s="2">
        <v>45023</v>
      </c>
      <c r="E671" s="3">
        <v>7.7777777777777779E-2</v>
      </c>
      <c r="F671" s="2">
        <v>45023</v>
      </c>
      <c r="G671" s="3">
        <v>0.13333333333333333</v>
      </c>
      <c r="H671" s="1" t="s">
        <v>16</v>
      </c>
      <c r="I671" t="s">
        <v>8</v>
      </c>
      <c r="J671" t="s">
        <v>13</v>
      </c>
      <c r="K671" s="9">
        <v>37.93</v>
      </c>
      <c r="L671" t="s">
        <v>28</v>
      </c>
      <c r="M671">
        <v>670</v>
      </c>
      <c r="N671" t="s">
        <v>32</v>
      </c>
      <c r="O671" s="3">
        <f>(Sala[[#This Row],[Hora de Salida]]-Sala[[#This Row],[Hora de llegada]])+IF(Sala[[#This Row],[Estado de la Mesa]]="Ocupada",(TEXT((15/(60*24)),"h:mm")),(TEXT(0,"h:mm")))</f>
        <v>6.5972222222222224E-2</v>
      </c>
      <c r="P671" s="5" t="str">
        <f>TEXT(((SUMIF(Cocina[Número de Orden],Sala[[#This Row],[Número de Orden]],Cocina[Tiempo de Preparación]))/(60*24)),"h:mm")</f>
        <v>1:15</v>
      </c>
      <c r="Q671" s="3">
        <f>MAX((Sala[[#This Row],[Tiempo de permanencia]]-Sala[[#This Row],[Tiempo de preparación]]),0)</f>
        <v>1.3888888888888888E-2</v>
      </c>
      <c r="R671" s="8">
        <f>SUMIF(Cocina[Número de Orden],Sala[[#This Row],[Número de Orden]],Cocina[Ganancia bruta])</f>
        <v>94</v>
      </c>
      <c r="S671" s="8">
        <f>SUMIF(Cocina[Número de Orden],Sala[[#This Row],[Número de Orden]],Cocina[Costo Unitario])</f>
        <v>57</v>
      </c>
      <c r="T671" s="2">
        <f>Sala[[#This Row],[Fecha de Salida]]</f>
        <v>45023</v>
      </c>
      <c r="U671" s="7" t="str">
        <f>TEXT(Sala[[#This Row],[Fecha factura]],"dddd")</f>
        <v>viernes</v>
      </c>
      <c r="V671" t="str">
        <f>IF(Sala[[#This Row],[Tiempo de degustación]]&gt;0,"Sí","No")</f>
        <v>Sí</v>
      </c>
      <c r="W671" s="19">
        <f>IF(Sala[[#This Row],[Cobrada]]="Sí",Sala[[#This Row],[Monto total]],0)</f>
        <v>94</v>
      </c>
    </row>
    <row r="672" spans="1:23" x14ac:dyDescent="0.25">
      <c r="A672">
        <v>17</v>
      </c>
      <c r="B672" t="s">
        <v>248</v>
      </c>
      <c r="C672">
        <v>3</v>
      </c>
      <c r="D672" s="2">
        <v>45023</v>
      </c>
      <c r="E672" s="3">
        <v>9.583333333333334E-2</v>
      </c>
      <c r="F672" s="2">
        <v>45023</v>
      </c>
      <c r="G672" s="3">
        <v>0.14583333333333334</v>
      </c>
      <c r="H672" s="1" t="s">
        <v>7</v>
      </c>
      <c r="I672" t="s">
        <v>8</v>
      </c>
      <c r="J672" t="s">
        <v>13</v>
      </c>
      <c r="K672" s="9">
        <v>32.200000000000003</v>
      </c>
      <c r="L672" t="s">
        <v>9</v>
      </c>
      <c r="M672">
        <v>671</v>
      </c>
      <c r="N672" t="s">
        <v>32</v>
      </c>
      <c r="O672" s="3">
        <f>(Sala[[#This Row],[Hora de Salida]]-Sala[[#This Row],[Hora de llegada]])+IF(Sala[[#This Row],[Estado de la Mesa]]="Ocupada",(TEXT((15/(60*24)),"h:mm")),(TEXT(0,"h:mm")))</f>
        <v>0.05</v>
      </c>
      <c r="P672" s="5" t="str">
        <f>TEXT(((SUMIF(Cocina[Número de Orden],Sala[[#This Row],[Número de Orden]],Cocina[Tiempo de Preparación]))/(60*24)),"h:mm")</f>
        <v>1:35</v>
      </c>
      <c r="Q672" s="3">
        <f>MAX((Sala[[#This Row],[Tiempo de permanencia]]-Sala[[#This Row],[Tiempo de preparación]]),0)</f>
        <v>0</v>
      </c>
      <c r="R672" s="8">
        <f>SUMIF(Cocina[Número de Orden],Sala[[#This Row],[Número de Orden]],Cocina[Ganancia bruta])</f>
        <v>184</v>
      </c>
      <c r="S672" s="8">
        <f>SUMIF(Cocina[Número de Orden],Sala[[#This Row],[Número de Orden]],Cocina[Costo Unitario])</f>
        <v>55</v>
      </c>
      <c r="T672" s="2">
        <f>Sala[[#This Row],[Fecha de Salida]]</f>
        <v>45023</v>
      </c>
      <c r="U672" s="7" t="str">
        <f>TEXT(Sala[[#This Row],[Fecha factura]],"dddd")</f>
        <v>viernes</v>
      </c>
      <c r="V672" t="str">
        <f>IF(Sala[[#This Row],[Tiempo de degustación]]&gt;0,"Sí","No")</f>
        <v>No</v>
      </c>
      <c r="W672" s="19">
        <f>IF(Sala[[#This Row],[Cobrada]]="Sí",Sala[[#This Row],[Monto total]],0)</f>
        <v>0</v>
      </c>
    </row>
    <row r="673" spans="1:23" x14ac:dyDescent="0.25">
      <c r="A673">
        <v>12</v>
      </c>
      <c r="B673" t="s">
        <v>138</v>
      </c>
      <c r="C673">
        <v>6</v>
      </c>
      <c r="D673" s="2">
        <v>45023</v>
      </c>
      <c r="E673" s="3">
        <v>5.8333333333333334E-2</v>
      </c>
      <c r="F673" s="2">
        <v>45023</v>
      </c>
      <c r="G673" s="3">
        <v>0.16041666666666668</v>
      </c>
      <c r="H673" s="1" t="s">
        <v>23</v>
      </c>
      <c r="I673" t="s">
        <v>25</v>
      </c>
      <c r="J673" t="s">
        <v>601</v>
      </c>
      <c r="K673" s="9">
        <v>29.19</v>
      </c>
      <c r="L673" t="s">
        <v>9</v>
      </c>
      <c r="M673">
        <v>672</v>
      </c>
      <c r="N673" t="s">
        <v>47</v>
      </c>
      <c r="O673" s="3">
        <f>(Sala[[#This Row],[Hora de Salida]]-Sala[[#This Row],[Hora de llegada]])+IF(Sala[[#This Row],[Estado de la Mesa]]="Ocupada",(TEXT((15/(60*24)),"h:mm")),(TEXT(0,"h:mm")))</f>
        <v>0.10208333333333335</v>
      </c>
      <c r="P673" s="5" t="str">
        <f>TEXT(((SUMIF(Cocina[Número de Orden],Sala[[#This Row],[Número de Orden]],Cocina[Tiempo de Preparación]))/(60*24)),"h:mm")</f>
        <v>1:18</v>
      </c>
      <c r="Q673" s="3">
        <f>MAX((Sala[[#This Row],[Tiempo de permanencia]]-Sala[[#This Row],[Tiempo de preparación]]),0)</f>
        <v>4.7916666666666677E-2</v>
      </c>
      <c r="R673" s="8">
        <f>SUMIF(Cocina[Número de Orden],Sala[[#This Row],[Número de Orden]],Cocina[Ganancia bruta])</f>
        <v>157</v>
      </c>
      <c r="S673" s="8">
        <f>SUMIF(Cocina[Número de Orden],Sala[[#This Row],[Número de Orden]],Cocina[Costo Unitario])</f>
        <v>43</v>
      </c>
      <c r="T673" s="2">
        <f>Sala[[#This Row],[Fecha de Salida]]</f>
        <v>45023</v>
      </c>
      <c r="U673" s="7" t="str">
        <f>TEXT(Sala[[#This Row],[Fecha factura]],"dddd")</f>
        <v>viernes</v>
      </c>
      <c r="V673" t="str">
        <f>IF(Sala[[#This Row],[Tiempo de degustación]]&gt;0,"Sí","No")</f>
        <v>Sí</v>
      </c>
      <c r="W673" s="19">
        <f>IF(Sala[[#This Row],[Cobrada]]="Sí",Sala[[#This Row],[Monto total]],0)</f>
        <v>157</v>
      </c>
    </row>
    <row r="674" spans="1:23" x14ac:dyDescent="0.25">
      <c r="A674">
        <v>20</v>
      </c>
      <c r="B674" t="s">
        <v>204</v>
      </c>
      <c r="C674">
        <v>6</v>
      </c>
      <c r="D674" s="2">
        <v>45023</v>
      </c>
      <c r="E674" s="3">
        <v>2.5694444444444443E-2</v>
      </c>
      <c r="F674" s="2">
        <v>45023</v>
      </c>
      <c r="G674" s="3">
        <v>0.11944444444444445</v>
      </c>
      <c r="H674" s="1" t="s">
        <v>20</v>
      </c>
      <c r="I674" t="s">
        <v>8</v>
      </c>
      <c r="J674" t="s">
        <v>601</v>
      </c>
      <c r="K674" s="9">
        <v>36.5</v>
      </c>
      <c r="L674" t="s">
        <v>9</v>
      </c>
      <c r="M674">
        <v>673</v>
      </c>
      <c r="N674" t="s">
        <v>29</v>
      </c>
      <c r="O674" s="3">
        <f>(Sala[[#This Row],[Hora de Salida]]-Sala[[#This Row],[Hora de llegada]])+IF(Sala[[#This Row],[Estado de la Mesa]]="Ocupada",(TEXT((15/(60*24)),"h:mm")),(TEXT(0,"h:mm")))</f>
        <v>9.375E-2</v>
      </c>
      <c r="P674" s="5" t="str">
        <f>TEXT(((SUMIF(Cocina[Número de Orden],Sala[[#This Row],[Número de Orden]],Cocina[Tiempo de Preparación]))/(60*24)),"h:mm")</f>
        <v>1:33</v>
      </c>
      <c r="Q674" s="3">
        <f>MAX((Sala[[#This Row],[Tiempo de permanencia]]-Sala[[#This Row],[Tiempo de preparación]]),0)</f>
        <v>2.916666666666666E-2</v>
      </c>
      <c r="R674" s="8">
        <f>SUMIF(Cocina[Número de Orden],Sala[[#This Row],[Número de Orden]],Cocina[Ganancia bruta])</f>
        <v>265</v>
      </c>
      <c r="S674" s="8">
        <f>SUMIF(Cocina[Número de Orden],Sala[[#This Row],[Número de Orden]],Cocina[Costo Unitario])</f>
        <v>79</v>
      </c>
      <c r="T674" s="2">
        <f>Sala[[#This Row],[Fecha de Salida]]</f>
        <v>45023</v>
      </c>
      <c r="U674" s="7" t="str">
        <f>TEXT(Sala[[#This Row],[Fecha factura]],"dddd")</f>
        <v>viernes</v>
      </c>
      <c r="V674" t="str">
        <f>IF(Sala[[#This Row],[Tiempo de degustación]]&gt;0,"Sí","No")</f>
        <v>Sí</v>
      </c>
      <c r="W674" s="19">
        <f>IF(Sala[[#This Row],[Cobrada]]="Sí",Sala[[#This Row],[Monto total]],0)</f>
        <v>265</v>
      </c>
    </row>
    <row r="675" spans="1:23" x14ac:dyDescent="0.25">
      <c r="A675">
        <v>1</v>
      </c>
      <c r="B675" t="s">
        <v>553</v>
      </c>
      <c r="C675">
        <v>3</v>
      </c>
      <c r="D675" s="2">
        <v>45023</v>
      </c>
      <c r="E675" s="3">
        <v>2.0833333333333333E-3</v>
      </c>
      <c r="F675" s="2">
        <v>45023</v>
      </c>
      <c r="G675" s="3">
        <v>6.25E-2</v>
      </c>
      <c r="H675" s="1" t="s">
        <v>20</v>
      </c>
      <c r="I675" t="s">
        <v>25</v>
      </c>
      <c r="J675" t="s">
        <v>601</v>
      </c>
      <c r="K675" s="9">
        <v>41.29</v>
      </c>
      <c r="L675" t="s">
        <v>17</v>
      </c>
      <c r="M675">
        <v>674</v>
      </c>
      <c r="N675" t="s">
        <v>21</v>
      </c>
      <c r="O675" s="3">
        <f>(Sala[[#This Row],[Hora de Salida]]-Sala[[#This Row],[Hora de llegada]])+IF(Sala[[#This Row],[Estado de la Mesa]]="Ocupada",(TEXT((15/(60*24)),"h:mm")),(TEXT(0,"h:mm")))</f>
        <v>6.0416666666666667E-2</v>
      </c>
      <c r="P675" s="5" t="str">
        <f>TEXT(((SUMIF(Cocina[Número de Orden],Sala[[#This Row],[Número de Orden]],Cocina[Tiempo de Preparación]))/(60*24)),"h:mm")</f>
        <v>1:05</v>
      </c>
      <c r="Q675" s="3">
        <f>MAX((Sala[[#This Row],[Tiempo de permanencia]]-Sala[[#This Row],[Tiempo de preparación]]),0)</f>
        <v>1.5277777777777779E-2</v>
      </c>
      <c r="R675" s="8">
        <f>SUMIF(Cocina[Número de Orden],Sala[[#This Row],[Número de Orden]],Cocina[Ganancia bruta])</f>
        <v>207</v>
      </c>
      <c r="S675" s="8">
        <f>SUMIF(Cocina[Número de Orden],Sala[[#This Row],[Número de Orden]],Cocina[Costo Unitario])</f>
        <v>53</v>
      </c>
      <c r="T675" s="2">
        <f>Sala[[#This Row],[Fecha de Salida]]</f>
        <v>45023</v>
      </c>
      <c r="U675" s="7" t="str">
        <f>TEXT(Sala[[#This Row],[Fecha factura]],"dddd")</f>
        <v>viernes</v>
      </c>
      <c r="V675" t="str">
        <f>IF(Sala[[#This Row],[Tiempo de degustación]]&gt;0,"Sí","No")</f>
        <v>Sí</v>
      </c>
      <c r="W675" s="19">
        <f>IF(Sala[[#This Row],[Cobrada]]="Sí",Sala[[#This Row],[Monto total]],0)</f>
        <v>207</v>
      </c>
    </row>
    <row r="676" spans="1:23" x14ac:dyDescent="0.25">
      <c r="A676">
        <v>5</v>
      </c>
      <c r="B676" t="s">
        <v>554</v>
      </c>
      <c r="C676">
        <v>2</v>
      </c>
      <c r="D676" s="2">
        <v>45023</v>
      </c>
      <c r="E676" s="3">
        <v>3.7499999999999999E-2</v>
      </c>
      <c r="F676" s="2">
        <v>45023</v>
      </c>
      <c r="G676" s="3">
        <v>0.18958333333333333</v>
      </c>
      <c r="H676" s="1" t="s">
        <v>16</v>
      </c>
      <c r="I676" t="s">
        <v>25</v>
      </c>
      <c r="J676" t="s">
        <v>13</v>
      </c>
      <c r="K676" s="9">
        <v>30.74</v>
      </c>
      <c r="L676" t="s">
        <v>9</v>
      </c>
      <c r="M676">
        <v>675</v>
      </c>
      <c r="N676" t="s">
        <v>44</v>
      </c>
      <c r="O676" s="3">
        <f>(Sala[[#This Row],[Hora de Salida]]-Sala[[#This Row],[Hora de llegada]])+IF(Sala[[#This Row],[Estado de la Mesa]]="Ocupada",(TEXT((15/(60*24)),"h:mm")),(TEXT(0,"h:mm")))</f>
        <v>0.15208333333333332</v>
      </c>
      <c r="P676" s="5" t="str">
        <f>TEXT(((SUMIF(Cocina[Número de Orden],Sala[[#This Row],[Número de Orden]],Cocina[Tiempo de Preparación]))/(60*24)),"h:mm")</f>
        <v>2:01</v>
      </c>
      <c r="Q676" s="3">
        <f>MAX((Sala[[#This Row],[Tiempo de permanencia]]-Sala[[#This Row],[Tiempo de preparación]]),0)</f>
        <v>6.8055555555555536E-2</v>
      </c>
      <c r="R676" s="8">
        <f>SUMIF(Cocina[Número de Orden],Sala[[#This Row],[Número de Orden]],Cocina[Ganancia bruta])</f>
        <v>193</v>
      </c>
      <c r="S676" s="8">
        <f>SUMIF(Cocina[Número de Orden],Sala[[#This Row],[Número de Orden]],Cocina[Costo Unitario])</f>
        <v>49</v>
      </c>
      <c r="T676" s="2">
        <f>Sala[[#This Row],[Fecha de Salida]]</f>
        <v>45023</v>
      </c>
      <c r="U676" s="7" t="str">
        <f>TEXT(Sala[[#This Row],[Fecha factura]],"dddd")</f>
        <v>viernes</v>
      </c>
      <c r="V676" t="str">
        <f>IF(Sala[[#This Row],[Tiempo de degustación]]&gt;0,"Sí","No")</f>
        <v>Sí</v>
      </c>
      <c r="W676" s="19">
        <f>IF(Sala[[#This Row],[Cobrada]]="Sí",Sala[[#This Row],[Monto total]],0)</f>
        <v>193</v>
      </c>
    </row>
    <row r="677" spans="1:23" x14ac:dyDescent="0.25">
      <c r="A677">
        <v>7</v>
      </c>
      <c r="B677" t="s">
        <v>259</v>
      </c>
      <c r="C677">
        <v>6</v>
      </c>
      <c r="D677" s="2">
        <v>45023</v>
      </c>
      <c r="E677" s="3">
        <v>1.9444444444444445E-2</v>
      </c>
      <c r="F677" s="2">
        <v>45023</v>
      </c>
      <c r="G677" s="3">
        <v>0.15625</v>
      </c>
      <c r="H677" s="1" t="s">
        <v>7</v>
      </c>
      <c r="I677" t="s">
        <v>8</v>
      </c>
      <c r="J677" t="s">
        <v>601</v>
      </c>
      <c r="K677" s="9">
        <v>41.6</v>
      </c>
      <c r="L677" t="s">
        <v>28</v>
      </c>
      <c r="M677">
        <v>676</v>
      </c>
      <c r="N677" t="s">
        <v>44</v>
      </c>
      <c r="O677" s="3">
        <f>(Sala[[#This Row],[Hora de Salida]]-Sala[[#This Row],[Hora de llegada]])+IF(Sala[[#This Row],[Estado de la Mesa]]="Ocupada",(TEXT((15/(60*24)),"h:mm")),(TEXT(0,"h:mm")))</f>
        <v>0.14722222222222223</v>
      </c>
      <c r="P677" s="5" t="str">
        <f>TEXT(((SUMIF(Cocina[Número de Orden],Sala[[#This Row],[Número de Orden]],Cocina[Tiempo de Preparación]))/(60*24)),"h:mm")</f>
        <v>2:01</v>
      </c>
      <c r="Q677" s="3">
        <f>MAX((Sala[[#This Row],[Tiempo de permanencia]]-Sala[[#This Row],[Tiempo de preparación]]),0)</f>
        <v>6.3194444444444442E-2</v>
      </c>
      <c r="R677" s="8">
        <f>SUMIF(Cocina[Número de Orden],Sala[[#This Row],[Número de Orden]],Cocina[Ganancia bruta])</f>
        <v>124</v>
      </c>
      <c r="S677" s="8">
        <f>SUMIF(Cocina[Número de Orden],Sala[[#This Row],[Número de Orden]],Cocina[Costo Unitario])</f>
        <v>62</v>
      </c>
      <c r="T677" s="2">
        <f>Sala[[#This Row],[Fecha de Salida]]</f>
        <v>45023</v>
      </c>
      <c r="U677" s="7" t="str">
        <f>TEXT(Sala[[#This Row],[Fecha factura]],"dddd")</f>
        <v>viernes</v>
      </c>
      <c r="V677" t="str">
        <f>IF(Sala[[#This Row],[Tiempo de degustación]]&gt;0,"Sí","No")</f>
        <v>Sí</v>
      </c>
      <c r="W677" s="19">
        <f>IF(Sala[[#This Row],[Cobrada]]="Sí",Sala[[#This Row],[Monto total]],0)</f>
        <v>124</v>
      </c>
    </row>
    <row r="678" spans="1:23" x14ac:dyDescent="0.25">
      <c r="A678">
        <v>14</v>
      </c>
      <c r="B678" t="s">
        <v>235</v>
      </c>
      <c r="C678">
        <v>6</v>
      </c>
      <c r="D678" s="2">
        <v>45023</v>
      </c>
      <c r="E678" s="3">
        <v>2.361111111111111E-2</v>
      </c>
      <c r="F678" s="2">
        <v>45023</v>
      </c>
      <c r="G678" s="3">
        <v>0.10902777777777778</v>
      </c>
      <c r="H678" s="1" t="s">
        <v>16</v>
      </c>
      <c r="I678" t="s">
        <v>8</v>
      </c>
      <c r="J678" t="s">
        <v>601</v>
      </c>
      <c r="K678" s="9">
        <v>12.57</v>
      </c>
      <c r="L678" t="s">
        <v>28</v>
      </c>
      <c r="M678">
        <v>677</v>
      </c>
      <c r="N678" t="s">
        <v>32</v>
      </c>
      <c r="O678" s="3">
        <f>(Sala[[#This Row],[Hora de Salida]]-Sala[[#This Row],[Hora de llegada]])+IF(Sala[[#This Row],[Estado de la Mesa]]="Ocupada",(TEXT((15/(60*24)),"h:mm")),(TEXT(0,"h:mm")))</f>
        <v>9.583333333333334E-2</v>
      </c>
      <c r="P678" s="5" t="str">
        <f>TEXT(((SUMIF(Cocina[Número de Orden],Sala[[#This Row],[Número de Orden]],Cocina[Tiempo de Preparación]))/(60*24)),"h:mm")</f>
        <v>2:28</v>
      </c>
      <c r="Q678" s="3">
        <f>MAX((Sala[[#This Row],[Tiempo de permanencia]]-Sala[[#This Row],[Tiempo de preparación]]),0)</f>
        <v>0</v>
      </c>
      <c r="R678" s="8">
        <f>SUMIF(Cocina[Número de Orden],Sala[[#This Row],[Número de Orden]],Cocina[Ganancia bruta])</f>
        <v>144</v>
      </c>
      <c r="S678" s="8">
        <f>SUMIF(Cocina[Número de Orden],Sala[[#This Row],[Número de Orden]],Cocina[Costo Unitario])</f>
        <v>53</v>
      </c>
      <c r="T678" s="2">
        <f>Sala[[#This Row],[Fecha de Salida]]</f>
        <v>45023</v>
      </c>
      <c r="U678" s="7" t="str">
        <f>TEXT(Sala[[#This Row],[Fecha factura]],"dddd")</f>
        <v>viernes</v>
      </c>
      <c r="V678" t="str">
        <f>IF(Sala[[#This Row],[Tiempo de degustación]]&gt;0,"Sí","No")</f>
        <v>No</v>
      </c>
      <c r="W678" s="19">
        <f>IF(Sala[[#This Row],[Cobrada]]="Sí",Sala[[#This Row],[Monto total]],0)</f>
        <v>0</v>
      </c>
    </row>
    <row r="679" spans="1:23" x14ac:dyDescent="0.25">
      <c r="A679">
        <v>19</v>
      </c>
      <c r="B679" t="s">
        <v>545</v>
      </c>
      <c r="C679">
        <v>1</v>
      </c>
      <c r="D679" s="2">
        <v>45023</v>
      </c>
      <c r="E679" s="3">
        <v>0.12569444444444444</v>
      </c>
      <c r="F679" s="2">
        <v>45023</v>
      </c>
      <c r="G679" s="3">
        <v>0.22361111111111112</v>
      </c>
      <c r="H679" s="1" t="s">
        <v>7</v>
      </c>
      <c r="I679" t="s">
        <v>8</v>
      </c>
      <c r="J679" t="s">
        <v>601</v>
      </c>
      <c r="K679" s="9">
        <v>26.76</v>
      </c>
      <c r="L679" t="s">
        <v>28</v>
      </c>
      <c r="M679">
        <v>678</v>
      </c>
      <c r="N679" t="s">
        <v>47</v>
      </c>
      <c r="O679" s="3">
        <f>(Sala[[#This Row],[Hora de Salida]]-Sala[[#This Row],[Hora de llegada]])+IF(Sala[[#This Row],[Estado de la Mesa]]="Ocupada",(TEXT((15/(60*24)),"h:mm")),(TEXT(0,"h:mm")))</f>
        <v>0.10833333333333335</v>
      </c>
      <c r="P679" s="5" t="str">
        <f>TEXT(((SUMIF(Cocina[Número de Orden],Sala[[#This Row],[Número de Orden]],Cocina[Tiempo de Preparación]))/(60*24)),"h:mm")</f>
        <v>2:01</v>
      </c>
      <c r="Q679" s="3">
        <f>MAX((Sala[[#This Row],[Tiempo de permanencia]]-Sala[[#This Row],[Tiempo de preparación]]),0)</f>
        <v>2.4305555555555566E-2</v>
      </c>
      <c r="R679" s="8">
        <f>SUMIF(Cocina[Número de Orden],Sala[[#This Row],[Número de Orden]],Cocina[Ganancia bruta])</f>
        <v>204</v>
      </c>
      <c r="S679" s="8">
        <f>SUMIF(Cocina[Número de Orden],Sala[[#This Row],[Número de Orden]],Cocina[Costo Unitario])</f>
        <v>63</v>
      </c>
      <c r="T679" s="2">
        <f>Sala[[#This Row],[Fecha de Salida]]</f>
        <v>45023</v>
      </c>
      <c r="U679" s="7" t="str">
        <f>TEXT(Sala[[#This Row],[Fecha factura]],"dddd")</f>
        <v>viernes</v>
      </c>
      <c r="V679" t="str">
        <f>IF(Sala[[#This Row],[Tiempo de degustación]]&gt;0,"Sí","No")</f>
        <v>Sí</v>
      </c>
      <c r="W679" s="19">
        <f>IF(Sala[[#This Row],[Cobrada]]="Sí",Sala[[#This Row],[Monto total]],0)</f>
        <v>204</v>
      </c>
    </row>
    <row r="680" spans="1:23" x14ac:dyDescent="0.25">
      <c r="A680">
        <v>9</v>
      </c>
      <c r="B680" t="s">
        <v>167</v>
      </c>
      <c r="C680">
        <v>4</v>
      </c>
      <c r="D680" s="2">
        <v>45023</v>
      </c>
      <c r="E680" s="3">
        <v>1.3888888888888889E-3</v>
      </c>
      <c r="F680" s="2">
        <v>45023</v>
      </c>
      <c r="G680" s="3">
        <v>0.12708333333333333</v>
      </c>
      <c r="H680" s="1" t="s">
        <v>16</v>
      </c>
      <c r="I680" t="s">
        <v>8</v>
      </c>
      <c r="J680" t="s">
        <v>601</v>
      </c>
      <c r="K680" s="9">
        <v>36.43</v>
      </c>
      <c r="L680" t="s">
        <v>28</v>
      </c>
      <c r="M680">
        <v>679</v>
      </c>
      <c r="N680" t="s">
        <v>47</v>
      </c>
      <c r="O680" s="3">
        <f>(Sala[[#This Row],[Hora de Salida]]-Sala[[#This Row],[Hora de llegada]])+IF(Sala[[#This Row],[Estado de la Mesa]]="Ocupada",(TEXT((15/(60*24)),"h:mm")),(TEXT(0,"h:mm")))</f>
        <v>0.1361111111111111</v>
      </c>
      <c r="P680" s="5" t="str">
        <f>TEXT(((SUMIF(Cocina[Número de Orden],Sala[[#This Row],[Número de Orden]],Cocina[Tiempo de Preparación]))/(60*24)),"h:mm")</f>
        <v>1:46</v>
      </c>
      <c r="Q680" s="3">
        <f>MAX((Sala[[#This Row],[Tiempo de permanencia]]-Sala[[#This Row],[Tiempo de preparación]]),0)</f>
        <v>6.2499999999999986E-2</v>
      </c>
      <c r="R680" s="8">
        <f>SUMIF(Cocina[Número de Orden],Sala[[#This Row],[Número de Orden]],Cocina[Ganancia bruta])</f>
        <v>199</v>
      </c>
      <c r="S680" s="8">
        <f>SUMIF(Cocina[Número de Orden],Sala[[#This Row],[Número de Orden]],Cocina[Costo Unitario])</f>
        <v>59</v>
      </c>
      <c r="T680" s="2">
        <f>Sala[[#This Row],[Fecha de Salida]]</f>
        <v>45023</v>
      </c>
      <c r="U680" s="7" t="str">
        <f>TEXT(Sala[[#This Row],[Fecha factura]],"dddd")</f>
        <v>viernes</v>
      </c>
      <c r="V680" t="str">
        <f>IF(Sala[[#This Row],[Tiempo de degustación]]&gt;0,"Sí","No")</f>
        <v>Sí</v>
      </c>
      <c r="W680" s="19">
        <f>IF(Sala[[#This Row],[Cobrada]]="Sí",Sala[[#This Row],[Monto total]],0)</f>
        <v>199</v>
      </c>
    </row>
    <row r="681" spans="1:23" x14ac:dyDescent="0.25">
      <c r="A681">
        <v>5</v>
      </c>
      <c r="B681" t="s">
        <v>555</v>
      </c>
      <c r="C681">
        <v>4</v>
      </c>
      <c r="D681" s="2">
        <v>45023</v>
      </c>
      <c r="E681" s="3">
        <v>5.7638888888888892E-2</v>
      </c>
      <c r="F681" s="2">
        <v>45023</v>
      </c>
      <c r="G681" s="3">
        <v>0.22222222222222221</v>
      </c>
      <c r="H681" s="1" t="s">
        <v>7</v>
      </c>
      <c r="I681" t="s">
        <v>8</v>
      </c>
      <c r="J681" t="s">
        <v>13</v>
      </c>
      <c r="K681" s="9">
        <v>12.06</v>
      </c>
      <c r="L681" t="s">
        <v>9</v>
      </c>
      <c r="M681">
        <v>680</v>
      </c>
      <c r="N681" t="s">
        <v>21</v>
      </c>
      <c r="O681" s="3">
        <f>(Sala[[#This Row],[Hora de Salida]]-Sala[[#This Row],[Hora de llegada]])+IF(Sala[[#This Row],[Estado de la Mesa]]="Ocupada",(TEXT((15/(60*24)),"h:mm")),(TEXT(0,"h:mm")))</f>
        <v>0.1645833333333333</v>
      </c>
      <c r="P681" s="5" t="str">
        <f>TEXT(((SUMIF(Cocina[Número de Orden],Sala[[#This Row],[Número de Orden]],Cocina[Tiempo de Preparación]))/(60*24)),"h:mm")</f>
        <v>1:51</v>
      </c>
      <c r="Q681" s="3">
        <f>MAX((Sala[[#This Row],[Tiempo de permanencia]]-Sala[[#This Row],[Tiempo de preparación]]),0)</f>
        <v>8.7499999999999967E-2</v>
      </c>
      <c r="R681" s="8">
        <f>SUMIF(Cocina[Número de Orden],Sala[[#This Row],[Número de Orden]],Cocina[Ganancia bruta])</f>
        <v>162</v>
      </c>
      <c r="S681" s="8">
        <f>SUMIF(Cocina[Número de Orden],Sala[[#This Row],[Número de Orden]],Cocina[Costo Unitario])</f>
        <v>42</v>
      </c>
      <c r="T681" s="2">
        <f>Sala[[#This Row],[Fecha de Salida]]</f>
        <v>45023</v>
      </c>
      <c r="U681" s="7" t="str">
        <f>TEXT(Sala[[#This Row],[Fecha factura]],"dddd")</f>
        <v>viernes</v>
      </c>
      <c r="V681" t="str">
        <f>IF(Sala[[#This Row],[Tiempo de degustación]]&gt;0,"Sí","No")</f>
        <v>Sí</v>
      </c>
      <c r="W681" s="19">
        <f>IF(Sala[[#This Row],[Cobrada]]="Sí",Sala[[#This Row],[Monto total]],0)</f>
        <v>162</v>
      </c>
    </row>
    <row r="682" spans="1:23" x14ac:dyDescent="0.25">
      <c r="A682">
        <v>2</v>
      </c>
      <c r="B682" t="s">
        <v>131</v>
      </c>
      <c r="C682">
        <v>4</v>
      </c>
      <c r="D682" s="2">
        <v>45023</v>
      </c>
      <c r="E682" s="3">
        <v>0.12222222222222222</v>
      </c>
      <c r="F682" s="2">
        <v>45023</v>
      </c>
      <c r="G682" s="3">
        <v>0.28472222222222221</v>
      </c>
      <c r="H682" s="1" t="s">
        <v>23</v>
      </c>
      <c r="I682" t="s">
        <v>8</v>
      </c>
      <c r="J682" t="s">
        <v>600</v>
      </c>
      <c r="K682" s="9">
        <v>37.07</v>
      </c>
      <c r="L682" t="s">
        <v>17</v>
      </c>
      <c r="M682">
        <v>681</v>
      </c>
      <c r="N682" t="s">
        <v>21</v>
      </c>
      <c r="O682" s="3">
        <f>(Sala[[#This Row],[Hora de Salida]]-Sala[[#This Row],[Hora de llegada]])+IF(Sala[[#This Row],[Estado de la Mesa]]="Ocupada",(TEXT((15/(60*24)),"h:mm")),(TEXT(0,"h:mm")))</f>
        <v>0.16249999999999998</v>
      </c>
      <c r="P682" s="5" t="str">
        <f>TEXT(((SUMIF(Cocina[Número de Orden],Sala[[#This Row],[Número de Orden]],Cocina[Tiempo de Preparación]))/(60*24)),"h:mm")</f>
        <v>1:05</v>
      </c>
      <c r="Q682" s="3">
        <f>MAX((Sala[[#This Row],[Tiempo de permanencia]]-Sala[[#This Row],[Tiempo de preparación]]),0)</f>
        <v>0.11736111111111108</v>
      </c>
      <c r="R682" s="8">
        <f>SUMIF(Cocina[Número de Orden],Sala[[#This Row],[Número de Orden]],Cocina[Ganancia bruta])</f>
        <v>75</v>
      </c>
      <c r="S682" s="8">
        <f>SUMIF(Cocina[Número de Orden],Sala[[#This Row],[Número de Orden]],Cocina[Costo Unitario])</f>
        <v>33</v>
      </c>
      <c r="T682" s="2">
        <f>Sala[[#This Row],[Fecha de Salida]]</f>
        <v>45023</v>
      </c>
      <c r="U682" s="7" t="str">
        <f>TEXT(Sala[[#This Row],[Fecha factura]],"dddd")</f>
        <v>viernes</v>
      </c>
      <c r="V682" t="str">
        <f>IF(Sala[[#This Row],[Tiempo de degustación]]&gt;0,"Sí","No")</f>
        <v>Sí</v>
      </c>
      <c r="W682" s="19">
        <f>IF(Sala[[#This Row],[Cobrada]]="Sí",Sala[[#This Row],[Monto total]],0)</f>
        <v>75</v>
      </c>
    </row>
    <row r="683" spans="1:23" x14ac:dyDescent="0.25">
      <c r="A683">
        <v>1</v>
      </c>
      <c r="B683" t="s">
        <v>124</v>
      </c>
      <c r="C683">
        <v>5</v>
      </c>
      <c r="D683" s="2">
        <v>45023</v>
      </c>
      <c r="E683" s="3">
        <v>5.9722222222222225E-2</v>
      </c>
      <c r="F683" s="2">
        <v>45023</v>
      </c>
      <c r="G683" s="3">
        <v>0.1701388888888889</v>
      </c>
      <c r="H683" s="1" t="s">
        <v>20</v>
      </c>
      <c r="I683" t="s">
        <v>12</v>
      </c>
      <c r="J683" t="s">
        <v>601</v>
      </c>
      <c r="K683" s="9">
        <v>21.04</v>
      </c>
      <c r="L683" t="s">
        <v>28</v>
      </c>
      <c r="M683">
        <v>682</v>
      </c>
      <c r="N683" t="s">
        <v>29</v>
      </c>
      <c r="O683" s="3">
        <f>(Sala[[#This Row],[Hora de Salida]]-Sala[[#This Row],[Hora de llegada]])+IF(Sala[[#This Row],[Estado de la Mesa]]="Ocupada",(TEXT((15/(60*24)),"h:mm")),(TEXT(0,"h:mm")))</f>
        <v>0.12083333333333333</v>
      </c>
      <c r="P683" s="5" t="str">
        <f>TEXT(((SUMIF(Cocina[Número de Orden],Sala[[#This Row],[Número de Orden]],Cocina[Tiempo de Preparación]))/(60*24)),"h:mm")</f>
        <v>0:43</v>
      </c>
      <c r="Q683" s="3">
        <f>MAX((Sala[[#This Row],[Tiempo de permanencia]]-Sala[[#This Row],[Tiempo de preparación]]),0)</f>
        <v>9.0972222222222218E-2</v>
      </c>
      <c r="R683" s="8">
        <f>SUMIF(Cocina[Número de Orden],Sala[[#This Row],[Número de Orden]],Cocina[Ganancia bruta])</f>
        <v>23</v>
      </c>
      <c r="S683" s="8">
        <f>SUMIF(Cocina[Número de Orden],Sala[[#This Row],[Número de Orden]],Cocina[Costo Unitario])</f>
        <v>14</v>
      </c>
      <c r="T683" s="2">
        <f>Sala[[#This Row],[Fecha de Salida]]</f>
        <v>45023</v>
      </c>
      <c r="U683" s="7" t="str">
        <f>TEXT(Sala[[#This Row],[Fecha factura]],"dddd")</f>
        <v>viernes</v>
      </c>
      <c r="V683" t="str">
        <f>IF(Sala[[#This Row],[Tiempo de degustación]]&gt;0,"Sí","No")</f>
        <v>Sí</v>
      </c>
      <c r="W683" s="19">
        <f>IF(Sala[[#This Row],[Cobrada]]="Sí",Sala[[#This Row],[Monto total]],0)</f>
        <v>23</v>
      </c>
    </row>
    <row r="684" spans="1:23" x14ac:dyDescent="0.25">
      <c r="A684">
        <v>2</v>
      </c>
      <c r="B684" t="s">
        <v>556</v>
      </c>
      <c r="C684">
        <v>6</v>
      </c>
      <c r="D684" s="2">
        <v>45023</v>
      </c>
      <c r="E684" s="3">
        <v>0.16388888888888889</v>
      </c>
      <c r="F684" s="2">
        <v>45023</v>
      </c>
      <c r="G684" s="3">
        <v>0.26527777777777778</v>
      </c>
      <c r="H684" s="1" t="s">
        <v>20</v>
      </c>
      <c r="I684" t="s">
        <v>8</v>
      </c>
      <c r="J684" t="s">
        <v>601</v>
      </c>
      <c r="K684" s="9">
        <v>40.42</v>
      </c>
      <c r="L684" t="s">
        <v>28</v>
      </c>
      <c r="M684">
        <v>683</v>
      </c>
      <c r="N684" t="s">
        <v>14</v>
      </c>
      <c r="O684" s="3">
        <f>(Sala[[#This Row],[Hora de Salida]]-Sala[[#This Row],[Hora de llegada]])+IF(Sala[[#This Row],[Estado de la Mesa]]="Ocupada",(TEXT((15/(60*24)),"h:mm")),(TEXT(0,"h:mm")))</f>
        <v>0.11180555555555556</v>
      </c>
      <c r="P684" s="5" t="str">
        <f>TEXT(((SUMIF(Cocina[Número de Orden],Sala[[#This Row],[Número de Orden]],Cocina[Tiempo de Preparación]))/(60*24)),"h:mm")</f>
        <v>1:22</v>
      </c>
      <c r="Q684" s="3">
        <f>MAX((Sala[[#This Row],[Tiempo de permanencia]]-Sala[[#This Row],[Tiempo de preparación]]),0)</f>
        <v>5.4861111111111117E-2</v>
      </c>
      <c r="R684" s="8">
        <f>SUMIF(Cocina[Número de Orden],Sala[[#This Row],[Número de Orden]],Cocina[Ganancia bruta])</f>
        <v>164</v>
      </c>
      <c r="S684" s="8">
        <f>SUMIF(Cocina[Número de Orden],Sala[[#This Row],[Número de Orden]],Cocina[Costo Unitario])</f>
        <v>69</v>
      </c>
      <c r="T684" s="2">
        <f>Sala[[#This Row],[Fecha de Salida]]</f>
        <v>45023</v>
      </c>
      <c r="U684" s="7" t="str">
        <f>TEXT(Sala[[#This Row],[Fecha factura]],"dddd")</f>
        <v>viernes</v>
      </c>
      <c r="V684" t="str">
        <f>IF(Sala[[#This Row],[Tiempo de degustación]]&gt;0,"Sí","No")</f>
        <v>Sí</v>
      </c>
      <c r="W684" s="19">
        <f>IF(Sala[[#This Row],[Cobrada]]="Sí",Sala[[#This Row],[Monto total]],0)</f>
        <v>164</v>
      </c>
    </row>
    <row r="685" spans="1:23" x14ac:dyDescent="0.25">
      <c r="A685">
        <v>10</v>
      </c>
      <c r="B685" t="s">
        <v>557</v>
      </c>
      <c r="C685">
        <v>6</v>
      </c>
      <c r="D685" s="2">
        <v>45023</v>
      </c>
      <c r="E685" s="3">
        <v>0.1451388888888889</v>
      </c>
      <c r="F685" s="2">
        <v>45023</v>
      </c>
      <c r="G685" s="3">
        <v>0.19444444444444445</v>
      </c>
      <c r="H685" s="1" t="s">
        <v>23</v>
      </c>
      <c r="I685" t="s">
        <v>25</v>
      </c>
      <c r="J685" t="s">
        <v>601</v>
      </c>
      <c r="K685" s="9">
        <v>48.15</v>
      </c>
      <c r="L685" t="s">
        <v>28</v>
      </c>
      <c r="M685">
        <v>684</v>
      </c>
      <c r="N685" t="s">
        <v>47</v>
      </c>
      <c r="O685" s="3">
        <f>(Sala[[#This Row],[Hora de Salida]]-Sala[[#This Row],[Hora de llegada]])+IF(Sala[[#This Row],[Estado de la Mesa]]="Ocupada",(TEXT((15/(60*24)),"h:mm")),(TEXT(0,"h:mm")))</f>
        <v>5.9722222222222211E-2</v>
      </c>
      <c r="P685" s="5" t="str">
        <f>TEXT(((SUMIF(Cocina[Número de Orden],Sala[[#This Row],[Número de Orden]],Cocina[Tiempo de Preparación]))/(60*24)),"h:mm")</f>
        <v>1:50</v>
      </c>
      <c r="Q685" s="3">
        <f>MAX((Sala[[#This Row],[Tiempo de permanencia]]-Sala[[#This Row],[Tiempo de preparación]]),0)</f>
        <v>0</v>
      </c>
      <c r="R685" s="8">
        <f>SUMIF(Cocina[Número de Orden],Sala[[#This Row],[Número de Orden]],Cocina[Ganancia bruta])</f>
        <v>180</v>
      </c>
      <c r="S685" s="8">
        <f>SUMIF(Cocina[Número de Orden],Sala[[#This Row],[Número de Orden]],Cocina[Costo Unitario])</f>
        <v>73</v>
      </c>
      <c r="T685" s="2">
        <f>Sala[[#This Row],[Fecha de Salida]]</f>
        <v>45023</v>
      </c>
      <c r="U685" s="7" t="str">
        <f>TEXT(Sala[[#This Row],[Fecha factura]],"dddd")</f>
        <v>viernes</v>
      </c>
      <c r="V685" t="str">
        <f>IF(Sala[[#This Row],[Tiempo de degustación]]&gt;0,"Sí","No")</f>
        <v>No</v>
      </c>
      <c r="W685" s="19">
        <f>IF(Sala[[#This Row],[Cobrada]]="Sí",Sala[[#This Row],[Monto total]],0)</f>
        <v>0</v>
      </c>
    </row>
    <row r="686" spans="1:23" x14ac:dyDescent="0.25">
      <c r="A686">
        <v>5</v>
      </c>
      <c r="B686" t="s">
        <v>204</v>
      </c>
      <c r="C686">
        <v>5</v>
      </c>
      <c r="D686" s="2">
        <v>45023</v>
      </c>
      <c r="E686" s="3">
        <v>1.9444444444444445E-2</v>
      </c>
      <c r="F686" s="2">
        <v>45023</v>
      </c>
      <c r="G686" s="3">
        <v>7.1527777777777773E-2</v>
      </c>
      <c r="H686" s="1" t="s">
        <v>16</v>
      </c>
      <c r="I686" t="s">
        <v>8</v>
      </c>
      <c r="J686" t="s">
        <v>600</v>
      </c>
      <c r="K686" s="9">
        <v>19.89</v>
      </c>
      <c r="L686" t="s">
        <v>17</v>
      </c>
      <c r="M686">
        <v>685</v>
      </c>
      <c r="N686" t="s">
        <v>594</v>
      </c>
      <c r="O686" s="3">
        <f>(Sala[[#This Row],[Hora de Salida]]-Sala[[#This Row],[Hora de llegada]])+IF(Sala[[#This Row],[Estado de la Mesa]]="Ocupada",(TEXT((15/(60*24)),"h:mm")),(TEXT(0,"h:mm")))</f>
        <v>5.2083333333333329E-2</v>
      </c>
      <c r="P686" s="5" t="str">
        <f>TEXT(((SUMIF(Cocina[Número de Orden],Sala[[#This Row],[Número de Orden]],Cocina[Tiempo de Preparación]))/(60*24)),"h:mm")</f>
        <v>0:17</v>
      </c>
      <c r="Q686" s="3">
        <f>MAX((Sala[[#This Row],[Tiempo de permanencia]]-Sala[[#This Row],[Tiempo de preparación]]),0)</f>
        <v>4.0277777777777773E-2</v>
      </c>
      <c r="R686" s="8">
        <f>SUMIF(Cocina[Número de Orden],Sala[[#This Row],[Número de Orden]],Cocina[Ganancia bruta])</f>
        <v>54</v>
      </c>
      <c r="S686" s="8">
        <f>SUMIF(Cocina[Número de Orden],Sala[[#This Row],[Número de Orden]],Cocina[Costo Unitario])</f>
        <v>16</v>
      </c>
      <c r="T686" s="2">
        <f>Sala[[#This Row],[Fecha de Salida]]</f>
        <v>45023</v>
      </c>
      <c r="U686" s="7" t="str">
        <f>TEXT(Sala[[#This Row],[Fecha factura]],"dddd")</f>
        <v>viernes</v>
      </c>
      <c r="V686" t="str">
        <f>IF(Sala[[#This Row],[Tiempo de degustación]]&gt;0,"Sí","No")</f>
        <v>Sí</v>
      </c>
      <c r="W686" s="19">
        <f>IF(Sala[[#This Row],[Cobrada]]="Sí",Sala[[#This Row],[Monto total]],0)</f>
        <v>54</v>
      </c>
    </row>
    <row r="687" spans="1:23" x14ac:dyDescent="0.25">
      <c r="A687">
        <v>10</v>
      </c>
      <c r="B687" t="s">
        <v>508</v>
      </c>
      <c r="C687">
        <v>6</v>
      </c>
      <c r="D687" s="2">
        <v>45023</v>
      </c>
      <c r="E687" s="3">
        <v>0.05</v>
      </c>
      <c r="F687" s="2">
        <v>45023</v>
      </c>
      <c r="G687" s="3">
        <v>0.15208333333333332</v>
      </c>
      <c r="H687" s="1" t="s">
        <v>11</v>
      </c>
      <c r="I687" t="s">
        <v>8</v>
      </c>
      <c r="J687" t="s">
        <v>13</v>
      </c>
      <c r="K687" s="9">
        <v>15.83</v>
      </c>
      <c r="L687" t="s">
        <v>9</v>
      </c>
      <c r="M687">
        <v>686</v>
      </c>
      <c r="N687" t="s">
        <v>21</v>
      </c>
      <c r="O687" s="3">
        <f>(Sala[[#This Row],[Hora de Salida]]-Sala[[#This Row],[Hora de llegada]])+IF(Sala[[#This Row],[Estado de la Mesa]]="Ocupada",(TEXT((15/(60*24)),"h:mm")),(TEXT(0,"h:mm")))</f>
        <v>0.10208333333333332</v>
      </c>
      <c r="P687" s="5" t="str">
        <f>TEXT(((SUMIF(Cocina[Número de Orden],Sala[[#This Row],[Número de Orden]],Cocina[Tiempo de Preparación]))/(60*24)),"h:mm")</f>
        <v>0:58</v>
      </c>
      <c r="Q687" s="3">
        <f>MAX((Sala[[#This Row],[Tiempo de permanencia]]-Sala[[#This Row],[Tiempo de preparación]]),0)</f>
        <v>6.1805555555555537E-2</v>
      </c>
      <c r="R687" s="8">
        <f>SUMIF(Cocina[Número de Orden],Sala[[#This Row],[Número de Orden]],Cocina[Ganancia bruta])</f>
        <v>102</v>
      </c>
      <c r="S687" s="8">
        <f>SUMIF(Cocina[Número de Orden],Sala[[#This Row],[Número de Orden]],Cocina[Costo Unitario])</f>
        <v>31</v>
      </c>
      <c r="T687" s="2">
        <f>Sala[[#This Row],[Fecha de Salida]]</f>
        <v>45023</v>
      </c>
      <c r="U687" s="7" t="str">
        <f>TEXT(Sala[[#This Row],[Fecha factura]],"dddd")</f>
        <v>viernes</v>
      </c>
      <c r="V687" t="str">
        <f>IF(Sala[[#This Row],[Tiempo de degustación]]&gt;0,"Sí","No")</f>
        <v>Sí</v>
      </c>
      <c r="W687" s="19">
        <f>IF(Sala[[#This Row],[Cobrada]]="Sí",Sala[[#This Row],[Monto total]],0)</f>
        <v>102</v>
      </c>
    </row>
    <row r="688" spans="1:23" x14ac:dyDescent="0.25">
      <c r="A688">
        <v>2</v>
      </c>
      <c r="B688" t="s">
        <v>454</v>
      </c>
      <c r="C688">
        <v>6</v>
      </c>
      <c r="D688" s="2">
        <v>45023</v>
      </c>
      <c r="E688" s="3">
        <v>7.9166666666666663E-2</v>
      </c>
      <c r="F688" s="2">
        <v>45023</v>
      </c>
      <c r="G688" s="3">
        <v>0.23541666666666666</v>
      </c>
      <c r="H688" s="1" t="s">
        <v>23</v>
      </c>
      <c r="I688" t="s">
        <v>8</v>
      </c>
      <c r="J688" t="s">
        <v>13</v>
      </c>
      <c r="K688" s="9">
        <v>10.53</v>
      </c>
      <c r="L688" t="s">
        <v>17</v>
      </c>
      <c r="M688">
        <v>687</v>
      </c>
      <c r="N688" t="s">
        <v>594</v>
      </c>
      <c r="O688" s="3">
        <f>(Sala[[#This Row],[Hora de Salida]]-Sala[[#This Row],[Hora de llegada]])+IF(Sala[[#This Row],[Estado de la Mesa]]="Ocupada",(TEXT((15/(60*24)),"h:mm")),(TEXT(0,"h:mm")))</f>
        <v>0.15625</v>
      </c>
      <c r="P688" s="5" t="str">
        <f>TEXT(((SUMIF(Cocina[Número de Orden],Sala[[#This Row],[Número de Orden]],Cocina[Tiempo de Preparación]))/(60*24)),"h:mm")</f>
        <v>0:29</v>
      </c>
      <c r="Q688" s="3">
        <f>MAX((Sala[[#This Row],[Tiempo de permanencia]]-Sala[[#This Row],[Tiempo de preparación]]),0)</f>
        <v>0.1361111111111111</v>
      </c>
      <c r="R688" s="8">
        <f>SUMIF(Cocina[Número de Orden],Sala[[#This Row],[Número de Orden]],Cocina[Ganancia bruta])</f>
        <v>72</v>
      </c>
      <c r="S688" s="8">
        <f>SUMIF(Cocina[Número de Orden],Sala[[#This Row],[Número de Orden]],Cocina[Costo Unitario])</f>
        <v>22</v>
      </c>
      <c r="T688" s="2">
        <f>Sala[[#This Row],[Fecha de Salida]]</f>
        <v>45023</v>
      </c>
      <c r="U688" s="7" t="str">
        <f>TEXT(Sala[[#This Row],[Fecha factura]],"dddd")</f>
        <v>viernes</v>
      </c>
      <c r="V688" t="str">
        <f>IF(Sala[[#This Row],[Tiempo de degustación]]&gt;0,"Sí","No")</f>
        <v>Sí</v>
      </c>
      <c r="W688" s="19">
        <f>IF(Sala[[#This Row],[Cobrada]]="Sí",Sala[[#This Row],[Monto total]],0)</f>
        <v>72</v>
      </c>
    </row>
    <row r="689" spans="1:23" x14ac:dyDescent="0.25">
      <c r="A689">
        <v>3</v>
      </c>
      <c r="B689" t="s">
        <v>558</v>
      </c>
      <c r="C689">
        <v>1</v>
      </c>
      <c r="D689" s="2">
        <v>45023</v>
      </c>
      <c r="E689" s="3">
        <v>0.14305555555555555</v>
      </c>
      <c r="F689" s="2">
        <v>45023</v>
      </c>
      <c r="G689" s="3">
        <v>0.21041666666666667</v>
      </c>
      <c r="H689" s="1" t="s">
        <v>11</v>
      </c>
      <c r="I689" t="s">
        <v>8</v>
      </c>
      <c r="J689" t="s">
        <v>601</v>
      </c>
      <c r="K689" s="9">
        <v>48.7</v>
      </c>
      <c r="L689" t="s">
        <v>28</v>
      </c>
      <c r="M689">
        <v>688</v>
      </c>
      <c r="N689" t="s">
        <v>59</v>
      </c>
      <c r="O689" s="3">
        <f>(Sala[[#This Row],[Hora de Salida]]-Sala[[#This Row],[Hora de llegada]])+IF(Sala[[#This Row],[Estado de la Mesa]]="Ocupada",(TEXT((15/(60*24)),"h:mm")),(TEXT(0,"h:mm")))</f>
        <v>7.7777777777777793E-2</v>
      </c>
      <c r="P689" s="5" t="str">
        <f>TEXT(((SUMIF(Cocina[Número de Orden],Sala[[#This Row],[Número de Orden]],Cocina[Tiempo de Preparación]))/(60*24)),"h:mm")</f>
        <v>0:14</v>
      </c>
      <c r="Q689" s="3">
        <f>MAX((Sala[[#This Row],[Tiempo de permanencia]]-Sala[[#This Row],[Tiempo de preparación]]),0)</f>
        <v>6.8055555555555564E-2</v>
      </c>
      <c r="R689" s="8">
        <f>SUMIF(Cocina[Número de Orden],Sala[[#This Row],[Número de Orden]],Cocina[Ganancia bruta])</f>
        <v>29</v>
      </c>
      <c r="S689" s="8">
        <f>SUMIF(Cocina[Número de Orden],Sala[[#This Row],[Número de Orden]],Cocina[Costo Unitario])</f>
        <v>17</v>
      </c>
      <c r="T689" s="2">
        <f>Sala[[#This Row],[Fecha de Salida]]</f>
        <v>45023</v>
      </c>
      <c r="U689" s="7" t="str">
        <f>TEXT(Sala[[#This Row],[Fecha factura]],"dddd")</f>
        <v>viernes</v>
      </c>
      <c r="V689" t="str">
        <f>IF(Sala[[#This Row],[Tiempo de degustación]]&gt;0,"Sí","No")</f>
        <v>Sí</v>
      </c>
      <c r="W689" s="19">
        <f>IF(Sala[[#This Row],[Cobrada]]="Sí",Sala[[#This Row],[Monto total]],0)</f>
        <v>29</v>
      </c>
    </row>
    <row r="690" spans="1:23" x14ac:dyDescent="0.25">
      <c r="A690">
        <v>14</v>
      </c>
      <c r="B690" t="s">
        <v>559</v>
      </c>
      <c r="C690">
        <v>1</v>
      </c>
      <c r="D690" s="2">
        <v>45023</v>
      </c>
      <c r="E690" s="3">
        <v>2.5000000000000001E-2</v>
      </c>
      <c r="F690" s="2">
        <v>45023</v>
      </c>
      <c r="G690" s="3">
        <v>9.8611111111111108E-2</v>
      </c>
      <c r="H690" s="1" t="s">
        <v>11</v>
      </c>
      <c r="I690" t="s">
        <v>8</v>
      </c>
      <c r="J690" t="s">
        <v>601</v>
      </c>
      <c r="K690" s="9">
        <v>10.25</v>
      </c>
      <c r="L690" t="s">
        <v>28</v>
      </c>
      <c r="M690">
        <v>689</v>
      </c>
      <c r="N690" t="s">
        <v>21</v>
      </c>
      <c r="O690" s="3">
        <f>(Sala[[#This Row],[Hora de Salida]]-Sala[[#This Row],[Hora de llegada]])+IF(Sala[[#This Row],[Estado de la Mesa]]="Ocupada",(TEXT((15/(60*24)),"h:mm")),(TEXT(0,"h:mm")))</f>
        <v>8.4027777777777771E-2</v>
      </c>
      <c r="P690" s="5" t="str">
        <f>TEXT(((SUMIF(Cocina[Número de Orden],Sala[[#This Row],[Número de Orden]],Cocina[Tiempo de Preparación]))/(60*24)),"h:mm")</f>
        <v>0:29</v>
      </c>
      <c r="Q690" s="3">
        <f>MAX((Sala[[#This Row],[Tiempo de permanencia]]-Sala[[#This Row],[Tiempo de preparación]]),0)</f>
        <v>6.3888888888888884E-2</v>
      </c>
      <c r="R690" s="8">
        <f>SUMIF(Cocina[Número de Orden],Sala[[#This Row],[Número de Orden]],Cocina[Ganancia bruta])</f>
        <v>165</v>
      </c>
      <c r="S690" s="8">
        <f>SUMIF(Cocina[Número de Orden],Sala[[#This Row],[Número de Orden]],Cocina[Costo Unitario])</f>
        <v>42</v>
      </c>
      <c r="T690" s="2">
        <f>Sala[[#This Row],[Fecha de Salida]]</f>
        <v>45023</v>
      </c>
      <c r="U690" s="7" t="str">
        <f>TEXT(Sala[[#This Row],[Fecha factura]],"dddd")</f>
        <v>viernes</v>
      </c>
      <c r="V690" t="str">
        <f>IF(Sala[[#This Row],[Tiempo de degustación]]&gt;0,"Sí","No")</f>
        <v>Sí</v>
      </c>
      <c r="W690" s="19">
        <f>IF(Sala[[#This Row],[Cobrada]]="Sí",Sala[[#This Row],[Monto total]],0)</f>
        <v>165</v>
      </c>
    </row>
    <row r="691" spans="1:23" x14ac:dyDescent="0.25">
      <c r="A691">
        <v>15</v>
      </c>
      <c r="B691" t="s">
        <v>472</v>
      </c>
      <c r="C691">
        <v>4</v>
      </c>
      <c r="D691" s="2">
        <v>45023</v>
      </c>
      <c r="E691" s="3">
        <v>0.11319444444444444</v>
      </c>
      <c r="F691" s="2">
        <v>45023</v>
      </c>
      <c r="G691" s="3">
        <v>0.23819444444444443</v>
      </c>
      <c r="H691" s="1" t="s">
        <v>20</v>
      </c>
      <c r="I691" t="s">
        <v>25</v>
      </c>
      <c r="J691" t="s">
        <v>600</v>
      </c>
      <c r="K691" s="9">
        <v>37.22</v>
      </c>
      <c r="L691" t="s">
        <v>9</v>
      </c>
      <c r="M691">
        <v>690</v>
      </c>
      <c r="N691" t="s">
        <v>594</v>
      </c>
      <c r="O691" s="3">
        <f>(Sala[[#This Row],[Hora de Salida]]-Sala[[#This Row],[Hora de llegada]])+IF(Sala[[#This Row],[Estado de la Mesa]]="Ocupada",(TEXT((15/(60*24)),"h:mm")),(TEXT(0,"h:mm")))</f>
        <v>0.12499999999999999</v>
      </c>
      <c r="P691" s="5" t="str">
        <f>TEXT(((SUMIF(Cocina[Número de Orden],Sala[[#This Row],[Número de Orden]],Cocina[Tiempo de Preparación]))/(60*24)),"h:mm")</f>
        <v>2:23</v>
      </c>
      <c r="Q691" s="3">
        <f>MAX((Sala[[#This Row],[Tiempo de permanencia]]-Sala[[#This Row],[Tiempo de preparación]]),0)</f>
        <v>2.5694444444444436E-2</v>
      </c>
      <c r="R691" s="8">
        <f>SUMIF(Cocina[Número de Orden],Sala[[#This Row],[Número de Orden]],Cocina[Ganancia bruta])</f>
        <v>191</v>
      </c>
      <c r="S691" s="8">
        <f>SUMIF(Cocina[Número de Orden],Sala[[#This Row],[Número de Orden]],Cocina[Costo Unitario])</f>
        <v>80</v>
      </c>
      <c r="T691" s="2">
        <f>Sala[[#This Row],[Fecha de Salida]]</f>
        <v>45023</v>
      </c>
      <c r="U691" s="7" t="str">
        <f>TEXT(Sala[[#This Row],[Fecha factura]],"dddd")</f>
        <v>viernes</v>
      </c>
      <c r="V691" t="str">
        <f>IF(Sala[[#This Row],[Tiempo de degustación]]&gt;0,"Sí","No")</f>
        <v>Sí</v>
      </c>
      <c r="W691" s="19">
        <f>IF(Sala[[#This Row],[Cobrada]]="Sí",Sala[[#This Row],[Monto total]],0)</f>
        <v>191</v>
      </c>
    </row>
    <row r="692" spans="1:23" x14ac:dyDescent="0.25">
      <c r="A692">
        <v>19</v>
      </c>
      <c r="B692" t="s">
        <v>64</v>
      </c>
      <c r="C692">
        <v>4</v>
      </c>
      <c r="D692" s="2">
        <v>45023</v>
      </c>
      <c r="E692" s="3">
        <v>7.1527777777777773E-2</v>
      </c>
      <c r="F692" s="2">
        <v>45023</v>
      </c>
      <c r="G692" s="3">
        <v>0.22013888888888888</v>
      </c>
      <c r="H692" s="1" t="s">
        <v>7</v>
      </c>
      <c r="I692" t="s">
        <v>25</v>
      </c>
      <c r="J692" t="s">
        <v>600</v>
      </c>
      <c r="K692" s="9">
        <v>13.9</v>
      </c>
      <c r="L692" t="s">
        <v>28</v>
      </c>
      <c r="M692">
        <v>691</v>
      </c>
      <c r="N692" t="s">
        <v>14</v>
      </c>
      <c r="O692" s="3">
        <f>(Sala[[#This Row],[Hora de Salida]]-Sala[[#This Row],[Hora de llegada]])+IF(Sala[[#This Row],[Estado de la Mesa]]="Ocupada",(TEXT((15/(60*24)),"h:mm")),(TEXT(0,"h:mm")))</f>
        <v>0.15902777777777777</v>
      </c>
      <c r="P692" s="5" t="str">
        <f>TEXT(((SUMIF(Cocina[Número de Orden],Sala[[#This Row],[Número de Orden]],Cocina[Tiempo de Preparación]))/(60*24)),"h:mm")</f>
        <v>0:34</v>
      </c>
      <c r="Q692" s="3">
        <f>MAX((Sala[[#This Row],[Tiempo de permanencia]]-Sala[[#This Row],[Tiempo de preparación]]),0)</f>
        <v>0.13541666666666666</v>
      </c>
      <c r="R692" s="8">
        <f>SUMIF(Cocina[Número de Orden],Sala[[#This Row],[Número de Orden]],Cocina[Ganancia bruta])</f>
        <v>66</v>
      </c>
      <c r="S692" s="8">
        <f>SUMIF(Cocina[Número de Orden],Sala[[#This Row],[Número de Orden]],Cocina[Costo Unitario])</f>
        <v>13</v>
      </c>
      <c r="T692" s="2">
        <f>Sala[[#This Row],[Fecha de Salida]]</f>
        <v>45023</v>
      </c>
      <c r="U692" s="7" t="str">
        <f>TEXT(Sala[[#This Row],[Fecha factura]],"dddd")</f>
        <v>viernes</v>
      </c>
      <c r="V692" t="str">
        <f>IF(Sala[[#This Row],[Tiempo de degustación]]&gt;0,"Sí","No")</f>
        <v>Sí</v>
      </c>
      <c r="W692" s="19">
        <f>IF(Sala[[#This Row],[Cobrada]]="Sí",Sala[[#This Row],[Monto total]],0)</f>
        <v>66</v>
      </c>
    </row>
    <row r="693" spans="1:23" x14ac:dyDescent="0.25">
      <c r="A693">
        <v>9</v>
      </c>
      <c r="B693" t="s">
        <v>223</v>
      </c>
      <c r="C693">
        <v>2</v>
      </c>
      <c r="D693" s="2">
        <v>45023</v>
      </c>
      <c r="E693" s="3">
        <v>3.6805555555555557E-2</v>
      </c>
      <c r="F693" s="2">
        <v>45023</v>
      </c>
      <c r="G693" s="3">
        <v>0.18472222222222223</v>
      </c>
      <c r="H693" s="1" t="s">
        <v>11</v>
      </c>
      <c r="I693" t="s">
        <v>25</v>
      </c>
      <c r="J693" t="s">
        <v>601</v>
      </c>
      <c r="K693" s="9">
        <v>25.92</v>
      </c>
      <c r="L693" t="s">
        <v>9</v>
      </c>
      <c r="M693">
        <v>692</v>
      </c>
      <c r="N693" t="s">
        <v>59</v>
      </c>
      <c r="O693" s="3">
        <f>(Sala[[#This Row],[Hora de Salida]]-Sala[[#This Row],[Hora de llegada]])+IF(Sala[[#This Row],[Estado de la Mesa]]="Ocupada",(TEXT((15/(60*24)),"h:mm")),(TEXT(0,"h:mm")))</f>
        <v>0.14791666666666667</v>
      </c>
      <c r="P693" s="5" t="str">
        <f>TEXT(((SUMIF(Cocina[Número de Orden],Sala[[#This Row],[Número de Orden]],Cocina[Tiempo de Preparación]))/(60*24)),"h:mm")</f>
        <v>1:40</v>
      </c>
      <c r="Q693" s="3">
        <f>MAX((Sala[[#This Row],[Tiempo de permanencia]]-Sala[[#This Row],[Tiempo de preparación]]),0)</f>
        <v>7.8472222222222221E-2</v>
      </c>
      <c r="R693" s="8">
        <f>SUMIF(Cocina[Número de Orden],Sala[[#This Row],[Número de Orden]],Cocina[Ganancia bruta])</f>
        <v>173</v>
      </c>
      <c r="S693" s="8">
        <f>SUMIF(Cocina[Número de Orden],Sala[[#This Row],[Número de Orden]],Cocina[Costo Unitario])</f>
        <v>61</v>
      </c>
      <c r="T693" s="2">
        <f>Sala[[#This Row],[Fecha de Salida]]</f>
        <v>45023</v>
      </c>
      <c r="U693" s="7" t="str">
        <f>TEXT(Sala[[#This Row],[Fecha factura]],"dddd")</f>
        <v>viernes</v>
      </c>
      <c r="V693" t="str">
        <f>IF(Sala[[#This Row],[Tiempo de degustación]]&gt;0,"Sí","No")</f>
        <v>Sí</v>
      </c>
      <c r="W693" s="19">
        <f>IF(Sala[[#This Row],[Cobrada]]="Sí",Sala[[#This Row],[Monto total]],0)</f>
        <v>173</v>
      </c>
    </row>
    <row r="694" spans="1:23" x14ac:dyDescent="0.25">
      <c r="A694">
        <v>15</v>
      </c>
      <c r="B694" t="s">
        <v>388</v>
      </c>
      <c r="C694">
        <v>4</v>
      </c>
      <c r="D694" s="2">
        <v>45023</v>
      </c>
      <c r="E694" s="3">
        <v>0.15555555555555556</v>
      </c>
      <c r="F694" s="2">
        <v>45023</v>
      </c>
      <c r="G694" s="3">
        <v>0.31319444444444444</v>
      </c>
      <c r="H694" s="1" t="s">
        <v>7</v>
      </c>
      <c r="I694" t="s">
        <v>8</v>
      </c>
      <c r="J694" t="s">
        <v>601</v>
      </c>
      <c r="K694" s="9">
        <v>28.31</v>
      </c>
      <c r="L694" t="s">
        <v>17</v>
      </c>
      <c r="M694">
        <v>693</v>
      </c>
      <c r="N694" t="s">
        <v>44</v>
      </c>
      <c r="O694" s="3">
        <f>(Sala[[#This Row],[Hora de Salida]]-Sala[[#This Row],[Hora de llegada]])+IF(Sala[[#This Row],[Estado de la Mesa]]="Ocupada",(TEXT((15/(60*24)),"h:mm")),(TEXT(0,"h:mm")))</f>
        <v>0.15763888888888888</v>
      </c>
      <c r="P694" s="5" t="str">
        <f>TEXT(((SUMIF(Cocina[Número de Orden],Sala[[#This Row],[Número de Orden]],Cocina[Tiempo de Preparación]))/(60*24)),"h:mm")</f>
        <v>0:44</v>
      </c>
      <c r="Q694" s="3">
        <f>MAX((Sala[[#This Row],[Tiempo de permanencia]]-Sala[[#This Row],[Tiempo de preparación]]),0)</f>
        <v>0.12708333333333333</v>
      </c>
      <c r="R694" s="8">
        <f>SUMIF(Cocina[Número de Orden],Sala[[#This Row],[Número de Orden]],Cocina[Ganancia bruta])</f>
        <v>78</v>
      </c>
      <c r="S694" s="8">
        <f>SUMIF(Cocina[Número de Orden],Sala[[#This Row],[Número de Orden]],Cocina[Costo Unitario])</f>
        <v>35</v>
      </c>
      <c r="T694" s="2">
        <f>Sala[[#This Row],[Fecha de Salida]]</f>
        <v>45023</v>
      </c>
      <c r="U694" s="7" t="str">
        <f>TEXT(Sala[[#This Row],[Fecha factura]],"dddd")</f>
        <v>viernes</v>
      </c>
      <c r="V694" t="str">
        <f>IF(Sala[[#This Row],[Tiempo de degustación]]&gt;0,"Sí","No")</f>
        <v>Sí</v>
      </c>
      <c r="W694" s="19">
        <f>IF(Sala[[#This Row],[Cobrada]]="Sí",Sala[[#This Row],[Monto total]],0)</f>
        <v>78</v>
      </c>
    </row>
    <row r="695" spans="1:23" x14ac:dyDescent="0.25">
      <c r="A695">
        <v>5</v>
      </c>
      <c r="B695" t="s">
        <v>51</v>
      </c>
      <c r="C695">
        <v>4</v>
      </c>
      <c r="D695" s="2">
        <v>45023</v>
      </c>
      <c r="E695" s="3">
        <v>7.7083333333333337E-2</v>
      </c>
      <c r="F695" s="2">
        <v>45023</v>
      </c>
      <c r="G695" s="3">
        <v>0.21736111111111112</v>
      </c>
      <c r="H695" s="1" t="s">
        <v>16</v>
      </c>
      <c r="I695" t="s">
        <v>8</v>
      </c>
      <c r="J695" t="s">
        <v>601</v>
      </c>
      <c r="K695" s="9">
        <v>23.66</v>
      </c>
      <c r="L695" t="s">
        <v>17</v>
      </c>
      <c r="M695">
        <v>694</v>
      </c>
      <c r="N695" t="s">
        <v>29</v>
      </c>
      <c r="O695" s="3">
        <f>(Sala[[#This Row],[Hora de Salida]]-Sala[[#This Row],[Hora de llegada]])+IF(Sala[[#This Row],[Estado de la Mesa]]="Ocupada",(TEXT((15/(60*24)),"h:mm")),(TEXT(0,"h:mm")))</f>
        <v>0.14027777777777778</v>
      </c>
      <c r="P695" s="5" t="str">
        <f>TEXT(((SUMIF(Cocina[Número de Orden],Sala[[#This Row],[Número de Orden]],Cocina[Tiempo de Preparación]))/(60*24)),"h:mm")</f>
        <v>2:08</v>
      </c>
      <c r="Q695" s="3">
        <f>MAX((Sala[[#This Row],[Tiempo de permanencia]]-Sala[[#This Row],[Tiempo de preparación]]),0)</f>
        <v>5.1388888888888887E-2</v>
      </c>
      <c r="R695" s="8">
        <f>SUMIF(Cocina[Número de Orden],Sala[[#This Row],[Número de Orden]],Cocina[Ganancia bruta])</f>
        <v>157</v>
      </c>
      <c r="S695" s="8">
        <f>SUMIF(Cocina[Número de Orden],Sala[[#This Row],[Número de Orden]],Cocina[Costo Unitario])</f>
        <v>60</v>
      </c>
      <c r="T695" s="2">
        <f>Sala[[#This Row],[Fecha de Salida]]</f>
        <v>45023</v>
      </c>
      <c r="U695" s="7" t="str">
        <f>TEXT(Sala[[#This Row],[Fecha factura]],"dddd")</f>
        <v>viernes</v>
      </c>
      <c r="V695" t="str">
        <f>IF(Sala[[#This Row],[Tiempo de degustación]]&gt;0,"Sí","No")</f>
        <v>Sí</v>
      </c>
      <c r="W695" s="19">
        <f>IF(Sala[[#This Row],[Cobrada]]="Sí",Sala[[#This Row],[Monto total]],0)</f>
        <v>157</v>
      </c>
    </row>
    <row r="696" spans="1:23" x14ac:dyDescent="0.25">
      <c r="A696">
        <v>9</v>
      </c>
      <c r="B696" t="s">
        <v>309</v>
      </c>
      <c r="C696">
        <v>1</v>
      </c>
      <c r="D696" s="2">
        <v>45023</v>
      </c>
      <c r="E696" s="3">
        <v>8.4722222222222227E-2</v>
      </c>
      <c r="F696" s="2">
        <v>45023</v>
      </c>
      <c r="G696" s="3">
        <v>0.23055555555555557</v>
      </c>
      <c r="H696" s="1" t="s">
        <v>7</v>
      </c>
      <c r="I696" t="s">
        <v>8</v>
      </c>
      <c r="J696" t="s">
        <v>601</v>
      </c>
      <c r="K696" s="9">
        <v>18.23</v>
      </c>
      <c r="L696" t="s">
        <v>28</v>
      </c>
      <c r="M696">
        <v>695</v>
      </c>
      <c r="N696" t="s">
        <v>29</v>
      </c>
      <c r="O696" s="3">
        <f>(Sala[[#This Row],[Hora de Salida]]-Sala[[#This Row],[Hora de llegada]])+IF(Sala[[#This Row],[Estado de la Mesa]]="Ocupada",(TEXT((15/(60*24)),"h:mm")),(TEXT(0,"h:mm")))</f>
        <v>0.15625</v>
      </c>
      <c r="P696" s="5" t="str">
        <f>TEXT(((SUMIF(Cocina[Número de Orden],Sala[[#This Row],[Número de Orden]],Cocina[Tiempo de Preparación]))/(60*24)),"h:mm")</f>
        <v>0:37</v>
      </c>
      <c r="Q696" s="3">
        <f>MAX((Sala[[#This Row],[Tiempo de permanencia]]-Sala[[#This Row],[Tiempo de preparación]]),0)</f>
        <v>0.13055555555555556</v>
      </c>
      <c r="R696" s="8">
        <f>SUMIF(Cocina[Número de Orden],Sala[[#This Row],[Número de Orden]],Cocina[Ganancia bruta])</f>
        <v>116</v>
      </c>
      <c r="S696" s="8">
        <f>SUMIF(Cocina[Número de Orden],Sala[[#This Row],[Número de Orden]],Cocina[Costo Unitario])</f>
        <v>34</v>
      </c>
      <c r="T696" s="2">
        <f>Sala[[#This Row],[Fecha de Salida]]</f>
        <v>45023</v>
      </c>
      <c r="U696" s="7" t="str">
        <f>TEXT(Sala[[#This Row],[Fecha factura]],"dddd")</f>
        <v>viernes</v>
      </c>
      <c r="V696" t="str">
        <f>IF(Sala[[#This Row],[Tiempo de degustación]]&gt;0,"Sí","No")</f>
        <v>Sí</v>
      </c>
      <c r="W696" s="19">
        <f>IF(Sala[[#This Row],[Cobrada]]="Sí",Sala[[#This Row],[Monto total]],0)</f>
        <v>116</v>
      </c>
    </row>
    <row r="697" spans="1:23" x14ac:dyDescent="0.25">
      <c r="A697">
        <v>2</v>
      </c>
      <c r="B697" t="s">
        <v>206</v>
      </c>
      <c r="C697">
        <v>6</v>
      </c>
      <c r="D697" s="2">
        <v>45023</v>
      </c>
      <c r="E697" s="3">
        <v>9.4444444444444442E-2</v>
      </c>
      <c r="F697" s="2">
        <v>45023</v>
      </c>
      <c r="G697" s="3">
        <v>0.25763888888888886</v>
      </c>
      <c r="H697" s="1" t="s">
        <v>11</v>
      </c>
      <c r="I697" t="s">
        <v>25</v>
      </c>
      <c r="J697" t="s">
        <v>601</v>
      </c>
      <c r="K697" s="9">
        <v>18.760000000000002</v>
      </c>
      <c r="L697" t="s">
        <v>28</v>
      </c>
      <c r="M697">
        <v>696</v>
      </c>
      <c r="N697" t="s">
        <v>593</v>
      </c>
      <c r="O697" s="3">
        <f>(Sala[[#This Row],[Hora de Salida]]-Sala[[#This Row],[Hora de llegada]])+IF(Sala[[#This Row],[Estado de la Mesa]]="Ocupada",(TEXT((15/(60*24)),"h:mm")),(TEXT(0,"h:mm")))</f>
        <v>0.17361111111111108</v>
      </c>
      <c r="P697" s="5" t="str">
        <f>TEXT(((SUMIF(Cocina[Número de Orden],Sala[[#This Row],[Número de Orden]],Cocina[Tiempo de Preparación]))/(60*24)),"h:mm")</f>
        <v>0:23</v>
      </c>
      <c r="Q697" s="3">
        <f>MAX((Sala[[#This Row],[Tiempo de permanencia]]-Sala[[#This Row],[Tiempo de preparación]]),0)</f>
        <v>0.15763888888888886</v>
      </c>
      <c r="R697" s="8">
        <f>SUMIF(Cocina[Número de Orden],Sala[[#This Row],[Número de Orden]],Cocina[Ganancia bruta])</f>
        <v>46</v>
      </c>
      <c r="S697" s="8">
        <f>SUMIF(Cocina[Número de Orden],Sala[[#This Row],[Número de Orden]],Cocina[Costo Unitario])</f>
        <v>14</v>
      </c>
      <c r="T697" s="2">
        <f>Sala[[#This Row],[Fecha de Salida]]</f>
        <v>45023</v>
      </c>
      <c r="U697" s="7" t="str">
        <f>TEXT(Sala[[#This Row],[Fecha factura]],"dddd")</f>
        <v>viernes</v>
      </c>
      <c r="V697" t="str">
        <f>IF(Sala[[#This Row],[Tiempo de degustación]]&gt;0,"Sí","No")</f>
        <v>Sí</v>
      </c>
      <c r="W697" s="19">
        <f>IF(Sala[[#This Row],[Cobrada]]="Sí",Sala[[#This Row],[Monto total]],0)</f>
        <v>46</v>
      </c>
    </row>
    <row r="698" spans="1:23" x14ac:dyDescent="0.25">
      <c r="A698">
        <v>4</v>
      </c>
      <c r="B698" t="s">
        <v>560</v>
      </c>
      <c r="C698">
        <v>1</v>
      </c>
      <c r="D698" s="2">
        <v>45023</v>
      </c>
      <c r="E698" s="3">
        <v>0.15833333333333333</v>
      </c>
      <c r="F698" s="2">
        <v>45023</v>
      </c>
      <c r="G698" s="3">
        <v>0.27916666666666667</v>
      </c>
      <c r="H698" s="1" t="s">
        <v>16</v>
      </c>
      <c r="I698" t="s">
        <v>8</v>
      </c>
      <c r="J698" t="s">
        <v>601</v>
      </c>
      <c r="K698" s="9">
        <v>34.35</v>
      </c>
      <c r="L698" t="s">
        <v>9</v>
      </c>
      <c r="M698">
        <v>697</v>
      </c>
      <c r="N698" t="s">
        <v>34</v>
      </c>
      <c r="O698" s="3">
        <f>(Sala[[#This Row],[Hora de Salida]]-Sala[[#This Row],[Hora de llegada]])+IF(Sala[[#This Row],[Estado de la Mesa]]="Ocupada",(TEXT((15/(60*24)),"h:mm")),(TEXT(0,"h:mm")))</f>
        <v>0.12083333333333335</v>
      </c>
      <c r="P698" s="5" t="str">
        <f>TEXT(((SUMIF(Cocina[Número de Orden],Sala[[#This Row],[Número de Orden]],Cocina[Tiempo de Preparación]))/(60*24)),"h:mm")</f>
        <v>1:47</v>
      </c>
      <c r="Q698" s="3">
        <f>MAX((Sala[[#This Row],[Tiempo de permanencia]]-Sala[[#This Row],[Tiempo de preparación]]),0)</f>
        <v>4.6527777777777793E-2</v>
      </c>
      <c r="R698" s="8">
        <f>SUMIF(Cocina[Número de Orden],Sala[[#This Row],[Número de Orden]],Cocina[Ganancia bruta])</f>
        <v>199</v>
      </c>
      <c r="S698" s="8">
        <f>SUMIF(Cocina[Número de Orden],Sala[[#This Row],[Número de Orden]],Cocina[Costo Unitario])</f>
        <v>68</v>
      </c>
      <c r="T698" s="2">
        <f>Sala[[#This Row],[Fecha de Salida]]</f>
        <v>45023</v>
      </c>
      <c r="U698" s="7" t="str">
        <f>TEXT(Sala[[#This Row],[Fecha factura]],"dddd")</f>
        <v>viernes</v>
      </c>
      <c r="V698" t="str">
        <f>IF(Sala[[#This Row],[Tiempo de degustación]]&gt;0,"Sí","No")</f>
        <v>Sí</v>
      </c>
      <c r="W698" s="19">
        <f>IF(Sala[[#This Row],[Cobrada]]="Sí",Sala[[#This Row],[Monto total]],0)</f>
        <v>199</v>
      </c>
    </row>
    <row r="699" spans="1:23" x14ac:dyDescent="0.25">
      <c r="A699">
        <v>19</v>
      </c>
      <c r="B699" t="s">
        <v>191</v>
      </c>
      <c r="C699">
        <v>4</v>
      </c>
      <c r="D699" s="2">
        <v>45023</v>
      </c>
      <c r="E699" s="3">
        <v>0.10416666666666667</v>
      </c>
      <c r="F699" s="2">
        <v>45023</v>
      </c>
      <c r="G699" s="3">
        <v>0.2673611111111111</v>
      </c>
      <c r="H699" s="1" t="s">
        <v>11</v>
      </c>
      <c r="I699" t="s">
        <v>25</v>
      </c>
      <c r="J699" t="s">
        <v>601</v>
      </c>
      <c r="K699" s="9">
        <v>39.89</v>
      </c>
      <c r="L699" t="s">
        <v>17</v>
      </c>
      <c r="M699">
        <v>698</v>
      </c>
      <c r="N699" t="s">
        <v>32</v>
      </c>
      <c r="O699" s="3">
        <f>(Sala[[#This Row],[Hora de Salida]]-Sala[[#This Row],[Hora de llegada]])+IF(Sala[[#This Row],[Estado de la Mesa]]="Ocupada",(TEXT((15/(60*24)),"h:mm")),(TEXT(0,"h:mm")))</f>
        <v>0.16319444444444442</v>
      </c>
      <c r="P699" s="5" t="str">
        <f>TEXT(((SUMIF(Cocina[Número de Orden],Sala[[#This Row],[Número de Orden]],Cocina[Tiempo de Preparación]))/(60*24)),"h:mm")</f>
        <v>1:41</v>
      </c>
      <c r="Q699" s="3">
        <f>MAX((Sala[[#This Row],[Tiempo de permanencia]]-Sala[[#This Row],[Tiempo de preparación]]),0)</f>
        <v>9.305555555555553E-2</v>
      </c>
      <c r="R699" s="8">
        <f>SUMIF(Cocina[Número de Orden],Sala[[#This Row],[Número de Orden]],Cocina[Ganancia bruta])</f>
        <v>185</v>
      </c>
      <c r="S699" s="8">
        <f>SUMIF(Cocina[Número de Orden],Sala[[#This Row],[Número de Orden]],Cocina[Costo Unitario])</f>
        <v>58</v>
      </c>
      <c r="T699" s="2">
        <f>Sala[[#This Row],[Fecha de Salida]]</f>
        <v>45023</v>
      </c>
      <c r="U699" s="7" t="str">
        <f>TEXT(Sala[[#This Row],[Fecha factura]],"dddd")</f>
        <v>viernes</v>
      </c>
      <c r="V699" t="str">
        <f>IF(Sala[[#This Row],[Tiempo de degustación]]&gt;0,"Sí","No")</f>
        <v>Sí</v>
      </c>
      <c r="W699" s="19">
        <f>IF(Sala[[#This Row],[Cobrada]]="Sí",Sala[[#This Row],[Monto total]],0)</f>
        <v>185</v>
      </c>
    </row>
    <row r="700" spans="1:23" x14ac:dyDescent="0.25">
      <c r="A700">
        <v>8</v>
      </c>
      <c r="B700" t="s">
        <v>420</v>
      </c>
      <c r="C700">
        <v>6</v>
      </c>
      <c r="D700" s="2">
        <v>45023</v>
      </c>
      <c r="E700" s="3">
        <v>6.5972222222222224E-2</v>
      </c>
      <c r="F700" s="2">
        <v>45023</v>
      </c>
      <c r="G700" s="3">
        <v>0.12222222222222222</v>
      </c>
      <c r="H700" s="1" t="s">
        <v>16</v>
      </c>
      <c r="I700" t="s">
        <v>8</v>
      </c>
      <c r="J700" t="s">
        <v>601</v>
      </c>
      <c r="K700" s="9">
        <v>38.44</v>
      </c>
      <c r="L700" t="s">
        <v>9</v>
      </c>
      <c r="M700">
        <v>699</v>
      </c>
      <c r="N700" t="s">
        <v>594</v>
      </c>
      <c r="O700" s="3">
        <f>(Sala[[#This Row],[Hora de Salida]]-Sala[[#This Row],[Hora de llegada]])+IF(Sala[[#This Row],[Estado de la Mesa]]="Ocupada",(TEXT((15/(60*24)),"h:mm")),(TEXT(0,"h:mm")))</f>
        <v>5.6249999999999994E-2</v>
      </c>
      <c r="P700" s="5" t="str">
        <f>TEXT(((SUMIF(Cocina[Número de Orden],Sala[[#This Row],[Número de Orden]],Cocina[Tiempo de Preparación]))/(60*24)),"h:mm")</f>
        <v>0:11</v>
      </c>
      <c r="Q700" s="3">
        <f>MAX((Sala[[#This Row],[Tiempo de permanencia]]-Sala[[#This Row],[Tiempo de preparación]]),0)</f>
        <v>4.8611111111111105E-2</v>
      </c>
      <c r="R700" s="8">
        <f>SUMIF(Cocina[Número de Orden],Sala[[#This Row],[Número de Orden]],Cocina[Ganancia bruta])</f>
        <v>58</v>
      </c>
      <c r="S700" s="8">
        <f>SUMIF(Cocina[Número de Orden],Sala[[#This Row],[Número de Orden]],Cocina[Costo Unitario])</f>
        <v>17</v>
      </c>
      <c r="T700" s="2">
        <f>Sala[[#This Row],[Fecha de Salida]]</f>
        <v>45023</v>
      </c>
      <c r="U700" s="7" t="str">
        <f>TEXT(Sala[[#This Row],[Fecha factura]],"dddd")</f>
        <v>viernes</v>
      </c>
      <c r="V700" t="str">
        <f>IF(Sala[[#This Row],[Tiempo de degustación]]&gt;0,"Sí","No")</f>
        <v>Sí</v>
      </c>
      <c r="W700" s="19">
        <f>IF(Sala[[#This Row],[Cobrada]]="Sí",Sala[[#This Row],[Monto total]],0)</f>
        <v>58</v>
      </c>
    </row>
    <row r="701" spans="1:23" x14ac:dyDescent="0.25">
      <c r="A701">
        <v>8</v>
      </c>
      <c r="B701" t="s">
        <v>561</v>
      </c>
      <c r="C701">
        <v>2</v>
      </c>
      <c r="D701" s="2">
        <v>45023</v>
      </c>
      <c r="E701" s="3">
        <v>1.5972222222222221E-2</v>
      </c>
      <c r="F701" s="2">
        <v>45023</v>
      </c>
      <c r="G701" s="3">
        <v>0.11805555555555555</v>
      </c>
      <c r="H701" s="1" t="s">
        <v>16</v>
      </c>
      <c r="I701" t="s">
        <v>8</v>
      </c>
      <c r="J701" t="s">
        <v>601</v>
      </c>
      <c r="K701" s="9">
        <v>21.66</v>
      </c>
      <c r="L701" t="s">
        <v>9</v>
      </c>
      <c r="M701">
        <v>700</v>
      </c>
      <c r="N701" t="s">
        <v>59</v>
      </c>
      <c r="O701" s="3">
        <f>(Sala[[#This Row],[Hora de Salida]]-Sala[[#This Row],[Hora de llegada]])+IF(Sala[[#This Row],[Estado de la Mesa]]="Ocupada",(TEXT((15/(60*24)),"h:mm")),(TEXT(0,"h:mm")))</f>
        <v>0.10208333333333333</v>
      </c>
      <c r="P701" s="5" t="str">
        <f>TEXT(((SUMIF(Cocina[Número de Orden],Sala[[#This Row],[Número de Orden]],Cocina[Tiempo de Preparación]))/(60*24)),"h:mm")</f>
        <v>1:26</v>
      </c>
      <c r="Q701" s="3">
        <f>MAX((Sala[[#This Row],[Tiempo de permanencia]]-Sala[[#This Row],[Tiempo de preparación]]),0)</f>
        <v>4.2361111111111106E-2</v>
      </c>
      <c r="R701" s="8">
        <f>SUMIF(Cocina[Número de Orden],Sala[[#This Row],[Número de Orden]],Cocina[Ganancia bruta])</f>
        <v>234</v>
      </c>
      <c r="S701" s="8">
        <f>SUMIF(Cocina[Número de Orden],Sala[[#This Row],[Número de Orden]],Cocina[Costo Unitario])</f>
        <v>51</v>
      </c>
      <c r="T701" s="2">
        <f>Sala[[#This Row],[Fecha de Salida]]</f>
        <v>45023</v>
      </c>
      <c r="U701" s="7" t="str">
        <f>TEXT(Sala[[#This Row],[Fecha factura]],"dddd")</f>
        <v>viernes</v>
      </c>
      <c r="V701" t="str">
        <f>IF(Sala[[#This Row],[Tiempo de degustación]]&gt;0,"Sí","No")</f>
        <v>Sí</v>
      </c>
      <c r="W701" s="19">
        <f>IF(Sala[[#This Row],[Cobrada]]="Sí",Sala[[#This Row],[Monto total]],0)</f>
        <v>234</v>
      </c>
    </row>
    <row r="702" spans="1:23" x14ac:dyDescent="0.25">
      <c r="A702">
        <v>19</v>
      </c>
      <c r="B702" t="s">
        <v>562</v>
      </c>
      <c r="C702">
        <v>5</v>
      </c>
      <c r="D702" s="2">
        <v>45023</v>
      </c>
      <c r="E702" s="3">
        <v>0.1388888888888889</v>
      </c>
      <c r="F702" s="2">
        <v>45023</v>
      </c>
      <c r="G702" s="3">
        <v>0.23958333333333334</v>
      </c>
      <c r="H702" s="1" t="s">
        <v>23</v>
      </c>
      <c r="I702" t="s">
        <v>8</v>
      </c>
      <c r="J702" t="s">
        <v>601</v>
      </c>
      <c r="K702" s="9">
        <v>39.83</v>
      </c>
      <c r="L702" t="s">
        <v>17</v>
      </c>
      <c r="M702">
        <v>701</v>
      </c>
      <c r="N702" t="s">
        <v>32</v>
      </c>
      <c r="O702" s="3">
        <f>(Sala[[#This Row],[Hora de Salida]]-Sala[[#This Row],[Hora de llegada]])+IF(Sala[[#This Row],[Estado de la Mesa]]="Ocupada",(TEXT((15/(60*24)),"h:mm")),(TEXT(0,"h:mm")))</f>
        <v>0.10069444444444445</v>
      </c>
      <c r="P702" s="5" t="str">
        <f>TEXT(((SUMIF(Cocina[Número de Orden],Sala[[#This Row],[Número de Orden]],Cocina[Tiempo de Preparación]))/(60*24)),"h:mm")</f>
        <v>1:37</v>
      </c>
      <c r="Q702" s="3">
        <f>MAX((Sala[[#This Row],[Tiempo de permanencia]]-Sala[[#This Row],[Tiempo de preparación]]),0)</f>
        <v>3.333333333333334E-2</v>
      </c>
      <c r="R702" s="8">
        <f>SUMIF(Cocina[Número de Orden],Sala[[#This Row],[Número de Orden]],Cocina[Ganancia bruta])</f>
        <v>102</v>
      </c>
      <c r="S702" s="8">
        <f>SUMIF(Cocina[Número de Orden],Sala[[#This Row],[Número de Orden]],Cocina[Costo Unitario])</f>
        <v>30</v>
      </c>
      <c r="T702" s="2">
        <f>Sala[[#This Row],[Fecha de Salida]]</f>
        <v>45023</v>
      </c>
      <c r="U702" s="7" t="str">
        <f>TEXT(Sala[[#This Row],[Fecha factura]],"dddd")</f>
        <v>viernes</v>
      </c>
      <c r="V702" t="str">
        <f>IF(Sala[[#This Row],[Tiempo de degustación]]&gt;0,"Sí","No")</f>
        <v>Sí</v>
      </c>
      <c r="W702" s="19">
        <f>IF(Sala[[#This Row],[Cobrada]]="Sí",Sala[[#This Row],[Monto total]],0)</f>
        <v>102</v>
      </c>
    </row>
    <row r="703" spans="1:23" x14ac:dyDescent="0.25">
      <c r="A703">
        <v>13</v>
      </c>
      <c r="B703" t="s">
        <v>563</v>
      </c>
      <c r="C703">
        <v>2</v>
      </c>
      <c r="D703" s="2">
        <v>45023</v>
      </c>
      <c r="E703" s="3">
        <v>0.10416666666666667</v>
      </c>
      <c r="F703" s="2">
        <v>45023</v>
      </c>
      <c r="G703" s="3">
        <v>0.21875</v>
      </c>
      <c r="H703" s="1" t="s">
        <v>7</v>
      </c>
      <c r="I703" t="s">
        <v>25</v>
      </c>
      <c r="J703" t="s">
        <v>601</v>
      </c>
      <c r="K703" s="9">
        <v>47.07</v>
      </c>
      <c r="L703" t="s">
        <v>17</v>
      </c>
      <c r="M703">
        <v>702</v>
      </c>
      <c r="N703" t="s">
        <v>18</v>
      </c>
      <c r="O703" s="3">
        <f>(Sala[[#This Row],[Hora de Salida]]-Sala[[#This Row],[Hora de llegada]])+IF(Sala[[#This Row],[Estado de la Mesa]]="Ocupada",(TEXT((15/(60*24)),"h:mm")),(TEXT(0,"h:mm")))</f>
        <v>0.11458333333333333</v>
      </c>
      <c r="P703" s="5" t="str">
        <f>TEXT(((SUMIF(Cocina[Número de Orden],Sala[[#This Row],[Número de Orden]],Cocina[Tiempo de Preparación]))/(60*24)),"h:mm")</f>
        <v>2:35</v>
      </c>
      <c r="Q703" s="3">
        <f>MAX((Sala[[#This Row],[Tiempo de permanencia]]-Sala[[#This Row],[Tiempo de preparación]]),0)</f>
        <v>6.9444444444444337E-3</v>
      </c>
      <c r="R703" s="8">
        <f>SUMIF(Cocina[Número de Orden],Sala[[#This Row],[Número de Orden]],Cocina[Ganancia bruta])</f>
        <v>195</v>
      </c>
      <c r="S703" s="8">
        <f>SUMIF(Cocina[Número de Orden],Sala[[#This Row],[Número de Orden]],Cocina[Costo Unitario])</f>
        <v>55</v>
      </c>
      <c r="T703" s="2">
        <f>Sala[[#This Row],[Fecha de Salida]]</f>
        <v>45023</v>
      </c>
      <c r="U703" s="7" t="str">
        <f>TEXT(Sala[[#This Row],[Fecha factura]],"dddd")</f>
        <v>viernes</v>
      </c>
      <c r="V703" t="str">
        <f>IF(Sala[[#This Row],[Tiempo de degustación]]&gt;0,"Sí","No")</f>
        <v>Sí</v>
      </c>
      <c r="W703" s="19">
        <f>IF(Sala[[#This Row],[Cobrada]]="Sí",Sala[[#This Row],[Monto total]],0)</f>
        <v>195</v>
      </c>
    </row>
    <row r="704" spans="1:23" x14ac:dyDescent="0.25">
      <c r="A704">
        <v>9</v>
      </c>
      <c r="B704" t="s">
        <v>564</v>
      </c>
      <c r="C704">
        <v>5</v>
      </c>
      <c r="D704" s="2">
        <v>45023</v>
      </c>
      <c r="E704" s="3">
        <v>1.1805555555555555E-2</v>
      </c>
      <c r="F704" s="2">
        <v>45023</v>
      </c>
      <c r="G704" s="3">
        <v>9.6527777777777782E-2</v>
      </c>
      <c r="H704" s="1" t="s">
        <v>11</v>
      </c>
      <c r="I704" t="s">
        <v>8</v>
      </c>
      <c r="J704" t="s">
        <v>601</v>
      </c>
      <c r="K704" s="9">
        <v>22.24</v>
      </c>
      <c r="L704" t="s">
        <v>28</v>
      </c>
      <c r="M704">
        <v>703</v>
      </c>
      <c r="N704" t="s">
        <v>29</v>
      </c>
      <c r="O704" s="3">
        <f>(Sala[[#This Row],[Hora de Salida]]-Sala[[#This Row],[Hora de llegada]])+IF(Sala[[#This Row],[Estado de la Mesa]]="Ocupada",(TEXT((15/(60*24)),"h:mm")),(TEXT(0,"h:mm")))</f>
        <v>9.5138888888888898E-2</v>
      </c>
      <c r="P704" s="5" t="str">
        <f>TEXT(((SUMIF(Cocina[Número de Orden],Sala[[#This Row],[Número de Orden]],Cocina[Tiempo de Preparación]))/(60*24)),"h:mm")</f>
        <v>0:29</v>
      </c>
      <c r="Q704" s="3">
        <f>MAX((Sala[[#This Row],[Tiempo de permanencia]]-Sala[[#This Row],[Tiempo de preparación]]),0)</f>
        <v>7.5000000000000011E-2</v>
      </c>
      <c r="R704" s="8">
        <f>SUMIF(Cocina[Número de Orden],Sala[[#This Row],[Número de Orden]],Cocina[Ganancia bruta])</f>
        <v>63</v>
      </c>
      <c r="S704" s="8">
        <f>SUMIF(Cocina[Número de Orden],Sala[[#This Row],[Número de Orden]],Cocina[Costo Unitario])</f>
        <v>13</v>
      </c>
      <c r="T704" s="2">
        <f>Sala[[#This Row],[Fecha de Salida]]</f>
        <v>45023</v>
      </c>
      <c r="U704" s="7" t="str">
        <f>TEXT(Sala[[#This Row],[Fecha factura]],"dddd")</f>
        <v>viernes</v>
      </c>
      <c r="V704" t="str">
        <f>IF(Sala[[#This Row],[Tiempo de degustación]]&gt;0,"Sí","No")</f>
        <v>Sí</v>
      </c>
      <c r="W704" s="19">
        <f>IF(Sala[[#This Row],[Cobrada]]="Sí",Sala[[#This Row],[Monto total]],0)</f>
        <v>63</v>
      </c>
    </row>
    <row r="705" spans="1:23" x14ac:dyDescent="0.25">
      <c r="A705">
        <v>13</v>
      </c>
      <c r="B705" t="s">
        <v>565</v>
      </c>
      <c r="C705">
        <v>6</v>
      </c>
      <c r="D705" s="2">
        <v>45023</v>
      </c>
      <c r="E705" s="3">
        <v>6.9444444444444448E-2</v>
      </c>
      <c r="F705" s="2">
        <v>45023</v>
      </c>
      <c r="G705" s="3">
        <v>0.18680555555555556</v>
      </c>
      <c r="H705" s="1" t="s">
        <v>16</v>
      </c>
      <c r="I705" t="s">
        <v>25</v>
      </c>
      <c r="J705" t="s">
        <v>601</v>
      </c>
      <c r="K705" s="9">
        <v>33.29</v>
      </c>
      <c r="L705" t="s">
        <v>9</v>
      </c>
      <c r="M705">
        <v>704</v>
      </c>
      <c r="N705" t="s">
        <v>32</v>
      </c>
      <c r="O705" s="3">
        <f>(Sala[[#This Row],[Hora de Salida]]-Sala[[#This Row],[Hora de llegada]])+IF(Sala[[#This Row],[Estado de la Mesa]]="Ocupada",(TEXT((15/(60*24)),"h:mm")),(TEXT(0,"h:mm")))</f>
        <v>0.11736111111111111</v>
      </c>
      <c r="P705" s="5" t="str">
        <f>TEXT(((SUMIF(Cocina[Número de Orden],Sala[[#This Row],[Número de Orden]],Cocina[Tiempo de Preparación]))/(60*24)),"h:mm")</f>
        <v>0:38</v>
      </c>
      <c r="Q705" s="3">
        <f>MAX((Sala[[#This Row],[Tiempo de permanencia]]-Sala[[#This Row],[Tiempo de preparación]]),0)</f>
        <v>9.0972222222222218E-2</v>
      </c>
      <c r="R705" s="8">
        <f>SUMIF(Cocina[Número de Orden],Sala[[#This Row],[Número de Orden]],Cocina[Ganancia bruta])</f>
        <v>18</v>
      </c>
      <c r="S705" s="8">
        <f>SUMIF(Cocina[Número de Orden],Sala[[#This Row],[Número de Orden]],Cocina[Costo Unitario])</f>
        <v>10</v>
      </c>
      <c r="T705" s="2">
        <f>Sala[[#This Row],[Fecha de Salida]]</f>
        <v>45023</v>
      </c>
      <c r="U705" s="7" t="str">
        <f>TEXT(Sala[[#This Row],[Fecha factura]],"dddd")</f>
        <v>viernes</v>
      </c>
      <c r="V705" t="str">
        <f>IF(Sala[[#This Row],[Tiempo de degustación]]&gt;0,"Sí","No")</f>
        <v>Sí</v>
      </c>
      <c r="W705" s="19">
        <f>IF(Sala[[#This Row],[Cobrada]]="Sí",Sala[[#This Row],[Monto total]],0)</f>
        <v>18</v>
      </c>
    </row>
    <row r="706" spans="1:23" x14ac:dyDescent="0.25">
      <c r="A706">
        <v>12</v>
      </c>
      <c r="B706" t="s">
        <v>501</v>
      </c>
      <c r="C706">
        <v>3</v>
      </c>
      <c r="D706" s="2">
        <v>45023</v>
      </c>
      <c r="E706" s="3">
        <v>7.4999999999999997E-2</v>
      </c>
      <c r="F706" s="2">
        <v>45023</v>
      </c>
      <c r="G706" s="3">
        <v>0.12013888888888889</v>
      </c>
      <c r="H706" s="1" t="s">
        <v>16</v>
      </c>
      <c r="I706" t="s">
        <v>8</v>
      </c>
      <c r="J706" t="s">
        <v>601</v>
      </c>
      <c r="K706" s="9">
        <v>43.07</v>
      </c>
      <c r="L706" t="s">
        <v>17</v>
      </c>
      <c r="M706">
        <v>705</v>
      </c>
      <c r="N706" t="s">
        <v>29</v>
      </c>
      <c r="O706" s="3">
        <f>(Sala[[#This Row],[Hora de Salida]]-Sala[[#This Row],[Hora de llegada]])+IF(Sala[[#This Row],[Estado de la Mesa]]="Ocupada",(TEXT((15/(60*24)),"h:mm")),(TEXT(0,"h:mm")))</f>
        <v>4.5138888888888895E-2</v>
      </c>
      <c r="P706" s="5" t="str">
        <f>TEXT(((SUMIF(Cocina[Número de Orden],Sala[[#This Row],[Número de Orden]],Cocina[Tiempo de Preparación]))/(60*24)),"h:mm")</f>
        <v>0:33</v>
      </c>
      <c r="Q706" s="3">
        <f>MAX((Sala[[#This Row],[Tiempo de permanencia]]-Sala[[#This Row],[Tiempo de preparación]]),0)</f>
        <v>2.222222222222223E-2</v>
      </c>
      <c r="R706" s="8">
        <f>SUMIF(Cocina[Número de Orden],Sala[[#This Row],[Número de Orden]],Cocina[Ganancia bruta])</f>
        <v>112</v>
      </c>
      <c r="S706" s="8">
        <f>SUMIF(Cocina[Número de Orden],Sala[[#This Row],[Número de Orden]],Cocina[Costo Unitario])</f>
        <v>27</v>
      </c>
      <c r="T706" s="2">
        <f>Sala[[#This Row],[Fecha de Salida]]</f>
        <v>45023</v>
      </c>
      <c r="U706" s="7" t="str">
        <f>TEXT(Sala[[#This Row],[Fecha factura]],"dddd")</f>
        <v>viernes</v>
      </c>
      <c r="V706" t="str">
        <f>IF(Sala[[#This Row],[Tiempo de degustación]]&gt;0,"Sí","No")</f>
        <v>Sí</v>
      </c>
      <c r="W706" s="19">
        <f>IF(Sala[[#This Row],[Cobrada]]="Sí",Sala[[#This Row],[Monto total]],0)</f>
        <v>112</v>
      </c>
    </row>
    <row r="707" spans="1:23" x14ac:dyDescent="0.25">
      <c r="A707">
        <v>20</v>
      </c>
      <c r="B707" t="s">
        <v>566</v>
      </c>
      <c r="C707">
        <v>6</v>
      </c>
      <c r="D707" s="2">
        <v>45023</v>
      </c>
      <c r="E707" s="3">
        <v>5.1388888888888887E-2</v>
      </c>
      <c r="F707" s="2">
        <v>45023</v>
      </c>
      <c r="G707" s="3">
        <v>0.20416666666666666</v>
      </c>
      <c r="H707" s="1" t="s">
        <v>11</v>
      </c>
      <c r="I707" t="s">
        <v>8</v>
      </c>
      <c r="J707" t="s">
        <v>601</v>
      </c>
      <c r="K707" s="9">
        <v>44.45</v>
      </c>
      <c r="L707" t="s">
        <v>28</v>
      </c>
      <c r="M707">
        <v>706</v>
      </c>
      <c r="N707" t="s">
        <v>59</v>
      </c>
      <c r="O707" s="3">
        <f>(Sala[[#This Row],[Hora de Salida]]-Sala[[#This Row],[Hora de llegada]])+IF(Sala[[#This Row],[Estado de la Mesa]]="Ocupada",(TEXT((15/(60*24)),"h:mm")),(TEXT(0,"h:mm")))</f>
        <v>0.16319444444444445</v>
      </c>
      <c r="P707" s="5" t="str">
        <f>TEXT(((SUMIF(Cocina[Número de Orden],Sala[[#This Row],[Número de Orden]],Cocina[Tiempo de Preparación]))/(60*24)),"h:mm")</f>
        <v>0:33</v>
      </c>
      <c r="Q707" s="3">
        <f>MAX((Sala[[#This Row],[Tiempo de permanencia]]-Sala[[#This Row],[Tiempo de preparación]]),0)</f>
        <v>0.14027777777777778</v>
      </c>
      <c r="R707" s="8">
        <f>SUMIF(Cocina[Número de Orden],Sala[[#This Row],[Número de Orden]],Cocina[Ganancia bruta])</f>
        <v>54</v>
      </c>
      <c r="S707" s="8">
        <f>SUMIF(Cocina[Número de Orden],Sala[[#This Row],[Número de Orden]],Cocina[Costo Unitario])</f>
        <v>10</v>
      </c>
      <c r="T707" s="2">
        <f>Sala[[#This Row],[Fecha de Salida]]</f>
        <v>45023</v>
      </c>
      <c r="U707" s="7" t="str">
        <f>TEXT(Sala[[#This Row],[Fecha factura]],"dddd")</f>
        <v>viernes</v>
      </c>
      <c r="V707" t="str">
        <f>IF(Sala[[#This Row],[Tiempo de degustación]]&gt;0,"Sí","No")</f>
        <v>Sí</v>
      </c>
      <c r="W707" s="19">
        <f>IF(Sala[[#This Row],[Cobrada]]="Sí",Sala[[#This Row],[Monto total]],0)</f>
        <v>54</v>
      </c>
    </row>
    <row r="708" spans="1:23" x14ac:dyDescent="0.25">
      <c r="A708">
        <v>15</v>
      </c>
      <c r="B708" t="s">
        <v>567</v>
      </c>
      <c r="C708">
        <v>1</v>
      </c>
      <c r="D708" s="2">
        <v>45023</v>
      </c>
      <c r="E708" s="3">
        <v>0.12847222222222221</v>
      </c>
      <c r="F708" s="2">
        <v>45023</v>
      </c>
      <c r="G708" s="3">
        <v>0.22430555555555556</v>
      </c>
      <c r="H708" s="1" t="s">
        <v>16</v>
      </c>
      <c r="I708" t="s">
        <v>12</v>
      </c>
      <c r="J708" t="s">
        <v>601</v>
      </c>
      <c r="K708" s="9">
        <v>40.39</v>
      </c>
      <c r="L708" t="s">
        <v>9</v>
      </c>
      <c r="M708">
        <v>707</v>
      </c>
      <c r="N708" t="s">
        <v>34</v>
      </c>
      <c r="O708" s="3">
        <f>(Sala[[#This Row],[Hora de Salida]]-Sala[[#This Row],[Hora de llegada]])+IF(Sala[[#This Row],[Estado de la Mesa]]="Ocupada",(TEXT((15/(60*24)),"h:mm")),(TEXT(0,"h:mm")))</f>
        <v>9.5833333333333354E-2</v>
      </c>
      <c r="P708" s="5" t="str">
        <f>TEXT(((SUMIF(Cocina[Número de Orden],Sala[[#This Row],[Número de Orden]],Cocina[Tiempo de Preparación]))/(60*24)),"h:mm")</f>
        <v>2:17</v>
      </c>
      <c r="Q708" s="3">
        <f>MAX((Sala[[#This Row],[Tiempo de permanencia]]-Sala[[#This Row],[Tiempo de preparación]]),0)</f>
        <v>6.9444444444446973E-4</v>
      </c>
      <c r="R708" s="8">
        <f>SUMIF(Cocina[Número de Orden],Sala[[#This Row],[Número de Orden]],Cocina[Ganancia bruta])</f>
        <v>185</v>
      </c>
      <c r="S708" s="8">
        <f>SUMIF(Cocina[Número de Orden],Sala[[#This Row],[Número de Orden]],Cocina[Costo Unitario])</f>
        <v>72</v>
      </c>
      <c r="T708" s="2">
        <f>Sala[[#This Row],[Fecha de Salida]]</f>
        <v>45023</v>
      </c>
      <c r="U708" s="7" t="str">
        <f>TEXT(Sala[[#This Row],[Fecha factura]],"dddd")</f>
        <v>viernes</v>
      </c>
      <c r="V708" t="str">
        <f>IF(Sala[[#This Row],[Tiempo de degustación]]&gt;0,"Sí","No")</f>
        <v>Sí</v>
      </c>
      <c r="W708" s="19">
        <f>IF(Sala[[#This Row],[Cobrada]]="Sí",Sala[[#This Row],[Monto total]],0)</f>
        <v>185</v>
      </c>
    </row>
    <row r="709" spans="1:23" x14ac:dyDescent="0.25">
      <c r="A709">
        <v>5</v>
      </c>
      <c r="B709" t="s">
        <v>568</v>
      </c>
      <c r="C709">
        <v>2</v>
      </c>
      <c r="D709" s="2">
        <v>45023</v>
      </c>
      <c r="E709" s="3">
        <v>0.15</v>
      </c>
      <c r="F709" s="2">
        <v>45023</v>
      </c>
      <c r="G709" s="3">
        <v>0.30833333333333335</v>
      </c>
      <c r="H709" s="1" t="s">
        <v>7</v>
      </c>
      <c r="I709" t="s">
        <v>25</v>
      </c>
      <c r="J709" t="s">
        <v>601</v>
      </c>
      <c r="K709" s="9">
        <v>41.8</v>
      </c>
      <c r="L709" t="s">
        <v>28</v>
      </c>
      <c r="M709">
        <v>708</v>
      </c>
      <c r="N709" t="s">
        <v>594</v>
      </c>
      <c r="O709" s="3">
        <f>(Sala[[#This Row],[Hora de Salida]]-Sala[[#This Row],[Hora de llegada]])+IF(Sala[[#This Row],[Estado de la Mesa]]="Ocupada",(TEXT((15/(60*24)),"h:mm")),(TEXT(0,"h:mm")))</f>
        <v>0.16875000000000001</v>
      </c>
      <c r="P709" s="5" t="str">
        <f>TEXT(((SUMIF(Cocina[Número de Orden],Sala[[#This Row],[Número de Orden]],Cocina[Tiempo de Preparación]))/(60*24)),"h:mm")</f>
        <v>0:24</v>
      </c>
      <c r="Q709" s="3">
        <f>MAX((Sala[[#This Row],[Tiempo de permanencia]]-Sala[[#This Row],[Tiempo de preparación]]),0)</f>
        <v>0.15208333333333335</v>
      </c>
      <c r="R709" s="8">
        <f>SUMIF(Cocina[Número de Orden],Sala[[#This Row],[Número de Orden]],Cocina[Ganancia bruta])</f>
        <v>54</v>
      </c>
      <c r="S709" s="8">
        <f>SUMIF(Cocina[Número de Orden],Sala[[#This Row],[Número de Orden]],Cocina[Costo Unitario])</f>
        <v>16</v>
      </c>
      <c r="T709" s="2">
        <f>Sala[[#This Row],[Fecha de Salida]]</f>
        <v>45023</v>
      </c>
      <c r="U709" s="7" t="str">
        <f>TEXT(Sala[[#This Row],[Fecha factura]],"dddd")</f>
        <v>viernes</v>
      </c>
      <c r="V709" t="str">
        <f>IF(Sala[[#This Row],[Tiempo de degustación]]&gt;0,"Sí","No")</f>
        <v>Sí</v>
      </c>
      <c r="W709" s="19">
        <f>IF(Sala[[#This Row],[Cobrada]]="Sí",Sala[[#This Row],[Monto total]],0)</f>
        <v>54</v>
      </c>
    </row>
    <row r="710" spans="1:23" x14ac:dyDescent="0.25">
      <c r="A710">
        <v>8</v>
      </c>
      <c r="B710" t="s">
        <v>504</v>
      </c>
      <c r="C710">
        <v>4</v>
      </c>
      <c r="D710" s="2">
        <v>45023</v>
      </c>
      <c r="E710" s="3">
        <v>7.9861111111111105E-2</v>
      </c>
      <c r="F710" s="2">
        <v>45023</v>
      </c>
      <c r="G710" s="3">
        <v>0.15277777777777779</v>
      </c>
      <c r="H710" s="1" t="s">
        <v>16</v>
      </c>
      <c r="I710" t="s">
        <v>8</v>
      </c>
      <c r="J710" t="s">
        <v>13</v>
      </c>
      <c r="K710" s="9">
        <v>26.15</v>
      </c>
      <c r="L710" t="s">
        <v>28</v>
      </c>
      <c r="M710">
        <v>709</v>
      </c>
      <c r="N710" t="s">
        <v>44</v>
      </c>
      <c r="O710" s="3">
        <f>(Sala[[#This Row],[Hora de Salida]]-Sala[[#This Row],[Hora de llegada]])+IF(Sala[[#This Row],[Estado de la Mesa]]="Ocupada",(TEXT((15/(60*24)),"h:mm")),(TEXT(0,"h:mm")))</f>
        <v>8.3333333333333356E-2</v>
      </c>
      <c r="P710" s="5" t="str">
        <f>TEXT(((SUMIF(Cocina[Número de Orden],Sala[[#This Row],[Número de Orden]],Cocina[Tiempo de Preparación]))/(60*24)),"h:mm")</f>
        <v>1:38</v>
      </c>
      <c r="Q710" s="3">
        <f>MAX((Sala[[#This Row],[Tiempo de permanencia]]-Sala[[#This Row],[Tiempo de preparación]]),0)</f>
        <v>1.5277777777777807E-2</v>
      </c>
      <c r="R710" s="8">
        <f>SUMIF(Cocina[Número de Orden],Sala[[#This Row],[Número de Orden]],Cocina[Ganancia bruta])</f>
        <v>193</v>
      </c>
      <c r="S710" s="8">
        <f>SUMIF(Cocina[Número de Orden],Sala[[#This Row],[Número de Orden]],Cocina[Costo Unitario])</f>
        <v>69</v>
      </c>
      <c r="T710" s="2">
        <f>Sala[[#This Row],[Fecha de Salida]]</f>
        <v>45023</v>
      </c>
      <c r="U710" s="7" t="str">
        <f>TEXT(Sala[[#This Row],[Fecha factura]],"dddd")</f>
        <v>viernes</v>
      </c>
      <c r="V710" t="str">
        <f>IF(Sala[[#This Row],[Tiempo de degustación]]&gt;0,"Sí","No")</f>
        <v>Sí</v>
      </c>
      <c r="W710" s="19">
        <f>IF(Sala[[#This Row],[Cobrada]]="Sí",Sala[[#This Row],[Monto total]],0)</f>
        <v>193</v>
      </c>
    </row>
    <row r="711" spans="1:23" x14ac:dyDescent="0.25">
      <c r="A711">
        <v>18</v>
      </c>
      <c r="B711" t="s">
        <v>569</v>
      </c>
      <c r="C711">
        <v>1</v>
      </c>
      <c r="D711" s="2">
        <v>45023</v>
      </c>
      <c r="E711" s="3">
        <v>0.10277777777777777</v>
      </c>
      <c r="F711" s="2">
        <v>45023</v>
      </c>
      <c r="G711" s="3">
        <v>0.15138888888888888</v>
      </c>
      <c r="H711" s="1" t="s">
        <v>20</v>
      </c>
      <c r="I711" t="s">
        <v>8</v>
      </c>
      <c r="J711" t="s">
        <v>601</v>
      </c>
      <c r="K711" s="9">
        <v>28.43</v>
      </c>
      <c r="L711" t="s">
        <v>28</v>
      </c>
      <c r="M711">
        <v>710</v>
      </c>
      <c r="N711" t="s">
        <v>594</v>
      </c>
      <c r="O711" s="3">
        <f>(Sala[[#This Row],[Hora de Salida]]-Sala[[#This Row],[Hora de llegada]])+IF(Sala[[#This Row],[Estado de la Mesa]]="Ocupada",(TEXT((15/(60*24)),"h:mm")),(TEXT(0,"h:mm")))</f>
        <v>5.9027777777777769E-2</v>
      </c>
      <c r="P711" s="5" t="str">
        <f>TEXT(((SUMIF(Cocina[Número de Orden],Sala[[#This Row],[Número de Orden]],Cocina[Tiempo de Preparación]))/(60*24)),"h:mm")</f>
        <v>2:20</v>
      </c>
      <c r="Q711" s="3">
        <f>MAX((Sala[[#This Row],[Tiempo de permanencia]]-Sala[[#This Row],[Tiempo de preparación]]),0)</f>
        <v>0</v>
      </c>
      <c r="R711" s="8">
        <f>SUMIF(Cocina[Número de Orden],Sala[[#This Row],[Número de Orden]],Cocina[Ganancia bruta])</f>
        <v>138</v>
      </c>
      <c r="S711" s="8">
        <f>SUMIF(Cocina[Número de Orden],Sala[[#This Row],[Número de Orden]],Cocina[Costo Unitario])</f>
        <v>47</v>
      </c>
      <c r="T711" s="2">
        <f>Sala[[#This Row],[Fecha de Salida]]</f>
        <v>45023</v>
      </c>
      <c r="U711" s="7" t="str">
        <f>TEXT(Sala[[#This Row],[Fecha factura]],"dddd")</f>
        <v>viernes</v>
      </c>
      <c r="V711" t="str">
        <f>IF(Sala[[#This Row],[Tiempo de degustación]]&gt;0,"Sí","No")</f>
        <v>No</v>
      </c>
      <c r="W711" s="19">
        <f>IF(Sala[[#This Row],[Cobrada]]="Sí",Sala[[#This Row],[Monto total]],0)</f>
        <v>0</v>
      </c>
    </row>
    <row r="712" spans="1:23" x14ac:dyDescent="0.25">
      <c r="A712">
        <v>20</v>
      </c>
      <c r="B712" t="s">
        <v>63</v>
      </c>
      <c r="C712">
        <v>6</v>
      </c>
      <c r="D712" s="2">
        <v>45023</v>
      </c>
      <c r="E712" s="3">
        <v>7.7083333333333337E-2</v>
      </c>
      <c r="F712" s="2">
        <v>45023</v>
      </c>
      <c r="G712" s="3">
        <v>0.22083333333333333</v>
      </c>
      <c r="H712" s="1" t="s">
        <v>11</v>
      </c>
      <c r="I712" t="s">
        <v>8</v>
      </c>
      <c r="J712" t="s">
        <v>600</v>
      </c>
      <c r="K712" s="9">
        <v>49.74</v>
      </c>
      <c r="L712" t="s">
        <v>28</v>
      </c>
      <c r="M712">
        <v>711</v>
      </c>
      <c r="N712" t="s">
        <v>34</v>
      </c>
      <c r="O712" s="3">
        <f>(Sala[[#This Row],[Hora de Salida]]-Sala[[#This Row],[Hora de llegada]])+IF(Sala[[#This Row],[Estado de la Mesa]]="Ocupada",(TEXT((15/(60*24)),"h:mm")),(TEXT(0,"h:mm")))</f>
        <v>0.15416666666666665</v>
      </c>
      <c r="P712" s="5" t="str">
        <f>TEXT(((SUMIF(Cocina[Número de Orden],Sala[[#This Row],[Número de Orden]],Cocina[Tiempo de Preparación]))/(60*24)),"h:mm")</f>
        <v>0:59</v>
      </c>
      <c r="Q712" s="3">
        <f>MAX((Sala[[#This Row],[Tiempo de permanencia]]-Sala[[#This Row],[Tiempo de preparación]]),0)</f>
        <v>0.11319444444444443</v>
      </c>
      <c r="R712" s="8">
        <f>SUMIF(Cocina[Número de Orden],Sala[[#This Row],[Número de Orden]],Cocina[Ganancia bruta])</f>
        <v>166</v>
      </c>
      <c r="S712" s="8">
        <f>SUMIF(Cocina[Número de Orden],Sala[[#This Row],[Número de Orden]],Cocina[Costo Unitario])</f>
        <v>39</v>
      </c>
      <c r="T712" s="2">
        <f>Sala[[#This Row],[Fecha de Salida]]</f>
        <v>45023</v>
      </c>
      <c r="U712" s="7" t="str">
        <f>TEXT(Sala[[#This Row],[Fecha factura]],"dddd")</f>
        <v>viernes</v>
      </c>
      <c r="V712" t="str">
        <f>IF(Sala[[#This Row],[Tiempo de degustación]]&gt;0,"Sí","No")</f>
        <v>Sí</v>
      </c>
      <c r="W712" s="19">
        <f>IF(Sala[[#This Row],[Cobrada]]="Sí",Sala[[#This Row],[Monto total]],0)</f>
        <v>166</v>
      </c>
    </row>
    <row r="713" spans="1:23" x14ac:dyDescent="0.25">
      <c r="A713">
        <v>10</v>
      </c>
      <c r="B713" t="s">
        <v>570</v>
      </c>
      <c r="C713">
        <v>5</v>
      </c>
      <c r="D713" s="2">
        <v>45023</v>
      </c>
      <c r="E713" s="3">
        <v>4.1666666666666666E-3</v>
      </c>
      <c r="F713" s="2">
        <v>45023</v>
      </c>
      <c r="G713" s="3">
        <v>0.10208333333333333</v>
      </c>
      <c r="H713" s="1" t="s">
        <v>16</v>
      </c>
      <c r="I713" t="s">
        <v>12</v>
      </c>
      <c r="J713" t="s">
        <v>13</v>
      </c>
      <c r="K713" s="9">
        <v>42.21</v>
      </c>
      <c r="L713" t="s">
        <v>9</v>
      </c>
      <c r="M713">
        <v>712</v>
      </c>
      <c r="N713" t="s">
        <v>593</v>
      </c>
      <c r="O713" s="3">
        <f>(Sala[[#This Row],[Hora de Salida]]-Sala[[#This Row],[Hora de llegada]])+IF(Sala[[#This Row],[Estado de la Mesa]]="Ocupada",(TEXT((15/(60*24)),"h:mm")),(TEXT(0,"h:mm")))</f>
        <v>9.7916666666666666E-2</v>
      </c>
      <c r="P713" s="5" t="str">
        <f>TEXT(((SUMIF(Cocina[Número de Orden],Sala[[#This Row],[Número de Orden]],Cocina[Tiempo de Preparación]))/(60*24)),"h:mm")</f>
        <v>0:49</v>
      </c>
      <c r="Q713" s="3">
        <f>MAX((Sala[[#This Row],[Tiempo de permanencia]]-Sala[[#This Row],[Tiempo de preparación]]),0)</f>
        <v>6.3888888888888884E-2</v>
      </c>
      <c r="R713" s="8">
        <f>SUMIF(Cocina[Número de Orden],Sala[[#This Row],[Número de Orden]],Cocina[Ganancia bruta])</f>
        <v>48</v>
      </c>
      <c r="S713" s="8">
        <f>SUMIF(Cocina[Número de Orden],Sala[[#This Row],[Número de Orden]],Cocina[Costo Unitario])</f>
        <v>14</v>
      </c>
      <c r="T713" s="2">
        <f>Sala[[#This Row],[Fecha de Salida]]</f>
        <v>45023</v>
      </c>
      <c r="U713" s="7" t="str">
        <f>TEXT(Sala[[#This Row],[Fecha factura]],"dddd")</f>
        <v>viernes</v>
      </c>
      <c r="V713" t="str">
        <f>IF(Sala[[#This Row],[Tiempo de degustación]]&gt;0,"Sí","No")</f>
        <v>Sí</v>
      </c>
      <c r="W713" s="19">
        <f>IF(Sala[[#This Row],[Cobrada]]="Sí",Sala[[#This Row],[Monto total]],0)</f>
        <v>48</v>
      </c>
    </row>
    <row r="714" spans="1:23" x14ac:dyDescent="0.25">
      <c r="A714">
        <v>6</v>
      </c>
      <c r="B714" t="s">
        <v>571</v>
      </c>
      <c r="C714">
        <v>4</v>
      </c>
      <c r="D714" s="2">
        <v>45023</v>
      </c>
      <c r="E714" s="3">
        <v>1.0416666666666666E-2</v>
      </c>
      <c r="F714" s="2">
        <v>45023</v>
      </c>
      <c r="G714" s="3">
        <v>0.11944444444444445</v>
      </c>
      <c r="H714" s="1" t="s">
        <v>11</v>
      </c>
      <c r="I714" t="s">
        <v>25</v>
      </c>
      <c r="J714" t="s">
        <v>601</v>
      </c>
      <c r="K714" s="9">
        <v>35.11</v>
      </c>
      <c r="L714" t="s">
        <v>17</v>
      </c>
      <c r="M714">
        <v>713</v>
      </c>
      <c r="N714" t="s">
        <v>34</v>
      </c>
      <c r="O714" s="3">
        <f>(Sala[[#This Row],[Hora de Salida]]-Sala[[#This Row],[Hora de llegada]])+IF(Sala[[#This Row],[Estado de la Mesa]]="Ocupada",(TEXT((15/(60*24)),"h:mm")),(TEXT(0,"h:mm")))</f>
        <v>0.10902777777777778</v>
      </c>
      <c r="P714" s="5" t="str">
        <f>TEXT(((SUMIF(Cocina[Número de Orden],Sala[[#This Row],[Número de Orden]],Cocina[Tiempo de Preparación]))/(60*24)),"h:mm")</f>
        <v>2:05</v>
      </c>
      <c r="Q714" s="3">
        <f>MAX((Sala[[#This Row],[Tiempo de permanencia]]-Sala[[#This Row],[Tiempo de preparación]]),0)</f>
        <v>2.2222222222222227E-2</v>
      </c>
      <c r="R714" s="8">
        <f>SUMIF(Cocina[Número de Orden],Sala[[#This Row],[Número de Orden]],Cocina[Ganancia bruta])</f>
        <v>360</v>
      </c>
      <c r="S714" s="8">
        <f>SUMIF(Cocina[Número de Orden],Sala[[#This Row],[Número de Orden]],Cocina[Costo Unitario])</f>
        <v>71</v>
      </c>
      <c r="T714" s="2">
        <f>Sala[[#This Row],[Fecha de Salida]]</f>
        <v>45023</v>
      </c>
      <c r="U714" s="7" t="str">
        <f>TEXT(Sala[[#This Row],[Fecha factura]],"dddd")</f>
        <v>viernes</v>
      </c>
      <c r="V714" t="str">
        <f>IF(Sala[[#This Row],[Tiempo de degustación]]&gt;0,"Sí","No")</f>
        <v>Sí</v>
      </c>
      <c r="W714" s="19">
        <f>IF(Sala[[#This Row],[Cobrada]]="Sí",Sala[[#This Row],[Monto total]],0)</f>
        <v>360</v>
      </c>
    </row>
    <row r="715" spans="1:23" x14ac:dyDescent="0.25">
      <c r="A715">
        <v>19</v>
      </c>
      <c r="B715" t="s">
        <v>284</v>
      </c>
      <c r="C715">
        <v>2</v>
      </c>
      <c r="D715" s="2">
        <v>45023</v>
      </c>
      <c r="E715" s="3">
        <v>9.7916666666666666E-2</v>
      </c>
      <c r="F715" s="2">
        <v>45023</v>
      </c>
      <c r="G715" s="3">
        <v>0.1701388888888889</v>
      </c>
      <c r="H715" s="1" t="s">
        <v>20</v>
      </c>
      <c r="I715" t="s">
        <v>8</v>
      </c>
      <c r="J715" t="s">
        <v>601</v>
      </c>
      <c r="K715" s="9">
        <v>10.69</v>
      </c>
      <c r="L715" t="s">
        <v>17</v>
      </c>
      <c r="M715">
        <v>714</v>
      </c>
      <c r="N715" t="s">
        <v>14</v>
      </c>
      <c r="O715" s="3">
        <f>(Sala[[#This Row],[Hora de Salida]]-Sala[[#This Row],[Hora de llegada]])+IF(Sala[[#This Row],[Estado de la Mesa]]="Ocupada",(TEXT((15/(60*24)),"h:mm")),(TEXT(0,"h:mm")))</f>
        <v>7.2222222222222229E-2</v>
      </c>
      <c r="P715" s="5" t="str">
        <f>TEXT(((SUMIF(Cocina[Número de Orden],Sala[[#This Row],[Número de Orden]],Cocina[Tiempo de Preparación]))/(60*24)),"h:mm")</f>
        <v>1:03</v>
      </c>
      <c r="Q715" s="3">
        <f>MAX((Sala[[#This Row],[Tiempo de permanencia]]-Sala[[#This Row],[Tiempo de preparación]]),0)</f>
        <v>2.8472222222222232E-2</v>
      </c>
      <c r="R715" s="8">
        <f>SUMIF(Cocina[Número de Orden],Sala[[#This Row],[Número de Orden]],Cocina[Ganancia bruta])</f>
        <v>225</v>
      </c>
      <c r="S715" s="8">
        <f>SUMIF(Cocina[Número de Orden],Sala[[#This Row],[Número de Orden]],Cocina[Costo Unitario])</f>
        <v>58</v>
      </c>
      <c r="T715" s="2">
        <f>Sala[[#This Row],[Fecha de Salida]]</f>
        <v>45023</v>
      </c>
      <c r="U715" s="7" t="str">
        <f>TEXT(Sala[[#This Row],[Fecha factura]],"dddd")</f>
        <v>viernes</v>
      </c>
      <c r="V715" t="str">
        <f>IF(Sala[[#This Row],[Tiempo de degustación]]&gt;0,"Sí","No")</f>
        <v>Sí</v>
      </c>
      <c r="W715" s="19">
        <f>IF(Sala[[#This Row],[Cobrada]]="Sí",Sala[[#This Row],[Monto total]],0)</f>
        <v>225</v>
      </c>
    </row>
    <row r="716" spans="1:23" x14ac:dyDescent="0.25">
      <c r="A716">
        <v>12</v>
      </c>
      <c r="B716" t="s">
        <v>572</v>
      </c>
      <c r="C716">
        <v>6</v>
      </c>
      <c r="D716" s="2">
        <v>45023</v>
      </c>
      <c r="E716" s="3">
        <v>7.2916666666666671E-2</v>
      </c>
      <c r="F716" s="2">
        <v>45023</v>
      </c>
      <c r="G716" s="3">
        <v>0.17708333333333334</v>
      </c>
      <c r="H716" s="1" t="s">
        <v>7</v>
      </c>
      <c r="I716" t="s">
        <v>8</v>
      </c>
      <c r="J716" t="s">
        <v>600</v>
      </c>
      <c r="K716" s="9">
        <v>39.909999999999997</v>
      </c>
      <c r="L716" t="s">
        <v>28</v>
      </c>
      <c r="M716">
        <v>715</v>
      </c>
      <c r="N716" t="s">
        <v>593</v>
      </c>
      <c r="O716" s="3">
        <f>(Sala[[#This Row],[Hora de Salida]]-Sala[[#This Row],[Hora de llegada]])+IF(Sala[[#This Row],[Estado de la Mesa]]="Ocupada",(TEXT((15/(60*24)),"h:mm")),(TEXT(0,"h:mm")))</f>
        <v>0.11458333333333334</v>
      </c>
      <c r="P716" s="5" t="str">
        <f>TEXT(((SUMIF(Cocina[Número de Orden],Sala[[#This Row],[Número de Orden]],Cocina[Tiempo de Preparación]))/(60*24)),"h:mm")</f>
        <v>2:16</v>
      </c>
      <c r="Q716" s="3">
        <f>MAX((Sala[[#This Row],[Tiempo de permanencia]]-Sala[[#This Row],[Tiempo de preparación]]),0)</f>
        <v>2.0138888888888901E-2</v>
      </c>
      <c r="R716" s="8">
        <f>SUMIF(Cocina[Número de Orden],Sala[[#This Row],[Número de Orden]],Cocina[Ganancia bruta])</f>
        <v>246</v>
      </c>
      <c r="S716" s="8">
        <f>SUMIF(Cocina[Número de Orden],Sala[[#This Row],[Número de Orden]],Cocina[Costo Unitario])</f>
        <v>59</v>
      </c>
      <c r="T716" s="2">
        <f>Sala[[#This Row],[Fecha de Salida]]</f>
        <v>45023</v>
      </c>
      <c r="U716" s="7" t="str">
        <f>TEXT(Sala[[#This Row],[Fecha factura]],"dddd")</f>
        <v>viernes</v>
      </c>
      <c r="V716" t="str">
        <f>IF(Sala[[#This Row],[Tiempo de degustación]]&gt;0,"Sí","No")</f>
        <v>Sí</v>
      </c>
      <c r="W716" s="19">
        <f>IF(Sala[[#This Row],[Cobrada]]="Sí",Sala[[#This Row],[Monto total]],0)</f>
        <v>246</v>
      </c>
    </row>
    <row r="717" spans="1:23" x14ac:dyDescent="0.25">
      <c r="A717">
        <v>12</v>
      </c>
      <c r="B717" t="s">
        <v>353</v>
      </c>
      <c r="C717">
        <v>4</v>
      </c>
      <c r="D717" s="2">
        <v>45023</v>
      </c>
      <c r="E717" s="3">
        <v>7.4305555555555555E-2</v>
      </c>
      <c r="F717" s="2">
        <v>45023</v>
      </c>
      <c r="G717" s="3">
        <v>0.19722222222222222</v>
      </c>
      <c r="H717" s="1" t="s">
        <v>16</v>
      </c>
      <c r="I717" t="s">
        <v>25</v>
      </c>
      <c r="J717" t="s">
        <v>601</v>
      </c>
      <c r="K717" s="9">
        <v>44.73</v>
      </c>
      <c r="L717" t="s">
        <v>28</v>
      </c>
      <c r="M717">
        <v>716</v>
      </c>
      <c r="N717" t="s">
        <v>18</v>
      </c>
      <c r="O717" s="3">
        <f>(Sala[[#This Row],[Hora de Salida]]-Sala[[#This Row],[Hora de llegada]])+IF(Sala[[#This Row],[Estado de la Mesa]]="Ocupada",(TEXT((15/(60*24)),"h:mm")),(TEXT(0,"h:mm")))</f>
        <v>0.13333333333333333</v>
      </c>
      <c r="P717" s="5" t="str">
        <f>TEXT(((SUMIF(Cocina[Número de Orden],Sala[[#This Row],[Número de Orden]],Cocina[Tiempo de Preparación]))/(60*24)),"h:mm")</f>
        <v>1:30</v>
      </c>
      <c r="Q717" s="3">
        <f>MAX((Sala[[#This Row],[Tiempo de permanencia]]-Sala[[#This Row],[Tiempo de preparación]]),0)</f>
        <v>7.0833333333333331E-2</v>
      </c>
      <c r="R717" s="8">
        <f>SUMIF(Cocina[Número de Orden],Sala[[#This Row],[Número de Orden]],Cocina[Ganancia bruta])</f>
        <v>231</v>
      </c>
      <c r="S717" s="8">
        <f>SUMIF(Cocina[Número de Orden],Sala[[#This Row],[Número de Orden]],Cocina[Costo Unitario])</f>
        <v>47</v>
      </c>
      <c r="T717" s="2">
        <f>Sala[[#This Row],[Fecha de Salida]]</f>
        <v>45023</v>
      </c>
      <c r="U717" s="7" t="str">
        <f>TEXT(Sala[[#This Row],[Fecha factura]],"dddd")</f>
        <v>viernes</v>
      </c>
      <c r="V717" t="str">
        <f>IF(Sala[[#This Row],[Tiempo de degustación]]&gt;0,"Sí","No")</f>
        <v>Sí</v>
      </c>
      <c r="W717" s="19">
        <f>IF(Sala[[#This Row],[Cobrada]]="Sí",Sala[[#This Row],[Monto total]],0)</f>
        <v>231</v>
      </c>
    </row>
    <row r="718" spans="1:23" x14ac:dyDescent="0.25">
      <c r="A718">
        <v>8</v>
      </c>
      <c r="B718" t="s">
        <v>480</v>
      </c>
      <c r="C718">
        <v>5</v>
      </c>
      <c r="D718" s="2">
        <v>45023</v>
      </c>
      <c r="E718" s="3">
        <v>0.16388888888888889</v>
      </c>
      <c r="F718" s="2">
        <v>45023</v>
      </c>
      <c r="G718" s="3">
        <v>0.25208333333333333</v>
      </c>
      <c r="H718" s="1" t="s">
        <v>11</v>
      </c>
      <c r="I718" t="s">
        <v>8</v>
      </c>
      <c r="J718" t="s">
        <v>601</v>
      </c>
      <c r="K718" s="9">
        <v>23.67</v>
      </c>
      <c r="L718" t="s">
        <v>17</v>
      </c>
      <c r="M718">
        <v>717</v>
      </c>
      <c r="N718" t="s">
        <v>32</v>
      </c>
      <c r="O718" s="3">
        <f>(Sala[[#This Row],[Hora de Salida]]-Sala[[#This Row],[Hora de llegada]])+IF(Sala[[#This Row],[Estado de la Mesa]]="Ocupada",(TEXT((15/(60*24)),"h:mm")),(TEXT(0,"h:mm")))</f>
        <v>8.8194444444444436E-2</v>
      </c>
      <c r="P718" s="5" t="str">
        <f>TEXT(((SUMIF(Cocina[Número de Orden],Sala[[#This Row],[Número de Orden]],Cocina[Tiempo de Preparación]))/(60*24)),"h:mm")</f>
        <v>1:12</v>
      </c>
      <c r="Q718" s="3">
        <f>MAX((Sala[[#This Row],[Tiempo de permanencia]]-Sala[[#This Row],[Tiempo de preparación]]),0)</f>
        <v>3.8194444444444434E-2</v>
      </c>
      <c r="R718" s="8">
        <f>SUMIF(Cocina[Número de Orden],Sala[[#This Row],[Número de Orden]],Cocina[Ganancia bruta])</f>
        <v>155</v>
      </c>
      <c r="S718" s="8">
        <f>SUMIF(Cocina[Número de Orden],Sala[[#This Row],[Número de Orden]],Cocina[Costo Unitario])</f>
        <v>47</v>
      </c>
      <c r="T718" s="2">
        <f>Sala[[#This Row],[Fecha de Salida]]</f>
        <v>45023</v>
      </c>
      <c r="U718" s="7" t="str">
        <f>TEXT(Sala[[#This Row],[Fecha factura]],"dddd")</f>
        <v>viernes</v>
      </c>
      <c r="V718" t="str">
        <f>IF(Sala[[#This Row],[Tiempo de degustación]]&gt;0,"Sí","No")</f>
        <v>Sí</v>
      </c>
      <c r="W718" s="19">
        <f>IF(Sala[[#This Row],[Cobrada]]="Sí",Sala[[#This Row],[Monto total]],0)</f>
        <v>155</v>
      </c>
    </row>
    <row r="719" spans="1:23" x14ac:dyDescent="0.25">
      <c r="A719">
        <v>7</v>
      </c>
      <c r="B719" t="s">
        <v>331</v>
      </c>
      <c r="C719">
        <v>6</v>
      </c>
      <c r="D719" s="2">
        <v>45023</v>
      </c>
      <c r="E719" s="3">
        <v>0.13750000000000001</v>
      </c>
      <c r="F719" s="2">
        <v>45023</v>
      </c>
      <c r="G719" s="3">
        <v>0.29583333333333334</v>
      </c>
      <c r="H719" s="1" t="s">
        <v>16</v>
      </c>
      <c r="I719" t="s">
        <v>12</v>
      </c>
      <c r="J719" t="s">
        <v>601</v>
      </c>
      <c r="K719" s="9">
        <v>37.21</v>
      </c>
      <c r="L719" t="s">
        <v>17</v>
      </c>
      <c r="M719">
        <v>718</v>
      </c>
      <c r="N719" t="s">
        <v>29</v>
      </c>
      <c r="O719" s="3">
        <f>(Sala[[#This Row],[Hora de Salida]]-Sala[[#This Row],[Hora de llegada]])+IF(Sala[[#This Row],[Estado de la Mesa]]="Ocupada",(TEXT((15/(60*24)),"h:mm")),(TEXT(0,"h:mm")))</f>
        <v>0.15833333333333333</v>
      </c>
      <c r="P719" s="5" t="str">
        <f>TEXT(((SUMIF(Cocina[Número de Orden],Sala[[#This Row],[Número de Orden]],Cocina[Tiempo de Preparación]))/(60*24)),"h:mm")</f>
        <v>0:58</v>
      </c>
      <c r="Q719" s="3">
        <f>MAX((Sala[[#This Row],[Tiempo de permanencia]]-Sala[[#This Row],[Tiempo de preparación]]),0)</f>
        <v>0.11805555555555555</v>
      </c>
      <c r="R719" s="8">
        <f>SUMIF(Cocina[Número de Orden],Sala[[#This Row],[Número de Orden]],Cocina[Ganancia bruta])</f>
        <v>20</v>
      </c>
      <c r="S719" s="8">
        <f>SUMIF(Cocina[Número de Orden],Sala[[#This Row],[Número de Orden]],Cocina[Costo Unitario])</f>
        <v>12</v>
      </c>
      <c r="T719" s="2">
        <f>Sala[[#This Row],[Fecha de Salida]]</f>
        <v>45023</v>
      </c>
      <c r="U719" s="7" t="str">
        <f>TEXT(Sala[[#This Row],[Fecha factura]],"dddd")</f>
        <v>viernes</v>
      </c>
      <c r="V719" t="str">
        <f>IF(Sala[[#This Row],[Tiempo de degustación]]&gt;0,"Sí","No")</f>
        <v>Sí</v>
      </c>
      <c r="W719" s="19">
        <f>IF(Sala[[#This Row],[Cobrada]]="Sí",Sala[[#This Row],[Monto total]],0)</f>
        <v>20</v>
      </c>
    </row>
    <row r="720" spans="1:23" x14ac:dyDescent="0.25">
      <c r="A720">
        <v>16</v>
      </c>
      <c r="B720" t="s">
        <v>573</v>
      </c>
      <c r="C720">
        <v>3</v>
      </c>
      <c r="D720" s="2">
        <v>45023</v>
      </c>
      <c r="E720" s="3">
        <v>5.4166666666666669E-2</v>
      </c>
      <c r="F720" s="2">
        <v>45023</v>
      </c>
      <c r="G720" s="3">
        <v>0.11736111111111111</v>
      </c>
      <c r="H720" s="1" t="s">
        <v>11</v>
      </c>
      <c r="I720" t="s">
        <v>8</v>
      </c>
      <c r="J720" t="s">
        <v>600</v>
      </c>
      <c r="K720" s="9">
        <v>17.23</v>
      </c>
      <c r="L720" t="s">
        <v>17</v>
      </c>
      <c r="M720">
        <v>719</v>
      </c>
      <c r="N720" t="s">
        <v>14</v>
      </c>
      <c r="O720" s="3">
        <f>(Sala[[#This Row],[Hora de Salida]]-Sala[[#This Row],[Hora de llegada]])+IF(Sala[[#This Row],[Estado de la Mesa]]="Ocupada",(TEXT((15/(60*24)),"h:mm")),(TEXT(0,"h:mm")))</f>
        <v>6.3194444444444442E-2</v>
      </c>
      <c r="P720" s="5" t="str">
        <f>TEXT(((SUMIF(Cocina[Número de Orden],Sala[[#This Row],[Número de Orden]],Cocina[Tiempo de Preparación]))/(60*24)),"h:mm")</f>
        <v>1:10</v>
      </c>
      <c r="Q720" s="3">
        <f>MAX((Sala[[#This Row],[Tiempo de permanencia]]-Sala[[#This Row],[Tiempo de preparación]]),0)</f>
        <v>1.458333333333333E-2</v>
      </c>
      <c r="R720" s="8">
        <f>SUMIF(Cocina[Número de Orden],Sala[[#This Row],[Número de Orden]],Cocina[Ganancia bruta])</f>
        <v>107</v>
      </c>
      <c r="S720" s="8">
        <f>SUMIF(Cocina[Número de Orden],Sala[[#This Row],[Número de Orden]],Cocina[Costo Unitario])</f>
        <v>53</v>
      </c>
      <c r="T720" s="2">
        <f>Sala[[#This Row],[Fecha de Salida]]</f>
        <v>45023</v>
      </c>
      <c r="U720" s="7" t="str">
        <f>TEXT(Sala[[#This Row],[Fecha factura]],"dddd")</f>
        <v>viernes</v>
      </c>
      <c r="V720" t="str">
        <f>IF(Sala[[#This Row],[Tiempo de degustación]]&gt;0,"Sí","No")</f>
        <v>Sí</v>
      </c>
      <c r="W720" s="19">
        <f>IF(Sala[[#This Row],[Cobrada]]="Sí",Sala[[#This Row],[Monto total]],0)</f>
        <v>107</v>
      </c>
    </row>
    <row r="721" spans="1:23" x14ac:dyDescent="0.25">
      <c r="A721">
        <v>4</v>
      </c>
      <c r="B721" t="s">
        <v>574</v>
      </c>
      <c r="C721">
        <v>5</v>
      </c>
      <c r="D721" s="2">
        <v>45023</v>
      </c>
      <c r="E721" s="3">
        <v>9.2361111111111116E-2</v>
      </c>
      <c r="F721" s="2">
        <v>45023</v>
      </c>
      <c r="G721" s="3">
        <v>0.24027777777777778</v>
      </c>
      <c r="H721" s="1" t="s">
        <v>7</v>
      </c>
      <c r="I721" t="s">
        <v>8</v>
      </c>
      <c r="J721" t="s">
        <v>601</v>
      </c>
      <c r="K721" s="9">
        <v>40.28</v>
      </c>
      <c r="L721" t="s">
        <v>9</v>
      </c>
      <c r="M721">
        <v>720</v>
      </c>
      <c r="N721" t="s">
        <v>21</v>
      </c>
      <c r="O721" s="3">
        <f>(Sala[[#This Row],[Hora de Salida]]-Sala[[#This Row],[Hora de llegada]])+IF(Sala[[#This Row],[Estado de la Mesa]]="Ocupada",(TEXT((15/(60*24)),"h:mm")),(TEXT(0,"h:mm")))</f>
        <v>0.14791666666666667</v>
      </c>
      <c r="P721" s="5" t="str">
        <f>TEXT(((SUMIF(Cocina[Número de Orden],Sala[[#This Row],[Número de Orden]],Cocina[Tiempo de Preparación]))/(60*24)),"h:mm")</f>
        <v>2:13</v>
      </c>
      <c r="Q721" s="3">
        <f>MAX((Sala[[#This Row],[Tiempo de permanencia]]-Sala[[#This Row],[Tiempo de preparación]]),0)</f>
        <v>5.5555555555555552E-2</v>
      </c>
      <c r="R721" s="8">
        <f>SUMIF(Cocina[Número de Orden],Sala[[#This Row],[Número de Orden]],Cocina[Ganancia bruta])</f>
        <v>168</v>
      </c>
      <c r="S721" s="8">
        <f>SUMIF(Cocina[Número de Orden],Sala[[#This Row],[Número de Orden]],Cocina[Costo Unitario])</f>
        <v>51</v>
      </c>
      <c r="T721" s="2">
        <f>Sala[[#This Row],[Fecha de Salida]]</f>
        <v>45023</v>
      </c>
      <c r="U721" s="7" t="str">
        <f>TEXT(Sala[[#This Row],[Fecha factura]],"dddd")</f>
        <v>viernes</v>
      </c>
      <c r="V721" t="str">
        <f>IF(Sala[[#This Row],[Tiempo de degustación]]&gt;0,"Sí","No")</f>
        <v>Sí</v>
      </c>
      <c r="W721" s="19">
        <f>IF(Sala[[#This Row],[Cobrada]]="Sí",Sala[[#This Row],[Monto total]],0)</f>
        <v>168</v>
      </c>
    </row>
    <row r="722" spans="1:23" x14ac:dyDescent="0.25">
      <c r="A722">
        <v>6</v>
      </c>
      <c r="B722" t="s">
        <v>123</v>
      </c>
      <c r="C722">
        <v>2</v>
      </c>
      <c r="D722" s="2">
        <v>45023</v>
      </c>
      <c r="E722" s="3">
        <v>0.16180555555555556</v>
      </c>
      <c r="F722" s="2">
        <v>45023</v>
      </c>
      <c r="G722" s="3">
        <v>0.29236111111111113</v>
      </c>
      <c r="H722" s="1" t="s">
        <v>16</v>
      </c>
      <c r="I722" t="s">
        <v>12</v>
      </c>
      <c r="J722" t="s">
        <v>601</v>
      </c>
      <c r="K722" s="9">
        <v>47.13</v>
      </c>
      <c r="L722" t="s">
        <v>17</v>
      </c>
      <c r="M722">
        <v>721</v>
      </c>
      <c r="N722" t="s">
        <v>21</v>
      </c>
      <c r="O722" s="3">
        <f>(Sala[[#This Row],[Hora de Salida]]-Sala[[#This Row],[Hora de llegada]])+IF(Sala[[#This Row],[Estado de la Mesa]]="Ocupada",(TEXT((15/(60*24)),"h:mm")),(TEXT(0,"h:mm")))</f>
        <v>0.13055555555555556</v>
      </c>
      <c r="P722" s="5" t="str">
        <f>TEXT(((SUMIF(Cocina[Número de Orden],Sala[[#This Row],[Número de Orden]],Cocina[Tiempo de Preparación]))/(60*24)),"h:mm")</f>
        <v>2:13</v>
      </c>
      <c r="Q722" s="3">
        <f>MAX((Sala[[#This Row],[Tiempo de permanencia]]-Sala[[#This Row],[Tiempo de preparación]]),0)</f>
        <v>3.8194444444444448E-2</v>
      </c>
      <c r="R722" s="8">
        <f>SUMIF(Cocina[Número de Orden],Sala[[#This Row],[Número de Orden]],Cocina[Ganancia bruta])</f>
        <v>218</v>
      </c>
      <c r="S722" s="8">
        <f>SUMIF(Cocina[Número de Orden],Sala[[#This Row],[Número de Orden]],Cocina[Costo Unitario])</f>
        <v>69</v>
      </c>
      <c r="T722" s="2">
        <f>Sala[[#This Row],[Fecha de Salida]]</f>
        <v>45023</v>
      </c>
      <c r="U722" s="7" t="str">
        <f>TEXT(Sala[[#This Row],[Fecha factura]],"dddd")</f>
        <v>viernes</v>
      </c>
      <c r="V722" t="str">
        <f>IF(Sala[[#This Row],[Tiempo de degustación]]&gt;0,"Sí","No")</f>
        <v>Sí</v>
      </c>
      <c r="W722" s="19">
        <f>IF(Sala[[#This Row],[Cobrada]]="Sí",Sala[[#This Row],[Monto total]],0)</f>
        <v>218</v>
      </c>
    </row>
    <row r="723" spans="1:23" x14ac:dyDescent="0.25">
      <c r="A723">
        <v>13</v>
      </c>
      <c r="B723" t="s">
        <v>575</v>
      </c>
      <c r="C723">
        <v>5</v>
      </c>
      <c r="D723" s="2">
        <v>45023</v>
      </c>
      <c r="E723" s="3">
        <v>0.11874999999999999</v>
      </c>
      <c r="F723" s="2">
        <v>45023</v>
      </c>
      <c r="G723" s="3">
        <v>0.17222222222222222</v>
      </c>
      <c r="H723" s="1" t="s">
        <v>16</v>
      </c>
      <c r="I723" t="s">
        <v>8</v>
      </c>
      <c r="J723" t="s">
        <v>601</v>
      </c>
      <c r="K723" s="9">
        <v>20.62</v>
      </c>
      <c r="L723" t="s">
        <v>17</v>
      </c>
      <c r="M723">
        <v>722</v>
      </c>
      <c r="N723" t="s">
        <v>44</v>
      </c>
      <c r="O723" s="3">
        <f>(Sala[[#This Row],[Hora de Salida]]-Sala[[#This Row],[Hora de llegada]])+IF(Sala[[#This Row],[Estado de la Mesa]]="Ocupada",(TEXT((15/(60*24)),"h:mm")),(TEXT(0,"h:mm")))</f>
        <v>5.3472222222222227E-2</v>
      </c>
      <c r="P723" s="5" t="str">
        <f>TEXT(((SUMIF(Cocina[Número de Orden],Sala[[#This Row],[Número de Orden]],Cocina[Tiempo de Preparación]))/(60*24)),"h:mm")</f>
        <v>0:59</v>
      </c>
      <c r="Q723" s="3">
        <f>MAX((Sala[[#This Row],[Tiempo de permanencia]]-Sala[[#This Row],[Tiempo de preparación]]),0)</f>
        <v>1.2500000000000004E-2</v>
      </c>
      <c r="R723" s="8">
        <f>SUMIF(Cocina[Número de Orden],Sala[[#This Row],[Número de Orden]],Cocina[Ganancia bruta])</f>
        <v>85</v>
      </c>
      <c r="S723" s="8">
        <f>SUMIF(Cocina[Número de Orden],Sala[[#This Row],[Número de Orden]],Cocina[Costo Unitario])</f>
        <v>26</v>
      </c>
      <c r="T723" s="2">
        <f>Sala[[#This Row],[Fecha de Salida]]</f>
        <v>45023</v>
      </c>
      <c r="U723" s="7" t="str">
        <f>TEXT(Sala[[#This Row],[Fecha factura]],"dddd")</f>
        <v>viernes</v>
      </c>
      <c r="V723" t="str">
        <f>IF(Sala[[#This Row],[Tiempo de degustación]]&gt;0,"Sí","No")</f>
        <v>Sí</v>
      </c>
      <c r="W723" s="19">
        <f>IF(Sala[[#This Row],[Cobrada]]="Sí",Sala[[#This Row],[Monto total]],0)</f>
        <v>85</v>
      </c>
    </row>
    <row r="724" spans="1:23" x14ac:dyDescent="0.25">
      <c r="A724">
        <v>12</v>
      </c>
      <c r="B724" t="s">
        <v>142</v>
      </c>
      <c r="C724">
        <v>2</v>
      </c>
      <c r="D724" s="2">
        <v>45023</v>
      </c>
      <c r="E724" s="3">
        <v>6.5972222222222224E-2</v>
      </c>
      <c r="F724" s="2">
        <v>45023</v>
      </c>
      <c r="G724" s="3">
        <v>0.20069444444444445</v>
      </c>
      <c r="H724" s="1" t="s">
        <v>23</v>
      </c>
      <c r="I724" t="s">
        <v>12</v>
      </c>
      <c r="J724" t="s">
        <v>13</v>
      </c>
      <c r="K724" s="9">
        <v>27.79</v>
      </c>
      <c r="L724" t="s">
        <v>17</v>
      </c>
      <c r="M724">
        <v>723</v>
      </c>
      <c r="N724" t="s">
        <v>47</v>
      </c>
      <c r="O724" s="3">
        <f>(Sala[[#This Row],[Hora de Salida]]-Sala[[#This Row],[Hora de llegada]])+IF(Sala[[#This Row],[Estado de la Mesa]]="Ocupada",(TEXT((15/(60*24)),"h:mm")),(TEXT(0,"h:mm")))</f>
        <v>0.13472222222222224</v>
      </c>
      <c r="P724" s="5" t="str">
        <f>TEXT(((SUMIF(Cocina[Número de Orden],Sala[[#This Row],[Número de Orden]],Cocina[Tiempo de Preparación]))/(60*24)),"h:mm")</f>
        <v>0:31</v>
      </c>
      <c r="Q724" s="3">
        <f>MAX((Sala[[#This Row],[Tiempo de permanencia]]-Sala[[#This Row],[Tiempo de preparación]]),0)</f>
        <v>0.11319444444444446</v>
      </c>
      <c r="R724" s="8">
        <f>SUMIF(Cocina[Número de Orden],Sala[[#This Row],[Número de Orden]],Cocina[Ganancia bruta])</f>
        <v>126</v>
      </c>
      <c r="S724" s="8">
        <f>SUMIF(Cocina[Número de Orden],Sala[[#This Row],[Número de Orden]],Cocina[Costo Unitario])</f>
        <v>37</v>
      </c>
      <c r="T724" s="2">
        <f>Sala[[#This Row],[Fecha de Salida]]</f>
        <v>45023</v>
      </c>
      <c r="U724" s="7" t="str">
        <f>TEXT(Sala[[#This Row],[Fecha factura]],"dddd")</f>
        <v>viernes</v>
      </c>
      <c r="V724" t="str">
        <f>IF(Sala[[#This Row],[Tiempo de degustación]]&gt;0,"Sí","No")</f>
        <v>Sí</v>
      </c>
      <c r="W724" s="19">
        <f>IF(Sala[[#This Row],[Cobrada]]="Sí",Sala[[#This Row],[Monto total]],0)</f>
        <v>126</v>
      </c>
    </row>
    <row r="725" spans="1:23" x14ac:dyDescent="0.25">
      <c r="A725">
        <v>8</v>
      </c>
      <c r="B725" t="s">
        <v>83</v>
      </c>
      <c r="C725">
        <v>6</v>
      </c>
      <c r="D725" s="2">
        <v>45023</v>
      </c>
      <c r="E725" s="3">
        <v>0.12222222222222222</v>
      </c>
      <c r="F725" s="2">
        <v>45023</v>
      </c>
      <c r="G725" s="3">
        <v>0.17708333333333334</v>
      </c>
      <c r="H725" s="1" t="s">
        <v>20</v>
      </c>
      <c r="I725" t="s">
        <v>25</v>
      </c>
      <c r="J725" t="s">
        <v>13</v>
      </c>
      <c r="K725" s="9">
        <v>14.12</v>
      </c>
      <c r="L725" t="s">
        <v>17</v>
      </c>
      <c r="M725">
        <v>724</v>
      </c>
      <c r="N725" t="s">
        <v>29</v>
      </c>
      <c r="O725" s="3">
        <f>(Sala[[#This Row],[Hora de Salida]]-Sala[[#This Row],[Hora de llegada]])+IF(Sala[[#This Row],[Estado de la Mesa]]="Ocupada",(TEXT((15/(60*24)),"h:mm")),(TEXT(0,"h:mm")))</f>
        <v>5.4861111111111124E-2</v>
      </c>
      <c r="P725" s="5" t="str">
        <f>TEXT(((SUMIF(Cocina[Número de Orden],Sala[[#This Row],[Número de Orden]],Cocina[Tiempo de Preparación]))/(60*24)),"h:mm")</f>
        <v>0:56</v>
      </c>
      <c r="Q725" s="3">
        <f>MAX((Sala[[#This Row],[Tiempo de permanencia]]-Sala[[#This Row],[Tiempo de preparación]]),0)</f>
        <v>1.5972222222222235E-2</v>
      </c>
      <c r="R725" s="8">
        <f>SUMIF(Cocina[Número de Orden],Sala[[#This Row],[Número de Orden]],Cocina[Ganancia bruta])</f>
        <v>66</v>
      </c>
      <c r="S725" s="8">
        <f>SUMIF(Cocina[Número de Orden],Sala[[#This Row],[Número de Orden]],Cocina[Costo Unitario])</f>
        <v>13</v>
      </c>
      <c r="T725" s="2">
        <f>Sala[[#This Row],[Fecha de Salida]]</f>
        <v>45023</v>
      </c>
      <c r="U725" s="7" t="str">
        <f>TEXT(Sala[[#This Row],[Fecha factura]],"dddd")</f>
        <v>viernes</v>
      </c>
      <c r="V725" t="str">
        <f>IF(Sala[[#This Row],[Tiempo de degustación]]&gt;0,"Sí","No")</f>
        <v>Sí</v>
      </c>
      <c r="W725" s="19">
        <f>IF(Sala[[#This Row],[Cobrada]]="Sí",Sala[[#This Row],[Monto total]],0)</f>
        <v>66</v>
      </c>
    </row>
    <row r="726" spans="1:23" x14ac:dyDescent="0.25">
      <c r="A726">
        <v>10</v>
      </c>
      <c r="B726" t="s">
        <v>576</v>
      </c>
      <c r="C726">
        <v>4</v>
      </c>
      <c r="D726" s="2">
        <v>45023</v>
      </c>
      <c r="E726" s="3">
        <v>7.4999999999999997E-2</v>
      </c>
      <c r="F726" s="2">
        <v>45023</v>
      </c>
      <c r="G726" s="3">
        <v>0.1388888888888889</v>
      </c>
      <c r="H726" s="1" t="s">
        <v>23</v>
      </c>
      <c r="I726" t="s">
        <v>8</v>
      </c>
      <c r="J726" t="s">
        <v>13</v>
      </c>
      <c r="K726" s="9">
        <v>18.66</v>
      </c>
      <c r="L726" t="s">
        <v>28</v>
      </c>
      <c r="M726">
        <v>725</v>
      </c>
      <c r="N726" t="s">
        <v>47</v>
      </c>
      <c r="O726" s="3">
        <f>(Sala[[#This Row],[Hora de Salida]]-Sala[[#This Row],[Hora de llegada]])+IF(Sala[[#This Row],[Estado de la Mesa]]="Ocupada",(TEXT((15/(60*24)),"h:mm")),(TEXT(0,"h:mm")))</f>
        <v>7.4305555555555569E-2</v>
      </c>
      <c r="P726" s="5" t="str">
        <f>TEXT(((SUMIF(Cocina[Número de Orden],Sala[[#This Row],[Número de Orden]],Cocina[Tiempo de Preparación]))/(60*24)),"h:mm")</f>
        <v>1:25</v>
      </c>
      <c r="Q726" s="3">
        <f>MAX((Sala[[#This Row],[Tiempo de permanencia]]-Sala[[#This Row],[Tiempo de preparación]]),0)</f>
        <v>1.5277777777777793E-2</v>
      </c>
      <c r="R726" s="8">
        <f>SUMIF(Cocina[Número de Orden],Sala[[#This Row],[Número de Orden]],Cocina[Ganancia bruta])</f>
        <v>168</v>
      </c>
      <c r="S726" s="8">
        <f>SUMIF(Cocina[Número de Orden],Sala[[#This Row],[Número de Orden]],Cocina[Costo Unitario])</f>
        <v>33</v>
      </c>
      <c r="T726" s="2">
        <f>Sala[[#This Row],[Fecha de Salida]]</f>
        <v>45023</v>
      </c>
      <c r="U726" s="7" t="str">
        <f>TEXT(Sala[[#This Row],[Fecha factura]],"dddd")</f>
        <v>viernes</v>
      </c>
      <c r="V726" t="str">
        <f>IF(Sala[[#This Row],[Tiempo de degustación]]&gt;0,"Sí","No")</f>
        <v>Sí</v>
      </c>
      <c r="W726" s="19">
        <f>IF(Sala[[#This Row],[Cobrada]]="Sí",Sala[[#This Row],[Monto total]],0)</f>
        <v>168</v>
      </c>
    </row>
    <row r="727" spans="1:23" x14ac:dyDescent="0.25">
      <c r="A727">
        <v>11</v>
      </c>
      <c r="B727" t="s">
        <v>217</v>
      </c>
      <c r="C727">
        <v>2</v>
      </c>
      <c r="D727" s="2">
        <v>45023</v>
      </c>
      <c r="E727" s="3">
        <v>0.10277777777777777</v>
      </c>
      <c r="F727" s="2">
        <v>45023</v>
      </c>
      <c r="G727" s="3">
        <v>0.23819444444444443</v>
      </c>
      <c r="H727" s="1" t="s">
        <v>20</v>
      </c>
      <c r="I727" t="s">
        <v>12</v>
      </c>
      <c r="J727" t="s">
        <v>601</v>
      </c>
      <c r="K727" s="9">
        <v>41.38</v>
      </c>
      <c r="L727" t="s">
        <v>9</v>
      </c>
      <c r="M727">
        <v>726</v>
      </c>
      <c r="N727" t="s">
        <v>594</v>
      </c>
      <c r="O727" s="3">
        <f>(Sala[[#This Row],[Hora de Salida]]-Sala[[#This Row],[Hora de llegada]])+IF(Sala[[#This Row],[Estado de la Mesa]]="Ocupada",(TEXT((15/(60*24)),"h:mm")),(TEXT(0,"h:mm")))</f>
        <v>0.13541666666666666</v>
      </c>
      <c r="P727" s="5" t="str">
        <f>TEXT(((SUMIF(Cocina[Número de Orden],Sala[[#This Row],[Número de Orden]],Cocina[Tiempo de Preparación]))/(60*24)),"h:mm")</f>
        <v>1:14</v>
      </c>
      <c r="Q727" s="3">
        <f>MAX((Sala[[#This Row],[Tiempo de permanencia]]-Sala[[#This Row],[Tiempo de preparación]]),0)</f>
        <v>8.4027777777777771E-2</v>
      </c>
      <c r="R727" s="8">
        <f>SUMIF(Cocina[Número de Orden],Sala[[#This Row],[Número de Orden]],Cocina[Ganancia bruta])</f>
        <v>126</v>
      </c>
      <c r="S727" s="8">
        <f>SUMIF(Cocina[Número de Orden],Sala[[#This Row],[Número de Orden]],Cocina[Costo Unitario])</f>
        <v>49</v>
      </c>
      <c r="T727" s="2">
        <f>Sala[[#This Row],[Fecha de Salida]]</f>
        <v>45023</v>
      </c>
      <c r="U727" s="7" t="str">
        <f>TEXT(Sala[[#This Row],[Fecha factura]],"dddd")</f>
        <v>viernes</v>
      </c>
      <c r="V727" t="str">
        <f>IF(Sala[[#This Row],[Tiempo de degustación]]&gt;0,"Sí","No")</f>
        <v>Sí</v>
      </c>
      <c r="W727" s="19">
        <f>IF(Sala[[#This Row],[Cobrada]]="Sí",Sala[[#This Row],[Monto total]],0)</f>
        <v>126</v>
      </c>
    </row>
    <row r="728" spans="1:23" x14ac:dyDescent="0.25">
      <c r="A728">
        <v>17</v>
      </c>
      <c r="B728" t="s">
        <v>499</v>
      </c>
      <c r="C728">
        <v>6</v>
      </c>
      <c r="D728" s="2">
        <v>45023</v>
      </c>
      <c r="E728" s="3">
        <v>2.1527777777777778E-2</v>
      </c>
      <c r="F728" s="2">
        <v>45023</v>
      </c>
      <c r="G728" s="3">
        <v>0.12638888888888888</v>
      </c>
      <c r="H728" s="1" t="s">
        <v>16</v>
      </c>
      <c r="I728" t="s">
        <v>25</v>
      </c>
      <c r="J728" t="s">
        <v>600</v>
      </c>
      <c r="K728" s="9">
        <v>13.24</v>
      </c>
      <c r="L728" t="s">
        <v>9</v>
      </c>
      <c r="M728">
        <v>727</v>
      </c>
      <c r="N728" t="s">
        <v>14</v>
      </c>
      <c r="O728" s="3">
        <f>(Sala[[#This Row],[Hora de Salida]]-Sala[[#This Row],[Hora de llegada]])+IF(Sala[[#This Row],[Estado de la Mesa]]="Ocupada",(TEXT((15/(60*24)),"h:mm")),(TEXT(0,"h:mm")))</f>
        <v>0.1048611111111111</v>
      </c>
      <c r="P728" s="5" t="str">
        <f>TEXT(((SUMIF(Cocina[Número de Orden],Sala[[#This Row],[Número de Orden]],Cocina[Tiempo de Preparación]))/(60*24)),"h:mm")</f>
        <v>0:21</v>
      </c>
      <c r="Q728" s="3">
        <f>MAX((Sala[[#This Row],[Tiempo de permanencia]]-Sala[[#This Row],[Tiempo de preparación]]),0)</f>
        <v>9.0277777777777762E-2</v>
      </c>
      <c r="R728" s="8">
        <f>SUMIF(Cocina[Número de Orden],Sala[[#This Row],[Número de Orden]],Cocina[Ganancia bruta])</f>
        <v>40</v>
      </c>
      <c r="S728" s="8">
        <f>SUMIF(Cocina[Número de Orden],Sala[[#This Row],[Número de Orden]],Cocina[Costo Unitario])</f>
        <v>12</v>
      </c>
      <c r="T728" s="2">
        <f>Sala[[#This Row],[Fecha de Salida]]</f>
        <v>45023</v>
      </c>
      <c r="U728" s="7" t="str">
        <f>TEXT(Sala[[#This Row],[Fecha factura]],"dddd")</f>
        <v>viernes</v>
      </c>
      <c r="V728" t="str">
        <f>IF(Sala[[#This Row],[Tiempo de degustación]]&gt;0,"Sí","No")</f>
        <v>Sí</v>
      </c>
      <c r="W728" s="19">
        <f>IF(Sala[[#This Row],[Cobrada]]="Sí",Sala[[#This Row],[Monto total]],0)</f>
        <v>40</v>
      </c>
    </row>
    <row r="729" spans="1:23" x14ac:dyDescent="0.25">
      <c r="A729">
        <v>9</v>
      </c>
      <c r="B729" t="s">
        <v>322</v>
      </c>
      <c r="C729">
        <v>6</v>
      </c>
      <c r="D729" s="2">
        <v>45023</v>
      </c>
      <c r="E729" s="3">
        <v>8.7499999999999994E-2</v>
      </c>
      <c r="F729" s="2">
        <v>45023</v>
      </c>
      <c r="G729" s="3">
        <v>0.18680555555555556</v>
      </c>
      <c r="H729" s="1" t="s">
        <v>11</v>
      </c>
      <c r="I729" t="s">
        <v>12</v>
      </c>
      <c r="J729" t="s">
        <v>600</v>
      </c>
      <c r="K729" s="9">
        <v>34.28</v>
      </c>
      <c r="L729" t="s">
        <v>28</v>
      </c>
      <c r="M729">
        <v>728</v>
      </c>
      <c r="N729" t="s">
        <v>59</v>
      </c>
      <c r="O729" s="3">
        <f>(Sala[[#This Row],[Hora de Salida]]-Sala[[#This Row],[Hora de llegada]])+IF(Sala[[#This Row],[Estado de la Mesa]]="Ocupada",(TEXT((15/(60*24)),"h:mm")),(TEXT(0,"h:mm")))</f>
        <v>0.10972222222222223</v>
      </c>
      <c r="P729" s="5" t="str">
        <f>TEXT(((SUMIF(Cocina[Número de Orden],Sala[[#This Row],[Número de Orden]],Cocina[Tiempo de Preparación]))/(60*24)),"h:mm")</f>
        <v>1:12</v>
      </c>
      <c r="Q729" s="3">
        <f>MAX((Sala[[#This Row],[Tiempo de permanencia]]-Sala[[#This Row],[Tiempo de preparación]]),0)</f>
        <v>5.9722222222222232E-2</v>
      </c>
      <c r="R729" s="8">
        <f>SUMIF(Cocina[Número de Orden],Sala[[#This Row],[Número de Orden]],Cocina[Ganancia bruta])</f>
        <v>195</v>
      </c>
      <c r="S729" s="8">
        <f>SUMIF(Cocina[Número de Orden],Sala[[#This Row],[Número de Orden]],Cocina[Costo Unitario])</f>
        <v>45</v>
      </c>
      <c r="T729" s="2">
        <f>Sala[[#This Row],[Fecha de Salida]]</f>
        <v>45023</v>
      </c>
      <c r="U729" s="7" t="str">
        <f>TEXT(Sala[[#This Row],[Fecha factura]],"dddd")</f>
        <v>viernes</v>
      </c>
      <c r="V729" t="str">
        <f>IF(Sala[[#This Row],[Tiempo de degustación]]&gt;0,"Sí","No")</f>
        <v>Sí</v>
      </c>
      <c r="W729" s="19">
        <f>IF(Sala[[#This Row],[Cobrada]]="Sí",Sala[[#This Row],[Monto total]],0)</f>
        <v>195</v>
      </c>
    </row>
    <row r="730" spans="1:23" x14ac:dyDescent="0.25">
      <c r="A730">
        <v>20</v>
      </c>
      <c r="B730" t="s">
        <v>260</v>
      </c>
      <c r="C730">
        <v>2</v>
      </c>
      <c r="D730" s="2">
        <v>45023</v>
      </c>
      <c r="E730" s="3">
        <v>0.11736111111111111</v>
      </c>
      <c r="F730" s="2">
        <v>45023</v>
      </c>
      <c r="G730" s="3">
        <v>0.25347222222222221</v>
      </c>
      <c r="H730" s="1" t="s">
        <v>20</v>
      </c>
      <c r="I730" t="s">
        <v>12</v>
      </c>
      <c r="J730" t="s">
        <v>601</v>
      </c>
      <c r="K730" s="9">
        <v>18.97</v>
      </c>
      <c r="L730" t="s">
        <v>28</v>
      </c>
      <c r="M730">
        <v>729</v>
      </c>
      <c r="N730" t="s">
        <v>34</v>
      </c>
      <c r="O730" s="3">
        <f>(Sala[[#This Row],[Hora de Salida]]-Sala[[#This Row],[Hora de llegada]])+IF(Sala[[#This Row],[Estado de la Mesa]]="Ocupada",(TEXT((15/(60*24)),"h:mm")),(TEXT(0,"h:mm")))</f>
        <v>0.14652777777777776</v>
      </c>
      <c r="P730" s="5" t="str">
        <f>TEXT(((SUMIF(Cocina[Número de Orden],Sala[[#This Row],[Número de Orden]],Cocina[Tiempo de Preparación]))/(60*24)),"h:mm")</f>
        <v>1:05</v>
      </c>
      <c r="Q730" s="3">
        <f>MAX((Sala[[#This Row],[Tiempo de permanencia]]-Sala[[#This Row],[Tiempo de preparación]]),0)</f>
        <v>0.10138888888888886</v>
      </c>
      <c r="R730" s="8">
        <f>SUMIF(Cocina[Número de Orden],Sala[[#This Row],[Número de Orden]],Cocina[Ganancia bruta])</f>
        <v>128</v>
      </c>
      <c r="S730" s="8">
        <f>SUMIF(Cocina[Número de Orden],Sala[[#This Row],[Número de Orden]],Cocina[Costo Unitario])</f>
        <v>32</v>
      </c>
      <c r="T730" s="2">
        <f>Sala[[#This Row],[Fecha de Salida]]</f>
        <v>45023</v>
      </c>
      <c r="U730" s="7" t="str">
        <f>TEXT(Sala[[#This Row],[Fecha factura]],"dddd")</f>
        <v>viernes</v>
      </c>
      <c r="V730" t="str">
        <f>IF(Sala[[#This Row],[Tiempo de degustación]]&gt;0,"Sí","No")</f>
        <v>Sí</v>
      </c>
      <c r="W730" s="19">
        <f>IF(Sala[[#This Row],[Cobrada]]="Sí",Sala[[#This Row],[Monto total]],0)</f>
        <v>128</v>
      </c>
    </row>
    <row r="731" spans="1:23" x14ac:dyDescent="0.25">
      <c r="A731">
        <v>8</v>
      </c>
      <c r="B731" t="s">
        <v>505</v>
      </c>
      <c r="C731">
        <v>3</v>
      </c>
      <c r="D731" s="2">
        <v>45023</v>
      </c>
      <c r="E731" s="3">
        <v>2.013888888888889E-2</v>
      </c>
      <c r="F731" s="2">
        <v>45023</v>
      </c>
      <c r="G731" s="3">
        <v>0.10625</v>
      </c>
      <c r="H731" s="1" t="s">
        <v>7</v>
      </c>
      <c r="I731" t="s">
        <v>8</v>
      </c>
      <c r="J731" t="s">
        <v>601</v>
      </c>
      <c r="K731" s="9">
        <v>15.02</v>
      </c>
      <c r="L731" t="s">
        <v>28</v>
      </c>
      <c r="M731">
        <v>730</v>
      </c>
      <c r="N731" t="s">
        <v>594</v>
      </c>
      <c r="O731" s="3">
        <f>(Sala[[#This Row],[Hora de Salida]]-Sala[[#This Row],[Hora de llegada]])+IF(Sala[[#This Row],[Estado de la Mesa]]="Ocupada",(TEXT((15/(60*24)),"h:mm")),(TEXT(0,"h:mm")))</f>
        <v>9.6527777777777782E-2</v>
      </c>
      <c r="P731" s="5" t="str">
        <f>TEXT(((SUMIF(Cocina[Número de Orden],Sala[[#This Row],[Número de Orden]],Cocina[Tiempo de Preparación]))/(60*24)),"h:mm")</f>
        <v>1:19</v>
      </c>
      <c r="Q731" s="3">
        <f>MAX((Sala[[#This Row],[Tiempo de permanencia]]-Sala[[#This Row],[Tiempo de preparación]]),0)</f>
        <v>4.1666666666666671E-2</v>
      </c>
      <c r="R731" s="8">
        <f>SUMIF(Cocina[Número de Orden],Sala[[#This Row],[Número de Orden]],Cocina[Ganancia bruta])</f>
        <v>114</v>
      </c>
      <c r="S731" s="8">
        <f>SUMIF(Cocina[Número de Orden],Sala[[#This Row],[Número de Orden]],Cocina[Costo Unitario])</f>
        <v>32</v>
      </c>
      <c r="T731" s="2">
        <f>Sala[[#This Row],[Fecha de Salida]]</f>
        <v>45023</v>
      </c>
      <c r="U731" s="7" t="str">
        <f>TEXT(Sala[[#This Row],[Fecha factura]],"dddd")</f>
        <v>viernes</v>
      </c>
      <c r="V731" t="str">
        <f>IF(Sala[[#This Row],[Tiempo de degustación]]&gt;0,"Sí","No")</f>
        <v>Sí</v>
      </c>
      <c r="W731" s="19">
        <f>IF(Sala[[#This Row],[Cobrada]]="Sí",Sala[[#This Row],[Monto total]],0)</f>
        <v>114</v>
      </c>
    </row>
    <row r="732" spans="1:23" x14ac:dyDescent="0.25">
      <c r="A732">
        <v>17</v>
      </c>
      <c r="B732" t="s">
        <v>393</v>
      </c>
      <c r="C732">
        <v>3</v>
      </c>
      <c r="D732" s="2">
        <v>45023</v>
      </c>
      <c r="E732" s="3">
        <v>0.1361111111111111</v>
      </c>
      <c r="F732" s="2">
        <v>45023</v>
      </c>
      <c r="G732" s="3">
        <v>0.2673611111111111</v>
      </c>
      <c r="H732" s="1" t="s">
        <v>16</v>
      </c>
      <c r="I732" t="s">
        <v>8</v>
      </c>
      <c r="J732" t="s">
        <v>601</v>
      </c>
      <c r="K732" s="9">
        <v>14.35</v>
      </c>
      <c r="L732" t="s">
        <v>9</v>
      </c>
      <c r="M732">
        <v>731</v>
      </c>
      <c r="N732" t="s">
        <v>47</v>
      </c>
      <c r="O732" s="3">
        <f>(Sala[[#This Row],[Hora de Salida]]-Sala[[#This Row],[Hora de llegada]])+IF(Sala[[#This Row],[Estado de la Mesa]]="Ocupada",(TEXT((15/(60*24)),"h:mm")),(TEXT(0,"h:mm")))</f>
        <v>0.13125000000000001</v>
      </c>
      <c r="P732" s="5" t="str">
        <f>TEXT(((SUMIF(Cocina[Número de Orden],Sala[[#This Row],[Número de Orden]],Cocina[Tiempo de Preparación]))/(60*24)),"h:mm")</f>
        <v>0:47</v>
      </c>
      <c r="Q732" s="3">
        <f>MAX((Sala[[#This Row],[Tiempo de permanencia]]-Sala[[#This Row],[Tiempo de preparación]]),0)</f>
        <v>9.8611111111111122E-2</v>
      </c>
      <c r="R732" s="8">
        <f>SUMIF(Cocina[Número de Orden],Sala[[#This Row],[Número de Orden]],Cocina[Ganancia bruta])</f>
        <v>64</v>
      </c>
      <c r="S732" s="8">
        <f>SUMIF(Cocina[Número de Orden],Sala[[#This Row],[Número de Orden]],Cocina[Costo Unitario])</f>
        <v>19</v>
      </c>
      <c r="T732" s="2">
        <f>Sala[[#This Row],[Fecha de Salida]]</f>
        <v>45023</v>
      </c>
      <c r="U732" s="7" t="str">
        <f>TEXT(Sala[[#This Row],[Fecha factura]],"dddd")</f>
        <v>viernes</v>
      </c>
      <c r="V732" t="str">
        <f>IF(Sala[[#This Row],[Tiempo de degustación]]&gt;0,"Sí","No")</f>
        <v>Sí</v>
      </c>
      <c r="W732" s="19">
        <f>IF(Sala[[#This Row],[Cobrada]]="Sí",Sala[[#This Row],[Monto total]],0)</f>
        <v>64</v>
      </c>
    </row>
    <row r="733" spans="1:23" x14ac:dyDescent="0.25">
      <c r="A733">
        <v>12</v>
      </c>
      <c r="B733" t="s">
        <v>577</v>
      </c>
      <c r="C733">
        <v>3</v>
      </c>
      <c r="D733" s="2">
        <v>45023</v>
      </c>
      <c r="E733" s="3">
        <v>0.13680555555555557</v>
      </c>
      <c r="F733" s="2">
        <v>45023</v>
      </c>
      <c r="G733" s="3">
        <v>0.30069444444444443</v>
      </c>
      <c r="H733" s="1" t="s">
        <v>23</v>
      </c>
      <c r="I733" t="s">
        <v>8</v>
      </c>
      <c r="J733" t="s">
        <v>601</v>
      </c>
      <c r="K733" s="9">
        <v>43.35</v>
      </c>
      <c r="L733" t="s">
        <v>9</v>
      </c>
      <c r="M733">
        <v>732</v>
      </c>
      <c r="N733" t="s">
        <v>18</v>
      </c>
      <c r="O733" s="3">
        <f>(Sala[[#This Row],[Hora de Salida]]-Sala[[#This Row],[Hora de llegada]])+IF(Sala[[#This Row],[Estado de la Mesa]]="Ocupada",(TEXT((15/(60*24)),"h:mm")),(TEXT(0,"h:mm")))</f>
        <v>0.16388888888888886</v>
      </c>
      <c r="P733" s="5" t="str">
        <f>TEXT(((SUMIF(Cocina[Número de Orden],Sala[[#This Row],[Número de Orden]],Cocina[Tiempo de Preparación]))/(60*24)),"h:mm")</f>
        <v>2:01</v>
      </c>
      <c r="Q733" s="3">
        <f>MAX((Sala[[#This Row],[Tiempo de permanencia]]-Sala[[#This Row],[Tiempo de preparación]]),0)</f>
        <v>7.9861111111111077E-2</v>
      </c>
      <c r="R733" s="8">
        <f>SUMIF(Cocina[Número de Orden],Sala[[#This Row],[Número de Orden]],Cocina[Ganancia bruta])</f>
        <v>306</v>
      </c>
      <c r="S733" s="8">
        <f>SUMIF(Cocina[Número de Orden],Sala[[#This Row],[Número de Orden]],Cocina[Costo Unitario])</f>
        <v>62</v>
      </c>
      <c r="T733" s="2">
        <f>Sala[[#This Row],[Fecha de Salida]]</f>
        <v>45023</v>
      </c>
      <c r="U733" s="7" t="str">
        <f>TEXT(Sala[[#This Row],[Fecha factura]],"dddd")</f>
        <v>viernes</v>
      </c>
      <c r="V733" t="str">
        <f>IF(Sala[[#This Row],[Tiempo de degustación]]&gt;0,"Sí","No")</f>
        <v>Sí</v>
      </c>
      <c r="W733" s="19">
        <f>IF(Sala[[#This Row],[Cobrada]]="Sí",Sala[[#This Row],[Monto total]],0)</f>
        <v>306</v>
      </c>
    </row>
    <row r="734" spans="1:23" x14ac:dyDescent="0.25">
      <c r="A734">
        <v>14</v>
      </c>
      <c r="B734" t="s">
        <v>201</v>
      </c>
      <c r="C734">
        <v>6</v>
      </c>
      <c r="D734" s="2">
        <v>45023</v>
      </c>
      <c r="E734" s="3">
        <v>0.15277777777777779</v>
      </c>
      <c r="F734" s="2">
        <v>45023</v>
      </c>
      <c r="G734" s="3">
        <v>0.22777777777777777</v>
      </c>
      <c r="H734" s="1" t="s">
        <v>23</v>
      </c>
      <c r="I734" t="s">
        <v>25</v>
      </c>
      <c r="J734" t="s">
        <v>601</v>
      </c>
      <c r="K734" s="9">
        <v>35.090000000000003</v>
      </c>
      <c r="L734" t="s">
        <v>17</v>
      </c>
      <c r="M734">
        <v>733</v>
      </c>
      <c r="N734" t="s">
        <v>59</v>
      </c>
      <c r="O734" s="3">
        <f>(Sala[[#This Row],[Hora de Salida]]-Sala[[#This Row],[Hora de llegada]])+IF(Sala[[#This Row],[Estado de la Mesa]]="Ocupada",(TEXT((15/(60*24)),"h:mm")),(TEXT(0,"h:mm")))</f>
        <v>7.4999999999999983E-2</v>
      </c>
      <c r="P734" s="5" t="str">
        <f>TEXT(((SUMIF(Cocina[Número de Orden],Sala[[#This Row],[Número de Orden]],Cocina[Tiempo de Preparación]))/(60*24)),"h:mm")</f>
        <v>1:14</v>
      </c>
      <c r="Q734" s="3">
        <f>MAX((Sala[[#This Row],[Tiempo de permanencia]]-Sala[[#This Row],[Tiempo de preparación]]),0)</f>
        <v>2.3611111111111097E-2</v>
      </c>
      <c r="R734" s="8">
        <f>SUMIF(Cocina[Número de Orden],Sala[[#This Row],[Número de Orden]],Cocina[Ganancia bruta])</f>
        <v>186</v>
      </c>
      <c r="S734" s="8">
        <f>SUMIF(Cocina[Número de Orden],Sala[[#This Row],[Número de Orden]],Cocina[Costo Unitario])</f>
        <v>52</v>
      </c>
      <c r="T734" s="2">
        <f>Sala[[#This Row],[Fecha de Salida]]</f>
        <v>45023</v>
      </c>
      <c r="U734" s="7" t="str">
        <f>TEXT(Sala[[#This Row],[Fecha factura]],"dddd")</f>
        <v>viernes</v>
      </c>
      <c r="V734" t="str">
        <f>IF(Sala[[#This Row],[Tiempo de degustación]]&gt;0,"Sí","No")</f>
        <v>Sí</v>
      </c>
      <c r="W734" s="19">
        <f>IF(Sala[[#This Row],[Cobrada]]="Sí",Sala[[#This Row],[Monto total]],0)</f>
        <v>186</v>
      </c>
    </row>
    <row r="735" spans="1:23" x14ac:dyDescent="0.25">
      <c r="A735">
        <v>14</v>
      </c>
      <c r="B735" t="s">
        <v>578</v>
      </c>
      <c r="C735">
        <v>2</v>
      </c>
      <c r="D735" s="2">
        <v>45023</v>
      </c>
      <c r="E735" s="3">
        <v>0.10208333333333333</v>
      </c>
      <c r="F735" s="2">
        <v>45023</v>
      </c>
      <c r="G735" s="3">
        <v>0.20624999999999999</v>
      </c>
      <c r="H735" s="1" t="s">
        <v>16</v>
      </c>
      <c r="I735" t="s">
        <v>8</v>
      </c>
      <c r="J735" t="s">
        <v>13</v>
      </c>
      <c r="K735" s="9">
        <v>46.82</v>
      </c>
      <c r="L735" t="s">
        <v>17</v>
      </c>
      <c r="M735">
        <v>734</v>
      </c>
      <c r="N735" t="s">
        <v>29</v>
      </c>
      <c r="O735" s="3">
        <f>(Sala[[#This Row],[Hora de Salida]]-Sala[[#This Row],[Hora de llegada]])+IF(Sala[[#This Row],[Estado de la Mesa]]="Ocupada",(TEXT((15/(60*24)),"h:mm")),(TEXT(0,"h:mm")))</f>
        <v>0.10416666666666666</v>
      </c>
      <c r="P735" s="5" t="str">
        <f>TEXT(((SUMIF(Cocina[Número de Orden],Sala[[#This Row],[Número de Orden]],Cocina[Tiempo de Preparación]))/(60*24)),"h:mm")</f>
        <v>0:52</v>
      </c>
      <c r="Q735" s="3">
        <f>MAX((Sala[[#This Row],[Tiempo de permanencia]]-Sala[[#This Row],[Tiempo de preparación]]),0)</f>
        <v>6.805555555555555E-2</v>
      </c>
      <c r="R735" s="8">
        <f>SUMIF(Cocina[Número de Orden],Sala[[#This Row],[Número de Orden]],Cocina[Ganancia bruta])</f>
        <v>139</v>
      </c>
      <c r="S735" s="8">
        <f>SUMIF(Cocina[Número de Orden],Sala[[#This Row],[Número de Orden]],Cocina[Costo Unitario])</f>
        <v>44</v>
      </c>
      <c r="T735" s="2">
        <f>Sala[[#This Row],[Fecha de Salida]]</f>
        <v>45023</v>
      </c>
      <c r="U735" s="7" t="str">
        <f>TEXT(Sala[[#This Row],[Fecha factura]],"dddd")</f>
        <v>viernes</v>
      </c>
      <c r="V735" t="str">
        <f>IF(Sala[[#This Row],[Tiempo de degustación]]&gt;0,"Sí","No")</f>
        <v>Sí</v>
      </c>
      <c r="W735" s="19">
        <f>IF(Sala[[#This Row],[Cobrada]]="Sí",Sala[[#This Row],[Monto total]],0)</f>
        <v>139</v>
      </c>
    </row>
    <row r="736" spans="1:23" x14ac:dyDescent="0.25">
      <c r="A736">
        <v>20</v>
      </c>
      <c r="B736" t="s">
        <v>330</v>
      </c>
      <c r="C736">
        <v>4</v>
      </c>
      <c r="D736" s="2">
        <v>45023</v>
      </c>
      <c r="E736" s="3">
        <v>7.7777777777777779E-2</v>
      </c>
      <c r="F736" s="2">
        <v>45023</v>
      </c>
      <c r="G736" s="3">
        <v>0.15763888888888888</v>
      </c>
      <c r="H736" s="1" t="s">
        <v>7</v>
      </c>
      <c r="I736" t="s">
        <v>12</v>
      </c>
      <c r="J736" t="s">
        <v>601</v>
      </c>
      <c r="K736" s="9">
        <v>38.43</v>
      </c>
      <c r="L736" t="s">
        <v>17</v>
      </c>
      <c r="M736">
        <v>735</v>
      </c>
      <c r="N736" t="s">
        <v>594</v>
      </c>
      <c r="O736" s="3">
        <f>(Sala[[#This Row],[Hora de Salida]]-Sala[[#This Row],[Hora de llegada]])+IF(Sala[[#This Row],[Estado de la Mesa]]="Ocupada",(TEXT((15/(60*24)),"h:mm")),(TEXT(0,"h:mm")))</f>
        <v>7.9861111111111105E-2</v>
      </c>
      <c r="P736" s="5" t="str">
        <f>TEXT(((SUMIF(Cocina[Número de Orden],Sala[[#This Row],[Número de Orden]],Cocina[Tiempo de Preparación]))/(60*24)),"h:mm")</f>
        <v>1:27</v>
      </c>
      <c r="Q736" s="3">
        <f>MAX((Sala[[#This Row],[Tiempo de permanencia]]-Sala[[#This Row],[Tiempo de preparación]]),0)</f>
        <v>1.9444444444444438E-2</v>
      </c>
      <c r="R736" s="8">
        <f>SUMIF(Cocina[Número de Orden],Sala[[#This Row],[Número de Orden]],Cocina[Ganancia bruta])</f>
        <v>142</v>
      </c>
      <c r="S736" s="8">
        <f>SUMIF(Cocina[Número de Orden],Sala[[#This Row],[Número de Orden]],Cocina[Costo Unitario])</f>
        <v>33</v>
      </c>
      <c r="T736" s="2">
        <f>Sala[[#This Row],[Fecha de Salida]]</f>
        <v>45023</v>
      </c>
      <c r="U736" s="7" t="str">
        <f>TEXT(Sala[[#This Row],[Fecha factura]],"dddd")</f>
        <v>viernes</v>
      </c>
      <c r="V736" t="str">
        <f>IF(Sala[[#This Row],[Tiempo de degustación]]&gt;0,"Sí","No")</f>
        <v>Sí</v>
      </c>
      <c r="W736" s="19">
        <f>IF(Sala[[#This Row],[Cobrada]]="Sí",Sala[[#This Row],[Monto total]],0)</f>
        <v>142</v>
      </c>
    </row>
    <row r="737" spans="1:23" x14ac:dyDescent="0.25">
      <c r="A737">
        <v>17</v>
      </c>
      <c r="B737" t="s">
        <v>208</v>
      </c>
      <c r="C737">
        <v>2</v>
      </c>
      <c r="D737" s="2">
        <v>45023</v>
      </c>
      <c r="E737" s="3">
        <v>4.7222222222222221E-2</v>
      </c>
      <c r="F737" s="2">
        <v>45023</v>
      </c>
      <c r="G737" s="3">
        <v>0.14166666666666666</v>
      </c>
      <c r="H737" s="1" t="s">
        <v>23</v>
      </c>
      <c r="I737" t="s">
        <v>12</v>
      </c>
      <c r="J737" t="s">
        <v>601</v>
      </c>
      <c r="K737" s="9">
        <v>25.91</v>
      </c>
      <c r="L737" t="s">
        <v>28</v>
      </c>
      <c r="M737">
        <v>736</v>
      </c>
      <c r="N737" t="s">
        <v>594</v>
      </c>
      <c r="O737" s="3">
        <f>(Sala[[#This Row],[Hora de Salida]]-Sala[[#This Row],[Hora de llegada]])+IF(Sala[[#This Row],[Estado de la Mesa]]="Ocupada",(TEXT((15/(60*24)),"h:mm")),(TEXT(0,"h:mm")))</f>
        <v>0.10486111111111111</v>
      </c>
      <c r="P737" s="5" t="str">
        <f>TEXT(((SUMIF(Cocina[Número de Orden],Sala[[#This Row],[Número de Orden]],Cocina[Tiempo de Preparación]))/(60*24)),"h:mm")</f>
        <v>1:32</v>
      </c>
      <c r="Q737" s="3">
        <f>MAX((Sala[[#This Row],[Tiempo de permanencia]]-Sala[[#This Row],[Tiempo de preparación]]),0)</f>
        <v>4.0972222222222229E-2</v>
      </c>
      <c r="R737" s="8">
        <f>SUMIF(Cocina[Número de Orden],Sala[[#This Row],[Número de Orden]],Cocina[Ganancia bruta])</f>
        <v>215</v>
      </c>
      <c r="S737" s="8">
        <f>SUMIF(Cocina[Número de Orden],Sala[[#This Row],[Número de Orden]],Cocina[Costo Unitario])</f>
        <v>48</v>
      </c>
      <c r="T737" s="2">
        <f>Sala[[#This Row],[Fecha de Salida]]</f>
        <v>45023</v>
      </c>
      <c r="U737" s="7" t="str">
        <f>TEXT(Sala[[#This Row],[Fecha factura]],"dddd")</f>
        <v>viernes</v>
      </c>
      <c r="V737" t="str">
        <f>IF(Sala[[#This Row],[Tiempo de degustación]]&gt;0,"Sí","No")</f>
        <v>Sí</v>
      </c>
      <c r="W737" s="19">
        <f>IF(Sala[[#This Row],[Cobrada]]="Sí",Sala[[#This Row],[Monto total]],0)</f>
        <v>215</v>
      </c>
    </row>
    <row r="738" spans="1:23" x14ac:dyDescent="0.25">
      <c r="A738">
        <v>6</v>
      </c>
      <c r="B738" t="s">
        <v>579</v>
      </c>
      <c r="C738">
        <v>1</v>
      </c>
      <c r="D738" s="2">
        <v>45023</v>
      </c>
      <c r="E738" s="3">
        <v>2.7083333333333334E-2</v>
      </c>
      <c r="F738" s="2">
        <v>45023</v>
      </c>
      <c r="G738" s="3">
        <v>0.12916666666666668</v>
      </c>
      <c r="H738" s="1" t="s">
        <v>16</v>
      </c>
      <c r="I738" t="s">
        <v>12</v>
      </c>
      <c r="J738" t="s">
        <v>600</v>
      </c>
      <c r="K738" s="9">
        <v>24.09</v>
      </c>
      <c r="L738" t="s">
        <v>9</v>
      </c>
      <c r="M738">
        <v>737</v>
      </c>
      <c r="N738" t="s">
        <v>21</v>
      </c>
      <c r="O738" s="3">
        <f>(Sala[[#This Row],[Hora de Salida]]-Sala[[#This Row],[Hora de llegada]])+IF(Sala[[#This Row],[Estado de la Mesa]]="Ocupada",(TEXT((15/(60*24)),"h:mm")),(TEXT(0,"h:mm")))</f>
        <v>0.10208333333333335</v>
      </c>
      <c r="P738" s="5" t="str">
        <f>TEXT(((SUMIF(Cocina[Número de Orden],Sala[[#This Row],[Número de Orden]],Cocina[Tiempo de Preparación]))/(60*24)),"h:mm")</f>
        <v>0:22</v>
      </c>
      <c r="Q738" s="3">
        <f>MAX((Sala[[#This Row],[Tiempo de permanencia]]-Sala[[#This Row],[Tiempo de preparación]]),0)</f>
        <v>8.6805555555555566E-2</v>
      </c>
      <c r="R738" s="8">
        <f>SUMIF(Cocina[Número de Orden],Sala[[#This Row],[Número de Orden]],Cocina[Ganancia bruta])</f>
        <v>118</v>
      </c>
      <c r="S738" s="8">
        <f>SUMIF(Cocina[Número de Orden],Sala[[#This Row],[Número de Orden]],Cocina[Costo Unitario])</f>
        <v>35</v>
      </c>
      <c r="T738" s="2">
        <f>Sala[[#This Row],[Fecha de Salida]]</f>
        <v>45023</v>
      </c>
      <c r="U738" s="7" t="str">
        <f>TEXT(Sala[[#This Row],[Fecha factura]],"dddd")</f>
        <v>viernes</v>
      </c>
      <c r="V738" t="str">
        <f>IF(Sala[[#This Row],[Tiempo de degustación]]&gt;0,"Sí","No")</f>
        <v>Sí</v>
      </c>
      <c r="W738" s="19">
        <f>IF(Sala[[#This Row],[Cobrada]]="Sí",Sala[[#This Row],[Monto total]],0)</f>
        <v>118</v>
      </c>
    </row>
    <row r="739" spans="1:23" x14ac:dyDescent="0.25">
      <c r="A739">
        <v>15</v>
      </c>
      <c r="B739" t="s">
        <v>458</v>
      </c>
      <c r="C739">
        <v>1</v>
      </c>
      <c r="D739" s="2">
        <v>45023</v>
      </c>
      <c r="E739" s="3">
        <v>3.5416666666666666E-2</v>
      </c>
      <c r="F739" s="2">
        <v>45023</v>
      </c>
      <c r="G739" s="3">
        <v>8.611111111111111E-2</v>
      </c>
      <c r="H739" s="1" t="s">
        <v>7</v>
      </c>
      <c r="I739" t="s">
        <v>8</v>
      </c>
      <c r="J739" t="s">
        <v>601</v>
      </c>
      <c r="K739" s="9">
        <v>17.37</v>
      </c>
      <c r="L739" t="s">
        <v>28</v>
      </c>
      <c r="M739">
        <v>738</v>
      </c>
      <c r="N739" t="s">
        <v>594</v>
      </c>
      <c r="O739" s="3">
        <f>(Sala[[#This Row],[Hora de Salida]]-Sala[[#This Row],[Hora de llegada]])+IF(Sala[[#This Row],[Estado de la Mesa]]="Ocupada",(TEXT((15/(60*24)),"h:mm")),(TEXT(0,"h:mm")))</f>
        <v>6.1111111111111109E-2</v>
      </c>
      <c r="P739" s="5" t="str">
        <f>TEXT(((SUMIF(Cocina[Número de Orden],Sala[[#This Row],[Número de Orden]],Cocina[Tiempo de Preparación]))/(60*24)),"h:mm")</f>
        <v>1:34</v>
      </c>
      <c r="Q739" s="3">
        <f>MAX((Sala[[#This Row],[Tiempo de permanencia]]-Sala[[#This Row],[Tiempo de preparación]]),0)</f>
        <v>0</v>
      </c>
      <c r="R739" s="8">
        <f>SUMIF(Cocina[Número de Orden],Sala[[#This Row],[Número de Orden]],Cocina[Ganancia bruta])</f>
        <v>134</v>
      </c>
      <c r="S739" s="8">
        <f>SUMIF(Cocina[Número de Orden],Sala[[#This Row],[Número de Orden]],Cocina[Costo Unitario])</f>
        <v>41</v>
      </c>
      <c r="T739" s="2">
        <f>Sala[[#This Row],[Fecha de Salida]]</f>
        <v>45023</v>
      </c>
      <c r="U739" s="7" t="str">
        <f>TEXT(Sala[[#This Row],[Fecha factura]],"dddd")</f>
        <v>viernes</v>
      </c>
      <c r="V739" t="str">
        <f>IF(Sala[[#This Row],[Tiempo de degustación]]&gt;0,"Sí","No")</f>
        <v>No</v>
      </c>
      <c r="W739" s="19">
        <f>IF(Sala[[#This Row],[Cobrada]]="Sí",Sala[[#This Row],[Monto total]],0)</f>
        <v>0</v>
      </c>
    </row>
    <row r="740" spans="1:23" x14ac:dyDescent="0.25">
      <c r="A740">
        <v>10</v>
      </c>
      <c r="B740" t="s">
        <v>580</v>
      </c>
      <c r="C740">
        <v>5</v>
      </c>
      <c r="D740" s="2">
        <v>45023</v>
      </c>
      <c r="E740" s="3">
        <v>0.16180555555555556</v>
      </c>
      <c r="F740" s="2">
        <v>45023</v>
      </c>
      <c r="G740" s="3">
        <v>0.25694444444444442</v>
      </c>
      <c r="H740" s="1" t="s">
        <v>16</v>
      </c>
      <c r="I740" t="s">
        <v>8</v>
      </c>
      <c r="J740" t="s">
        <v>600</v>
      </c>
      <c r="K740" s="9">
        <v>33.69</v>
      </c>
      <c r="L740" t="s">
        <v>9</v>
      </c>
      <c r="M740">
        <v>739</v>
      </c>
      <c r="N740" t="s">
        <v>14</v>
      </c>
      <c r="O740" s="3">
        <f>(Sala[[#This Row],[Hora de Salida]]-Sala[[#This Row],[Hora de llegada]])+IF(Sala[[#This Row],[Estado de la Mesa]]="Ocupada",(TEXT((15/(60*24)),"h:mm")),(TEXT(0,"h:mm")))</f>
        <v>9.5138888888888856E-2</v>
      </c>
      <c r="P740" s="5" t="str">
        <f>TEXT(((SUMIF(Cocina[Número de Orden],Sala[[#This Row],[Número de Orden]],Cocina[Tiempo de Preparación]))/(60*24)),"h:mm")</f>
        <v>0:54</v>
      </c>
      <c r="Q740" s="3">
        <f>MAX((Sala[[#This Row],[Tiempo de permanencia]]-Sala[[#This Row],[Tiempo de preparación]]),0)</f>
        <v>5.7638888888888858E-2</v>
      </c>
      <c r="R740" s="8">
        <f>SUMIF(Cocina[Número de Orden],Sala[[#This Row],[Número de Orden]],Cocina[Ganancia bruta])</f>
        <v>46</v>
      </c>
      <c r="S740" s="8">
        <f>SUMIF(Cocina[Número de Orden],Sala[[#This Row],[Número de Orden]],Cocina[Costo Unitario])</f>
        <v>14</v>
      </c>
      <c r="T740" s="2">
        <f>Sala[[#This Row],[Fecha de Salida]]</f>
        <v>45023</v>
      </c>
      <c r="U740" s="7" t="str">
        <f>TEXT(Sala[[#This Row],[Fecha factura]],"dddd")</f>
        <v>viernes</v>
      </c>
      <c r="V740" t="str">
        <f>IF(Sala[[#This Row],[Tiempo de degustación]]&gt;0,"Sí","No")</f>
        <v>Sí</v>
      </c>
      <c r="W740" s="19">
        <f>IF(Sala[[#This Row],[Cobrada]]="Sí",Sala[[#This Row],[Monto total]],0)</f>
        <v>46</v>
      </c>
    </row>
    <row r="741" spans="1:23" x14ac:dyDescent="0.25">
      <c r="A741">
        <v>16</v>
      </c>
      <c r="B741" t="s">
        <v>581</v>
      </c>
      <c r="C741">
        <v>6</v>
      </c>
      <c r="D741" s="2">
        <v>45023</v>
      </c>
      <c r="E741" s="3">
        <v>0.15902777777777777</v>
      </c>
      <c r="F741" s="2">
        <v>45023</v>
      </c>
      <c r="G741" s="3">
        <v>0.26666666666666666</v>
      </c>
      <c r="H741" s="1" t="s">
        <v>11</v>
      </c>
      <c r="I741" t="s">
        <v>8</v>
      </c>
      <c r="J741" t="s">
        <v>600</v>
      </c>
      <c r="K741" s="9">
        <v>16.05</v>
      </c>
      <c r="L741" t="s">
        <v>9</v>
      </c>
      <c r="M741">
        <v>740</v>
      </c>
      <c r="N741" t="s">
        <v>44</v>
      </c>
      <c r="O741" s="3">
        <f>(Sala[[#This Row],[Hora de Salida]]-Sala[[#This Row],[Hora de llegada]])+IF(Sala[[#This Row],[Estado de la Mesa]]="Ocupada",(TEXT((15/(60*24)),"h:mm")),(TEXT(0,"h:mm")))</f>
        <v>0.1076388888888889</v>
      </c>
      <c r="P741" s="5" t="str">
        <f>TEXT(((SUMIF(Cocina[Número de Orden],Sala[[#This Row],[Número de Orden]],Cocina[Tiempo de Preparación]))/(60*24)),"h:mm")</f>
        <v>1:53</v>
      </c>
      <c r="Q741" s="3">
        <f>MAX((Sala[[#This Row],[Tiempo de permanencia]]-Sala[[#This Row],[Tiempo de preparación]]),0)</f>
        <v>2.9166666666666674E-2</v>
      </c>
      <c r="R741" s="8">
        <f>SUMIF(Cocina[Número de Orden],Sala[[#This Row],[Número de Orden]],Cocina[Ganancia bruta])</f>
        <v>293</v>
      </c>
      <c r="S741" s="8">
        <f>SUMIF(Cocina[Número de Orden],Sala[[#This Row],[Número de Orden]],Cocina[Costo Unitario])</f>
        <v>71</v>
      </c>
      <c r="T741" s="2">
        <f>Sala[[#This Row],[Fecha de Salida]]</f>
        <v>45023</v>
      </c>
      <c r="U741" s="7" t="str">
        <f>TEXT(Sala[[#This Row],[Fecha factura]],"dddd")</f>
        <v>viernes</v>
      </c>
      <c r="V741" t="str">
        <f>IF(Sala[[#This Row],[Tiempo de degustación]]&gt;0,"Sí","No")</f>
        <v>Sí</v>
      </c>
      <c r="W741" s="19">
        <f>IF(Sala[[#This Row],[Cobrada]]="Sí",Sala[[#This Row],[Monto total]],0)</f>
        <v>293</v>
      </c>
    </row>
    <row r="742" spans="1:23" x14ac:dyDescent="0.25">
      <c r="A742">
        <v>14</v>
      </c>
      <c r="B742" t="s">
        <v>385</v>
      </c>
      <c r="C742">
        <v>4</v>
      </c>
      <c r="D742" s="2">
        <v>45023</v>
      </c>
      <c r="E742" s="3">
        <v>2.013888888888889E-2</v>
      </c>
      <c r="F742" s="2">
        <v>45023</v>
      </c>
      <c r="G742" s="3">
        <v>0.18263888888888888</v>
      </c>
      <c r="H742" s="1" t="s">
        <v>16</v>
      </c>
      <c r="I742" t="s">
        <v>8</v>
      </c>
      <c r="J742" t="s">
        <v>600</v>
      </c>
      <c r="K742" s="9">
        <v>40.31</v>
      </c>
      <c r="L742" t="s">
        <v>28</v>
      </c>
      <c r="M742">
        <v>741</v>
      </c>
      <c r="N742" t="s">
        <v>34</v>
      </c>
      <c r="O742" s="3">
        <f>(Sala[[#This Row],[Hora de Salida]]-Sala[[#This Row],[Hora de llegada]])+IF(Sala[[#This Row],[Estado de la Mesa]]="Ocupada",(TEXT((15/(60*24)),"h:mm")),(TEXT(0,"h:mm")))</f>
        <v>0.17291666666666664</v>
      </c>
      <c r="P742" s="5" t="str">
        <f>TEXT(((SUMIF(Cocina[Número de Orden],Sala[[#This Row],[Número de Orden]],Cocina[Tiempo de Preparación]))/(60*24)),"h:mm")</f>
        <v>2:45</v>
      </c>
      <c r="Q742" s="3">
        <f>MAX((Sala[[#This Row],[Tiempo de permanencia]]-Sala[[#This Row],[Tiempo de preparación]]),0)</f>
        <v>5.8333333333333307E-2</v>
      </c>
      <c r="R742" s="8">
        <f>SUMIF(Cocina[Número de Orden],Sala[[#This Row],[Número de Orden]],Cocina[Ganancia bruta])</f>
        <v>285</v>
      </c>
      <c r="S742" s="8">
        <f>SUMIF(Cocina[Número de Orden],Sala[[#This Row],[Número de Orden]],Cocina[Costo Unitario])</f>
        <v>67</v>
      </c>
      <c r="T742" s="2">
        <f>Sala[[#This Row],[Fecha de Salida]]</f>
        <v>45023</v>
      </c>
      <c r="U742" s="7" t="str">
        <f>TEXT(Sala[[#This Row],[Fecha factura]],"dddd")</f>
        <v>viernes</v>
      </c>
      <c r="V742" t="str">
        <f>IF(Sala[[#This Row],[Tiempo de degustación]]&gt;0,"Sí","No")</f>
        <v>Sí</v>
      </c>
      <c r="W742" s="19">
        <f>IF(Sala[[#This Row],[Cobrada]]="Sí",Sala[[#This Row],[Monto total]],0)</f>
        <v>285</v>
      </c>
    </row>
    <row r="743" spans="1:23" x14ac:dyDescent="0.25">
      <c r="A743">
        <v>20</v>
      </c>
      <c r="B743" t="s">
        <v>478</v>
      </c>
      <c r="C743">
        <v>4</v>
      </c>
      <c r="D743" s="2">
        <v>45023</v>
      </c>
      <c r="E743" s="3">
        <v>2.5000000000000001E-2</v>
      </c>
      <c r="F743" s="2">
        <v>45023</v>
      </c>
      <c r="G743" s="3">
        <v>9.8611111111111108E-2</v>
      </c>
      <c r="H743" s="1" t="s">
        <v>16</v>
      </c>
      <c r="I743" t="s">
        <v>12</v>
      </c>
      <c r="J743" t="s">
        <v>601</v>
      </c>
      <c r="K743" s="9">
        <v>10.51</v>
      </c>
      <c r="L743" t="s">
        <v>9</v>
      </c>
      <c r="M743">
        <v>742</v>
      </c>
      <c r="N743" t="s">
        <v>14</v>
      </c>
      <c r="O743" s="3">
        <f>(Sala[[#This Row],[Hora de Salida]]-Sala[[#This Row],[Hora de llegada]])+IF(Sala[[#This Row],[Estado de la Mesa]]="Ocupada",(TEXT((15/(60*24)),"h:mm")),(TEXT(0,"h:mm")))</f>
        <v>7.3611111111111099E-2</v>
      </c>
      <c r="P743" s="5" t="str">
        <f>TEXT(((SUMIF(Cocina[Número de Orden],Sala[[#This Row],[Número de Orden]],Cocina[Tiempo de Preparación]))/(60*24)),"h:mm")</f>
        <v>2:25</v>
      </c>
      <c r="Q743" s="3">
        <f>MAX((Sala[[#This Row],[Tiempo de permanencia]]-Sala[[#This Row],[Tiempo de preparación]]),0)</f>
        <v>0</v>
      </c>
      <c r="R743" s="8">
        <f>SUMIF(Cocina[Número de Orden],Sala[[#This Row],[Número de Orden]],Cocina[Ganancia bruta])</f>
        <v>166</v>
      </c>
      <c r="S743" s="8">
        <f>SUMIF(Cocina[Número de Orden],Sala[[#This Row],[Número de Orden]],Cocina[Costo Unitario])</f>
        <v>63</v>
      </c>
      <c r="T743" s="2">
        <f>Sala[[#This Row],[Fecha de Salida]]</f>
        <v>45023</v>
      </c>
      <c r="U743" s="7" t="str">
        <f>TEXT(Sala[[#This Row],[Fecha factura]],"dddd")</f>
        <v>viernes</v>
      </c>
      <c r="V743" t="str">
        <f>IF(Sala[[#This Row],[Tiempo de degustación]]&gt;0,"Sí","No")</f>
        <v>No</v>
      </c>
      <c r="W743" s="19">
        <f>IF(Sala[[#This Row],[Cobrada]]="Sí",Sala[[#This Row],[Monto total]],0)</f>
        <v>0</v>
      </c>
    </row>
    <row r="744" spans="1:23" x14ac:dyDescent="0.25">
      <c r="A744">
        <v>19</v>
      </c>
      <c r="B744" t="s">
        <v>335</v>
      </c>
      <c r="C744">
        <v>2</v>
      </c>
      <c r="D744" s="2">
        <v>45023</v>
      </c>
      <c r="E744" s="3">
        <v>0.15763888888888888</v>
      </c>
      <c r="F744" s="2">
        <v>45023</v>
      </c>
      <c r="G744" s="3">
        <v>0.32222222222222224</v>
      </c>
      <c r="H744" s="1" t="s">
        <v>7</v>
      </c>
      <c r="I744" t="s">
        <v>8</v>
      </c>
      <c r="J744" t="s">
        <v>600</v>
      </c>
      <c r="K744" s="9">
        <v>25.7</v>
      </c>
      <c r="L744" t="s">
        <v>28</v>
      </c>
      <c r="M744">
        <v>743</v>
      </c>
      <c r="N744" t="s">
        <v>18</v>
      </c>
      <c r="O744" s="3">
        <f>(Sala[[#This Row],[Hora de Salida]]-Sala[[#This Row],[Hora de llegada]])+IF(Sala[[#This Row],[Estado de la Mesa]]="Ocupada",(TEXT((15/(60*24)),"h:mm")),(TEXT(0,"h:mm")))</f>
        <v>0.17500000000000002</v>
      </c>
      <c r="P744" s="5" t="str">
        <f>TEXT(((SUMIF(Cocina[Número de Orden],Sala[[#This Row],[Número de Orden]],Cocina[Tiempo de Preparación]))/(60*24)),"h:mm")</f>
        <v>2:23</v>
      </c>
      <c r="Q744" s="3">
        <f>MAX((Sala[[#This Row],[Tiempo de permanencia]]-Sala[[#This Row],[Tiempo de preparación]]),0)</f>
        <v>7.5694444444444467E-2</v>
      </c>
      <c r="R744" s="8">
        <f>SUMIF(Cocina[Número de Orden],Sala[[#This Row],[Número de Orden]],Cocina[Ganancia bruta])</f>
        <v>134</v>
      </c>
      <c r="S744" s="8">
        <f>SUMIF(Cocina[Número de Orden],Sala[[#This Row],[Número de Orden]],Cocina[Costo Unitario])</f>
        <v>39</v>
      </c>
      <c r="T744" s="2">
        <f>Sala[[#This Row],[Fecha de Salida]]</f>
        <v>45023</v>
      </c>
      <c r="U744" s="7" t="str">
        <f>TEXT(Sala[[#This Row],[Fecha factura]],"dddd")</f>
        <v>viernes</v>
      </c>
      <c r="V744" t="str">
        <f>IF(Sala[[#This Row],[Tiempo de degustación]]&gt;0,"Sí","No")</f>
        <v>Sí</v>
      </c>
      <c r="W744" s="19">
        <f>IF(Sala[[#This Row],[Cobrada]]="Sí",Sala[[#This Row],[Monto total]],0)</f>
        <v>134</v>
      </c>
    </row>
    <row r="745" spans="1:23" x14ac:dyDescent="0.25">
      <c r="A745">
        <v>11</v>
      </c>
      <c r="B745" t="s">
        <v>30</v>
      </c>
      <c r="C745">
        <v>1</v>
      </c>
      <c r="D745" s="2">
        <v>45023</v>
      </c>
      <c r="E745" s="3">
        <v>8.2638888888888887E-2</v>
      </c>
      <c r="F745" s="2">
        <v>45023</v>
      </c>
      <c r="G745" s="3">
        <v>0.24236111111111111</v>
      </c>
      <c r="H745" s="1" t="s">
        <v>11</v>
      </c>
      <c r="I745" t="s">
        <v>8</v>
      </c>
      <c r="J745" t="s">
        <v>601</v>
      </c>
      <c r="K745" s="9">
        <v>26.5</v>
      </c>
      <c r="L745" t="s">
        <v>17</v>
      </c>
      <c r="M745">
        <v>744</v>
      </c>
      <c r="N745" t="s">
        <v>594</v>
      </c>
      <c r="O745" s="3">
        <f>(Sala[[#This Row],[Hora de Salida]]-Sala[[#This Row],[Hora de llegada]])+IF(Sala[[#This Row],[Estado de la Mesa]]="Ocupada",(TEXT((15/(60*24)),"h:mm")),(TEXT(0,"h:mm")))</f>
        <v>0.15972222222222221</v>
      </c>
      <c r="P745" s="5" t="str">
        <f>TEXT(((SUMIF(Cocina[Número de Orden],Sala[[#This Row],[Número de Orden]],Cocina[Tiempo de Preparación]))/(60*24)),"h:mm")</f>
        <v>1:07</v>
      </c>
      <c r="Q745" s="3">
        <f>MAX((Sala[[#This Row],[Tiempo de permanencia]]-Sala[[#This Row],[Tiempo de preparación]]),0)</f>
        <v>0.11319444444444443</v>
      </c>
      <c r="R745" s="8">
        <f>SUMIF(Cocina[Número de Orden],Sala[[#This Row],[Número de Orden]],Cocina[Ganancia bruta])</f>
        <v>76</v>
      </c>
      <c r="S745" s="8">
        <f>SUMIF(Cocina[Número de Orden],Sala[[#This Row],[Número de Orden]],Cocina[Costo Unitario])</f>
        <v>27</v>
      </c>
      <c r="T745" s="2">
        <f>Sala[[#This Row],[Fecha de Salida]]</f>
        <v>45023</v>
      </c>
      <c r="U745" s="7" t="str">
        <f>TEXT(Sala[[#This Row],[Fecha factura]],"dddd")</f>
        <v>viernes</v>
      </c>
      <c r="V745" t="str">
        <f>IF(Sala[[#This Row],[Tiempo de degustación]]&gt;0,"Sí","No")</f>
        <v>Sí</v>
      </c>
      <c r="W745" s="19">
        <f>IF(Sala[[#This Row],[Cobrada]]="Sí",Sala[[#This Row],[Monto total]],0)</f>
        <v>76</v>
      </c>
    </row>
    <row r="746" spans="1:23" x14ac:dyDescent="0.25">
      <c r="A746">
        <v>3</v>
      </c>
      <c r="B746" t="s">
        <v>560</v>
      </c>
      <c r="C746">
        <v>1</v>
      </c>
      <c r="D746" s="2">
        <v>45023</v>
      </c>
      <c r="E746" s="3">
        <v>0.10694444444444444</v>
      </c>
      <c r="F746" s="2">
        <v>45023</v>
      </c>
      <c r="G746" s="3">
        <v>0.20277777777777778</v>
      </c>
      <c r="H746" s="1" t="s">
        <v>20</v>
      </c>
      <c r="I746" t="s">
        <v>8</v>
      </c>
      <c r="J746" t="s">
        <v>13</v>
      </c>
      <c r="K746" s="9">
        <v>18.75</v>
      </c>
      <c r="L746" t="s">
        <v>17</v>
      </c>
      <c r="M746">
        <v>745</v>
      </c>
      <c r="N746" t="s">
        <v>32</v>
      </c>
      <c r="O746" s="3">
        <f>(Sala[[#This Row],[Hora de Salida]]-Sala[[#This Row],[Hora de llegada]])+IF(Sala[[#This Row],[Estado de la Mesa]]="Ocupada",(TEXT((15/(60*24)),"h:mm")),(TEXT(0,"h:mm")))</f>
        <v>9.583333333333334E-2</v>
      </c>
      <c r="P746" s="5" t="str">
        <f>TEXT(((SUMIF(Cocina[Número de Orden],Sala[[#This Row],[Número de Orden]],Cocina[Tiempo de Preparación]))/(60*24)),"h:mm")</f>
        <v>1:13</v>
      </c>
      <c r="Q746" s="3">
        <f>MAX((Sala[[#This Row],[Tiempo de permanencia]]-Sala[[#This Row],[Tiempo de preparación]]),0)</f>
        <v>4.5138888888888895E-2</v>
      </c>
      <c r="R746" s="8">
        <f>SUMIF(Cocina[Número de Orden],Sala[[#This Row],[Número de Orden]],Cocina[Ganancia bruta])</f>
        <v>284</v>
      </c>
      <c r="S746" s="8">
        <f>SUMIF(Cocina[Número de Orden],Sala[[#This Row],[Número de Orden]],Cocina[Costo Unitario])</f>
        <v>66</v>
      </c>
      <c r="T746" s="2">
        <f>Sala[[#This Row],[Fecha de Salida]]</f>
        <v>45023</v>
      </c>
      <c r="U746" s="7" t="str">
        <f>TEXT(Sala[[#This Row],[Fecha factura]],"dddd")</f>
        <v>viernes</v>
      </c>
      <c r="V746" t="str">
        <f>IF(Sala[[#This Row],[Tiempo de degustación]]&gt;0,"Sí","No")</f>
        <v>Sí</v>
      </c>
      <c r="W746" s="19">
        <f>IF(Sala[[#This Row],[Cobrada]]="Sí",Sala[[#This Row],[Monto total]],0)</f>
        <v>284</v>
      </c>
    </row>
    <row r="747" spans="1:23" x14ac:dyDescent="0.25">
      <c r="A747">
        <v>13</v>
      </c>
      <c r="B747" t="s">
        <v>565</v>
      </c>
      <c r="C747">
        <v>2</v>
      </c>
      <c r="D747" s="2">
        <v>45023</v>
      </c>
      <c r="E747" s="3">
        <v>0.13194444444444445</v>
      </c>
      <c r="F747" s="2">
        <v>45023</v>
      </c>
      <c r="G747" s="3">
        <v>0.26874999999999999</v>
      </c>
      <c r="H747" s="1" t="s">
        <v>11</v>
      </c>
      <c r="I747" t="s">
        <v>8</v>
      </c>
      <c r="J747" t="s">
        <v>601</v>
      </c>
      <c r="K747" s="9">
        <v>44.9</v>
      </c>
      <c r="L747" t="s">
        <v>28</v>
      </c>
      <c r="M747">
        <v>746</v>
      </c>
      <c r="N747" t="s">
        <v>47</v>
      </c>
      <c r="O747" s="3">
        <f>(Sala[[#This Row],[Hora de Salida]]-Sala[[#This Row],[Hora de llegada]])+IF(Sala[[#This Row],[Estado de la Mesa]]="Ocupada",(TEXT((15/(60*24)),"h:mm")),(TEXT(0,"h:mm")))</f>
        <v>0.1472222222222222</v>
      </c>
      <c r="P747" s="5" t="str">
        <f>TEXT(((SUMIF(Cocina[Número de Orden],Sala[[#This Row],[Número de Orden]],Cocina[Tiempo de Preparación]))/(60*24)),"h:mm")</f>
        <v>1:17</v>
      </c>
      <c r="Q747" s="3">
        <f>MAX((Sala[[#This Row],[Tiempo de permanencia]]-Sala[[#This Row],[Tiempo de preparación]]),0)</f>
        <v>9.3749999999999972E-2</v>
      </c>
      <c r="R747" s="8">
        <f>SUMIF(Cocina[Número de Orden],Sala[[#This Row],[Número de Orden]],Cocina[Ganancia bruta])</f>
        <v>201</v>
      </c>
      <c r="S747" s="8">
        <f>SUMIF(Cocina[Número de Orden],Sala[[#This Row],[Número de Orden]],Cocina[Costo Unitario])</f>
        <v>40</v>
      </c>
      <c r="T747" s="2">
        <f>Sala[[#This Row],[Fecha de Salida]]</f>
        <v>45023</v>
      </c>
      <c r="U747" s="7" t="str">
        <f>TEXT(Sala[[#This Row],[Fecha factura]],"dddd")</f>
        <v>viernes</v>
      </c>
      <c r="V747" t="str">
        <f>IF(Sala[[#This Row],[Tiempo de degustación]]&gt;0,"Sí","No")</f>
        <v>Sí</v>
      </c>
      <c r="W747" s="19">
        <f>IF(Sala[[#This Row],[Cobrada]]="Sí",Sala[[#This Row],[Monto total]],0)</f>
        <v>201</v>
      </c>
    </row>
    <row r="748" spans="1:23" x14ac:dyDescent="0.25">
      <c r="A748">
        <v>16</v>
      </c>
      <c r="B748" t="s">
        <v>582</v>
      </c>
      <c r="C748">
        <v>3</v>
      </c>
      <c r="D748" s="2">
        <v>45023</v>
      </c>
      <c r="E748" s="3">
        <v>0.12013888888888889</v>
      </c>
      <c r="F748" s="2">
        <v>45023</v>
      </c>
      <c r="G748" s="3">
        <v>0.20069444444444445</v>
      </c>
      <c r="H748" s="1" t="s">
        <v>11</v>
      </c>
      <c r="I748" t="s">
        <v>12</v>
      </c>
      <c r="J748" t="s">
        <v>600</v>
      </c>
      <c r="K748" s="9">
        <v>37.229999999999997</v>
      </c>
      <c r="L748" t="s">
        <v>9</v>
      </c>
      <c r="M748">
        <v>747</v>
      </c>
      <c r="N748" t="s">
        <v>34</v>
      </c>
      <c r="O748" s="3">
        <f>(Sala[[#This Row],[Hora de Salida]]-Sala[[#This Row],[Hora de llegada]])+IF(Sala[[#This Row],[Estado de la Mesa]]="Ocupada",(TEXT((15/(60*24)),"h:mm")),(TEXT(0,"h:mm")))</f>
        <v>8.0555555555555561E-2</v>
      </c>
      <c r="P748" s="5" t="str">
        <f>TEXT(((SUMIF(Cocina[Número de Orden],Sala[[#This Row],[Número de Orden]],Cocina[Tiempo de Preparación]))/(60*24)),"h:mm")</f>
        <v>0:28</v>
      </c>
      <c r="Q748" s="3">
        <f>MAX((Sala[[#This Row],[Tiempo de permanencia]]-Sala[[#This Row],[Tiempo de preparación]]),0)</f>
        <v>6.1111111111111116E-2</v>
      </c>
      <c r="R748" s="8">
        <f>SUMIF(Cocina[Número de Orden],Sala[[#This Row],[Número de Orden]],Cocina[Ganancia bruta])</f>
        <v>25</v>
      </c>
      <c r="S748" s="8">
        <f>SUMIF(Cocina[Número de Orden],Sala[[#This Row],[Número de Orden]],Cocina[Costo Unitario])</f>
        <v>15</v>
      </c>
      <c r="T748" s="2">
        <f>Sala[[#This Row],[Fecha de Salida]]</f>
        <v>45023</v>
      </c>
      <c r="U748" s="7" t="str">
        <f>TEXT(Sala[[#This Row],[Fecha factura]],"dddd")</f>
        <v>viernes</v>
      </c>
      <c r="V748" t="str">
        <f>IF(Sala[[#This Row],[Tiempo de degustación]]&gt;0,"Sí","No")</f>
        <v>Sí</v>
      </c>
      <c r="W748" s="19">
        <f>IF(Sala[[#This Row],[Cobrada]]="Sí",Sala[[#This Row],[Monto total]],0)</f>
        <v>25</v>
      </c>
    </row>
    <row r="749" spans="1:23" x14ac:dyDescent="0.25">
      <c r="A749">
        <v>2</v>
      </c>
      <c r="B749" t="s">
        <v>583</v>
      </c>
      <c r="C749">
        <v>4</v>
      </c>
      <c r="D749" s="2">
        <v>45023</v>
      </c>
      <c r="E749" s="3">
        <v>0.10555555555555556</v>
      </c>
      <c r="F749" s="2">
        <v>45023</v>
      </c>
      <c r="G749" s="3">
        <v>0.24861111111111112</v>
      </c>
      <c r="H749" s="1" t="s">
        <v>16</v>
      </c>
      <c r="I749" t="s">
        <v>8</v>
      </c>
      <c r="J749" t="s">
        <v>601</v>
      </c>
      <c r="K749" s="9">
        <v>12.55</v>
      </c>
      <c r="L749" t="s">
        <v>9</v>
      </c>
      <c r="M749">
        <v>748</v>
      </c>
      <c r="N749" t="s">
        <v>29</v>
      </c>
      <c r="O749" s="3">
        <f>(Sala[[#This Row],[Hora de Salida]]-Sala[[#This Row],[Hora de llegada]])+IF(Sala[[#This Row],[Estado de la Mesa]]="Ocupada",(TEXT((15/(60*24)),"h:mm")),(TEXT(0,"h:mm")))</f>
        <v>0.14305555555555555</v>
      </c>
      <c r="P749" s="5" t="str">
        <f>TEXT(((SUMIF(Cocina[Número de Orden],Sala[[#This Row],[Número de Orden]],Cocina[Tiempo de Preparación]))/(60*24)),"h:mm")</f>
        <v>0:37</v>
      </c>
      <c r="Q749" s="3">
        <f>MAX((Sala[[#This Row],[Tiempo de permanencia]]-Sala[[#This Row],[Tiempo de preparación]]),0)</f>
        <v>0.11736111111111111</v>
      </c>
      <c r="R749" s="8">
        <f>SUMIF(Cocina[Número de Orden],Sala[[#This Row],[Número de Orden]],Cocina[Ganancia bruta])</f>
        <v>110</v>
      </c>
      <c r="S749" s="8">
        <f>SUMIF(Cocina[Número de Orden],Sala[[#This Row],[Número de Orden]],Cocina[Costo Unitario])</f>
        <v>34</v>
      </c>
      <c r="T749" s="2">
        <f>Sala[[#This Row],[Fecha de Salida]]</f>
        <v>45023</v>
      </c>
      <c r="U749" s="7" t="str">
        <f>TEXT(Sala[[#This Row],[Fecha factura]],"dddd")</f>
        <v>viernes</v>
      </c>
      <c r="V749" t="str">
        <f>IF(Sala[[#This Row],[Tiempo de degustación]]&gt;0,"Sí","No")</f>
        <v>Sí</v>
      </c>
      <c r="W749" s="19">
        <f>IF(Sala[[#This Row],[Cobrada]]="Sí",Sala[[#This Row],[Monto total]],0)</f>
        <v>110</v>
      </c>
    </row>
    <row r="750" spans="1:23" x14ac:dyDescent="0.25">
      <c r="A750">
        <v>1</v>
      </c>
      <c r="B750" t="s">
        <v>582</v>
      </c>
      <c r="C750">
        <v>2</v>
      </c>
      <c r="D750" s="2">
        <v>45023</v>
      </c>
      <c r="E750" s="3">
        <v>5.6250000000000001E-2</v>
      </c>
      <c r="F750" s="2">
        <v>45023</v>
      </c>
      <c r="G750" s="3">
        <v>0.11944444444444445</v>
      </c>
      <c r="H750" s="1" t="s">
        <v>23</v>
      </c>
      <c r="I750" t="s">
        <v>8</v>
      </c>
      <c r="J750" t="s">
        <v>600</v>
      </c>
      <c r="K750" s="9">
        <v>24.12</v>
      </c>
      <c r="L750" t="s">
        <v>28</v>
      </c>
      <c r="M750">
        <v>749</v>
      </c>
      <c r="N750" t="s">
        <v>593</v>
      </c>
      <c r="O750" s="3">
        <f>(Sala[[#This Row],[Hora de Salida]]-Sala[[#This Row],[Hora de llegada]])+IF(Sala[[#This Row],[Estado de la Mesa]]="Ocupada",(TEXT((15/(60*24)),"h:mm")),(TEXT(0,"h:mm")))</f>
        <v>7.3611111111111113E-2</v>
      </c>
      <c r="P750" s="5" t="str">
        <f>TEXT(((SUMIF(Cocina[Número de Orden],Sala[[#This Row],[Número de Orden]],Cocina[Tiempo de Preparación]))/(60*24)),"h:mm")</f>
        <v>0:08</v>
      </c>
      <c r="Q750" s="3">
        <f>MAX((Sala[[#This Row],[Tiempo de permanencia]]-Sala[[#This Row],[Tiempo de preparación]]),0)</f>
        <v>6.8055555555555564E-2</v>
      </c>
      <c r="R750" s="8">
        <f>SUMIF(Cocina[Número de Orden],Sala[[#This Row],[Número de Orden]],Cocina[Ganancia bruta])</f>
        <v>70</v>
      </c>
      <c r="S750" s="8">
        <f>SUMIF(Cocina[Número de Orden],Sala[[#This Row],[Número de Orden]],Cocina[Costo Unitario])</f>
        <v>21</v>
      </c>
      <c r="T750" s="2">
        <f>Sala[[#This Row],[Fecha de Salida]]</f>
        <v>45023</v>
      </c>
      <c r="U750" s="7" t="str">
        <f>TEXT(Sala[[#This Row],[Fecha factura]],"dddd")</f>
        <v>viernes</v>
      </c>
      <c r="V750" t="str">
        <f>IF(Sala[[#This Row],[Tiempo de degustación]]&gt;0,"Sí","No")</f>
        <v>Sí</v>
      </c>
      <c r="W750" s="19">
        <f>IF(Sala[[#This Row],[Cobrada]]="Sí",Sala[[#This Row],[Monto total]],0)</f>
        <v>70</v>
      </c>
    </row>
    <row r="751" spans="1:23" x14ac:dyDescent="0.25">
      <c r="A751">
        <v>6</v>
      </c>
      <c r="B751" t="s">
        <v>584</v>
      </c>
      <c r="C751">
        <v>4</v>
      </c>
      <c r="D751" s="2">
        <v>45023</v>
      </c>
      <c r="E751" s="3">
        <v>7.3611111111111113E-2</v>
      </c>
      <c r="F751" s="2">
        <v>45023</v>
      </c>
      <c r="G751" s="3">
        <v>0.125</v>
      </c>
      <c r="H751" s="1" t="s">
        <v>11</v>
      </c>
      <c r="I751" t="s">
        <v>8</v>
      </c>
      <c r="J751" t="s">
        <v>601</v>
      </c>
      <c r="K751" s="9">
        <v>21.82</v>
      </c>
      <c r="L751" t="s">
        <v>17</v>
      </c>
      <c r="M751">
        <v>750</v>
      </c>
      <c r="N751" t="s">
        <v>32</v>
      </c>
      <c r="O751" s="3">
        <f>(Sala[[#This Row],[Hora de Salida]]-Sala[[#This Row],[Hora de llegada]])+IF(Sala[[#This Row],[Estado de la Mesa]]="Ocupada",(TEXT((15/(60*24)),"h:mm")),(TEXT(0,"h:mm")))</f>
        <v>5.1388888888888887E-2</v>
      </c>
      <c r="P751" s="5" t="str">
        <f>TEXT(((SUMIF(Cocina[Número de Orden],Sala[[#This Row],[Número de Orden]],Cocina[Tiempo de Preparación]))/(60*24)),"h:mm")</f>
        <v>1:26</v>
      </c>
      <c r="Q751" s="3">
        <f>MAX((Sala[[#This Row],[Tiempo de permanencia]]-Sala[[#This Row],[Tiempo de preparación]]),0)</f>
        <v>0</v>
      </c>
      <c r="R751" s="8">
        <f>SUMIF(Cocina[Número de Orden],Sala[[#This Row],[Número de Orden]],Cocina[Ganancia bruta])</f>
        <v>119</v>
      </c>
      <c r="S751" s="8">
        <f>SUMIF(Cocina[Número de Orden],Sala[[#This Row],[Número de Orden]],Cocina[Costo Unitario])</f>
        <v>34</v>
      </c>
      <c r="T751" s="2">
        <f>Sala[[#This Row],[Fecha de Salida]]</f>
        <v>45023</v>
      </c>
      <c r="U751" s="7" t="str">
        <f>TEXT(Sala[[#This Row],[Fecha factura]],"dddd")</f>
        <v>viernes</v>
      </c>
      <c r="V751" t="str">
        <f>IF(Sala[[#This Row],[Tiempo de degustación]]&gt;0,"Sí","No")</f>
        <v>No</v>
      </c>
      <c r="W751" s="19">
        <f>IF(Sala[[#This Row],[Cobrada]]="Sí",Sala[[#This Row],[Monto total]],0)</f>
        <v>0</v>
      </c>
    </row>
    <row r="752" spans="1:23" x14ac:dyDescent="0.25">
      <c r="A752">
        <v>17</v>
      </c>
      <c r="B752" t="s">
        <v>396</v>
      </c>
      <c r="C752">
        <v>6</v>
      </c>
      <c r="D752" s="2">
        <v>45023</v>
      </c>
      <c r="E752" s="3">
        <v>6.3888888888888884E-2</v>
      </c>
      <c r="F752" s="2">
        <v>45023</v>
      </c>
      <c r="G752" s="3">
        <v>0.13194444444444445</v>
      </c>
      <c r="H752" s="1" t="s">
        <v>16</v>
      </c>
      <c r="I752" t="s">
        <v>12</v>
      </c>
      <c r="J752" t="s">
        <v>601</v>
      </c>
      <c r="K752" s="9">
        <v>49.35</v>
      </c>
      <c r="L752" t="s">
        <v>17</v>
      </c>
      <c r="M752">
        <v>751</v>
      </c>
      <c r="N752" t="s">
        <v>18</v>
      </c>
      <c r="O752" s="3">
        <f>(Sala[[#This Row],[Hora de Salida]]-Sala[[#This Row],[Hora de llegada]])+IF(Sala[[#This Row],[Estado de la Mesa]]="Ocupada",(TEXT((15/(60*24)),"h:mm")),(TEXT(0,"h:mm")))</f>
        <v>6.8055555555555564E-2</v>
      </c>
      <c r="P752" s="5" t="str">
        <f>TEXT(((SUMIF(Cocina[Número de Orden],Sala[[#This Row],[Número de Orden]],Cocina[Tiempo de Preparación]))/(60*24)),"h:mm")</f>
        <v>1:27</v>
      </c>
      <c r="Q752" s="3">
        <f>MAX((Sala[[#This Row],[Tiempo de permanencia]]-Sala[[#This Row],[Tiempo de preparación]]),0)</f>
        <v>7.6388888888888964E-3</v>
      </c>
      <c r="R752" s="8">
        <f>SUMIF(Cocina[Número de Orden],Sala[[#This Row],[Número de Orden]],Cocina[Ganancia bruta])</f>
        <v>170</v>
      </c>
      <c r="S752" s="8">
        <f>SUMIF(Cocina[Número de Orden],Sala[[#This Row],[Número de Orden]],Cocina[Costo Unitario])</f>
        <v>45</v>
      </c>
      <c r="T752" s="2">
        <f>Sala[[#This Row],[Fecha de Salida]]</f>
        <v>45023</v>
      </c>
      <c r="U752" s="7" t="str">
        <f>TEXT(Sala[[#This Row],[Fecha factura]],"dddd")</f>
        <v>viernes</v>
      </c>
      <c r="V752" t="str">
        <f>IF(Sala[[#This Row],[Tiempo de degustación]]&gt;0,"Sí","No")</f>
        <v>Sí</v>
      </c>
      <c r="W752" s="19">
        <f>IF(Sala[[#This Row],[Cobrada]]="Sí",Sala[[#This Row],[Monto total]],0)</f>
        <v>170</v>
      </c>
    </row>
    <row r="753" spans="1:23" x14ac:dyDescent="0.25">
      <c r="A753">
        <v>3</v>
      </c>
      <c r="B753" t="s">
        <v>398</v>
      </c>
      <c r="C753">
        <v>5</v>
      </c>
      <c r="D753" s="2">
        <v>45023</v>
      </c>
      <c r="E753" s="3">
        <v>8.6805555555555552E-2</v>
      </c>
      <c r="F753" s="2">
        <v>45023</v>
      </c>
      <c r="G753" s="3">
        <v>0.18263888888888888</v>
      </c>
      <c r="H753" s="1" t="s">
        <v>7</v>
      </c>
      <c r="I753" t="s">
        <v>8</v>
      </c>
      <c r="J753" t="s">
        <v>601</v>
      </c>
      <c r="K753" s="9">
        <v>46.27</v>
      </c>
      <c r="L753" t="s">
        <v>17</v>
      </c>
      <c r="M753">
        <v>752</v>
      </c>
      <c r="N753" t="s">
        <v>593</v>
      </c>
      <c r="O753" s="3">
        <f>(Sala[[#This Row],[Hora de Salida]]-Sala[[#This Row],[Hora de llegada]])+IF(Sala[[#This Row],[Estado de la Mesa]]="Ocupada",(TEXT((15/(60*24)),"h:mm")),(TEXT(0,"h:mm")))</f>
        <v>9.5833333333333326E-2</v>
      </c>
      <c r="P753" s="5" t="str">
        <f>TEXT(((SUMIF(Cocina[Número de Orden],Sala[[#This Row],[Número de Orden]],Cocina[Tiempo de Preparación]))/(60*24)),"h:mm")</f>
        <v>0:30</v>
      </c>
      <c r="Q753" s="3">
        <f>MAX((Sala[[#This Row],[Tiempo de permanencia]]-Sala[[#This Row],[Tiempo de preparación]]),0)</f>
        <v>7.4999999999999997E-2</v>
      </c>
      <c r="R753" s="8">
        <f>SUMIF(Cocina[Número de Orden],Sala[[#This Row],[Número de Orden]],Cocina[Ganancia bruta])</f>
        <v>60</v>
      </c>
      <c r="S753" s="8">
        <f>SUMIF(Cocina[Número de Orden],Sala[[#This Row],[Número de Orden]],Cocina[Costo Unitario])</f>
        <v>18</v>
      </c>
      <c r="T753" s="2">
        <f>Sala[[#This Row],[Fecha de Salida]]</f>
        <v>45023</v>
      </c>
      <c r="U753" s="7" t="str">
        <f>TEXT(Sala[[#This Row],[Fecha factura]],"dddd")</f>
        <v>viernes</v>
      </c>
      <c r="V753" t="str">
        <f>IF(Sala[[#This Row],[Tiempo de degustación]]&gt;0,"Sí","No")</f>
        <v>Sí</v>
      </c>
      <c r="W753" s="19">
        <f>IF(Sala[[#This Row],[Cobrada]]="Sí",Sala[[#This Row],[Monto total]],0)</f>
        <v>60</v>
      </c>
    </row>
    <row r="754" spans="1:23" x14ac:dyDescent="0.25">
      <c r="A754">
        <v>11</v>
      </c>
      <c r="B754" t="s">
        <v>297</v>
      </c>
      <c r="C754">
        <v>4</v>
      </c>
      <c r="D754" s="2">
        <v>45023</v>
      </c>
      <c r="E754" s="3">
        <v>0.10208333333333333</v>
      </c>
      <c r="F754" s="2">
        <v>45023</v>
      </c>
      <c r="G754" s="3">
        <v>0.19305555555555556</v>
      </c>
      <c r="H754" s="1" t="s">
        <v>23</v>
      </c>
      <c r="I754" t="s">
        <v>8</v>
      </c>
      <c r="J754" t="s">
        <v>600</v>
      </c>
      <c r="K754" s="9">
        <v>26.24</v>
      </c>
      <c r="L754" t="s">
        <v>17</v>
      </c>
      <c r="M754">
        <v>753</v>
      </c>
      <c r="N754" t="s">
        <v>47</v>
      </c>
      <c r="O754" s="3">
        <f>(Sala[[#This Row],[Hora de Salida]]-Sala[[#This Row],[Hora de llegada]])+IF(Sala[[#This Row],[Estado de la Mesa]]="Ocupada",(TEXT((15/(60*24)),"h:mm")),(TEXT(0,"h:mm")))</f>
        <v>9.0972222222222232E-2</v>
      </c>
      <c r="P754" s="5" t="str">
        <f>TEXT(((SUMIF(Cocina[Número de Orden],Sala[[#This Row],[Número de Orden]],Cocina[Tiempo de Preparación]))/(60*24)),"h:mm")</f>
        <v>2:08</v>
      </c>
      <c r="Q754" s="3">
        <f>MAX((Sala[[#This Row],[Tiempo de permanencia]]-Sala[[#This Row],[Tiempo de preparación]]),0)</f>
        <v>2.0833333333333398E-3</v>
      </c>
      <c r="R754" s="8">
        <f>SUMIF(Cocina[Número de Orden],Sala[[#This Row],[Número de Orden]],Cocina[Ganancia bruta])</f>
        <v>163</v>
      </c>
      <c r="S754" s="8">
        <f>SUMIF(Cocina[Número de Orden],Sala[[#This Row],[Número de Orden]],Cocina[Costo Unitario])</f>
        <v>69</v>
      </c>
      <c r="T754" s="2">
        <f>Sala[[#This Row],[Fecha de Salida]]</f>
        <v>45023</v>
      </c>
      <c r="U754" s="7" t="str">
        <f>TEXT(Sala[[#This Row],[Fecha factura]],"dddd")</f>
        <v>viernes</v>
      </c>
      <c r="V754" t="str">
        <f>IF(Sala[[#This Row],[Tiempo de degustación]]&gt;0,"Sí","No")</f>
        <v>Sí</v>
      </c>
      <c r="W754" s="19">
        <f>IF(Sala[[#This Row],[Cobrada]]="Sí",Sala[[#This Row],[Monto total]],0)</f>
        <v>163</v>
      </c>
    </row>
    <row r="755" spans="1:23" x14ac:dyDescent="0.25">
      <c r="A755">
        <v>8</v>
      </c>
      <c r="B755" t="s">
        <v>374</v>
      </c>
      <c r="C755">
        <v>3</v>
      </c>
      <c r="D755" s="2">
        <v>45023</v>
      </c>
      <c r="E755" s="3">
        <v>0.13958333333333334</v>
      </c>
      <c r="F755" s="2">
        <v>45023</v>
      </c>
      <c r="G755" s="3">
        <v>0.19166666666666668</v>
      </c>
      <c r="H755" s="1" t="s">
        <v>7</v>
      </c>
      <c r="I755" t="s">
        <v>8</v>
      </c>
      <c r="J755" t="s">
        <v>601</v>
      </c>
      <c r="K755" s="9">
        <v>42.74</v>
      </c>
      <c r="L755" t="s">
        <v>9</v>
      </c>
      <c r="M755">
        <v>754</v>
      </c>
      <c r="N755" t="s">
        <v>594</v>
      </c>
      <c r="O755" s="3">
        <f>(Sala[[#This Row],[Hora de Salida]]-Sala[[#This Row],[Hora de llegada]])+IF(Sala[[#This Row],[Estado de la Mesa]]="Ocupada",(TEXT((15/(60*24)),"h:mm")),(TEXT(0,"h:mm")))</f>
        <v>5.2083333333333343E-2</v>
      </c>
      <c r="P755" s="5" t="str">
        <f>TEXT(((SUMIF(Cocina[Número de Orden],Sala[[#This Row],[Número de Orden]],Cocina[Tiempo de Preparación]))/(60*24)),"h:mm")</f>
        <v>1:29</v>
      </c>
      <c r="Q755" s="3">
        <f>MAX((Sala[[#This Row],[Tiempo de permanencia]]-Sala[[#This Row],[Tiempo de preparación]]),0)</f>
        <v>0</v>
      </c>
      <c r="R755" s="8">
        <f>SUMIF(Cocina[Número de Orden],Sala[[#This Row],[Número de Orden]],Cocina[Ganancia bruta])</f>
        <v>237</v>
      </c>
      <c r="S755" s="8">
        <f>SUMIF(Cocina[Número de Orden],Sala[[#This Row],[Número de Orden]],Cocina[Costo Unitario])</f>
        <v>46</v>
      </c>
      <c r="T755" s="2">
        <f>Sala[[#This Row],[Fecha de Salida]]</f>
        <v>45023</v>
      </c>
      <c r="U755" s="7" t="str">
        <f>TEXT(Sala[[#This Row],[Fecha factura]],"dddd")</f>
        <v>viernes</v>
      </c>
      <c r="V755" t="str">
        <f>IF(Sala[[#This Row],[Tiempo de degustación]]&gt;0,"Sí","No")</f>
        <v>No</v>
      </c>
      <c r="W755" s="19">
        <f>IF(Sala[[#This Row],[Cobrada]]="Sí",Sala[[#This Row],[Monto total]],0)</f>
        <v>0</v>
      </c>
    </row>
    <row r="756" spans="1:23" x14ac:dyDescent="0.25">
      <c r="A756">
        <v>12</v>
      </c>
      <c r="B756" t="s">
        <v>585</v>
      </c>
      <c r="C756">
        <v>3</v>
      </c>
      <c r="D756" s="2">
        <v>45023</v>
      </c>
      <c r="E756" s="3">
        <v>8.4027777777777785E-2</v>
      </c>
      <c r="F756" s="2">
        <v>45023</v>
      </c>
      <c r="G756" s="3">
        <v>0.18541666666666667</v>
      </c>
      <c r="H756" s="1" t="s">
        <v>16</v>
      </c>
      <c r="I756" t="s">
        <v>8</v>
      </c>
      <c r="J756" t="s">
        <v>601</v>
      </c>
      <c r="K756" s="9">
        <v>26.65</v>
      </c>
      <c r="L756" t="s">
        <v>28</v>
      </c>
      <c r="M756">
        <v>755</v>
      </c>
      <c r="N756" t="s">
        <v>18</v>
      </c>
      <c r="O756" s="3">
        <f>(Sala[[#This Row],[Hora de Salida]]-Sala[[#This Row],[Hora de llegada]])+IF(Sala[[#This Row],[Estado de la Mesa]]="Ocupada",(TEXT((15/(60*24)),"h:mm")),(TEXT(0,"h:mm")))</f>
        <v>0.11180555555555556</v>
      </c>
      <c r="P756" s="5" t="str">
        <f>TEXT(((SUMIF(Cocina[Número de Orden],Sala[[#This Row],[Número de Orden]],Cocina[Tiempo de Preparación]))/(60*24)),"h:mm")</f>
        <v>1:49</v>
      </c>
      <c r="Q756" s="3">
        <f>MAX((Sala[[#This Row],[Tiempo de permanencia]]-Sala[[#This Row],[Tiempo de preparación]]),0)</f>
        <v>3.6111111111111122E-2</v>
      </c>
      <c r="R756" s="8">
        <f>SUMIF(Cocina[Número de Orden],Sala[[#This Row],[Número de Orden]],Cocina[Ganancia bruta])</f>
        <v>211</v>
      </c>
      <c r="S756" s="8">
        <f>SUMIF(Cocina[Número de Orden],Sala[[#This Row],[Número de Orden]],Cocina[Costo Unitario])</f>
        <v>56</v>
      </c>
      <c r="T756" s="2">
        <f>Sala[[#This Row],[Fecha de Salida]]</f>
        <v>45023</v>
      </c>
      <c r="U756" s="7" t="str">
        <f>TEXT(Sala[[#This Row],[Fecha factura]],"dddd")</f>
        <v>viernes</v>
      </c>
      <c r="V756" t="str">
        <f>IF(Sala[[#This Row],[Tiempo de degustación]]&gt;0,"Sí","No")</f>
        <v>Sí</v>
      </c>
      <c r="W756" s="19">
        <f>IF(Sala[[#This Row],[Cobrada]]="Sí",Sala[[#This Row],[Monto total]],0)</f>
        <v>211</v>
      </c>
    </row>
    <row r="757" spans="1:23" x14ac:dyDescent="0.25">
      <c r="A757">
        <v>11</v>
      </c>
      <c r="B757" t="s">
        <v>586</v>
      </c>
      <c r="C757">
        <v>1</v>
      </c>
      <c r="D757" s="2">
        <v>45023</v>
      </c>
      <c r="E757" s="3">
        <v>0.16180555555555556</v>
      </c>
      <c r="F757" s="2">
        <v>45023</v>
      </c>
      <c r="G757" s="3">
        <v>0.32708333333333334</v>
      </c>
      <c r="H757" s="1" t="s">
        <v>11</v>
      </c>
      <c r="I757" t="s">
        <v>25</v>
      </c>
      <c r="J757" t="s">
        <v>601</v>
      </c>
      <c r="K757" s="9">
        <v>31.75</v>
      </c>
      <c r="L757" t="s">
        <v>17</v>
      </c>
      <c r="M757">
        <v>756</v>
      </c>
      <c r="N757" t="s">
        <v>593</v>
      </c>
      <c r="O757" s="3">
        <f>(Sala[[#This Row],[Hora de Salida]]-Sala[[#This Row],[Hora de llegada]])+IF(Sala[[#This Row],[Estado de la Mesa]]="Ocupada",(TEXT((15/(60*24)),"h:mm")),(TEXT(0,"h:mm")))</f>
        <v>0.16527777777777777</v>
      </c>
      <c r="P757" s="5" t="str">
        <f>TEXT(((SUMIF(Cocina[Número de Orden],Sala[[#This Row],[Número de Orden]],Cocina[Tiempo de Preparación]))/(60*24)),"h:mm")</f>
        <v>0:34</v>
      </c>
      <c r="Q757" s="3">
        <f>MAX((Sala[[#This Row],[Tiempo de permanencia]]-Sala[[#This Row],[Tiempo de preparación]]),0)</f>
        <v>0.14166666666666666</v>
      </c>
      <c r="R757" s="8">
        <f>SUMIF(Cocina[Número de Orden],Sala[[#This Row],[Número de Orden]],Cocina[Ganancia bruta])</f>
        <v>50</v>
      </c>
      <c r="S757" s="8">
        <f>SUMIF(Cocina[Número de Orden],Sala[[#This Row],[Número de Orden]],Cocina[Costo Unitario])</f>
        <v>30</v>
      </c>
      <c r="T757" s="2">
        <f>Sala[[#This Row],[Fecha de Salida]]</f>
        <v>45023</v>
      </c>
      <c r="U757" s="7" t="str">
        <f>TEXT(Sala[[#This Row],[Fecha factura]],"dddd")</f>
        <v>viernes</v>
      </c>
      <c r="V757" t="str">
        <f>IF(Sala[[#This Row],[Tiempo de degustación]]&gt;0,"Sí","No")</f>
        <v>Sí</v>
      </c>
      <c r="W757" s="19">
        <f>IF(Sala[[#This Row],[Cobrada]]="Sí",Sala[[#This Row],[Monto total]],0)</f>
        <v>50</v>
      </c>
    </row>
    <row r="758" spans="1:23" x14ac:dyDescent="0.25">
      <c r="A758">
        <v>3</v>
      </c>
      <c r="B758" t="s">
        <v>587</v>
      </c>
      <c r="C758">
        <v>6</v>
      </c>
      <c r="D758" s="2">
        <v>45023</v>
      </c>
      <c r="E758" s="3">
        <v>7.4305555555555555E-2</v>
      </c>
      <c r="F758" s="2">
        <v>45023</v>
      </c>
      <c r="G758" s="3">
        <v>0.19583333333333333</v>
      </c>
      <c r="H758" s="1" t="s">
        <v>16</v>
      </c>
      <c r="I758" t="s">
        <v>8</v>
      </c>
      <c r="J758" t="s">
        <v>600</v>
      </c>
      <c r="K758" s="9">
        <v>10.029999999999999</v>
      </c>
      <c r="L758" t="s">
        <v>9</v>
      </c>
      <c r="M758">
        <v>757</v>
      </c>
      <c r="N758" t="s">
        <v>18</v>
      </c>
      <c r="O758" s="3">
        <f>(Sala[[#This Row],[Hora de Salida]]-Sala[[#This Row],[Hora de llegada]])+IF(Sala[[#This Row],[Estado de la Mesa]]="Ocupada",(TEXT((15/(60*24)),"h:mm")),(TEXT(0,"h:mm")))</f>
        <v>0.12152777777777778</v>
      </c>
      <c r="P758" s="5" t="str">
        <f>TEXT(((SUMIF(Cocina[Número de Orden],Sala[[#This Row],[Número de Orden]],Cocina[Tiempo de Preparación]))/(60*24)),"h:mm")</f>
        <v>0:40</v>
      </c>
      <c r="Q758" s="3">
        <f>MAX((Sala[[#This Row],[Tiempo de permanencia]]-Sala[[#This Row],[Tiempo de preparación]]),0)</f>
        <v>9.375E-2</v>
      </c>
      <c r="R758" s="8">
        <f>SUMIF(Cocina[Número de Orden],Sala[[#This Row],[Número de Orden]],Cocina[Ganancia bruta])</f>
        <v>60</v>
      </c>
      <c r="S758" s="8">
        <f>SUMIF(Cocina[Número de Orden],Sala[[#This Row],[Número de Orden]],Cocina[Costo Unitario])</f>
        <v>18</v>
      </c>
      <c r="T758" s="2">
        <f>Sala[[#This Row],[Fecha de Salida]]</f>
        <v>45023</v>
      </c>
      <c r="U758" s="7" t="str">
        <f>TEXT(Sala[[#This Row],[Fecha factura]],"dddd")</f>
        <v>viernes</v>
      </c>
      <c r="V758" t="str">
        <f>IF(Sala[[#This Row],[Tiempo de degustación]]&gt;0,"Sí","No")</f>
        <v>Sí</v>
      </c>
      <c r="W758" s="19">
        <f>IF(Sala[[#This Row],[Cobrada]]="Sí",Sala[[#This Row],[Monto total]],0)</f>
        <v>60</v>
      </c>
    </row>
    <row r="759" spans="1:23" x14ac:dyDescent="0.25">
      <c r="A759">
        <v>18</v>
      </c>
      <c r="B759" t="s">
        <v>588</v>
      </c>
      <c r="C759">
        <v>4</v>
      </c>
      <c r="D759" s="2">
        <v>45023</v>
      </c>
      <c r="E759" s="3">
        <v>1.1805555555555555E-2</v>
      </c>
      <c r="F759" s="2">
        <v>45023</v>
      </c>
      <c r="G759" s="3">
        <v>9.0277777777777776E-2</v>
      </c>
      <c r="H759" s="1" t="s">
        <v>7</v>
      </c>
      <c r="I759" t="s">
        <v>12</v>
      </c>
      <c r="J759" t="s">
        <v>13</v>
      </c>
      <c r="K759" s="9">
        <v>27.04</v>
      </c>
      <c r="L759" t="s">
        <v>9</v>
      </c>
      <c r="M759">
        <v>758</v>
      </c>
      <c r="N759" t="s">
        <v>593</v>
      </c>
      <c r="O759" s="3">
        <f>(Sala[[#This Row],[Hora de Salida]]-Sala[[#This Row],[Hora de llegada]])+IF(Sala[[#This Row],[Estado de la Mesa]]="Ocupada",(TEXT((15/(60*24)),"h:mm")),(TEXT(0,"h:mm")))</f>
        <v>7.8472222222222221E-2</v>
      </c>
      <c r="P759" s="5" t="str">
        <f>TEXT(((SUMIF(Cocina[Número de Orden],Sala[[#This Row],[Número de Orden]],Cocina[Tiempo de Preparación]))/(60*24)),"h:mm")</f>
        <v>0:41</v>
      </c>
      <c r="Q759" s="3">
        <f>MAX((Sala[[#This Row],[Tiempo de permanencia]]-Sala[[#This Row],[Tiempo de preparación]]),0)</f>
        <v>0.05</v>
      </c>
      <c r="R759" s="8">
        <f>SUMIF(Cocina[Número de Orden],Sala[[#This Row],[Número de Orden]],Cocina[Ganancia bruta])</f>
        <v>52</v>
      </c>
      <c r="S759" s="8">
        <f>SUMIF(Cocina[Número de Orden],Sala[[#This Row],[Número de Orden]],Cocina[Costo Unitario])</f>
        <v>31</v>
      </c>
      <c r="T759" s="2">
        <f>Sala[[#This Row],[Fecha de Salida]]</f>
        <v>45023</v>
      </c>
      <c r="U759" s="7" t="str">
        <f>TEXT(Sala[[#This Row],[Fecha factura]],"dddd")</f>
        <v>viernes</v>
      </c>
      <c r="V759" t="str">
        <f>IF(Sala[[#This Row],[Tiempo de degustación]]&gt;0,"Sí","No")</f>
        <v>Sí</v>
      </c>
      <c r="W759" s="19">
        <f>IF(Sala[[#This Row],[Cobrada]]="Sí",Sala[[#This Row],[Monto total]],0)</f>
        <v>52</v>
      </c>
    </row>
    <row r="760" spans="1:23" x14ac:dyDescent="0.25">
      <c r="A760">
        <v>20</v>
      </c>
      <c r="B760" t="s">
        <v>589</v>
      </c>
      <c r="C760">
        <v>5</v>
      </c>
      <c r="D760" s="2">
        <v>45023</v>
      </c>
      <c r="E760" s="3">
        <v>2.7777777777777776E-2</v>
      </c>
      <c r="F760" s="2">
        <v>45023</v>
      </c>
      <c r="G760" s="3">
        <v>0.15625</v>
      </c>
      <c r="H760" s="1" t="s">
        <v>11</v>
      </c>
      <c r="I760" t="s">
        <v>8</v>
      </c>
      <c r="J760" t="s">
        <v>601</v>
      </c>
      <c r="K760" s="9">
        <v>13.7</v>
      </c>
      <c r="L760" t="s">
        <v>9</v>
      </c>
      <c r="M760">
        <v>759</v>
      </c>
      <c r="N760" t="s">
        <v>59</v>
      </c>
      <c r="O760" s="3">
        <f>(Sala[[#This Row],[Hora de Salida]]-Sala[[#This Row],[Hora de llegada]])+IF(Sala[[#This Row],[Estado de la Mesa]]="Ocupada",(TEXT((15/(60*24)),"h:mm")),(TEXT(0,"h:mm")))</f>
        <v>0.12847222222222221</v>
      </c>
      <c r="P760" s="5" t="str">
        <f>TEXT(((SUMIF(Cocina[Número de Orden],Sala[[#This Row],[Número de Orden]],Cocina[Tiempo de Preparación]))/(60*24)),"h:mm")</f>
        <v>3:16</v>
      </c>
      <c r="Q760" s="3">
        <f>MAX((Sala[[#This Row],[Tiempo de permanencia]]-Sala[[#This Row],[Tiempo de preparación]]),0)</f>
        <v>0</v>
      </c>
      <c r="R760" s="8">
        <f>SUMIF(Cocina[Número de Orden],Sala[[#This Row],[Número de Orden]],Cocina[Ganancia bruta])</f>
        <v>342</v>
      </c>
      <c r="S760" s="8">
        <f>SUMIF(Cocina[Número de Orden],Sala[[#This Row],[Número de Orden]],Cocina[Costo Unitario])</f>
        <v>68</v>
      </c>
      <c r="T760" s="2">
        <f>Sala[[#This Row],[Fecha de Salida]]</f>
        <v>45023</v>
      </c>
      <c r="U760" s="7" t="str">
        <f>TEXT(Sala[[#This Row],[Fecha factura]],"dddd")</f>
        <v>viernes</v>
      </c>
      <c r="V760" t="str">
        <f>IF(Sala[[#This Row],[Tiempo de degustación]]&gt;0,"Sí","No")</f>
        <v>No</v>
      </c>
      <c r="W760" s="19">
        <f>IF(Sala[[#This Row],[Cobrada]]="Sí",Sala[[#This Row],[Monto total]],0)</f>
        <v>0</v>
      </c>
    </row>
    <row r="761" spans="1:23" x14ac:dyDescent="0.25">
      <c r="A761">
        <v>5</v>
      </c>
      <c r="B761" t="s">
        <v>590</v>
      </c>
      <c r="C761">
        <v>6</v>
      </c>
      <c r="D761" s="2">
        <v>45023</v>
      </c>
      <c r="E761" s="3">
        <v>1.7361111111111112E-2</v>
      </c>
      <c r="F761" s="2">
        <v>45023</v>
      </c>
      <c r="G761" s="3">
        <v>6.9444444444444448E-2</v>
      </c>
      <c r="H761" s="1" t="s">
        <v>23</v>
      </c>
      <c r="I761" t="s">
        <v>8</v>
      </c>
      <c r="J761" t="s">
        <v>601</v>
      </c>
      <c r="K761" s="9">
        <v>39.42</v>
      </c>
      <c r="L761" t="s">
        <v>17</v>
      </c>
      <c r="M761">
        <v>760</v>
      </c>
      <c r="N761" t="s">
        <v>59</v>
      </c>
      <c r="O761" s="3">
        <f>(Sala[[#This Row],[Hora de Salida]]-Sala[[#This Row],[Hora de llegada]])+IF(Sala[[#This Row],[Estado de la Mesa]]="Ocupada",(TEXT((15/(60*24)),"h:mm")),(TEXT(0,"h:mm")))</f>
        <v>5.2083333333333336E-2</v>
      </c>
      <c r="P761" s="5" t="str">
        <f>TEXT(((SUMIF(Cocina[Número de Orden],Sala[[#This Row],[Número de Orden]],Cocina[Tiempo de Preparación]))/(60*24)),"h:mm")</f>
        <v>0:20</v>
      </c>
      <c r="Q761" s="3">
        <f>MAX((Sala[[#This Row],[Tiempo de permanencia]]-Sala[[#This Row],[Tiempo de preparación]]),0)</f>
        <v>3.8194444444444448E-2</v>
      </c>
      <c r="R761" s="8">
        <f>SUMIF(Cocina[Número de Orden],Sala[[#This Row],[Número de Orden]],Cocina[Ganancia bruta])</f>
        <v>105</v>
      </c>
      <c r="S761" s="8">
        <f>SUMIF(Cocina[Número de Orden],Sala[[#This Row],[Número de Orden]],Cocina[Costo Unitario])</f>
        <v>21</v>
      </c>
      <c r="T761" s="2">
        <f>Sala[[#This Row],[Fecha de Salida]]</f>
        <v>45023</v>
      </c>
      <c r="U761" s="7" t="str">
        <f>TEXT(Sala[[#This Row],[Fecha factura]],"dddd")</f>
        <v>viernes</v>
      </c>
      <c r="V761" t="str">
        <f>IF(Sala[[#This Row],[Tiempo de degustación]]&gt;0,"Sí","No")</f>
        <v>Sí</v>
      </c>
      <c r="W761" s="19">
        <f>IF(Sala[[#This Row],[Cobrada]]="Sí",Sala[[#This Row],[Monto total]],0)</f>
        <v>105</v>
      </c>
    </row>
    <row r="762" spans="1:23" x14ac:dyDescent="0.25">
      <c r="A762">
        <v>4</v>
      </c>
      <c r="B762" t="s">
        <v>513</v>
      </c>
      <c r="C762">
        <v>4</v>
      </c>
      <c r="D762" s="2">
        <v>45023</v>
      </c>
      <c r="E762" s="3">
        <v>0.11041666666666666</v>
      </c>
      <c r="F762" s="2">
        <v>45023</v>
      </c>
      <c r="G762" s="3">
        <v>0.15416666666666667</v>
      </c>
      <c r="H762" s="1" t="s">
        <v>7</v>
      </c>
      <c r="I762" t="s">
        <v>12</v>
      </c>
      <c r="J762" t="s">
        <v>601</v>
      </c>
      <c r="K762" s="9">
        <v>16.850000000000001</v>
      </c>
      <c r="L762" t="s">
        <v>17</v>
      </c>
      <c r="M762">
        <v>761</v>
      </c>
      <c r="N762" t="s">
        <v>594</v>
      </c>
      <c r="O762" s="3">
        <f>(Sala[[#This Row],[Hora de Salida]]-Sala[[#This Row],[Hora de llegada]])+IF(Sala[[#This Row],[Estado de la Mesa]]="Ocupada",(TEXT((15/(60*24)),"h:mm")),(TEXT(0,"h:mm")))</f>
        <v>4.3750000000000011E-2</v>
      </c>
      <c r="P762" s="5" t="str">
        <f>TEXT(((SUMIF(Cocina[Número de Orden],Sala[[#This Row],[Número de Orden]],Cocina[Tiempo de Preparación]))/(60*24)),"h:mm")</f>
        <v>1:42</v>
      </c>
      <c r="Q762" s="3">
        <f>MAX((Sala[[#This Row],[Tiempo de permanencia]]-Sala[[#This Row],[Tiempo de preparación]]),0)</f>
        <v>0</v>
      </c>
      <c r="R762" s="8">
        <f>SUMIF(Cocina[Número de Orden],Sala[[#This Row],[Número de Orden]],Cocina[Ganancia bruta])</f>
        <v>174</v>
      </c>
      <c r="S762" s="8">
        <f>SUMIF(Cocina[Número de Orden],Sala[[#This Row],[Número de Orden]],Cocina[Costo Unitario])</f>
        <v>44</v>
      </c>
      <c r="T762" s="2">
        <f>Sala[[#This Row],[Fecha de Salida]]</f>
        <v>45023</v>
      </c>
      <c r="U762" s="7" t="str">
        <f>TEXT(Sala[[#This Row],[Fecha factura]],"dddd")</f>
        <v>viernes</v>
      </c>
      <c r="V762" t="str">
        <f>IF(Sala[[#This Row],[Tiempo de degustación]]&gt;0,"Sí","No")</f>
        <v>No</v>
      </c>
      <c r="W762" s="19">
        <f>IF(Sala[[#This Row],[Cobrada]]="Sí",Sala[[#This Row],[Monto total]],0)</f>
        <v>0</v>
      </c>
    </row>
    <row r="763" spans="1:23" x14ac:dyDescent="0.25">
      <c r="A763">
        <v>4</v>
      </c>
      <c r="B763" t="s">
        <v>306</v>
      </c>
      <c r="C763">
        <v>3</v>
      </c>
      <c r="D763" s="2">
        <v>45023</v>
      </c>
      <c r="E763" s="3">
        <v>5.4166666666666669E-2</v>
      </c>
      <c r="F763" s="2">
        <v>45023</v>
      </c>
      <c r="G763" s="3">
        <v>0.1423611111111111</v>
      </c>
      <c r="H763" s="1" t="s">
        <v>20</v>
      </c>
      <c r="I763" t="s">
        <v>12</v>
      </c>
      <c r="J763" t="s">
        <v>601</v>
      </c>
      <c r="K763" s="9">
        <v>49.45</v>
      </c>
      <c r="L763" t="s">
        <v>9</v>
      </c>
      <c r="M763">
        <v>762</v>
      </c>
      <c r="N763" t="s">
        <v>34</v>
      </c>
      <c r="O763" s="3">
        <f>(Sala[[#This Row],[Hora de Salida]]-Sala[[#This Row],[Hora de llegada]])+IF(Sala[[#This Row],[Estado de la Mesa]]="Ocupada",(TEXT((15/(60*24)),"h:mm")),(TEXT(0,"h:mm")))</f>
        <v>8.8194444444444436E-2</v>
      </c>
      <c r="P763" s="5" t="str">
        <f>TEXT(((SUMIF(Cocina[Número de Orden],Sala[[#This Row],[Número de Orden]],Cocina[Tiempo de Preparación]))/(60*24)),"h:mm")</f>
        <v>0:29</v>
      </c>
      <c r="Q763" s="3">
        <f>MAX((Sala[[#This Row],[Tiempo de permanencia]]-Sala[[#This Row],[Tiempo de preparación]]),0)</f>
        <v>6.805555555555555E-2</v>
      </c>
      <c r="R763" s="8">
        <f>SUMIF(Cocina[Número de Orden],Sala[[#This Row],[Número de Orden]],Cocina[Ganancia bruta])</f>
        <v>99</v>
      </c>
      <c r="S763" s="8">
        <f>SUMIF(Cocina[Número de Orden],Sala[[#This Row],[Número de Orden]],Cocina[Costo Unitario])</f>
        <v>28</v>
      </c>
      <c r="T763" s="2">
        <f>Sala[[#This Row],[Fecha de Salida]]</f>
        <v>45023</v>
      </c>
      <c r="U763" s="7" t="str">
        <f>TEXT(Sala[[#This Row],[Fecha factura]],"dddd")</f>
        <v>viernes</v>
      </c>
      <c r="V763" t="str">
        <f>IF(Sala[[#This Row],[Tiempo de degustación]]&gt;0,"Sí","No")</f>
        <v>Sí</v>
      </c>
      <c r="W763" s="19">
        <f>IF(Sala[[#This Row],[Cobrada]]="Sí",Sala[[#This Row],[Monto total]],0)</f>
        <v>99</v>
      </c>
    </row>
    <row r="764" spans="1:23" x14ac:dyDescent="0.25">
      <c r="A764">
        <v>18</v>
      </c>
      <c r="B764" t="s">
        <v>510</v>
      </c>
      <c r="C764">
        <v>3</v>
      </c>
      <c r="D764" s="2">
        <v>45023</v>
      </c>
      <c r="E764" s="3">
        <v>0.15902777777777777</v>
      </c>
      <c r="F764" s="2">
        <v>45023</v>
      </c>
      <c r="G764" s="3">
        <v>0.21666666666666667</v>
      </c>
      <c r="H764" s="1" t="s">
        <v>23</v>
      </c>
      <c r="I764" t="s">
        <v>8</v>
      </c>
      <c r="J764" t="s">
        <v>601</v>
      </c>
      <c r="K764" s="9">
        <v>22.88</v>
      </c>
      <c r="L764" t="s">
        <v>9</v>
      </c>
      <c r="M764">
        <v>763</v>
      </c>
      <c r="N764" t="s">
        <v>59</v>
      </c>
      <c r="O764" s="3">
        <f>(Sala[[#This Row],[Hora de Salida]]-Sala[[#This Row],[Hora de llegada]])+IF(Sala[[#This Row],[Estado de la Mesa]]="Ocupada",(TEXT((15/(60*24)),"h:mm")),(TEXT(0,"h:mm")))</f>
        <v>5.7638888888888906E-2</v>
      </c>
      <c r="P764" s="5" t="str">
        <f>TEXT(((SUMIF(Cocina[Número de Orden],Sala[[#This Row],[Número de Orden]],Cocina[Tiempo de Preparación]))/(60*24)),"h:mm")</f>
        <v>0:32</v>
      </c>
      <c r="Q764" s="3">
        <f>MAX((Sala[[#This Row],[Tiempo de permanencia]]-Sala[[#This Row],[Tiempo de preparación]]),0)</f>
        <v>3.541666666666668E-2</v>
      </c>
      <c r="R764" s="8">
        <f>SUMIF(Cocina[Número de Orden],Sala[[#This Row],[Número de Orden]],Cocina[Ganancia bruta])</f>
        <v>104</v>
      </c>
      <c r="S764" s="8">
        <f>SUMIF(Cocina[Número de Orden],Sala[[#This Row],[Número de Orden]],Cocina[Costo Unitario])</f>
        <v>31</v>
      </c>
      <c r="T764" s="2">
        <f>Sala[[#This Row],[Fecha de Salida]]</f>
        <v>45023</v>
      </c>
      <c r="U764" s="7" t="str">
        <f>TEXT(Sala[[#This Row],[Fecha factura]],"dddd")</f>
        <v>viernes</v>
      </c>
      <c r="V764" t="str">
        <f>IF(Sala[[#This Row],[Tiempo de degustación]]&gt;0,"Sí","No")</f>
        <v>Sí</v>
      </c>
      <c r="W764" s="19">
        <f>IF(Sala[[#This Row],[Cobrada]]="Sí",Sala[[#This Row],[Monto total]],0)</f>
        <v>104</v>
      </c>
    </row>
    <row r="765" spans="1:23" x14ac:dyDescent="0.25">
      <c r="A765">
        <v>20</v>
      </c>
      <c r="B765" t="s">
        <v>591</v>
      </c>
      <c r="C765">
        <v>1</v>
      </c>
      <c r="D765" s="2">
        <v>45023</v>
      </c>
      <c r="E765" s="3">
        <v>0.14583333333333334</v>
      </c>
      <c r="F765" s="2">
        <v>45023</v>
      </c>
      <c r="G765" s="3">
        <v>0.24027777777777778</v>
      </c>
      <c r="H765" s="1" t="s">
        <v>23</v>
      </c>
      <c r="I765" t="s">
        <v>25</v>
      </c>
      <c r="J765" t="s">
        <v>601</v>
      </c>
      <c r="K765" s="9">
        <v>20.41</v>
      </c>
      <c r="L765" t="s">
        <v>28</v>
      </c>
      <c r="M765">
        <v>764</v>
      </c>
      <c r="N765" t="s">
        <v>14</v>
      </c>
      <c r="O765" s="3">
        <f>(Sala[[#This Row],[Hora de Salida]]-Sala[[#This Row],[Hora de llegada]])+IF(Sala[[#This Row],[Estado de la Mesa]]="Ocupada",(TEXT((15/(60*24)),"h:mm")),(TEXT(0,"h:mm")))</f>
        <v>0.10486111111111111</v>
      </c>
      <c r="P765" s="5" t="str">
        <f>TEXT(((SUMIF(Cocina[Número de Orden],Sala[[#This Row],[Número de Orden]],Cocina[Tiempo de Preparación]))/(60*24)),"h:mm")</f>
        <v>1:52</v>
      </c>
      <c r="Q765" s="3">
        <f>MAX((Sala[[#This Row],[Tiempo de permanencia]]-Sala[[#This Row],[Tiempo de preparación]]),0)</f>
        <v>2.7083333333333334E-2</v>
      </c>
      <c r="R765" s="8">
        <f>SUMIF(Cocina[Número de Orden],Sala[[#This Row],[Número de Orden]],Cocina[Ganancia bruta])</f>
        <v>85</v>
      </c>
      <c r="S765" s="8">
        <f>SUMIF(Cocina[Número de Orden],Sala[[#This Row],[Número de Orden]],Cocina[Costo Unitario])</f>
        <v>50</v>
      </c>
      <c r="T765" s="2">
        <f>Sala[[#This Row],[Fecha de Salida]]</f>
        <v>45023</v>
      </c>
      <c r="U765" s="7" t="str">
        <f>TEXT(Sala[[#This Row],[Fecha factura]],"dddd")</f>
        <v>viernes</v>
      </c>
      <c r="V765" t="str">
        <f>IF(Sala[[#This Row],[Tiempo de degustación]]&gt;0,"Sí","No")</f>
        <v>Sí</v>
      </c>
      <c r="W765" s="19">
        <f>IF(Sala[[#This Row],[Cobrada]]="Sí",Sala[[#This Row],[Monto total]],0)</f>
        <v>85</v>
      </c>
    </row>
    <row r="766" spans="1:23" x14ac:dyDescent="0.25">
      <c r="A766">
        <v>20</v>
      </c>
      <c r="B766" t="s">
        <v>491</v>
      </c>
      <c r="C766">
        <v>4</v>
      </c>
      <c r="D766" s="2">
        <v>45023</v>
      </c>
      <c r="E766" s="3">
        <v>1.6666666666666666E-2</v>
      </c>
      <c r="F766" s="2">
        <v>45023</v>
      </c>
      <c r="G766" s="3">
        <v>6.7361111111111108E-2</v>
      </c>
      <c r="H766" s="1" t="s">
        <v>7</v>
      </c>
      <c r="I766" t="s">
        <v>25</v>
      </c>
      <c r="J766" t="s">
        <v>601</v>
      </c>
      <c r="K766" s="9">
        <v>30.77</v>
      </c>
      <c r="L766" t="s">
        <v>17</v>
      </c>
      <c r="M766">
        <v>765</v>
      </c>
      <c r="N766" t="s">
        <v>47</v>
      </c>
      <c r="O766" s="3">
        <f>(Sala[[#This Row],[Hora de Salida]]-Sala[[#This Row],[Hora de llegada]])+IF(Sala[[#This Row],[Estado de la Mesa]]="Ocupada",(TEXT((15/(60*24)),"h:mm")),(TEXT(0,"h:mm")))</f>
        <v>5.0694444444444445E-2</v>
      </c>
      <c r="P766" s="5" t="str">
        <f>TEXT(((SUMIF(Cocina[Número de Orden],Sala[[#This Row],[Número de Orden]],Cocina[Tiempo de Preparación]))/(60*24)),"h:mm")</f>
        <v>2:44</v>
      </c>
      <c r="Q766" s="3">
        <f>MAX((Sala[[#This Row],[Tiempo de permanencia]]-Sala[[#This Row],[Tiempo de preparación]]),0)</f>
        <v>0</v>
      </c>
      <c r="R766" s="8">
        <f>SUMIF(Cocina[Número de Orden],Sala[[#This Row],[Número de Orden]],Cocina[Ganancia bruta])</f>
        <v>233</v>
      </c>
      <c r="S766" s="8">
        <f>SUMIF(Cocina[Número de Orden],Sala[[#This Row],[Número de Orden]],Cocina[Costo Unitario])</f>
        <v>66</v>
      </c>
      <c r="T766" s="2">
        <f>Sala[[#This Row],[Fecha de Salida]]</f>
        <v>45023</v>
      </c>
      <c r="U766" s="7" t="str">
        <f>TEXT(Sala[[#This Row],[Fecha factura]],"dddd")</f>
        <v>viernes</v>
      </c>
      <c r="V766" t="str">
        <f>IF(Sala[[#This Row],[Tiempo de degustación]]&gt;0,"Sí","No")</f>
        <v>No</v>
      </c>
      <c r="W766" s="19">
        <f>IF(Sala[[#This Row],[Cobrada]]="Sí",Sala[[#This Row],[Monto total]],0)</f>
        <v>0</v>
      </c>
    </row>
    <row r="767" spans="1:23" x14ac:dyDescent="0.25">
      <c r="A767">
        <v>17</v>
      </c>
      <c r="B767" t="s">
        <v>41</v>
      </c>
      <c r="C767">
        <v>6</v>
      </c>
      <c r="D767" s="2">
        <v>45023</v>
      </c>
      <c r="E767" s="3">
        <v>6.5277777777777782E-2</v>
      </c>
      <c r="F767" s="2">
        <v>45023</v>
      </c>
      <c r="G767" s="3">
        <v>0.2013888888888889</v>
      </c>
      <c r="H767" s="1" t="s">
        <v>16</v>
      </c>
      <c r="I767" t="s">
        <v>25</v>
      </c>
      <c r="J767" t="s">
        <v>601</v>
      </c>
      <c r="K767" s="9">
        <v>12.57</v>
      </c>
      <c r="L767" t="s">
        <v>9</v>
      </c>
      <c r="M767">
        <v>766</v>
      </c>
      <c r="N767" t="s">
        <v>59</v>
      </c>
      <c r="O767" s="3">
        <f>(Sala[[#This Row],[Hora de Salida]]-Sala[[#This Row],[Hora de llegada]])+IF(Sala[[#This Row],[Estado de la Mesa]]="Ocupada",(TEXT((15/(60*24)),"h:mm")),(TEXT(0,"h:mm")))</f>
        <v>0.13611111111111113</v>
      </c>
      <c r="P767" s="5" t="str">
        <f>TEXT(((SUMIF(Cocina[Número de Orden],Sala[[#This Row],[Número de Orden]],Cocina[Tiempo de Preparación]))/(60*24)),"h:mm")</f>
        <v>2:14</v>
      </c>
      <c r="Q767" s="3">
        <f>MAX((Sala[[#This Row],[Tiempo de permanencia]]-Sala[[#This Row],[Tiempo de preparación]]),0)</f>
        <v>4.3055555555555569E-2</v>
      </c>
      <c r="R767" s="8">
        <f>SUMIF(Cocina[Número de Orden],Sala[[#This Row],[Número de Orden]],Cocina[Ganancia bruta])</f>
        <v>185</v>
      </c>
      <c r="S767" s="8">
        <f>SUMIF(Cocina[Número de Orden],Sala[[#This Row],[Número de Orden]],Cocina[Costo Unitario])</f>
        <v>55</v>
      </c>
      <c r="T767" s="2">
        <f>Sala[[#This Row],[Fecha de Salida]]</f>
        <v>45023</v>
      </c>
      <c r="U767" s="7" t="str">
        <f>TEXT(Sala[[#This Row],[Fecha factura]],"dddd")</f>
        <v>viernes</v>
      </c>
      <c r="V767" t="str">
        <f>IF(Sala[[#This Row],[Tiempo de degustación]]&gt;0,"Sí","No")</f>
        <v>Sí</v>
      </c>
      <c r="W767" s="19">
        <f>IF(Sala[[#This Row],[Cobrada]]="Sí",Sala[[#This Row],[Monto total]],0)</f>
        <v>185</v>
      </c>
    </row>
    <row r="768" spans="1:23" x14ac:dyDescent="0.25">
      <c r="A768">
        <v>10</v>
      </c>
      <c r="B768" t="s">
        <v>592</v>
      </c>
      <c r="C768">
        <v>3</v>
      </c>
      <c r="D768" s="2">
        <v>45023</v>
      </c>
      <c r="E768" s="3">
        <v>4.7222222222222221E-2</v>
      </c>
      <c r="F768" s="2">
        <v>45023</v>
      </c>
      <c r="G768" s="3">
        <v>0.16458333333333333</v>
      </c>
      <c r="H768" s="1" t="s">
        <v>16</v>
      </c>
      <c r="I768" t="s">
        <v>12</v>
      </c>
      <c r="J768" t="s">
        <v>601</v>
      </c>
      <c r="K768" s="9">
        <v>15.98</v>
      </c>
      <c r="L768" t="s">
        <v>9</v>
      </c>
      <c r="M768">
        <v>767</v>
      </c>
      <c r="N768" t="s">
        <v>44</v>
      </c>
      <c r="O768" s="3">
        <f>(Sala[[#This Row],[Hora de Salida]]-Sala[[#This Row],[Hora de llegada]])+IF(Sala[[#This Row],[Estado de la Mesa]]="Ocupada",(TEXT((15/(60*24)),"h:mm")),(TEXT(0,"h:mm")))</f>
        <v>0.11736111111111111</v>
      </c>
      <c r="P768" s="5" t="str">
        <f>TEXT(((SUMIF(Cocina[Número de Orden],Sala[[#This Row],[Número de Orden]],Cocina[Tiempo de Preparación]))/(60*24)),"h:mm")</f>
        <v>1:25</v>
      </c>
      <c r="Q768" s="3">
        <f>MAX((Sala[[#This Row],[Tiempo de permanencia]]-Sala[[#This Row],[Tiempo de preparación]]),0)</f>
        <v>5.8333333333333334E-2</v>
      </c>
      <c r="R768" s="8">
        <f>SUMIF(Cocina[Número de Orden],Sala[[#This Row],[Número de Orden]],Cocina[Ganancia bruta])</f>
        <v>169</v>
      </c>
      <c r="S768" s="8">
        <f>SUMIF(Cocina[Número de Orden],Sala[[#This Row],[Número de Orden]],Cocina[Costo Unitario])</f>
        <v>44</v>
      </c>
      <c r="T768" s="2">
        <f>Sala[[#This Row],[Fecha de Salida]]</f>
        <v>45023</v>
      </c>
      <c r="U768" s="7" t="str">
        <f>TEXT(Sala[[#This Row],[Fecha factura]],"dddd")</f>
        <v>viernes</v>
      </c>
      <c r="V768" t="str">
        <f>IF(Sala[[#This Row],[Tiempo de degustación]]&gt;0,"Sí","No")</f>
        <v>Sí</v>
      </c>
      <c r="W768" s="19">
        <f>IF(Sala[[#This Row],[Cobrada]]="Sí",Sala[[#This Row],[Monto total]],0)</f>
        <v>169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A74D-BA66-4A6B-A5AD-A125F73A3D95}">
  <dimension ref="A1:L1903"/>
  <sheetViews>
    <sheetView workbookViewId="0">
      <selection activeCell="J2" sqref="J2"/>
    </sheetView>
  </sheetViews>
  <sheetFormatPr baseColWidth="10" defaultRowHeight="15" x14ac:dyDescent="0.25"/>
  <cols>
    <col min="1" max="1" width="18.7109375" customWidth="1"/>
    <col min="2" max="2" width="18" customWidth="1"/>
    <col min="3" max="3" width="18.42578125" customWidth="1"/>
    <col min="4" max="4" width="24" hidden="1" customWidth="1"/>
    <col min="5" max="5" width="15.7109375" customWidth="1"/>
    <col min="6" max="6" width="16.28515625" customWidth="1"/>
    <col min="7" max="7" width="20.42578125" customWidth="1"/>
    <col min="8" max="10" width="23.5703125" customWidth="1"/>
    <col min="11" max="11" width="23.5703125" style="4" customWidth="1"/>
    <col min="12" max="12" width="16.28515625" customWidth="1"/>
    <col min="14" max="14" width="17.85546875" bestFit="1" customWidth="1"/>
    <col min="15" max="15" width="30.140625" bestFit="1" customWidth="1"/>
  </cols>
  <sheetData>
    <row r="1" spans="1:12" x14ac:dyDescent="0.25">
      <c r="A1" t="s">
        <v>597</v>
      </c>
      <c r="B1" t="s">
        <v>595</v>
      </c>
      <c r="C1" t="s">
        <v>602</v>
      </c>
      <c r="D1" t="s">
        <v>618</v>
      </c>
      <c r="E1" t="s">
        <v>603</v>
      </c>
      <c r="F1" t="s">
        <v>604</v>
      </c>
      <c r="G1" t="s">
        <v>605</v>
      </c>
      <c r="H1" t="s">
        <v>609</v>
      </c>
      <c r="I1" t="s">
        <v>613</v>
      </c>
      <c r="J1" t="s">
        <v>614</v>
      </c>
      <c r="K1" s="4" t="s">
        <v>615</v>
      </c>
      <c r="L1" t="s">
        <v>606</v>
      </c>
    </row>
    <row r="2" spans="1:12" x14ac:dyDescent="0.25">
      <c r="A2">
        <v>1</v>
      </c>
      <c r="B2">
        <v>10</v>
      </c>
      <c r="C2" t="s">
        <v>158</v>
      </c>
      <c r="D2" t="s">
        <v>617</v>
      </c>
      <c r="E2">
        <v>14</v>
      </c>
      <c r="F2">
        <v>24</v>
      </c>
      <c r="G2">
        <v>2</v>
      </c>
      <c r="H2">
        <v>25</v>
      </c>
      <c r="I2">
        <f>Cocina[[#This Row],[Precio Unitario]]*Cocina[[#This Row],[Cantidad Ordenada]]</f>
        <v>48</v>
      </c>
      <c r="J2">
        <f>(Cocina[[#This Row],[Precio Unitario]]-Cocina[[#This Row],[Costo Unitario]])*Cocina[[#This Row],[Cantidad Ordenada]]</f>
        <v>20</v>
      </c>
      <c r="K2" s="4">
        <f>Cocina[[#This Row],[Ganancia neta]]/_xlfn.XLOOKUP(Cocina[[#This Row],[Número de Orden]],Sala[Número de Orden],Sala[Monto total],"fracaso",0,1)</f>
        <v>0.14492753623188406</v>
      </c>
      <c r="L2" t="s">
        <v>607</v>
      </c>
    </row>
    <row r="3" spans="1:12" x14ac:dyDescent="0.25">
      <c r="A3">
        <v>1</v>
      </c>
      <c r="B3">
        <v>10</v>
      </c>
      <c r="C3" t="s">
        <v>68</v>
      </c>
      <c r="D3" t="s">
        <v>619</v>
      </c>
      <c r="E3">
        <v>18</v>
      </c>
      <c r="F3">
        <v>30</v>
      </c>
      <c r="G3">
        <v>3</v>
      </c>
      <c r="H3">
        <v>32</v>
      </c>
      <c r="I3">
        <f>Cocina[[#This Row],[Precio Unitario]]*Cocina[[#This Row],[Cantidad Ordenada]]</f>
        <v>90</v>
      </c>
      <c r="J3">
        <f>(Cocina[[#This Row],[Precio Unitario]]-Cocina[[#This Row],[Costo Unitario]])*Cocina[[#This Row],[Cantidad Ordenada]]</f>
        <v>36</v>
      </c>
      <c r="K3" s="4">
        <f>Cocina[[#This Row],[Ganancia neta]]/_xlfn.XLOOKUP(Cocina[[#This Row],[Número de Orden]],Sala[Número de Orden],Sala[Monto total],"fracaso",0,1)</f>
        <v>0.2608695652173913</v>
      </c>
      <c r="L3" t="s">
        <v>608</v>
      </c>
    </row>
    <row r="4" spans="1:12" x14ac:dyDescent="0.25">
      <c r="A4">
        <v>2</v>
      </c>
      <c r="B4">
        <v>6</v>
      </c>
      <c r="C4" t="s">
        <v>116</v>
      </c>
      <c r="D4" t="s">
        <v>620</v>
      </c>
      <c r="E4">
        <v>19</v>
      </c>
      <c r="F4">
        <v>31</v>
      </c>
      <c r="G4">
        <v>1</v>
      </c>
      <c r="H4">
        <v>51</v>
      </c>
      <c r="I4">
        <f>Cocina[[#This Row],[Precio Unitario]]*Cocina[[#This Row],[Cantidad Ordenada]]</f>
        <v>31</v>
      </c>
      <c r="J4">
        <f>(Cocina[[#This Row],[Precio Unitario]]-Cocina[[#This Row],[Costo Unitario]])*Cocina[[#This Row],[Cantidad Ordenada]]</f>
        <v>12</v>
      </c>
      <c r="K4" s="4">
        <f>Cocina[[#This Row],[Ganancia neta]]/_xlfn.XLOOKUP(Cocina[[#This Row],[Número de Orden]],Sala[Número de Orden],Sala[Monto total],"fracaso",0,1)</f>
        <v>0.20689655172413793</v>
      </c>
      <c r="L4" t="s">
        <v>607</v>
      </c>
    </row>
    <row r="5" spans="1:12" x14ac:dyDescent="0.25">
      <c r="A5">
        <v>2</v>
      </c>
      <c r="B5">
        <v>6</v>
      </c>
      <c r="C5" t="s">
        <v>106</v>
      </c>
      <c r="D5" t="s">
        <v>621</v>
      </c>
      <c r="E5">
        <v>16</v>
      </c>
      <c r="F5">
        <v>27</v>
      </c>
      <c r="G5">
        <v>1</v>
      </c>
      <c r="H5">
        <v>34</v>
      </c>
      <c r="I5">
        <f>Cocina[[#This Row],[Precio Unitario]]*Cocina[[#This Row],[Cantidad Ordenada]]</f>
        <v>27</v>
      </c>
      <c r="J5">
        <f>(Cocina[[#This Row],[Precio Unitario]]-Cocina[[#This Row],[Costo Unitario]])*Cocina[[#This Row],[Cantidad Ordenada]]</f>
        <v>11</v>
      </c>
      <c r="K5" s="4">
        <f>Cocina[[#This Row],[Ganancia neta]]/_xlfn.XLOOKUP(Cocina[[#This Row],[Número de Orden]],Sala[Número de Orden],Sala[Monto total],"fracaso",0,1)</f>
        <v>0.18965517241379309</v>
      </c>
      <c r="L5" t="s">
        <v>608</v>
      </c>
    </row>
    <row r="6" spans="1:12" x14ac:dyDescent="0.25">
      <c r="A6">
        <v>3</v>
      </c>
      <c r="B6">
        <v>20</v>
      </c>
      <c r="C6" t="s">
        <v>48</v>
      </c>
      <c r="D6" t="s">
        <v>622</v>
      </c>
      <c r="E6">
        <v>25</v>
      </c>
      <c r="F6">
        <v>40</v>
      </c>
      <c r="G6">
        <v>1</v>
      </c>
      <c r="H6">
        <v>9</v>
      </c>
      <c r="I6">
        <f>Cocina[[#This Row],[Precio Unitario]]*Cocina[[#This Row],[Cantidad Ordenada]]</f>
        <v>40</v>
      </c>
      <c r="J6">
        <f>(Cocina[[#This Row],[Precio Unitario]]-Cocina[[#This Row],[Costo Unitario]])*Cocina[[#This Row],[Cantidad Ordenada]]</f>
        <v>15</v>
      </c>
      <c r="K6" s="4">
        <f>Cocina[[#This Row],[Ganancia neta]]/_xlfn.XLOOKUP(Cocina[[#This Row],[Número de Orden]],Sala[Número de Orden],Sala[Monto total],"fracaso",0,1)</f>
        <v>9.0909090909090912E-2</v>
      </c>
      <c r="L6" t="s">
        <v>608</v>
      </c>
    </row>
    <row r="7" spans="1:12" x14ac:dyDescent="0.25">
      <c r="A7">
        <v>3</v>
      </c>
      <c r="B7">
        <v>20</v>
      </c>
      <c r="C7" t="s">
        <v>116</v>
      </c>
      <c r="D7" t="s">
        <v>620</v>
      </c>
      <c r="E7">
        <v>19</v>
      </c>
      <c r="F7">
        <v>31</v>
      </c>
      <c r="G7">
        <v>1</v>
      </c>
      <c r="H7">
        <v>27</v>
      </c>
      <c r="I7">
        <f>Cocina[[#This Row],[Precio Unitario]]*Cocina[[#This Row],[Cantidad Ordenada]]</f>
        <v>31</v>
      </c>
      <c r="J7">
        <f>(Cocina[[#This Row],[Precio Unitario]]-Cocina[[#This Row],[Costo Unitario]])*Cocina[[#This Row],[Cantidad Ordenada]]</f>
        <v>12</v>
      </c>
      <c r="K7" s="4">
        <f>Cocina[[#This Row],[Ganancia neta]]/_xlfn.XLOOKUP(Cocina[[#This Row],[Número de Orden]],Sala[Número de Orden],Sala[Monto total],"fracaso",0,1)</f>
        <v>7.2727272727272724E-2</v>
      </c>
      <c r="L7" t="s">
        <v>607</v>
      </c>
    </row>
    <row r="8" spans="1:12" x14ac:dyDescent="0.25">
      <c r="A8">
        <v>3</v>
      </c>
      <c r="B8">
        <v>20</v>
      </c>
      <c r="C8" t="s">
        <v>73</v>
      </c>
      <c r="D8" t="s">
        <v>623</v>
      </c>
      <c r="E8">
        <v>22</v>
      </c>
      <c r="F8">
        <v>36</v>
      </c>
      <c r="G8">
        <v>1</v>
      </c>
      <c r="H8">
        <v>36</v>
      </c>
      <c r="I8">
        <f>Cocina[[#This Row],[Precio Unitario]]*Cocina[[#This Row],[Cantidad Ordenada]]</f>
        <v>36</v>
      </c>
      <c r="J8">
        <f>(Cocina[[#This Row],[Precio Unitario]]-Cocina[[#This Row],[Costo Unitario]])*Cocina[[#This Row],[Cantidad Ordenada]]</f>
        <v>14</v>
      </c>
      <c r="K8" s="4">
        <f>Cocina[[#This Row],[Ganancia neta]]/_xlfn.XLOOKUP(Cocina[[#This Row],[Número de Orden]],Sala[Número de Orden],Sala[Monto total],"fracaso",0,1)</f>
        <v>8.4848484848484854E-2</v>
      </c>
      <c r="L8" t="s">
        <v>607</v>
      </c>
    </row>
    <row r="9" spans="1:12" x14ac:dyDescent="0.25">
      <c r="A9">
        <v>3</v>
      </c>
      <c r="B9">
        <v>20</v>
      </c>
      <c r="C9" t="s">
        <v>38</v>
      </c>
      <c r="D9" t="s">
        <v>624</v>
      </c>
      <c r="E9">
        <v>17</v>
      </c>
      <c r="F9">
        <v>29</v>
      </c>
      <c r="G9">
        <v>2</v>
      </c>
      <c r="H9">
        <v>54</v>
      </c>
      <c r="I9">
        <f>Cocina[[#This Row],[Precio Unitario]]*Cocina[[#This Row],[Cantidad Ordenada]]</f>
        <v>58</v>
      </c>
      <c r="J9">
        <f>(Cocina[[#This Row],[Precio Unitario]]-Cocina[[#This Row],[Costo Unitario]])*Cocina[[#This Row],[Cantidad Ordenada]]</f>
        <v>24</v>
      </c>
      <c r="K9" s="4">
        <f>Cocina[[#This Row],[Ganancia neta]]/_xlfn.XLOOKUP(Cocina[[#This Row],[Número de Orden]],Sala[Número de Orden],Sala[Monto total],"fracaso",0,1)</f>
        <v>0.14545454545454545</v>
      </c>
      <c r="L9" t="s">
        <v>608</v>
      </c>
    </row>
    <row r="10" spans="1:12" x14ac:dyDescent="0.25">
      <c r="A10">
        <v>4</v>
      </c>
      <c r="B10">
        <v>3</v>
      </c>
      <c r="C10" t="s">
        <v>261</v>
      </c>
      <c r="D10" t="s">
        <v>625</v>
      </c>
      <c r="E10">
        <v>20</v>
      </c>
      <c r="F10">
        <v>33</v>
      </c>
      <c r="G10">
        <v>3</v>
      </c>
      <c r="H10">
        <v>23</v>
      </c>
      <c r="I10">
        <f>Cocina[[#This Row],[Precio Unitario]]*Cocina[[#This Row],[Cantidad Ordenada]]</f>
        <v>99</v>
      </c>
      <c r="J10">
        <f>(Cocina[[#This Row],[Precio Unitario]]-Cocina[[#This Row],[Costo Unitario]])*Cocina[[#This Row],[Cantidad Ordenada]]</f>
        <v>39</v>
      </c>
      <c r="K10" s="4">
        <f>Cocina[[#This Row],[Ganancia neta]]/_xlfn.XLOOKUP(Cocina[[#This Row],[Número de Orden]],Sala[Número de Orden],Sala[Monto total],"fracaso",0,1)</f>
        <v>0.21311475409836064</v>
      </c>
      <c r="L10" t="s">
        <v>608</v>
      </c>
    </row>
    <row r="11" spans="1:12" x14ac:dyDescent="0.25">
      <c r="A11">
        <v>4</v>
      </c>
      <c r="B11">
        <v>3</v>
      </c>
      <c r="C11" t="s">
        <v>42</v>
      </c>
      <c r="D11" t="s">
        <v>626</v>
      </c>
      <c r="E11">
        <v>16</v>
      </c>
      <c r="F11">
        <v>28</v>
      </c>
      <c r="G11">
        <v>3</v>
      </c>
      <c r="H11">
        <v>17</v>
      </c>
      <c r="I11">
        <f>Cocina[[#This Row],[Precio Unitario]]*Cocina[[#This Row],[Cantidad Ordenada]]</f>
        <v>84</v>
      </c>
      <c r="J11">
        <f>(Cocina[[#This Row],[Precio Unitario]]-Cocina[[#This Row],[Costo Unitario]])*Cocina[[#This Row],[Cantidad Ordenada]]</f>
        <v>36</v>
      </c>
      <c r="K11" s="4">
        <f>Cocina[[#This Row],[Ganancia neta]]/_xlfn.XLOOKUP(Cocina[[#This Row],[Número de Orden]],Sala[Número de Orden],Sala[Monto total],"fracaso",0,1)</f>
        <v>0.19672131147540983</v>
      </c>
      <c r="L11" t="s">
        <v>607</v>
      </c>
    </row>
    <row r="12" spans="1:12" x14ac:dyDescent="0.25">
      <c r="A12">
        <v>5</v>
      </c>
      <c r="B12">
        <v>8</v>
      </c>
      <c r="C12" t="s">
        <v>112</v>
      </c>
      <c r="D12" t="s">
        <v>627</v>
      </c>
      <c r="E12">
        <v>11</v>
      </c>
      <c r="F12">
        <v>19</v>
      </c>
      <c r="G12">
        <v>1</v>
      </c>
      <c r="H12">
        <v>8</v>
      </c>
      <c r="I12">
        <f>Cocina[[#This Row],[Precio Unitario]]*Cocina[[#This Row],[Cantidad Ordenada]]</f>
        <v>19</v>
      </c>
      <c r="J12">
        <f>(Cocina[[#This Row],[Precio Unitario]]-Cocina[[#This Row],[Costo Unitario]])*Cocina[[#This Row],[Cantidad Ordenada]]</f>
        <v>8</v>
      </c>
      <c r="K12" s="4">
        <f>Cocina[[#This Row],[Ganancia neta]]/_xlfn.XLOOKUP(Cocina[[#This Row],[Número de Orden]],Sala[Número de Orden],Sala[Monto total],"fracaso",0,1)</f>
        <v>0.11940298507462686</v>
      </c>
      <c r="L12" t="s">
        <v>607</v>
      </c>
    </row>
    <row r="13" spans="1:12" x14ac:dyDescent="0.25">
      <c r="A13">
        <v>5</v>
      </c>
      <c r="B13">
        <v>8</v>
      </c>
      <c r="C13" t="s">
        <v>158</v>
      </c>
      <c r="D13" t="s">
        <v>617</v>
      </c>
      <c r="E13">
        <v>14</v>
      </c>
      <c r="F13">
        <v>24</v>
      </c>
      <c r="G13">
        <v>2</v>
      </c>
      <c r="H13">
        <v>9</v>
      </c>
      <c r="I13">
        <f>Cocina[[#This Row],[Precio Unitario]]*Cocina[[#This Row],[Cantidad Ordenada]]</f>
        <v>48</v>
      </c>
      <c r="J13">
        <f>(Cocina[[#This Row],[Precio Unitario]]-Cocina[[#This Row],[Costo Unitario]])*Cocina[[#This Row],[Cantidad Ordenada]]</f>
        <v>20</v>
      </c>
      <c r="K13" s="4">
        <f>Cocina[[#This Row],[Ganancia neta]]/_xlfn.XLOOKUP(Cocina[[#This Row],[Número de Orden]],Sala[Número de Orden],Sala[Monto total],"fracaso",0,1)</f>
        <v>0.29850746268656714</v>
      </c>
      <c r="L13" t="s">
        <v>608</v>
      </c>
    </row>
    <row r="14" spans="1:12" x14ac:dyDescent="0.25">
      <c r="A14">
        <v>6</v>
      </c>
      <c r="B14">
        <v>7</v>
      </c>
      <c r="C14" t="s">
        <v>26</v>
      </c>
      <c r="D14" t="s">
        <v>628</v>
      </c>
      <c r="E14">
        <v>21</v>
      </c>
      <c r="F14">
        <v>35</v>
      </c>
      <c r="G14">
        <v>2</v>
      </c>
      <c r="H14">
        <v>11</v>
      </c>
      <c r="I14">
        <f>Cocina[[#This Row],[Precio Unitario]]*Cocina[[#This Row],[Cantidad Ordenada]]</f>
        <v>70</v>
      </c>
      <c r="J14">
        <f>(Cocina[[#This Row],[Precio Unitario]]-Cocina[[#This Row],[Costo Unitario]])*Cocina[[#This Row],[Cantidad Ordenada]]</f>
        <v>28</v>
      </c>
      <c r="K14" s="4">
        <f>Cocina[[#This Row],[Ganancia neta]]/_xlfn.XLOOKUP(Cocina[[#This Row],[Número de Orden]],Sala[Número de Orden],Sala[Monto total],"fracaso",0,1)</f>
        <v>0.4</v>
      </c>
      <c r="L14" t="s">
        <v>608</v>
      </c>
    </row>
    <row r="15" spans="1:12" x14ac:dyDescent="0.25">
      <c r="A15">
        <v>7</v>
      </c>
      <c r="B15">
        <v>17</v>
      </c>
      <c r="C15" t="s">
        <v>247</v>
      </c>
      <c r="D15" t="s">
        <v>629</v>
      </c>
      <c r="E15">
        <v>19</v>
      </c>
      <c r="F15">
        <v>32</v>
      </c>
      <c r="G15">
        <v>2</v>
      </c>
      <c r="H15">
        <v>15</v>
      </c>
      <c r="I15">
        <f>Cocina[[#This Row],[Precio Unitario]]*Cocina[[#This Row],[Cantidad Ordenada]]</f>
        <v>64</v>
      </c>
      <c r="J15">
        <f>(Cocina[[#This Row],[Precio Unitario]]-Cocina[[#This Row],[Costo Unitario]])*Cocina[[#This Row],[Cantidad Ordenada]]</f>
        <v>26</v>
      </c>
      <c r="K15" s="4">
        <f>Cocina[[#This Row],[Ganancia neta]]/_xlfn.XLOOKUP(Cocina[[#This Row],[Número de Orden]],Sala[Número de Orden],Sala[Monto total],"fracaso",0,1)</f>
        <v>0.15116279069767441</v>
      </c>
      <c r="L15" t="s">
        <v>608</v>
      </c>
    </row>
    <row r="16" spans="1:12" x14ac:dyDescent="0.25">
      <c r="A16">
        <v>7</v>
      </c>
      <c r="B16">
        <v>17</v>
      </c>
      <c r="C16" t="s">
        <v>73</v>
      </c>
      <c r="D16" t="s">
        <v>623</v>
      </c>
      <c r="E16">
        <v>22</v>
      </c>
      <c r="F16">
        <v>36</v>
      </c>
      <c r="G16">
        <v>3</v>
      </c>
      <c r="H16">
        <v>26</v>
      </c>
      <c r="I16">
        <f>Cocina[[#This Row],[Precio Unitario]]*Cocina[[#This Row],[Cantidad Ordenada]]</f>
        <v>108</v>
      </c>
      <c r="J16">
        <f>(Cocina[[#This Row],[Precio Unitario]]-Cocina[[#This Row],[Costo Unitario]])*Cocina[[#This Row],[Cantidad Ordenada]]</f>
        <v>42</v>
      </c>
      <c r="K16" s="4">
        <f>Cocina[[#This Row],[Ganancia neta]]/_xlfn.XLOOKUP(Cocina[[#This Row],[Número de Orden]],Sala[Número de Orden],Sala[Monto total],"fracaso",0,1)</f>
        <v>0.2441860465116279</v>
      </c>
      <c r="L16" t="s">
        <v>607</v>
      </c>
    </row>
    <row r="17" spans="1:12" x14ac:dyDescent="0.25">
      <c r="A17">
        <v>8</v>
      </c>
      <c r="B17">
        <v>11</v>
      </c>
      <c r="C17" t="s">
        <v>203</v>
      </c>
      <c r="D17" t="s">
        <v>630</v>
      </c>
      <c r="E17">
        <v>13</v>
      </c>
      <c r="F17">
        <v>22</v>
      </c>
      <c r="G17">
        <v>3</v>
      </c>
      <c r="H17">
        <v>11</v>
      </c>
      <c r="I17">
        <f>Cocina[[#This Row],[Precio Unitario]]*Cocina[[#This Row],[Cantidad Ordenada]]</f>
        <v>66</v>
      </c>
      <c r="J17">
        <f>(Cocina[[#This Row],[Precio Unitario]]-Cocina[[#This Row],[Costo Unitario]])*Cocina[[#This Row],[Cantidad Ordenada]]</f>
        <v>27</v>
      </c>
      <c r="K17" s="4">
        <f>Cocina[[#This Row],[Ganancia neta]]/_xlfn.XLOOKUP(Cocina[[#This Row],[Número de Orden]],Sala[Número de Orden],Sala[Monto total],"fracaso",0,1)</f>
        <v>0.1115702479338843</v>
      </c>
      <c r="L17" t="s">
        <v>607</v>
      </c>
    </row>
    <row r="18" spans="1:12" x14ac:dyDescent="0.25">
      <c r="A18">
        <v>8</v>
      </c>
      <c r="B18">
        <v>11</v>
      </c>
      <c r="C18" t="s">
        <v>42</v>
      </c>
      <c r="D18" t="s">
        <v>626</v>
      </c>
      <c r="E18">
        <v>16</v>
      </c>
      <c r="F18">
        <v>28</v>
      </c>
      <c r="G18">
        <v>2</v>
      </c>
      <c r="H18">
        <v>8</v>
      </c>
      <c r="I18">
        <f>Cocina[[#This Row],[Precio Unitario]]*Cocina[[#This Row],[Cantidad Ordenada]]</f>
        <v>56</v>
      </c>
      <c r="J18">
        <f>(Cocina[[#This Row],[Precio Unitario]]-Cocina[[#This Row],[Costo Unitario]])*Cocina[[#This Row],[Cantidad Ordenada]]</f>
        <v>24</v>
      </c>
      <c r="K18" s="4">
        <f>Cocina[[#This Row],[Ganancia neta]]/_xlfn.XLOOKUP(Cocina[[#This Row],[Número de Orden]],Sala[Número de Orden],Sala[Monto total],"fracaso",0,1)</f>
        <v>9.9173553719008267E-2</v>
      </c>
      <c r="L18" t="s">
        <v>607</v>
      </c>
    </row>
    <row r="19" spans="1:12" x14ac:dyDescent="0.25">
      <c r="A19">
        <v>8</v>
      </c>
      <c r="B19">
        <v>11</v>
      </c>
      <c r="C19" t="s">
        <v>48</v>
      </c>
      <c r="D19" t="s">
        <v>622</v>
      </c>
      <c r="E19">
        <v>25</v>
      </c>
      <c r="F19">
        <v>40</v>
      </c>
      <c r="G19">
        <v>3</v>
      </c>
      <c r="H19">
        <v>36</v>
      </c>
      <c r="I19">
        <f>Cocina[[#This Row],[Precio Unitario]]*Cocina[[#This Row],[Cantidad Ordenada]]</f>
        <v>120</v>
      </c>
      <c r="J19">
        <f>(Cocina[[#This Row],[Precio Unitario]]-Cocina[[#This Row],[Costo Unitario]])*Cocina[[#This Row],[Cantidad Ordenada]]</f>
        <v>45</v>
      </c>
      <c r="K19" s="4">
        <f>Cocina[[#This Row],[Ganancia neta]]/_xlfn.XLOOKUP(Cocina[[#This Row],[Número de Orden]],Sala[Número de Orden],Sala[Monto total],"fracaso",0,1)</f>
        <v>0.18595041322314049</v>
      </c>
      <c r="L19" t="s">
        <v>607</v>
      </c>
    </row>
    <row r="20" spans="1:12" x14ac:dyDescent="0.25">
      <c r="A20">
        <v>9</v>
      </c>
      <c r="B20">
        <v>15</v>
      </c>
      <c r="C20" t="s">
        <v>68</v>
      </c>
      <c r="D20" t="s">
        <v>619</v>
      </c>
      <c r="E20">
        <v>18</v>
      </c>
      <c r="F20">
        <v>30</v>
      </c>
      <c r="G20">
        <v>1</v>
      </c>
      <c r="H20">
        <v>51</v>
      </c>
      <c r="I20">
        <f>Cocina[[#This Row],[Precio Unitario]]*Cocina[[#This Row],[Cantidad Ordenada]]</f>
        <v>30</v>
      </c>
      <c r="J20">
        <f>(Cocina[[#This Row],[Precio Unitario]]-Cocina[[#This Row],[Costo Unitario]])*Cocina[[#This Row],[Cantidad Ordenada]]</f>
        <v>12</v>
      </c>
      <c r="K20" s="4">
        <f>Cocina[[#This Row],[Ganancia neta]]/_xlfn.XLOOKUP(Cocina[[#This Row],[Número de Orden]],Sala[Número de Orden],Sala[Monto total],"fracaso",0,1)</f>
        <v>7.1005917159763315E-2</v>
      </c>
      <c r="L20" t="s">
        <v>607</v>
      </c>
    </row>
    <row r="21" spans="1:12" x14ac:dyDescent="0.25">
      <c r="A21">
        <v>9</v>
      </c>
      <c r="B21">
        <v>15</v>
      </c>
      <c r="C21" t="s">
        <v>158</v>
      </c>
      <c r="D21" t="s">
        <v>617</v>
      </c>
      <c r="E21">
        <v>14</v>
      </c>
      <c r="F21">
        <v>24</v>
      </c>
      <c r="G21">
        <v>1</v>
      </c>
      <c r="H21">
        <v>49</v>
      </c>
      <c r="I21">
        <f>Cocina[[#This Row],[Precio Unitario]]*Cocina[[#This Row],[Cantidad Ordenada]]</f>
        <v>24</v>
      </c>
      <c r="J21">
        <f>(Cocina[[#This Row],[Precio Unitario]]-Cocina[[#This Row],[Costo Unitario]])*Cocina[[#This Row],[Cantidad Ordenada]]</f>
        <v>10</v>
      </c>
      <c r="K21" s="4">
        <f>Cocina[[#This Row],[Ganancia neta]]/_xlfn.XLOOKUP(Cocina[[#This Row],[Número de Orden]],Sala[Número de Orden],Sala[Monto total],"fracaso",0,1)</f>
        <v>5.9171597633136092E-2</v>
      </c>
      <c r="L21" t="s">
        <v>608</v>
      </c>
    </row>
    <row r="22" spans="1:12" x14ac:dyDescent="0.25">
      <c r="A22">
        <v>9</v>
      </c>
      <c r="B22">
        <v>15</v>
      </c>
      <c r="C22" t="s">
        <v>112</v>
      </c>
      <c r="D22" t="s">
        <v>627</v>
      </c>
      <c r="E22">
        <v>11</v>
      </c>
      <c r="F22">
        <v>19</v>
      </c>
      <c r="G22">
        <v>1</v>
      </c>
      <c r="H22">
        <v>15</v>
      </c>
      <c r="I22">
        <f>Cocina[[#This Row],[Precio Unitario]]*Cocina[[#This Row],[Cantidad Ordenada]]</f>
        <v>19</v>
      </c>
      <c r="J22">
        <f>(Cocina[[#This Row],[Precio Unitario]]-Cocina[[#This Row],[Costo Unitario]])*Cocina[[#This Row],[Cantidad Ordenada]]</f>
        <v>8</v>
      </c>
      <c r="K22" s="4">
        <f>Cocina[[#This Row],[Ganancia neta]]/_xlfn.XLOOKUP(Cocina[[#This Row],[Número de Orden]],Sala[Número de Orden],Sala[Monto total],"fracaso",0,1)</f>
        <v>4.7337278106508875E-2</v>
      </c>
      <c r="L22" t="s">
        <v>607</v>
      </c>
    </row>
    <row r="23" spans="1:12" x14ac:dyDescent="0.25">
      <c r="A23">
        <v>9</v>
      </c>
      <c r="B23">
        <v>15</v>
      </c>
      <c r="C23" t="s">
        <v>247</v>
      </c>
      <c r="D23" t="s">
        <v>629</v>
      </c>
      <c r="E23">
        <v>19</v>
      </c>
      <c r="F23">
        <v>32</v>
      </c>
      <c r="G23">
        <v>3</v>
      </c>
      <c r="H23">
        <v>31</v>
      </c>
      <c r="I23">
        <f>Cocina[[#This Row],[Precio Unitario]]*Cocina[[#This Row],[Cantidad Ordenada]]</f>
        <v>96</v>
      </c>
      <c r="J23">
        <f>(Cocina[[#This Row],[Precio Unitario]]-Cocina[[#This Row],[Costo Unitario]])*Cocina[[#This Row],[Cantidad Ordenada]]</f>
        <v>39</v>
      </c>
      <c r="K23" s="4">
        <f>Cocina[[#This Row],[Ganancia neta]]/_xlfn.XLOOKUP(Cocina[[#This Row],[Número de Orden]],Sala[Número de Orden],Sala[Monto total],"fracaso",0,1)</f>
        <v>0.23076923076923078</v>
      </c>
      <c r="L23" t="s">
        <v>607</v>
      </c>
    </row>
    <row r="24" spans="1:12" x14ac:dyDescent="0.25">
      <c r="A24">
        <v>10</v>
      </c>
      <c r="B24">
        <v>17</v>
      </c>
      <c r="C24" t="s">
        <v>55</v>
      </c>
      <c r="D24" t="s">
        <v>631</v>
      </c>
      <c r="E24">
        <v>20</v>
      </c>
      <c r="F24">
        <v>34</v>
      </c>
      <c r="G24">
        <v>2</v>
      </c>
      <c r="H24">
        <v>10</v>
      </c>
      <c r="I24">
        <f>Cocina[[#This Row],[Precio Unitario]]*Cocina[[#This Row],[Cantidad Ordenada]]</f>
        <v>68</v>
      </c>
      <c r="J24">
        <f>(Cocina[[#This Row],[Precio Unitario]]-Cocina[[#This Row],[Costo Unitario]])*Cocina[[#This Row],[Cantidad Ordenada]]</f>
        <v>28</v>
      </c>
      <c r="K24" s="4">
        <f>Cocina[[#This Row],[Ganancia neta]]/_xlfn.XLOOKUP(Cocina[[#This Row],[Número de Orden]],Sala[Número de Orden],Sala[Monto total],"fracaso",0,1)</f>
        <v>0.1891891891891892</v>
      </c>
      <c r="L24" t="s">
        <v>608</v>
      </c>
    </row>
    <row r="25" spans="1:12" x14ac:dyDescent="0.25">
      <c r="A25">
        <v>10</v>
      </c>
      <c r="B25">
        <v>17</v>
      </c>
      <c r="C25" t="s">
        <v>48</v>
      </c>
      <c r="D25" t="s">
        <v>622</v>
      </c>
      <c r="E25">
        <v>25</v>
      </c>
      <c r="F25">
        <v>40</v>
      </c>
      <c r="G25">
        <v>2</v>
      </c>
      <c r="H25">
        <v>19</v>
      </c>
      <c r="I25">
        <f>Cocina[[#This Row],[Precio Unitario]]*Cocina[[#This Row],[Cantidad Ordenada]]</f>
        <v>80</v>
      </c>
      <c r="J25">
        <f>(Cocina[[#This Row],[Precio Unitario]]-Cocina[[#This Row],[Costo Unitario]])*Cocina[[#This Row],[Cantidad Ordenada]]</f>
        <v>30</v>
      </c>
      <c r="K25" s="4">
        <f>Cocina[[#This Row],[Ganancia neta]]/_xlfn.XLOOKUP(Cocina[[#This Row],[Número de Orden]],Sala[Número de Orden],Sala[Monto total],"fracaso",0,1)</f>
        <v>0.20270270270270271</v>
      </c>
      <c r="L25" t="s">
        <v>607</v>
      </c>
    </row>
    <row r="26" spans="1:12" x14ac:dyDescent="0.25">
      <c r="A26">
        <v>11</v>
      </c>
      <c r="B26">
        <v>14</v>
      </c>
      <c r="C26" t="s">
        <v>42</v>
      </c>
      <c r="D26" t="s">
        <v>626</v>
      </c>
      <c r="E26">
        <v>16</v>
      </c>
      <c r="F26">
        <v>28</v>
      </c>
      <c r="G26">
        <v>1</v>
      </c>
      <c r="H26">
        <v>32</v>
      </c>
      <c r="I26">
        <f>Cocina[[#This Row],[Precio Unitario]]*Cocina[[#This Row],[Cantidad Ordenada]]</f>
        <v>28</v>
      </c>
      <c r="J26">
        <f>(Cocina[[#This Row],[Precio Unitario]]-Cocina[[#This Row],[Costo Unitario]])*Cocina[[#This Row],[Cantidad Ordenada]]</f>
        <v>12</v>
      </c>
      <c r="K26" s="4">
        <f>Cocina[[#This Row],[Ganancia neta]]/_xlfn.XLOOKUP(Cocina[[#This Row],[Número de Orden]],Sala[Número de Orden],Sala[Monto total],"fracaso",0,1)</f>
        <v>0.13636363636363635</v>
      </c>
      <c r="L26" t="s">
        <v>608</v>
      </c>
    </row>
    <row r="27" spans="1:12" x14ac:dyDescent="0.25">
      <c r="A27">
        <v>11</v>
      </c>
      <c r="B27">
        <v>14</v>
      </c>
      <c r="C27" t="s">
        <v>68</v>
      </c>
      <c r="D27" t="s">
        <v>619</v>
      </c>
      <c r="E27">
        <v>18</v>
      </c>
      <c r="F27">
        <v>30</v>
      </c>
      <c r="G27">
        <v>2</v>
      </c>
      <c r="H27">
        <v>24</v>
      </c>
      <c r="I27">
        <f>Cocina[[#This Row],[Precio Unitario]]*Cocina[[#This Row],[Cantidad Ordenada]]</f>
        <v>60</v>
      </c>
      <c r="J27">
        <f>(Cocina[[#This Row],[Precio Unitario]]-Cocina[[#This Row],[Costo Unitario]])*Cocina[[#This Row],[Cantidad Ordenada]]</f>
        <v>24</v>
      </c>
      <c r="K27" s="4">
        <f>Cocina[[#This Row],[Ganancia neta]]/_xlfn.XLOOKUP(Cocina[[#This Row],[Número de Orden]],Sala[Número de Orden],Sala[Monto total],"fracaso",0,1)</f>
        <v>0.27272727272727271</v>
      </c>
      <c r="L27" t="s">
        <v>608</v>
      </c>
    </row>
    <row r="28" spans="1:12" x14ac:dyDescent="0.25">
      <c r="A28">
        <v>12</v>
      </c>
      <c r="B28">
        <v>14</v>
      </c>
      <c r="C28" t="s">
        <v>42</v>
      </c>
      <c r="D28" t="s">
        <v>626</v>
      </c>
      <c r="E28">
        <v>16</v>
      </c>
      <c r="F28">
        <v>28</v>
      </c>
      <c r="G28">
        <v>1</v>
      </c>
      <c r="H28">
        <v>5</v>
      </c>
      <c r="I28">
        <f>Cocina[[#This Row],[Precio Unitario]]*Cocina[[#This Row],[Cantidad Ordenada]]</f>
        <v>28</v>
      </c>
      <c r="J28">
        <f>(Cocina[[#This Row],[Precio Unitario]]-Cocina[[#This Row],[Costo Unitario]])*Cocina[[#This Row],[Cantidad Ordenada]]</f>
        <v>12</v>
      </c>
      <c r="K28" s="4">
        <f>Cocina[[#This Row],[Ganancia neta]]/_xlfn.XLOOKUP(Cocina[[#This Row],[Número de Orden]],Sala[Número de Orden],Sala[Monto total],"fracaso",0,1)</f>
        <v>3.6809815950920248E-2</v>
      </c>
      <c r="L28" t="s">
        <v>608</v>
      </c>
    </row>
    <row r="29" spans="1:12" x14ac:dyDescent="0.25">
      <c r="A29">
        <v>12</v>
      </c>
      <c r="B29">
        <v>14</v>
      </c>
      <c r="C29" t="s">
        <v>73</v>
      </c>
      <c r="D29" t="s">
        <v>623</v>
      </c>
      <c r="E29">
        <v>22</v>
      </c>
      <c r="F29">
        <v>36</v>
      </c>
      <c r="G29">
        <v>3</v>
      </c>
      <c r="H29">
        <v>44</v>
      </c>
      <c r="I29">
        <f>Cocina[[#This Row],[Precio Unitario]]*Cocina[[#This Row],[Cantidad Ordenada]]</f>
        <v>108</v>
      </c>
      <c r="J29">
        <f>(Cocina[[#This Row],[Precio Unitario]]-Cocina[[#This Row],[Costo Unitario]])*Cocina[[#This Row],[Cantidad Ordenada]]</f>
        <v>42</v>
      </c>
      <c r="K29" s="4">
        <f>Cocina[[#This Row],[Ganancia neta]]/_xlfn.XLOOKUP(Cocina[[#This Row],[Número de Orden]],Sala[Número de Orden],Sala[Monto total],"fracaso",0,1)</f>
        <v>0.12883435582822086</v>
      </c>
      <c r="L29" t="s">
        <v>607</v>
      </c>
    </row>
    <row r="30" spans="1:12" x14ac:dyDescent="0.25">
      <c r="A30">
        <v>12</v>
      </c>
      <c r="B30">
        <v>14</v>
      </c>
      <c r="C30" t="s">
        <v>26</v>
      </c>
      <c r="D30" t="s">
        <v>628</v>
      </c>
      <c r="E30">
        <v>21</v>
      </c>
      <c r="F30">
        <v>35</v>
      </c>
      <c r="G30">
        <v>2</v>
      </c>
      <c r="H30">
        <v>6</v>
      </c>
      <c r="I30">
        <f>Cocina[[#This Row],[Precio Unitario]]*Cocina[[#This Row],[Cantidad Ordenada]]</f>
        <v>70</v>
      </c>
      <c r="J30">
        <f>(Cocina[[#This Row],[Precio Unitario]]-Cocina[[#This Row],[Costo Unitario]])*Cocina[[#This Row],[Cantidad Ordenada]]</f>
        <v>28</v>
      </c>
      <c r="K30" s="4">
        <f>Cocina[[#This Row],[Ganancia neta]]/_xlfn.XLOOKUP(Cocina[[#This Row],[Número de Orden]],Sala[Número de Orden],Sala[Monto total],"fracaso",0,1)</f>
        <v>8.5889570552147243E-2</v>
      </c>
      <c r="L30" t="s">
        <v>607</v>
      </c>
    </row>
    <row r="31" spans="1:12" x14ac:dyDescent="0.25">
      <c r="A31">
        <v>12</v>
      </c>
      <c r="B31">
        <v>14</v>
      </c>
      <c r="C31" t="s">
        <v>48</v>
      </c>
      <c r="D31" t="s">
        <v>622</v>
      </c>
      <c r="E31">
        <v>25</v>
      </c>
      <c r="F31">
        <v>40</v>
      </c>
      <c r="G31">
        <v>3</v>
      </c>
      <c r="H31">
        <v>40</v>
      </c>
      <c r="I31">
        <f>Cocina[[#This Row],[Precio Unitario]]*Cocina[[#This Row],[Cantidad Ordenada]]</f>
        <v>120</v>
      </c>
      <c r="J31">
        <f>(Cocina[[#This Row],[Precio Unitario]]-Cocina[[#This Row],[Costo Unitario]])*Cocina[[#This Row],[Cantidad Ordenada]]</f>
        <v>45</v>
      </c>
      <c r="K31" s="4">
        <f>Cocina[[#This Row],[Ganancia neta]]/_xlfn.XLOOKUP(Cocina[[#This Row],[Número de Orden]],Sala[Número de Orden],Sala[Monto total],"fracaso",0,1)</f>
        <v>0.13803680981595093</v>
      </c>
      <c r="L31" t="s">
        <v>607</v>
      </c>
    </row>
    <row r="32" spans="1:12" x14ac:dyDescent="0.25">
      <c r="A32">
        <v>13</v>
      </c>
      <c r="B32">
        <v>2</v>
      </c>
      <c r="C32" t="s">
        <v>38</v>
      </c>
      <c r="D32" t="s">
        <v>624</v>
      </c>
      <c r="E32">
        <v>17</v>
      </c>
      <c r="F32">
        <v>29</v>
      </c>
      <c r="G32">
        <v>3</v>
      </c>
      <c r="H32">
        <v>59</v>
      </c>
      <c r="I32">
        <f>Cocina[[#This Row],[Precio Unitario]]*Cocina[[#This Row],[Cantidad Ordenada]]</f>
        <v>87</v>
      </c>
      <c r="J32">
        <f>(Cocina[[#This Row],[Precio Unitario]]-Cocina[[#This Row],[Costo Unitario]])*Cocina[[#This Row],[Cantidad Ordenada]]</f>
        <v>36</v>
      </c>
      <c r="K32" s="4">
        <f>Cocina[[#This Row],[Ganancia neta]]/_xlfn.XLOOKUP(Cocina[[#This Row],[Número de Orden]],Sala[Número de Orden],Sala[Monto total],"fracaso",0,1)</f>
        <v>0.41379310344827586</v>
      </c>
      <c r="L32" t="s">
        <v>608</v>
      </c>
    </row>
    <row r="33" spans="1:12" x14ac:dyDescent="0.25">
      <c r="A33">
        <v>14</v>
      </c>
      <c r="B33">
        <v>16</v>
      </c>
      <c r="C33" t="s">
        <v>146</v>
      </c>
      <c r="D33" t="s">
        <v>632</v>
      </c>
      <c r="E33">
        <v>12</v>
      </c>
      <c r="F33">
        <v>20</v>
      </c>
      <c r="G33">
        <v>1</v>
      </c>
      <c r="H33">
        <v>36</v>
      </c>
      <c r="I33">
        <f>Cocina[[#This Row],[Precio Unitario]]*Cocina[[#This Row],[Cantidad Ordenada]]</f>
        <v>20</v>
      </c>
      <c r="J33">
        <f>(Cocina[[#This Row],[Precio Unitario]]-Cocina[[#This Row],[Costo Unitario]])*Cocina[[#This Row],[Cantidad Ordenada]]</f>
        <v>8</v>
      </c>
      <c r="K33" s="4">
        <f>Cocina[[#This Row],[Ganancia neta]]/_xlfn.XLOOKUP(Cocina[[#This Row],[Número de Orden]],Sala[Número de Orden],Sala[Monto total],"fracaso",0,1)</f>
        <v>6.2015503875968991E-2</v>
      </c>
      <c r="L33" t="s">
        <v>607</v>
      </c>
    </row>
    <row r="34" spans="1:12" x14ac:dyDescent="0.25">
      <c r="A34">
        <v>14</v>
      </c>
      <c r="B34">
        <v>16</v>
      </c>
      <c r="C34" t="s">
        <v>261</v>
      </c>
      <c r="D34" t="s">
        <v>625</v>
      </c>
      <c r="E34">
        <v>20</v>
      </c>
      <c r="F34">
        <v>33</v>
      </c>
      <c r="G34">
        <v>1</v>
      </c>
      <c r="H34">
        <v>26</v>
      </c>
      <c r="I34">
        <f>Cocina[[#This Row],[Precio Unitario]]*Cocina[[#This Row],[Cantidad Ordenada]]</f>
        <v>33</v>
      </c>
      <c r="J34">
        <f>(Cocina[[#This Row],[Precio Unitario]]-Cocina[[#This Row],[Costo Unitario]])*Cocina[[#This Row],[Cantidad Ordenada]]</f>
        <v>13</v>
      </c>
      <c r="K34" s="4">
        <f>Cocina[[#This Row],[Ganancia neta]]/_xlfn.XLOOKUP(Cocina[[#This Row],[Número de Orden]],Sala[Número de Orden],Sala[Monto total],"fracaso",0,1)</f>
        <v>0.10077519379844961</v>
      </c>
      <c r="L34" t="s">
        <v>607</v>
      </c>
    </row>
    <row r="35" spans="1:12" x14ac:dyDescent="0.25">
      <c r="A35">
        <v>14</v>
      </c>
      <c r="B35">
        <v>16</v>
      </c>
      <c r="C35" t="s">
        <v>200</v>
      </c>
      <c r="D35" t="s">
        <v>633</v>
      </c>
      <c r="E35">
        <v>14</v>
      </c>
      <c r="F35">
        <v>23</v>
      </c>
      <c r="G35">
        <v>2</v>
      </c>
      <c r="H35">
        <v>44</v>
      </c>
      <c r="I35">
        <f>Cocina[[#This Row],[Precio Unitario]]*Cocina[[#This Row],[Cantidad Ordenada]]</f>
        <v>46</v>
      </c>
      <c r="J35">
        <f>(Cocina[[#This Row],[Precio Unitario]]-Cocina[[#This Row],[Costo Unitario]])*Cocina[[#This Row],[Cantidad Ordenada]]</f>
        <v>18</v>
      </c>
      <c r="K35" s="4">
        <f>Cocina[[#This Row],[Ganancia neta]]/_xlfn.XLOOKUP(Cocina[[#This Row],[Número de Orden]],Sala[Número de Orden],Sala[Monto total],"fracaso",0,1)</f>
        <v>0.13953488372093023</v>
      </c>
      <c r="L35" t="s">
        <v>608</v>
      </c>
    </row>
    <row r="36" spans="1:12" x14ac:dyDescent="0.25">
      <c r="A36">
        <v>14</v>
      </c>
      <c r="B36">
        <v>16</v>
      </c>
      <c r="C36" t="s">
        <v>68</v>
      </c>
      <c r="D36" t="s">
        <v>619</v>
      </c>
      <c r="E36">
        <v>18</v>
      </c>
      <c r="F36">
        <v>30</v>
      </c>
      <c r="G36">
        <v>1</v>
      </c>
      <c r="H36">
        <v>48</v>
      </c>
      <c r="I36">
        <f>Cocina[[#This Row],[Precio Unitario]]*Cocina[[#This Row],[Cantidad Ordenada]]</f>
        <v>30</v>
      </c>
      <c r="J36">
        <f>(Cocina[[#This Row],[Precio Unitario]]-Cocina[[#This Row],[Costo Unitario]])*Cocina[[#This Row],[Cantidad Ordenada]]</f>
        <v>12</v>
      </c>
      <c r="K36" s="4">
        <f>Cocina[[#This Row],[Ganancia neta]]/_xlfn.XLOOKUP(Cocina[[#This Row],[Número de Orden]],Sala[Número de Orden],Sala[Monto total],"fracaso",0,1)</f>
        <v>9.3023255813953487E-2</v>
      </c>
      <c r="L36" t="s">
        <v>607</v>
      </c>
    </row>
    <row r="37" spans="1:12" x14ac:dyDescent="0.25">
      <c r="A37">
        <v>15</v>
      </c>
      <c r="B37">
        <v>6</v>
      </c>
      <c r="C37" t="s">
        <v>42</v>
      </c>
      <c r="D37" t="s">
        <v>626</v>
      </c>
      <c r="E37">
        <v>16</v>
      </c>
      <c r="F37">
        <v>28</v>
      </c>
      <c r="G37">
        <v>2</v>
      </c>
      <c r="H37">
        <v>25</v>
      </c>
      <c r="I37">
        <f>Cocina[[#This Row],[Precio Unitario]]*Cocina[[#This Row],[Cantidad Ordenada]]</f>
        <v>56</v>
      </c>
      <c r="J37">
        <f>(Cocina[[#This Row],[Precio Unitario]]-Cocina[[#This Row],[Costo Unitario]])*Cocina[[#This Row],[Cantidad Ordenada]]</f>
        <v>24</v>
      </c>
      <c r="K37" s="4">
        <f>Cocina[[#This Row],[Ganancia neta]]/_xlfn.XLOOKUP(Cocina[[#This Row],[Número de Orden]],Sala[Número de Orden],Sala[Monto total],"fracaso",0,1)</f>
        <v>0.10714285714285714</v>
      </c>
      <c r="L37" t="s">
        <v>607</v>
      </c>
    </row>
    <row r="38" spans="1:12" x14ac:dyDescent="0.25">
      <c r="A38">
        <v>15</v>
      </c>
      <c r="B38">
        <v>6</v>
      </c>
      <c r="C38" t="s">
        <v>70</v>
      </c>
      <c r="D38" t="s">
        <v>634</v>
      </c>
      <c r="E38">
        <v>13</v>
      </c>
      <c r="F38">
        <v>21</v>
      </c>
      <c r="G38">
        <v>3</v>
      </c>
      <c r="H38">
        <v>27</v>
      </c>
      <c r="I38">
        <f>Cocina[[#This Row],[Precio Unitario]]*Cocina[[#This Row],[Cantidad Ordenada]]</f>
        <v>63</v>
      </c>
      <c r="J38">
        <f>(Cocina[[#This Row],[Precio Unitario]]-Cocina[[#This Row],[Costo Unitario]])*Cocina[[#This Row],[Cantidad Ordenada]]</f>
        <v>24</v>
      </c>
      <c r="K38" s="4">
        <f>Cocina[[#This Row],[Ganancia neta]]/_xlfn.XLOOKUP(Cocina[[#This Row],[Número de Orden]],Sala[Número de Orden],Sala[Monto total],"fracaso",0,1)</f>
        <v>0.10714285714285714</v>
      </c>
      <c r="L38" t="s">
        <v>607</v>
      </c>
    </row>
    <row r="39" spans="1:12" x14ac:dyDescent="0.25">
      <c r="A39">
        <v>15</v>
      </c>
      <c r="B39">
        <v>6</v>
      </c>
      <c r="C39" t="s">
        <v>26</v>
      </c>
      <c r="D39" t="s">
        <v>628</v>
      </c>
      <c r="E39">
        <v>21</v>
      </c>
      <c r="F39">
        <v>35</v>
      </c>
      <c r="G39">
        <v>3</v>
      </c>
      <c r="H39">
        <v>51</v>
      </c>
      <c r="I39">
        <f>Cocina[[#This Row],[Precio Unitario]]*Cocina[[#This Row],[Cantidad Ordenada]]</f>
        <v>105</v>
      </c>
      <c r="J39">
        <f>(Cocina[[#This Row],[Precio Unitario]]-Cocina[[#This Row],[Costo Unitario]])*Cocina[[#This Row],[Cantidad Ordenada]]</f>
        <v>42</v>
      </c>
      <c r="K39" s="4">
        <f>Cocina[[#This Row],[Ganancia neta]]/_xlfn.XLOOKUP(Cocina[[#This Row],[Número de Orden]],Sala[Número de Orden],Sala[Monto total],"fracaso",0,1)</f>
        <v>0.1875</v>
      </c>
      <c r="L39" t="s">
        <v>607</v>
      </c>
    </row>
    <row r="40" spans="1:12" x14ac:dyDescent="0.25">
      <c r="A40">
        <v>16</v>
      </c>
      <c r="B40">
        <v>20</v>
      </c>
      <c r="C40" t="s">
        <v>42</v>
      </c>
      <c r="D40" t="s">
        <v>626</v>
      </c>
      <c r="E40">
        <v>16</v>
      </c>
      <c r="F40">
        <v>28</v>
      </c>
      <c r="G40">
        <v>1</v>
      </c>
      <c r="H40">
        <v>38</v>
      </c>
      <c r="I40">
        <f>Cocina[[#This Row],[Precio Unitario]]*Cocina[[#This Row],[Cantidad Ordenada]]</f>
        <v>28</v>
      </c>
      <c r="J40">
        <f>(Cocina[[#This Row],[Precio Unitario]]-Cocina[[#This Row],[Costo Unitario]])*Cocina[[#This Row],[Cantidad Ordenada]]</f>
        <v>12</v>
      </c>
      <c r="K40" s="4">
        <f>Cocina[[#This Row],[Ganancia neta]]/_xlfn.XLOOKUP(Cocina[[#This Row],[Número de Orden]],Sala[Número de Orden],Sala[Monto total],"fracaso",0,1)</f>
        <v>0.42857142857142855</v>
      </c>
      <c r="L40" t="s">
        <v>607</v>
      </c>
    </row>
    <row r="41" spans="1:12" x14ac:dyDescent="0.25">
      <c r="A41">
        <v>17</v>
      </c>
      <c r="B41">
        <v>14</v>
      </c>
      <c r="C41" t="s">
        <v>26</v>
      </c>
      <c r="D41" t="s">
        <v>628</v>
      </c>
      <c r="E41">
        <v>21</v>
      </c>
      <c r="F41">
        <v>35</v>
      </c>
      <c r="G41">
        <v>1</v>
      </c>
      <c r="H41">
        <v>43</v>
      </c>
      <c r="I41">
        <f>Cocina[[#This Row],[Precio Unitario]]*Cocina[[#This Row],[Cantidad Ordenada]]</f>
        <v>35</v>
      </c>
      <c r="J41">
        <f>(Cocina[[#This Row],[Precio Unitario]]-Cocina[[#This Row],[Costo Unitario]])*Cocina[[#This Row],[Cantidad Ordenada]]</f>
        <v>14</v>
      </c>
      <c r="K41" s="4">
        <f>Cocina[[#This Row],[Ganancia neta]]/_xlfn.XLOOKUP(Cocina[[#This Row],[Número de Orden]],Sala[Número de Orden],Sala[Monto total],"fracaso",0,1)</f>
        <v>0.10218978102189781</v>
      </c>
      <c r="L41" t="s">
        <v>608</v>
      </c>
    </row>
    <row r="42" spans="1:12" x14ac:dyDescent="0.25">
      <c r="A42">
        <v>17</v>
      </c>
      <c r="B42">
        <v>14</v>
      </c>
      <c r="C42" t="s">
        <v>79</v>
      </c>
      <c r="D42" t="s">
        <v>635</v>
      </c>
      <c r="E42">
        <v>10</v>
      </c>
      <c r="F42">
        <v>18</v>
      </c>
      <c r="G42">
        <v>2</v>
      </c>
      <c r="H42">
        <v>58</v>
      </c>
      <c r="I42">
        <f>Cocina[[#This Row],[Precio Unitario]]*Cocina[[#This Row],[Cantidad Ordenada]]</f>
        <v>36</v>
      </c>
      <c r="J42">
        <f>(Cocina[[#This Row],[Precio Unitario]]-Cocina[[#This Row],[Costo Unitario]])*Cocina[[#This Row],[Cantidad Ordenada]]</f>
        <v>16</v>
      </c>
      <c r="K42" s="4">
        <f>Cocina[[#This Row],[Ganancia neta]]/_xlfn.XLOOKUP(Cocina[[#This Row],[Número de Orden]],Sala[Número de Orden],Sala[Monto total],"fracaso",0,1)</f>
        <v>0.11678832116788321</v>
      </c>
      <c r="L42" t="s">
        <v>607</v>
      </c>
    </row>
    <row r="43" spans="1:12" x14ac:dyDescent="0.25">
      <c r="A43">
        <v>17</v>
      </c>
      <c r="B43">
        <v>14</v>
      </c>
      <c r="C43" t="s">
        <v>203</v>
      </c>
      <c r="D43" t="s">
        <v>630</v>
      </c>
      <c r="E43">
        <v>13</v>
      </c>
      <c r="F43">
        <v>22</v>
      </c>
      <c r="G43">
        <v>3</v>
      </c>
      <c r="H43">
        <v>57</v>
      </c>
      <c r="I43">
        <f>Cocina[[#This Row],[Precio Unitario]]*Cocina[[#This Row],[Cantidad Ordenada]]</f>
        <v>66</v>
      </c>
      <c r="J43">
        <f>(Cocina[[#This Row],[Precio Unitario]]-Cocina[[#This Row],[Costo Unitario]])*Cocina[[#This Row],[Cantidad Ordenada]]</f>
        <v>27</v>
      </c>
      <c r="K43" s="4">
        <f>Cocina[[#This Row],[Ganancia neta]]/_xlfn.XLOOKUP(Cocina[[#This Row],[Número de Orden]],Sala[Número de Orden],Sala[Monto total],"fracaso",0,1)</f>
        <v>0.19708029197080293</v>
      </c>
      <c r="L43" t="s">
        <v>608</v>
      </c>
    </row>
    <row r="44" spans="1:12" x14ac:dyDescent="0.25">
      <c r="A44">
        <v>18</v>
      </c>
      <c r="B44">
        <v>9</v>
      </c>
      <c r="C44" t="s">
        <v>38</v>
      </c>
      <c r="D44" t="s">
        <v>624</v>
      </c>
      <c r="E44">
        <v>17</v>
      </c>
      <c r="F44">
        <v>29</v>
      </c>
      <c r="G44">
        <v>1</v>
      </c>
      <c r="H44">
        <v>23</v>
      </c>
      <c r="I44">
        <f>Cocina[[#This Row],[Precio Unitario]]*Cocina[[#This Row],[Cantidad Ordenada]]</f>
        <v>29</v>
      </c>
      <c r="J44">
        <f>(Cocina[[#This Row],[Precio Unitario]]-Cocina[[#This Row],[Costo Unitario]])*Cocina[[#This Row],[Cantidad Ordenada]]</f>
        <v>12</v>
      </c>
      <c r="K44" s="4">
        <f>Cocina[[#This Row],[Ganancia neta]]/_xlfn.XLOOKUP(Cocina[[#This Row],[Número de Orden]],Sala[Número de Orden],Sala[Monto total],"fracaso",0,1)</f>
        <v>4.7808764940239043E-2</v>
      </c>
      <c r="L44" t="s">
        <v>607</v>
      </c>
    </row>
    <row r="45" spans="1:12" x14ac:dyDescent="0.25">
      <c r="A45">
        <v>18</v>
      </c>
      <c r="B45">
        <v>9</v>
      </c>
      <c r="C45" t="s">
        <v>48</v>
      </c>
      <c r="D45" t="s">
        <v>622</v>
      </c>
      <c r="E45">
        <v>25</v>
      </c>
      <c r="F45">
        <v>40</v>
      </c>
      <c r="G45">
        <v>2</v>
      </c>
      <c r="H45">
        <v>54</v>
      </c>
      <c r="I45">
        <f>Cocina[[#This Row],[Precio Unitario]]*Cocina[[#This Row],[Cantidad Ordenada]]</f>
        <v>80</v>
      </c>
      <c r="J45">
        <f>(Cocina[[#This Row],[Precio Unitario]]-Cocina[[#This Row],[Costo Unitario]])*Cocina[[#This Row],[Cantidad Ordenada]]</f>
        <v>30</v>
      </c>
      <c r="K45" s="4">
        <f>Cocina[[#This Row],[Ganancia neta]]/_xlfn.XLOOKUP(Cocina[[#This Row],[Número de Orden]],Sala[Número de Orden],Sala[Monto total],"fracaso",0,1)</f>
        <v>0.11952191235059761</v>
      </c>
      <c r="L45" t="s">
        <v>607</v>
      </c>
    </row>
    <row r="46" spans="1:12" x14ac:dyDescent="0.25">
      <c r="A46">
        <v>18</v>
      </c>
      <c r="B46">
        <v>9</v>
      </c>
      <c r="C46" t="s">
        <v>155</v>
      </c>
      <c r="D46" t="s">
        <v>636</v>
      </c>
      <c r="E46">
        <v>15</v>
      </c>
      <c r="F46">
        <v>26</v>
      </c>
      <c r="G46">
        <v>3</v>
      </c>
      <c r="H46">
        <v>23</v>
      </c>
      <c r="I46">
        <f>Cocina[[#This Row],[Precio Unitario]]*Cocina[[#This Row],[Cantidad Ordenada]]</f>
        <v>78</v>
      </c>
      <c r="J46">
        <f>(Cocina[[#This Row],[Precio Unitario]]-Cocina[[#This Row],[Costo Unitario]])*Cocina[[#This Row],[Cantidad Ordenada]]</f>
        <v>33</v>
      </c>
      <c r="K46" s="4">
        <f>Cocina[[#This Row],[Ganancia neta]]/_xlfn.XLOOKUP(Cocina[[#This Row],[Número de Orden]],Sala[Número de Orden],Sala[Monto total],"fracaso",0,1)</f>
        <v>0.13147410358565736</v>
      </c>
      <c r="L46" t="s">
        <v>607</v>
      </c>
    </row>
    <row r="47" spans="1:12" x14ac:dyDescent="0.25">
      <c r="A47">
        <v>18</v>
      </c>
      <c r="B47">
        <v>9</v>
      </c>
      <c r="C47" t="s">
        <v>247</v>
      </c>
      <c r="D47" t="s">
        <v>629</v>
      </c>
      <c r="E47">
        <v>19</v>
      </c>
      <c r="F47">
        <v>32</v>
      </c>
      <c r="G47">
        <v>2</v>
      </c>
      <c r="H47">
        <v>34</v>
      </c>
      <c r="I47">
        <f>Cocina[[#This Row],[Precio Unitario]]*Cocina[[#This Row],[Cantidad Ordenada]]</f>
        <v>64</v>
      </c>
      <c r="J47">
        <f>(Cocina[[#This Row],[Precio Unitario]]-Cocina[[#This Row],[Costo Unitario]])*Cocina[[#This Row],[Cantidad Ordenada]]</f>
        <v>26</v>
      </c>
      <c r="K47" s="4">
        <f>Cocina[[#This Row],[Ganancia neta]]/_xlfn.XLOOKUP(Cocina[[#This Row],[Número de Orden]],Sala[Número de Orden],Sala[Monto total],"fracaso",0,1)</f>
        <v>0.10358565737051793</v>
      </c>
      <c r="L47" t="s">
        <v>607</v>
      </c>
    </row>
    <row r="48" spans="1:12" x14ac:dyDescent="0.25">
      <c r="A48">
        <v>19</v>
      </c>
      <c r="B48">
        <v>18</v>
      </c>
      <c r="C48" t="s">
        <v>48</v>
      </c>
      <c r="D48" t="s">
        <v>622</v>
      </c>
      <c r="E48">
        <v>25</v>
      </c>
      <c r="F48">
        <v>40</v>
      </c>
      <c r="G48">
        <v>2</v>
      </c>
      <c r="H48">
        <v>44</v>
      </c>
      <c r="I48">
        <f>Cocina[[#This Row],[Precio Unitario]]*Cocina[[#This Row],[Cantidad Ordenada]]</f>
        <v>80</v>
      </c>
      <c r="J48">
        <f>(Cocina[[#This Row],[Precio Unitario]]-Cocina[[#This Row],[Costo Unitario]])*Cocina[[#This Row],[Cantidad Ordenada]]</f>
        <v>30</v>
      </c>
      <c r="K48" s="4">
        <f>Cocina[[#This Row],[Ganancia neta]]/_xlfn.XLOOKUP(Cocina[[#This Row],[Número de Orden]],Sala[Número de Orden],Sala[Monto total],"fracaso",0,1)</f>
        <v>0.375</v>
      </c>
      <c r="L48" t="s">
        <v>608</v>
      </c>
    </row>
    <row r="49" spans="1:12" x14ac:dyDescent="0.25">
      <c r="A49">
        <v>20</v>
      </c>
      <c r="B49">
        <v>8</v>
      </c>
      <c r="C49" t="s">
        <v>26</v>
      </c>
      <c r="D49" t="s">
        <v>628</v>
      </c>
      <c r="E49">
        <v>21</v>
      </c>
      <c r="F49">
        <v>35</v>
      </c>
      <c r="G49">
        <v>3</v>
      </c>
      <c r="H49">
        <v>50</v>
      </c>
      <c r="I49">
        <f>Cocina[[#This Row],[Precio Unitario]]*Cocina[[#This Row],[Cantidad Ordenada]]</f>
        <v>105</v>
      </c>
      <c r="J49">
        <f>(Cocina[[#This Row],[Precio Unitario]]-Cocina[[#This Row],[Costo Unitario]])*Cocina[[#This Row],[Cantidad Ordenada]]</f>
        <v>42</v>
      </c>
      <c r="K49" s="4">
        <f>Cocina[[#This Row],[Ganancia neta]]/_xlfn.XLOOKUP(Cocina[[#This Row],[Número de Orden]],Sala[Número de Orden],Sala[Monto total],"fracaso",0,1)</f>
        <v>0.23595505617977527</v>
      </c>
      <c r="L49" t="s">
        <v>608</v>
      </c>
    </row>
    <row r="50" spans="1:12" x14ac:dyDescent="0.25">
      <c r="A50">
        <v>20</v>
      </c>
      <c r="B50">
        <v>8</v>
      </c>
      <c r="C50" t="s">
        <v>122</v>
      </c>
      <c r="D50" t="s">
        <v>637</v>
      </c>
      <c r="E50">
        <v>15</v>
      </c>
      <c r="F50">
        <v>25</v>
      </c>
      <c r="G50">
        <v>2</v>
      </c>
      <c r="H50">
        <v>6</v>
      </c>
      <c r="I50">
        <f>Cocina[[#This Row],[Precio Unitario]]*Cocina[[#This Row],[Cantidad Ordenada]]</f>
        <v>50</v>
      </c>
      <c r="J50">
        <f>(Cocina[[#This Row],[Precio Unitario]]-Cocina[[#This Row],[Costo Unitario]])*Cocina[[#This Row],[Cantidad Ordenada]]</f>
        <v>20</v>
      </c>
      <c r="K50" s="4">
        <f>Cocina[[#This Row],[Ganancia neta]]/_xlfn.XLOOKUP(Cocina[[#This Row],[Número de Orden]],Sala[Número de Orden],Sala[Monto total],"fracaso",0,1)</f>
        <v>0.11235955056179775</v>
      </c>
      <c r="L50" t="s">
        <v>608</v>
      </c>
    </row>
    <row r="51" spans="1:12" x14ac:dyDescent="0.25">
      <c r="A51">
        <v>20</v>
      </c>
      <c r="B51">
        <v>8</v>
      </c>
      <c r="C51" t="s">
        <v>200</v>
      </c>
      <c r="D51" t="s">
        <v>633</v>
      </c>
      <c r="E51">
        <v>14</v>
      </c>
      <c r="F51">
        <v>23</v>
      </c>
      <c r="G51">
        <v>1</v>
      </c>
      <c r="H51">
        <v>14</v>
      </c>
      <c r="I51">
        <f>Cocina[[#This Row],[Precio Unitario]]*Cocina[[#This Row],[Cantidad Ordenada]]</f>
        <v>23</v>
      </c>
      <c r="J51">
        <f>(Cocina[[#This Row],[Precio Unitario]]-Cocina[[#This Row],[Costo Unitario]])*Cocina[[#This Row],[Cantidad Ordenada]]</f>
        <v>9</v>
      </c>
      <c r="K51" s="4">
        <f>Cocina[[#This Row],[Ganancia neta]]/_xlfn.XLOOKUP(Cocina[[#This Row],[Número de Orden]],Sala[Número de Orden],Sala[Monto total],"fracaso",0,1)</f>
        <v>5.0561797752808987E-2</v>
      </c>
      <c r="L51" t="s">
        <v>608</v>
      </c>
    </row>
    <row r="52" spans="1:12" x14ac:dyDescent="0.25">
      <c r="A52">
        <v>21</v>
      </c>
      <c r="B52">
        <v>12</v>
      </c>
      <c r="C52" t="s">
        <v>48</v>
      </c>
      <c r="D52" t="s">
        <v>622</v>
      </c>
      <c r="E52">
        <v>25</v>
      </c>
      <c r="F52">
        <v>40</v>
      </c>
      <c r="G52">
        <v>3</v>
      </c>
      <c r="H52">
        <v>20</v>
      </c>
      <c r="I52">
        <f>Cocina[[#This Row],[Precio Unitario]]*Cocina[[#This Row],[Cantidad Ordenada]]</f>
        <v>120</v>
      </c>
      <c r="J52">
        <f>(Cocina[[#This Row],[Precio Unitario]]-Cocina[[#This Row],[Costo Unitario]])*Cocina[[#This Row],[Cantidad Ordenada]]</f>
        <v>45</v>
      </c>
      <c r="K52" s="4">
        <f>Cocina[[#This Row],[Ganancia neta]]/_xlfn.XLOOKUP(Cocina[[#This Row],[Número de Orden]],Sala[Número de Orden],Sala[Monto total],"fracaso",0,1)</f>
        <v>0.16423357664233576</v>
      </c>
      <c r="L52" t="s">
        <v>607</v>
      </c>
    </row>
    <row r="53" spans="1:12" x14ac:dyDescent="0.25">
      <c r="A53">
        <v>21</v>
      </c>
      <c r="B53">
        <v>12</v>
      </c>
      <c r="C53" t="s">
        <v>146</v>
      </c>
      <c r="D53" t="s">
        <v>632</v>
      </c>
      <c r="E53">
        <v>12</v>
      </c>
      <c r="F53">
        <v>20</v>
      </c>
      <c r="G53">
        <v>2</v>
      </c>
      <c r="H53">
        <v>43</v>
      </c>
      <c r="I53">
        <f>Cocina[[#This Row],[Precio Unitario]]*Cocina[[#This Row],[Cantidad Ordenada]]</f>
        <v>40</v>
      </c>
      <c r="J53">
        <f>(Cocina[[#This Row],[Precio Unitario]]-Cocina[[#This Row],[Costo Unitario]])*Cocina[[#This Row],[Cantidad Ordenada]]</f>
        <v>16</v>
      </c>
      <c r="K53" s="4">
        <f>Cocina[[#This Row],[Ganancia neta]]/_xlfn.XLOOKUP(Cocina[[#This Row],[Número de Orden]],Sala[Número de Orden],Sala[Monto total],"fracaso",0,1)</f>
        <v>5.8394160583941604E-2</v>
      </c>
      <c r="L53" t="s">
        <v>607</v>
      </c>
    </row>
    <row r="54" spans="1:12" x14ac:dyDescent="0.25">
      <c r="A54">
        <v>21</v>
      </c>
      <c r="B54">
        <v>12</v>
      </c>
      <c r="C54" t="s">
        <v>247</v>
      </c>
      <c r="D54" t="s">
        <v>629</v>
      </c>
      <c r="E54">
        <v>19</v>
      </c>
      <c r="F54">
        <v>32</v>
      </c>
      <c r="G54">
        <v>2</v>
      </c>
      <c r="H54">
        <v>44</v>
      </c>
      <c r="I54">
        <f>Cocina[[#This Row],[Precio Unitario]]*Cocina[[#This Row],[Cantidad Ordenada]]</f>
        <v>64</v>
      </c>
      <c r="J54">
        <f>(Cocina[[#This Row],[Precio Unitario]]-Cocina[[#This Row],[Costo Unitario]])*Cocina[[#This Row],[Cantidad Ordenada]]</f>
        <v>26</v>
      </c>
      <c r="K54" s="4">
        <f>Cocina[[#This Row],[Ganancia neta]]/_xlfn.XLOOKUP(Cocina[[#This Row],[Número de Orden]],Sala[Número de Orden],Sala[Monto total],"fracaso",0,1)</f>
        <v>9.4890510948905105E-2</v>
      </c>
      <c r="L54" t="s">
        <v>608</v>
      </c>
    </row>
    <row r="55" spans="1:12" x14ac:dyDescent="0.25">
      <c r="A55">
        <v>21</v>
      </c>
      <c r="B55">
        <v>12</v>
      </c>
      <c r="C55" t="s">
        <v>122</v>
      </c>
      <c r="D55" t="s">
        <v>637</v>
      </c>
      <c r="E55">
        <v>15</v>
      </c>
      <c r="F55">
        <v>25</v>
      </c>
      <c r="G55">
        <v>2</v>
      </c>
      <c r="H55">
        <v>45</v>
      </c>
      <c r="I55">
        <f>Cocina[[#This Row],[Precio Unitario]]*Cocina[[#This Row],[Cantidad Ordenada]]</f>
        <v>50</v>
      </c>
      <c r="J55">
        <f>(Cocina[[#This Row],[Precio Unitario]]-Cocina[[#This Row],[Costo Unitario]])*Cocina[[#This Row],[Cantidad Ordenada]]</f>
        <v>20</v>
      </c>
      <c r="K55" s="4">
        <f>Cocina[[#This Row],[Ganancia neta]]/_xlfn.XLOOKUP(Cocina[[#This Row],[Número de Orden]],Sala[Número de Orden],Sala[Monto total],"fracaso",0,1)</f>
        <v>7.2992700729927001E-2</v>
      </c>
      <c r="L55" t="s">
        <v>608</v>
      </c>
    </row>
    <row r="56" spans="1:12" x14ac:dyDescent="0.25">
      <c r="A56">
        <v>22</v>
      </c>
      <c r="B56">
        <v>15</v>
      </c>
      <c r="C56" t="s">
        <v>79</v>
      </c>
      <c r="D56" t="s">
        <v>635</v>
      </c>
      <c r="E56">
        <v>10</v>
      </c>
      <c r="F56">
        <v>18</v>
      </c>
      <c r="G56">
        <v>1</v>
      </c>
      <c r="H56">
        <v>32</v>
      </c>
      <c r="I56">
        <f>Cocina[[#This Row],[Precio Unitario]]*Cocina[[#This Row],[Cantidad Ordenada]]</f>
        <v>18</v>
      </c>
      <c r="J56">
        <f>(Cocina[[#This Row],[Precio Unitario]]-Cocina[[#This Row],[Costo Unitario]])*Cocina[[#This Row],[Cantidad Ordenada]]</f>
        <v>8</v>
      </c>
      <c r="K56" s="4">
        <f>Cocina[[#This Row],[Ganancia neta]]/_xlfn.XLOOKUP(Cocina[[#This Row],[Número de Orden]],Sala[Número de Orden],Sala[Monto total],"fracaso",0,1)</f>
        <v>3.7558685446009391E-2</v>
      </c>
      <c r="L56" t="s">
        <v>607</v>
      </c>
    </row>
    <row r="57" spans="1:12" x14ac:dyDescent="0.25">
      <c r="A57">
        <v>22</v>
      </c>
      <c r="B57">
        <v>15</v>
      </c>
      <c r="C57" t="s">
        <v>55</v>
      </c>
      <c r="D57" t="s">
        <v>631</v>
      </c>
      <c r="E57">
        <v>20</v>
      </c>
      <c r="F57">
        <v>34</v>
      </c>
      <c r="G57">
        <v>3</v>
      </c>
      <c r="H57">
        <v>19</v>
      </c>
      <c r="I57">
        <f>Cocina[[#This Row],[Precio Unitario]]*Cocina[[#This Row],[Cantidad Ordenada]]</f>
        <v>102</v>
      </c>
      <c r="J57">
        <f>(Cocina[[#This Row],[Precio Unitario]]-Cocina[[#This Row],[Costo Unitario]])*Cocina[[#This Row],[Cantidad Ordenada]]</f>
        <v>42</v>
      </c>
      <c r="K57" s="4">
        <f>Cocina[[#This Row],[Ganancia neta]]/_xlfn.XLOOKUP(Cocina[[#This Row],[Número de Orden]],Sala[Número de Orden],Sala[Monto total],"fracaso",0,1)</f>
        <v>0.19718309859154928</v>
      </c>
      <c r="L57" t="s">
        <v>607</v>
      </c>
    </row>
    <row r="58" spans="1:12" x14ac:dyDescent="0.25">
      <c r="A58">
        <v>22</v>
      </c>
      <c r="B58">
        <v>15</v>
      </c>
      <c r="C58" t="s">
        <v>38</v>
      </c>
      <c r="D58" t="s">
        <v>624</v>
      </c>
      <c r="E58">
        <v>17</v>
      </c>
      <c r="F58">
        <v>29</v>
      </c>
      <c r="G58">
        <v>2</v>
      </c>
      <c r="H58">
        <v>13</v>
      </c>
      <c r="I58">
        <f>Cocina[[#This Row],[Precio Unitario]]*Cocina[[#This Row],[Cantidad Ordenada]]</f>
        <v>58</v>
      </c>
      <c r="J58">
        <f>(Cocina[[#This Row],[Precio Unitario]]-Cocina[[#This Row],[Costo Unitario]])*Cocina[[#This Row],[Cantidad Ordenada]]</f>
        <v>24</v>
      </c>
      <c r="K58" s="4">
        <f>Cocina[[#This Row],[Ganancia neta]]/_xlfn.XLOOKUP(Cocina[[#This Row],[Número de Orden]],Sala[Número de Orden],Sala[Monto total],"fracaso",0,1)</f>
        <v>0.11267605633802817</v>
      </c>
      <c r="L58" t="s">
        <v>608</v>
      </c>
    </row>
    <row r="59" spans="1:12" x14ac:dyDescent="0.25">
      <c r="A59">
        <v>22</v>
      </c>
      <c r="B59">
        <v>15</v>
      </c>
      <c r="C59" t="s">
        <v>26</v>
      </c>
      <c r="D59" t="s">
        <v>628</v>
      </c>
      <c r="E59">
        <v>21</v>
      </c>
      <c r="F59">
        <v>35</v>
      </c>
      <c r="G59">
        <v>1</v>
      </c>
      <c r="H59">
        <v>59</v>
      </c>
      <c r="I59">
        <f>Cocina[[#This Row],[Precio Unitario]]*Cocina[[#This Row],[Cantidad Ordenada]]</f>
        <v>35</v>
      </c>
      <c r="J59">
        <f>(Cocina[[#This Row],[Precio Unitario]]-Cocina[[#This Row],[Costo Unitario]])*Cocina[[#This Row],[Cantidad Ordenada]]</f>
        <v>14</v>
      </c>
      <c r="K59" s="4">
        <f>Cocina[[#This Row],[Ganancia neta]]/_xlfn.XLOOKUP(Cocina[[#This Row],[Número de Orden]],Sala[Número de Orden],Sala[Monto total],"fracaso",0,1)</f>
        <v>6.5727699530516437E-2</v>
      </c>
      <c r="L59" t="s">
        <v>608</v>
      </c>
    </row>
    <row r="60" spans="1:12" x14ac:dyDescent="0.25">
      <c r="A60">
        <v>23</v>
      </c>
      <c r="B60">
        <v>1</v>
      </c>
      <c r="C60" t="s">
        <v>112</v>
      </c>
      <c r="D60" t="s">
        <v>627</v>
      </c>
      <c r="E60">
        <v>11</v>
      </c>
      <c r="F60">
        <v>19</v>
      </c>
      <c r="G60">
        <v>3</v>
      </c>
      <c r="H60">
        <v>46</v>
      </c>
      <c r="I60">
        <f>Cocina[[#This Row],[Precio Unitario]]*Cocina[[#This Row],[Cantidad Ordenada]]</f>
        <v>57</v>
      </c>
      <c r="J60">
        <f>(Cocina[[#This Row],[Precio Unitario]]-Cocina[[#This Row],[Costo Unitario]])*Cocina[[#This Row],[Cantidad Ordenada]]</f>
        <v>24</v>
      </c>
      <c r="K60" s="4">
        <f>Cocina[[#This Row],[Ganancia neta]]/_xlfn.XLOOKUP(Cocina[[#This Row],[Número de Orden]],Sala[Número de Orden],Sala[Monto total],"fracaso",0,1)</f>
        <v>0.17391304347826086</v>
      </c>
      <c r="L60" t="s">
        <v>608</v>
      </c>
    </row>
    <row r="61" spans="1:12" x14ac:dyDescent="0.25">
      <c r="A61">
        <v>23</v>
      </c>
      <c r="B61">
        <v>1</v>
      </c>
      <c r="C61" t="s">
        <v>106</v>
      </c>
      <c r="D61" t="s">
        <v>621</v>
      </c>
      <c r="E61">
        <v>16</v>
      </c>
      <c r="F61">
        <v>27</v>
      </c>
      <c r="G61">
        <v>3</v>
      </c>
      <c r="H61">
        <v>17</v>
      </c>
      <c r="I61">
        <f>Cocina[[#This Row],[Precio Unitario]]*Cocina[[#This Row],[Cantidad Ordenada]]</f>
        <v>81</v>
      </c>
      <c r="J61">
        <f>(Cocina[[#This Row],[Precio Unitario]]-Cocina[[#This Row],[Costo Unitario]])*Cocina[[#This Row],[Cantidad Ordenada]]</f>
        <v>33</v>
      </c>
      <c r="K61" s="4">
        <f>Cocina[[#This Row],[Ganancia neta]]/_xlfn.XLOOKUP(Cocina[[#This Row],[Número de Orden]],Sala[Número de Orden],Sala[Monto total],"fracaso",0,1)</f>
        <v>0.2391304347826087</v>
      </c>
      <c r="L61" t="s">
        <v>608</v>
      </c>
    </row>
    <row r="62" spans="1:12" x14ac:dyDescent="0.25">
      <c r="A62">
        <v>24</v>
      </c>
      <c r="B62">
        <v>5</v>
      </c>
      <c r="C62" t="s">
        <v>155</v>
      </c>
      <c r="D62" t="s">
        <v>636</v>
      </c>
      <c r="E62">
        <v>15</v>
      </c>
      <c r="F62">
        <v>26</v>
      </c>
      <c r="G62">
        <v>3</v>
      </c>
      <c r="H62">
        <v>45</v>
      </c>
      <c r="I62">
        <f>Cocina[[#This Row],[Precio Unitario]]*Cocina[[#This Row],[Cantidad Ordenada]]</f>
        <v>78</v>
      </c>
      <c r="J62">
        <f>(Cocina[[#This Row],[Precio Unitario]]-Cocina[[#This Row],[Costo Unitario]])*Cocina[[#This Row],[Cantidad Ordenada]]</f>
        <v>33</v>
      </c>
      <c r="K62" s="4">
        <f>Cocina[[#This Row],[Ganancia neta]]/_xlfn.XLOOKUP(Cocina[[#This Row],[Número de Orden]],Sala[Número de Orden],Sala[Monto total],"fracaso",0,1)</f>
        <v>0.14163090128755365</v>
      </c>
      <c r="L62" t="s">
        <v>607</v>
      </c>
    </row>
    <row r="63" spans="1:12" x14ac:dyDescent="0.25">
      <c r="A63">
        <v>24</v>
      </c>
      <c r="B63">
        <v>5</v>
      </c>
      <c r="C63" t="s">
        <v>38</v>
      </c>
      <c r="D63" t="s">
        <v>624</v>
      </c>
      <c r="E63">
        <v>17</v>
      </c>
      <c r="F63">
        <v>29</v>
      </c>
      <c r="G63">
        <v>1</v>
      </c>
      <c r="H63">
        <v>46</v>
      </c>
      <c r="I63">
        <f>Cocina[[#This Row],[Precio Unitario]]*Cocina[[#This Row],[Cantidad Ordenada]]</f>
        <v>29</v>
      </c>
      <c r="J63">
        <f>(Cocina[[#This Row],[Precio Unitario]]-Cocina[[#This Row],[Costo Unitario]])*Cocina[[#This Row],[Cantidad Ordenada]]</f>
        <v>12</v>
      </c>
      <c r="K63" s="4">
        <f>Cocina[[#This Row],[Ganancia neta]]/_xlfn.XLOOKUP(Cocina[[#This Row],[Número de Orden]],Sala[Número de Orden],Sala[Monto total],"fracaso",0,1)</f>
        <v>5.1502145922746781E-2</v>
      </c>
      <c r="L63" t="s">
        <v>607</v>
      </c>
    </row>
    <row r="64" spans="1:12" x14ac:dyDescent="0.25">
      <c r="A64">
        <v>24</v>
      </c>
      <c r="B64">
        <v>5</v>
      </c>
      <c r="C64" t="s">
        <v>200</v>
      </c>
      <c r="D64" t="s">
        <v>633</v>
      </c>
      <c r="E64">
        <v>14</v>
      </c>
      <c r="F64">
        <v>23</v>
      </c>
      <c r="G64">
        <v>2</v>
      </c>
      <c r="H64">
        <v>42</v>
      </c>
      <c r="I64">
        <f>Cocina[[#This Row],[Precio Unitario]]*Cocina[[#This Row],[Cantidad Ordenada]]</f>
        <v>46</v>
      </c>
      <c r="J64">
        <f>(Cocina[[#This Row],[Precio Unitario]]-Cocina[[#This Row],[Costo Unitario]])*Cocina[[#This Row],[Cantidad Ordenada]]</f>
        <v>18</v>
      </c>
      <c r="K64" s="4">
        <f>Cocina[[#This Row],[Ganancia neta]]/_xlfn.XLOOKUP(Cocina[[#This Row],[Número de Orden]],Sala[Número de Orden],Sala[Monto total],"fracaso",0,1)</f>
        <v>7.7253218884120178E-2</v>
      </c>
      <c r="L64" t="s">
        <v>608</v>
      </c>
    </row>
    <row r="65" spans="1:12" x14ac:dyDescent="0.25">
      <c r="A65">
        <v>24</v>
      </c>
      <c r="B65">
        <v>5</v>
      </c>
      <c r="C65" t="s">
        <v>48</v>
      </c>
      <c r="D65" t="s">
        <v>622</v>
      </c>
      <c r="E65">
        <v>25</v>
      </c>
      <c r="F65">
        <v>40</v>
      </c>
      <c r="G65">
        <v>2</v>
      </c>
      <c r="H65">
        <v>47</v>
      </c>
      <c r="I65">
        <f>Cocina[[#This Row],[Precio Unitario]]*Cocina[[#This Row],[Cantidad Ordenada]]</f>
        <v>80</v>
      </c>
      <c r="J65">
        <f>(Cocina[[#This Row],[Precio Unitario]]-Cocina[[#This Row],[Costo Unitario]])*Cocina[[#This Row],[Cantidad Ordenada]]</f>
        <v>30</v>
      </c>
      <c r="K65" s="4">
        <f>Cocina[[#This Row],[Ganancia neta]]/_xlfn.XLOOKUP(Cocina[[#This Row],[Número de Orden]],Sala[Número de Orden],Sala[Monto total],"fracaso",0,1)</f>
        <v>0.12875536480686695</v>
      </c>
      <c r="L65" t="s">
        <v>608</v>
      </c>
    </row>
    <row r="66" spans="1:12" x14ac:dyDescent="0.25">
      <c r="A66">
        <v>25</v>
      </c>
      <c r="B66">
        <v>12</v>
      </c>
      <c r="C66" t="s">
        <v>55</v>
      </c>
      <c r="D66" t="s">
        <v>631</v>
      </c>
      <c r="E66">
        <v>20</v>
      </c>
      <c r="F66">
        <v>34</v>
      </c>
      <c r="G66">
        <v>1</v>
      </c>
      <c r="H66">
        <v>35</v>
      </c>
      <c r="I66">
        <f>Cocina[[#This Row],[Precio Unitario]]*Cocina[[#This Row],[Cantidad Ordenada]]</f>
        <v>34</v>
      </c>
      <c r="J66">
        <f>(Cocina[[#This Row],[Precio Unitario]]-Cocina[[#This Row],[Costo Unitario]])*Cocina[[#This Row],[Cantidad Ordenada]]</f>
        <v>14</v>
      </c>
      <c r="K66" s="4">
        <f>Cocina[[#This Row],[Ganancia neta]]/_xlfn.XLOOKUP(Cocina[[#This Row],[Número de Orden]],Sala[Número de Orden],Sala[Monto total],"fracaso",0,1)</f>
        <v>0.41176470588235292</v>
      </c>
      <c r="L66" t="s">
        <v>608</v>
      </c>
    </row>
    <row r="67" spans="1:12" x14ac:dyDescent="0.25">
      <c r="A67">
        <v>26</v>
      </c>
      <c r="B67">
        <v>18</v>
      </c>
      <c r="C67" t="s">
        <v>79</v>
      </c>
      <c r="D67" t="s">
        <v>635</v>
      </c>
      <c r="E67">
        <v>10</v>
      </c>
      <c r="F67">
        <v>18</v>
      </c>
      <c r="G67">
        <v>2</v>
      </c>
      <c r="H67">
        <v>13</v>
      </c>
      <c r="I67">
        <f>Cocina[[#This Row],[Precio Unitario]]*Cocina[[#This Row],[Cantidad Ordenada]]</f>
        <v>36</v>
      </c>
      <c r="J67">
        <f>(Cocina[[#This Row],[Precio Unitario]]-Cocina[[#This Row],[Costo Unitario]])*Cocina[[#This Row],[Cantidad Ordenada]]</f>
        <v>16</v>
      </c>
      <c r="K67" s="4">
        <f>Cocina[[#This Row],[Ganancia neta]]/_xlfn.XLOOKUP(Cocina[[#This Row],[Número de Orden]],Sala[Número de Orden],Sala[Monto total],"fracaso",0,1)</f>
        <v>0.12698412698412698</v>
      </c>
      <c r="L67" t="s">
        <v>608</v>
      </c>
    </row>
    <row r="68" spans="1:12" x14ac:dyDescent="0.25">
      <c r="A68">
        <v>26</v>
      </c>
      <c r="B68">
        <v>18</v>
      </c>
      <c r="C68" t="s">
        <v>70</v>
      </c>
      <c r="D68" t="s">
        <v>634</v>
      </c>
      <c r="E68">
        <v>13</v>
      </c>
      <c r="F68">
        <v>21</v>
      </c>
      <c r="G68">
        <v>2</v>
      </c>
      <c r="H68">
        <v>54</v>
      </c>
      <c r="I68">
        <f>Cocina[[#This Row],[Precio Unitario]]*Cocina[[#This Row],[Cantidad Ordenada]]</f>
        <v>42</v>
      </c>
      <c r="J68">
        <f>(Cocina[[#This Row],[Precio Unitario]]-Cocina[[#This Row],[Costo Unitario]])*Cocina[[#This Row],[Cantidad Ordenada]]</f>
        <v>16</v>
      </c>
      <c r="K68" s="4">
        <f>Cocina[[#This Row],[Ganancia neta]]/_xlfn.XLOOKUP(Cocina[[#This Row],[Número de Orden]],Sala[Número de Orden],Sala[Monto total],"fracaso",0,1)</f>
        <v>0.12698412698412698</v>
      </c>
      <c r="L68" t="s">
        <v>607</v>
      </c>
    </row>
    <row r="69" spans="1:12" x14ac:dyDescent="0.25">
      <c r="A69">
        <v>26</v>
      </c>
      <c r="B69">
        <v>18</v>
      </c>
      <c r="C69" t="s">
        <v>158</v>
      </c>
      <c r="D69" t="s">
        <v>617</v>
      </c>
      <c r="E69">
        <v>14</v>
      </c>
      <c r="F69">
        <v>24</v>
      </c>
      <c r="G69">
        <v>2</v>
      </c>
      <c r="H69">
        <v>42</v>
      </c>
      <c r="I69">
        <f>Cocina[[#This Row],[Precio Unitario]]*Cocina[[#This Row],[Cantidad Ordenada]]</f>
        <v>48</v>
      </c>
      <c r="J69">
        <f>(Cocina[[#This Row],[Precio Unitario]]-Cocina[[#This Row],[Costo Unitario]])*Cocina[[#This Row],[Cantidad Ordenada]]</f>
        <v>20</v>
      </c>
      <c r="K69" s="4">
        <f>Cocina[[#This Row],[Ganancia neta]]/_xlfn.XLOOKUP(Cocina[[#This Row],[Número de Orden]],Sala[Número de Orden],Sala[Monto total],"fracaso",0,1)</f>
        <v>0.15873015873015872</v>
      </c>
      <c r="L69" t="s">
        <v>608</v>
      </c>
    </row>
    <row r="70" spans="1:12" x14ac:dyDescent="0.25">
      <c r="A70">
        <v>27</v>
      </c>
      <c r="B70">
        <v>4</v>
      </c>
      <c r="C70" t="s">
        <v>26</v>
      </c>
      <c r="D70" t="s">
        <v>628</v>
      </c>
      <c r="E70">
        <v>21</v>
      </c>
      <c r="F70">
        <v>35</v>
      </c>
      <c r="G70">
        <v>1</v>
      </c>
      <c r="H70">
        <v>17</v>
      </c>
      <c r="I70">
        <f>Cocina[[#This Row],[Precio Unitario]]*Cocina[[#This Row],[Cantidad Ordenada]]</f>
        <v>35</v>
      </c>
      <c r="J70">
        <f>(Cocina[[#This Row],[Precio Unitario]]-Cocina[[#This Row],[Costo Unitario]])*Cocina[[#This Row],[Cantidad Ordenada]]</f>
        <v>14</v>
      </c>
      <c r="K70" s="4">
        <f>Cocina[[#This Row],[Ganancia neta]]/_xlfn.XLOOKUP(Cocina[[#This Row],[Número de Orden]],Sala[Número de Orden],Sala[Monto total],"fracaso",0,1)</f>
        <v>0.22950819672131148</v>
      </c>
      <c r="L70" t="s">
        <v>607</v>
      </c>
    </row>
    <row r="71" spans="1:12" x14ac:dyDescent="0.25">
      <c r="A71">
        <v>27</v>
      </c>
      <c r="B71">
        <v>4</v>
      </c>
      <c r="C71" t="s">
        <v>155</v>
      </c>
      <c r="D71" t="s">
        <v>636</v>
      </c>
      <c r="E71">
        <v>15</v>
      </c>
      <c r="F71">
        <v>26</v>
      </c>
      <c r="G71">
        <v>1</v>
      </c>
      <c r="H71">
        <v>38</v>
      </c>
      <c r="I71">
        <f>Cocina[[#This Row],[Precio Unitario]]*Cocina[[#This Row],[Cantidad Ordenada]]</f>
        <v>26</v>
      </c>
      <c r="J71">
        <f>(Cocina[[#This Row],[Precio Unitario]]-Cocina[[#This Row],[Costo Unitario]])*Cocina[[#This Row],[Cantidad Ordenada]]</f>
        <v>11</v>
      </c>
      <c r="K71" s="4">
        <f>Cocina[[#This Row],[Ganancia neta]]/_xlfn.XLOOKUP(Cocina[[#This Row],[Número de Orden]],Sala[Número de Orden],Sala[Monto total],"fracaso",0,1)</f>
        <v>0.18032786885245902</v>
      </c>
      <c r="L71" t="s">
        <v>608</v>
      </c>
    </row>
    <row r="72" spans="1:12" x14ac:dyDescent="0.25">
      <c r="A72">
        <v>28</v>
      </c>
      <c r="B72">
        <v>2</v>
      </c>
      <c r="C72" t="s">
        <v>79</v>
      </c>
      <c r="D72" t="s">
        <v>635</v>
      </c>
      <c r="E72">
        <v>10</v>
      </c>
      <c r="F72">
        <v>18</v>
      </c>
      <c r="G72">
        <v>2</v>
      </c>
      <c r="H72">
        <v>17</v>
      </c>
      <c r="I72">
        <f>Cocina[[#This Row],[Precio Unitario]]*Cocina[[#This Row],[Cantidad Ordenada]]</f>
        <v>36</v>
      </c>
      <c r="J72">
        <f>(Cocina[[#This Row],[Precio Unitario]]-Cocina[[#This Row],[Costo Unitario]])*Cocina[[#This Row],[Cantidad Ordenada]]</f>
        <v>16</v>
      </c>
      <c r="K72" s="4">
        <f>Cocina[[#This Row],[Ganancia neta]]/_xlfn.XLOOKUP(Cocina[[#This Row],[Número de Orden]],Sala[Número de Orden],Sala[Monto total],"fracaso",0,1)</f>
        <v>0.1702127659574468</v>
      </c>
      <c r="L72" t="s">
        <v>608</v>
      </c>
    </row>
    <row r="73" spans="1:12" x14ac:dyDescent="0.25">
      <c r="A73">
        <v>28</v>
      </c>
      <c r="B73">
        <v>2</v>
      </c>
      <c r="C73" t="s">
        <v>38</v>
      </c>
      <c r="D73" t="s">
        <v>624</v>
      </c>
      <c r="E73">
        <v>17</v>
      </c>
      <c r="F73">
        <v>29</v>
      </c>
      <c r="G73">
        <v>2</v>
      </c>
      <c r="H73">
        <v>39</v>
      </c>
      <c r="I73">
        <f>Cocina[[#This Row],[Precio Unitario]]*Cocina[[#This Row],[Cantidad Ordenada]]</f>
        <v>58</v>
      </c>
      <c r="J73">
        <f>(Cocina[[#This Row],[Precio Unitario]]-Cocina[[#This Row],[Costo Unitario]])*Cocina[[#This Row],[Cantidad Ordenada]]</f>
        <v>24</v>
      </c>
      <c r="K73" s="4">
        <f>Cocina[[#This Row],[Ganancia neta]]/_xlfn.XLOOKUP(Cocina[[#This Row],[Número de Orden]],Sala[Número de Orden],Sala[Monto total],"fracaso",0,1)</f>
        <v>0.25531914893617019</v>
      </c>
      <c r="L73" t="s">
        <v>608</v>
      </c>
    </row>
    <row r="74" spans="1:12" x14ac:dyDescent="0.25">
      <c r="A74">
        <v>29</v>
      </c>
      <c r="B74">
        <v>20</v>
      </c>
      <c r="C74" t="s">
        <v>122</v>
      </c>
      <c r="D74" t="s">
        <v>637</v>
      </c>
      <c r="E74">
        <v>15</v>
      </c>
      <c r="F74">
        <v>25</v>
      </c>
      <c r="G74">
        <v>3</v>
      </c>
      <c r="H74">
        <v>22</v>
      </c>
      <c r="I74">
        <f>Cocina[[#This Row],[Precio Unitario]]*Cocina[[#This Row],[Cantidad Ordenada]]</f>
        <v>75</v>
      </c>
      <c r="J74">
        <f>(Cocina[[#This Row],[Precio Unitario]]-Cocina[[#This Row],[Costo Unitario]])*Cocina[[#This Row],[Cantidad Ordenada]]</f>
        <v>30</v>
      </c>
      <c r="K74" s="4">
        <f>Cocina[[#This Row],[Ganancia neta]]/_xlfn.XLOOKUP(Cocina[[#This Row],[Número de Orden]],Sala[Número de Orden],Sala[Monto total],"fracaso",0,1)</f>
        <v>0.17341040462427745</v>
      </c>
      <c r="L74" t="s">
        <v>608</v>
      </c>
    </row>
    <row r="75" spans="1:12" x14ac:dyDescent="0.25">
      <c r="A75">
        <v>29</v>
      </c>
      <c r="B75">
        <v>20</v>
      </c>
      <c r="C75" t="s">
        <v>79</v>
      </c>
      <c r="D75" t="s">
        <v>635</v>
      </c>
      <c r="E75">
        <v>10</v>
      </c>
      <c r="F75">
        <v>18</v>
      </c>
      <c r="G75">
        <v>2</v>
      </c>
      <c r="H75">
        <v>18</v>
      </c>
      <c r="I75">
        <f>Cocina[[#This Row],[Precio Unitario]]*Cocina[[#This Row],[Cantidad Ordenada]]</f>
        <v>36</v>
      </c>
      <c r="J75">
        <f>(Cocina[[#This Row],[Precio Unitario]]-Cocina[[#This Row],[Costo Unitario]])*Cocina[[#This Row],[Cantidad Ordenada]]</f>
        <v>16</v>
      </c>
      <c r="K75" s="4">
        <f>Cocina[[#This Row],[Ganancia neta]]/_xlfn.XLOOKUP(Cocina[[#This Row],[Número de Orden]],Sala[Número de Orden],Sala[Monto total],"fracaso",0,1)</f>
        <v>9.2485549132947972E-2</v>
      </c>
      <c r="L75" t="s">
        <v>607</v>
      </c>
    </row>
    <row r="76" spans="1:12" x14ac:dyDescent="0.25">
      <c r="A76">
        <v>29</v>
      </c>
      <c r="B76">
        <v>20</v>
      </c>
      <c r="C76" t="s">
        <v>116</v>
      </c>
      <c r="D76" t="s">
        <v>620</v>
      </c>
      <c r="E76">
        <v>19</v>
      </c>
      <c r="F76">
        <v>31</v>
      </c>
      <c r="G76">
        <v>2</v>
      </c>
      <c r="H76">
        <v>31</v>
      </c>
      <c r="I76">
        <f>Cocina[[#This Row],[Precio Unitario]]*Cocina[[#This Row],[Cantidad Ordenada]]</f>
        <v>62</v>
      </c>
      <c r="J76">
        <f>(Cocina[[#This Row],[Precio Unitario]]-Cocina[[#This Row],[Costo Unitario]])*Cocina[[#This Row],[Cantidad Ordenada]]</f>
        <v>24</v>
      </c>
      <c r="K76" s="4">
        <f>Cocina[[#This Row],[Ganancia neta]]/_xlfn.XLOOKUP(Cocina[[#This Row],[Número de Orden]],Sala[Número de Orden],Sala[Monto total],"fracaso",0,1)</f>
        <v>0.13872832369942195</v>
      </c>
      <c r="L76" t="s">
        <v>608</v>
      </c>
    </row>
    <row r="77" spans="1:12" x14ac:dyDescent="0.25">
      <c r="A77">
        <v>30</v>
      </c>
      <c r="B77">
        <v>14</v>
      </c>
      <c r="C77" t="s">
        <v>155</v>
      </c>
      <c r="D77" t="s">
        <v>636</v>
      </c>
      <c r="E77">
        <v>15</v>
      </c>
      <c r="F77">
        <v>26</v>
      </c>
      <c r="G77">
        <v>2</v>
      </c>
      <c r="H77">
        <v>14</v>
      </c>
      <c r="I77">
        <f>Cocina[[#This Row],[Precio Unitario]]*Cocina[[#This Row],[Cantidad Ordenada]]</f>
        <v>52</v>
      </c>
      <c r="J77">
        <f>(Cocina[[#This Row],[Precio Unitario]]-Cocina[[#This Row],[Costo Unitario]])*Cocina[[#This Row],[Cantidad Ordenada]]</f>
        <v>22</v>
      </c>
      <c r="K77" s="4">
        <f>Cocina[[#This Row],[Ganancia neta]]/_xlfn.XLOOKUP(Cocina[[#This Row],[Número de Orden]],Sala[Número de Orden],Sala[Monto total],"fracaso",0,1)</f>
        <v>0.19642857142857142</v>
      </c>
      <c r="L77" t="s">
        <v>607</v>
      </c>
    </row>
    <row r="78" spans="1:12" x14ac:dyDescent="0.25">
      <c r="A78">
        <v>30</v>
      </c>
      <c r="B78">
        <v>14</v>
      </c>
      <c r="C78" t="s">
        <v>146</v>
      </c>
      <c r="D78" t="s">
        <v>632</v>
      </c>
      <c r="E78">
        <v>12</v>
      </c>
      <c r="F78">
        <v>20</v>
      </c>
      <c r="G78">
        <v>3</v>
      </c>
      <c r="H78">
        <v>55</v>
      </c>
      <c r="I78">
        <f>Cocina[[#This Row],[Precio Unitario]]*Cocina[[#This Row],[Cantidad Ordenada]]</f>
        <v>60</v>
      </c>
      <c r="J78">
        <f>(Cocina[[#This Row],[Precio Unitario]]-Cocina[[#This Row],[Costo Unitario]])*Cocina[[#This Row],[Cantidad Ordenada]]</f>
        <v>24</v>
      </c>
      <c r="K78" s="4">
        <f>Cocina[[#This Row],[Ganancia neta]]/_xlfn.XLOOKUP(Cocina[[#This Row],[Número de Orden]],Sala[Número de Orden],Sala[Monto total],"fracaso",0,1)</f>
        <v>0.21428571428571427</v>
      </c>
      <c r="L78" t="s">
        <v>607</v>
      </c>
    </row>
    <row r="79" spans="1:12" x14ac:dyDescent="0.25">
      <c r="A79">
        <v>31</v>
      </c>
      <c r="B79">
        <v>13</v>
      </c>
      <c r="C79" t="s">
        <v>38</v>
      </c>
      <c r="D79" t="s">
        <v>624</v>
      </c>
      <c r="E79">
        <v>17</v>
      </c>
      <c r="F79">
        <v>29</v>
      </c>
      <c r="G79">
        <v>1</v>
      </c>
      <c r="H79">
        <v>59</v>
      </c>
      <c r="I79">
        <f>Cocina[[#This Row],[Precio Unitario]]*Cocina[[#This Row],[Cantidad Ordenada]]</f>
        <v>29</v>
      </c>
      <c r="J79">
        <f>(Cocina[[#This Row],[Precio Unitario]]-Cocina[[#This Row],[Costo Unitario]])*Cocina[[#This Row],[Cantidad Ordenada]]</f>
        <v>12</v>
      </c>
      <c r="K79" s="4">
        <f>Cocina[[#This Row],[Ganancia neta]]/_xlfn.XLOOKUP(Cocina[[#This Row],[Número de Orden]],Sala[Número de Orden],Sala[Monto total],"fracaso",0,1)</f>
        <v>0.17910447761194029</v>
      </c>
      <c r="L79" t="s">
        <v>608</v>
      </c>
    </row>
    <row r="80" spans="1:12" x14ac:dyDescent="0.25">
      <c r="A80">
        <v>31</v>
      </c>
      <c r="B80">
        <v>13</v>
      </c>
      <c r="C80" t="s">
        <v>112</v>
      </c>
      <c r="D80" t="s">
        <v>627</v>
      </c>
      <c r="E80">
        <v>11</v>
      </c>
      <c r="F80">
        <v>19</v>
      </c>
      <c r="G80">
        <v>2</v>
      </c>
      <c r="H80">
        <v>46</v>
      </c>
      <c r="I80">
        <f>Cocina[[#This Row],[Precio Unitario]]*Cocina[[#This Row],[Cantidad Ordenada]]</f>
        <v>38</v>
      </c>
      <c r="J80">
        <f>(Cocina[[#This Row],[Precio Unitario]]-Cocina[[#This Row],[Costo Unitario]])*Cocina[[#This Row],[Cantidad Ordenada]]</f>
        <v>16</v>
      </c>
      <c r="K80" s="4">
        <f>Cocina[[#This Row],[Ganancia neta]]/_xlfn.XLOOKUP(Cocina[[#This Row],[Número de Orden]],Sala[Número de Orden],Sala[Monto total],"fracaso",0,1)</f>
        <v>0.23880597014925373</v>
      </c>
      <c r="L80" t="s">
        <v>608</v>
      </c>
    </row>
    <row r="81" spans="1:12" x14ac:dyDescent="0.25">
      <c r="A81">
        <v>32</v>
      </c>
      <c r="B81">
        <v>5</v>
      </c>
      <c r="C81" t="s">
        <v>247</v>
      </c>
      <c r="D81" t="s">
        <v>629</v>
      </c>
      <c r="E81">
        <v>19</v>
      </c>
      <c r="F81">
        <v>32</v>
      </c>
      <c r="G81">
        <v>2</v>
      </c>
      <c r="H81">
        <v>50</v>
      </c>
      <c r="I81">
        <f>Cocina[[#This Row],[Precio Unitario]]*Cocina[[#This Row],[Cantidad Ordenada]]</f>
        <v>64</v>
      </c>
      <c r="J81">
        <f>(Cocina[[#This Row],[Precio Unitario]]-Cocina[[#This Row],[Costo Unitario]])*Cocina[[#This Row],[Cantidad Ordenada]]</f>
        <v>26</v>
      </c>
      <c r="K81" s="4">
        <f>Cocina[[#This Row],[Ganancia neta]]/_xlfn.XLOOKUP(Cocina[[#This Row],[Número de Orden]],Sala[Número de Orden],Sala[Monto total],"fracaso",0,1)</f>
        <v>0.12322274881516587</v>
      </c>
      <c r="L81" t="s">
        <v>608</v>
      </c>
    </row>
    <row r="82" spans="1:12" x14ac:dyDescent="0.25">
      <c r="A82">
        <v>32</v>
      </c>
      <c r="B82">
        <v>5</v>
      </c>
      <c r="C82" t="s">
        <v>261</v>
      </c>
      <c r="D82" t="s">
        <v>625</v>
      </c>
      <c r="E82">
        <v>20</v>
      </c>
      <c r="F82">
        <v>33</v>
      </c>
      <c r="G82">
        <v>1</v>
      </c>
      <c r="H82">
        <v>20</v>
      </c>
      <c r="I82">
        <f>Cocina[[#This Row],[Precio Unitario]]*Cocina[[#This Row],[Cantidad Ordenada]]</f>
        <v>33</v>
      </c>
      <c r="J82">
        <f>(Cocina[[#This Row],[Precio Unitario]]-Cocina[[#This Row],[Costo Unitario]])*Cocina[[#This Row],[Cantidad Ordenada]]</f>
        <v>13</v>
      </c>
      <c r="K82" s="4">
        <f>Cocina[[#This Row],[Ganancia neta]]/_xlfn.XLOOKUP(Cocina[[#This Row],[Número de Orden]],Sala[Número de Orden],Sala[Monto total],"fracaso",0,1)</f>
        <v>6.1611374407582936E-2</v>
      </c>
      <c r="L82" t="s">
        <v>608</v>
      </c>
    </row>
    <row r="83" spans="1:12" x14ac:dyDescent="0.25">
      <c r="A83">
        <v>32</v>
      </c>
      <c r="B83">
        <v>5</v>
      </c>
      <c r="C83" t="s">
        <v>155</v>
      </c>
      <c r="D83" t="s">
        <v>636</v>
      </c>
      <c r="E83">
        <v>15</v>
      </c>
      <c r="F83">
        <v>26</v>
      </c>
      <c r="G83">
        <v>3</v>
      </c>
      <c r="H83">
        <v>35</v>
      </c>
      <c r="I83">
        <f>Cocina[[#This Row],[Precio Unitario]]*Cocina[[#This Row],[Cantidad Ordenada]]</f>
        <v>78</v>
      </c>
      <c r="J83">
        <f>(Cocina[[#This Row],[Precio Unitario]]-Cocina[[#This Row],[Costo Unitario]])*Cocina[[#This Row],[Cantidad Ordenada]]</f>
        <v>33</v>
      </c>
      <c r="K83" s="4">
        <f>Cocina[[#This Row],[Ganancia neta]]/_xlfn.XLOOKUP(Cocina[[#This Row],[Número de Orden]],Sala[Número de Orden],Sala[Monto total],"fracaso",0,1)</f>
        <v>0.15639810426540285</v>
      </c>
      <c r="L83" t="s">
        <v>607</v>
      </c>
    </row>
    <row r="84" spans="1:12" x14ac:dyDescent="0.25">
      <c r="A84">
        <v>32</v>
      </c>
      <c r="B84">
        <v>5</v>
      </c>
      <c r="C84" t="s">
        <v>79</v>
      </c>
      <c r="D84" t="s">
        <v>635</v>
      </c>
      <c r="E84">
        <v>10</v>
      </c>
      <c r="F84">
        <v>18</v>
      </c>
      <c r="G84">
        <v>2</v>
      </c>
      <c r="H84">
        <v>23</v>
      </c>
      <c r="I84">
        <f>Cocina[[#This Row],[Precio Unitario]]*Cocina[[#This Row],[Cantidad Ordenada]]</f>
        <v>36</v>
      </c>
      <c r="J84">
        <f>(Cocina[[#This Row],[Precio Unitario]]-Cocina[[#This Row],[Costo Unitario]])*Cocina[[#This Row],[Cantidad Ordenada]]</f>
        <v>16</v>
      </c>
      <c r="K84" s="4">
        <f>Cocina[[#This Row],[Ganancia neta]]/_xlfn.XLOOKUP(Cocina[[#This Row],[Número de Orden]],Sala[Número de Orden],Sala[Monto total],"fracaso",0,1)</f>
        <v>7.582938388625593E-2</v>
      </c>
      <c r="L84" t="s">
        <v>607</v>
      </c>
    </row>
    <row r="85" spans="1:12" x14ac:dyDescent="0.25">
      <c r="A85">
        <v>33</v>
      </c>
      <c r="B85">
        <v>4</v>
      </c>
      <c r="C85" t="s">
        <v>26</v>
      </c>
      <c r="D85" t="s">
        <v>628</v>
      </c>
      <c r="E85">
        <v>21</v>
      </c>
      <c r="F85">
        <v>35</v>
      </c>
      <c r="G85">
        <v>3</v>
      </c>
      <c r="H85">
        <v>6</v>
      </c>
      <c r="I85">
        <f>Cocina[[#This Row],[Precio Unitario]]*Cocina[[#This Row],[Cantidad Ordenada]]</f>
        <v>105</v>
      </c>
      <c r="J85">
        <f>(Cocina[[#This Row],[Precio Unitario]]-Cocina[[#This Row],[Costo Unitario]])*Cocina[[#This Row],[Cantidad Ordenada]]</f>
        <v>42</v>
      </c>
      <c r="K85" s="4">
        <f>Cocina[[#This Row],[Ganancia neta]]/_xlfn.XLOOKUP(Cocina[[#This Row],[Número de Orden]],Sala[Número de Orden],Sala[Monto total],"fracaso",0,1)</f>
        <v>0.13725490196078433</v>
      </c>
      <c r="L85" t="s">
        <v>608</v>
      </c>
    </row>
    <row r="86" spans="1:12" x14ac:dyDescent="0.25">
      <c r="A86">
        <v>33</v>
      </c>
      <c r="B86">
        <v>4</v>
      </c>
      <c r="C86" t="s">
        <v>106</v>
      </c>
      <c r="D86" t="s">
        <v>621</v>
      </c>
      <c r="E86">
        <v>16</v>
      </c>
      <c r="F86">
        <v>27</v>
      </c>
      <c r="G86">
        <v>1</v>
      </c>
      <c r="H86">
        <v>59</v>
      </c>
      <c r="I86">
        <f>Cocina[[#This Row],[Precio Unitario]]*Cocina[[#This Row],[Cantidad Ordenada]]</f>
        <v>27</v>
      </c>
      <c r="J86">
        <f>(Cocina[[#This Row],[Precio Unitario]]-Cocina[[#This Row],[Costo Unitario]])*Cocina[[#This Row],[Cantidad Ordenada]]</f>
        <v>11</v>
      </c>
      <c r="K86" s="4">
        <f>Cocina[[#This Row],[Ganancia neta]]/_xlfn.XLOOKUP(Cocina[[#This Row],[Número de Orden]],Sala[Número de Orden],Sala[Monto total],"fracaso",0,1)</f>
        <v>3.5947712418300651E-2</v>
      </c>
      <c r="L86" t="s">
        <v>607</v>
      </c>
    </row>
    <row r="87" spans="1:12" x14ac:dyDescent="0.25">
      <c r="A87">
        <v>33</v>
      </c>
      <c r="B87">
        <v>4</v>
      </c>
      <c r="C87" t="s">
        <v>247</v>
      </c>
      <c r="D87" t="s">
        <v>629</v>
      </c>
      <c r="E87">
        <v>19</v>
      </c>
      <c r="F87">
        <v>32</v>
      </c>
      <c r="G87">
        <v>3</v>
      </c>
      <c r="H87">
        <v>55</v>
      </c>
      <c r="I87">
        <f>Cocina[[#This Row],[Precio Unitario]]*Cocina[[#This Row],[Cantidad Ordenada]]</f>
        <v>96</v>
      </c>
      <c r="J87">
        <f>(Cocina[[#This Row],[Precio Unitario]]-Cocina[[#This Row],[Costo Unitario]])*Cocina[[#This Row],[Cantidad Ordenada]]</f>
        <v>39</v>
      </c>
      <c r="K87" s="4">
        <f>Cocina[[#This Row],[Ganancia neta]]/_xlfn.XLOOKUP(Cocina[[#This Row],[Número de Orden]],Sala[Número de Orden],Sala[Monto total],"fracaso",0,1)</f>
        <v>0.12745098039215685</v>
      </c>
      <c r="L87" t="s">
        <v>608</v>
      </c>
    </row>
    <row r="88" spans="1:12" x14ac:dyDescent="0.25">
      <c r="A88">
        <v>33</v>
      </c>
      <c r="B88">
        <v>4</v>
      </c>
      <c r="C88" t="s">
        <v>155</v>
      </c>
      <c r="D88" t="s">
        <v>636</v>
      </c>
      <c r="E88">
        <v>15</v>
      </c>
      <c r="F88">
        <v>26</v>
      </c>
      <c r="G88">
        <v>3</v>
      </c>
      <c r="H88">
        <v>10</v>
      </c>
      <c r="I88">
        <f>Cocina[[#This Row],[Precio Unitario]]*Cocina[[#This Row],[Cantidad Ordenada]]</f>
        <v>78</v>
      </c>
      <c r="J88">
        <f>(Cocina[[#This Row],[Precio Unitario]]-Cocina[[#This Row],[Costo Unitario]])*Cocina[[#This Row],[Cantidad Ordenada]]</f>
        <v>33</v>
      </c>
      <c r="K88" s="4">
        <f>Cocina[[#This Row],[Ganancia neta]]/_xlfn.XLOOKUP(Cocina[[#This Row],[Número de Orden]],Sala[Número de Orden],Sala[Monto total],"fracaso",0,1)</f>
        <v>0.10784313725490197</v>
      </c>
      <c r="L88" t="s">
        <v>607</v>
      </c>
    </row>
    <row r="89" spans="1:12" x14ac:dyDescent="0.25">
      <c r="A89">
        <v>34</v>
      </c>
      <c r="B89">
        <v>15</v>
      </c>
      <c r="C89" t="s">
        <v>55</v>
      </c>
      <c r="D89" t="s">
        <v>631</v>
      </c>
      <c r="E89">
        <v>20</v>
      </c>
      <c r="F89">
        <v>34</v>
      </c>
      <c r="G89">
        <v>1</v>
      </c>
      <c r="H89">
        <v>46</v>
      </c>
      <c r="I89">
        <f>Cocina[[#This Row],[Precio Unitario]]*Cocina[[#This Row],[Cantidad Ordenada]]</f>
        <v>34</v>
      </c>
      <c r="J89">
        <f>(Cocina[[#This Row],[Precio Unitario]]-Cocina[[#This Row],[Costo Unitario]])*Cocina[[#This Row],[Cantidad Ordenada]]</f>
        <v>14</v>
      </c>
      <c r="K89" s="4">
        <f>Cocina[[#This Row],[Ganancia neta]]/_xlfn.XLOOKUP(Cocina[[#This Row],[Número de Orden]],Sala[Número de Orden],Sala[Monto total],"fracaso",0,1)</f>
        <v>0.125</v>
      </c>
      <c r="L89" t="s">
        <v>607</v>
      </c>
    </row>
    <row r="90" spans="1:12" x14ac:dyDescent="0.25">
      <c r="A90">
        <v>34</v>
      </c>
      <c r="B90">
        <v>15</v>
      </c>
      <c r="C90" t="s">
        <v>155</v>
      </c>
      <c r="D90" t="s">
        <v>636</v>
      </c>
      <c r="E90">
        <v>15</v>
      </c>
      <c r="F90">
        <v>26</v>
      </c>
      <c r="G90">
        <v>3</v>
      </c>
      <c r="H90">
        <v>19</v>
      </c>
      <c r="I90">
        <f>Cocina[[#This Row],[Precio Unitario]]*Cocina[[#This Row],[Cantidad Ordenada]]</f>
        <v>78</v>
      </c>
      <c r="J90">
        <f>(Cocina[[#This Row],[Precio Unitario]]-Cocina[[#This Row],[Costo Unitario]])*Cocina[[#This Row],[Cantidad Ordenada]]</f>
        <v>33</v>
      </c>
      <c r="K90" s="4">
        <f>Cocina[[#This Row],[Ganancia neta]]/_xlfn.XLOOKUP(Cocina[[#This Row],[Número de Orden]],Sala[Número de Orden],Sala[Monto total],"fracaso",0,1)</f>
        <v>0.29464285714285715</v>
      </c>
      <c r="L90" t="s">
        <v>608</v>
      </c>
    </row>
    <row r="91" spans="1:12" x14ac:dyDescent="0.25">
      <c r="A91">
        <v>35</v>
      </c>
      <c r="B91">
        <v>13</v>
      </c>
      <c r="C91" t="s">
        <v>68</v>
      </c>
      <c r="D91" t="s">
        <v>619</v>
      </c>
      <c r="E91">
        <v>18</v>
      </c>
      <c r="F91">
        <v>30</v>
      </c>
      <c r="G91">
        <v>3</v>
      </c>
      <c r="H91">
        <v>5</v>
      </c>
      <c r="I91">
        <f>Cocina[[#This Row],[Precio Unitario]]*Cocina[[#This Row],[Cantidad Ordenada]]</f>
        <v>90</v>
      </c>
      <c r="J91">
        <f>(Cocina[[#This Row],[Precio Unitario]]-Cocina[[#This Row],[Costo Unitario]])*Cocina[[#This Row],[Cantidad Ordenada]]</f>
        <v>36</v>
      </c>
      <c r="K91" s="4">
        <f>Cocina[[#This Row],[Ganancia neta]]/_xlfn.XLOOKUP(Cocina[[#This Row],[Número de Orden]],Sala[Número de Orden],Sala[Monto total],"fracaso",0,1)</f>
        <v>0.16822429906542055</v>
      </c>
      <c r="L91" t="s">
        <v>608</v>
      </c>
    </row>
    <row r="92" spans="1:12" x14ac:dyDescent="0.25">
      <c r="A92">
        <v>35</v>
      </c>
      <c r="B92">
        <v>13</v>
      </c>
      <c r="C92" t="s">
        <v>38</v>
      </c>
      <c r="D92" t="s">
        <v>624</v>
      </c>
      <c r="E92">
        <v>17</v>
      </c>
      <c r="F92">
        <v>29</v>
      </c>
      <c r="G92">
        <v>1</v>
      </c>
      <c r="H92">
        <v>8</v>
      </c>
      <c r="I92">
        <f>Cocina[[#This Row],[Precio Unitario]]*Cocina[[#This Row],[Cantidad Ordenada]]</f>
        <v>29</v>
      </c>
      <c r="J92">
        <f>(Cocina[[#This Row],[Precio Unitario]]-Cocina[[#This Row],[Costo Unitario]])*Cocina[[#This Row],[Cantidad Ordenada]]</f>
        <v>12</v>
      </c>
      <c r="K92" s="4">
        <f>Cocina[[#This Row],[Ganancia neta]]/_xlfn.XLOOKUP(Cocina[[#This Row],[Número de Orden]],Sala[Número de Orden],Sala[Monto total],"fracaso",0,1)</f>
        <v>5.6074766355140186E-2</v>
      </c>
      <c r="L92" t="s">
        <v>607</v>
      </c>
    </row>
    <row r="93" spans="1:12" x14ac:dyDescent="0.25">
      <c r="A93">
        <v>35</v>
      </c>
      <c r="B93">
        <v>13</v>
      </c>
      <c r="C93" t="s">
        <v>261</v>
      </c>
      <c r="D93" t="s">
        <v>625</v>
      </c>
      <c r="E93">
        <v>20</v>
      </c>
      <c r="F93">
        <v>33</v>
      </c>
      <c r="G93">
        <v>1</v>
      </c>
      <c r="H93">
        <v>21</v>
      </c>
      <c r="I93">
        <f>Cocina[[#This Row],[Precio Unitario]]*Cocina[[#This Row],[Cantidad Ordenada]]</f>
        <v>33</v>
      </c>
      <c r="J93">
        <f>(Cocina[[#This Row],[Precio Unitario]]-Cocina[[#This Row],[Costo Unitario]])*Cocina[[#This Row],[Cantidad Ordenada]]</f>
        <v>13</v>
      </c>
      <c r="K93" s="4">
        <f>Cocina[[#This Row],[Ganancia neta]]/_xlfn.XLOOKUP(Cocina[[#This Row],[Número de Orden]],Sala[Número de Orden],Sala[Monto total],"fracaso",0,1)</f>
        <v>6.0747663551401869E-2</v>
      </c>
      <c r="L93" t="s">
        <v>607</v>
      </c>
    </row>
    <row r="94" spans="1:12" x14ac:dyDescent="0.25">
      <c r="A94">
        <v>35</v>
      </c>
      <c r="B94">
        <v>13</v>
      </c>
      <c r="C94" t="s">
        <v>116</v>
      </c>
      <c r="D94" t="s">
        <v>620</v>
      </c>
      <c r="E94">
        <v>19</v>
      </c>
      <c r="F94">
        <v>31</v>
      </c>
      <c r="G94">
        <v>2</v>
      </c>
      <c r="H94">
        <v>31</v>
      </c>
      <c r="I94">
        <f>Cocina[[#This Row],[Precio Unitario]]*Cocina[[#This Row],[Cantidad Ordenada]]</f>
        <v>62</v>
      </c>
      <c r="J94">
        <f>(Cocina[[#This Row],[Precio Unitario]]-Cocina[[#This Row],[Costo Unitario]])*Cocina[[#This Row],[Cantidad Ordenada]]</f>
        <v>24</v>
      </c>
      <c r="K94" s="4">
        <f>Cocina[[#This Row],[Ganancia neta]]/_xlfn.XLOOKUP(Cocina[[#This Row],[Número de Orden]],Sala[Número de Orden],Sala[Monto total],"fracaso",0,1)</f>
        <v>0.11214953271028037</v>
      </c>
      <c r="L94" t="s">
        <v>608</v>
      </c>
    </row>
    <row r="95" spans="1:12" x14ac:dyDescent="0.25">
      <c r="A95">
        <v>36</v>
      </c>
      <c r="B95">
        <v>5</v>
      </c>
      <c r="C95" t="s">
        <v>68</v>
      </c>
      <c r="D95" t="s">
        <v>619</v>
      </c>
      <c r="E95">
        <v>18</v>
      </c>
      <c r="F95">
        <v>30</v>
      </c>
      <c r="G95">
        <v>1</v>
      </c>
      <c r="H95">
        <v>38</v>
      </c>
      <c r="I95">
        <f>Cocina[[#This Row],[Precio Unitario]]*Cocina[[#This Row],[Cantidad Ordenada]]</f>
        <v>30</v>
      </c>
      <c r="J95">
        <f>(Cocina[[#This Row],[Precio Unitario]]-Cocina[[#This Row],[Costo Unitario]])*Cocina[[#This Row],[Cantidad Ordenada]]</f>
        <v>12</v>
      </c>
      <c r="K95" s="4">
        <f>Cocina[[#This Row],[Ganancia neta]]/_xlfn.XLOOKUP(Cocina[[#This Row],[Número de Orden]],Sala[Número de Orden],Sala[Monto total],"fracaso",0,1)</f>
        <v>0.4</v>
      </c>
      <c r="L95" t="s">
        <v>607</v>
      </c>
    </row>
    <row r="96" spans="1:12" x14ac:dyDescent="0.25">
      <c r="A96">
        <v>37</v>
      </c>
      <c r="B96">
        <v>20</v>
      </c>
      <c r="C96" t="s">
        <v>70</v>
      </c>
      <c r="D96" t="s">
        <v>634</v>
      </c>
      <c r="E96">
        <v>13</v>
      </c>
      <c r="F96">
        <v>21</v>
      </c>
      <c r="G96">
        <v>1</v>
      </c>
      <c r="H96">
        <v>47</v>
      </c>
      <c r="I96">
        <f>Cocina[[#This Row],[Precio Unitario]]*Cocina[[#This Row],[Cantidad Ordenada]]</f>
        <v>21</v>
      </c>
      <c r="J96">
        <f>(Cocina[[#This Row],[Precio Unitario]]-Cocina[[#This Row],[Costo Unitario]])*Cocina[[#This Row],[Cantidad Ordenada]]</f>
        <v>8</v>
      </c>
      <c r="K96" s="4">
        <f>Cocina[[#This Row],[Ganancia neta]]/_xlfn.XLOOKUP(Cocina[[#This Row],[Número de Orden]],Sala[Número de Orden],Sala[Monto total],"fracaso",0,1)</f>
        <v>0.38095238095238093</v>
      </c>
      <c r="L96" t="s">
        <v>607</v>
      </c>
    </row>
    <row r="97" spans="1:12" x14ac:dyDescent="0.25">
      <c r="A97">
        <v>38</v>
      </c>
      <c r="B97">
        <v>10</v>
      </c>
      <c r="C97" t="s">
        <v>116</v>
      </c>
      <c r="D97" t="s">
        <v>620</v>
      </c>
      <c r="E97">
        <v>19</v>
      </c>
      <c r="F97">
        <v>31</v>
      </c>
      <c r="G97">
        <v>3</v>
      </c>
      <c r="H97">
        <v>21</v>
      </c>
      <c r="I97">
        <f>Cocina[[#This Row],[Precio Unitario]]*Cocina[[#This Row],[Cantidad Ordenada]]</f>
        <v>93</v>
      </c>
      <c r="J97">
        <f>(Cocina[[#This Row],[Precio Unitario]]-Cocina[[#This Row],[Costo Unitario]])*Cocina[[#This Row],[Cantidad Ordenada]]</f>
        <v>36</v>
      </c>
      <c r="K97" s="4">
        <f>Cocina[[#This Row],[Ganancia neta]]/_xlfn.XLOOKUP(Cocina[[#This Row],[Número de Orden]],Sala[Número de Orden],Sala[Monto total],"fracaso",0,1)</f>
        <v>0.15319148936170213</v>
      </c>
      <c r="L97" t="s">
        <v>608</v>
      </c>
    </row>
    <row r="98" spans="1:12" x14ac:dyDescent="0.25">
      <c r="A98">
        <v>38</v>
      </c>
      <c r="B98">
        <v>10</v>
      </c>
      <c r="C98" t="s">
        <v>26</v>
      </c>
      <c r="D98" t="s">
        <v>628</v>
      </c>
      <c r="E98">
        <v>21</v>
      </c>
      <c r="F98">
        <v>35</v>
      </c>
      <c r="G98">
        <v>2</v>
      </c>
      <c r="H98">
        <v>34</v>
      </c>
      <c r="I98">
        <f>Cocina[[#This Row],[Precio Unitario]]*Cocina[[#This Row],[Cantidad Ordenada]]</f>
        <v>70</v>
      </c>
      <c r="J98">
        <f>(Cocina[[#This Row],[Precio Unitario]]-Cocina[[#This Row],[Costo Unitario]])*Cocina[[#This Row],[Cantidad Ordenada]]</f>
        <v>28</v>
      </c>
      <c r="K98" s="4">
        <f>Cocina[[#This Row],[Ganancia neta]]/_xlfn.XLOOKUP(Cocina[[#This Row],[Número de Orden]],Sala[Número de Orden],Sala[Monto total],"fracaso",0,1)</f>
        <v>0.11914893617021277</v>
      </c>
      <c r="L98" t="s">
        <v>607</v>
      </c>
    </row>
    <row r="99" spans="1:12" x14ac:dyDescent="0.25">
      <c r="A99">
        <v>38</v>
      </c>
      <c r="B99">
        <v>10</v>
      </c>
      <c r="C99" t="s">
        <v>73</v>
      </c>
      <c r="D99" t="s">
        <v>623</v>
      </c>
      <c r="E99">
        <v>22</v>
      </c>
      <c r="F99">
        <v>36</v>
      </c>
      <c r="G99">
        <v>2</v>
      </c>
      <c r="H99">
        <v>43</v>
      </c>
      <c r="I99">
        <f>Cocina[[#This Row],[Precio Unitario]]*Cocina[[#This Row],[Cantidad Ordenada]]</f>
        <v>72</v>
      </c>
      <c r="J99">
        <f>(Cocina[[#This Row],[Precio Unitario]]-Cocina[[#This Row],[Costo Unitario]])*Cocina[[#This Row],[Cantidad Ordenada]]</f>
        <v>28</v>
      </c>
      <c r="K99" s="4">
        <f>Cocina[[#This Row],[Ganancia neta]]/_xlfn.XLOOKUP(Cocina[[#This Row],[Número de Orden]],Sala[Número de Orden],Sala[Monto total],"fracaso",0,1)</f>
        <v>0.11914893617021277</v>
      </c>
      <c r="L99" t="s">
        <v>607</v>
      </c>
    </row>
    <row r="100" spans="1:12" x14ac:dyDescent="0.25">
      <c r="A100">
        <v>39</v>
      </c>
      <c r="B100">
        <v>15</v>
      </c>
      <c r="C100" t="s">
        <v>73</v>
      </c>
      <c r="D100" t="s">
        <v>623</v>
      </c>
      <c r="E100">
        <v>22</v>
      </c>
      <c r="F100">
        <v>36</v>
      </c>
      <c r="G100">
        <v>3</v>
      </c>
      <c r="H100">
        <v>57</v>
      </c>
      <c r="I100">
        <f>Cocina[[#This Row],[Precio Unitario]]*Cocina[[#This Row],[Cantidad Ordenada]]</f>
        <v>108</v>
      </c>
      <c r="J100">
        <f>(Cocina[[#This Row],[Precio Unitario]]-Cocina[[#This Row],[Costo Unitario]])*Cocina[[#This Row],[Cantidad Ordenada]]</f>
        <v>42</v>
      </c>
      <c r="K100" s="4">
        <f>Cocina[[#This Row],[Ganancia neta]]/_xlfn.XLOOKUP(Cocina[[#This Row],[Número de Orden]],Sala[Número de Orden],Sala[Monto total],"fracaso",0,1)</f>
        <v>0.3888888888888889</v>
      </c>
      <c r="L100" t="s">
        <v>607</v>
      </c>
    </row>
    <row r="101" spans="1:12" x14ac:dyDescent="0.25">
      <c r="A101">
        <v>40</v>
      </c>
      <c r="B101">
        <v>1</v>
      </c>
      <c r="C101" t="s">
        <v>38</v>
      </c>
      <c r="D101" t="s">
        <v>624</v>
      </c>
      <c r="E101">
        <v>17</v>
      </c>
      <c r="F101">
        <v>29</v>
      </c>
      <c r="G101">
        <v>3</v>
      </c>
      <c r="H101">
        <v>15</v>
      </c>
      <c r="I101">
        <f>Cocina[[#This Row],[Precio Unitario]]*Cocina[[#This Row],[Cantidad Ordenada]]</f>
        <v>87</v>
      </c>
      <c r="J101">
        <f>(Cocina[[#This Row],[Precio Unitario]]-Cocina[[#This Row],[Costo Unitario]])*Cocina[[#This Row],[Cantidad Ordenada]]</f>
        <v>36</v>
      </c>
      <c r="K101" s="4">
        <f>Cocina[[#This Row],[Ganancia neta]]/_xlfn.XLOOKUP(Cocina[[#This Row],[Número de Orden]],Sala[Número de Orden],Sala[Monto total],"fracaso",0,1)</f>
        <v>0.24324324324324326</v>
      </c>
      <c r="L101" t="s">
        <v>608</v>
      </c>
    </row>
    <row r="102" spans="1:12" x14ac:dyDescent="0.25">
      <c r="A102">
        <v>40</v>
      </c>
      <c r="B102">
        <v>1</v>
      </c>
      <c r="C102" t="s">
        <v>261</v>
      </c>
      <c r="D102" t="s">
        <v>625</v>
      </c>
      <c r="E102">
        <v>20</v>
      </c>
      <c r="F102">
        <v>33</v>
      </c>
      <c r="G102">
        <v>1</v>
      </c>
      <c r="H102">
        <v>50</v>
      </c>
      <c r="I102">
        <f>Cocina[[#This Row],[Precio Unitario]]*Cocina[[#This Row],[Cantidad Ordenada]]</f>
        <v>33</v>
      </c>
      <c r="J102">
        <f>(Cocina[[#This Row],[Precio Unitario]]-Cocina[[#This Row],[Costo Unitario]])*Cocina[[#This Row],[Cantidad Ordenada]]</f>
        <v>13</v>
      </c>
      <c r="K102" s="4">
        <f>Cocina[[#This Row],[Ganancia neta]]/_xlfn.XLOOKUP(Cocina[[#This Row],[Número de Orden]],Sala[Número de Orden],Sala[Monto total],"fracaso",0,1)</f>
        <v>8.7837837837837843E-2</v>
      </c>
      <c r="L102" t="s">
        <v>608</v>
      </c>
    </row>
    <row r="103" spans="1:12" x14ac:dyDescent="0.25">
      <c r="A103">
        <v>40</v>
      </c>
      <c r="B103">
        <v>1</v>
      </c>
      <c r="C103" t="s">
        <v>42</v>
      </c>
      <c r="D103" t="s">
        <v>626</v>
      </c>
      <c r="E103">
        <v>16</v>
      </c>
      <c r="F103">
        <v>28</v>
      </c>
      <c r="G103">
        <v>1</v>
      </c>
      <c r="H103">
        <v>13</v>
      </c>
      <c r="I103">
        <f>Cocina[[#This Row],[Precio Unitario]]*Cocina[[#This Row],[Cantidad Ordenada]]</f>
        <v>28</v>
      </c>
      <c r="J103">
        <f>(Cocina[[#This Row],[Precio Unitario]]-Cocina[[#This Row],[Costo Unitario]])*Cocina[[#This Row],[Cantidad Ordenada]]</f>
        <v>12</v>
      </c>
      <c r="K103" s="4">
        <f>Cocina[[#This Row],[Ganancia neta]]/_xlfn.XLOOKUP(Cocina[[#This Row],[Número de Orden]],Sala[Número de Orden],Sala[Monto total],"fracaso",0,1)</f>
        <v>8.1081081081081086E-2</v>
      </c>
      <c r="L103" t="s">
        <v>608</v>
      </c>
    </row>
    <row r="104" spans="1:12" x14ac:dyDescent="0.25">
      <c r="A104">
        <v>41</v>
      </c>
      <c r="B104">
        <v>7</v>
      </c>
      <c r="C104" t="s">
        <v>247</v>
      </c>
      <c r="D104" t="s">
        <v>629</v>
      </c>
      <c r="E104">
        <v>19</v>
      </c>
      <c r="F104">
        <v>32</v>
      </c>
      <c r="G104">
        <v>3</v>
      </c>
      <c r="H104">
        <v>23</v>
      </c>
      <c r="I104">
        <f>Cocina[[#This Row],[Precio Unitario]]*Cocina[[#This Row],[Cantidad Ordenada]]</f>
        <v>96</v>
      </c>
      <c r="J104">
        <f>(Cocina[[#This Row],[Precio Unitario]]-Cocina[[#This Row],[Costo Unitario]])*Cocina[[#This Row],[Cantidad Ordenada]]</f>
        <v>39</v>
      </c>
      <c r="K104" s="4">
        <f>Cocina[[#This Row],[Ganancia neta]]/_xlfn.XLOOKUP(Cocina[[#This Row],[Número de Orden]],Sala[Número de Orden],Sala[Monto total],"fracaso",0,1)</f>
        <v>0.19117647058823528</v>
      </c>
      <c r="L104" t="s">
        <v>608</v>
      </c>
    </row>
    <row r="105" spans="1:12" x14ac:dyDescent="0.25">
      <c r="A105">
        <v>41</v>
      </c>
      <c r="B105">
        <v>7</v>
      </c>
      <c r="C105" t="s">
        <v>155</v>
      </c>
      <c r="D105" t="s">
        <v>636</v>
      </c>
      <c r="E105">
        <v>15</v>
      </c>
      <c r="F105">
        <v>26</v>
      </c>
      <c r="G105">
        <v>3</v>
      </c>
      <c r="H105">
        <v>47</v>
      </c>
      <c r="I105">
        <f>Cocina[[#This Row],[Precio Unitario]]*Cocina[[#This Row],[Cantidad Ordenada]]</f>
        <v>78</v>
      </c>
      <c r="J105">
        <f>(Cocina[[#This Row],[Precio Unitario]]-Cocina[[#This Row],[Costo Unitario]])*Cocina[[#This Row],[Cantidad Ordenada]]</f>
        <v>33</v>
      </c>
      <c r="K105" s="4">
        <f>Cocina[[#This Row],[Ganancia neta]]/_xlfn.XLOOKUP(Cocina[[#This Row],[Número de Orden]],Sala[Número de Orden],Sala[Monto total],"fracaso",0,1)</f>
        <v>0.16176470588235295</v>
      </c>
      <c r="L105" t="s">
        <v>608</v>
      </c>
    </row>
    <row r="106" spans="1:12" x14ac:dyDescent="0.25">
      <c r="A106">
        <v>41</v>
      </c>
      <c r="B106">
        <v>7</v>
      </c>
      <c r="C106" t="s">
        <v>68</v>
      </c>
      <c r="D106" t="s">
        <v>619</v>
      </c>
      <c r="E106">
        <v>18</v>
      </c>
      <c r="F106">
        <v>30</v>
      </c>
      <c r="G106">
        <v>1</v>
      </c>
      <c r="H106">
        <v>19</v>
      </c>
      <c r="I106">
        <f>Cocina[[#This Row],[Precio Unitario]]*Cocina[[#This Row],[Cantidad Ordenada]]</f>
        <v>30</v>
      </c>
      <c r="J106">
        <f>(Cocina[[#This Row],[Precio Unitario]]-Cocina[[#This Row],[Costo Unitario]])*Cocina[[#This Row],[Cantidad Ordenada]]</f>
        <v>12</v>
      </c>
      <c r="K106" s="4">
        <f>Cocina[[#This Row],[Ganancia neta]]/_xlfn.XLOOKUP(Cocina[[#This Row],[Número de Orden]],Sala[Número de Orden],Sala[Monto total],"fracaso",0,1)</f>
        <v>5.8823529411764705E-2</v>
      </c>
      <c r="L106" t="s">
        <v>608</v>
      </c>
    </row>
    <row r="107" spans="1:12" x14ac:dyDescent="0.25">
      <c r="A107">
        <v>42</v>
      </c>
      <c r="B107">
        <v>14</v>
      </c>
      <c r="C107" t="s">
        <v>203</v>
      </c>
      <c r="D107" t="s">
        <v>630</v>
      </c>
      <c r="E107">
        <v>13</v>
      </c>
      <c r="F107">
        <v>22</v>
      </c>
      <c r="G107">
        <v>1</v>
      </c>
      <c r="H107">
        <v>57</v>
      </c>
      <c r="I107">
        <f>Cocina[[#This Row],[Precio Unitario]]*Cocina[[#This Row],[Cantidad Ordenada]]</f>
        <v>22</v>
      </c>
      <c r="J107">
        <f>(Cocina[[#This Row],[Precio Unitario]]-Cocina[[#This Row],[Costo Unitario]])*Cocina[[#This Row],[Cantidad Ordenada]]</f>
        <v>9</v>
      </c>
      <c r="K107" s="4">
        <f>Cocina[[#This Row],[Ganancia neta]]/_xlfn.XLOOKUP(Cocina[[#This Row],[Número de Orden]],Sala[Número de Orden],Sala[Monto total],"fracaso",0,1)</f>
        <v>8.8235294117647065E-2</v>
      </c>
      <c r="L107" t="s">
        <v>608</v>
      </c>
    </row>
    <row r="108" spans="1:12" x14ac:dyDescent="0.25">
      <c r="A108">
        <v>42</v>
      </c>
      <c r="B108">
        <v>14</v>
      </c>
      <c r="C108" t="s">
        <v>48</v>
      </c>
      <c r="D108" t="s">
        <v>622</v>
      </c>
      <c r="E108">
        <v>25</v>
      </c>
      <c r="F108">
        <v>40</v>
      </c>
      <c r="G108">
        <v>2</v>
      </c>
      <c r="H108">
        <v>12</v>
      </c>
      <c r="I108">
        <f>Cocina[[#This Row],[Precio Unitario]]*Cocina[[#This Row],[Cantidad Ordenada]]</f>
        <v>80</v>
      </c>
      <c r="J108">
        <f>(Cocina[[#This Row],[Precio Unitario]]-Cocina[[#This Row],[Costo Unitario]])*Cocina[[#This Row],[Cantidad Ordenada]]</f>
        <v>30</v>
      </c>
      <c r="K108" s="4">
        <f>Cocina[[#This Row],[Ganancia neta]]/_xlfn.XLOOKUP(Cocina[[#This Row],[Número de Orden]],Sala[Número de Orden],Sala[Monto total],"fracaso",0,1)</f>
        <v>0.29411764705882354</v>
      </c>
      <c r="L108" t="s">
        <v>608</v>
      </c>
    </row>
    <row r="109" spans="1:12" x14ac:dyDescent="0.25">
      <c r="A109">
        <v>43</v>
      </c>
      <c r="B109">
        <v>8</v>
      </c>
      <c r="C109" t="s">
        <v>247</v>
      </c>
      <c r="D109" t="s">
        <v>629</v>
      </c>
      <c r="E109">
        <v>19</v>
      </c>
      <c r="F109">
        <v>32</v>
      </c>
      <c r="G109">
        <v>1</v>
      </c>
      <c r="H109">
        <v>6</v>
      </c>
      <c r="I109">
        <f>Cocina[[#This Row],[Precio Unitario]]*Cocina[[#This Row],[Cantidad Ordenada]]</f>
        <v>32</v>
      </c>
      <c r="J109">
        <f>(Cocina[[#This Row],[Precio Unitario]]-Cocina[[#This Row],[Costo Unitario]])*Cocina[[#This Row],[Cantidad Ordenada]]</f>
        <v>13</v>
      </c>
      <c r="K109" s="4">
        <f>Cocina[[#This Row],[Ganancia neta]]/_xlfn.XLOOKUP(Cocina[[#This Row],[Número de Orden]],Sala[Número de Orden],Sala[Monto total],"fracaso",0,1)</f>
        <v>6.4039408866995079E-2</v>
      </c>
      <c r="L109" t="s">
        <v>608</v>
      </c>
    </row>
    <row r="110" spans="1:12" x14ac:dyDescent="0.25">
      <c r="A110">
        <v>43</v>
      </c>
      <c r="B110">
        <v>8</v>
      </c>
      <c r="C110" t="s">
        <v>55</v>
      </c>
      <c r="D110" t="s">
        <v>631</v>
      </c>
      <c r="E110">
        <v>20</v>
      </c>
      <c r="F110">
        <v>34</v>
      </c>
      <c r="G110">
        <v>2</v>
      </c>
      <c r="H110">
        <v>59</v>
      </c>
      <c r="I110">
        <f>Cocina[[#This Row],[Precio Unitario]]*Cocina[[#This Row],[Cantidad Ordenada]]</f>
        <v>68</v>
      </c>
      <c r="J110">
        <f>(Cocina[[#This Row],[Precio Unitario]]-Cocina[[#This Row],[Costo Unitario]])*Cocina[[#This Row],[Cantidad Ordenada]]</f>
        <v>28</v>
      </c>
      <c r="K110" s="4">
        <f>Cocina[[#This Row],[Ganancia neta]]/_xlfn.XLOOKUP(Cocina[[#This Row],[Número de Orden]],Sala[Número de Orden],Sala[Monto total],"fracaso",0,1)</f>
        <v>0.13793103448275862</v>
      </c>
      <c r="L110" t="s">
        <v>608</v>
      </c>
    </row>
    <row r="111" spans="1:12" x14ac:dyDescent="0.25">
      <c r="A111">
        <v>43</v>
      </c>
      <c r="B111">
        <v>8</v>
      </c>
      <c r="C111" t="s">
        <v>158</v>
      </c>
      <c r="D111" t="s">
        <v>617</v>
      </c>
      <c r="E111">
        <v>14</v>
      </c>
      <c r="F111">
        <v>24</v>
      </c>
      <c r="G111">
        <v>3</v>
      </c>
      <c r="H111">
        <v>57</v>
      </c>
      <c r="I111">
        <f>Cocina[[#This Row],[Precio Unitario]]*Cocina[[#This Row],[Cantidad Ordenada]]</f>
        <v>72</v>
      </c>
      <c r="J111">
        <f>(Cocina[[#This Row],[Precio Unitario]]-Cocina[[#This Row],[Costo Unitario]])*Cocina[[#This Row],[Cantidad Ordenada]]</f>
        <v>30</v>
      </c>
      <c r="K111" s="4">
        <f>Cocina[[#This Row],[Ganancia neta]]/_xlfn.XLOOKUP(Cocina[[#This Row],[Número de Orden]],Sala[Número de Orden],Sala[Monto total],"fracaso",0,1)</f>
        <v>0.14778325123152711</v>
      </c>
      <c r="L111" t="s">
        <v>607</v>
      </c>
    </row>
    <row r="112" spans="1:12" x14ac:dyDescent="0.25">
      <c r="A112">
        <v>43</v>
      </c>
      <c r="B112">
        <v>8</v>
      </c>
      <c r="C112" t="s">
        <v>116</v>
      </c>
      <c r="D112" t="s">
        <v>620</v>
      </c>
      <c r="E112">
        <v>19</v>
      </c>
      <c r="F112">
        <v>31</v>
      </c>
      <c r="G112">
        <v>1</v>
      </c>
      <c r="H112">
        <v>24</v>
      </c>
      <c r="I112">
        <f>Cocina[[#This Row],[Precio Unitario]]*Cocina[[#This Row],[Cantidad Ordenada]]</f>
        <v>31</v>
      </c>
      <c r="J112">
        <f>(Cocina[[#This Row],[Precio Unitario]]-Cocina[[#This Row],[Costo Unitario]])*Cocina[[#This Row],[Cantidad Ordenada]]</f>
        <v>12</v>
      </c>
      <c r="K112" s="4">
        <f>Cocina[[#This Row],[Ganancia neta]]/_xlfn.XLOOKUP(Cocina[[#This Row],[Número de Orden]],Sala[Número de Orden],Sala[Monto total],"fracaso",0,1)</f>
        <v>5.9113300492610835E-2</v>
      </c>
      <c r="L112" t="s">
        <v>607</v>
      </c>
    </row>
    <row r="113" spans="1:12" x14ac:dyDescent="0.25">
      <c r="A113">
        <v>44</v>
      </c>
      <c r="B113">
        <v>18</v>
      </c>
      <c r="C113" t="s">
        <v>155</v>
      </c>
      <c r="D113" t="s">
        <v>636</v>
      </c>
      <c r="E113">
        <v>15</v>
      </c>
      <c r="F113">
        <v>26</v>
      </c>
      <c r="G113">
        <v>1</v>
      </c>
      <c r="H113">
        <v>34</v>
      </c>
      <c r="I113">
        <f>Cocina[[#This Row],[Precio Unitario]]*Cocina[[#This Row],[Cantidad Ordenada]]</f>
        <v>26</v>
      </c>
      <c r="J113">
        <f>(Cocina[[#This Row],[Precio Unitario]]-Cocina[[#This Row],[Costo Unitario]])*Cocina[[#This Row],[Cantidad Ordenada]]</f>
        <v>11</v>
      </c>
      <c r="K113" s="4">
        <f>Cocina[[#This Row],[Ganancia neta]]/_xlfn.XLOOKUP(Cocina[[#This Row],[Número de Orden]],Sala[Número de Orden],Sala[Monto total],"fracaso",0,1)</f>
        <v>9.0163934426229511E-2</v>
      </c>
      <c r="L113" t="s">
        <v>608</v>
      </c>
    </row>
    <row r="114" spans="1:12" x14ac:dyDescent="0.25">
      <c r="A114">
        <v>44</v>
      </c>
      <c r="B114">
        <v>18</v>
      </c>
      <c r="C114" t="s">
        <v>122</v>
      </c>
      <c r="D114" t="s">
        <v>637</v>
      </c>
      <c r="E114">
        <v>15</v>
      </c>
      <c r="F114">
        <v>25</v>
      </c>
      <c r="G114">
        <v>3</v>
      </c>
      <c r="H114">
        <v>8</v>
      </c>
      <c r="I114">
        <f>Cocina[[#This Row],[Precio Unitario]]*Cocina[[#This Row],[Cantidad Ordenada]]</f>
        <v>75</v>
      </c>
      <c r="J114">
        <f>(Cocina[[#This Row],[Precio Unitario]]-Cocina[[#This Row],[Costo Unitario]])*Cocina[[#This Row],[Cantidad Ordenada]]</f>
        <v>30</v>
      </c>
      <c r="K114" s="4">
        <f>Cocina[[#This Row],[Ganancia neta]]/_xlfn.XLOOKUP(Cocina[[#This Row],[Número de Orden]],Sala[Número de Orden],Sala[Monto total],"fracaso",0,1)</f>
        <v>0.24590163934426229</v>
      </c>
      <c r="L114" t="s">
        <v>607</v>
      </c>
    </row>
    <row r="115" spans="1:12" x14ac:dyDescent="0.25">
      <c r="A115">
        <v>44</v>
      </c>
      <c r="B115">
        <v>18</v>
      </c>
      <c r="C115" t="s">
        <v>70</v>
      </c>
      <c r="D115" t="s">
        <v>634</v>
      </c>
      <c r="E115">
        <v>13</v>
      </c>
      <c r="F115">
        <v>21</v>
      </c>
      <c r="G115">
        <v>1</v>
      </c>
      <c r="H115">
        <v>43</v>
      </c>
      <c r="I115">
        <f>Cocina[[#This Row],[Precio Unitario]]*Cocina[[#This Row],[Cantidad Ordenada]]</f>
        <v>21</v>
      </c>
      <c r="J115">
        <f>(Cocina[[#This Row],[Precio Unitario]]-Cocina[[#This Row],[Costo Unitario]])*Cocina[[#This Row],[Cantidad Ordenada]]</f>
        <v>8</v>
      </c>
      <c r="K115" s="4">
        <f>Cocina[[#This Row],[Ganancia neta]]/_xlfn.XLOOKUP(Cocina[[#This Row],[Número de Orden]],Sala[Número de Orden],Sala[Monto total],"fracaso",0,1)</f>
        <v>6.5573770491803282E-2</v>
      </c>
      <c r="L115" t="s">
        <v>607</v>
      </c>
    </row>
    <row r="116" spans="1:12" x14ac:dyDescent="0.25">
      <c r="A116">
        <v>45</v>
      </c>
      <c r="B116">
        <v>17</v>
      </c>
      <c r="C116" t="s">
        <v>79</v>
      </c>
      <c r="D116" t="s">
        <v>635</v>
      </c>
      <c r="E116">
        <v>10</v>
      </c>
      <c r="F116">
        <v>18</v>
      </c>
      <c r="G116">
        <v>3</v>
      </c>
      <c r="H116">
        <v>47</v>
      </c>
      <c r="I116">
        <f>Cocina[[#This Row],[Precio Unitario]]*Cocina[[#This Row],[Cantidad Ordenada]]</f>
        <v>54</v>
      </c>
      <c r="J116">
        <f>(Cocina[[#This Row],[Precio Unitario]]-Cocina[[#This Row],[Costo Unitario]])*Cocina[[#This Row],[Cantidad Ordenada]]</f>
        <v>24</v>
      </c>
      <c r="K116" s="4">
        <f>Cocina[[#This Row],[Ganancia neta]]/_xlfn.XLOOKUP(Cocina[[#This Row],[Número de Orden]],Sala[Número de Orden],Sala[Monto total],"fracaso",0,1)</f>
        <v>0.44444444444444442</v>
      </c>
      <c r="L116" t="s">
        <v>607</v>
      </c>
    </row>
    <row r="117" spans="1:12" x14ac:dyDescent="0.25">
      <c r="A117">
        <v>46</v>
      </c>
      <c r="B117">
        <v>10</v>
      </c>
      <c r="C117" t="s">
        <v>68</v>
      </c>
      <c r="D117" t="s">
        <v>619</v>
      </c>
      <c r="E117">
        <v>18</v>
      </c>
      <c r="F117">
        <v>30</v>
      </c>
      <c r="G117">
        <v>2</v>
      </c>
      <c r="H117">
        <v>23</v>
      </c>
      <c r="I117">
        <f>Cocina[[#This Row],[Precio Unitario]]*Cocina[[#This Row],[Cantidad Ordenada]]</f>
        <v>60</v>
      </c>
      <c r="J117">
        <f>(Cocina[[#This Row],[Precio Unitario]]-Cocina[[#This Row],[Costo Unitario]])*Cocina[[#This Row],[Cantidad Ordenada]]</f>
        <v>24</v>
      </c>
      <c r="K117" s="4">
        <f>Cocina[[#This Row],[Ganancia neta]]/_xlfn.XLOOKUP(Cocina[[#This Row],[Número de Orden]],Sala[Número de Orden],Sala[Monto total],"fracaso",0,1)</f>
        <v>0.17142857142857143</v>
      </c>
      <c r="L117" t="s">
        <v>608</v>
      </c>
    </row>
    <row r="118" spans="1:12" x14ac:dyDescent="0.25">
      <c r="A118">
        <v>46</v>
      </c>
      <c r="B118">
        <v>10</v>
      </c>
      <c r="C118" t="s">
        <v>55</v>
      </c>
      <c r="D118" t="s">
        <v>631</v>
      </c>
      <c r="E118">
        <v>20</v>
      </c>
      <c r="F118">
        <v>34</v>
      </c>
      <c r="G118">
        <v>1</v>
      </c>
      <c r="H118">
        <v>48</v>
      </c>
      <c r="I118">
        <f>Cocina[[#This Row],[Precio Unitario]]*Cocina[[#This Row],[Cantidad Ordenada]]</f>
        <v>34</v>
      </c>
      <c r="J118">
        <f>(Cocina[[#This Row],[Precio Unitario]]-Cocina[[#This Row],[Costo Unitario]])*Cocina[[#This Row],[Cantidad Ordenada]]</f>
        <v>14</v>
      </c>
      <c r="K118" s="4">
        <f>Cocina[[#This Row],[Ganancia neta]]/_xlfn.XLOOKUP(Cocina[[#This Row],[Número de Orden]],Sala[Número de Orden],Sala[Monto total],"fracaso",0,1)</f>
        <v>0.1</v>
      </c>
      <c r="L118" t="s">
        <v>608</v>
      </c>
    </row>
    <row r="119" spans="1:12" x14ac:dyDescent="0.25">
      <c r="A119">
        <v>46</v>
      </c>
      <c r="B119">
        <v>10</v>
      </c>
      <c r="C119" t="s">
        <v>200</v>
      </c>
      <c r="D119" t="s">
        <v>633</v>
      </c>
      <c r="E119">
        <v>14</v>
      </c>
      <c r="F119">
        <v>23</v>
      </c>
      <c r="G119">
        <v>2</v>
      </c>
      <c r="H119">
        <v>15</v>
      </c>
      <c r="I119">
        <f>Cocina[[#This Row],[Precio Unitario]]*Cocina[[#This Row],[Cantidad Ordenada]]</f>
        <v>46</v>
      </c>
      <c r="J119">
        <f>(Cocina[[#This Row],[Precio Unitario]]-Cocina[[#This Row],[Costo Unitario]])*Cocina[[#This Row],[Cantidad Ordenada]]</f>
        <v>18</v>
      </c>
      <c r="K119" s="4">
        <f>Cocina[[#This Row],[Ganancia neta]]/_xlfn.XLOOKUP(Cocina[[#This Row],[Número de Orden]],Sala[Número de Orden],Sala[Monto total],"fracaso",0,1)</f>
        <v>0.12857142857142856</v>
      </c>
      <c r="L119" t="s">
        <v>607</v>
      </c>
    </row>
    <row r="120" spans="1:12" x14ac:dyDescent="0.25">
      <c r="A120">
        <v>47</v>
      </c>
      <c r="B120">
        <v>18</v>
      </c>
      <c r="C120" t="s">
        <v>261</v>
      </c>
      <c r="D120" t="s">
        <v>625</v>
      </c>
      <c r="E120">
        <v>20</v>
      </c>
      <c r="F120">
        <v>33</v>
      </c>
      <c r="G120">
        <v>2</v>
      </c>
      <c r="H120">
        <v>56</v>
      </c>
      <c r="I120">
        <f>Cocina[[#This Row],[Precio Unitario]]*Cocina[[#This Row],[Cantidad Ordenada]]</f>
        <v>66</v>
      </c>
      <c r="J120">
        <f>(Cocina[[#This Row],[Precio Unitario]]-Cocina[[#This Row],[Costo Unitario]])*Cocina[[#This Row],[Cantidad Ordenada]]</f>
        <v>26</v>
      </c>
      <c r="K120" s="4">
        <f>Cocina[[#This Row],[Ganancia neta]]/_xlfn.XLOOKUP(Cocina[[#This Row],[Número de Orden]],Sala[Número de Orden],Sala[Monto total],"fracaso",0,1)</f>
        <v>0.23853211009174313</v>
      </c>
      <c r="L120" t="s">
        <v>607</v>
      </c>
    </row>
    <row r="121" spans="1:12" x14ac:dyDescent="0.25">
      <c r="A121">
        <v>47</v>
      </c>
      <c r="B121">
        <v>18</v>
      </c>
      <c r="C121" t="s">
        <v>200</v>
      </c>
      <c r="D121" t="s">
        <v>633</v>
      </c>
      <c r="E121">
        <v>14</v>
      </c>
      <c r="F121">
        <v>23</v>
      </c>
      <c r="G121">
        <v>1</v>
      </c>
      <c r="H121">
        <v>17</v>
      </c>
      <c r="I121">
        <f>Cocina[[#This Row],[Precio Unitario]]*Cocina[[#This Row],[Cantidad Ordenada]]</f>
        <v>23</v>
      </c>
      <c r="J121">
        <f>(Cocina[[#This Row],[Precio Unitario]]-Cocina[[#This Row],[Costo Unitario]])*Cocina[[#This Row],[Cantidad Ordenada]]</f>
        <v>9</v>
      </c>
      <c r="K121" s="4">
        <f>Cocina[[#This Row],[Ganancia neta]]/_xlfn.XLOOKUP(Cocina[[#This Row],[Número de Orden]],Sala[Número de Orden],Sala[Monto total],"fracaso",0,1)</f>
        <v>8.2568807339449546E-2</v>
      </c>
      <c r="L121" t="s">
        <v>608</v>
      </c>
    </row>
    <row r="122" spans="1:12" x14ac:dyDescent="0.25">
      <c r="A122">
        <v>47</v>
      </c>
      <c r="B122">
        <v>18</v>
      </c>
      <c r="C122" t="s">
        <v>146</v>
      </c>
      <c r="D122" t="s">
        <v>632</v>
      </c>
      <c r="E122">
        <v>12</v>
      </c>
      <c r="F122">
        <v>20</v>
      </c>
      <c r="G122">
        <v>1</v>
      </c>
      <c r="H122">
        <v>14</v>
      </c>
      <c r="I122">
        <f>Cocina[[#This Row],[Precio Unitario]]*Cocina[[#This Row],[Cantidad Ordenada]]</f>
        <v>20</v>
      </c>
      <c r="J122">
        <f>(Cocina[[#This Row],[Precio Unitario]]-Cocina[[#This Row],[Costo Unitario]])*Cocina[[#This Row],[Cantidad Ordenada]]</f>
        <v>8</v>
      </c>
      <c r="K122" s="4">
        <f>Cocina[[#This Row],[Ganancia neta]]/_xlfn.XLOOKUP(Cocina[[#This Row],[Número de Orden]],Sala[Número de Orden],Sala[Monto total],"fracaso",0,1)</f>
        <v>7.3394495412844041E-2</v>
      </c>
      <c r="L122" t="s">
        <v>608</v>
      </c>
    </row>
    <row r="123" spans="1:12" x14ac:dyDescent="0.25">
      <c r="A123">
        <v>48</v>
      </c>
      <c r="B123">
        <v>17</v>
      </c>
      <c r="C123" t="s">
        <v>106</v>
      </c>
      <c r="D123" t="s">
        <v>621</v>
      </c>
      <c r="E123">
        <v>16</v>
      </c>
      <c r="F123">
        <v>27</v>
      </c>
      <c r="G123">
        <v>3</v>
      </c>
      <c r="H123">
        <v>37</v>
      </c>
      <c r="I123">
        <f>Cocina[[#This Row],[Precio Unitario]]*Cocina[[#This Row],[Cantidad Ordenada]]</f>
        <v>81</v>
      </c>
      <c r="J123">
        <f>(Cocina[[#This Row],[Precio Unitario]]-Cocina[[#This Row],[Costo Unitario]])*Cocina[[#This Row],[Cantidad Ordenada]]</f>
        <v>33</v>
      </c>
      <c r="K123" s="4">
        <f>Cocina[[#This Row],[Ganancia neta]]/_xlfn.XLOOKUP(Cocina[[#This Row],[Número de Orden]],Sala[Número de Orden],Sala[Monto total],"fracaso",0,1)</f>
        <v>0.20886075949367089</v>
      </c>
      <c r="L123" t="s">
        <v>608</v>
      </c>
    </row>
    <row r="124" spans="1:12" x14ac:dyDescent="0.25">
      <c r="A124">
        <v>48</v>
      </c>
      <c r="B124">
        <v>17</v>
      </c>
      <c r="C124" t="s">
        <v>203</v>
      </c>
      <c r="D124" t="s">
        <v>630</v>
      </c>
      <c r="E124">
        <v>13</v>
      </c>
      <c r="F124">
        <v>22</v>
      </c>
      <c r="G124">
        <v>2</v>
      </c>
      <c r="H124">
        <v>55</v>
      </c>
      <c r="I124">
        <f>Cocina[[#This Row],[Precio Unitario]]*Cocina[[#This Row],[Cantidad Ordenada]]</f>
        <v>44</v>
      </c>
      <c r="J124">
        <f>(Cocina[[#This Row],[Precio Unitario]]-Cocina[[#This Row],[Costo Unitario]])*Cocina[[#This Row],[Cantidad Ordenada]]</f>
        <v>18</v>
      </c>
      <c r="K124" s="4">
        <f>Cocina[[#This Row],[Ganancia neta]]/_xlfn.XLOOKUP(Cocina[[#This Row],[Número de Orden]],Sala[Número de Orden],Sala[Monto total],"fracaso",0,1)</f>
        <v>0.11392405063291139</v>
      </c>
      <c r="L124" t="s">
        <v>607</v>
      </c>
    </row>
    <row r="125" spans="1:12" x14ac:dyDescent="0.25">
      <c r="A125">
        <v>48</v>
      </c>
      <c r="B125">
        <v>17</v>
      </c>
      <c r="C125" t="s">
        <v>261</v>
      </c>
      <c r="D125" t="s">
        <v>625</v>
      </c>
      <c r="E125">
        <v>20</v>
      </c>
      <c r="F125">
        <v>33</v>
      </c>
      <c r="G125">
        <v>1</v>
      </c>
      <c r="H125">
        <v>32</v>
      </c>
      <c r="I125">
        <f>Cocina[[#This Row],[Precio Unitario]]*Cocina[[#This Row],[Cantidad Ordenada]]</f>
        <v>33</v>
      </c>
      <c r="J125">
        <f>(Cocina[[#This Row],[Precio Unitario]]-Cocina[[#This Row],[Costo Unitario]])*Cocina[[#This Row],[Cantidad Ordenada]]</f>
        <v>13</v>
      </c>
      <c r="K125" s="4">
        <f>Cocina[[#This Row],[Ganancia neta]]/_xlfn.XLOOKUP(Cocina[[#This Row],[Número de Orden]],Sala[Número de Orden],Sala[Monto total],"fracaso",0,1)</f>
        <v>8.2278481012658222E-2</v>
      </c>
      <c r="L125" t="s">
        <v>608</v>
      </c>
    </row>
    <row r="126" spans="1:12" x14ac:dyDescent="0.25">
      <c r="A126">
        <v>49</v>
      </c>
      <c r="B126">
        <v>8</v>
      </c>
      <c r="C126" t="s">
        <v>158</v>
      </c>
      <c r="D126" t="s">
        <v>617</v>
      </c>
      <c r="E126">
        <v>14</v>
      </c>
      <c r="F126">
        <v>24</v>
      </c>
      <c r="G126">
        <v>3</v>
      </c>
      <c r="H126">
        <v>9</v>
      </c>
      <c r="I126">
        <f>Cocina[[#This Row],[Precio Unitario]]*Cocina[[#This Row],[Cantidad Ordenada]]</f>
        <v>72</v>
      </c>
      <c r="J126">
        <f>(Cocina[[#This Row],[Precio Unitario]]-Cocina[[#This Row],[Costo Unitario]])*Cocina[[#This Row],[Cantidad Ordenada]]</f>
        <v>30</v>
      </c>
      <c r="K126" s="4">
        <f>Cocina[[#This Row],[Ganancia neta]]/_xlfn.XLOOKUP(Cocina[[#This Row],[Número de Orden]],Sala[Número de Orden],Sala[Monto total],"fracaso",0,1)</f>
        <v>0.16129032258064516</v>
      </c>
      <c r="L126" t="s">
        <v>607</v>
      </c>
    </row>
    <row r="127" spans="1:12" x14ac:dyDescent="0.25">
      <c r="A127">
        <v>49</v>
      </c>
      <c r="B127">
        <v>8</v>
      </c>
      <c r="C127" t="s">
        <v>247</v>
      </c>
      <c r="D127" t="s">
        <v>629</v>
      </c>
      <c r="E127">
        <v>19</v>
      </c>
      <c r="F127">
        <v>32</v>
      </c>
      <c r="G127">
        <v>3</v>
      </c>
      <c r="H127">
        <v>27</v>
      </c>
      <c r="I127">
        <f>Cocina[[#This Row],[Precio Unitario]]*Cocina[[#This Row],[Cantidad Ordenada]]</f>
        <v>96</v>
      </c>
      <c r="J127">
        <f>(Cocina[[#This Row],[Precio Unitario]]-Cocina[[#This Row],[Costo Unitario]])*Cocina[[#This Row],[Cantidad Ordenada]]</f>
        <v>39</v>
      </c>
      <c r="K127" s="4">
        <f>Cocina[[#This Row],[Ganancia neta]]/_xlfn.XLOOKUP(Cocina[[#This Row],[Número de Orden]],Sala[Número de Orden],Sala[Monto total],"fracaso",0,1)</f>
        <v>0.20967741935483872</v>
      </c>
      <c r="L127" t="s">
        <v>607</v>
      </c>
    </row>
    <row r="128" spans="1:12" x14ac:dyDescent="0.25">
      <c r="A128">
        <v>49</v>
      </c>
      <c r="B128">
        <v>8</v>
      </c>
      <c r="C128" t="s">
        <v>79</v>
      </c>
      <c r="D128" t="s">
        <v>635</v>
      </c>
      <c r="E128">
        <v>10</v>
      </c>
      <c r="F128">
        <v>18</v>
      </c>
      <c r="G128">
        <v>1</v>
      </c>
      <c r="H128">
        <v>45</v>
      </c>
      <c r="I128">
        <f>Cocina[[#This Row],[Precio Unitario]]*Cocina[[#This Row],[Cantidad Ordenada]]</f>
        <v>18</v>
      </c>
      <c r="J128">
        <f>(Cocina[[#This Row],[Precio Unitario]]-Cocina[[#This Row],[Costo Unitario]])*Cocina[[#This Row],[Cantidad Ordenada]]</f>
        <v>8</v>
      </c>
      <c r="K128" s="4">
        <f>Cocina[[#This Row],[Ganancia neta]]/_xlfn.XLOOKUP(Cocina[[#This Row],[Número de Orden]],Sala[Número de Orden],Sala[Monto total],"fracaso",0,1)</f>
        <v>4.3010752688172046E-2</v>
      </c>
      <c r="L128" t="s">
        <v>608</v>
      </c>
    </row>
    <row r="129" spans="1:12" x14ac:dyDescent="0.25">
      <c r="A129">
        <v>50</v>
      </c>
      <c r="B129">
        <v>19</v>
      </c>
      <c r="C129" t="s">
        <v>247</v>
      </c>
      <c r="D129" t="s">
        <v>629</v>
      </c>
      <c r="E129">
        <v>19</v>
      </c>
      <c r="F129">
        <v>32</v>
      </c>
      <c r="G129">
        <v>1</v>
      </c>
      <c r="H129">
        <v>6</v>
      </c>
      <c r="I129">
        <f>Cocina[[#This Row],[Precio Unitario]]*Cocina[[#This Row],[Cantidad Ordenada]]</f>
        <v>32</v>
      </c>
      <c r="J129">
        <f>(Cocina[[#This Row],[Precio Unitario]]-Cocina[[#This Row],[Costo Unitario]])*Cocina[[#This Row],[Cantidad Ordenada]]</f>
        <v>13</v>
      </c>
      <c r="K129" s="4">
        <f>Cocina[[#This Row],[Ganancia neta]]/_xlfn.XLOOKUP(Cocina[[#This Row],[Número de Orden]],Sala[Número de Orden],Sala[Monto total],"fracaso",0,1)</f>
        <v>0.17105263157894737</v>
      </c>
      <c r="L129" t="s">
        <v>607</v>
      </c>
    </row>
    <row r="130" spans="1:12" x14ac:dyDescent="0.25">
      <c r="A130">
        <v>50</v>
      </c>
      <c r="B130">
        <v>19</v>
      </c>
      <c r="C130" t="s">
        <v>203</v>
      </c>
      <c r="D130" t="s">
        <v>630</v>
      </c>
      <c r="E130">
        <v>13</v>
      </c>
      <c r="F130">
        <v>22</v>
      </c>
      <c r="G130">
        <v>2</v>
      </c>
      <c r="H130">
        <v>15</v>
      </c>
      <c r="I130">
        <f>Cocina[[#This Row],[Precio Unitario]]*Cocina[[#This Row],[Cantidad Ordenada]]</f>
        <v>44</v>
      </c>
      <c r="J130">
        <f>(Cocina[[#This Row],[Precio Unitario]]-Cocina[[#This Row],[Costo Unitario]])*Cocina[[#This Row],[Cantidad Ordenada]]</f>
        <v>18</v>
      </c>
      <c r="K130" s="4">
        <f>Cocina[[#This Row],[Ganancia neta]]/_xlfn.XLOOKUP(Cocina[[#This Row],[Número de Orden]],Sala[Número de Orden],Sala[Monto total],"fracaso",0,1)</f>
        <v>0.23684210526315788</v>
      </c>
      <c r="L130" t="s">
        <v>607</v>
      </c>
    </row>
    <row r="131" spans="1:12" x14ac:dyDescent="0.25">
      <c r="A131">
        <v>51</v>
      </c>
      <c r="B131">
        <v>12</v>
      </c>
      <c r="C131" t="s">
        <v>200</v>
      </c>
      <c r="D131" t="s">
        <v>633</v>
      </c>
      <c r="E131">
        <v>14</v>
      </c>
      <c r="F131">
        <v>23</v>
      </c>
      <c r="G131">
        <v>2</v>
      </c>
      <c r="H131">
        <v>33</v>
      </c>
      <c r="I131">
        <f>Cocina[[#This Row],[Precio Unitario]]*Cocina[[#This Row],[Cantidad Ordenada]]</f>
        <v>46</v>
      </c>
      <c r="J131">
        <f>(Cocina[[#This Row],[Precio Unitario]]-Cocina[[#This Row],[Costo Unitario]])*Cocina[[#This Row],[Cantidad Ordenada]]</f>
        <v>18</v>
      </c>
      <c r="K131" s="4">
        <f>Cocina[[#This Row],[Ganancia neta]]/_xlfn.XLOOKUP(Cocina[[#This Row],[Número de Orden]],Sala[Número de Orden],Sala[Monto total],"fracaso",0,1)</f>
        <v>0.08</v>
      </c>
      <c r="L131" t="s">
        <v>608</v>
      </c>
    </row>
    <row r="132" spans="1:12" x14ac:dyDescent="0.25">
      <c r="A132">
        <v>51</v>
      </c>
      <c r="B132">
        <v>12</v>
      </c>
      <c r="C132" t="s">
        <v>261</v>
      </c>
      <c r="D132" t="s">
        <v>625</v>
      </c>
      <c r="E132">
        <v>20</v>
      </c>
      <c r="F132">
        <v>33</v>
      </c>
      <c r="G132">
        <v>3</v>
      </c>
      <c r="H132">
        <v>56</v>
      </c>
      <c r="I132">
        <f>Cocina[[#This Row],[Precio Unitario]]*Cocina[[#This Row],[Cantidad Ordenada]]</f>
        <v>99</v>
      </c>
      <c r="J132">
        <f>(Cocina[[#This Row],[Precio Unitario]]-Cocina[[#This Row],[Costo Unitario]])*Cocina[[#This Row],[Cantidad Ordenada]]</f>
        <v>39</v>
      </c>
      <c r="K132" s="4">
        <f>Cocina[[#This Row],[Ganancia neta]]/_xlfn.XLOOKUP(Cocina[[#This Row],[Número de Orden]],Sala[Número de Orden],Sala[Monto total],"fracaso",0,1)</f>
        <v>0.17333333333333334</v>
      </c>
      <c r="L132" t="s">
        <v>607</v>
      </c>
    </row>
    <row r="133" spans="1:12" x14ac:dyDescent="0.25">
      <c r="A133">
        <v>51</v>
      </c>
      <c r="B133">
        <v>12</v>
      </c>
      <c r="C133" t="s">
        <v>203</v>
      </c>
      <c r="D133" t="s">
        <v>630</v>
      </c>
      <c r="E133">
        <v>13</v>
      </c>
      <c r="F133">
        <v>22</v>
      </c>
      <c r="G133">
        <v>2</v>
      </c>
      <c r="H133">
        <v>53</v>
      </c>
      <c r="I133">
        <f>Cocina[[#This Row],[Precio Unitario]]*Cocina[[#This Row],[Cantidad Ordenada]]</f>
        <v>44</v>
      </c>
      <c r="J133">
        <f>(Cocina[[#This Row],[Precio Unitario]]-Cocina[[#This Row],[Costo Unitario]])*Cocina[[#This Row],[Cantidad Ordenada]]</f>
        <v>18</v>
      </c>
      <c r="K133" s="4">
        <f>Cocina[[#This Row],[Ganancia neta]]/_xlfn.XLOOKUP(Cocina[[#This Row],[Número de Orden]],Sala[Número de Orden],Sala[Monto total],"fracaso",0,1)</f>
        <v>0.08</v>
      </c>
      <c r="L133" t="s">
        <v>607</v>
      </c>
    </row>
    <row r="134" spans="1:12" x14ac:dyDescent="0.25">
      <c r="A134">
        <v>51</v>
      </c>
      <c r="B134">
        <v>12</v>
      </c>
      <c r="C134" t="s">
        <v>79</v>
      </c>
      <c r="D134" t="s">
        <v>635</v>
      </c>
      <c r="E134">
        <v>10</v>
      </c>
      <c r="F134">
        <v>18</v>
      </c>
      <c r="G134">
        <v>2</v>
      </c>
      <c r="H134">
        <v>22</v>
      </c>
      <c r="I134">
        <f>Cocina[[#This Row],[Precio Unitario]]*Cocina[[#This Row],[Cantidad Ordenada]]</f>
        <v>36</v>
      </c>
      <c r="J134">
        <f>(Cocina[[#This Row],[Precio Unitario]]-Cocina[[#This Row],[Costo Unitario]])*Cocina[[#This Row],[Cantidad Ordenada]]</f>
        <v>16</v>
      </c>
      <c r="K134" s="4">
        <f>Cocina[[#This Row],[Ganancia neta]]/_xlfn.XLOOKUP(Cocina[[#This Row],[Número de Orden]],Sala[Número de Orden],Sala[Monto total],"fracaso",0,1)</f>
        <v>7.1111111111111111E-2</v>
      </c>
      <c r="L134" t="s">
        <v>607</v>
      </c>
    </row>
    <row r="135" spans="1:12" x14ac:dyDescent="0.25">
      <c r="A135">
        <v>52</v>
      </c>
      <c r="B135">
        <v>7</v>
      </c>
      <c r="C135" t="s">
        <v>261</v>
      </c>
      <c r="D135" t="s">
        <v>625</v>
      </c>
      <c r="E135">
        <v>20</v>
      </c>
      <c r="F135">
        <v>33</v>
      </c>
      <c r="G135">
        <v>3</v>
      </c>
      <c r="H135">
        <v>13</v>
      </c>
      <c r="I135">
        <f>Cocina[[#This Row],[Precio Unitario]]*Cocina[[#This Row],[Cantidad Ordenada]]</f>
        <v>99</v>
      </c>
      <c r="J135">
        <f>(Cocina[[#This Row],[Precio Unitario]]-Cocina[[#This Row],[Costo Unitario]])*Cocina[[#This Row],[Cantidad Ordenada]]</f>
        <v>39</v>
      </c>
      <c r="K135" s="4">
        <f>Cocina[[#This Row],[Ganancia neta]]/_xlfn.XLOOKUP(Cocina[[#This Row],[Número de Orden]],Sala[Número de Orden],Sala[Monto total],"fracaso",0,1)</f>
        <v>0.14828897338403041</v>
      </c>
      <c r="L135" t="s">
        <v>607</v>
      </c>
    </row>
    <row r="136" spans="1:12" x14ac:dyDescent="0.25">
      <c r="A136">
        <v>52</v>
      </c>
      <c r="B136">
        <v>7</v>
      </c>
      <c r="C136" t="s">
        <v>116</v>
      </c>
      <c r="D136" t="s">
        <v>620</v>
      </c>
      <c r="E136">
        <v>19</v>
      </c>
      <c r="F136">
        <v>31</v>
      </c>
      <c r="G136">
        <v>2</v>
      </c>
      <c r="H136">
        <v>17</v>
      </c>
      <c r="I136">
        <f>Cocina[[#This Row],[Precio Unitario]]*Cocina[[#This Row],[Cantidad Ordenada]]</f>
        <v>62</v>
      </c>
      <c r="J136">
        <f>(Cocina[[#This Row],[Precio Unitario]]-Cocina[[#This Row],[Costo Unitario]])*Cocina[[#This Row],[Cantidad Ordenada]]</f>
        <v>24</v>
      </c>
      <c r="K136" s="4">
        <f>Cocina[[#This Row],[Ganancia neta]]/_xlfn.XLOOKUP(Cocina[[#This Row],[Número de Orden]],Sala[Número de Orden],Sala[Monto total],"fracaso",0,1)</f>
        <v>9.125475285171103E-2</v>
      </c>
      <c r="L136" t="s">
        <v>608</v>
      </c>
    </row>
    <row r="137" spans="1:12" x14ac:dyDescent="0.25">
      <c r="A137">
        <v>52</v>
      </c>
      <c r="B137">
        <v>7</v>
      </c>
      <c r="C137" t="s">
        <v>55</v>
      </c>
      <c r="D137" t="s">
        <v>631</v>
      </c>
      <c r="E137">
        <v>20</v>
      </c>
      <c r="F137">
        <v>34</v>
      </c>
      <c r="G137">
        <v>3</v>
      </c>
      <c r="H137">
        <v>32</v>
      </c>
      <c r="I137">
        <f>Cocina[[#This Row],[Precio Unitario]]*Cocina[[#This Row],[Cantidad Ordenada]]</f>
        <v>102</v>
      </c>
      <c r="J137">
        <f>(Cocina[[#This Row],[Precio Unitario]]-Cocina[[#This Row],[Costo Unitario]])*Cocina[[#This Row],[Cantidad Ordenada]]</f>
        <v>42</v>
      </c>
      <c r="K137" s="4">
        <f>Cocina[[#This Row],[Ganancia neta]]/_xlfn.XLOOKUP(Cocina[[#This Row],[Número de Orden]],Sala[Número de Orden],Sala[Monto total],"fracaso",0,1)</f>
        <v>0.1596958174904943</v>
      </c>
      <c r="L137" t="s">
        <v>607</v>
      </c>
    </row>
    <row r="138" spans="1:12" x14ac:dyDescent="0.25">
      <c r="A138">
        <v>53</v>
      </c>
      <c r="B138">
        <v>16</v>
      </c>
      <c r="C138" t="s">
        <v>200</v>
      </c>
      <c r="D138" t="s">
        <v>633</v>
      </c>
      <c r="E138">
        <v>14</v>
      </c>
      <c r="F138">
        <v>23</v>
      </c>
      <c r="G138">
        <v>3</v>
      </c>
      <c r="H138">
        <v>47</v>
      </c>
      <c r="I138">
        <f>Cocina[[#This Row],[Precio Unitario]]*Cocina[[#This Row],[Cantidad Ordenada]]</f>
        <v>69</v>
      </c>
      <c r="J138">
        <f>(Cocina[[#This Row],[Precio Unitario]]-Cocina[[#This Row],[Costo Unitario]])*Cocina[[#This Row],[Cantidad Ordenada]]</f>
        <v>27</v>
      </c>
      <c r="K138" s="4">
        <f>Cocina[[#This Row],[Ganancia neta]]/_xlfn.XLOOKUP(Cocina[[#This Row],[Número de Orden]],Sala[Número de Orden],Sala[Monto total],"fracaso",0,1)</f>
        <v>0.10112359550561797</v>
      </c>
      <c r="L138" t="s">
        <v>608</v>
      </c>
    </row>
    <row r="139" spans="1:12" x14ac:dyDescent="0.25">
      <c r="A139">
        <v>53</v>
      </c>
      <c r="B139">
        <v>16</v>
      </c>
      <c r="C139" t="s">
        <v>68</v>
      </c>
      <c r="D139" t="s">
        <v>619</v>
      </c>
      <c r="E139">
        <v>18</v>
      </c>
      <c r="F139">
        <v>30</v>
      </c>
      <c r="G139">
        <v>3</v>
      </c>
      <c r="H139">
        <v>39</v>
      </c>
      <c r="I139">
        <f>Cocina[[#This Row],[Precio Unitario]]*Cocina[[#This Row],[Cantidad Ordenada]]</f>
        <v>90</v>
      </c>
      <c r="J139">
        <f>(Cocina[[#This Row],[Precio Unitario]]-Cocina[[#This Row],[Costo Unitario]])*Cocina[[#This Row],[Cantidad Ordenada]]</f>
        <v>36</v>
      </c>
      <c r="K139" s="4">
        <f>Cocina[[#This Row],[Ganancia neta]]/_xlfn.XLOOKUP(Cocina[[#This Row],[Número de Orden]],Sala[Número de Orden],Sala[Monto total],"fracaso",0,1)</f>
        <v>0.1348314606741573</v>
      </c>
      <c r="L139" t="s">
        <v>608</v>
      </c>
    </row>
    <row r="140" spans="1:12" x14ac:dyDescent="0.25">
      <c r="A140">
        <v>53</v>
      </c>
      <c r="B140">
        <v>16</v>
      </c>
      <c r="C140" t="s">
        <v>73</v>
      </c>
      <c r="D140" t="s">
        <v>623</v>
      </c>
      <c r="E140">
        <v>22</v>
      </c>
      <c r="F140">
        <v>36</v>
      </c>
      <c r="G140">
        <v>3</v>
      </c>
      <c r="H140">
        <v>26</v>
      </c>
      <c r="I140">
        <f>Cocina[[#This Row],[Precio Unitario]]*Cocina[[#This Row],[Cantidad Ordenada]]</f>
        <v>108</v>
      </c>
      <c r="J140">
        <f>(Cocina[[#This Row],[Precio Unitario]]-Cocina[[#This Row],[Costo Unitario]])*Cocina[[#This Row],[Cantidad Ordenada]]</f>
        <v>42</v>
      </c>
      <c r="K140" s="4">
        <f>Cocina[[#This Row],[Ganancia neta]]/_xlfn.XLOOKUP(Cocina[[#This Row],[Número de Orden]],Sala[Número de Orden],Sala[Monto total],"fracaso",0,1)</f>
        <v>0.15730337078651685</v>
      </c>
      <c r="L140" t="s">
        <v>607</v>
      </c>
    </row>
    <row r="141" spans="1:12" x14ac:dyDescent="0.25">
      <c r="A141">
        <v>54</v>
      </c>
      <c r="B141">
        <v>6</v>
      </c>
      <c r="C141" t="s">
        <v>26</v>
      </c>
      <c r="D141" t="s">
        <v>628</v>
      </c>
      <c r="E141">
        <v>21</v>
      </c>
      <c r="F141">
        <v>35</v>
      </c>
      <c r="G141">
        <v>3</v>
      </c>
      <c r="H141">
        <v>47</v>
      </c>
      <c r="I141">
        <f>Cocina[[#This Row],[Precio Unitario]]*Cocina[[#This Row],[Cantidad Ordenada]]</f>
        <v>105</v>
      </c>
      <c r="J141">
        <f>(Cocina[[#This Row],[Precio Unitario]]-Cocina[[#This Row],[Costo Unitario]])*Cocina[[#This Row],[Cantidad Ordenada]]</f>
        <v>42</v>
      </c>
      <c r="K141" s="4">
        <f>Cocina[[#This Row],[Ganancia neta]]/_xlfn.XLOOKUP(Cocina[[#This Row],[Número de Orden]],Sala[Número de Orden],Sala[Monto total],"fracaso",0,1)</f>
        <v>0.22459893048128343</v>
      </c>
      <c r="L141" t="s">
        <v>607</v>
      </c>
    </row>
    <row r="142" spans="1:12" x14ac:dyDescent="0.25">
      <c r="A142">
        <v>54</v>
      </c>
      <c r="B142">
        <v>6</v>
      </c>
      <c r="C142" t="s">
        <v>116</v>
      </c>
      <c r="D142" t="s">
        <v>620</v>
      </c>
      <c r="E142">
        <v>19</v>
      </c>
      <c r="F142">
        <v>31</v>
      </c>
      <c r="G142">
        <v>1</v>
      </c>
      <c r="H142">
        <v>55</v>
      </c>
      <c r="I142">
        <f>Cocina[[#This Row],[Precio Unitario]]*Cocina[[#This Row],[Cantidad Ordenada]]</f>
        <v>31</v>
      </c>
      <c r="J142">
        <f>(Cocina[[#This Row],[Precio Unitario]]-Cocina[[#This Row],[Costo Unitario]])*Cocina[[#This Row],[Cantidad Ordenada]]</f>
        <v>12</v>
      </c>
      <c r="K142" s="4">
        <f>Cocina[[#This Row],[Ganancia neta]]/_xlfn.XLOOKUP(Cocina[[#This Row],[Número de Orden]],Sala[Número de Orden],Sala[Monto total],"fracaso",0,1)</f>
        <v>6.4171122994652413E-2</v>
      </c>
      <c r="L142" t="s">
        <v>608</v>
      </c>
    </row>
    <row r="143" spans="1:12" x14ac:dyDescent="0.25">
      <c r="A143">
        <v>54</v>
      </c>
      <c r="B143">
        <v>6</v>
      </c>
      <c r="C143" t="s">
        <v>79</v>
      </c>
      <c r="D143" t="s">
        <v>635</v>
      </c>
      <c r="E143">
        <v>10</v>
      </c>
      <c r="F143">
        <v>18</v>
      </c>
      <c r="G143">
        <v>1</v>
      </c>
      <c r="H143">
        <v>55</v>
      </c>
      <c r="I143">
        <f>Cocina[[#This Row],[Precio Unitario]]*Cocina[[#This Row],[Cantidad Ordenada]]</f>
        <v>18</v>
      </c>
      <c r="J143">
        <f>(Cocina[[#This Row],[Precio Unitario]]-Cocina[[#This Row],[Costo Unitario]])*Cocina[[#This Row],[Cantidad Ordenada]]</f>
        <v>8</v>
      </c>
      <c r="K143" s="4">
        <f>Cocina[[#This Row],[Ganancia neta]]/_xlfn.XLOOKUP(Cocina[[#This Row],[Número de Orden]],Sala[Número de Orden],Sala[Monto total],"fracaso",0,1)</f>
        <v>4.2780748663101602E-2</v>
      </c>
      <c r="L143" t="s">
        <v>608</v>
      </c>
    </row>
    <row r="144" spans="1:12" x14ac:dyDescent="0.25">
      <c r="A144">
        <v>54</v>
      </c>
      <c r="B144">
        <v>6</v>
      </c>
      <c r="C144" t="s">
        <v>261</v>
      </c>
      <c r="D144" t="s">
        <v>625</v>
      </c>
      <c r="E144">
        <v>20</v>
      </c>
      <c r="F144">
        <v>33</v>
      </c>
      <c r="G144">
        <v>1</v>
      </c>
      <c r="H144">
        <v>46</v>
      </c>
      <c r="I144">
        <f>Cocina[[#This Row],[Precio Unitario]]*Cocina[[#This Row],[Cantidad Ordenada]]</f>
        <v>33</v>
      </c>
      <c r="J144">
        <f>(Cocina[[#This Row],[Precio Unitario]]-Cocina[[#This Row],[Costo Unitario]])*Cocina[[#This Row],[Cantidad Ordenada]]</f>
        <v>13</v>
      </c>
      <c r="K144" s="4">
        <f>Cocina[[#This Row],[Ganancia neta]]/_xlfn.XLOOKUP(Cocina[[#This Row],[Número de Orden]],Sala[Número de Orden],Sala[Monto total],"fracaso",0,1)</f>
        <v>6.9518716577540107E-2</v>
      </c>
      <c r="L144" t="s">
        <v>608</v>
      </c>
    </row>
    <row r="145" spans="1:12" x14ac:dyDescent="0.25">
      <c r="A145">
        <v>55</v>
      </c>
      <c r="B145">
        <v>20</v>
      </c>
      <c r="C145" t="s">
        <v>261</v>
      </c>
      <c r="D145" t="s">
        <v>625</v>
      </c>
      <c r="E145">
        <v>20</v>
      </c>
      <c r="F145">
        <v>33</v>
      </c>
      <c r="G145">
        <v>3</v>
      </c>
      <c r="H145">
        <v>27</v>
      </c>
      <c r="I145">
        <f>Cocina[[#This Row],[Precio Unitario]]*Cocina[[#This Row],[Cantidad Ordenada]]</f>
        <v>99</v>
      </c>
      <c r="J145">
        <f>(Cocina[[#This Row],[Precio Unitario]]-Cocina[[#This Row],[Costo Unitario]])*Cocina[[#This Row],[Cantidad Ordenada]]</f>
        <v>39</v>
      </c>
      <c r="K145" s="4">
        <f>Cocina[[#This Row],[Ganancia neta]]/_xlfn.XLOOKUP(Cocina[[#This Row],[Número de Orden]],Sala[Número de Orden],Sala[Monto total],"fracaso",0,1)</f>
        <v>0.15294117647058825</v>
      </c>
      <c r="L145" t="s">
        <v>608</v>
      </c>
    </row>
    <row r="146" spans="1:12" x14ac:dyDescent="0.25">
      <c r="A146">
        <v>55</v>
      </c>
      <c r="B146">
        <v>20</v>
      </c>
      <c r="C146" t="s">
        <v>158</v>
      </c>
      <c r="D146" t="s">
        <v>617</v>
      </c>
      <c r="E146">
        <v>14</v>
      </c>
      <c r="F146">
        <v>24</v>
      </c>
      <c r="G146">
        <v>1</v>
      </c>
      <c r="H146">
        <v>5</v>
      </c>
      <c r="I146">
        <f>Cocina[[#This Row],[Precio Unitario]]*Cocina[[#This Row],[Cantidad Ordenada]]</f>
        <v>24</v>
      </c>
      <c r="J146">
        <f>(Cocina[[#This Row],[Precio Unitario]]-Cocina[[#This Row],[Costo Unitario]])*Cocina[[#This Row],[Cantidad Ordenada]]</f>
        <v>10</v>
      </c>
      <c r="K146" s="4">
        <f>Cocina[[#This Row],[Ganancia neta]]/_xlfn.XLOOKUP(Cocina[[#This Row],[Número de Orden]],Sala[Número de Orden],Sala[Monto total],"fracaso",0,1)</f>
        <v>3.9215686274509803E-2</v>
      </c>
      <c r="L146" t="s">
        <v>607</v>
      </c>
    </row>
    <row r="147" spans="1:12" x14ac:dyDescent="0.25">
      <c r="A147">
        <v>55</v>
      </c>
      <c r="B147">
        <v>20</v>
      </c>
      <c r="C147" t="s">
        <v>73</v>
      </c>
      <c r="D147" t="s">
        <v>623</v>
      </c>
      <c r="E147">
        <v>22</v>
      </c>
      <c r="F147">
        <v>36</v>
      </c>
      <c r="G147">
        <v>1</v>
      </c>
      <c r="H147">
        <v>51</v>
      </c>
      <c r="I147">
        <f>Cocina[[#This Row],[Precio Unitario]]*Cocina[[#This Row],[Cantidad Ordenada]]</f>
        <v>36</v>
      </c>
      <c r="J147">
        <f>(Cocina[[#This Row],[Precio Unitario]]-Cocina[[#This Row],[Costo Unitario]])*Cocina[[#This Row],[Cantidad Ordenada]]</f>
        <v>14</v>
      </c>
      <c r="K147" s="4">
        <f>Cocina[[#This Row],[Ganancia neta]]/_xlfn.XLOOKUP(Cocina[[#This Row],[Número de Orden]],Sala[Número de Orden],Sala[Monto total],"fracaso",0,1)</f>
        <v>5.4901960784313725E-2</v>
      </c>
      <c r="L147" t="s">
        <v>608</v>
      </c>
    </row>
    <row r="148" spans="1:12" x14ac:dyDescent="0.25">
      <c r="A148">
        <v>55</v>
      </c>
      <c r="B148">
        <v>20</v>
      </c>
      <c r="C148" t="s">
        <v>247</v>
      </c>
      <c r="D148" t="s">
        <v>629</v>
      </c>
      <c r="E148">
        <v>19</v>
      </c>
      <c r="F148">
        <v>32</v>
      </c>
      <c r="G148">
        <v>3</v>
      </c>
      <c r="H148">
        <v>13</v>
      </c>
      <c r="I148">
        <f>Cocina[[#This Row],[Precio Unitario]]*Cocina[[#This Row],[Cantidad Ordenada]]</f>
        <v>96</v>
      </c>
      <c r="J148">
        <f>(Cocina[[#This Row],[Precio Unitario]]-Cocina[[#This Row],[Costo Unitario]])*Cocina[[#This Row],[Cantidad Ordenada]]</f>
        <v>39</v>
      </c>
      <c r="K148" s="4">
        <f>Cocina[[#This Row],[Ganancia neta]]/_xlfn.XLOOKUP(Cocina[[#This Row],[Número de Orden]],Sala[Número de Orden],Sala[Monto total],"fracaso",0,1)</f>
        <v>0.15294117647058825</v>
      </c>
      <c r="L148" t="s">
        <v>607</v>
      </c>
    </row>
    <row r="149" spans="1:12" x14ac:dyDescent="0.25">
      <c r="A149">
        <v>56</v>
      </c>
      <c r="B149">
        <v>1</v>
      </c>
      <c r="C149" t="s">
        <v>38</v>
      </c>
      <c r="D149" t="s">
        <v>624</v>
      </c>
      <c r="E149">
        <v>17</v>
      </c>
      <c r="F149">
        <v>29</v>
      </c>
      <c r="G149">
        <v>1</v>
      </c>
      <c r="H149">
        <v>38</v>
      </c>
      <c r="I149">
        <f>Cocina[[#This Row],[Precio Unitario]]*Cocina[[#This Row],[Cantidad Ordenada]]</f>
        <v>29</v>
      </c>
      <c r="J149">
        <f>(Cocina[[#This Row],[Precio Unitario]]-Cocina[[#This Row],[Costo Unitario]])*Cocina[[#This Row],[Cantidad Ordenada]]</f>
        <v>12</v>
      </c>
      <c r="K149" s="4">
        <f>Cocina[[#This Row],[Ganancia neta]]/_xlfn.XLOOKUP(Cocina[[#This Row],[Número de Orden]],Sala[Número de Orden],Sala[Monto total],"fracaso",0,1)</f>
        <v>0.25</v>
      </c>
      <c r="L149" t="s">
        <v>607</v>
      </c>
    </row>
    <row r="150" spans="1:12" x14ac:dyDescent="0.25">
      <c r="A150">
        <v>56</v>
      </c>
      <c r="B150">
        <v>1</v>
      </c>
      <c r="C150" t="s">
        <v>112</v>
      </c>
      <c r="D150" t="s">
        <v>627</v>
      </c>
      <c r="E150">
        <v>11</v>
      </c>
      <c r="F150">
        <v>19</v>
      </c>
      <c r="G150">
        <v>1</v>
      </c>
      <c r="H150">
        <v>40</v>
      </c>
      <c r="I150">
        <f>Cocina[[#This Row],[Precio Unitario]]*Cocina[[#This Row],[Cantidad Ordenada]]</f>
        <v>19</v>
      </c>
      <c r="J150">
        <f>(Cocina[[#This Row],[Precio Unitario]]-Cocina[[#This Row],[Costo Unitario]])*Cocina[[#This Row],[Cantidad Ordenada]]</f>
        <v>8</v>
      </c>
      <c r="K150" s="4">
        <f>Cocina[[#This Row],[Ganancia neta]]/_xlfn.XLOOKUP(Cocina[[#This Row],[Número de Orden]],Sala[Número de Orden],Sala[Monto total],"fracaso",0,1)</f>
        <v>0.16666666666666666</v>
      </c>
      <c r="L150" t="s">
        <v>608</v>
      </c>
    </row>
    <row r="151" spans="1:12" x14ac:dyDescent="0.25">
      <c r="A151">
        <v>57</v>
      </c>
      <c r="B151">
        <v>18</v>
      </c>
      <c r="C151" t="s">
        <v>26</v>
      </c>
      <c r="D151" t="s">
        <v>628</v>
      </c>
      <c r="E151">
        <v>21</v>
      </c>
      <c r="F151">
        <v>35</v>
      </c>
      <c r="G151">
        <v>1</v>
      </c>
      <c r="H151">
        <v>21</v>
      </c>
      <c r="I151">
        <f>Cocina[[#This Row],[Precio Unitario]]*Cocina[[#This Row],[Cantidad Ordenada]]</f>
        <v>35</v>
      </c>
      <c r="J151">
        <f>(Cocina[[#This Row],[Precio Unitario]]-Cocina[[#This Row],[Costo Unitario]])*Cocina[[#This Row],[Cantidad Ordenada]]</f>
        <v>14</v>
      </c>
      <c r="K151" s="4">
        <f>Cocina[[#This Row],[Ganancia neta]]/_xlfn.XLOOKUP(Cocina[[#This Row],[Número de Orden]],Sala[Número de Orden],Sala[Monto total],"fracaso",0,1)</f>
        <v>8.2840236686390539E-2</v>
      </c>
      <c r="L151" t="s">
        <v>608</v>
      </c>
    </row>
    <row r="152" spans="1:12" x14ac:dyDescent="0.25">
      <c r="A152">
        <v>57</v>
      </c>
      <c r="B152">
        <v>18</v>
      </c>
      <c r="C152" t="s">
        <v>48</v>
      </c>
      <c r="D152" t="s">
        <v>622</v>
      </c>
      <c r="E152">
        <v>25</v>
      </c>
      <c r="F152">
        <v>40</v>
      </c>
      <c r="G152">
        <v>1</v>
      </c>
      <c r="H152">
        <v>30</v>
      </c>
      <c r="I152">
        <f>Cocina[[#This Row],[Precio Unitario]]*Cocina[[#This Row],[Cantidad Ordenada]]</f>
        <v>40</v>
      </c>
      <c r="J152">
        <f>(Cocina[[#This Row],[Precio Unitario]]-Cocina[[#This Row],[Costo Unitario]])*Cocina[[#This Row],[Cantidad Ordenada]]</f>
        <v>15</v>
      </c>
      <c r="K152" s="4">
        <f>Cocina[[#This Row],[Ganancia neta]]/_xlfn.XLOOKUP(Cocina[[#This Row],[Número de Orden]],Sala[Número de Orden],Sala[Monto total],"fracaso",0,1)</f>
        <v>8.8757396449704137E-2</v>
      </c>
      <c r="L152" t="s">
        <v>608</v>
      </c>
    </row>
    <row r="153" spans="1:12" x14ac:dyDescent="0.25">
      <c r="A153">
        <v>57</v>
      </c>
      <c r="B153">
        <v>18</v>
      </c>
      <c r="C153" t="s">
        <v>203</v>
      </c>
      <c r="D153" t="s">
        <v>630</v>
      </c>
      <c r="E153">
        <v>13</v>
      </c>
      <c r="F153">
        <v>22</v>
      </c>
      <c r="G153">
        <v>1</v>
      </c>
      <c r="H153">
        <v>10</v>
      </c>
      <c r="I153">
        <f>Cocina[[#This Row],[Precio Unitario]]*Cocina[[#This Row],[Cantidad Ordenada]]</f>
        <v>22</v>
      </c>
      <c r="J153">
        <f>(Cocina[[#This Row],[Precio Unitario]]-Cocina[[#This Row],[Costo Unitario]])*Cocina[[#This Row],[Cantidad Ordenada]]</f>
        <v>9</v>
      </c>
      <c r="K153" s="4">
        <f>Cocina[[#This Row],[Ganancia neta]]/_xlfn.XLOOKUP(Cocina[[#This Row],[Número de Orden]],Sala[Número de Orden],Sala[Monto total],"fracaso",0,1)</f>
        <v>5.3254437869822487E-2</v>
      </c>
      <c r="L153" t="s">
        <v>607</v>
      </c>
    </row>
    <row r="154" spans="1:12" x14ac:dyDescent="0.25">
      <c r="A154">
        <v>57</v>
      </c>
      <c r="B154">
        <v>18</v>
      </c>
      <c r="C154" t="s">
        <v>73</v>
      </c>
      <c r="D154" t="s">
        <v>623</v>
      </c>
      <c r="E154">
        <v>22</v>
      </c>
      <c r="F154">
        <v>36</v>
      </c>
      <c r="G154">
        <v>2</v>
      </c>
      <c r="H154">
        <v>7</v>
      </c>
      <c r="I154">
        <f>Cocina[[#This Row],[Precio Unitario]]*Cocina[[#This Row],[Cantidad Ordenada]]</f>
        <v>72</v>
      </c>
      <c r="J154">
        <f>(Cocina[[#This Row],[Precio Unitario]]-Cocina[[#This Row],[Costo Unitario]])*Cocina[[#This Row],[Cantidad Ordenada]]</f>
        <v>28</v>
      </c>
      <c r="K154" s="4">
        <f>Cocina[[#This Row],[Ganancia neta]]/_xlfn.XLOOKUP(Cocina[[#This Row],[Número de Orden]],Sala[Número de Orden],Sala[Monto total],"fracaso",0,1)</f>
        <v>0.16568047337278108</v>
      </c>
      <c r="L154" t="s">
        <v>608</v>
      </c>
    </row>
    <row r="155" spans="1:12" x14ac:dyDescent="0.25">
      <c r="A155">
        <v>58</v>
      </c>
      <c r="B155">
        <v>8</v>
      </c>
      <c r="C155" t="s">
        <v>203</v>
      </c>
      <c r="D155" t="s">
        <v>630</v>
      </c>
      <c r="E155">
        <v>13</v>
      </c>
      <c r="F155">
        <v>22</v>
      </c>
      <c r="G155">
        <v>1</v>
      </c>
      <c r="H155">
        <v>17</v>
      </c>
      <c r="I155">
        <f>Cocina[[#This Row],[Precio Unitario]]*Cocina[[#This Row],[Cantidad Ordenada]]</f>
        <v>22</v>
      </c>
      <c r="J155">
        <f>(Cocina[[#This Row],[Precio Unitario]]-Cocina[[#This Row],[Costo Unitario]])*Cocina[[#This Row],[Cantidad Ordenada]]</f>
        <v>9</v>
      </c>
      <c r="K155" s="4">
        <f>Cocina[[#This Row],[Ganancia neta]]/_xlfn.XLOOKUP(Cocina[[#This Row],[Número de Orden]],Sala[Número de Orden],Sala[Monto total],"fracaso",0,1)</f>
        <v>0.10975609756097561</v>
      </c>
      <c r="L155" t="s">
        <v>608</v>
      </c>
    </row>
    <row r="156" spans="1:12" x14ac:dyDescent="0.25">
      <c r="A156">
        <v>58</v>
      </c>
      <c r="B156">
        <v>8</v>
      </c>
      <c r="C156" t="s">
        <v>146</v>
      </c>
      <c r="D156" t="s">
        <v>632</v>
      </c>
      <c r="E156">
        <v>12</v>
      </c>
      <c r="F156">
        <v>20</v>
      </c>
      <c r="G156">
        <v>3</v>
      </c>
      <c r="H156">
        <v>56</v>
      </c>
      <c r="I156">
        <f>Cocina[[#This Row],[Precio Unitario]]*Cocina[[#This Row],[Cantidad Ordenada]]</f>
        <v>60</v>
      </c>
      <c r="J156">
        <f>(Cocina[[#This Row],[Precio Unitario]]-Cocina[[#This Row],[Costo Unitario]])*Cocina[[#This Row],[Cantidad Ordenada]]</f>
        <v>24</v>
      </c>
      <c r="K156" s="4">
        <f>Cocina[[#This Row],[Ganancia neta]]/_xlfn.XLOOKUP(Cocina[[#This Row],[Número de Orden]],Sala[Número de Orden],Sala[Monto total],"fracaso",0,1)</f>
        <v>0.29268292682926828</v>
      </c>
      <c r="L156" t="s">
        <v>608</v>
      </c>
    </row>
    <row r="157" spans="1:12" x14ac:dyDescent="0.25">
      <c r="A157">
        <v>59</v>
      </c>
      <c r="B157">
        <v>8</v>
      </c>
      <c r="C157" t="s">
        <v>112</v>
      </c>
      <c r="D157" t="s">
        <v>627</v>
      </c>
      <c r="E157">
        <v>11</v>
      </c>
      <c r="F157">
        <v>19</v>
      </c>
      <c r="G157">
        <v>2</v>
      </c>
      <c r="H157">
        <v>13</v>
      </c>
      <c r="I157">
        <f>Cocina[[#This Row],[Precio Unitario]]*Cocina[[#This Row],[Cantidad Ordenada]]</f>
        <v>38</v>
      </c>
      <c r="J157">
        <f>(Cocina[[#This Row],[Precio Unitario]]-Cocina[[#This Row],[Costo Unitario]])*Cocina[[#This Row],[Cantidad Ordenada]]</f>
        <v>16</v>
      </c>
      <c r="K157" s="4">
        <f>Cocina[[#This Row],[Ganancia neta]]/_xlfn.XLOOKUP(Cocina[[#This Row],[Número de Orden]],Sala[Número de Orden],Sala[Monto total],"fracaso",0,1)</f>
        <v>0.1</v>
      </c>
      <c r="L157" t="s">
        <v>607</v>
      </c>
    </row>
    <row r="158" spans="1:12" x14ac:dyDescent="0.25">
      <c r="A158">
        <v>59</v>
      </c>
      <c r="B158">
        <v>8</v>
      </c>
      <c r="C158" t="s">
        <v>200</v>
      </c>
      <c r="D158" t="s">
        <v>633</v>
      </c>
      <c r="E158">
        <v>14</v>
      </c>
      <c r="F158">
        <v>23</v>
      </c>
      <c r="G158">
        <v>2</v>
      </c>
      <c r="H158">
        <v>9</v>
      </c>
      <c r="I158">
        <f>Cocina[[#This Row],[Precio Unitario]]*Cocina[[#This Row],[Cantidad Ordenada]]</f>
        <v>46</v>
      </c>
      <c r="J158">
        <f>(Cocina[[#This Row],[Precio Unitario]]-Cocina[[#This Row],[Costo Unitario]])*Cocina[[#This Row],[Cantidad Ordenada]]</f>
        <v>18</v>
      </c>
      <c r="K158" s="4">
        <f>Cocina[[#This Row],[Ganancia neta]]/_xlfn.XLOOKUP(Cocina[[#This Row],[Número de Orden]],Sala[Número de Orden],Sala[Monto total],"fracaso",0,1)</f>
        <v>0.1125</v>
      </c>
      <c r="L158" t="s">
        <v>607</v>
      </c>
    </row>
    <row r="159" spans="1:12" x14ac:dyDescent="0.25">
      <c r="A159">
        <v>59</v>
      </c>
      <c r="B159">
        <v>8</v>
      </c>
      <c r="C159" t="s">
        <v>79</v>
      </c>
      <c r="D159" t="s">
        <v>635</v>
      </c>
      <c r="E159">
        <v>10</v>
      </c>
      <c r="F159">
        <v>18</v>
      </c>
      <c r="G159">
        <v>2</v>
      </c>
      <c r="H159">
        <v>13</v>
      </c>
      <c r="I159">
        <f>Cocina[[#This Row],[Precio Unitario]]*Cocina[[#This Row],[Cantidad Ordenada]]</f>
        <v>36</v>
      </c>
      <c r="J159">
        <f>(Cocina[[#This Row],[Precio Unitario]]-Cocina[[#This Row],[Costo Unitario]])*Cocina[[#This Row],[Cantidad Ordenada]]</f>
        <v>16</v>
      </c>
      <c r="K159" s="4">
        <f>Cocina[[#This Row],[Ganancia neta]]/_xlfn.XLOOKUP(Cocina[[#This Row],[Número de Orden]],Sala[Número de Orden],Sala[Monto total],"fracaso",0,1)</f>
        <v>0.1</v>
      </c>
      <c r="L159" t="s">
        <v>608</v>
      </c>
    </row>
    <row r="160" spans="1:12" x14ac:dyDescent="0.25">
      <c r="A160">
        <v>59</v>
      </c>
      <c r="B160">
        <v>8</v>
      </c>
      <c r="C160" t="s">
        <v>48</v>
      </c>
      <c r="D160" t="s">
        <v>622</v>
      </c>
      <c r="E160">
        <v>25</v>
      </c>
      <c r="F160">
        <v>40</v>
      </c>
      <c r="G160">
        <v>1</v>
      </c>
      <c r="H160">
        <v>13</v>
      </c>
      <c r="I160">
        <f>Cocina[[#This Row],[Precio Unitario]]*Cocina[[#This Row],[Cantidad Ordenada]]</f>
        <v>40</v>
      </c>
      <c r="J160">
        <f>(Cocina[[#This Row],[Precio Unitario]]-Cocina[[#This Row],[Costo Unitario]])*Cocina[[#This Row],[Cantidad Ordenada]]</f>
        <v>15</v>
      </c>
      <c r="K160" s="4">
        <f>Cocina[[#This Row],[Ganancia neta]]/_xlfn.XLOOKUP(Cocina[[#This Row],[Número de Orden]],Sala[Número de Orden],Sala[Monto total],"fracaso",0,1)</f>
        <v>9.375E-2</v>
      </c>
      <c r="L160" t="s">
        <v>608</v>
      </c>
    </row>
    <row r="161" spans="1:12" x14ac:dyDescent="0.25">
      <c r="A161">
        <v>60</v>
      </c>
      <c r="B161">
        <v>6</v>
      </c>
      <c r="C161" t="s">
        <v>79</v>
      </c>
      <c r="D161" t="s">
        <v>635</v>
      </c>
      <c r="E161">
        <v>10</v>
      </c>
      <c r="F161">
        <v>18</v>
      </c>
      <c r="G161">
        <v>2</v>
      </c>
      <c r="H161">
        <v>23</v>
      </c>
      <c r="I161">
        <f>Cocina[[#This Row],[Precio Unitario]]*Cocina[[#This Row],[Cantidad Ordenada]]</f>
        <v>36</v>
      </c>
      <c r="J161">
        <f>(Cocina[[#This Row],[Precio Unitario]]-Cocina[[#This Row],[Costo Unitario]])*Cocina[[#This Row],[Cantidad Ordenada]]</f>
        <v>16</v>
      </c>
      <c r="K161" s="4">
        <f>Cocina[[#This Row],[Ganancia neta]]/_xlfn.XLOOKUP(Cocina[[#This Row],[Número de Orden]],Sala[Número de Orden],Sala[Monto total],"fracaso",0,1)</f>
        <v>0.15686274509803921</v>
      </c>
      <c r="L161" t="s">
        <v>607</v>
      </c>
    </row>
    <row r="162" spans="1:12" x14ac:dyDescent="0.25">
      <c r="A162">
        <v>60</v>
      </c>
      <c r="B162">
        <v>6</v>
      </c>
      <c r="C162" t="s">
        <v>261</v>
      </c>
      <c r="D162" t="s">
        <v>625</v>
      </c>
      <c r="E162">
        <v>20</v>
      </c>
      <c r="F162">
        <v>33</v>
      </c>
      <c r="G162">
        <v>2</v>
      </c>
      <c r="H162">
        <v>20</v>
      </c>
      <c r="I162">
        <f>Cocina[[#This Row],[Precio Unitario]]*Cocina[[#This Row],[Cantidad Ordenada]]</f>
        <v>66</v>
      </c>
      <c r="J162">
        <f>(Cocina[[#This Row],[Precio Unitario]]-Cocina[[#This Row],[Costo Unitario]])*Cocina[[#This Row],[Cantidad Ordenada]]</f>
        <v>26</v>
      </c>
      <c r="K162" s="4">
        <f>Cocina[[#This Row],[Ganancia neta]]/_xlfn.XLOOKUP(Cocina[[#This Row],[Número de Orden]],Sala[Número de Orden],Sala[Monto total],"fracaso",0,1)</f>
        <v>0.25490196078431371</v>
      </c>
      <c r="L162" t="s">
        <v>608</v>
      </c>
    </row>
    <row r="163" spans="1:12" x14ac:dyDescent="0.25">
      <c r="A163">
        <v>61</v>
      </c>
      <c r="B163">
        <v>10</v>
      </c>
      <c r="C163" t="s">
        <v>48</v>
      </c>
      <c r="D163" t="s">
        <v>622</v>
      </c>
      <c r="E163">
        <v>25</v>
      </c>
      <c r="F163">
        <v>40</v>
      </c>
      <c r="G163">
        <v>2</v>
      </c>
      <c r="H163">
        <v>56</v>
      </c>
      <c r="I163">
        <f>Cocina[[#This Row],[Precio Unitario]]*Cocina[[#This Row],[Cantidad Ordenada]]</f>
        <v>80</v>
      </c>
      <c r="J163">
        <f>(Cocina[[#This Row],[Precio Unitario]]-Cocina[[#This Row],[Costo Unitario]])*Cocina[[#This Row],[Cantidad Ordenada]]</f>
        <v>30</v>
      </c>
      <c r="K163" s="4">
        <f>Cocina[[#This Row],[Ganancia neta]]/_xlfn.XLOOKUP(Cocina[[#This Row],[Número de Orden]],Sala[Número de Orden],Sala[Monto total],"fracaso",0,1)</f>
        <v>0.12396694214876033</v>
      </c>
      <c r="L163" t="s">
        <v>607</v>
      </c>
    </row>
    <row r="164" spans="1:12" x14ac:dyDescent="0.25">
      <c r="A164">
        <v>61</v>
      </c>
      <c r="B164">
        <v>10</v>
      </c>
      <c r="C164" t="s">
        <v>79</v>
      </c>
      <c r="D164" t="s">
        <v>635</v>
      </c>
      <c r="E164">
        <v>10</v>
      </c>
      <c r="F164">
        <v>18</v>
      </c>
      <c r="G164">
        <v>1</v>
      </c>
      <c r="H164">
        <v>39</v>
      </c>
      <c r="I164">
        <f>Cocina[[#This Row],[Precio Unitario]]*Cocina[[#This Row],[Cantidad Ordenada]]</f>
        <v>18</v>
      </c>
      <c r="J164">
        <f>(Cocina[[#This Row],[Precio Unitario]]-Cocina[[#This Row],[Costo Unitario]])*Cocina[[#This Row],[Cantidad Ordenada]]</f>
        <v>8</v>
      </c>
      <c r="K164" s="4">
        <f>Cocina[[#This Row],[Ganancia neta]]/_xlfn.XLOOKUP(Cocina[[#This Row],[Número de Orden]],Sala[Número de Orden],Sala[Monto total],"fracaso",0,1)</f>
        <v>3.3057851239669422E-2</v>
      </c>
      <c r="L164" t="s">
        <v>608</v>
      </c>
    </row>
    <row r="165" spans="1:12" x14ac:dyDescent="0.25">
      <c r="A165">
        <v>61</v>
      </c>
      <c r="B165">
        <v>10</v>
      </c>
      <c r="C165" t="s">
        <v>68</v>
      </c>
      <c r="D165" t="s">
        <v>619</v>
      </c>
      <c r="E165">
        <v>18</v>
      </c>
      <c r="F165">
        <v>30</v>
      </c>
      <c r="G165">
        <v>2</v>
      </c>
      <c r="H165">
        <v>13</v>
      </c>
      <c r="I165">
        <f>Cocina[[#This Row],[Precio Unitario]]*Cocina[[#This Row],[Cantidad Ordenada]]</f>
        <v>60</v>
      </c>
      <c r="J165">
        <f>(Cocina[[#This Row],[Precio Unitario]]-Cocina[[#This Row],[Costo Unitario]])*Cocina[[#This Row],[Cantidad Ordenada]]</f>
        <v>24</v>
      </c>
      <c r="K165" s="4">
        <f>Cocina[[#This Row],[Ganancia neta]]/_xlfn.XLOOKUP(Cocina[[#This Row],[Número de Orden]],Sala[Número de Orden],Sala[Monto total],"fracaso",0,1)</f>
        <v>9.9173553719008267E-2</v>
      </c>
      <c r="L165" t="s">
        <v>607</v>
      </c>
    </row>
    <row r="166" spans="1:12" x14ac:dyDescent="0.25">
      <c r="A166">
        <v>61</v>
      </c>
      <c r="B166">
        <v>10</v>
      </c>
      <c r="C166" t="s">
        <v>42</v>
      </c>
      <c r="D166" t="s">
        <v>626</v>
      </c>
      <c r="E166">
        <v>16</v>
      </c>
      <c r="F166">
        <v>28</v>
      </c>
      <c r="G166">
        <v>3</v>
      </c>
      <c r="H166">
        <v>51</v>
      </c>
      <c r="I166">
        <f>Cocina[[#This Row],[Precio Unitario]]*Cocina[[#This Row],[Cantidad Ordenada]]</f>
        <v>84</v>
      </c>
      <c r="J166">
        <f>(Cocina[[#This Row],[Precio Unitario]]-Cocina[[#This Row],[Costo Unitario]])*Cocina[[#This Row],[Cantidad Ordenada]]</f>
        <v>36</v>
      </c>
      <c r="K166" s="4">
        <f>Cocina[[#This Row],[Ganancia neta]]/_xlfn.XLOOKUP(Cocina[[#This Row],[Número de Orden]],Sala[Número de Orden],Sala[Monto total],"fracaso",0,1)</f>
        <v>0.1487603305785124</v>
      </c>
      <c r="L166" t="s">
        <v>608</v>
      </c>
    </row>
    <row r="167" spans="1:12" x14ac:dyDescent="0.25">
      <c r="A167">
        <v>62</v>
      </c>
      <c r="B167">
        <v>2</v>
      </c>
      <c r="C167" t="s">
        <v>68</v>
      </c>
      <c r="D167" t="s">
        <v>619</v>
      </c>
      <c r="E167">
        <v>18</v>
      </c>
      <c r="F167">
        <v>30</v>
      </c>
      <c r="G167">
        <v>2</v>
      </c>
      <c r="H167">
        <v>59</v>
      </c>
      <c r="I167">
        <f>Cocina[[#This Row],[Precio Unitario]]*Cocina[[#This Row],[Cantidad Ordenada]]</f>
        <v>60</v>
      </c>
      <c r="J167">
        <f>(Cocina[[#This Row],[Precio Unitario]]-Cocina[[#This Row],[Costo Unitario]])*Cocina[[#This Row],[Cantidad Ordenada]]</f>
        <v>24</v>
      </c>
      <c r="K167" s="4">
        <f>Cocina[[#This Row],[Ganancia neta]]/_xlfn.XLOOKUP(Cocina[[#This Row],[Número de Orden]],Sala[Número de Orden],Sala[Monto total],"fracaso",0,1)</f>
        <v>0.16216216216216217</v>
      </c>
      <c r="L167" t="s">
        <v>608</v>
      </c>
    </row>
    <row r="168" spans="1:12" x14ac:dyDescent="0.25">
      <c r="A168">
        <v>62</v>
      </c>
      <c r="B168">
        <v>2</v>
      </c>
      <c r="C168" t="s">
        <v>112</v>
      </c>
      <c r="D168" t="s">
        <v>627</v>
      </c>
      <c r="E168">
        <v>11</v>
      </c>
      <c r="F168">
        <v>19</v>
      </c>
      <c r="G168">
        <v>3</v>
      </c>
      <c r="H168">
        <v>46</v>
      </c>
      <c r="I168">
        <f>Cocina[[#This Row],[Precio Unitario]]*Cocina[[#This Row],[Cantidad Ordenada]]</f>
        <v>57</v>
      </c>
      <c r="J168">
        <f>(Cocina[[#This Row],[Precio Unitario]]-Cocina[[#This Row],[Costo Unitario]])*Cocina[[#This Row],[Cantidad Ordenada]]</f>
        <v>24</v>
      </c>
      <c r="K168" s="4">
        <f>Cocina[[#This Row],[Ganancia neta]]/_xlfn.XLOOKUP(Cocina[[#This Row],[Número de Orden]],Sala[Número de Orden],Sala[Monto total],"fracaso",0,1)</f>
        <v>0.16216216216216217</v>
      </c>
      <c r="L168" t="s">
        <v>608</v>
      </c>
    </row>
    <row r="169" spans="1:12" x14ac:dyDescent="0.25">
      <c r="A169">
        <v>62</v>
      </c>
      <c r="B169">
        <v>2</v>
      </c>
      <c r="C169" t="s">
        <v>116</v>
      </c>
      <c r="D169" t="s">
        <v>620</v>
      </c>
      <c r="E169">
        <v>19</v>
      </c>
      <c r="F169">
        <v>31</v>
      </c>
      <c r="G169">
        <v>1</v>
      </c>
      <c r="H169">
        <v>50</v>
      </c>
      <c r="I169">
        <f>Cocina[[#This Row],[Precio Unitario]]*Cocina[[#This Row],[Cantidad Ordenada]]</f>
        <v>31</v>
      </c>
      <c r="J169">
        <f>(Cocina[[#This Row],[Precio Unitario]]-Cocina[[#This Row],[Costo Unitario]])*Cocina[[#This Row],[Cantidad Ordenada]]</f>
        <v>12</v>
      </c>
      <c r="K169" s="4">
        <f>Cocina[[#This Row],[Ganancia neta]]/_xlfn.XLOOKUP(Cocina[[#This Row],[Número de Orden]],Sala[Número de Orden],Sala[Monto total],"fracaso",0,1)</f>
        <v>8.1081081081081086E-2</v>
      </c>
      <c r="L169" t="s">
        <v>608</v>
      </c>
    </row>
    <row r="170" spans="1:12" x14ac:dyDescent="0.25">
      <c r="A170">
        <v>63</v>
      </c>
      <c r="B170">
        <v>17</v>
      </c>
      <c r="C170" t="s">
        <v>146</v>
      </c>
      <c r="D170" t="s">
        <v>632</v>
      </c>
      <c r="E170">
        <v>12</v>
      </c>
      <c r="F170">
        <v>20</v>
      </c>
      <c r="G170">
        <v>1</v>
      </c>
      <c r="H170">
        <v>10</v>
      </c>
      <c r="I170">
        <f>Cocina[[#This Row],[Precio Unitario]]*Cocina[[#This Row],[Cantidad Ordenada]]</f>
        <v>20</v>
      </c>
      <c r="J170">
        <f>(Cocina[[#This Row],[Precio Unitario]]-Cocina[[#This Row],[Costo Unitario]])*Cocina[[#This Row],[Cantidad Ordenada]]</f>
        <v>8</v>
      </c>
      <c r="K170" s="4">
        <f>Cocina[[#This Row],[Ganancia neta]]/_xlfn.XLOOKUP(Cocina[[#This Row],[Número de Orden]],Sala[Número de Orden],Sala[Monto total],"fracaso",0,1)</f>
        <v>0.14545454545454545</v>
      </c>
      <c r="L170" t="s">
        <v>608</v>
      </c>
    </row>
    <row r="171" spans="1:12" x14ac:dyDescent="0.25">
      <c r="A171">
        <v>63</v>
      </c>
      <c r="B171">
        <v>17</v>
      </c>
      <c r="C171" t="s">
        <v>26</v>
      </c>
      <c r="D171" t="s">
        <v>628</v>
      </c>
      <c r="E171">
        <v>21</v>
      </c>
      <c r="F171">
        <v>35</v>
      </c>
      <c r="G171">
        <v>1</v>
      </c>
      <c r="H171">
        <v>20</v>
      </c>
      <c r="I171">
        <f>Cocina[[#This Row],[Precio Unitario]]*Cocina[[#This Row],[Cantidad Ordenada]]</f>
        <v>35</v>
      </c>
      <c r="J171">
        <f>(Cocina[[#This Row],[Precio Unitario]]-Cocina[[#This Row],[Costo Unitario]])*Cocina[[#This Row],[Cantidad Ordenada]]</f>
        <v>14</v>
      </c>
      <c r="K171" s="4">
        <f>Cocina[[#This Row],[Ganancia neta]]/_xlfn.XLOOKUP(Cocina[[#This Row],[Número de Orden]],Sala[Número de Orden],Sala[Monto total],"fracaso",0,1)</f>
        <v>0.25454545454545452</v>
      </c>
      <c r="L171" t="s">
        <v>607</v>
      </c>
    </row>
    <row r="172" spans="1:12" x14ac:dyDescent="0.25">
      <c r="A172">
        <v>64</v>
      </c>
      <c r="B172">
        <v>3</v>
      </c>
      <c r="C172" t="s">
        <v>146</v>
      </c>
      <c r="D172" t="s">
        <v>632</v>
      </c>
      <c r="E172">
        <v>12</v>
      </c>
      <c r="F172">
        <v>20</v>
      </c>
      <c r="G172">
        <v>3</v>
      </c>
      <c r="H172">
        <v>25</v>
      </c>
      <c r="I172">
        <f>Cocina[[#This Row],[Precio Unitario]]*Cocina[[#This Row],[Cantidad Ordenada]]</f>
        <v>60</v>
      </c>
      <c r="J172">
        <f>(Cocina[[#This Row],[Precio Unitario]]-Cocina[[#This Row],[Costo Unitario]])*Cocina[[#This Row],[Cantidad Ordenada]]</f>
        <v>24</v>
      </c>
      <c r="K172" s="4">
        <f>Cocina[[#This Row],[Ganancia neta]]/_xlfn.XLOOKUP(Cocina[[#This Row],[Número de Orden]],Sala[Número de Orden],Sala[Monto total],"fracaso",0,1)</f>
        <v>8.3333333333333329E-2</v>
      </c>
      <c r="L172" t="s">
        <v>607</v>
      </c>
    </row>
    <row r="173" spans="1:12" x14ac:dyDescent="0.25">
      <c r="A173">
        <v>64</v>
      </c>
      <c r="B173">
        <v>3</v>
      </c>
      <c r="C173" t="s">
        <v>48</v>
      </c>
      <c r="D173" t="s">
        <v>622</v>
      </c>
      <c r="E173">
        <v>25</v>
      </c>
      <c r="F173">
        <v>40</v>
      </c>
      <c r="G173">
        <v>3</v>
      </c>
      <c r="H173">
        <v>47</v>
      </c>
      <c r="I173">
        <f>Cocina[[#This Row],[Precio Unitario]]*Cocina[[#This Row],[Cantidad Ordenada]]</f>
        <v>120</v>
      </c>
      <c r="J173">
        <f>(Cocina[[#This Row],[Precio Unitario]]-Cocina[[#This Row],[Costo Unitario]])*Cocina[[#This Row],[Cantidad Ordenada]]</f>
        <v>45</v>
      </c>
      <c r="K173" s="4">
        <f>Cocina[[#This Row],[Ganancia neta]]/_xlfn.XLOOKUP(Cocina[[#This Row],[Número de Orden]],Sala[Número de Orden],Sala[Monto total],"fracaso",0,1)</f>
        <v>0.15625</v>
      </c>
      <c r="L173" t="s">
        <v>608</v>
      </c>
    </row>
    <row r="174" spans="1:12" x14ac:dyDescent="0.25">
      <c r="A174">
        <v>64</v>
      </c>
      <c r="B174">
        <v>3</v>
      </c>
      <c r="C174" t="s">
        <v>73</v>
      </c>
      <c r="D174" t="s">
        <v>623</v>
      </c>
      <c r="E174">
        <v>22</v>
      </c>
      <c r="F174">
        <v>36</v>
      </c>
      <c r="G174">
        <v>3</v>
      </c>
      <c r="H174">
        <v>10</v>
      </c>
      <c r="I174">
        <f>Cocina[[#This Row],[Precio Unitario]]*Cocina[[#This Row],[Cantidad Ordenada]]</f>
        <v>108</v>
      </c>
      <c r="J174">
        <f>(Cocina[[#This Row],[Precio Unitario]]-Cocina[[#This Row],[Costo Unitario]])*Cocina[[#This Row],[Cantidad Ordenada]]</f>
        <v>42</v>
      </c>
      <c r="K174" s="4">
        <f>Cocina[[#This Row],[Ganancia neta]]/_xlfn.XLOOKUP(Cocina[[#This Row],[Número de Orden]],Sala[Número de Orden],Sala[Monto total],"fracaso",0,1)</f>
        <v>0.14583333333333334</v>
      </c>
      <c r="L174" t="s">
        <v>607</v>
      </c>
    </row>
    <row r="175" spans="1:12" x14ac:dyDescent="0.25">
      <c r="A175">
        <v>65</v>
      </c>
      <c r="B175">
        <v>5</v>
      </c>
      <c r="C175" t="s">
        <v>42</v>
      </c>
      <c r="D175" t="s">
        <v>626</v>
      </c>
      <c r="E175">
        <v>16</v>
      </c>
      <c r="F175">
        <v>28</v>
      </c>
      <c r="G175">
        <v>1</v>
      </c>
      <c r="H175">
        <v>32</v>
      </c>
      <c r="I175">
        <f>Cocina[[#This Row],[Precio Unitario]]*Cocina[[#This Row],[Cantidad Ordenada]]</f>
        <v>28</v>
      </c>
      <c r="J175">
        <f>(Cocina[[#This Row],[Precio Unitario]]-Cocina[[#This Row],[Costo Unitario]])*Cocina[[#This Row],[Cantidad Ordenada]]</f>
        <v>12</v>
      </c>
      <c r="K175" s="4">
        <f>Cocina[[#This Row],[Ganancia neta]]/_xlfn.XLOOKUP(Cocina[[#This Row],[Número de Orden]],Sala[Número de Orden],Sala[Monto total],"fracaso",0,1)</f>
        <v>6.1224489795918366E-2</v>
      </c>
      <c r="L175" t="s">
        <v>608</v>
      </c>
    </row>
    <row r="176" spans="1:12" x14ac:dyDescent="0.25">
      <c r="A176">
        <v>65</v>
      </c>
      <c r="B176">
        <v>5</v>
      </c>
      <c r="C176" t="s">
        <v>116</v>
      </c>
      <c r="D176" t="s">
        <v>620</v>
      </c>
      <c r="E176">
        <v>19</v>
      </c>
      <c r="F176">
        <v>31</v>
      </c>
      <c r="G176">
        <v>1</v>
      </c>
      <c r="H176">
        <v>55</v>
      </c>
      <c r="I176">
        <f>Cocina[[#This Row],[Precio Unitario]]*Cocina[[#This Row],[Cantidad Ordenada]]</f>
        <v>31</v>
      </c>
      <c r="J176">
        <f>(Cocina[[#This Row],[Precio Unitario]]-Cocina[[#This Row],[Costo Unitario]])*Cocina[[#This Row],[Cantidad Ordenada]]</f>
        <v>12</v>
      </c>
      <c r="K176" s="4">
        <f>Cocina[[#This Row],[Ganancia neta]]/_xlfn.XLOOKUP(Cocina[[#This Row],[Número de Orden]],Sala[Número de Orden],Sala[Monto total],"fracaso",0,1)</f>
        <v>6.1224489795918366E-2</v>
      </c>
      <c r="L176" t="s">
        <v>608</v>
      </c>
    </row>
    <row r="177" spans="1:12" x14ac:dyDescent="0.25">
      <c r="A177">
        <v>65</v>
      </c>
      <c r="B177">
        <v>5</v>
      </c>
      <c r="C177" t="s">
        <v>112</v>
      </c>
      <c r="D177" t="s">
        <v>627</v>
      </c>
      <c r="E177">
        <v>11</v>
      </c>
      <c r="F177">
        <v>19</v>
      </c>
      <c r="G177">
        <v>3</v>
      </c>
      <c r="H177">
        <v>51</v>
      </c>
      <c r="I177">
        <f>Cocina[[#This Row],[Precio Unitario]]*Cocina[[#This Row],[Cantidad Ordenada]]</f>
        <v>57</v>
      </c>
      <c r="J177">
        <f>(Cocina[[#This Row],[Precio Unitario]]-Cocina[[#This Row],[Costo Unitario]])*Cocina[[#This Row],[Cantidad Ordenada]]</f>
        <v>24</v>
      </c>
      <c r="K177" s="4">
        <f>Cocina[[#This Row],[Ganancia neta]]/_xlfn.XLOOKUP(Cocina[[#This Row],[Número de Orden]],Sala[Número de Orden],Sala[Monto total],"fracaso",0,1)</f>
        <v>0.12244897959183673</v>
      </c>
      <c r="L177" t="s">
        <v>607</v>
      </c>
    </row>
    <row r="178" spans="1:12" x14ac:dyDescent="0.25">
      <c r="A178">
        <v>65</v>
      </c>
      <c r="B178">
        <v>5</v>
      </c>
      <c r="C178" t="s">
        <v>48</v>
      </c>
      <c r="D178" t="s">
        <v>622</v>
      </c>
      <c r="E178">
        <v>25</v>
      </c>
      <c r="F178">
        <v>40</v>
      </c>
      <c r="G178">
        <v>2</v>
      </c>
      <c r="H178">
        <v>17</v>
      </c>
      <c r="I178">
        <f>Cocina[[#This Row],[Precio Unitario]]*Cocina[[#This Row],[Cantidad Ordenada]]</f>
        <v>80</v>
      </c>
      <c r="J178">
        <f>(Cocina[[#This Row],[Precio Unitario]]-Cocina[[#This Row],[Costo Unitario]])*Cocina[[#This Row],[Cantidad Ordenada]]</f>
        <v>30</v>
      </c>
      <c r="K178" s="4">
        <f>Cocina[[#This Row],[Ganancia neta]]/_xlfn.XLOOKUP(Cocina[[#This Row],[Número de Orden]],Sala[Número de Orden],Sala[Monto total],"fracaso",0,1)</f>
        <v>0.15306122448979592</v>
      </c>
      <c r="L178" t="s">
        <v>607</v>
      </c>
    </row>
    <row r="179" spans="1:12" x14ac:dyDescent="0.25">
      <c r="A179">
        <v>66</v>
      </c>
      <c r="B179">
        <v>18</v>
      </c>
      <c r="C179" t="s">
        <v>73</v>
      </c>
      <c r="D179" t="s">
        <v>623</v>
      </c>
      <c r="E179">
        <v>22</v>
      </c>
      <c r="F179">
        <v>36</v>
      </c>
      <c r="G179">
        <v>1</v>
      </c>
      <c r="H179">
        <v>29</v>
      </c>
      <c r="I179">
        <f>Cocina[[#This Row],[Precio Unitario]]*Cocina[[#This Row],[Cantidad Ordenada]]</f>
        <v>36</v>
      </c>
      <c r="J179">
        <f>(Cocina[[#This Row],[Precio Unitario]]-Cocina[[#This Row],[Costo Unitario]])*Cocina[[#This Row],[Cantidad Ordenada]]</f>
        <v>14</v>
      </c>
      <c r="K179" s="4">
        <f>Cocina[[#This Row],[Ganancia neta]]/_xlfn.XLOOKUP(Cocina[[#This Row],[Número de Orden]],Sala[Número de Orden],Sala[Monto total],"fracaso",0,1)</f>
        <v>6.6666666666666666E-2</v>
      </c>
      <c r="L179" t="s">
        <v>607</v>
      </c>
    </row>
    <row r="180" spans="1:12" x14ac:dyDescent="0.25">
      <c r="A180">
        <v>66</v>
      </c>
      <c r="B180">
        <v>18</v>
      </c>
      <c r="C180" t="s">
        <v>48</v>
      </c>
      <c r="D180" t="s">
        <v>622</v>
      </c>
      <c r="E180">
        <v>25</v>
      </c>
      <c r="F180">
        <v>40</v>
      </c>
      <c r="G180">
        <v>3</v>
      </c>
      <c r="H180">
        <v>30</v>
      </c>
      <c r="I180">
        <f>Cocina[[#This Row],[Precio Unitario]]*Cocina[[#This Row],[Cantidad Ordenada]]</f>
        <v>120</v>
      </c>
      <c r="J180">
        <f>(Cocina[[#This Row],[Precio Unitario]]-Cocina[[#This Row],[Costo Unitario]])*Cocina[[#This Row],[Cantidad Ordenada]]</f>
        <v>45</v>
      </c>
      <c r="K180" s="4">
        <f>Cocina[[#This Row],[Ganancia neta]]/_xlfn.XLOOKUP(Cocina[[#This Row],[Número de Orden]],Sala[Número de Orden],Sala[Monto total],"fracaso",0,1)</f>
        <v>0.21428571428571427</v>
      </c>
      <c r="L180" t="s">
        <v>607</v>
      </c>
    </row>
    <row r="181" spans="1:12" x14ac:dyDescent="0.25">
      <c r="A181">
        <v>66</v>
      </c>
      <c r="B181">
        <v>18</v>
      </c>
      <c r="C181" t="s">
        <v>79</v>
      </c>
      <c r="D181" t="s">
        <v>635</v>
      </c>
      <c r="E181">
        <v>10</v>
      </c>
      <c r="F181">
        <v>18</v>
      </c>
      <c r="G181">
        <v>3</v>
      </c>
      <c r="H181">
        <v>55</v>
      </c>
      <c r="I181">
        <f>Cocina[[#This Row],[Precio Unitario]]*Cocina[[#This Row],[Cantidad Ordenada]]</f>
        <v>54</v>
      </c>
      <c r="J181">
        <f>(Cocina[[#This Row],[Precio Unitario]]-Cocina[[#This Row],[Costo Unitario]])*Cocina[[#This Row],[Cantidad Ordenada]]</f>
        <v>24</v>
      </c>
      <c r="K181" s="4">
        <f>Cocina[[#This Row],[Ganancia neta]]/_xlfn.XLOOKUP(Cocina[[#This Row],[Número de Orden]],Sala[Número de Orden],Sala[Monto total],"fracaso",0,1)</f>
        <v>0.11428571428571428</v>
      </c>
      <c r="L181" t="s">
        <v>608</v>
      </c>
    </row>
    <row r="182" spans="1:12" x14ac:dyDescent="0.25">
      <c r="A182">
        <v>67</v>
      </c>
      <c r="B182">
        <v>2</v>
      </c>
      <c r="C182" t="s">
        <v>48</v>
      </c>
      <c r="D182" t="s">
        <v>622</v>
      </c>
      <c r="E182">
        <v>25</v>
      </c>
      <c r="F182">
        <v>40</v>
      </c>
      <c r="G182">
        <v>1</v>
      </c>
      <c r="H182">
        <v>22</v>
      </c>
      <c r="I182">
        <f>Cocina[[#This Row],[Precio Unitario]]*Cocina[[#This Row],[Cantidad Ordenada]]</f>
        <v>40</v>
      </c>
      <c r="J182">
        <f>(Cocina[[#This Row],[Precio Unitario]]-Cocina[[#This Row],[Costo Unitario]])*Cocina[[#This Row],[Cantidad Ordenada]]</f>
        <v>15</v>
      </c>
      <c r="K182" s="4">
        <f>Cocina[[#This Row],[Ganancia neta]]/_xlfn.XLOOKUP(Cocina[[#This Row],[Número de Orden]],Sala[Número de Orden],Sala[Monto total],"fracaso",0,1)</f>
        <v>5.859375E-2</v>
      </c>
      <c r="L182" t="s">
        <v>607</v>
      </c>
    </row>
    <row r="183" spans="1:12" x14ac:dyDescent="0.25">
      <c r="A183">
        <v>67</v>
      </c>
      <c r="B183">
        <v>2</v>
      </c>
      <c r="C183" t="s">
        <v>73</v>
      </c>
      <c r="D183" t="s">
        <v>623</v>
      </c>
      <c r="E183">
        <v>22</v>
      </c>
      <c r="F183">
        <v>36</v>
      </c>
      <c r="G183">
        <v>3</v>
      </c>
      <c r="H183">
        <v>59</v>
      </c>
      <c r="I183">
        <f>Cocina[[#This Row],[Precio Unitario]]*Cocina[[#This Row],[Cantidad Ordenada]]</f>
        <v>108</v>
      </c>
      <c r="J183">
        <f>(Cocina[[#This Row],[Precio Unitario]]-Cocina[[#This Row],[Costo Unitario]])*Cocina[[#This Row],[Cantidad Ordenada]]</f>
        <v>42</v>
      </c>
      <c r="K183" s="4">
        <f>Cocina[[#This Row],[Ganancia neta]]/_xlfn.XLOOKUP(Cocina[[#This Row],[Número de Orden]],Sala[Número de Orden],Sala[Monto total],"fracaso",0,1)</f>
        <v>0.1640625</v>
      </c>
      <c r="L183" t="s">
        <v>608</v>
      </c>
    </row>
    <row r="184" spans="1:12" x14ac:dyDescent="0.25">
      <c r="A184">
        <v>67</v>
      </c>
      <c r="B184">
        <v>2</v>
      </c>
      <c r="C184" t="s">
        <v>155</v>
      </c>
      <c r="D184" t="s">
        <v>636</v>
      </c>
      <c r="E184">
        <v>15</v>
      </c>
      <c r="F184">
        <v>26</v>
      </c>
      <c r="G184">
        <v>3</v>
      </c>
      <c r="H184">
        <v>15</v>
      </c>
      <c r="I184">
        <f>Cocina[[#This Row],[Precio Unitario]]*Cocina[[#This Row],[Cantidad Ordenada]]</f>
        <v>78</v>
      </c>
      <c r="J184">
        <f>(Cocina[[#This Row],[Precio Unitario]]-Cocina[[#This Row],[Costo Unitario]])*Cocina[[#This Row],[Cantidad Ordenada]]</f>
        <v>33</v>
      </c>
      <c r="K184" s="4">
        <f>Cocina[[#This Row],[Ganancia neta]]/_xlfn.XLOOKUP(Cocina[[#This Row],[Número de Orden]],Sala[Número de Orden],Sala[Monto total],"fracaso",0,1)</f>
        <v>0.12890625</v>
      </c>
      <c r="L184" t="s">
        <v>608</v>
      </c>
    </row>
    <row r="185" spans="1:12" x14ac:dyDescent="0.25">
      <c r="A185">
        <v>67</v>
      </c>
      <c r="B185">
        <v>2</v>
      </c>
      <c r="C185" t="s">
        <v>68</v>
      </c>
      <c r="D185" t="s">
        <v>619</v>
      </c>
      <c r="E185">
        <v>18</v>
      </c>
      <c r="F185">
        <v>30</v>
      </c>
      <c r="G185">
        <v>1</v>
      </c>
      <c r="H185">
        <v>35</v>
      </c>
      <c r="I185">
        <f>Cocina[[#This Row],[Precio Unitario]]*Cocina[[#This Row],[Cantidad Ordenada]]</f>
        <v>30</v>
      </c>
      <c r="J185">
        <f>(Cocina[[#This Row],[Precio Unitario]]-Cocina[[#This Row],[Costo Unitario]])*Cocina[[#This Row],[Cantidad Ordenada]]</f>
        <v>12</v>
      </c>
      <c r="K185" s="4">
        <f>Cocina[[#This Row],[Ganancia neta]]/_xlfn.XLOOKUP(Cocina[[#This Row],[Número de Orden]],Sala[Número de Orden],Sala[Monto total],"fracaso",0,1)</f>
        <v>4.6875E-2</v>
      </c>
      <c r="L185" t="s">
        <v>608</v>
      </c>
    </row>
    <row r="186" spans="1:12" x14ac:dyDescent="0.25">
      <c r="A186">
        <v>68</v>
      </c>
      <c r="B186">
        <v>8</v>
      </c>
      <c r="C186" t="s">
        <v>200</v>
      </c>
      <c r="D186" t="s">
        <v>633</v>
      </c>
      <c r="E186">
        <v>14</v>
      </c>
      <c r="F186">
        <v>23</v>
      </c>
      <c r="G186">
        <v>3</v>
      </c>
      <c r="H186">
        <v>43</v>
      </c>
      <c r="I186">
        <f>Cocina[[#This Row],[Precio Unitario]]*Cocina[[#This Row],[Cantidad Ordenada]]</f>
        <v>69</v>
      </c>
      <c r="J186">
        <f>(Cocina[[#This Row],[Precio Unitario]]-Cocina[[#This Row],[Costo Unitario]])*Cocina[[#This Row],[Cantidad Ordenada]]</f>
        <v>27</v>
      </c>
      <c r="K186" s="4">
        <f>Cocina[[#This Row],[Ganancia neta]]/_xlfn.XLOOKUP(Cocina[[#This Row],[Número de Orden]],Sala[Número de Orden],Sala[Monto total],"fracaso",0,1)</f>
        <v>0.12385321100917432</v>
      </c>
      <c r="L186" t="s">
        <v>607</v>
      </c>
    </row>
    <row r="187" spans="1:12" x14ac:dyDescent="0.25">
      <c r="A187">
        <v>68</v>
      </c>
      <c r="B187">
        <v>8</v>
      </c>
      <c r="C187" t="s">
        <v>42</v>
      </c>
      <c r="D187" t="s">
        <v>626</v>
      </c>
      <c r="E187">
        <v>16</v>
      </c>
      <c r="F187">
        <v>28</v>
      </c>
      <c r="G187">
        <v>1</v>
      </c>
      <c r="H187">
        <v>19</v>
      </c>
      <c r="I187">
        <f>Cocina[[#This Row],[Precio Unitario]]*Cocina[[#This Row],[Cantidad Ordenada]]</f>
        <v>28</v>
      </c>
      <c r="J187">
        <f>(Cocina[[#This Row],[Precio Unitario]]-Cocina[[#This Row],[Costo Unitario]])*Cocina[[#This Row],[Cantidad Ordenada]]</f>
        <v>12</v>
      </c>
      <c r="K187" s="4">
        <f>Cocina[[#This Row],[Ganancia neta]]/_xlfn.XLOOKUP(Cocina[[#This Row],[Número de Orden]],Sala[Número de Orden],Sala[Monto total],"fracaso",0,1)</f>
        <v>5.5045871559633031E-2</v>
      </c>
      <c r="L187" t="s">
        <v>608</v>
      </c>
    </row>
    <row r="188" spans="1:12" x14ac:dyDescent="0.25">
      <c r="A188">
        <v>68</v>
      </c>
      <c r="B188">
        <v>8</v>
      </c>
      <c r="C188" t="s">
        <v>247</v>
      </c>
      <c r="D188" t="s">
        <v>629</v>
      </c>
      <c r="E188">
        <v>19</v>
      </c>
      <c r="F188">
        <v>32</v>
      </c>
      <c r="G188">
        <v>3</v>
      </c>
      <c r="H188">
        <v>57</v>
      </c>
      <c r="I188">
        <f>Cocina[[#This Row],[Precio Unitario]]*Cocina[[#This Row],[Cantidad Ordenada]]</f>
        <v>96</v>
      </c>
      <c r="J188">
        <f>(Cocina[[#This Row],[Precio Unitario]]-Cocina[[#This Row],[Costo Unitario]])*Cocina[[#This Row],[Cantidad Ordenada]]</f>
        <v>39</v>
      </c>
      <c r="K188" s="4">
        <f>Cocina[[#This Row],[Ganancia neta]]/_xlfn.XLOOKUP(Cocina[[#This Row],[Número de Orden]],Sala[Número de Orden],Sala[Monto total],"fracaso",0,1)</f>
        <v>0.17889908256880735</v>
      </c>
      <c r="L188" t="s">
        <v>608</v>
      </c>
    </row>
    <row r="189" spans="1:12" x14ac:dyDescent="0.25">
      <c r="A189">
        <v>68</v>
      </c>
      <c r="B189">
        <v>8</v>
      </c>
      <c r="C189" t="s">
        <v>122</v>
      </c>
      <c r="D189" t="s">
        <v>637</v>
      </c>
      <c r="E189">
        <v>15</v>
      </c>
      <c r="F189">
        <v>25</v>
      </c>
      <c r="G189">
        <v>1</v>
      </c>
      <c r="H189">
        <v>26</v>
      </c>
      <c r="I189">
        <f>Cocina[[#This Row],[Precio Unitario]]*Cocina[[#This Row],[Cantidad Ordenada]]</f>
        <v>25</v>
      </c>
      <c r="J189">
        <f>(Cocina[[#This Row],[Precio Unitario]]-Cocina[[#This Row],[Costo Unitario]])*Cocina[[#This Row],[Cantidad Ordenada]]</f>
        <v>10</v>
      </c>
      <c r="K189" s="4">
        <f>Cocina[[#This Row],[Ganancia neta]]/_xlfn.XLOOKUP(Cocina[[#This Row],[Número de Orden]],Sala[Número de Orden],Sala[Monto total],"fracaso",0,1)</f>
        <v>4.5871559633027525E-2</v>
      </c>
      <c r="L189" t="s">
        <v>608</v>
      </c>
    </row>
    <row r="190" spans="1:12" x14ac:dyDescent="0.25">
      <c r="A190">
        <v>69</v>
      </c>
      <c r="B190">
        <v>5</v>
      </c>
      <c r="C190" t="s">
        <v>70</v>
      </c>
      <c r="D190" t="s">
        <v>634</v>
      </c>
      <c r="E190">
        <v>13</v>
      </c>
      <c r="F190">
        <v>21</v>
      </c>
      <c r="G190">
        <v>3</v>
      </c>
      <c r="H190">
        <v>20</v>
      </c>
      <c r="I190">
        <f>Cocina[[#This Row],[Precio Unitario]]*Cocina[[#This Row],[Cantidad Ordenada]]</f>
        <v>63</v>
      </c>
      <c r="J190">
        <f>(Cocina[[#This Row],[Precio Unitario]]-Cocina[[#This Row],[Costo Unitario]])*Cocina[[#This Row],[Cantidad Ordenada]]</f>
        <v>24</v>
      </c>
      <c r="K190" s="4">
        <f>Cocina[[#This Row],[Ganancia neta]]/_xlfn.XLOOKUP(Cocina[[#This Row],[Número de Orden]],Sala[Número de Orden],Sala[Monto total],"fracaso",0,1)</f>
        <v>0.10256410256410256</v>
      </c>
      <c r="L190" t="s">
        <v>607</v>
      </c>
    </row>
    <row r="191" spans="1:12" x14ac:dyDescent="0.25">
      <c r="A191">
        <v>69</v>
      </c>
      <c r="B191">
        <v>5</v>
      </c>
      <c r="C191" t="s">
        <v>158</v>
      </c>
      <c r="D191" t="s">
        <v>617</v>
      </c>
      <c r="E191">
        <v>14</v>
      </c>
      <c r="F191">
        <v>24</v>
      </c>
      <c r="G191">
        <v>3</v>
      </c>
      <c r="H191">
        <v>48</v>
      </c>
      <c r="I191">
        <f>Cocina[[#This Row],[Precio Unitario]]*Cocina[[#This Row],[Cantidad Ordenada]]</f>
        <v>72</v>
      </c>
      <c r="J191">
        <f>(Cocina[[#This Row],[Precio Unitario]]-Cocina[[#This Row],[Costo Unitario]])*Cocina[[#This Row],[Cantidad Ordenada]]</f>
        <v>30</v>
      </c>
      <c r="K191" s="4">
        <f>Cocina[[#This Row],[Ganancia neta]]/_xlfn.XLOOKUP(Cocina[[#This Row],[Número de Orden]],Sala[Número de Orden],Sala[Monto total],"fracaso",0,1)</f>
        <v>0.12820512820512819</v>
      </c>
      <c r="L191" t="s">
        <v>608</v>
      </c>
    </row>
    <row r="192" spans="1:12" x14ac:dyDescent="0.25">
      <c r="A192">
        <v>69</v>
      </c>
      <c r="B192">
        <v>5</v>
      </c>
      <c r="C192" t="s">
        <v>261</v>
      </c>
      <c r="D192" t="s">
        <v>625</v>
      </c>
      <c r="E192">
        <v>20</v>
      </c>
      <c r="F192">
        <v>33</v>
      </c>
      <c r="G192">
        <v>3</v>
      </c>
      <c r="H192">
        <v>24</v>
      </c>
      <c r="I192">
        <f>Cocina[[#This Row],[Precio Unitario]]*Cocina[[#This Row],[Cantidad Ordenada]]</f>
        <v>99</v>
      </c>
      <c r="J192">
        <f>(Cocina[[#This Row],[Precio Unitario]]-Cocina[[#This Row],[Costo Unitario]])*Cocina[[#This Row],[Cantidad Ordenada]]</f>
        <v>39</v>
      </c>
      <c r="K192" s="4">
        <f>Cocina[[#This Row],[Ganancia neta]]/_xlfn.XLOOKUP(Cocina[[#This Row],[Número de Orden]],Sala[Número de Orden],Sala[Monto total],"fracaso",0,1)</f>
        <v>0.16666666666666666</v>
      </c>
      <c r="L192" t="s">
        <v>608</v>
      </c>
    </row>
    <row r="193" spans="1:12" x14ac:dyDescent="0.25">
      <c r="A193">
        <v>70</v>
      </c>
      <c r="B193">
        <v>17</v>
      </c>
      <c r="C193" t="s">
        <v>122</v>
      </c>
      <c r="D193" t="s">
        <v>637</v>
      </c>
      <c r="E193">
        <v>15</v>
      </c>
      <c r="F193">
        <v>25</v>
      </c>
      <c r="G193">
        <v>2</v>
      </c>
      <c r="H193">
        <v>19</v>
      </c>
      <c r="I193">
        <f>Cocina[[#This Row],[Precio Unitario]]*Cocina[[#This Row],[Cantidad Ordenada]]</f>
        <v>50</v>
      </c>
      <c r="J193">
        <f>(Cocina[[#This Row],[Precio Unitario]]-Cocina[[#This Row],[Costo Unitario]])*Cocina[[#This Row],[Cantidad Ordenada]]</f>
        <v>20</v>
      </c>
      <c r="K193" s="4">
        <f>Cocina[[#This Row],[Ganancia neta]]/_xlfn.XLOOKUP(Cocina[[#This Row],[Número de Orden]],Sala[Número de Orden],Sala[Monto total],"fracaso",0,1)</f>
        <v>0.16949152542372881</v>
      </c>
      <c r="L193" t="s">
        <v>608</v>
      </c>
    </row>
    <row r="194" spans="1:12" x14ac:dyDescent="0.25">
      <c r="A194">
        <v>70</v>
      </c>
      <c r="B194">
        <v>17</v>
      </c>
      <c r="C194" t="s">
        <v>55</v>
      </c>
      <c r="D194" t="s">
        <v>631</v>
      </c>
      <c r="E194">
        <v>20</v>
      </c>
      <c r="F194">
        <v>34</v>
      </c>
      <c r="G194">
        <v>2</v>
      </c>
      <c r="H194">
        <v>21</v>
      </c>
      <c r="I194">
        <f>Cocina[[#This Row],[Precio Unitario]]*Cocina[[#This Row],[Cantidad Ordenada]]</f>
        <v>68</v>
      </c>
      <c r="J194">
        <f>(Cocina[[#This Row],[Precio Unitario]]-Cocina[[#This Row],[Costo Unitario]])*Cocina[[#This Row],[Cantidad Ordenada]]</f>
        <v>28</v>
      </c>
      <c r="K194" s="4">
        <f>Cocina[[#This Row],[Ganancia neta]]/_xlfn.XLOOKUP(Cocina[[#This Row],[Número de Orden]],Sala[Número de Orden],Sala[Monto total],"fracaso",0,1)</f>
        <v>0.23728813559322035</v>
      </c>
      <c r="L194" t="s">
        <v>608</v>
      </c>
    </row>
    <row r="195" spans="1:12" x14ac:dyDescent="0.25">
      <c r="A195">
        <v>71</v>
      </c>
      <c r="B195">
        <v>18</v>
      </c>
      <c r="C195" t="s">
        <v>68</v>
      </c>
      <c r="D195" t="s">
        <v>619</v>
      </c>
      <c r="E195">
        <v>18</v>
      </c>
      <c r="F195">
        <v>30</v>
      </c>
      <c r="G195">
        <v>3</v>
      </c>
      <c r="H195">
        <v>20</v>
      </c>
      <c r="I195">
        <f>Cocina[[#This Row],[Precio Unitario]]*Cocina[[#This Row],[Cantidad Ordenada]]</f>
        <v>90</v>
      </c>
      <c r="J195">
        <f>(Cocina[[#This Row],[Precio Unitario]]-Cocina[[#This Row],[Costo Unitario]])*Cocina[[#This Row],[Cantidad Ordenada]]</f>
        <v>36</v>
      </c>
      <c r="K195" s="4">
        <f>Cocina[[#This Row],[Ganancia neta]]/_xlfn.XLOOKUP(Cocina[[#This Row],[Número de Orden]],Sala[Número de Orden],Sala[Monto total],"fracaso",0,1)</f>
        <v>0.26470588235294118</v>
      </c>
      <c r="L195" t="s">
        <v>608</v>
      </c>
    </row>
    <row r="196" spans="1:12" x14ac:dyDescent="0.25">
      <c r="A196">
        <v>71</v>
      </c>
      <c r="B196">
        <v>18</v>
      </c>
      <c r="C196" t="s">
        <v>200</v>
      </c>
      <c r="D196" t="s">
        <v>633</v>
      </c>
      <c r="E196">
        <v>14</v>
      </c>
      <c r="F196">
        <v>23</v>
      </c>
      <c r="G196">
        <v>2</v>
      </c>
      <c r="H196">
        <v>29</v>
      </c>
      <c r="I196">
        <f>Cocina[[#This Row],[Precio Unitario]]*Cocina[[#This Row],[Cantidad Ordenada]]</f>
        <v>46</v>
      </c>
      <c r="J196">
        <f>(Cocina[[#This Row],[Precio Unitario]]-Cocina[[#This Row],[Costo Unitario]])*Cocina[[#This Row],[Cantidad Ordenada]]</f>
        <v>18</v>
      </c>
      <c r="K196" s="4">
        <f>Cocina[[#This Row],[Ganancia neta]]/_xlfn.XLOOKUP(Cocina[[#This Row],[Número de Orden]],Sala[Número de Orden],Sala[Monto total],"fracaso",0,1)</f>
        <v>0.13235294117647059</v>
      </c>
      <c r="L196" t="s">
        <v>608</v>
      </c>
    </row>
    <row r="197" spans="1:12" x14ac:dyDescent="0.25">
      <c r="A197">
        <v>72</v>
      </c>
      <c r="B197">
        <v>17</v>
      </c>
      <c r="C197" t="s">
        <v>70</v>
      </c>
      <c r="D197" t="s">
        <v>634</v>
      </c>
      <c r="E197">
        <v>13</v>
      </c>
      <c r="F197">
        <v>21</v>
      </c>
      <c r="G197">
        <v>1</v>
      </c>
      <c r="H197">
        <v>17</v>
      </c>
      <c r="I197">
        <f>Cocina[[#This Row],[Precio Unitario]]*Cocina[[#This Row],[Cantidad Ordenada]]</f>
        <v>21</v>
      </c>
      <c r="J197">
        <f>(Cocina[[#This Row],[Precio Unitario]]-Cocina[[#This Row],[Costo Unitario]])*Cocina[[#This Row],[Cantidad Ordenada]]</f>
        <v>8</v>
      </c>
      <c r="K197" s="4">
        <f>Cocina[[#This Row],[Ganancia neta]]/_xlfn.XLOOKUP(Cocina[[#This Row],[Número de Orden]],Sala[Número de Orden],Sala[Monto total],"fracaso",0,1)</f>
        <v>0.10666666666666667</v>
      </c>
      <c r="L197" t="s">
        <v>608</v>
      </c>
    </row>
    <row r="198" spans="1:12" x14ac:dyDescent="0.25">
      <c r="A198">
        <v>72</v>
      </c>
      <c r="B198">
        <v>17</v>
      </c>
      <c r="C198" t="s">
        <v>79</v>
      </c>
      <c r="D198" t="s">
        <v>635</v>
      </c>
      <c r="E198">
        <v>10</v>
      </c>
      <c r="F198">
        <v>18</v>
      </c>
      <c r="G198">
        <v>3</v>
      </c>
      <c r="H198">
        <v>37</v>
      </c>
      <c r="I198">
        <f>Cocina[[#This Row],[Precio Unitario]]*Cocina[[#This Row],[Cantidad Ordenada]]</f>
        <v>54</v>
      </c>
      <c r="J198">
        <f>(Cocina[[#This Row],[Precio Unitario]]-Cocina[[#This Row],[Costo Unitario]])*Cocina[[#This Row],[Cantidad Ordenada]]</f>
        <v>24</v>
      </c>
      <c r="K198" s="4">
        <f>Cocina[[#This Row],[Ganancia neta]]/_xlfn.XLOOKUP(Cocina[[#This Row],[Número de Orden]],Sala[Número de Orden],Sala[Monto total],"fracaso",0,1)</f>
        <v>0.32</v>
      </c>
      <c r="L198" t="s">
        <v>608</v>
      </c>
    </row>
    <row r="199" spans="1:12" x14ac:dyDescent="0.25">
      <c r="A199">
        <v>73</v>
      </c>
      <c r="B199">
        <v>1</v>
      </c>
      <c r="C199" t="s">
        <v>106</v>
      </c>
      <c r="D199" t="s">
        <v>621</v>
      </c>
      <c r="E199">
        <v>16</v>
      </c>
      <c r="F199">
        <v>27</v>
      </c>
      <c r="G199">
        <v>3</v>
      </c>
      <c r="H199">
        <v>20</v>
      </c>
      <c r="I199">
        <f>Cocina[[#This Row],[Precio Unitario]]*Cocina[[#This Row],[Cantidad Ordenada]]</f>
        <v>81</v>
      </c>
      <c r="J199">
        <f>(Cocina[[#This Row],[Precio Unitario]]-Cocina[[#This Row],[Costo Unitario]])*Cocina[[#This Row],[Cantidad Ordenada]]</f>
        <v>33</v>
      </c>
      <c r="K199" s="4">
        <f>Cocina[[#This Row],[Ganancia neta]]/_xlfn.XLOOKUP(Cocina[[#This Row],[Número de Orden]],Sala[Número de Orden],Sala[Monto total],"fracaso",0,1)</f>
        <v>0.40740740740740738</v>
      </c>
      <c r="L199" t="s">
        <v>607</v>
      </c>
    </row>
    <row r="200" spans="1:12" x14ac:dyDescent="0.25">
      <c r="A200">
        <v>74</v>
      </c>
      <c r="B200">
        <v>19</v>
      </c>
      <c r="C200" t="s">
        <v>155</v>
      </c>
      <c r="D200" t="s">
        <v>636</v>
      </c>
      <c r="E200">
        <v>15</v>
      </c>
      <c r="F200">
        <v>26</v>
      </c>
      <c r="G200">
        <v>2</v>
      </c>
      <c r="H200">
        <v>39</v>
      </c>
      <c r="I200">
        <f>Cocina[[#This Row],[Precio Unitario]]*Cocina[[#This Row],[Cantidad Ordenada]]</f>
        <v>52</v>
      </c>
      <c r="J200">
        <f>(Cocina[[#This Row],[Precio Unitario]]-Cocina[[#This Row],[Costo Unitario]])*Cocina[[#This Row],[Cantidad Ordenada]]</f>
        <v>22</v>
      </c>
      <c r="K200" s="4">
        <f>Cocina[[#This Row],[Ganancia neta]]/_xlfn.XLOOKUP(Cocina[[#This Row],[Número de Orden]],Sala[Número de Orden],Sala[Monto total],"fracaso",0,1)</f>
        <v>0.10091743119266056</v>
      </c>
      <c r="L200" t="s">
        <v>608</v>
      </c>
    </row>
    <row r="201" spans="1:12" x14ac:dyDescent="0.25">
      <c r="A201">
        <v>74</v>
      </c>
      <c r="B201">
        <v>19</v>
      </c>
      <c r="C201" t="s">
        <v>55</v>
      </c>
      <c r="D201" t="s">
        <v>631</v>
      </c>
      <c r="E201">
        <v>20</v>
      </c>
      <c r="F201">
        <v>34</v>
      </c>
      <c r="G201">
        <v>3</v>
      </c>
      <c r="H201">
        <v>37</v>
      </c>
      <c r="I201">
        <f>Cocina[[#This Row],[Precio Unitario]]*Cocina[[#This Row],[Cantidad Ordenada]]</f>
        <v>102</v>
      </c>
      <c r="J201">
        <f>(Cocina[[#This Row],[Precio Unitario]]-Cocina[[#This Row],[Costo Unitario]])*Cocina[[#This Row],[Cantidad Ordenada]]</f>
        <v>42</v>
      </c>
      <c r="K201" s="4">
        <f>Cocina[[#This Row],[Ganancia neta]]/_xlfn.XLOOKUP(Cocina[[#This Row],[Número de Orden]],Sala[Número de Orden],Sala[Monto total],"fracaso",0,1)</f>
        <v>0.19266055045871561</v>
      </c>
      <c r="L201" t="s">
        <v>607</v>
      </c>
    </row>
    <row r="202" spans="1:12" x14ac:dyDescent="0.25">
      <c r="A202">
        <v>74</v>
      </c>
      <c r="B202">
        <v>19</v>
      </c>
      <c r="C202" t="s">
        <v>247</v>
      </c>
      <c r="D202" t="s">
        <v>629</v>
      </c>
      <c r="E202">
        <v>19</v>
      </c>
      <c r="F202">
        <v>32</v>
      </c>
      <c r="G202">
        <v>2</v>
      </c>
      <c r="H202">
        <v>24</v>
      </c>
      <c r="I202">
        <f>Cocina[[#This Row],[Precio Unitario]]*Cocina[[#This Row],[Cantidad Ordenada]]</f>
        <v>64</v>
      </c>
      <c r="J202">
        <f>(Cocina[[#This Row],[Precio Unitario]]-Cocina[[#This Row],[Costo Unitario]])*Cocina[[#This Row],[Cantidad Ordenada]]</f>
        <v>26</v>
      </c>
      <c r="K202" s="4">
        <f>Cocina[[#This Row],[Ganancia neta]]/_xlfn.XLOOKUP(Cocina[[#This Row],[Número de Orden]],Sala[Número de Orden],Sala[Monto total],"fracaso",0,1)</f>
        <v>0.11926605504587157</v>
      </c>
      <c r="L202" t="s">
        <v>608</v>
      </c>
    </row>
    <row r="203" spans="1:12" x14ac:dyDescent="0.25">
      <c r="A203">
        <v>75</v>
      </c>
      <c r="B203">
        <v>19</v>
      </c>
      <c r="C203" t="s">
        <v>48</v>
      </c>
      <c r="D203" t="s">
        <v>622</v>
      </c>
      <c r="E203">
        <v>25</v>
      </c>
      <c r="F203">
        <v>40</v>
      </c>
      <c r="G203">
        <v>1</v>
      </c>
      <c r="H203">
        <v>35</v>
      </c>
      <c r="I203">
        <f>Cocina[[#This Row],[Precio Unitario]]*Cocina[[#This Row],[Cantidad Ordenada]]</f>
        <v>40</v>
      </c>
      <c r="J203">
        <f>(Cocina[[#This Row],[Precio Unitario]]-Cocina[[#This Row],[Costo Unitario]])*Cocina[[#This Row],[Cantidad Ordenada]]</f>
        <v>15</v>
      </c>
      <c r="K203" s="4">
        <f>Cocina[[#This Row],[Ganancia neta]]/_xlfn.XLOOKUP(Cocina[[#This Row],[Número de Orden]],Sala[Número de Orden],Sala[Monto total],"fracaso",0,1)</f>
        <v>0.13761467889908258</v>
      </c>
      <c r="L203" t="s">
        <v>607</v>
      </c>
    </row>
    <row r="204" spans="1:12" x14ac:dyDescent="0.25">
      <c r="A204">
        <v>75</v>
      </c>
      <c r="B204">
        <v>19</v>
      </c>
      <c r="C204" t="s">
        <v>200</v>
      </c>
      <c r="D204" t="s">
        <v>633</v>
      </c>
      <c r="E204">
        <v>14</v>
      </c>
      <c r="F204">
        <v>23</v>
      </c>
      <c r="G204">
        <v>3</v>
      </c>
      <c r="H204">
        <v>16</v>
      </c>
      <c r="I204">
        <f>Cocina[[#This Row],[Precio Unitario]]*Cocina[[#This Row],[Cantidad Ordenada]]</f>
        <v>69</v>
      </c>
      <c r="J204">
        <f>(Cocina[[#This Row],[Precio Unitario]]-Cocina[[#This Row],[Costo Unitario]])*Cocina[[#This Row],[Cantidad Ordenada]]</f>
        <v>27</v>
      </c>
      <c r="K204" s="4">
        <f>Cocina[[#This Row],[Ganancia neta]]/_xlfn.XLOOKUP(Cocina[[#This Row],[Número de Orden]],Sala[Número de Orden],Sala[Monto total],"fracaso",0,1)</f>
        <v>0.24770642201834864</v>
      </c>
      <c r="L204" t="s">
        <v>608</v>
      </c>
    </row>
    <row r="205" spans="1:12" x14ac:dyDescent="0.25">
      <c r="A205">
        <v>76</v>
      </c>
      <c r="B205">
        <v>17</v>
      </c>
      <c r="C205" t="s">
        <v>68</v>
      </c>
      <c r="D205" t="s">
        <v>619</v>
      </c>
      <c r="E205">
        <v>18</v>
      </c>
      <c r="F205">
        <v>30</v>
      </c>
      <c r="G205">
        <v>3</v>
      </c>
      <c r="H205">
        <v>13</v>
      </c>
      <c r="I205">
        <f>Cocina[[#This Row],[Precio Unitario]]*Cocina[[#This Row],[Cantidad Ordenada]]</f>
        <v>90</v>
      </c>
      <c r="J205">
        <f>(Cocina[[#This Row],[Precio Unitario]]-Cocina[[#This Row],[Costo Unitario]])*Cocina[[#This Row],[Cantidad Ordenada]]</f>
        <v>36</v>
      </c>
      <c r="K205" s="4">
        <f>Cocina[[#This Row],[Ganancia neta]]/_xlfn.XLOOKUP(Cocina[[#This Row],[Número de Orden]],Sala[Número de Orden],Sala[Monto total],"fracaso",0,1)</f>
        <v>0.22784810126582278</v>
      </c>
      <c r="L205" t="s">
        <v>608</v>
      </c>
    </row>
    <row r="206" spans="1:12" x14ac:dyDescent="0.25">
      <c r="A206">
        <v>76</v>
      </c>
      <c r="B206">
        <v>17</v>
      </c>
      <c r="C206" t="s">
        <v>79</v>
      </c>
      <c r="D206" t="s">
        <v>635</v>
      </c>
      <c r="E206">
        <v>10</v>
      </c>
      <c r="F206">
        <v>18</v>
      </c>
      <c r="G206">
        <v>1</v>
      </c>
      <c r="H206">
        <v>34</v>
      </c>
      <c r="I206">
        <f>Cocina[[#This Row],[Precio Unitario]]*Cocina[[#This Row],[Cantidad Ordenada]]</f>
        <v>18</v>
      </c>
      <c r="J206">
        <f>(Cocina[[#This Row],[Precio Unitario]]-Cocina[[#This Row],[Costo Unitario]])*Cocina[[#This Row],[Cantidad Ordenada]]</f>
        <v>8</v>
      </c>
      <c r="K206" s="4">
        <f>Cocina[[#This Row],[Ganancia neta]]/_xlfn.XLOOKUP(Cocina[[#This Row],[Número de Orden]],Sala[Número de Orden],Sala[Monto total],"fracaso",0,1)</f>
        <v>5.0632911392405063E-2</v>
      </c>
      <c r="L206" t="s">
        <v>608</v>
      </c>
    </row>
    <row r="207" spans="1:12" x14ac:dyDescent="0.25">
      <c r="A207">
        <v>76</v>
      </c>
      <c r="B207">
        <v>17</v>
      </c>
      <c r="C207" t="s">
        <v>158</v>
      </c>
      <c r="D207" t="s">
        <v>617</v>
      </c>
      <c r="E207">
        <v>14</v>
      </c>
      <c r="F207">
        <v>24</v>
      </c>
      <c r="G207">
        <v>1</v>
      </c>
      <c r="H207">
        <v>20</v>
      </c>
      <c r="I207">
        <f>Cocina[[#This Row],[Precio Unitario]]*Cocina[[#This Row],[Cantidad Ordenada]]</f>
        <v>24</v>
      </c>
      <c r="J207">
        <f>(Cocina[[#This Row],[Precio Unitario]]-Cocina[[#This Row],[Costo Unitario]])*Cocina[[#This Row],[Cantidad Ordenada]]</f>
        <v>10</v>
      </c>
      <c r="K207" s="4">
        <f>Cocina[[#This Row],[Ganancia neta]]/_xlfn.XLOOKUP(Cocina[[#This Row],[Número de Orden]],Sala[Número de Orden],Sala[Monto total],"fracaso",0,1)</f>
        <v>6.3291139240506333E-2</v>
      </c>
      <c r="L207" t="s">
        <v>607</v>
      </c>
    </row>
    <row r="208" spans="1:12" x14ac:dyDescent="0.25">
      <c r="A208">
        <v>76</v>
      </c>
      <c r="B208">
        <v>17</v>
      </c>
      <c r="C208" t="s">
        <v>155</v>
      </c>
      <c r="D208" t="s">
        <v>636</v>
      </c>
      <c r="E208">
        <v>15</v>
      </c>
      <c r="F208">
        <v>26</v>
      </c>
      <c r="G208">
        <v>1</v>
      </c>
      <c r="H208">
        <v>30</v>
      </c>
      <c r="I208">
        <f>Cocina[[#This Row],[Precio Unitario]]*Cocina[[#This Row],[Cantidad Ordenada]]</f>
        <v>26</v>
      </c>
      <c r="J208">
        <f>(Cocina[[#This Row],[Precio Unitario]]-Cocina[[#This Row],[Costo Unitario]])*Cocina[[#This Row],[Cantidad Ordenada]]</f>
        <v>11</v>
      </c>
      <c r="K208" s="4">
        <f>Cocina[[#This Row],[Ganancia neta]]/_xlfn.XLOOKUP(Cocina[[#This Row],[Número de Orden]],Sala[Número de Orden],Sala[Monto total],"fracaso",0,1)</f>
        <v>6.9620253164556958E-2</v>
      </c>
      <c r="L208" t="s">
        <v>607</v>
      </c>
    </row>
    <row r="209" spans="1:12" x14ac:dyDescent="0.25">
      <c r="A209">
        <v>77</v>
      </c>
      <c r="B209">
        <v>3</v>
      </c>
      <c r="C209" t="s">
        <v>79</v>
      </c>
      <c r="D209" t="s">
        <v>635</v>
      </c>
      <c r="E209">
        <v>10</v>
      </c>
      <c r="F209">
        <v>18</v>
      </c>
      <c r="G209">
        <v>1</v>
      </c>
      <c r="H209">
        <v>34</v>
      </c>
      <c r="I209">
        <f>Cocina[[#This Row],[Precio Unitario]]*Cocina[[#This Row],[Cantidad Ordenada]]</f>
        <v>18</v>
      </c>
      <c r="J209">
        <f>(Cocina[[#This Row],[Precio Unitario]]-Cocina[[#This Row],[Costo Unitario]])*Cocina[[#This Row],[Cantidad Ordenada]]</f>
        <v>8</v>
      </c>
      <c r="K209" s="4">
        <f>Cocina[[#This Row],[Ganancia neta]]/_xlfn.XLOOKUP(Cocina[[#This Row],[Número de Orden]],Sala[Número de Orden],Sala[Monto total],"fracaso",0,1)</f>
        <v>8.0808080808080815E-2</v>
      </c>
      <c r="L209" t="s">
        <v>608</v>
      </c>
    </row>
    <row r="210" spans="1:12" x14ac:dyDescent="0.25">
      <c r="A210">
        <v>77</v>
      </c>
      <c r="B210">
        <v>3</v>
      </c>
      <c r="C210" t="s">
        <v>158</v>
      </c>
      <c r="D210" t="s">
        <v>617</v>
      </c>
      <c r="E210">
        <v>14</v>
      </c>
      <c r="F210">
        <v>24</v>
      </c>
      <c r="G210">
        <v>2</v>
      </c>
      <c r="H210">
        <v>55</v>
      </c>
      <c r="I210">
        <f>Cocina[[#This Row],[Precio Unitario]]*Cocina[[#This Row],[Cantidad Ordenada]]</f>
        <v>48</v>
      </c>
      <c r="J210">
        <f>(Cocina[[#This Row],[Precio Unitario]]-Cocina[[#This Row],[Costo Unitario]])*Cocina[[#This Row],[Cantidad Ordenada]]</f>
        <v>20</v>
      </c>
      <c r="K210" s="4">
        <f>Cocina[[#This Row],[Ganancia neta]]/_xlfn.XLOOKUP(Cocina[[#This Row],[Número de Orden]],Sala[Número de Orden],Sala[Monto total],"fracaso",0,1)</f>
        <v>0.20202020202020202</v>
      </c>
      <c r="L210" t="s">
        <v>607</v>
      </c>
    </row>
    <row r="211" spans="1:12" x14ac:dyDescent="0.25">
      <c r="A211">
        <v>77</v>
      </c>
      <c r="B211">
        <v>3</v>
      </c>
      <c r="C211" t="s">
        <v>261</v>
      </c>
      <c r="D211" t="s">
        <v>625</v>
      </c>
      <c r="E211">
        <v>20</v>
      </c>
      <c r="F211">
        <v>33</v>
      </c>
      <c r="G211">
        <v>1</v>
      </c>
      <c r="H211">
        <v>8</v>
      </c>
      <c r="I211">
        <f>Cocina[[#This Row],[Precio Unitario]]*Cocina[[#This Row],[Cantidad Ordenada]]</f>
        <v>33</v>
      </c>
      <c r="J211">
        <f>(Cocina[[#This Row],[Precio Unitario]]-Cocina[[#This Row],[Costo Unitario]])*Cocina[[#This Row],[Cantidad Ordenada]]</f>
        <v>13</v>
      </c>
      <c r="K211" s="4">
        <f>Cocina[[#This Row],[Ganancia neta]]/_xlfn.XLOOKUP(Cocina[[#This Row],[Número de Orden]],Sala[Número de Orden],Sala[Monto total],"fracaso",0,1)</f>
        <v>0.13131313131313133</v>
      </c>
      <c r="L211" t="s">
        <v>608</v>
      </c>
    </row>
    <row r="212" spans="1:12" x14ac:dyDescent="0.25">
      <c r="A212">
        <v>78</v>
      </c>
      <c r="B212">
        <v>7</v>
      </c>
      <c r="C212" t="s">
        <v>112</v>
      </c>
      <c r="D212" t="s">
        <v>627</v>
      </c>
      <c r="E212">
        <v>11</v>
      </c>
      <c r="F212">
        <v>19</v>
      </c>
      <c r="G212">
        <v>3</v>
      </c>
      <c r="H212">
        <v>54</v>
      </c>
      <c r="I212">
        <f>Cocina[[#This Row],[Precio Unitario]]*Cocina[[#This Row],[Cantidad Ordenada]]</f>
        <v>57</v>
      </c>
      <c r="J212">
        <f>(Cocina[[#This Row],[Precio Unitario]]-Cocina[[#This Row],[Costo Unitario]])*Cocina[[#This Row],[Cantidad Ordenada]]</f>
        <v>24</v>
      </c>
      <c r="K212" s="4">
        <f>Cocina[[#This Row],[Ganancia neta]]/_xlfn.XLOOKUP(Cocina[[#This Row],[Número de Orden]],Sala[Número de Orden],Sala[Monto total],"fracaso",0,1)</f>
        <v>0.42105263157894735</v>
      </c>
      <c r="L212" t="s">
        <v>608</v>
      </c>
    </row>
    <row r="213" spans="1:12" x14ac:dyDescent="0.25">
      <c r="A213">
        <v>79</v>
      </c>
      <c r="B213">
        <v>16</v>
      </c>
      <c r="C213" t="s">
        <v>38</v>
      </c>
      <c r="D213" t="s">
        <v>624</v>
      </c>
      <c r="E213">
        <v>17</v>
      </c>
      <c r="F213">
        <v>29</v>
      </c>
      <c r="G213">
        <v>3</v>
      </c>
      <c r="H213">
        <v>14</v>
      </c>
      <c r="I213">
        <f>Cocina[[#This Row],[Precio Unitario]]*Cocina[[#This Row],[Cantidad Ordenada]]</f>
        <v>87</v>
      </c>
      <c r="J213">
        <f>(Cocina[[#This Row],[Precio Unitario]]-Cocina[[#This Row],[Costo Unitario]])*Cocina[[#This Row],[Cantidad Ordenada]]</f>
        <v>36</v>
      </c>
      <c r="K213" s="4">
        <f>Cocina[[#This Row],[Ganancia neta]]/_xlfn.XLOOKUP(Cocina[[#This Row],[Número de Orden]],Sala[Número de Orden],Sala[Monto total],"fracaso",0,1)</f>
        <v>0.11650485436893204</v>
      </c>
      <c r="L213" t="s">
        <v>607</v>
      </c>
    </row>
    <row r="214" spans="1:12" x14ac:dyDescent="0.25">
      <c r="A214">
        <v>79</v>
      </c>
      <c r="B214">
        <v>16</v>
      </c>
      <c r="C214" t="s">
        <v>261</v>
      </c>
      <c r="D214" t="s">
        <v>625</v>
      </c>
      <c r="E214">
        <v>20</v>
      </c>
      <c r="F214">
        <v>33</v>
      </c>
      <c r="G214">
        <v>3</v>
      </c>
      <c r="H214">
        <v>14</v>
      </c>
      <c r="I214">
        <f>Cocina[[#This Row],[Precio Unitario]]*Cocina[[#This Row],[Cantidad Ordenada]]</f>
        <v>99</v>
      </c>
      <c r="J214">
        <f>(Cocina[[#This Row],[Precio Unitario]]-Cocina[[#This Row],[Costo Unitario]])*Cocina[[#This Row],[Cantidad Ordenada]]</f>
        <v>39</v>
      </c>
      <c r="K214" s="4">
        <f>Cocina[[#This Row],[Ganancia neta]]/_xlfn.XLOOKUP(Cocina[[#This Row],[Número de Orden]],Sala[Número de Orden],Sala[Monto total],"fracaso",0,1)</f>
        <v>0.12621359223300971</v>
      </c>
      <c r="L214" t="s">
        <v>608</v>
      </c>
    </row>
    <row r="215" spans="1:12" x14ac:dyDescent="0.25">
      <c r="A215">
        <v>79</v>
      </c>
      <c r="B215">
        <v>16</v>
      </c>
      <c r="C215" t="s">
        <v>146</v>
      </c>
      <c r="D215" t="s">
        <v>632</v>
      </c>
      <c r="E215">
        <v>12</v>
      </c>
      <c r="F215">
        <v>20</v>
      </c>
      <c r="G215">
        <v>3</v>
      </c>
      <c r="H215">
        <v>25</v>
      </c>
      <c r="I215">
        <f>Cocina[[#This Row],[Precio Unitario]]*Cocina[[#This Row],[Cantidad Ordenada]]</f>
        <v>60</v>
      </c>
      <c r="J215">
        <f>(Cocina[[#This Row],[Precio Unitario]]-Cocina[[#This Row],[Costo Unitario]])*Cocina[[#This Row],[Cantidad Ordenada]]</f>
        <v>24</v>
      </c>
      <c r="K215" s="4">
        <f>Cocina[[#This Row],[Ganancia neta]]/_xlfn.XLOOKUP(Cocina[[#This Row],[Número de Orden]],Sala[Número de Orden],Sala[Monto total],"fracaso",0,1)</f>
        <v>7.7669902912621352E-2</v>
      </c>
      <c r="L215" t="s">
        <v>607</v>
      </c>
    </row>
    <row r="216" spans="1:12" x14ac:dyDescent="0.25">
      <c r="A216">
        <v>79</v>
      </c>
      <c r="B216">
        <v>16</v>
      </c>
      <c r="C216" t="s">
        <v>70</v>
      </c>
      <c r="D216" t="s">
        <v>634</v>
      </c>
      <c r="E216">
        <v>13</v>
      </c>
      <c r="F216">
        <v>21</v>
      </c>
      <c r="G216">
        <v>3</v>
      </c>
      <c r="H216">
        <v>43</v>
      </c>
      <c r="I216">
        <f>Cocina[[#This Row],[Precio Unitario]]*Cocina[[#This Row],[Cantidad Ordenada]]</f>
        <v>63</v>
      </c>
      <c r="J216">
        <f>(Cocina[[#This Row],[Precio Unitario]]-Cocina[[#This Row],[Costo Unitario]])*Cocina[[#This Row],[Cantidad Ordenada]]</f>
        <v>24</v>
      </c>
      <c r="K216" s="4">
        <f>Cocina[[#This Row],[Ganancia neta]]/_xlfn.XLOOKUP(Cocina[[#This Row],[Número de Orden]],Sala[Número de Orden],Sala[Monto total],"fracaso",0,1)</f>
        <v>7.7669902912621352E-2</v>
      </c>
      <c r="L216" t="s">
        <v>607</v>
      </c>
    </row>
    <row r="217" spans="1:12" x14ac:dyDescent="0.25">
      <c r="A217">
        <v>80</v>
      </c>
      <c r="B217">
        <v>18</v>
      </c>
      <c r="C217" t="s">
        <v>203</v>
      </c>
      <c r="D217" t="s">
        <v>630</v>
      </c>
      <c r="E217">
        <v>13</v>
      </c>
      <c r="F217">
        <v>22</v>
      </c>
      <c r="G217">
        <v>2</v>
      </c>
      <c r="H217">
        <v>5</v>
      </c>
      <c r="I217">
        <f>Cocina[[#This Row],[Precio Unitario]]*Cocina[[#This Row],[Cantidad Ordenada]]</f>
        <v>44</v>
      </c>
      <c r="J217">
        <f>(Cocina[[#This Row],[Precio Unitario]]-Cocina[[#This Row],[Costo Unitario]])*Cocina[[#This Row],[Cantidad Ordenada]]</f>
        <v>18</v>
      </c>
      <c r="K217" s="4">
        <f>Cocina[[#This Row],[Ganancia neta]]/_xlfn.XLOOKUP(Cocina[[#This Row],[Número de Orden]],Sala[Número de Orden],Sala[Monto total],"fracaso",0,1)</f>
        <v>0.1487603305785124</v>
      </c>
      <c r="L217" t="s">
        <v>607</v>
      </c>
    </row>
    <row r="218" spans="1:12" x14ac:dyDescent="0.25">
      <c r="A218">
        <v>80</v>
      </c>
      <c r="B218">
        <v>18</v>
      </c>
      <c r="C218" t="s">
        <v>38</v>
      </c>
      <c r="D218" t="s">
        <v>624</v>
      </c>
      <c r="E218">
        <v>17</v>
      </c>
      <c r="F218">
        <v>29</v>
      </c>
      <c r="G218">
        <v>1</v>
      </c>
      <c r="H218">
        <v>34</v>
      </c>
      <c r="I218">
        <f>Cocina[[#This Row],[Precio Unitario]]*Cocina[[#This Row],[Cantidad Ordenada]]</f>
        <v>29</v>
      </c>
      <c r="J218">
        <f>(Cocina[[#This Row],[Precio Unitario]]-Cocina[[#This Row],[Costo Unitario]])*Cocina[[#This Row],[Cantidad Ordenada]]</f>
        <v>12</v>
      </c>
      <c r="K218" s="4">
        <f>Cocina[[#This Row],[Ganancia neta]]/_xlfn.XLOOKUP(Cocina[[#This Row],[Número de Orden]],Sala[Número de Orden],Sala[Monto total],"fracaso",0,1)</f>
        <v>9.9173553719008267E-2</v>
      </c>
      <c r="L218" t="s">
        <v>608</v>
      </c>
    </row>
    <row r="219" spans="1:12" x14ac:dyDescent="0.25">
      <c r="A219">
        <v>80</v>
      </c>
      <c r="B219">
        <v>18</v>
      </c>
      <c r="C219" t="s">
        <v>158</v>
      </c>
      <c r="D219" t="s">
        <v>617</v>
      </c>
      <c r="E219">
        <v>14</v>
      </c>
      <c r="F219">
        <v>24</v>
      </c>
      <c r="G219">
        <v>2</v>
      </c>
      <c r="H219">
        <v>28</v>
      </c>
      <c r="I219">
        <f>Cocina[[#This Row],[Precio Unitario]]*Cocina[[#This Row],[Cantidad Ordenada]]</f>
        <v>48</v>
      </c>
      <c r="J219">
        <f>(Cocina[[#This Row],[Precio Unitario]]-Cocina[[#This Row],[Costo Unitario]])*Cocina[[#This Row],[Cantidad Ordenada]]</f>
        <v>20</v>
      </c>
      <c r="K219" s="4">
        <f>Cocina[[#This Row],[Ganancia neta]]/_xlfn.XLOOKUP(Cocina[[#This Row],[Número de Orden]],Sala[Número de Orden],Sala[Monto total],"fracaso",0,1)</f>
        <v>0.16528925619834711</v>
      </c>
      <c r="L219" t="s">
        <v>607</v>
      </c>
    </row>
    <row r="220" spans="1:12" x14ac:dyDescent="0.25">
      <c r="A220">
        <v>81</v>
      </c>
      <c r="B220">
        <v>17</v>
      </c>
      <c r="C220" t="s">
        <v>116</v>
      </c>
      <c r="D220" t="s">
        <v>620</v>
      </c>
      <c r="E220">
        <v>19</v>
      </c>
      <c r="F220">
        <v>31</v>
      </c>
      <c r="G220">
        <v>2</v>
      </c>
      <c r="H220">
        <v>59</v>
      </c>
      <c r="I220">
        <f>Cocina[[#This Row],[Precio Unitario]]*Cocina[[#This Row],[Cantidad Ordenada]]</f>
        <v>62</v>
      </c>
      <c r="J220">
        <f>(Cocina[[#This Row],[Precio Unitario]]-Cocina[[#This Row],[Costo Unitario]])*Cocina[[#This Row],[Cantidad Ordenada]]</f>
        <v>24</v>
      </c>
      <c r="K220" s="4">
        <f>Cocina[[#This Row],[Ganancia neta]]/_xlfn.XLOOKUP(Cocina[[#This Row],[Número de Orden]],Sala[Número de Orden],Sala[Monto total],"fracaso",0,1)</f>
        <v>0.38709677419354838</v>
      </c>
      <c r="L220" t="s">
        <v>608</v>
      </c>
    </row>
    <row r="221" spans="1:12" x14ac:dyDescent="0.25">
      <c r="A221">
        <v>82</v>
      </c>
      <c r="B221">
        <v>16</v>
      </c>
      <c r="C221" t="s">
        <v>122</v>
      </c>
      <c r="D221" t="s">
        <v>637</v>
      </c>
      <c r="E221">
        <v>15</v>
      </c>
      <c r="F221">
        <v>25</v>
      </c>
      <c r="G221">
        <v>2</v>
      </c>
      <c r="H221">
        <v>11</v>
      </c>
      <c r="I221">
        <f>Cocina[[#This Row],[Precio Unitario]]*Cocina[[#This Row],[Cantidad Ordenada]]</f>
        <v>50</v>
      </c>
      <c r="J221">
        <f>(Cocina[[#This Row],[Precio Unitario]]-Cocina[[#This Row],[Costo Unitario]])*Cocina[[#This Row],[Cantidad Ordenada]]</f>
        <v>20</v>
      </c>
      <c r="K221" s="4">
        <f>Cocina[[#This Row],[Ganancia neta]]/_xlfn.XLOOKUP(Cocina[[#This Row],[Número de Orden]],Sala[Número de Orden],Sala[Monto total],"fracaso",0,1)</f>
        <v>0.25</v>
      </c>
      <c r="L221" t="s">
        <v>608</v>
      </c>
    </row>
    <row r="222" spans="1:12" x14ac:dyDescent="0.25">
      <c r="A222">
        <v>82</v>
      </c>
      <c r="B222">
        <v>16</v>
      </c>
      <c r="C222" t="s">
        <v>68</v>
      </c>
      <c r="D222" t="s">
        <v>619</v>
      </c>
      <c r="E222">
        <v>18</v>
      </c>
      <c r="F222">
        <v>30</v>
      </c>
      <c r="G222">
        <v>1</v>
      </c>
      <c r="H222">
        <v>8</v>
      </c>
      <c r="I222">
        <f>Cocina[[#This Row],[Precio Unitario]]*Cocina[[#This Row],[Cantidad Ordenada]]</f>
        <v>30</v>
      </c>
      <c r="J222">
        <f>(Cocina[[#This Row],[Precio Unitario]]-Cocina[[#This Row],[Costo Unitario]])*Cocina[[#This Row],[Cantidad Ordenada]]</f>
        <v>12</v>
      </c>
      <c r="K222" s="4">
        <f>Cocina[[#This Row],[Ganancia neta]]/_xlfn.XLOOKUP(Cocina[[#This Row],[Número de Orden]],Sala[Número de Orden],Sala[Monto total],"fracaso",0,1)</f>
        <v>0.15</v>
      </c>
      <c r="L222" t="s">
        <v>608</v>
      </c>
    </row>
    <row r="223" spans="1:12" x14ac:dyDescent="0.25">
      <c r="A223">
        <v>83</v>
      </c>
      <c r="B223">
        <v>15</v>
      </c>
      <c r="C223" t="s">
        <v>106</v>
      </c>
      <c r="D223" t="s">
        <v>621</v>
      </c>
      <c r="E223">
        <v>16</v>
      </c>
      <c r="F223">
        <v>27</v>
      </c>
      <c r="G223">
        <v>2</v>
      </c>
      <c r="H223">
        <v>14</v>
      </c>
      <c r="I223">
        <f>Cocina[[#This Row],[Precio Unitario]]*Cocina[[#This Row],[Cantidad Ordenada]]</f>
        <v>54</v>
      </c>
      <c r="J223">
        <f>(Cocina[[#This Row],[Precio Unitario]]-Cocina[[#This Row],[Costo Unitario]])*Cocina[[#This Row],[Cantidad Ordenada]]</f>
        <v>22</v>
      </c>
      <c r="K223" s="4">
        <f>Cocina[[#This Row],[Ganancia neta]]/_xlfn.XLOOKUP(Cocina[[#This Row],[Número de Orden]],Sala[Número de Orden],Sala[Monto total],"fracaso",0,1)</f>
        <v>0.12941176470588237</v>
      </c>
      <c r="L223" t="s">
        <v>607</v>
      </c>
    </row>
    <row r="224" spans="1:12" x14ac:dyDescent="0.25">
      <c r="A224">
        <v>83</v>
      </c>
      <c r="B224">
        <v>15</v>
      </c>
      <c r="C224" t="s">
        <v>146</v>
      </c>
      <c r="D224" t="s">
        <v>632</v>
      </c>
      <c r="E224">
        <v>12</v>
      </c>
      <c r="F224">
        <v>20</v>
      </c>
      <c r="G224">
        <v>1</v>
      </c>
      <c r="H224">
        <v>30</v>
      </c>
      <c r="I224">
        <f>Cocina[[#This Row],[Precio Unitario]]*Cocina[[#This Row],[Cantidad Ordenada]]</f>
        <v>20</v>
      </c>
      <c r="J224">
        <f>(Cocina[[#This Row],[Precio Unitario]]-Cocina[[#This Row],[Costo Unitario]])*Cocina[[#This Row],[Cantidad Ordenada]]</f>
        <v>8</v>
      </c>
      <c r="K224" s="4">
        <f>Cocina[[#This Row],[Ganancia neta]]/_xlfn.XLOOKUP(Cocina[[#This Row],[Número de Orden]],Sala[Número de Orden],Sala[Monto total],"fracaso",0,1)</f>
        <v>4.7058823529411764E-2</v>
      </c>
      <c r="L224" t="s">
        <v>608</v>
      </c>
    </row>
    <row r="225" spans="1:12" x14ac:dyDescent="0.25">
      <c r="A225">
        <v>83</v>
      </c>
      <c r="B225">
        <v>15</v>
      </c>
      <c r="C225" t="s">
        <v>247</v>
      </c>
      <c r="D225" t="s">
        <v>629</v>
      </c>
      <c r="E225">
        <v>19</v>
      </c>
      <c r="F225">
        <v>32</v>
      </c>
      <c r="G225">
        <v>3</v>
      </c>
      <c r="H225">
        <v>50</v>
      </c>
      <c r="I225">
        <f>Cocina[[#This Row],[Precio Unitario]]*Cocina[[#This Row],[Cantidad Ordenada]]</f>
        <v>96</v>
      </c>
      <c r="J225">
        <f>(Cocina[[#This Row],[Precio Unitario]]-Cocina[[#This Row],[Costo Unitario]])*Cocina[[#This Row],[Cantidad Ordenada]]</f>
        <v>39</v>
      </c>
      <c r="K225" s="4">
        <f>Cocina[[#This Row],[Ganancia neta]]/_xlfn.XLOOKUP(Cocina[[#This Row],[Número de Orden]],Sala[Número de Orden],Sala[Monto total],"fracaso",0,1)</f>
        <v>0.22941176470588234</v>
      </c>
      <c r="L225" t="s">
        <v>607</v>
      </c>
    </row>
    <row r="226" spans="1:12" x14ac:dyDescent="0.25">
      <c r="A226">
        <v>84</v>
      </c>
      <c r="B226">
        <v>19</v>
      </c>
      <c r="C226" t="s">
        <v>68</v>
      </c>
      <c r="D226" t="s">
        <v>619</v>
      </c>
      <c r="E226">
        <v>18</v>
      </c>
      <c r="F226">
        <v>30</v>
      </c>
      <c r="G226">
        <v>2</v>
      </c>
      <c r="H226">
        <v>10</v>
      </c>
      <c r="I226">
        <f>Cocina[[#This Row],[Precio Unitario]]*Cocina[[#This Row],[Cantidad Ordenada]]</f>
        <v>60</v>
      </c>
      <c r="J226">
        <f>(Cocina[[#This Row],[Precio Unitario]]-Cocina[[#This Row],[Costo Unitario]])*Cocina[[#This Row],[Cantidad Ordenada]]</f>
        <v>24</v>
      </c>
      <c r="K226" s="4">
        <f>Cocina[[#This Row],[Ganancia neta]]/_xlfn.XLOOKUP(Cocina[[#This Row],[Número de Orden]],Sala[Número de Orden],Sala[Monto total],"fracaso",0,1)</f>
        <v>0.4</v>
      </c>
      <c r="L226" t="s">
        <v>608</v>
      </c>
    </row>
    <row r="227" spans="1:12" x14ac:dyDescent="0.25">
      <c r="A227">
        <v>85</v>
      </c>
      <c r="B227">
        <v>8</v>
      </c>
      <c r="C227" t="s">
        <v>42</v>
      </c>
      <c r="D227" t="s">
        <v>626</v>
      </c>
      <c r="E227">
        <v>16</v>
      </c>
      <c r="F227">
        <v>28</v>
      </c>
      <c r="G227">
        <v>3</v>
      </c>
      <c r="H227">
        <v>26</v>
      </c>
      <c r="I227">
        <f>Cocina[[#This Row],[Precio Unitario]]*Cocina[[#This Row],[Cantidad Ordenada]]</f>
        <v>84</v>
      </c>
      <c r="J227">
        <f>(Cocina[[#This Row],[Precio Unitario]]-Cocina[[#This Row],[Costo Unitario]])*Cocina[[#This Row],[Cantidad Ordenada]]</f>
        <v>36</v>
      </c>
      <c r="K227" s="4">
        <f>Cocina[[#This Row],[Ganancia neta]]/_xlfn.XLOOKUP(Cocina[[#This Row],[Número de Orden]],Sala[Número de Orden],Sala[Monto total],"fracaso",0,1)</f>
        <v>0.17307692307692307</v>
      </c>
      <c r="L227" t="s">
        <v>608</v>
      </c>
    </row>
    <row r="228" spans="1:12" x14ac:dyDescent="0.25">
      <c r="A228">
        <v>85</v>
      </c>
      <c r="B228">
        <v>8</v>
      </c>
      <c r="C228" t="s">
        <v>73</v>
      </c>
      <c r="D228" t="s">
        <v>623</v>
      </c>
      <c r="E228">
        <v>22</v>
      </c>
      <c r="F228">
        <v>36</v>
      </c>
      <c r="G228">
        <v>2</v>
      </c>
      <c r="H228">
        <v>33</v>
      </c>
      <c r="I228">
        <f>Cocina[[#This Row],[Precio Unitario]]*Cocina[[#This Row],[Cantidad Ordenada]]</f>
        <v>72</v>
      </c>
      <c r="J228">
        <f>(Cocina[[#This Row],[Precio Unitario]]-Cocina[[#This Row],[Costo Unitario]])*Cocina[[#This Row],[Cantidad Ordenada]]</f>
        <v>28</v>
      </c>
      <c r="K228" s="4">
        <f>Cocina[[#This Row],[Ganancia neta]]/_xlfn.XLOOKUP(Cocina[[#This Row],[Número de Orden]],Sala[Número de Orden],Sala[Monto total],"fracaso",0,1)</f>
        <v>0.13461538461538461</v>
      </c>
      <c r="L228" t="s">
        <v>608</v>
      </c>
    </row>
    <row r="229" spans="1:12" x14ac:dyDescent="0.25">
      <c r="A229">
        <v>85</v>
      </c>
      <c r="B229">
        <v>8</v>
      </c>
      <c r="C229" t="s">
        <v>146</v>
      </c>
      <c r="D229" t="s">
        <v>632</v>
      </c>
      <c r="E229">
        <v>12</v>
      </c>
      <c r="F229">
        <v>20</v>
      </c>
      <c r="G229">
        <v>1</v>
      </c>
      <c r="H229">
        <v>54</v>
      </c>
      <c r="I229">
        <f>Cocina[[#This Row],[Precio Unitario]]*Cocina[[#This Row],[Cantidad Ordenada]]</f>
        <v>20</v>
      </c>
      <c r="J229">
        <f>(Cocina[[#This Row],[Precio Unitario]]-Cocina[[#This Row],[Costo Unitario]])*Cocina[[#This Row],[Cantidad Ordenada]]</f>
        <v>8</v>
      </c>
      <c r="K229" s="4">
        <f>Cocina[[#This Row],[Ganancia neta]]/_xlfn.XLOOKUP(Cocina[[#This Row],[Número de Orden]],Sala[Número de Orden],Sala[Monto total],"fracaso",0,1)</f>
        <v>3.8461538461538464E-2</v>
      </c>
      <c r="L229" t="s">
        <v>608</v>
      </c>
    </row>
    <row r="230" spans="1:12" x14ac:dyDescent="0.25">
      <c r="A230">
        <v>85</v>
      </c>
      <c r="B230">
        <v>8</v>
      </c>
      <c r="C230" t="s">
        <v>247</v>
      </c>
      <c r="D230" t="s">
        <v>629</v>
      </c>
      <c r="E230">
        <v>19</v>
      </c>
      <c r="F230">
        <v>32</v>
      </c>
      <c r="G230">
        <v>1</v>
      </c>
      <c r="H230">
        <v>29</v>
      </c>
      <c r="I230">
        <f>Cocina[[#This Row],[Precio Unitario]]*Cocina[[#This Row],[Cantidad Ordenada]]</f>
        <v>32</v>
      </c>
      <c r="J230">
        <f>(Cocina[[#This Row],[Precio Unitario]]-Cocina[[#This Row],[Costo Unitario]])*Cocina[[#This Row],[Cantidad Ordenada]]</f>
        <v>13</v>
      </c>
      <c r="K230" s="4">
        <f>Cocina[[#This Row],[Ganancia neta]]/_xlfn.XLOOKUP(Cocina[[#This Row],[Número de Orden]],Sala[Número de Orden],Sala[Monto total],"fracaso",0,1)</f>
        <v>6.25E-2</v>
      </c>
      <c r="L230" t="s">
        <v>608</v>
      </c>
    </row>
    <row r="231" spans="1:12" x14ac:dyDescent="0.25">
      <c r="A231">
        <v>86</v>
      </c>
      <c r="B231">
        <v>20</v>
      </c>
      <c r="C231" t="s">
        <v>122</v>
      </c>
      <c r="D231" t="s">
        <v>637</v>
      </c>
      <c r="E231">
        <v>15</v>
      </c>
      <c r="F231">
        <v>25</v>
      </c>
      <c r="G231">
        <v>2</v>
      </c>
      <c r="H231">
        <v>8</v>
      </c>
      <c r="I231">
        <f>Cocina[[#This Row],[Precio Unitario]]*Cocina[[#This Row],[Cantidad Ordenada]]</f>
        <v>50</v>
      </c>
      <c r="J231">
        <f>(Cocina[[#This Row],[Precio Unitario]]-Cocina[[#This Row],[Costo Unitario]])*Cocina[[#This Row],[Cantidad Ordenada]]</f>
        <v>20</v>
      </c>
      <c r="K231" s="4">
        <f>Cocina[[#This Row],[Ganancia neta]]/_xlfn.XLOOKUP(Cocina[[#This Row],[Número de Orden]],Sala[Número de Orden],Sala[Monto total],"fracaso",0,1)</f>
        <v>0.4</v>
      </c>
      <c r="L231" t="s">
        <v>608</v>
      </c>
    </row>
    <row r="232" spans="1:12" x14ac:dyDescent="0.25">
      <c r="A232">
        <v>87</v>
      </c>
      <c r="B232">
        <v>3</v>
      </c>
      <c r="C232" t="s">
        <v>79</v>
      </c>
      <c r="D232" t="s">
        <v>635</v>
      </c>
      <c r="E232">
        <v>10</v>
      </c>
      <c r="F232">
        <v>18</v>
      </c>
      <c r="G232">
        <v>2</v>
      </c>
      <c r="H232">
        <v>55</v>
      </c>
      <c r="I232">
        <f>Cocina[[#This Row],[Precio Unitario]]*Cocina[[#This Row],[Cantidad Ordenada]]</f>
        <v>36</v>
      </c>
      <c r="J232">
        <f>(Cocina[[#This Row],[Precio Unitario]]-Cocina[[#This Row],[Costo Unitario]])*Cocina[[#This Row],[Cantidad Ordenada]]</f>
        <v>16</v>
      </c>
      <c r="K232" s="4">
        <f>Cocina[[#This Row],[Ganancia neta]]/_xlfn.XLOOKUP(Cocina[[#This Row],[Número de Orden]],Sala[Número de Orden],Sala[Monto total],"fracaso",0,1)</f>
        <v>0.16161616161616163</v>
      </c>
      <c r="L232" t="s">
        <v>607</v>
      </c>
    </row>
    <row r="233" spans="1:12" x14ac:dyDescent="0.25">
      <c r="A233">
        <v>87</v>
      </c>
      <c r="B233">
        <v>3</v>
      </c>
      <c r="C233" t="s">
        <v>247</v>
      </c>
      <c r="D233" t="s">
        <v>629</v>
      </c>
      <c r="E233">
        <v>19</v>
      </c>
      <c r="F233">
        <v>32</v>
      </c>
      <c r="G233">
        <v>1</v>
      </c>
      <c r="H233">
        <v>5</v>
      </c>
      <c r="I233">
        <f>Cocina[[#This Row],[Precio Unitario]]*Cocina[[#This Row],[Cantidad Ordenada]]</f>
        <v>32</v>
      </c>
      <c r="J233">
        <f>(Cocina[[#This Row],[Precio Unitario]]-Cocina[[#This Row],[Costo Unitario]])*Cocina[[#This Row],[Cantidad Ordenada]]</f>
        <v>13</v>
      </c>
      <c r="K233" s="4">
        <f>Cocina[[#This Row],[Ganancia neta]]/_xlfn.XLOOKUP(Cocina[[#This Row],[Número de Orden]],Sala[Número de Orden],Sala[Monto total],"fracaso",0,1)</f>
        <v>0.13131313131313133</v>
      </c>
      <c r="L233" t="s">
        <v>608</v>
      </c>
    </row>
    <row r="234" spans="1:12" x14ac:dyDescent="0.25">
      <c r="A234">
        <v>87</v>
      </c>
      <c r="B234">
        <v>3</v>
      </c>
      <c r="C234" t="s">
        <v>116</v>
      </c>
      <c r="D234" t="s">
        <v>620</v>
      </c>
      <c r="E234">
        <v>19</v>
      </c>
      <c r="F234">
        <v>31</v>
      </c>
      <c r="G234">
        <v>1</v>
      </c>
      <c r="H234">
        <v>11</v>
      </c>
      <c r="I234">
        <f>Cocina[[#This Row],[Precio Unitario]]*Cocina[[#This Row],[Cantidad Ordenada]]</f>
        <v>31</v>
      </c>
      <c r="J234">
        <f>(Cocina[[#This Row],[Precio Unitario]]-Cocina[[#This Row],[Costo Unitario]])*Cocina[[#This Row],[Cantidad Ordenada]]</f>
        <v>12</v>
      </c>
      <c r="K234" s="4">
        <f>Cocina[[#This Row],[Ganancia neta]]/_xlfn.XLOOKUP(Cocina[[#This Row],[Número de Orden]],Sala[Número de Orden],Sala[Monto total],"fracaso",0,1)</f>
        <v>0.12121212121212122</v>
      </c>
      <c r="L234" t="s">
        <v>607</v>
      </c>
    </row>
    <row r="235" spans="1:12" x14ac:dyDescent="0.25">
      <c r="A235">
        <v>88</v>
      </c>
      <c r="B235">
        <v>18</v>
      </c>
      <c r="C235" t="s">
        <v>48</v>
      </c>
      <c r="D235" t="s">
        <v>622</v>
      </c>
      <c r="E235">
        <v>25</v>
      </c>
      <c r="F235">
        <v>40</v>
      </c>
      <c r="G235">
        <v>1</v>
      </c>
      <c r="H235">
        <v>12</v>
      </c>
      <c r="I235">
        <f>Cocina[[#This Row],[Precio Unitario]]*Cocina[[#This Row],[Cantidad Ordenada]]</f>
        <v>40</v>
      </c>
      <c r="J235">
        <f>(Cocina[[#This Row],[Precio Unitario]]-Cocina[[#This Row],[Costo Unitario]])*Cocina[[#This Row],[Cantidad Ordenada]]</f>
        <v>15</v>
      </c>
      <c r="K235" s="4">
        <f>Cocina[[#This Row],[Ganancia neta]]/_xlfn.XLOOKUP(Cocina[[#This Row],[Número de Orden]],Sala[Número de Orden],Sala[Monto total],"fracaso",0,1)</f>
        <v>0.12195121951219512</v>
      </c>
      <c r="L235" t="s">
        <v>607</v>
      </c>
    </row>
    <row r="236" spans="1:12" x14ac:dyDescent="0.25">
      <c r="A236">
        <v>88</v>
      </c>
      <c r="B236">
        <v>18</v>
      </c>
      <c r="C236" t="s">
        <v>112</v>
      </c>
      <c r="D236" t="s">
        <v>627</v>
      </c>
      <c r="E236">
        <v>11</v>
      </c>
      <c r="F236">
        <v>19</v>
      </c>
      <c r="G236">
        <v>3</v>
      </c>
      <c r="H236">
        <v>46</v>
      </c>
      <c r="I236">
        <f>Cocina[[#This Row],[Precio Unitario]]*Cocina[[#This Row],[Cantidad Ordenada]]</f>
        <v>57</v>
      </c>
      <c r="J236">
        <f>(Cocina[[#This Row],[Precio Unitario]]-Cocina[[#This Row],[Costo Unitario]])*Cocina[[#This Row],[Cantidad Ordenada]]</f>
        <v>24</v>
      </c>
      <c r="K236" s="4">
        <f>Cocina[[#This Row],[Ganancia neta]]/_xlfn.XLOOKUP(Cocina[[#This Row],[Número de Orden]],Sala[Número de Orden],Sala[Monto total],"fracaso",0,1)</f>
        <v>0.1951219512195122</v>
      </c>
      <c r="L236" t="s">
        <v>608</v>
      </c>
    </row>
    <row r="237" spans="1:12" x14ac:dyDescent="0.25">
      <c r="A237">
        <v>88</v>
      </c>
      <c r="B237">
        <v>18</v>
      </c>
      <c r="C237" t="s">
        <v>155</v>
      </c>
      <c r="D237" t="s">
        <v>636</v>
      </c>
      <c r="E237">
        <v>15</v>
      </c>
      <c r="F237">
        <v>26</v>
      </c>
      <c r="G237">
        <v>1</v>
      </c>
      <c r="H237">
        <v>59</v>
      </c>
      <c r="I237">
        <f>Cocina[[#This Row],[Precio Unitario]]*Cocina[[#This Row],[Cantidad Ordenada]]</f>
        <v>26</v>
      </c>
      <c r="J237">
        <f>(Cocina[[#This Row],[Precio Unitario]]-Cocina[[#This Row],[Costo Unitario]])*Cocina[[#This Row],[Cantidad Ordenada]]</f>
        <v>11</v>
      </c>
      <c r="K237" s="4">
        <f>Cocina[[#This Row],[Ganancia neta]]/_xlfn.XLOOKUP(Cocina[[#This Row],[Número de Orden]],Sala[Número de Orden],Sala[Monto total],"fracaso",0,1)</f>
        <v>8.943089430894309E-2</v>
      </c>
      <c r="L237" t="s">
        <v>607</v>
      </c>
    </row>
    <row r="238" spans="1:12" x14ac:dyDescent="0.25">
      <c r="A238">
        <v>89</v>
      </c>
      <c r="B238">
        <v>11</v>
      </c>
      <c r="C238" t="s">
        <v>200</v>
      </c>
      <c r="D238" t="s">
        <v>633</v>
      </c>
      <c r="E238">
        <v>14</v>
      </c>
      <c r="F238">
        <v>23</v>
      </c>
      <c r="G238">
        <v>3</v>
      </c>
      <c r="H238">
        <v>44</v>
      </c>
      <c r="I238">
        <f>Cocina[[#This Row],[Precio Unitario]]*Cocina[[#This Row],[Cantidad Ordenada]]</f>
        <v>69</v>
      </c>
      <c r="J238">
        <f>(Cocina[[#This Row],[Precio Unitario]]-Cocina[[#This Row],[Costo Unitario]])*Cocina[[#This Row],[Cantidad Ordenada]]</f>
        <v>27</v>
      </c>
      <c r="K238" s="4">
        <f>Cocina[[#This Row],[Ganancia neta]]/_xlfn.XLOOKUP(Cocina[[#This Row],[Número de Orden]],Sala[Número de Orden],Sala[Monto total],"fracaso",0,1)</f>
        <v>0.16981132075471697</v>
      </c>
      <c r="L238" t="s">
        <v>608</v>
      </c>
    </row>
    <row r="239" spans="1:12" x14ac:dyDescent="0.25">
      <c r="A239">
        <v>89</v>
      </c>
      <c r="B239">
        <v>11</v>
      </c>
      <c r="C239" t="s">
        <v>55</v>
      </c>
      <c r="D239" t="s">
        <v>631</v>
      </c>
      <c r="E239">
        <v>20</v>
      </c>
      <c r="F239">
        <v>34</v>
      </c>
      <c r="G239">
        <v>2</v>
      </c>
      <c r="H239">
        <v>58</v>
      </c>
      <c r="I239">
        <f>Cocina[[#This Row],[Precio Unitario]]*Cocina[[#This Row],[Cantidad Ordenada]]</f>
        <v>68</v>
      </c>
      <c r="J239">
        <f>(Cocina[[#This Row],[Precio Unitario]]-Cocina[[#This Row],[Costo Unitario]])*Cocina[[#This Row],[Cantidad Ordenada]]</f>
        <v>28</v>
      </c>
      <c r="K239" s="4">
        <f>Cocina[[#This Row],[Ganancia neta]]/_xlfn.XLOOKUP(Cocina[[#This Row],[Número de Orden]],Sala[Número de Orden],Sala[Monto total],"fracaso",0,1)</f>
        <v>0.1761006289308176</v>
      </c>
      <c r="L239" t="s">
        <v>607</v>
      </c>
    </row>
    <row r="240" spans="1:12" x14ac:dyDescent="0.25">
      <c r="A240">
        <v>89</v>
      </c>
      <c r="B240">
        <v>11</v>
      </c>
      <c r="C240" t="s">
        <v>203</v>
      </c>
      <c r="D240" t="s">
        <v>630</v>
      </c>
      <c r="E240">
        <v>13</v>
      </c>
      <c r="F240">
        <v>22</v>
      </c>
      <c r="G240">
        <v>1</v>
      </c>
      <c r="H240">
        <v>40</v>
      </c>
      <c r="I240">
        <f>Cocina[[#This Row],[Precio Unitario]]*Cocina[[#This Row],[Cantidad Ordenada]]</f>
        <v>22</v>
      </c>
      <c r="J240">
        <f>(Cocina[[#This Row],[Precio Unitario]]-Cocina[[#This Row],[Costo Unitario]])*Cocina[[#This Row],[Cantidad Ordenada]]</f>
        <v>9</v>
      </c>
      <c r="K240" s="4">
        <f>Cocina[[#This Row],[Ganancia neta]]/_xlfn.XLOOKUP(Cocina[[#This Row],[Número de Orden]],Sala[Número de Orden],Sala[Monto total],"fracaso",0,1)</f>
        <v>5.6603773584905662E-2</v>
      </c>
      <c r="L240" t="s">
        <v>608</v>
      </c>
    </row>
    <row r="241" spans="1:12" x14ac:dyDescent="0.25">
      <c r="A241">
        <v>90</v>
      </c>
      <c r="B241">
        <v>6</v>
      </c>
      <c r="C241" t="s">
        <v>55</v>
      </c>
      <c r="D241" t="s">
        <v>631</v>
      </c>
      <c r="E241">
        <v>20</v>
      </c>
      <c r="F241">
        <v>34</v>
      </c>
      <c r="G241">
        <v>1</v>
      </c>
      <c r="H241">
        <v>48</v>
      </c>
      <c r="I241">
        <f>Cocina[[#This Row],[Precio Unitario]]*Cocina[[#This Row],[Cantidad Ordenada]]</f>
        <v>34</v>
      </c>
      <c r="J241">
        <f>(Cocina[[#This Row],[Precio Unitario]]-Cocina[[#This Row],[Costo Unitario]])*Cocina[[#This Row],[Cantidad Ordenada]]</f>
        <v>14</v>
      </c>
      <c r="K241" s="4">
        <f>Cocina[[#This Row],[Ganancia neta]]/_xlfn.XLOOKUP(Cocina[[#This Row],[Número de Orden]],Sala[Número de Orden],Sala[Monto total],"fracaso",0,1)</f>
        <v>0.41176470588235292</v>
      </c>
      <c r="L241" t="s">
        <v>608</v>
      </c>
    </row>
    <row r="242" spans="1:12" x14ac:dyDescent="0.25">
      <c r="A242">
        <v>91</v>
      </c>
      <c r="B242">
        <v>1</v>
      </c>
      <c r="C242" t="s">
        <v>26</v>
      </c>
      <c r="D242" t="s">
        <v>628</v>
      </c>
      <c r="E242">
        <v>21</v>
      </c>
      <c r="F242">
        <v>35</v>
      </c>
      <c r="G242">
        <v>3</v>
      </c>
      <c r="H242">
        <v>21</v>
      </c>
      <c r="I242">
        <f>Cocina[[#This Row],[Precio Unitario]]*Cocina[[#This Row],[Cantidad Ordenada]]</f>
        <v>105</v>
      </c>
      <c r="J242">
        <f>(Cocina[[#This Row],[Precio Unitario]]-Cocina[[#This Row],[Costo Unitario]])*Cocina[[#This Row],[Cantidad Ordenada]]</f>
        <v>42</v>
      </c>
      <c r="K242" s="4">
        <f>Cocina[[#This Row],[Ganancia neta]]/_xlfn.XLOOKUP(Cocina[[#This Row],[Número de Orden]],Sala[Número de Orden],Sala[Monto total],"fracaso",0,1)</f>
        <v>0.14334470989761092</v>
      </c>
      <c r="L242" t="s">
        <v>608</v>
      </c>
    </row>
    <row r="243" spans="1:12" x14ac:dyDescent="0.25">
      <c r="A243">
        <v>91</v>
      </c>
      <c r="B243">
        <v>1</v>
      </c>
      <c r="C243" t="s">
        <v>70</v>
      </c>
      <c r="D243" t="s">
        <v>634</v>
      </c>
      <c r="E243">
        <v>13</v>
      </c>
      <c r="F243">
        <v>21</v>
      </c>
      <c r="G243">
        <v>3</v>
      </c>
      <c r="H243">
        <v>52</v>
      </c>
      <c r="I243">
        <f>Cocina[[#This Row],[Precio Unitario]]*Cocina[[#This Row],[Cantidad Ordenada]]</f>
        <v>63</v>
      </c>
      <c r="J243">
        <f>(Cocina[[#This Row],[Precio Unitario]]-Cocina[[#This Row],[Costo Unitario]])*Cocina[[#This Row],[Cantidad Ordenada]]</f>
        <v>24</v>
      </c>
      <c r="K243" s="4">
        <f>Cocina[[#This Row],[Ganancia neta]]/_xlfn.XLOOKUP(Cocina[[#This Row],[Número de Orden]],Sala[Número de Orden],Sala[Monto total],"fracaso",0,1)</f>
        <v>8.191126279863481E-2</v>
      </c>
      <c r="L243" t="s">
        <v>607</v>
      </c>
    </row>
    <row r="244" spans="1:12" x14ac:dyDescent="0.25">
      <c r="A244">
        <v>91</v>
      </c>
      <c r="B244">
        <v>1</v>
      </c>
      <c r="C244" t="s">
        <v>203</v>
      </c>
      <c r="D244" t="s">
        <v>630</v>
      </c>
      <c r="E244">
        <v>13</v>
      </c>
      <c r="F244">
        <v>22</v>
      </c>
      <c r="G244">
        <v>2</v>
      </c>
      <c r="H244">
        <v>11</v>
      </c>
      <c r="I244">
        <f>Cocina[[#This Row],[Precio Unitario]]*Cocina[[#This Row],[Cantidad Ordenada]]</f>
        <v>44</v>
      </c>
      <c r="J244">
        <f>(Cocina[[#This Row],[Precio Unitario]]-Cocina[[#This Row],[Costo Unitario]])*Cocina[[#This Row],[Cantidad Ordenada]]</f>
        <v>18</v>
      </c>
      <c r="K244" s="4">
        <f>Cocina[[#This Row],[Ganancia neta]]/_xlfn.XLOOKUP(Cocina[[#This Row],[Número de Orden]],Sala[Número de Orden],Sala[Monto total],"fracaso",0,1)</f>
        <v>6.1433447098976107E-2</v>
      </c>
      <c r="L244" t="s">
        <v>607</v>
      </c>
    </row>
    <row r="245" spans="1:12" x14ac:dyDescent="0.25">
      <c r="A245">
        <v>91</v>
      </c>
      <c r="B245">
        <v>1</v>
      </c>
      <c r="C245" t="s">
        <v>106</v>
      </c>
      <c r="D245" t="s">
        <v>621</v>
      </c>
      <c r="E245">
        <v>16</v>
      </c>
      <c r="F245">
        <v>27</v>
      </c>
      <c r="G245">
        <v>3</v>
      </c>
      <c r="H245">
        <v>48</v>
      </c>
      <c r="I245">
        <f>Cocina[[#This Row],[Precio Unitario]]*Cocina[[#This Row],[Cantidad Ordenada]]</f>
        <v>81</v>
      </c>
      <c r="J245">
        <f>(Cocina[[#This Row],[Precio Unitario]]-Cocina[[#This Row],[Costo Unitario]])*Cocina[[#This Row],[Cantidad Ordenada]]</f>
        <v>33</v>
      </c>
      <c r="K245" s="4">
        <f>Cocina[[#This Row],[Ganancia neta]]/_xlfn.XLOOKUP(Cocina[[#This Row],[Número de Orden]],Sala[Número de Orden],Sala[Monto total],"fracaso",0,1)</f>
        <v>0.11262798634812286</v>
      </c>
      <c r="L245" t="s">
        <v>607</v>
      </c>
    </row>
    <row r="246" spans="1:12" x14ac:dyDescent="0.25">
      <c r="A246">
        <v>92</v>
      </c>
      <c r="B246">
        <v>6</v>
      </c>
      <c r="C246" t="s">
        <v>38</v>
      </c>
      <c r="D246" t="s">
        <v>624</v>
      </c>
      <c r="E246">
        <v>17</v>
      </c>
      <c r="F246">
        <v>29</v>
      </c>
      <c r="G246">
        <v>2</v>
      </c>
      <c r="H246">
        <v>36</v>
      </c>
      <c r="I246">
        <f>Cocina[[#This Row],[Precio Unitario]]*Cocina[[#This Row],[Cantidad Ordenada]]</f>
        <v>58</v>
      </c>
      <c r="J246">
        <f>(Cocina[[#This Row],[Precio Unitario]]-Cocina[[#This Row],[Costo Unitario]])*Cocina[[#This Row],[Cantidad Ordenada]]</f>
        <v>24</v>
      </c>
      <c r="K246" s="4">
        <f>Cocina[[#This Row],[Ganancia neta]]/_xlfn.XLOOKUP(Cocina[[#This Row],[Número de Orden]],Sala[Número de Orden],Sala[Monto total],"fracaso",0,1)</f>
        <v>0.29268292682926828</v>
      </c>
      <c r="L246" t="s">
        <v>607</v>
      </c>
    </row>
    <row r="247" spans="1:12" x14ac:dyDescent="0.25">
      <c r="A247">
        <v>92</v>
      </c>
      <c r="B247">
        <v>6</v>
      </c>
      <c r="C247" t="s">
        <v>158</v>
      </c>
      <c r="D247" t="s">
        <v>617</v>
      </c>
      <c r="E247">
        <v>14</v>
      </c>
      <c r="F247">
        <v>24</v>
      </c>
      <c r="G247">
        <v>1</v>
      </c>
      <c r="H247">
        <v>6</v>
      </c>
      <c r="I247">
        <f>Cocina[[#This Row],[Precio Unitario]]*Cocina[[#This Row],[Cantidad Ordenada]]</f>
        <v>24</v>
      </c>
      <c r="J247">
        <f>(Cocina[[#This Row],[Precio Unitario]]-Cocina[[#This Row],[Costo Unitario]])*Cocina[[#This Row],[Cantidad Ordenada]]</f>
        <v>10</v>
      </c>
      <c r="K247" s="4">
        <f>Cocina[[#This Row],[Ganancia neta]]/_xlfn.XLOOKUP(Cocina[[#This Row],[Número de Orden]],Sala[Número de Orden],Sala[Monto total],"fracaso",0,1)</f>
        <v>0.12195121951219512</v>
      </c>
      <c r="L247" t="s">
        <v>608</v>
      </c>
    </row>
    <row r="248" spans="1:12" x14ac:dyDescent="0.25">
      <c r="A248">
        <v>93</v>
      </c>
      <c r="B248">
        <v>2</v>
      </c>
      <c r="C248" t="s">
        <v>38</v>
      </c>
      <c r="D248" t="s">
        <v>624</v>
      </c>
      <c r="E248">
        <v>17</v>
      </c>
      <c r="F248">
        <v>29</v>
      </c>
      <c r="G248">
        <v>1</v>
      </c>
      <c r="H248">
        <v>18</v>
      </c>
      <c r="I248">
        <f>Cocina[[#This Row],[Precio Unitario]]*Cocina[[#This Row],[Cantidad Ordenada]]</f>
        <v>29</v>
      </c>
      <c r="J248">
        <f>(Cocina[[#This Row],[Precio Unitario]]-Cocina[[#This Row],[Costo Unitario]])*Cocina[[#This Row],[Cantidad Ordenada]]</f>
        <v>12</v>
      </c>
      <c r="K248" s="4">
        <f>Cocina[[#This Row],[Ganancia neta]]/_xlfn.XLOOKUP(Cocina[[#This Row],[Número de Orden]],Sala[Número de Orden],Sala[Monto total],"fracaso",0,1)</f>
        <v>0.41379310344827586</v>
      </c>
      <c r="L248" t="s">
        <v>608</v>
      </c>
    </row>
    <row r="249" spans="1:12" x14ac:dyDescent="0.25">
      <c r="A249">
        <v>94</v>
      </c>
      <c r="B249">
        <v>12</v>
      </c>
      <c r="C249" t="s">
        <v>68</v>
      </c>
      <c r="D249" t="s">
        <v>619</v>
      </c>
      <c r="E249">
        <v>18</v>
      </c>
      <c r="F249">
        <v>30</v>
      </c>
      <c r="G249">
        <v>3</v>
      </c>
      <c r="H249">
        <v>19</v>
      </c>
      <c r="I249">
        <f>Cocina[[#This Row],[Precio Unitario]]*Cocina[[#This Row],[Cantidad Ordenada]]</f>
        <v>90</v>
      </c>
      <c r="J249">
        <f>(Cocina[[#This Row],[Precio Unitario]]-Cocina[[#This Row],[Costo Unitario]])*Cocina[[#This Row],[Cantidad Ordenada]]</f>
        <v>36</v>
      </c>
      <c r="K249" s="4">
        <f>Cocina[[#This Row],[Ganancia neta]]/_xlfn.XLOOKUP(Cocina[[#This Row],[Número de Orden]],Sala[Número de Orden],Sala[Monto total],"fracaso",0,1)</f>
        <v>0.14229249011857709</v>
      </c>
      <c r="L249" t="s">
        <v>608</v>
      </c>
    </row>
    <row r="250" spans="1:12" x14ac:dyDescent="0.25">
      <c r="A250">
        <v>94</v>
      </c>
      <c r="B250">
        <v>12</v>
      </c>
      <c r="C250" t="s">
        <v>247</v>
      </c>
      <c r="D250" t="s">
        <v>629</v>
      </c>
      <c r="E250">
        <v>19</v>
      </c>
      <c r="F250">
        <v>32</v>
      </c>
      <c r="G250">
        <v>2</v>
      </c>
      <c r="H250">
        <v>56</v>
      </c>
      <c r="I250">
        <f>Cocina[[#This Row],[Precio Unitario]]*Cocina[[#This Row],[Cantidad Ordenada]]</f>
        <v>64</v>
      </c>
      <c r="J250">
        <f>(Cocina[[#This Row],[Precio Unitario]]-Cocina[[#This Row],[Costo Unitario]])*Cocina[[#This Row],[Cantidad Ordenada]]</f>
        <v>26</v>
      </c>
      <c r="K250" s="4">
        <f>Cocina[[#This Row],[Ganancia neta]]/_xlfn.XLOOKUP(Cocina[[#This Row],[Número de Orden]],Sala[Número de Orden],Sala[Monto total],"fracaso",0,1)</f>
        <v>0.10276679841897234</v>
      </c>
      <c r="L250" t="s">
        <v>608</v>
      </c>
    </row>
    <row r="251" spans="1:12" x14ac:dyDescent="0.25">
      <c r="A251">
        <v>94</v>
      </c>
      <c r="B251">
        <v>12</v>
      </c>
      <c r="C251" t="s">
        <v>261</v>
      </c>
      <c r="D251" t="s">
        <v>625</v>
      </c>
      <c r="E251">
        <v>20</v>
      </c>
      <c r="F251">
        <v>33</v>
      </c>
      <c r="G251">
        <v>3</v>
      </c>
      <c r="H251">
        <v>54</v>
      </c>
      <c r="I251">
        <f>Cocina[[#This Row],[Precio Unitario]]*Cocina[[#This Row],[Cantidad Ordenada]]</f>
        <v>99</v>
      </c>
      <c r="J251">
        <f>(Cocina[[#This Row],[Precio Unitario]]-Cocina[[#This Row],[Costo Unitario]])*Cocina[[#This Row],[Cantidad Ordenada]]</f>
        <v>39</v>
      </c>
      <c r="K251" s="4">
        <f>Cocina[[#This Row],[Ganancia neta]]/_xlfn.XLOOKUP(Cocina[[#This Row],[Número de Orden]],Sala[Número de Orden],Sala[Monto total],"fracaso",0,1)</f>
        <v>0.1541501976284585</v>
      </c>
      <c r="L251" t="s">
        <v>608</v>
      </c>
    </row>
    <row r="252" spans="1:12" x14ac:dyDescent="0.25">
      <c r="A252">
        <v>95</v>
      </c>
      <c r="B252">
        <v>12</v>
      </c>
      <c r="C252" t="s">
        <v>112</v>
      </c>
      <c r="D252" t="s">
        <v>627</v>
      </c>
      <c r="E252">
        <v>11</v>
      </c>
      <c r="F252">
        <v>19</v>
      </c>
      <c r="G252">
        <v>3</v>
      </c>
      <c r="H252">
        <v>19</v>
      </c>
      <c r="I252">
        <f>Cocina[[#This Row],[Precio Unitario]]*Cocina[[#This Row],[Cantidad Ordenada]]</f>
        <v>57</v>
      </c>
      <c r="J252">
        <f>(Cocina[[#This Row],[Precio Unitario]]-Cocina[[#This Row],[Costo Unitario]])*Cocina[[#This Row],[Cantidad Ordenada]]</f>
        <v>24</v>
      </c>
      <c r="K252" s="4">
        <f>Cocina[[#This Row],[Ganancia neta]]/_xlfn.XLOOKUP(Cocina[[#This Row],[Número de Orden]],Sala[Número de Orden],Sala[Monto total],"fracaso",0,1)</f>
        <v>0.15686274509803921</v>
      </c>
      <c r="L252" t="s">
        <v>608</v>
      </c>
    </row>
    <row r="253" spans="1:12" x14ac:dyDescent="0.25">
      <c r="A253">
        <v>95</v>
      </c>
      <c r="B253">
        <v>12</v>
      </c>
      <c r="C253" t="s">
        <v>247</v>
      </c>
      <c r="D253" t="s">
        <v>629</v>
      </c>
      <c r="E253">
        <v>19</v>
      </c>
      <c r="F253">
        <v>32</v>
      </c>
      <c r="G253">
        <v>3</v>
      </c>
      <c r="H253">
        <v>22</v>
      </c>
      <c r="I253">
        <f>Cocina[[#This Row],[Precio Unitario]]*Cocina[[#This Row],[Cantidad Ordenada]]</f>
        <v>96</v>
      </c>
      <c r="J253">
        <f>(Cocina[[#This Row],[Precio Unitario]]-Cocina[[#This Row],[Costo Unitario]])*Cocina[[#This Row],[Cantidad Ordenada]]</f>
        <v>39</v>
      </c>
      <c r="K253" s="4">
        <f>Cocina[[#This Row],[Ganancia neta]]/_xlfn.XLOOKUP(Cocina[[#This Row],[Número de Orden]],Sala[Número de Orden],Sala[Monto total],"fracaso",0,1)</f>
        <v>0.25490196078431371</v>
      </c>
      <c r="L253" t="s">
        <v>608</v>
      </c>
    </row>
    <row r="254" spans="1:12" x14ac:dyDescent="0.25">
      <c r="A254">
        <v>96</v>
      </c>
      <c r="B254">
        <v>16</v>
      </c>
      <c r="C254" t="s">
        <v>261</v>
      </c>
      <c r="D254" t="s">
        <v>625</v>
      </c>
      <c r="E254">
        <v>20</v>
      </c>
      <c r="F254">
        <v>33</v>
      </c>
      <c r="G254">
        <v>2</v>
      </c>
      <c r="H254">
        <v>47</v>
      </c>
      <c r="I254">
        <f>Cocina[[#This Row],[Precio Unitario]]*Cocina[[#This Row],[Cantidad Ordenada]]</f>
        <v>66</v>
      </c>
      <c r="J254">
        <f>(Cocina[[#This Row],[Precio Unitario]]-Cocina[[#This Row],[Costo Unitario]])*Cocina[[#This Row],[Cantidad Ordenada]]</f>
        <v>26</v>
      </c>
      <c r="K254" s="4">
        <f>Cocina[[#This Row],[Ganancia neta]]/_xlfn.XLOOKUP(Cocina[[#This Row],[Número de Orden]],Sala[Número de Orden],Sala[Monto total],"fracaso",0,1)</f>
        <v>0.14772727272727273</v>
      </c>
      <c r="L254" t="s">
        <v>607</v>
      </c>
    </row>
    <row r="255" spans="1:12" x14ac:dyDescent="0.25">
      <c r="A255">
        <v>96</v>
      </c>
      <c r="B255">
        <v>16</v>
      </c>
      <c r="C255" t="s">
        <v>112</v>
      </c>
      <c r="D255" t="s">
        <v>627</v>
      </c>
      <c r="E255">
        <v>11</v>
      </c>
      <c r="F255">
        <v>19</v>
      </c>
      <c r="G255">
        <v>2</v>
      </c>
      <c r="H255">
        <v>10</v>
      </c>
      <c r="I255">
        <f>Cocina[[#This Row],[Precio Unitario]]*Cocina[[#This Row],[Cantidad Ordenada]]</f>
        <v>38</v>
      </c>
      <c r="J255">
        <f>(Cocina[[#This Row],[Precio Unitario]]-Cocina[[#This Row],[Costo Unitario]])*Cocina[[#This Row],[Cantidad Ordenada]]</f>
        <v>16</v>
      </c>
      <c r="K255" s="4">
        <f>Cocina[[#This Row],[Ganancia neta]]/_xlfn.XLOOKUP(Cocina[[#This Row],[Número de Orden]],Sala[Número de Orden],Sala[Monto total],"fracaso",0,1)</f>
        <v>9.0909090909090912E-2</v>
      </c>
      <c r="L255" t="s">
        <v>607</v>
      </c>
    </row>
    <row r="256" spans="1:12" x14ac:dyDescent="0.25">
      <c r="A256">
        <v>96</v>
      </c>
      <c r="B256">
        <v>16</v>
      </c>
      <c r="C256" t="s">
        <v>158</v>
      </c>
      <c r="D256" t="s">
        <v>617</v>
      </c>
      <c r="E256">
        <v>14</v>
      </c>
      <c r="F256">
        <v>24</v>
      </c>
      <c r="G256">
        <v>3</v>
      </c>
      <c r="H256">
        <v>19</v>
      </c>
      <c r="I256">
        <f>Cocina[[#This Row],[Precio Unitario]]*Cocina[[#This Row],[Cantidad Ordenada]]</f>
        <v>72</v>
      </c>
      <c r="J256">
        <f>(Cocina[[#This Row],[Precio Unitario]]-Cocina[[#This Row],[Costo Unitario]])*Cocina[[#This Row],[Cantidad Ordenada]]</f>
        <v>30</v>
      </c>
      <c r="K256" s="4">
        <f>Cocina[[#This Row],[Ganancia neta]]/_xlfn.XLOOKUP(Cocina[[#This Row],[Número de Orden]],Sala[Número de Orden],Sala[Monto total],"fracaso",0,1)</f>
        <v>0.17045454545454544</v>
      </c>
      <c r="L256" t="s">
        <v>608</v>
      </c>
    </row>
    <row r="257" spans="1:12" x14ac:dyDescent="0.25">
      <c r="A257">
        <v>97</v>
      </c>
      <c r="B257">
        <v>14</v>
      </c>
      <c r="C257" t="s">
        <v>155</v>
      </c>
      <c r="D257" t="s">
        <v>636</v>
      </c>
      <c r="E257">
        <v>15</v>
      </c>
      <c r="F257">
        <v>26</v>
      </c>
      <c r="G257">
        <v>1</v>
      </c>
      <c r="H257">
        <v>17</v>
      </c>
      <c r="I257">
        <f>Cocina[[#This Row],[Precio Unitario]]*Cocina[[#This Row],[Cantidad Ordenada]]</f>
        <v>26</v>
      </c>
      <c r="J257">
        <f>(Cocina[[#This Row],[Precio Unitario]]-Cocina[[#This Row],[Costo Unitario]])*Cocina[[#This Row],[Cantidad Ordenada]]</f>
        <v>11</v>
      </c>
      <c r="K257" s="4">
        <f>Cocina[[#This Row],[Ganancia neta]]/_xlfn.XLOOKUP(Cocina[[#This Row],[Número de Orden]],Sala[Número de Orden],Sala[Monto total],"fracaso",0,1)</f>
        <v>5.8510638297872342E-2</v>
      </c>
      <c r="L257" t="s">
        <v>608</v>
      </c>
    </row>
    <row r="258" spans="1:12" x14ac:dyDescent="0.25">
      <c r="A258">
        <v>97</v>
      </c>
      <c r="B258">
        <v>14</v>
      </c>
      <c r="C258" t="s">
        <v>146</v>
      </c>
      <c r="D258" t="s">
        <v>632</v>
      </c>
      <c r="E258">
        <v>12</v>
      </c>
      <c r="F258">
        <v>20</v>
      </c>
      <c r="G258">
        <v>3</v>
      </c>
      <c r="H258">
        <v>5</v>
      </c>
      <c r="I258">
        <f>Cocina[[#This Row],[Precio Unitario]]*Cocina[[#This Row],[Cantidad Ordenada]]</f>
        <v>60</v>
      </c>
      <c r="J258">
        <f>(Cocina[[#This Row],[Precio Unitario]]-Cocina[[#This Row],[Costo Unitario]])*Cocina[[#This Row],[Cantidad Ordenada]]</f>
        <v>24</v>
      </c>
      <c r="K258" s="4">
        <f>Cocina[[#This Row],[Ganancia neta]]/_xlfn.XLOOKUP(Cocina[[#This Row],[Número de Orden]],Sala[Número de Orden],Sala[Monto total],"fracaso",0,1)</f>
        <v>0.1276595744680851</v>
      </c>
      <c r="L258" t="s">
        <v>607</v>
      </c>
    </row>
    <row r="259" spans="1:12" x14ac:dyDescent="0.25">
      <c r="A259">
        <v>97</v>
      </c>
      <c r="B259">
        <v>14</v>
      </c>
      <c r="C259" t="s">
        <v>55</v>
      </c>
      <c r="D259" t="s">
        <v>631</v>
      </c>
      <c r="E259">
        <v>20</v>
      </c>
      <c r="F259">
        <v>34</v>
      </c>
      <c r="G259">
        <v>3</v>
      </c>
      <c r="H259">
        <v>57</v>
      </c>
      <c r="I259">
        <f>Cocina[[#This Row],[Precio Unitario]]*Cocina[[#This Row],[Cantidad Ordenada]]</f>
        <v>102</v>
      </c>
      <c r="J259">
        <f>(Cocina[[#This Row],[Precio Unitario]]-Cocina[[#This Row],[Costo Unitario]])*Cocina[[#This Row],[Cantidad Ordenada]]</f>
        <v>42</v>
      </c>
      <c r="K259" s="4">
        <f>Cocina[[#This Row],[Ganancia neta]]/_xlfn.XLOOKUP(Cocina[[#This Row],[Número de Orden]],Sala[Número de Orden],Sala[Monto total],"fracaso",0,1)</f>
        <v>0.22340425531914893</v>
      </c>
      <c r="L259" t="s">
        <v>607</v>
      </c>
    </row>
    <row r="260" spans="1:12" x14ac:dyDescent="0.25">
      <c r="A260">
        <v>98</v>
      </c>
      <c r="B260">
        <v>7</v>
      </c>
      <c r="C260" t="s">
        <v>146</v>
      </c>
      <c r="D260" t="s">
        <v>632</v>
      </c>
      <c r="E260">
        <v>12</v>
      </c>
      <c r="F260">
        <v>20</v>
      </c>
      <c r="G260">
        <v>3</v>
      </c>
      <c r="H260">
        <v>56</v>
      </c>
      <c r="I260">
        <f>Cocina[[#This Row],[Precio Unitario]]*Cocina[[#This Row],[Cantidad Ordenada]]</f>
        <v>60</v>
      </c>
      <c r="J260">
        <f>(Cocina[[#This Row],[Precio Unitario]]-Cocina[[#This Row],[Costo Unitario]])*Cocina[[#This Row],[Cantidad Ordenada]]</f>
        <v>24</v>
      </c>
      <c r="K260" s="4">
        <f>Cocina[[#This Row],[Ganancia neta]]/_xlfn.XLOOKUP(Cocina[[#This Row],[Número de Orden]],Sala[Número de Orden],Sala[Monto total],"fracaso",0,1)</f>
        <v>0.14457831325301204</v>
      </c>
      <c r="L260" t="s">
        <v>608</v>
      </c>
    </row>
    <row r="261" spans="1:12" x14ac:dyDescent="0.25">
      <c r="A261">
        <v>98</v>
      </c>
      <c r="B261">
        <v>7</v>
      </c>
      <c r="C261" t="s">
        <v>38</v>
      </c>
      <c r="D261" t="s">
        <v>624</v>
      </c>
      <c r="E261">
        <v>17</v>
      </c>
      <c r="F261">
        <v>29</v>
      </c>
      <c r="G261">
        <v>3</v>
      </c>
      <c r="H261">
        <v>33</v>
      </c>
      <c r="I261">
        <f>Cocina[[#This Row],[Precio Unitario]]*Cocina[[#This Row],[Cantidad Ordenada]]</f>
        <v>87</v>
      </c>
      <c r="J261">
        <f>(Cocina[[#This Row],[Precio Unitario]]-Cocina[[#This Row],[Costo Unitario]])*Cocina[[#This Row],[Cantidad Ordenada]]</f>
        <v>36</v>
      </c>
      <c r="K261" s="4">
        <f>Cocina[[#This Row],[Ganancia neta]]/_xlfn.XLOOKUP(Cocina[[#This Row],[Número de Orden]],Sala[Número de Orden],Sala[Monto total],"fracaso",0,1)</f>
        <v>0.21686746987951808</v>
      </c>
      <c r="L261" t="s">
        <v>608</v>
      </c>
    </row>
    <row r="262" spans="1:12" x14ac:dyDescent="0.25">
      <c r="A262">
        <v>98</v>
      </c>
      <c r="B262">
        <v>7</v>
      </c>
      <c r="C262" t="s">
        <v>112</v>
      </c>
      <c r="D262" t="s">
        <v>627</v>
      </c>
      <c r="E262">
        <v>11</v>
      </c>
      <c r="F262">
        <v>19</v>
      </c>
      <c r="G262">
        <v>1</v>
      </c>
      <c r="H262">
        <v>51</v>
      </c>
      <c r="I262">
        <f>Cocina[[#This Row],[Precio Unitario]]*Cocina[[#This Row],[Cantidad Ordenada]]</f>
        <v>19</v>
      </c>
      <c r="J262">
        <f>(Cocina[[#This Row],[Precio Unitario]]-Cocina[[#This Row],[Costo Unitario]])*Cocina[[#This Row],[Cantidad Ordenada]]</f>
        <v>8</v>
      </c>
      <c r="K262" s="4">
        <f>Cocina[[#This Row],[Ganancia neta]]/_xlfn.XLOOKUP(Cocina[[#This Row],[Número de Orden]],Sala[Número de Orden],Sala[Monto total],"fracaso",0,1)</f>
        <v>4.8192771084337352E-2</v>
      </c>
      <c r="L262" t="s">
        <v>608</v>
      </c>
    </row>
    <row r="263" spans="1:12" x14ac:dyDescent="0.25">
      <c r="A263">
        <v>99</v>
      </c>
      <c r="B263">
        <v>2</v>
      </c>
      <c r="C263" t="s">
        <v>68</v>
      </c>
      <c r="D263" t="s">
        <v>619</v>
      </c>
      <c r="E263">
        <v>18</v>
      </c>
      <c r="F263">
        <v>30</v>
      </c>
      <c r="G263">
        <v>2</v>
      </c>
      <c r="H263">
        <v>27</v>
      </c>
      <c r="I263">
        <f>Cocina[[#This Row],[Precio Unitario]]*Cocina[[#This Row],[Cantidad Ordenada]]</f>
        <v>60</v>
      </c>
      <c r="J263">
        <f>(Cocina[[#This Row],[Precio Unitario]]-Cocina[[#This Row],[Costo Unitario]])*Cocina[[#This Row],[Cantidad Ordenada]]</f>
        <v>24</v>
      </c>
      <c r="K263" s="4">
        <f>Cocina[[#This Row],[Ganancia neta]]/_xlfn.XLOOKUP(Cocina[[#This Row],[Número de Orden]],Sala[Número de Orden],Sala[Monto total],"fracaso",0,1)</f>
        <v>0.17266187050359713</v>
      </c>
      <c r="L263" t="s">
        <v>608</v>
      </c>
    </row>
    <row r="264" spans="1:12" x14ac:dyDescent="0.25">
      <c r="A264">
        <v>99</v>
      </c>
      <c r="B264">
        <v>2</v>
      </c>
      <c r="C264" t="s">
        <v>116</v>
      </c>
      <c r="D264" t="s">
        <v>620</v>
      </c>
      <c r="E264">
        <v>19</v>
      </c>
      <c r="F264">
        <v>31</v>
      </c>
      <c r="G264">
        <v>1</v>
      </c>
      <c r="H264">
        <v>5</v>
      </c>
      <c r="I264">
        <f>Cocina[[#This Row],[Precio Unitario]]*Cocina[[#This Row],[Cantidad Ordenada]]</f>
        <v>31</v>
      </c>
      <c r="J264">
        <f>(Cocina[[#This Row],[Precio Unitario]]-Cocina[[#This Row],[Costo Unitario]])*Cocina[[#This Row],[Cantidad Ordenada]]</f>
        <v>12</v>
      </c>
      <c r="K264" s="4">
        <f>Cocina[[#This Row],[Ganancia neta]]/_xlfn.XLOOKUP(Cocina[[#This Row],[Número de Orden]],Sala[Número de Orden],Sala[Monto total],"fracaso",0,1)</f>
        <v>8.6330935251798566E-2</v>
      </c>
      <c r="L264" t="s">
        <v>608</v>
      </c>
    </row>
    <row r="265" spans="1:12" x14ac:dyDescent="0.25">
      <c r="A265">
        <v>99</v>
      </c>
      <c r="B265">
        <v>2</v>
      </c>
      <c r="C265" t="s">
        <v>112</v>
      </c>
      <c r="D265" t="s">
        <v>627</v>
      </c>
      <c r="E265">
        <v>11</v>
      </c>
      <c r="F265">
        <v>19</v>
      </c>
      <c r="G265">
        <v>1</v>
      </c>
      <c r="H265">
        <v>9</v>
      </c>
      <c r="I265">
        <f>Cocina[[#This Row],[Precio Unitario]]*Cocina[[#This Row],[Cantidad Ordenada]]</f>
        <v>19</v>
      </c>
      <c r="J265">
        <f>(Cocina[[#This Row],[Precio Unitario]]-Cocina[[#This Row],[Costo Unitario]])*Cocina[[#This Row],[Cantidad Ordenada]]</f>
        <v>8</v>
      </c>
      <c r="K265" s="4">
        <f>Cocina[[#This Row],[Ganancia neta]]/_xlfn.XLOOKUP(Cocina[[#This Row],[Número de Orden]],Sala[Número de Orden],Sala[Monto total],"fracaso",0,1)</f>
        <v>5.7553956834532377E-2</v>
      </c>
      <c r="L265" t="s">
        <v>607</v>
      </c>
    </row>
    <row r="266" spans="1:12" x14ac:dyDescent="0.25">
      <c r="A266">
        <v>99</v>
      </c>
      <c r="B266">
        <v>2</v>
      </c>
      <c r="C266" t="s">
        <v>38</v>
      </c>
      <c r="D266" t="s">
        <v>624</v>
      </c>
      <c r="E266">
        <v>17</v>
      </c>
      <c r="F266">
        <v>29</v>
      </c>
      <c r="G266">
        <v>1</v>
      </c>
      <c r="H266">
        <v>45</v>
      </c>
      <c r="I266">
        <f>Cocina[[#This Row],[Precio Unitario]]*Cocina[[#This Row],[Cantidad Ordenada]]</f>
        <v>29</v>
      </c>
      <c r="J266">
        <f>(Cocina[[#This Row],[Precio Unitario]]-Cocina[[#This Row],[Costo Unitario]])*Cocina[[#This Row],[Cantidad Ordenada]]</f>
        <v>12</v>
      </c>
      <c r="K266" s="4">
        <f>Cocina[[#This Row],[Ganancia neta]]/_xlfn.XLOOKUP(Cocina[[#This Row],[Número de Orden]],Sala[Número de Orden],Sala[Monto total],"fracaso",0,1)</f>
        <v>8.6330935251798566E-2</v>
      </c>
      <c r="L266" t="s">
        <v>607</v>
      </c>
    </row>
    <row r="267" spans="1:12" x14ac:dyDescent="0.25">
      <c r="A267">
        <v>100</v>
      </c>
      <c r="B267">
        <v>18</v>
      </c>
      <c r="C267" t="s">
        <v>158</v>
      </c>
      <c r="D267" t="s">
        <v>617</v>
      </c>
      <c r="E267">
        <v>14</v>
      </c>
      <c r="F267">
        <v>24</v>
      </c>
      <c r="G267">
        <v>3</v>
      </c>
      <c r="H267">
        <v>48</v>
      </c>
      <c r="I267">
        <f>Cocina[[#This Row],[Precio Unitario]]*Cocina[[#This Row],[Cantidad Ordenada]]</f>
        <v>72</v>
      </c>
      <c r="J267">
        <f>(Cocina[[#This Row],[Precio Unitario]]-Cocina[[#This Row],[Costo Unitario]])*Cocina[[#This Row],[Cantidad Ordenada]]</f>
        <v>30</v>
      </c>
      <c r="K267" s="4">
        <f>Cocina[[#This Row],[Ganancia neta]]/_xlfn.XLOOKUP(Cocina[[#This Row],[Número de Orden]],Sala[Número de Orden],Sala[Monto total],"fracaso",0,1)</f>
        <v>0.18072289156626506</v>
      </c>
      <c r="L267" t="s">
        <v>608</v>
      </c>
    </row>
    <row r="268" spans="1:12" x14ac:dyDescent="0.25">
      <c r="A268">
        <v>100</v>
      </c>
      <c r="B268">
        <v>18</v>
      </c>
      <c r="C268" t="s">
        <v>203</v>
      </c>
      <c r="D268" t="s">
        <v>630</v>
      </c>
      <c r="E268">
        <v>13</v>
      </c>
      <c r="F268">
        <v>22</v>
      </c>
      <c r="G268">
        <v>2</v>
      </c>
      <c r="H268">
        <v>33</v>
      </c>
      <c r="I268">
        <f>Cocina[[#This Row],[Precio Unitario]]*Cocina[[#This Row],[Cantidad Ordenada]]</f>
        <v>44</v>
      </c>
      <c r="J268">
        <f>(Cocina[[#This Row],[Precio Unitario]]-Cocina[[#This Row],[Costo Unitario]])*Cocina[[#This Row],[Cantidad Ordenada]]</f>
        <v>18</v>
      </c>
      <c r="K268" s="4">
        <f>Cocina[[#This Row],[Ganancia neta]]/_xlfn.XLOOKUP(Cocina[[#This Row],[Número de Orden]],Sala[Número de Orden],Sala[Monto total],"fracaso",0,1)</f>
        <v>0.10843373493975904</v>
      </c>
      <c r="L268" t="s">
        <v>607</v>
      </c>
    </row>
    <row r="269" spans="1:12" x14ac:dyDescent="0.25">
      <c r="A269">
        <v>100</v>
      </c>
      <c r="B269">
        <v>18</v>
      </c>
      <c r="C269" t="s">
        <v>122</v>
      </c>
      <c r="D269" t="s">
        <v>637</v>
      </c>
      <c r="E269">
        <v>15</v>
      </c>
      <c r="F269">
        <v>25</v>
      </c>
      <c r="G269">
        <v>2</v>
      </c>
      <c r="H269">
        <v>22</v>
      </c>
      <c r="I269">
        <f>Cocina[[#This Row],[Precio Unitario]]*Cocina[[#This Row],[Cantidad Ordenada]]</f>
        <v>50</v>
      </c>
      <c r="J269">
        <f>(Cocina[[#This Row],[Precio Unitario]]-Cocina[[#This Row],[Costo Unitario]])*Cocina[[#This Row],[Cantidad Ordenada]]</f>
        <v>20</v>
      </c>
      <c r="K269" s="4">
        <f>Cocina[[#This Row],[Ganancia neta]]/_xlfn.XLOOKUP(Cocina[[#This Row],[Número de Orden]],Sala[Número de Orden],Sala[Monto total],"fracaso",0,1)</f>
        <v>0.12048192771084337</v>
      </c>
      <c r="L269" t="s">
        <v>608</v>
      </c>
    </row>
    <row r="270" spans="1:12" x14ac:dyDescent="0.25">
      <c r="A270">
        <v>101</v>
      </c>
      <c r="B270">
        <v>1</v>
      </c>
      <c r="C270" t="s">
        <v>116</v>
      </c>
      <c r="D270" t="s">
        <v>620</v>
      </c>
      <c r="E270">
        <v>19</v>
      </c>
      <c r="F270">
        <v>31</v>
      </c>
      <c r="G270">
        <v>1</v>
      </c>
      <c r="H270">
        <v>24</v>
      </c>
      <c r="I270">
        <f>Cocina[[#This Row],[Precio Unitario]]*Cocina[[#This Row],[Cantidad Ordenada]]</f>
        <v>31</v>
      </c>
      <c r="J270">
        <f>(Cocina[[#This Row],[Precio Unitario]]-Cocina[[#This Row],[Costo Unitario]])*Cocina[[#This Row],[Cantidad Ordenada]]</f>
        <v>12</v>
      </c>
      <c r="K270" s="4">
        <f>Cocina[[#This Row],[Ganancia neta]]/_xlfn.XLOOKUP(Cocina[[#This Row],[Número de Orden]],Sala[Número de Orden],Sala[Monto total],"fracaso",0,1)</f>
        <v>8.6956521739130432E-2</v>
      </c>
      <c r="L270" t="s">
        <v>608</v>
      </c>
    </row>
    <row r="271" spans="1:12" x14ac:dyDescent="0.25">
      <c r="A271">
        <v>101</v>
      </c>
      <c r="B271">
        <v>1</v>
      </c>
      <c r="C271" t="s">
        <v>122</v>
      </c>
      <c r="D271" t="s">
        <v>637</v>
      </c>
      <c r="E271">
        <v>15</v>
      </c>
      <c r="F271">
        <v>25</v>
      </c>
      <c r="G271">
        <v>2</v>
      </c>
      <c r="H271">
        <v>41</v>
      </c>
      <c r="I271">
        <f>Cocina[[#This Row],[Precio Unitario]]*Cocina[[#This Row],[Cantidad Ordenada]]</f>
        <v>50</v>
      </c>
      <c r="J271">
        <f>(Cocina[[#This Row],[Precio Unitario]]-Cocina[[#This Row],[Costo Unitario]])*Cocina[[#This Row],[Cantidad Ordenada]]</f>
        <v>20</v>
      </c>
      <c r="K271" s="4">
        <f>Cocina[[#This Row],[Ganancia neta]]/_xlfn.XLOOKUP(Cocina[[#This Row],[Número de Orden]],Sala[Número de Orden],Sala[Monto total],"fracaso",0,1)</f>
        <v>0.14492753623188406</v>
      </c>
      <c r="L271" t="s">
        <v>608</v>
      </c>
    </row>
    <row r="272" spans="1:12" x14ac:dyDescent="0.25">
      <c r="A272">
        <v>101</v>
      </c>
      <c r="B272">
        <v>1</v>
      </c>
      <c r="C272" t="s">
        <v>203</v>
      </c>
      <c r="D272" t="s">
        <v>630</v>
      </c>
      <c r="E272">
        <v>13</v>
      </c>
      <c r="F272">
        <v>22</v>
      </c>
      <c r="G272">
        <v>1</v>
      </c>
      <c r="H272">
        <v>35</v>
      </c>
      <c r="I272">
        <f>Cocina[[#This Row],[Precio Unitario]]*Cocina[[#This Row],[Cantidad Ordenada]]</f>
        <v>22</v>
      </c>
      <c r="J272">
        <f>(Cocina[[#This Row],[Precio Unitario]]-Cocina[[#This Row],[Costo Unitario]])*Cocina[[#This Row],[Cantidad Ordenada]]</f>
        <v>9</v>
      </c>
      <c r="K272" s="4">
        <f>Cocina[[#This Row],[Ganancia neta]]/_xlfn.XLOOKUP(Cocina[[#This Row],[Número de Orden]],Sala[Número de Orden],Sala[Monto total],"fracaso",0,1)</f>
        <v>6.5217391304347824E-2</v>
      </c>
      <c r="L272" t="s">
        <v>608</v>
      </c>
    </row>
    <row r="273" spans="1:12" x14ac:dyDescent="0.25">
      <c r="A273">
        <v>101</v>
      </c>
      <c r="B273">
        <v>1</v>
      </c>
      <c r="C273" t="s">
        <v>26</v>
      </c>
      <c r="D273" t="s">
        <v>628</v>
      </c>
      <c r="E273">
        <v>21</v>
      </c>
      <c r="F273">
        <v>35</v>
      </c>
      <c r="G273">
        <v>1</v>
      </c>
      <c r="H273">
        <v>34</v>
      </c>
      <c r="I273">
        <f>Cocina[[#This Row],[Precio Unitario]]*Cocina[[#This Row],[Cantidad Ordenada]]</f>
        <v>35</v>
      </c>
      <c r="J273">
        <f>(Cocina[[#This Row],[Precio Unitario]]-Cocina[[#This Row],[Costo Unitario]])*Cocina[[#This Row],[Cantidad Ordenada]]</f>
        <v>14</v>
      </c>
      <c r="K273" s="4">
        <f>Cocina[[#This Row],[Ganancia neta]]/_xlfn.XLOOKUP(Cocina[[#This Row],[Número de Orden]],Sala[Número de Orden],Sala[Monto total],"fracaso",0,1)</f>
        <v>0.10144927536231885</v>
      </c>
      <c r="L273" t="s">
        <v>608</v>
      </c>
    </row>
    <row r="274" spans="1:12" x14ac:dyDescent="0.25">
      <c r="A274">
        <v>102</v>
      </c>
      <c r="B274">
        <v>19</v>
      </c>
      <c r="C274" t="s">
        <v>42</v>
      </c>
      <c r="D274" t="s">
        <v>626</v>
      </c>
      <c r="E274">
        <v>16</v>
      </c>
      <c r="F274">
        <v>28</v>
      </c>
      <c r="G274">
        <v>3</v>
      </c>
      <c r="H274">
        <v>17</v>
      </c>
      <c r="I274">
        <f>Cocina[[#This Row],[Precio Unitario]]*Cocina[[#This Row],[Cantidad Ordenada]]</f>
        <v>84</v>
      </c>
      <c r="J274">
        <f>(Cocina[[#This Row],[Precio Unitario]]-Cocina[[#This Row],[Costo Unitario]])*Cocina[[#This Row],[Cantidad Ordenada]]</f>
        <v>36</v>
      </c>
      <c r="K274" s="4">
        <f>Cocina[[#This Row],[Ganancia neta]]/_xlfn.XLOOKUP(Cocina[[#This Row],[Número de Orden]],Sala[Número de Orden],Sala[Monto total],"fracaso",0,1)</f>
        <v>0.21052631578947367</v>
      </c>
      <c r="L274" t="s">
        <v>608</v>
      </c>
    </row>
    <row r="275" spans="1:12" x14ac:dyDescent="0.25">
      <c r="A275">
        <v>102</v>
      </c>
      <c r="B275">
        <v>19</v>
      </c>
      <c r="C275" t="s">
        <v>38</v>
      </c>
      <c r="D275" t="s">
        <v>624</v>
      </c>
      <c r="E275">
        <v>17</v>
      </c>
      <c r="F275">
        <v>29</v>
      </c>
      <c r="G275">
        <v>3</v>
      </c>
      <c r="H275">
        <v>29</v>
      </c>
      <c r="I275">
        <f>Cocina[[#This Row],[Precio Unitario]]*Cocina[[#This Row],[Cantidad Ordenada]]</f>
        <v>87</v>
      </c>
      <c r="J275">
        <f>(Cocina[[#This Row],[Precio Unitario]]-Cocina[[#This Row],[Costo Unitario]])*Cocina[[#This Row],[Cantidad Ordenada]]</f>
        <v>36</v>
      </c>
      <c r="K275" s="4">
        <f>Cocina[[#This Row],[Ganancia neta]]/_xlfn.XLOOKUP(Cocina[[#This Row],[Número de Orden]],Sala[Número de Orden],Sala[Monto total],"fracaso",0,1)</f>
        <v>0.21052631578947367</v>
      </c>
      <c r="L275" t="s">
        <v>607</v>
      </c>
    </row>
    <row r="276" spans="1:12" x14ac:dyDescent="0.25">
      <c r="A276">
        <v>103</v>
      </c>
      <c r="B276">
        <v>13</v>
      </c>
      <c r="C276" t="s">
        <v>70</v>
      </c>
      <c r="D276" t="s">
        <v>634</v>
      </c>
      <c r="E276">
        <v>13</v>
      </c>
      <c r="F276">
        <v>21</v>
      </c>
      <c r="G276">
        <v>1</v>
      </c>
      <c r="H276">
        <v>57</v>
      </c>
      <c r="I276">
        <f>Cocina[[#This Row],[Precio Unitario]]*Cocina[[#This Row],[Cantidad Ordenada]]</f>
        <v>21</v>
      </c>
      <c r="J276">
        <f>(Cocina[[#This Row],[Precio Unitario]]-Cocina[[#This Row],[Costo Unitario]])*Cocina[[#This Row],[Cantidad Ordenada]]</f>
        <v>8</v>
      </c>
      <c r="K276" s="4">
        <f>Cocina[[#This Row],[Ganancia neta]]/_xlfn.XLOOKUP(Cocina[[#This Row],[Número de Orden]],Sala[Número de Orden],Sala[Monto total],"fracaso",0,1)</f>
        <v>0.1095890410958904</v>
      </c>
      <c r="L276" t="s">
        <v>608</v>
      </c>
    </row>
    <row r="277" spans="1:12" x14ac:dyDescent="0.25">
      <c r="A277">
        <v>103</v>
      </c>
      <c r="B277">
        <v>13</v>
      </c>
      <c r="C277" t="s">
        <v>55</v>
      </c>
      <c r="D277" t="s">
        <v>631</v>
      </c>
      <c r="E277">
        <v>20</v>
      </c>
      <c r="F277">
        <v>34</v>
      </c>
      <c r="G277">
        <v>1</v>
      </c>
      <c r="H277">
        <v>9</v>
      </c>
      <c r="I277">
        <f>Cocina[[#This Row],[Precio Unitario]]*Cocina[[#This Row],[Cantidad Ordenada]]</f>
        <v>34</v>
      </c>
      <c r="J277">
        <f>(Cocina[[#This Row],[Precio Unitario]]-Cocina[[#This Row],[Costo Unitario]])*Cocina[[#This Row],[Cantidad Ordenada]]</f>
        <v>14</v>
      </c>
      <c r="K277" s="4">
        <f>Cocina[[#This Row],[Ganancia neta]]/_xlfn.XLOOKUP(Cocina[[#This Row],[Número de Orden]],Sala[Número de Orden],Sala[Monto total],"fracaso",0,1)</f>
        <v>0.19178082191780821</v>
      </c>
      <c r="L277" t="s">
        <v>607</v>
      </c>
    </row>
    <row r="278" spans="1:12" x14ac:dyDescent="0.25">
      <c r="A278">
        <v>103</v>
      </c>
      <c r="B278">
        <v>13</v>
      </c>
      <c r="C278" t="s">
        <v>79</v>
      </c>
      <c r="D278" t="s">
        <v>635</v>
      </c>
      <c r="E278">
        <v>10</v>
      </c>
      <c r="F278">
        <v>18</v>
      </c>
      <c r="G278">
        <v>1</v>
      </c>
      <c r="H278">
        <v>33</v>
      </c>
      <c r="I278">
        <f>Cocina[[#This Row],[Precio Unitario]]*Cocina[[#This Row],[Cantidad Ordenada]]</f>
        <v>18</v>
      </c>
      <c r="J278">
        <f>(Cocina[[#This Row],[Precio Unitario]]-Cocina[[#This Row],[Costo Unitario]])*Cocina[[#This Row],[Cantidad Ordenada]]</f>
        <v>8</v>
      </c>
      <c r="K278" s="4">
        <f>Cocina[[#This Row],[Ganancia neta]]/_xlfn.XLOOKUP(Cocina[[#This Row],[Número de Orden]],Sala[Número de Orden],Sala[Monto total],"fracaso",0,1)</f>
        <v>0.1095890410958904</v>
      </c>
      <c r="L278" t="s">
        <v>608</v>
      </c>
    </row>
    <row r="279" spans="1:12" x14ac:dyDescent="0.25">
      <c r="A279">
        <v>104</v>
      </c>
      <c r="B279">
        <v>14</v>
      </c>
      <c r="C279" t="s">
        <v>200</v>
      </c>
      <c r="D279" t="s">
        <v>633</v>
      </c>
      <c r="E279">
        <v>14</v>
      </c>
      <c r="F279">
        <v>23</v>
      </c>
      <c r="G279">
        <v>2</v>
      </c>
      <c r="H279">
        <v>43</v>
      </c>
      <c r="I279">
        <f>Cocina[[#This Row],[Precio Unitario]]*Cocina[[#This Row],[Cantidad Ordenada]]</f>
        <v>46</v>
      </c>
      <c r="J279">
        <f>(Cocina[[#This Row],[Precio Unitario]]-Cocina[[#This Row],[Costo Unitario]])*Cocina[[#This Row],[Cantidad Ordenada]]</f>
        <v>18</v>
      </c>
      <c r="K279" s="4">
        <f>Cocina[[#This Row],[Ganancia neta]]/_xlfn.XLOOKUP(Cocina[[#This Row],[Número de Orden]],Sala[Número de Orden],Sala[Monto total],"fracaso",0,1)</f>
        <v>0.23376623376623376</v>
      </c>
      <c r="L279" t="s">
        <v>608</v>
      </c>
    </row>
    <row r="280" spans="1:12" x14ac:dyDescent="0.25">
      <c r="A280">
        <v>104</v>
      </c>
      <c r="B280">
        <v>14</v>
      </c>
      <c r="C280" t="s">
        <v>116</v>
      </c>
      <c r="D280" t="s">
        <v>620</v>
      </c>
      <c r="E280">
        <v>19</v>
      </c>
      <c r="F280">
        <v>31</v>
      </c>
      <c r="G280">
        <v>1</v>
      </c>
      <c r="H280">
        <v>12</v>
      </c>
      <c r="I280">
        <f>Cocina[[#This Row],[Precio Unitario]]*Cocina[[#This Row],[Cantidad Ordenada]]</f>
        <v>31</v>
      </c>
      <c r="J280">
        <f>(Cocina[[#This Row],[Precio Unitario]]-Cocina[[#This Row],[Costo Unitario]])*Cocina[[#This Row],[Cantidad Ordenada]]</f>
        <v>12</v>
      </c>
      <c r="K280" s="4">
        <f>Cocina[[#This Row],[Ganancia neta]]/_xlfn.XLOOKUP(Cocina[[#This Row],[Número de Orden]],Sala[Número de Orden],Sala[Monto total],"fracaso",0,1)</f>
        <v>0.15584415584415584</v>
      </c>
      <c r="L280" t="s">
        <v>607</v>
      </c>
    </row>
    <row r="281" spans="1:12" x14ac:dyDescent="0.25">
      <c r="A281">
        <v>105</v>
      </c>
      <c r="B281">
        <v>14</v>
      </c>
      <c r="C281" t="s">
        <v>146</v>
      </c>
      <c r="D281" t="s">
        <v>632</v>
      </c>
      <c r="E281">
        <v>12</v>
      </c>
      <c r="F281">
        <v>20</v>
      </c>
      <c r="G281">
        <v>3</v>
      </c>
      <c r="H281">
        <v>9</v>
      </c>
      <c r="I281">
        <f>Cocina[[#This Row],[Precio Unitario]]*Cocina[[#This Row],[Cantidad Ordenada]]</f>
        <v>60</v>
      </c>
      <c r="J281">
        <f>(Cocina[[#This Row],[Precio Unitario]]-Cocina[[#This Row],[Costo Unitario]])*Cocina[[#This Row],[Cantidad Ordenada]]</f>
        <v>24</v>
      </c>
      <c r="K281" s="4">
        <f>Cocina[[#This Row],[Ganancia neta]]/_xlfn.XLOOKUP(Cocina[[#This Row],[Número de Orden]],Sala[Número de Orden],Sala[Monto total],"fracaso",0,1)</f>
        <v>0.1702127659574468</v>
      </c>
      <c r="L281" t="s">
        <v>607</v>
      </c>
    </row>
    <row r="282" spans="1:12" x14ac:dyDescent="0.25">
      <c r="A282">
        <v>105</v>
      </c>
      <c r="B282">
        <v>14</v>
      </c>
      <c r="C282" t="s">
        <v>106</v>
      </c>
      <c r="D282" t="s">
        <v>621</v>
      </c>
      <c r="E282">
        <v>16</v>
      </c>
      <c r="F282">
        <v>27</v>
      </c>
      <c r="G282">
        <v>3</v>
      </c>
      <c r="H282">
        <v>34</v>
      </c>
      <c r="I282">
        <f>Cocina[[#This Row],[Precio Unitario]]*Cocina[[#This Row],[Cantidad Ordenada]]</f>
        <v>81</v>
      </c>
      <c r="J282">
        <f>(Cocina[[#This Row],[Precio Unitario]]-Cocina[[#This Row],[Costo Unitario]])*Cocina[[#This Row],[Cantidad Ordenada]]</f>
        <v>33</v>
      </c>
      <c r="K282" s="4">
        <f>Cocina[[#This Row],[Ganancia neta]]/_xlfn.XLOOKUP(Cocina[[#This Row],[Número de Orden]],Sala[Número de Orden],Sala[Monto total],"fracaso",0,1)</f>
        <v>0.23404255319148937</v>
      </c>
      <c r="L282" t="s">
        <v>607</v>
      </c>
    </row>
    <row r="283" spans="1:12" x14ac:dyDescent="0.25">
      <c r="A283">
        <v>106</v>
      </c>
      <c r="B283">
        <v>15</v>
      </c>
      <c r="C283" t="s">
        <v>55</v>
      </c>
      <c r="D283" t="s">
        <v>631</v>
      </c>
      <c r="E283">
        <v>20</v>
      </c>
      <c r="F283">
        <v>34</v>
      </c>
      <c r="G283">
        <v>2</v>
      </c>
      <c r="H283">
        <v>29</v>
      </c>
      <c r="I283">
        <f>Cocina[[#This Row],[Precio Unitario]]*Cocina[[#This Row],[Cantidad Ordenada]]</f>
        <v>68</v>
      </c>
      <c r="J283">
        <f>(Cocina[[#This Row],[Precio Unitario]]-Cocina[[#This Row],[Costo Unitario]])*Cocina[[#This Row],[Cantidad Ordenada]]</f>
        <v>28</v>
      </c>
      <c r="K283" s="4">
        <f>Cocina[[#This Row],[Ganancia neta]]/_xlfn.XLOOKUP(Cocina[[#This Row],[Número de Orden]],Sala[Número de Orden],Sala[Monto total],"fracaso",0,1)</f>
        <v>0.41176470588235292</v>
      </c>
      <c r="L283" t="s">
        <v>607</v>
      </c>
    </row>
    <row r="284" spans="1:12" x14ac:dyDescent="0.25">
      <c r="A284">
        <v>107</v>
      </c>
      <c r="B284">
        <v>11</v>
      </c>
      <c r="C284" t="s">
        <v>247</v>
      </c>
      <c r="D284" t="s">
        <v>629</v>
      </c>
      <c r="E284">
        <v>19</v>
      </c>
      <c r="F284">
        <v>32</v>
      </c>
      <c r="G284">
        <v>2</v>
      </c>
      <c r="H284">
        <v>48</v>
      </c>
      <c r="I284">
        <f>Cocina[[#This Row],[Precio Unitario]]*Cocina[[#This Row],[Cantidad Ordenada]]</f>
        <v>64</v>
      </c>
      <c r="J284">
        <f>(Cocina[[#This Row],[Precio Unitario]]-Cocina[[#This Row],[Costo Unitario]])*Cocina[[#This Row],[Cantidad Ordenada]]</f>
        <v>26</v>
      </c>
      <c r="K284" s="4">
        <f>Cocina[[#This Row],[Ganancia neta]]/_xlfn.XLOOKUP(Cocina[[#This Row],[Número de Orden]],Sala[Número de Orden],Sala[Monto total],"fracaso",0,1)</f>
        <v>0.10276679841897234</v>
      </c>
      <c r="L284" t="s">
        <v>607</v>
      </c>
    </row>
    <row r="285" spans="1:12" x14ac:dyDescent="0.25">
      <c r="A285">
        <v>107</v>
      </c>
      <c r="B285">
        <v>11</v>
      </c>
      <c r="C285" t="s">
        <v>38</v>
      </c>
      <c r="D285" t="s">
        <v>624</v>
      </c>
      <c r="E285">
        <v>17</v>
      </c>
      <c r="F285">
        <v>29</v>
      </c>
      <c r="G285">
        <v>3</v>
      </c>
      <c r="H285">
        <v>51</v>
      </c>
      <c r="I285">
        <f>Cocina[[#This Row],[Precio Unitario]]*Cocina[[#This Row],[Cantidad Ordenada]]</f>
        <v>87</v>
      </c>
      <c r="J285">
        <f>(Cocina[[#This Row],[Precio Unitario]]-Cocina[[#This Row],[Costo Unitario]])*Cocina[[#This Row],[Cantidad Ordenada]]</f>
        <v>36</v>
      </c>
      <c r="K285" s="4">
        <f>Cocina[[#This Row],[Ganancia neta]]/_xlfn.XLOOKUP(Cocina[[#This Row],[Número de Orden]],Sala[Número de Orden],Sala[Monto total],"fracaso",0,1)</f>
        <v>0.14229249011857709</v>
      </c>
      <c r="L285" t="s">
        <v>608</v>
      </c>
    </row>
    <row r="286" spans="1:12" x14ac:dyDescent="0.25">
      <c r="A286">
        <v>107</v>
      </c>
      <c r="B286">
        <v>11</v>
      </c>
      <c r="C286" t="s">
        <v>55</v>
      </c>
      <c r="D286" t="s">
        <v>631</v>
      </c>
      <c r="E286">
        <v>20</v>
      </c>
      <c r="F286">
        <v>34</v>
      </c>
      <c r="G286">
        <v>3</v>
      </c>
      <c r="H286">
        <v>42</v>
      </c>
      <c r="I286">
        <f>Cocina[[#This Row],[Precio Unitario]]*Cocina[[#This Row],[Cantidad Ordenada]]</f>
        <v>102</v>
      </c>
      <c r="J286">
        <f>(Cocina[[#This Row],[Precio Unitario]]-Cocina[[#This Row],[Costo Unitario]])*Cocina[[#This Row],[Cantidad Ordenada]]</f>
        <v>42</v>
      </c>
      <c r="K286" s="4">
        <f>Cocina[[#This Row],[Ganancia neta]]/_xlfn.XLOOKUP(Cocina[[#This Row],[Número de Orden]],Sala[Número de Orden],Sala[Monto total],"fracaso",0,1)</f>
        <v>0.16600790513833993</v>
      </c>
      <c r="L286" t="s">
        <v>608</v>
      </c>
    </row>
    <row r="287" spans="1:12" x14ac:dyDescent="0.25">
      <c r="A287">
        <v>108</v>
      </c>
      <c r="B287">
        <v>3</v>
      </c>
      <c r="C287" t="s">
        <v>38</v>
      </c>
      <c r="D287" t="s">
        <v>624</v>
      </c>
      <c r="E287">
        <v>17</v>
      </c>
      <c r="F287">
        <v>29</v>
      </c>
      <c r="G287">
        <v>2</v>
      </c>
      <c r="H287">
        <v>23</v>
      </c>
      <c r="I287">
        <f>Cocina[[#This Row],[Precio Unitario]]*Cocina[[#This Row],[Cantidad Ordenada]]</f>
        <v>58</v>
      </c>
      <c r="J287">
        <f>(Cocina[[#This Row],[Precio Unitario]]-Cocina[[#This Row],[Costo Unitario]])*Cocina[[#This Row],[Cantidad Ordenada]]</f>
        <v>24</v>
      </c>
      <c r="K287" s="4">
        <f>Cocina[[#This Row],[Ganancia neta]]/_xlfn.XLOOKUP(Cocina[[#This Row],[Número de Orden]],Sala[Número de Orden],Sala[Monto total],"fracaso",0,1)</f>
        <v>0.19354838709677419</v>
      </c>
      <c r="L287" t="s">
        <v>607</v>
      </c>
    </row>
    <row r="288" spans="1:12" x14ac:dyDescent="0.25">
      <c r="A288">
        <v>108</v>
      </c>
      <c r="B288">
        <v>3</v>
      </c>
      <c r="C288" t="s">
        <v>79</v>
      </c>
      <c r="D288" t="s">
        <v>635</v>
      </c>
      <c r="E288">
        <v>10</v>
      </c>
      <c r="F288">
        <v>18</v>
      </c>
      <c r="G288">
        <v>1</v>
      </c>
      <c r="H288">
        <v>10</v>
      </c>
      <c r="I288">
        <f>Cocina[[#This Row],[Precio Unitario]]*Cocina[[#This Row],[Cantidad Ordenada]]</f>
        <v>18</v>
      </c>
      <c r="J288">
        <f>(Cocina[[#This Row],[Precio Unitario]]-Cocina[[#This Row],[Costo Unitario]])*Cocina[[#This Row],[Cantidad Ordenada]]</f>
        <v>8</v>
      </c>
      <c r="K288" s="4">
        <f>Cocina[[#This Row],[Ganancia neta]]/_xlfn.XLOOKUP(Cocina[[#This Row],[Número de Orden]],Sala[Número de Orden],Sala[Monto total],"fracaso",0,1)</f>
        <v>6.4516129032258063E-2</v>
      </c>
      <c r="L288" t="s">
        <v>608</v>
      </c>
    </row>
    <row r="289" spans="1:12" x14ac:dyDescent="0.25">
      <c r="A289">
        <v>108</v>
      </c>
      <c r="B289">
        <v>3</v>
      </c>
      <c r="C289" t="s">
        <v>146</v>
      </c>
      <c r="D289" t="s">
        <v>632</v>
      </c>
      <c r="E289">
        <v>12</v>
      </c>
      <c r="F289">
        <v>20</v>
      </c>
      <c r="G289">
        <v>1</v>
      </c>
      <c r="H289">
        <v>26</v>
      </c>
      <c r="I289">
        <f>Cocina[[#This Row],[Precio Unitario]]*Cocina[[#This Row],[Cantidad Ordenada]]</f>
        <v>20</v>
      </c>
      <c r="J289">
        <f>(Cocina[[#This Row],[Precio Unitario]]-Cocina[[#This Row],[Costo Unitario]])*Cocina[[#This Row],[Cantidad Ordenada]]</f>
        <v>8</v>
      </c>
      <c r="K289" s="4">
        <f>Cocina[[#This Row],[Ganancia neta]]/_xlfn.XLOOKUP(Cocina[[#This Row],[Número de Orden]],Sala[Número de Orden],Sala[Monto total],"fracaso",0,1)</f>
        <v>6.4516129032258063E-2</v>
      </c>
      <c r="L289" t="s">
        <v>608</v>
      </c>
    </row>
    <row r="290" spans="1:12" x14ac:dyDescent="0.25">
      <c r="A290">
        <v>108</v>
      </c>
      <c r="B290">
        <v>3</v>
      </c>
      <c r="C290" t="s">
        <v>42</v>
      </c>
      <c r="D290" t="s">
        <v>626</v>
      </c>
      <c r="E290">
        <v>16</v>
      </c>
      <c r="F290">
        <v>28</v>
      </c>
      <c r="G290">
        <v>1</v>
      </c>
      <c r="H290">
        <v>56</v>
      </c>
      <c r="I290">
        <f>Cocina[[#This Row],[Precio Unitario]]*Cocina[[#This Row],[Cantidad Ordenada]]</f>
        <v>28</v>
      </c>
      <c r="J290">
        <f>(Cocina[[#This Row],[Precio Unitario]]-Cocina[[#This Row],[Costo Unitario]])*Cocina[[#This Row],[Cantidad Ordenada]]</f>
        <v>12</v>
      </c>
      <c r="K290" s="4">
        <f>Cocina[[#This Row],[Ganancia neta]]/_xlfn.XLOOKUP(Cocina[[#This Row],[Número de Orden]],Sala[Número de Orden],Sala[Monto total],"fracaso",0,1)</f>
        <v>9.6774193548387094E-2</v>
      </c>
      <c r="L290" t="s">
        <v>607</v>
      </c>
    </row>
    <row r="291" spans="1:12" x14ac:dyDescent="0.25">
      <c r="A291">
        <v>109</v>
      </c>
      <c r="B291">
        <v>10</v>
      </c>
      <c r="C291" t="s">
        <v>55</v>
      </c>
      <c r="D291" t="s">
        <v>631</v>
      </c>
      <c r="E291">
        <v>20</v>
      </c>
      <c r="F291">
        <v>34</v>
      </c>
      <c r="G291">
        <v>3</v>
      </c>
      <c r="H291">
        <v>54</v>
      </c>
      <c r="I291">
        <f>Cocina[[#This Row],[Precio Unitario]]*Cocina[[#This Row],[Cantidad Ordenada]]</f>
        <v>102</v>
      </c>
      <c r="J291">
        <f>(Cocina[[#This Row],[Precio Unitario]]-Cocina[[#This Row],[Costo Unitario]])*Cocina[[#This Row],[Cantidad Ordenada]]</f>
        <v>42</v>
      </c>
      <c r="K291" s="4">
        <f>Cocina[[#This Row],[Ganancia neta]]/_xlfn.XLOOKUP(Cocina[[#This Row],[Número de Orden]],Sala[Número de Orden],Sala[Monto total],"fracaso",0,1)</f>
        <v>0.24852071005917159</v>
      </c>
      <c r="L291" t="s">
        <v>608</v>
      </c>
    </row>
    <row r="292" spans="1:12" x14ac:dyDescent="0.25">
      <c r="A292">
        <v>109</v>
      </c>
      <c r="B292">
        <v>10</v>
      </c>
      <c r="C292" t="s">
        <v>200</v>
      </c>
      <c r="D292" t="s">
        <v>633</v>
      </c>
      <c r="E292">
        <v>14</v>
      </c>
      <c r="F292">
        <v>23</v>
      </c>
      <c r="G292">
        <v>1</v>
      </c>
      <c r="H292">
        <v>26</v>
      </c>
      <c r="I292">
        <f>Cocina[[#This Row],[Precio Unitario]]*Cocina[[#This Row],[Cantidad Ordenada]]</f>
        <v>23</v>
      </c>
      <c r="J292">
        <f>(Cocina[[#This Row],[Precio Unitario]]-Cocina[[#This Row],[Costo Unitario]])*Cocina[[#This Row],[Cantidad Ordenada]]</f>
        <v>9</v>
      </c>
      <c r="K292" s="4">
        <f>Cocina[[#This Row],[Ganancia neta]]/_xlfn.XLOOKUP(Cocina[[#This Row],[Número de Orden]],Sala[Número de Orden],Sala[Monto total],"fracaso",0,1)</f>
        <v>5.3254437869822487E-2</v>
      </c>
      <c r="L292" t="s">
        <v>608</v>
      </c>
    </row>
    <row r="293" spans="1:12" x14ac:dyDescent="0.25">
      <c r="A293">
        <v>109</v>
      </c>
      <c r="B293">
        <v>10</v>
      </c>
      <c r="C293" t="s">
        <v>203</v>
      </c>
      <c r="D293" t="s">
        <v>630</v>
      </c>
      <c r="E293">
        <v>13</v>
      </c>
      <c r="F293">
        <v>22</v>
      </c>
      <c r="G293">
        <v>2</v>
      </c>
      <c r="H293">
        <v>38</v>
      </c>
      <c r="I293">
        <f>Cocina[[#This Row],[Precio Unitario]]*Cocina[[#This Row],[Cantidad Ordenada]]</f>
        <v>44</v>
      </c>
      <c r="J293">
        <f>(Cocina[[#This Row],[Precio Unitario]]-Cocina[[#This Row],[Costo Unitario]])*Cocina[[#This Row],[Cantidad Ordenada]]</f>
        <v>18</v>
      </c>
      <c r="K293" s="4">
        <f>Cocina[[#This Row],[Ganancia neta]]/_xlfn.XLOOKUP(Cocina[[#This Row],[Número de Orden]],Sala[Número de Orden],Sala[Monto total],"fracaso",0,1)</f>
        <v>0.10650887573964497</v>
      </c>
      <c r="L293" t="s">
        <v>607</v>
      </c>
    </row>
    <row r="294" spans="1:12" x14ac:dyDescent="0.25">
      <c r="A294">
        <v>110</v>
      </c>
      <c r="B294">
        <v>5</v>
      </c>
      <c r="C294" t="s">
        <v>38</v>
      </c>
      <c r="D294" t="s">
        <v>624</v>
      </c>
      <c r="E294">
        <v>17</v>
      </c>
      <c r="F294">
        <v>29</v>
      </c>
      <c r="G294">
        <v>2</v>
      </c>
      <c r="H294">
        <v>38</v>
      </c>
      <c r="I294">
        <f>Cocina[[#This Row],[Precio Unitario]]*Cocina[[#This Row],[Cantidad Ordenada]]</f>
        <v>58</v>
      </c>
      <c r="J294">
        <f>(Cocina[[#This Row],[Precio Unitario]]-Cocina[[#This Row],[Costo Unitario]])*Cocina[[#This Row],[Cantidad Ordenada]]</f>
        <v>24</v>
      </c>
      <c r="K294" s="4">
        <f>Cocina[[#This Row],[Ganancia neta]]/_xlfn.XLOOKUP(Cocina[[#This Row],[Número de Orden]],Sala[Número de Orden],Sala[Monto total],"fracaso",0,1)</f>
        <v>0.14723926380368099</v>
      </c>
      <c r="L294" t="s">
        <v>607</v>
      </c>
    </row>
    <row r="295" spans="1:12" x14ac:dyDescent="0.25">
      <c r="A295">
        <v>110</v>
      </c>
      <c r="B295">
        <v>5</v>
      </c>
      <c r="C295" t="s">
        <v>155</v>
      </c>
      <c r="D295" t="s">
        <v>636</v>
      </c>
      <c r="E295">
        <v>15</v>
      </c>
      <c r="F295">
        <v>26</v>
      </c>
      <c r="G295">
        <v>3</v>
      </c>
      <c r="H295">
        <v>27</v>
      </c>
      <c r="I295">
        <f>Cocina[[#This Row],[Precio Unitario]]*Cocina[[#This Row],[Cantidad Ordenada]]</f>
        <v>78</v>
      </c>
      <c r="J295">
        <f>(Cocina[[#This Row],[Precio Unitario]]-Cocina[[#This Row],[Costo Unitario]])*Cocina[[#This Row],[Cantidad Ordenada]]</f>
        <v>33</v>
      </c>
      <c r="K295" s="4">
        <f>Cocina[[#This Row],[Ganancia neta]]/_xlfn.XLOOKUP(Cocina[[#This Row],[Número de Orden]],Sala[Número de Orden],Sala[Monto total],"fracaso",0,1)</f>
        <v>0.20245398773006135</v>
      </c>
      <c r="L295" t="s">
        <v>607</v>
      </c>
    </row>
    <row r="296" spans="1:12" x14ac:dyDescent="0.25">
      <c r="A296">
        <v>110</v>
      </c>
      <c r="B296">
        <v>5</v>
      </c>
      <c r="C296" t="s">
        <v>106</v>
      </c>
      <c r="D296" t="s">
        <v>621</v>
      </c>
      <c r="E296">
        <v>16</v>
      </c>
      <c r="F296">
        <v>27</v>
      </c>
      <c r="G296">
        <v>1</v>
      </c>
      <c r="H296">
        <v>56</v>
      </c>
      <c r="I296">
        <f>Cocina[[#This Row],[Precio Unitario]]*Cocina[[#This Row],[Cantidad Ordenada]]</f>
        <v>27</v>
      </c>
      <c r="J296">
        <f>(Cocina[[#This Row],[Precio Unitario]]-Cocina[[#This Row],[Costo Unitario]])*Cocina[[#This Row],[Cantidad Ordenada]]</f>
        <v>11</v>
      </c>
      <c r="K296" s="4">
        <f>Cocina[[#This Row],[Ganancia neta]]/_xlfn.XLOOKUP(Cocina[[#This Row],[Número de Orden]],Sala[Número de Orden],Sala[Monto total],"fracaso",0,1)</f>
        <v>6.7484662576687116E-2</v>
      </c>
      <c r="L296" t="s">
        <v>608</v>
      </c>
    </row>
    <row r="297" spans="1:12" x14ac:dyDescent="0.25">
      <c r="A297">
        <v>111</v>
      </c>
      <c r="B297">
        <v>3</v>
      </c>
      <c r="C297" t="s">
        <v>247</v>
      </c>
      <c r="D297" t="s">
        <v>629</v>
      </c>
      <c r="E297">
        <v>19</v>
      </c>
      <c r="F297">
        <v>32</v>
      </c>
      <c r="G297">
        <v>1</v>
      </c>
      <c r="H297">
        <v>47</v>
      </c>
      <c r="I297">
        <f>Cocina[[#This Row],[Precio Unitario]]*Cocina[[#This Row],[Cantidad Ordenada]]</f>
        <v>32</v>
      </c>
      <c r="J297">
        <f>(Cocina[[#This Row],[Precio Unitario]]-Cocina[[#This Row],[Costo Unitario]])*Cocina[[#This Row],[Cantidad Ordenada]]</f>
        <v>13</v>
      </c>
      <c r="K297" s="4">
        <f>Cocina[[#This Row],[Ganancia neta]]/_xlfn.XLOOKUP(Cocina[[#This Row],[Número de Orden]],Sala[Número de Orden],Sala[Monto total],"fracaso",0,1)</f>
        <v>6.3725490196078427E-2</v>
      </c>
      <c r="L297" t="s">
        <v>608</v>
      </c>
    </row>
    <row r="298" spans="1:12" x14ac:dyDescent="0.25">
      <c r="A298">
        <v>111</v>
      </c>
      <c r="B298">
        <v>3</v>
      </c>
      <c r="C298" t="s">
        <v>203</v>
      </c>
      <c r="D298" t="s">
        <v>630</v>
      </c>
      <c r="E298">
        <v>13</v>
      </c>
      <c r="F298">
        <v>22</v>
      </c>
      <c r="G298">
        <v>3</v>
      </c>
      <c r="H298">
        <v>5</v>
      </c>
      <c r="I298">
        <f>Cocina[[#This Row],[Precio Unitario]]*Cocina[[#This Row],[Cantidad Ordenada]]</f>
        <v>66</v>
      </c>
      <c r="J298">
        <f>(Cocina[[#This Row],[Precio Unitario]]-Cocina[[#This Row],[Costo Unitario]])*Cocina[[#This Row],[Cantidad Ordenada]]</f>
        <v>27</v>
      </c>
      <c r="K298" s="4">
        <f>Cocina[[#This Row],[Ganancia neta]]/_xlfn.XLOOKUP(Cocina[[#This Row],[Número de Orden]],Sala[Número de Orden],Sala[Monto total],"fracaso",0,1)</f>
        <v>0.13235294117647059</v>
      </c>
      <c r="L298" t="s">
        <v>607</v>
      </c>
    </row>
    <row r="299" spans="1:12" x14ac:dyDescent="0.25">
      <c r="A299">
        <v>111</v>
      </c>
      <c r="B299">
        <v>3</v>
      </c>
      <c r="C299" t="s">
        <v>158</v>
      </c>
      <c r="D299" t="s">
        <v>617</v>
      </c>
      <c r="E299">
        <v>14</v>
      </c>
      <c r="F299">
        <v>24</v>
      </c>
      <c r="G299">
        <v>2</v>
      </c>
      <c r="H299">
        <v>48</v>
      </c>
      <c r="I299">
        <f>Cocina[[#This Row],[Precio Unitario]]*Cocina[[#This Row],[Cantidad Ordenada]]</f>
        <v>48</v>
      </c>
      <c r="J299">
        <f>(Cocina[[#This Row],[Precio Unitario]]-Cocina[[#This Row],[Costo Unitario]])*Cocina[[#This Row],[Cantidad Ordenada]]</f>
        <v>20</v>
      </c>
      <c r="K299" s="4">
        <f>Cocina[[#This Row],[Ganancia neta]]/_xlfn.XLOOKUP(Cocina[[#This Row],[Número de Orden]],Sala[Número de Orden],Sala[Monto total],"fracaso",0,1)</f>
        <v>9.8039215686274508E-2</v>
      </c>
      <c r="L299" t="s">
        <v>607</v>
      </c>
    </row>
    <row r="300" spans="1:12" x14ac:dyDescent="0.25">
      <c r="A300">
        <v>111</v>
      </c>
      <c r="B300">
        <v>3</v>
      </c>
      <c r="C300" t="s">
        <v>38</v>
      </c>
      <c r="D300" t="s">
        <v>624</v>
      </c>
      <c r="E300">
        <v>17</v>
      </c>
      <c r="F300">
        <v>29</v>
      </c>
      <c r="G300">
        <v>2</v>
      </c>
      <c r="H300">
        <v>37</v>
      </c>
      <c r="I300">
        <f>Cocina[[#This Row],[Precio Unitario]]*Cocina[[#This Row],[Cantidad Ordenada]]</f>
        <v>58</v>
      </c>
      <c r="J300">
        <f>(Cocina[[#This Row],[Precio Unitario]]-Cocina[[#This Row],[Costo Unitario]])*Cocina[[#This Row],[Cantidad Ordenada]]</f>
        <v>24</v>
      </c>
      <c r="K300" s="4">
        <f>Cocina[[#This Row],[Ganancia neta]]/_xlfn.XLOOKUP(Cocina[[#This Row],[Número de Orden]],Sala[Número de Orden],Sala[Monto total],"fracaso",0,1)</f>
        <v>0.11764705882352941</v>
      </c>
      <c r="L300" t="s">
        <v>608</v>
      </c>
    </row>
    <row r="301" spans="1:12" x14ac:dyDescent="0.25">
      <c r="A301">
        <v>112</v>
      </c>
      <c r="B301">
        <v>6</v>
      </c>
      <c r="C301" t="s">
        <v>146</v>
      </c>
      <c r="D301" t="s">
        <v>632</v>
      </c>
      <c r="E301">
        <v>12</v>
      </c>
      <c r="F301">
        <v>20</v>
      </c>
      <c r="G301">
        <v>1</v>
      </c>
      <c r="H301">
        <v>16</v>
      </c>
      <c r="I301">
        <f>Cocina[[#This Row],[Precio Unitario]]*Cocina[[#This Row],[Cantidad Ordenada]]</f>
        <v>20</v>
      </c>
      <c r="J301">
        <f>(Cocina[[#This Row],[Precio Unitario]]-Cocina[[#This Row],[Costo Unitario]])*Cocina[[#This Row],[Cantidad Ordenada]]</f>
        <v>8</v>
      </c>
      <c r="K301" s="4">
        <f>Cocina[[#This Row],[Ganancia neta]]/_xlfn.XLOOKUP(Cocina[[#This Row],[Número de Orden]],Sala[Número de Orden],Sala[Monto total],"fracaso",0,1)</f>
        <v>0.4</v>
      </c>
      <c r="L301" t="s">
        <v>608</v>
      </c>
    </row>
    <row r="302" spans="1:12" x14ac:dyDescent="0.25">
      <c r="A302">
        <v>113</v>
      </c>
      <c r="B302">
        <v>4</v>
      </c>
      <c r="C302" t="s">
        <v>55</v>
      </c>
      <c r="D302" t="s">
        <v>631</v>
      </c>
      <c r="E302">
        <v>20</v>
      </c>
      <c r="F302">
        <v>34</v>
      </c>
      <c r="G302">
        <v>2</v>
      </c>
      <c r="H302">
        <v>51</v>
      </c>
      <c r="I302">
        <f>Cocina[[#This Row],[Precio Unitario]]*Cocina[[#This Row],[Cantidad Ordenada]]</f>
        <v>68</v>
      </c>
      <c r="J302">
        <f>(Cocina[[#This Row],[Precio Unitario]]-Cocina[[#This Row],[Costo Unitario]])*Cocina[[#This Row],[Cantidad Ordenada]]</f>
        <v>28</v>
      </c>
      <c r="K302" s="4">
        <f>Cocina[[#This Row],[Ganancia neta]]/_xlfn.XLOOKUP(Cocina[[#This Row],[Número de Orden]],Sala[Número de Orden],Sala[Monto total],"fracaso",0,1)</f>
        <v>0.41176470588235292</v>
      </c>
      <c r="L302" t="s">
        <v>607</v>
      </c>
    </row>
    <row r="303" spans="1:12" x14ac:dyDescent="0.25">
      <c r="A303">
        <v>114</v>
      </c>
      <c r="B303">
        <v>7</v>
      </c>
      <c r="C303" t="s">
        <v>68</v>
      </c>
      <c r="D303" t="s">
        <v>619</v>
      </c>
      <c r="E303">
        <v>18</v>
      </c>
      <c r="F303">
        <v>30</v>
      </c>
      <c r="G303">
        <v>3</v>
      </c>
      <c r="H303">
        <v>36</v>
      </c>
      <c r="I303">
        <f>Cocina[[#This Row],[Precio Unitario]]*Cocina[[#This Row],[Cantidad Ordenada]]</f>
        <v>90</v>
      </c>
      <c r="J303">
        <f>(Cocina[[#This Row],[Precio Unitario]]-Cocina[[#This Row],[Costo Unitario]])*Cocina[[#This Row],[Cantidad Ordenada]]</f>
        <v>36</v>
      </c>
      <c r="K303" s="4">
        <f>Cocina[[#This Row],[Ganancia neta]]/_xlfn.XLOOKUP(Cocina[[#This Row],[Número de Orden]],Sala[Número de Orden],Sala[Monto total],"fracaso",0,1)</f>
        <v>0.14229249011857709</v>
      </c>
      <c r="L303" t="s">
        <v>607</v>
      </c>
    </row>
    <row r="304" spans="1:12" x14ac:dyDescent="0.25">
      <c r="A304">
        <v>114</v>
      </c>
      <c r="B304">
        <v>7</v>
      </c>
      <c r="C304" t="s">
        <v>38</v>
      </c>
      <c r="D304" t="s">
        <v>624</v>
      </c>
      <c r="E304">
        <v>17</v>
      </c>
      <c r="F304">
        <v>29</v>
      </c>
      <c r="G304">
        <v>3</v>
      </c>
      <c r="H304">
        <v>22</v>
      </c>
      <c r="I304">
        <f>Cocina[[#This Row],[Precio Unitario]]*Cocina[[#This Row],[Cantidad Ordenada]]</f>
        <v>87</v>
      </c>
      <c r="J304">
        <f>(Cocina[[#This Row],[Precio Unitario]]-Cocina[[#This Row],[Costo Unitario]])*Cocina[[#This Row],[Cantidad Ordenada]]</f>
        <v>36</v>
      </c>
      <c r="K304" s="4">
        <f>Cocina[[#This Row],[Ganancia neta]]/_xlfn.XLOOKUP(Cocina[[#This Row],[Número de Orden]],Sala[Número de Orden],Sala[Monto total],"fracaso",0,1)</f>
        <v>0.14229249011857709</v>
      </c>
      <c r="L304" t="s">
        <v>607</v>
      </c>
    </row>
    <row r="305" spans="1:12" x14ac:dyDescent="0.25">
      <c r="A305">
        <v>114</v>
      </c>
      <c r="B305">
        <v>7</v>
      </c>
      <c r="C305" t="s">
        <v>79</v>
      </c>
      <c r="D305" t="s">
        <v>635</v>
      </c>
      <c r="E305">
        <v>10</v>
      </c>
      <c r="F305">
        <v>18</v>
      </c>
      <c r="G305">
        <v>3</v>
      </c>
      <c r="H305">
        <v>31</v>
      </c>
      <c r="I305">
        <f>Cocina[[#This Row],[Precio Unitario]]*Cocina[[#This Row],[Cantidad Ordenada]]</f>
        <v>54</v>
      </c>
      <c r="J305">
        <f>(Cocina[[#This Row],[Precio Unitario]]-Cocina[[#This Row],[Costo Unitario]])*Cocina[[#This Row],[Cantidad Ordenada]]</f>
        <v>24</v>
      </c>
      <c r="K305" s="4">
        <f>Cocina[[#This Row],[Ganancia neta]]/_xlfn.XLOOKUP(Cocina[[#This Row],[Número de Orden]],Sala[Número de Orden],Sala[Monto total],"fracaso",0,1)</f>
        <v>9.4861660079051377E-2</v>
      </c>
      <c r="L305" t="s">
        <v>608</v>
      </c>
    </row>
    <row r="306" spans="1:12" x14ac:dyDescent="0.25">
      <c r="A306">
        <v>114</v>
      </c>
      <c r="B306">
        <v>7</v>
      </c>
      <c r="C306" t="s">
        <v>203</v>
      </c>
      <c r="D306" t="s">
        <v>630</v>
      </c>
      <c r="E306">
        <v>13</v>
      </c>
      <c r="F306">
        <v>22</v>
      </c>
      <c r="G306">
        <v>1</v>
      </c>
      <c r="H306">
        <v>42</v>
      </c>
      <c r="I306">
        <f>Cocina[[#This Row],[Precio Unitario]]*Cocina[[#This Row],[Cantidad Ordenada]]</f>
        <v>22</v>
      </c>
      <c r="J306">
        <f>(Cocina[[#This Row],[Precio Unitario]]-Cocina[[#This Row],[Costo Unitario]])*Cocina[[#This Row],[Cantidad Ordenada]]</f>
        <v>9</v>
      </c>
      <c r="K306" s="4">
        <f>Cocina[[#This Row],[Ganancia neta]]/_xlfn.XLOOKUP(Cocina[[#This Row],[Número de Orden]],Sala[Número de Orden],Sala[Monto total],"fracaso",0,1)</f>
        <v>3.5573122529644272E-2</v>
      </c>
      <c r="L306" t="s">
        <v>608</v>
      </c>
    </row>
    <row r="307" spans="1:12" x14ac:dyDescent="0.25">
      <c r="A307">
        <v>115</v>
      </c>
      <c r="B307">
        <v>12</v>
      </c>
      <c r="C307" t="s">
        <v>106</v>
      </c>
      <c r="D307" t="s">
        <v>621</v>
      </c>
      <c r="E307">
        <v>16</v>
      </c>
      <c r="F307">
        <v>27</v>
      </c>
      <c r="G307">
        <v>3</v>
      </c>
      <c r="H307">
        <v>23</v>
      </c>
      <c r="I307">
        <f>Cocina[[#This Row],[Precio Unitario]]*Cocina[[#This Row],[Cantidad Ordenada]]</f>
        <v>81</v>
      </c>
      <c r="J307">
        <f>(Cocina[[#This Row],[Precio Unitario]]-Cocina[[#This Row],[Costo Unitario]])*Cocina[[#This Row],[Cantidad Ordenada]]</f>
        <v>33</v>
      </c>
      <c r="K307" s="4">
        <f>Cocina[[#This Row],[Ganancia neta]]/_xlfn.XLOOKUP(Cocina[[#This Row],[Número de Orden]],Sala[Número de Orden],Sala[Monto total],"fracaso",0,1)</f>
        <v>0.13924050632911392</v>
      </c>
      <c r="L307" t="s">
        <v>608</v>
      </c>
    </row>
    <row r="308" spans="1:12" x14ac:dyDescent="0.25">
      <c r="A308">
        <v>115</v>
      </c>
      <c r="B308">
        <v>12</v>
      </c>
      <c r="C308" t="s">
        <v>68</v>
      </c>
      <c r="D308" t="s">
        <v>619</v>
      </c>
      <c r="E308">
        <v>18</v>
      </c>
      <c r="F308">
        <v>30</v>
      </c>
      <c r="G308">
        <v>2</v>
      </c>
      <c r="H308">
        <v>32</v>
      </c>
      <c r="I308">
        <f>Cocina[[#This Row],[Precio Unitario]]*Cocina[[#This Row],[Cantidad Ordenada]]</f>
        <v>60</v>
      </c>
      <c r="J308">
        <f>(Cocina[[#This Row],[Precio Unitario]]-Cocina[[#This Row],[Costo Unitario]])*Cocina[[#This Row],[Cantidad Ordenada]]</f>
        <v>24</v>
      </c>
      <c r="K308" s="4">
        <f>Cocina[[#This Row],[Ganancia neta]]/_xlfn.XLOOKUP(Cocina[[#This Row],[Número de Orden]],Sala[Número de Orden],Sala[Monto total],"fracaso",0,1)</f>
        <v>0.10126582278481013</v>
      </c>
      <c r="L308" t="s">
        <v>608</v>
      </c>
    </row>
    <row r="309" spans="1:12" x14ac:dyDescent="0.25">
      <c r="A309">
        <v>115</v>
      </c>
      <c r="B309">
        <v>12</v>
      </c>
      <c r="C309" t="s">
        <v>247</v>
      </c>
      <c r="D309" t="s">
        <v>629</v>
      </c>
      <c r="E309">
        <v>19</v>
      </c>
      <c r="F309">
        <v>32</v>
      </c>
      <c r="G309">
        <v>3</v>
      </c>
      <c r="H309">
        <v>43</v>
      </c>
      <c r="I309">
        <f>Cocina[[#This Row],[Precio Unitario]]*Cocina[[#This Row],[Cantidad Ordenada]]</f>
        <v>96</v>
      </c>
      <c r="J309">
        <f>(Cocina[[#This Row],[Precio Unitario]]-Cocina[[#This Row],[Costo Unitario]])*Cocina[[#This Row],[Cantidad Ordenada]]</f>
        <v>39</v>
      </c>
      <c r="K309" s="4">
        <f>Cocina[[#This Row],[Ganancia neta]]/_xlfn.XLOOKUP(Cocina[[#This Row],[Número de Orden]],Sala[Número de Orden],Sala[Monto total],"fracaso",0,1)</f>
        <v>0.16455696202531644</v>
      </c>
      <c r="L309" t="s">
        <v>608</v>
      </c>
    </row>
    <row r="310" spans="1:12" x14ac:dyDescent="0.25">
      <c r="A310">
        <v>116</v>
      </c>
      <c r="B310">
        <v>8</v>
      </c>
      <c r="C310" t="s">
        <v>247</v>
      </c>
      <c r="D310" t="s">
        <v>629</v>
      </c>
      <c r="E310">
        <v>19</v>
      </c>
      <c r="F310">
        <v>32</v>
      </c>
      <c r="G310">
        <v>3</v>
      </c>
      <c r="H310">
        <v>54</v>
      </c>
      <c r="I310">
        <f>Cocina[[#This Row],[Precio Unitario]]*Cocina[[#This Row],[Cantidad Ordenada]]</f>
        <v>96</v>
      </c>
      <c r="J310">
        <f>(Cocina[[#This Row],[Precio Unitario]]-Cocina[[#This Row],[Costo Unitario]])*Cocina[[#This Row],[Cantidad Ordenada]]</f>
        <v>39</v>
      </c>
      <c r="K310" s="4">
        <f>Cocina[[#This Row],[Ganancia neta]]/_xlfn.XLOOKUP(Cocina[[#This Row],[Número de Orden]],Sala[Número de Orden],Sala[Monto total],"fracaso",0,1)</f>
        <v>0.1449814126394052</v>
      </c>
      <c r="L310" t="s">
        <v>608</v>
      </c>
    </row>
    <row r="311" spans="1:12" x14ac:dyDescent="0.25">
      <c r="A311">
        <v>116</v>
      </c>
      <c r="B311">
        <v>8</v>
      </c>
      <c r="C311" t="s">
        <v>26</v>
      </c>
      <c r="D311" t="s">
        <v>628</v>
      </c>
      <c r="E311">
        <v>21</v>
      </c>
      <c r="F311">
        <v>35</v>
      </c>
      <c r="G311">
        <v>1</v>
      </c>
      <c r="H311">
        <v>21</v>
      </c>
      <c r="I311">
        <f>Cocina[[#This Row],[Precio Unitario]]*Cocina[[#This Row],[Cantidad Ordenada]]</f>
        <v>35</v>
      </c>
      <c r="J311">
        <f>(Cocina[[#This Row],[Precio Unitario]]-Cocina[[#This Row],[Costo Unitario]])*Cocina[[#This Row],[Cantidad Ordenada]]</f>
        <v>14</v>
      </c>
      <c r="K311" s="4">
        <f>Cocina[[#This Row],[Ganancia neta]]/_xlfn.XLOOKUP(Cocina[[#This Row],[Número de Orden]],Sala[Número de Orden],Sala[Monto total],"fracaso",0,1)</f>
        <v>5.204460966542751E-2</v>
      </c>
      <c r="L311" t="s">
        <v>607</v>
      </c>
    </row>
    <row r="312" spans="1:12" x14ac:dyDescent="0.25">
      <c r="A312">
        <v>116</v>
      </c>
      <c r="B312">
        <v>8</v>
      </c>
      <c r="C312" t="s">
        <v>73</v>
      </c>
      <c r="D312" t="s">
        <v>623</v>
      </c>
      <c r="E312">
        <v>22</v>
      </c>
      <c r="F312">
        <v>36</v>
      </c>
      <c r="G312">
        <v>1</v>
      </c>
      <c r="H312">
        <v>26</v>
      </c>
      <c r="I312">
        <f>Cocina[[#This Row],[Precio Unitario]]*Cocina[[#This Row],[Cantidad Ordenada]]</f>
        <v>36</v>
      </c>
      <c r="J312">
        <f>(Cocina[[#This Row],[Precio Unitario]]-Cocina[[#This Row],[Costo Unitario]])*Cocina[[#This Row],[Cantidad Ordenada]]</f>
        <v>14</v>
      </c>
      <c r="K312" s="4">
        <f>Cocina[[#This Row],[Ganancia neta]]/_xlfn.XLOOKUP(Cocina[[#This Row],[Número de Orden]],Sala[Número de Orden],Sala[Monto total],"fracaso",0,1)</f>
        <v>5.204460966542751E-2</v>
      </c>
      <c r="L312" t="s">
        <v>608</v>
      </c>
    </row>
    <row r="313" spans="1:12" x14ac:dyDescent="0.25">
      <c r="A313">
        <v>116</v>
      </c>
      <c r="B313">
        <v>8</v>
      </c>
      <c r="C313" t="s">
        <v>55</v>
      </c>
      <c r="D313" t="s">
        <v>631</v>
      </c>
      <c r="E313">
        <v>20</v>
      </c>
      <c r="F313">
        <v>34</v>
      </c>
      <c r="G313">
        <v>3</v>
      </c>
      <c r="H313">
        <v>28</v>
      </c>
      <c r="I313">
        <f>Cocina[[#This Row],[Precio Unitario]]*Cocina[[#This Row],[Cantidad Ordenada]]</f>
        <v>102</v>
      </c>
      <c r="J313">
        <f>(Cocina[[#This Row],[Precio Unitario]]-Cocina[[#This Row],[Costo Unitario]])*Cocina[[#This Row],[Cantidad Ordenada]]</f>
        <v>42</v>
      </c>
      <c r="K313" s="4">
        <f>Cocina[[#This Row],[Ganancia neta]]/_xlfn.XLOOKUP(Cocina[[#This Row],[Número de Orden]],Sala[Número de Orden],Sala[Monto total],"fracaso",0,1)</f>
        <v>0.15613382899628253</v>
      </c>
      <c r="L313" t="s">
        <v>608</v>
      </c>
    </row>
    <row r="314" spans="1:12" x14ac:dyDescent="0.25">
      <c r="A314">
        <v>117</v>
      </c>
      <c r="B314">
        <v>8</v>
      </c>
      <c r="C314" t="s">
        <v>26</v>
      </c>
      <c r="D314" t="s">
        <v>628</v>
      </c>
      <c r="E314">
        <v>21</v>
      </c>
      <c r="F314">
        <v>35</v>
      </c>
      <c r="G314">
        <v>2</v>
      </c>
      <c r="H314">
        <v>8</v>
      </c>
      <c r="I314">
        <f>Cocina[[#This Row],[Precio Unitario]]*Cocina[[#This Row],[Cantidad Ordenada]]</f>
        <v>70</v>
      </c>
      <c r="J314">
        <f>(Cocina[[#This Row],[Precio Unitario]]-Cocina[[#This Row],[Costo Unitario]])*Cocina[[#This Row],[Cantidad Ordenada]]</f>
        <v>28</v>
      </c>
      <c r="K314" s="4">
        <f>Cocina[[#This Row],[Ganancia neta]]/_xlfn.XLOOKUP(Cocina[[#This Row],[Número de Orden]],Sala[Número de Orden],Sala[Monto total],"fracaso",0,1)</f>
        <v>0.4</v>
      </c>
      <c r="L314" t="s">
        <v>608</v>
      </c>
    </row>
    <row r="315" spans="1:12" x14ac:dyDescent="0.25">
      <c r="A315">
        <v>118</v>
      </c>
      <c r="B315">
        <v>13</v>
      </c>
      <c r="C315" t="s">
        <v>79</v>
      </c>
      <c r="D315" t="s">
        <v>635</v>
      </c>
      <c r="E315">
        <v>10</v>
      </c>
      <c r="F315">
        <v>18</v>
      </c>
      <c r="G315">
        <v>3</v>
      </c>
      <c r="H315">
        <v>39</v>
      </c>
      <c r="I315">
        <f>Cocina[[#This Row],[Precio Unitario]]*Cocina[[#This Row],[Cantidad Ordenada]]</f>
        <v>54</v>
      </c>
      <c r="J315">
        <f>(Cocina[[#This Row],[Precio Unitario]]-Cocina[[#This Row],[Costo Unitario]])*Cocina[[#This Row],[Cantidad Ordenada]]</f>
        <v>24</v>
      </c>
      <c r="K315" s="4">
        <f>Cocina[[#This Row],[Ganancia neta]]/_xlfn.XLOOKUP(Cocina[[#This Row],[Número de Orden]],Sala[Número de Orden],Sala[Monto total],"fracaso",0,1)</f>
        <v>0.11483253588516747</v>
      </c>
      <c r="L315" t="s">
        <v>607</v>
      </c>
    </row>
    <row r="316" spans="1:12" x14ac:dyDescent="0.25">
      <c r="A316">
        <v>118</v>
      </c>
      <c r="B316">
        <v>13</v>
      </c>
      <c r="C316" t="s">
        <v>200</v>
      </c>
      <c r="D316" t="s">
        <v>633</v>
      </c>
      <c r="E316">
        <v>14</v>
      </c>
      <c r="F316">
        <v>23</v>
      </c>
      <c r="G316">
        <v>3</v>
      </c>
      <c r="H316">
        <v>22</v>
      </c>
      <c r="I316">
        <f>Cocina[[#This Row],[Precio Unitario]]*Cocina[[#This Row],[Cantidad Ordenada]]</f>
        <v>69</v>
      </c>
      <c r="J316">
        <f>(Cocina[[#This Row],[Precio Unitario]]-Cocina[[#This Row],[Costo Unitario]])*Cocina[[#This Row],[Cantidad Ordenada]]</f>
        <v>27</v>
      </c>
      <c r="K316" s="4">
        <f>Cocina[[#This Row],[Ganancia neta]]/_xlfn.XLOOKUP(Cocina[[#This Row],[Número de Orden]],Sala[Número de Orden],Sala[Monto total],"fracaso",0,1)</f>
        <v>0.12918660287081341</v>
      </c>
      <c r="L316" t="s">
        <v>608</v>
      </c>
    </row>
    <row r="317" spans="1:12" x14ac:dyDescent="0.25">
      <c r="A317">
        <v>118</v>
      </c>
      <c r="B317">
        <v>13</v>
      </c>
      <c r="C317" t="s">
        <v>106</v>
      </c>
      <c r="D317" t="s">
        <v>621</v>
      </c>
      <c r="E317">
        <v>16</v>
      </c>
      <c r="F317">
        <v>27</v>
      </c>
      <c r="G317">
        <v>2</v>
      </c>
      <c r="H317">
        <v>52</v>
      </c>
      <c r="I317">
        <f>Cocina[[#This Row],[Precio Unitario]]*Cocina[[#This Row],[Cantidad Ordenada]]</f>
        <v>54</v>
      </c>
      <c r="J317">
        <f>(Cocina[[#This Row],[Precio Unitario]]-Cocina[[#This Row],[Costo Unitario]])*Cocina[[#This Row],[Cantidad Ordenada]]</f>
        <v>22</v>
      </c>
      <c r="K317" s="4">
        <f>Cocina[[#This Row],[Ganancia neta]]/_xlfn.XLOOKUP(Cocina[[#This Row],[Número de Orden]],Sala[Número de Orden],Sala[Monto total],"fracaso",0,1)</f>
        <v>0.10526315789473684</v>
      </c>
      <c r="L317" t="s">
        <v>608</v>
      </c>
    </row>
    <row r="318" spans="1:12" x14ac:dyDescent="0.25">
      <c r="A318">
        <v>118</v>
      </c>
      <c r="B318">
        <v>13</v>
      </c>
      <c r="C318" t="s">
        <v>247</v>
      </c>
      <c r="D318" t="s">
        <v>629</v>
      </c>
      <c r="E318">
        <v>19</v>
      </c>
      <c r="F318">
        <v>32</v>
      </c>
      <c r="G318">
        <v>1</v>
      </c>
      <c r="H318">
        <v>23</v>
      </c>
      <c r="I318">
        <f>Cocina[[#This Row],[Precio Unitario]]*Cocina[[#This Row],[Cantidad Ordenada]]</f>
        <v>32</v>
      </c>
      <c r="J318">
        <f>(Cocina[[#This Row],[Precio Unitario]]-Cocina[[#This Row],[Costo Unitario]])*Cocina[[#This Row],[Cantidad Ordenada]]</f>
        <v>13</v>
      </c>
      <c r="K318" s="4">
        <f>Cocina[[#This Row],[Ganancia neta]]/_xlfn.XLOOKUP(Cocina[[#This Row],[Número de Orden]],Sala[Número de Orden],Sala[Monto total],"fracaso",0,1)</f>
        <v>6.2200956937799042E-2</v>
      </c>
      <c r="L318" t="s">
        <v>608</v>
      </c>
    </row>
    <row r="319" spans="1:12" x14ac:dyDescent="0.25">
      <c r="A319">
        <v>119</v>
      </c>
      <c r="B319">
        <v>17</v>
      </c>
      <c r="C319" t="s">
        <v>155</v>
      </c>
      <c r="D319" t="s">
        <v>636</v>
      </c>
      <c r="E319">
        <v>15</v>
      </c>
      <c r="F319">
        <v>26</v>
      </c>
      <c r="G319">
        <v>1</v>
      </c>
      <c r="H319">
        <v>7</v>
      </c>
      <c r="I319">
        <f>Cocina[[#This Row],[Precio Unitario]]*Cocina[[#This Row],[Cantidad Ordenada]]</f>
        <v>26</v>
      </c>
      <c r="J319">
        <f>(Cocina[[#This Row],[Precio Unitario]]-Cocina[[#This Row],[Costo Unitario]])*Cocina[[#This Row],[Cantidad Ordenada]]</f>
        <v>11</v>
      </c>
      <c r="K319" s="4">
        <f>Cocina[[#This Row],[Ganancia neta]]/_xlfn.XLOOKUP(Cocina[[#This Row],[Número de Orden]],Sala[Número de Orden],Sala[Monto total],"fracaso",0,1)</f>
        <v>8.2089552238805971E-2</v>
      </c>
      <c r="L319" t="s">
        <v>607</v>
      </c>
    </row>
    <row r="320" spans="1:12" x14ac:dyDescent="0.25">
      <c r="A320">
        <v>119</v>
      </c>
      <c r="B320">
        <v>17</v>
      </c>
      <c r="C320" t="s">
        <v>73</v>
      </c>
      <c r="D320" t="s">
        <v>623</v>
      </c>
      <c r="E320">
        <v>22</v>
      </c>
      <c r="F320">
        <v>36</v>
      </c>
      <c r="G320">
        <v>2</v>
      </c>
      <c r="H320">
        <v>13</v>
      </c>
      <c r="I320">
        <f>Cocina[[#This Row],[Precio Unitario]]*Cocina[[#This Row],[Cantidad Ordenada]]</f>
        <v>72</v>
      </c>
      <c r="J320">
        <f>(Cocina[[#This Row],[Precio Unitario]]-Cocina[[#This Row],[Costo Unitario]])*Cocina[[#This Row],[Cantidad Ordenada]]</f>
        <v>28</v>
      </c>
      <c r="K320" s="4">
        <f>Cocina[[#This Row],[Ganancia neta]]/_xlfn.XLOOKUP(Cocina[[#This Row],[Número de Orden]],Sala[Número de Orden],Sala[Monto total],"fracaso",0,1)</f>
        <v>0.20895522388059701</v>
      </c>
      <c r="L320" t="s">
        <v>608</v>
      </c>
    </row>
    <row r="321" spans="1:12" x14ac:dyDescent="0.25">
      <c r="A321">
        <v>119</v>
      </c>
      <c r="B321">
        <v>17</v>
      </c>
      <c r="C321" t="s">
        <v>79</v>
      </c>
      <c r="D321" t="s">
        <v>635</v>
      </c>
      <c r="E321">
        <v>10</v>
      </c>
      <c r="F321">
        <v>18</v>
      </c>
      <c r="G321">
        <v>2</v>
      </c>
      <c r="H321">
        <v>34</v>
      </c>
      <c r="I321">
        <f>Cocina[[#This Row],[Precio Unitario]]*Cocina[[#This Row],[Cantidad Ordenada]]</f>
        <v>36</v>
      </c>
      <c r="J321">
        <f>(Cocina[[#This Row],[Precio Unitario]]-Cocina[[#This Row],[Costo Unitario]])*Cocina[[#This Row],[Cantidad Ordenada]]</f>
        <v>16</v>
      </c>
      <c r="K321" s="4">
        <f>Cocina[[#This Row],[Ganancia neta]]/_xlfn.XLOOKUP(Cocina[[#This Row],[Número de Orden]],Sala[Número de Orden],Sala[Monto total],"fracaso",0,1)</f>
        <v>0.11940298507462686</v>
      </c>
      <c r="L321" t="s">
        <v>608</v>
      </c>
    </row>
    <row r="322" spans="1:12" x14ac:dyDescent="0.25">
      <c r="A322">
        <v>120</v>
      </c>
      <c r="B322">
        <v>4</v>
      </c>
      <c r="C322" t="s">
        <v>116</v>
      </c>
      <c r="D322" t="s">
        <v>620</v>
      </c>
      <c r="E322">
        <v>19</v>
      </c>
      <c r="F322">
        <v>31</v>
      </c>
      <c r="G322">
        <v>3</v>
      </c>
      <c r="H322">
        <v>56</v>
      </c>
      <c r="I322">
        <f>Cocina[[#This Row],[Precio Unitario]]*Cocina[[#This Row],[Cantidad Ordenada]]</f>
        <v>93</v>
      </c>
      <c r="J322">
        <f>(Cocina[[#This Row],[Precio Unitario]]-Cocina[[#This Row],[Costo Unitario]])*Cocina[[#This Row],[Cantidad Ordenada]]</f>
        <v>36</v>
      </c>
      <c r="K322" s="4">
        <f>Cocina[[#This Row],[Ganancia neta]]/_xlfn.XLOOKUP(Cocina[[#This Row],[Número de Orden]],Sala[Número de Orden],Sala[Monto total],"fracaso",0,1)</f>
        <v>0.24827586206896551</v>
      </c>
      <c r="L322" t="s">
        <v>608</v>
      </c>
    </row>
    <row r="323" spans="1:12" x14ac:dyDescent="0.25">
      <c r="A323">
        <v>120</v>
      </c>
      <c r="B323">
        <v>4</v>
      </c>
      <c r="C323" t="s">
        <v>155</v>
      </c>
      <c r="D323" t="s">
        <v>636</v>
      </c>
      <c r="E323">
        <v>15</v>
      </c>
      <c r="F323">
        <v>26</v>
      </c>
      <c r="G323">
        <v>2</v>
      </c>
      <c r="H323">
        <v>41</v>
      </c>
      <c r="I323">
        <f>Cocina[[#This Row],[Precio Unitario]]*Cocina[[#This Row],[Cantidad Ordenada]]</f>
        <v>52</v>
      </c>
      <c r="J323">
        <f>(Cocina[[#This Row],[Precio Unitario]]-Cocina[[#This Row],[Costo Unitario]])*Cocina[[#This Row],[Cantidad Ordenada]]</f>
        <v>22</v>
      </c>
      <c r="K323" s="4">
        <f>Cocina[[#This Row],[Ganancia neta]]/_xlfn.XLOOKUP(Cocina[[#This Row],[Número de Orden]],Sala[Número de Orden],Sala[Monto total],"fracaso",0,1)</f>
        <v>0.15172413793103448</v>
      </c>
      <c r="L323" t="s">
        <v>608</v>
      </c>
    </row>
    <row r="324" spans="1:12" x14ac:dyDescent="0.25">
      <c r="A324">
        <v>121</v>
      </c>
      <c r="B324">
        <v>5</v>
      </c>
      <c r="C324" t="s">
        <v>155</v>
      </c>
      <c r="D324" t="s">
        <v>636</v>
      </c>
      <c r="E324">
        <v>15</v>
      </c>
      <c r="F324">
        <v>26</v>
      </c>
      <c r="G324">
        <v>2</v>
      </c>
      <c r="H324">
        <v>38</v>
      </c>
      <c r="I324">
        <f>Cocina[[#This Row],[Precio Unitario]]*Cocina[[#This Row],[Cantidad Ordenada]]</f>
        <v>52</v>
      </c>
      <c r="J324">
        <f>(Cocina[[#This Row],[Precio Unitario]]-Cocina[[#This Row],[Costo Unitario]])*Cocina[[#This Row],[Cantidad Ordenada]]</f>
        <v>22</v>
      </c>
      <c r="K324" s="4">
        <f>Cocina[[#This Row],[Ganancia neta]]/_xlfn.XLOOKUP(Cocina[[#This Row],[Número de Orden]],Sala[Número de Orden],Sala[Monto total],"fracaso",0,1)</f>
        <v>0.42307692307692307</v>
      </c>
      <c r="L324" t="s">
        <v>607</v>
      </c>
    </row>
    <row r="325" spans="1:12" x14ac:dyDescent="0.25">
      <c r="A325">
        <v>122</v>
      </c>
      <c r="B325">
        <v>6</v>
      </c>
      <c r="C325" t="s">
        <v>26</v>
      </c>
      <c r="D325" t="s">
        <v>628</v>
      </c>
      <c r="E325">
        <v>21</v>
      </c>
      <c r="F325">
        <v>35</v>
      </c>
      <c r="G325">
        <v>3</v>
      </c>
      <c r="H325">
        <v>32</v>
      </c>
      <c r="I325">
        <f>Cocina[[#This Row],[Precio Unitario]]*Cocina[[#This Row],[Cantidad Ordenada]]</f>
        <v>105</v>
      </c>
      <c r="J325">
        <f>(Cocina[[#This Row],[Precio Unitario]]-Cocina[[#This Row],[Costo Unitario]])*Cocina[[#This Row],[Cantidad Ordenada]]</f>
        <v>42</v>
      </c>
      <c r="K325" s="4">
        <f>Cocina[[#This Row],[Ganancia neta]]/_xlfn.XLOOKUP(Cocina[[#This Row],[Número de Orden]],Sala[Número de Orden],Sala[Monto total],"fracaso",0,1)</f>
        <v>0.4</v>
      </c>
      <c r="L325" t="s">
        <v>607</v>
      </c>
    </row>
    <row r="326" spans="1:12" x14ac:dyDescent="0.25">
      <c r="A326">
        <v>123</v>
      </c>
      <c r="B326">
        <v>16</v>
      </c>
      <c r="C326" t="s">
        <v>158</v>
      </c>
      <c r="D326" t="s">
        <v>617</v>
      </c>
      <c r="E326">
        <v>14</v>
      </c>
      <c r="F326">
        <v>24</v>
      </c>
      <c r="G326">
        <v>1</v>
      </c>
      <c r="H326">
        <v>33</v>
      </c>
      <c r="I326">
        <f>Cocina[[#This Row],[Precio Unitario]]*Cocina[[#This Row],[Cantidad Ordenada]]</f>
        <v>24</v>
      </c>
      <c r="J326">
        <f>(Cocina[[#This Row],[Precio Unitario]]-Cocina[[#This Row],[Costo Unitario]])*Cocina[[#This Row],[Cantidad Ordenada]]</f>
        <v>10</v>
      </c>
      <c r="K326" s="4">
        <f>Cocina[[#This Row],[Ganancia neta]]/_xlfn.XLOOKUP(Cocina[[#This Row],[Número de Orden]],Sala[Número de Orden],Sala[Monto total],"fracaso",0,1)</f>
        <v>0.41666666666666669</v>
      </c>
      <c r="L326" t="s">
        <v>608</v>
      </c>
    </row>
    <row r="327" spans="1:12" x14ac:dyDescent="0.25">
      <c r="A327">
        <v>124</v>
      </c>
      <c r="B327">
        <v>16</v>
      </c>
      <c r="C327" t="s">
        <v>146</v>
      </c>
      <c r="D327" t="s">
        <v>632</v>
      </c>
      <c r="E327">
        <v>12</v>
      </c>
      <c r="F327">
        <v>20</v>
      </c>
      <c r="G327">
        <v>2</v>
      </c>
      <c r="H327">
        <v>43</v>
      </c>
      <c r="I327">
        <f>Cocina[[#This Row],[Precio Unitario]]*Cocina[[#This Row],[Cantidad Ordenada]]</f>
        <v>40</v>
      </c>
      <c r="J327">
        <f>(Cocina[[#This Row],[Precio Unitario]]-Cocina[[#This Row],[Costo Unitario]])*Cocina[[#This Row],[Cantidad Ordenada]]</f>
        <v>16</v>
      </c>
      <c r="K327" s="4">
        <f>Cocina[[#This Row],[Ganancia neta]]/_xlfn.XLOOKUP(Cocina[[#This Row],[Número de Orden]],Sala[Número de Orden],Sala[Monto total],"fracaso",0,1)</f>
        <v>7.2072072072072071E-2</v>
      </c>
      <c r="L327" t="s">
        <v>607</v>
      </c>
    </row>
    <row r="328" spans="1:12" x14ac:dyDescent="0.25">
      <c r="A328">
        <v>124</v>
      </c>
      <c r="B328">
        <v>16</v>
      </c>
      <c r="C328" t="s">
        <v>122</v>
      </c>
      <c r="D328" t="s">
        <v>637</v>
      </c>
      <c r="E328">
        <v>15</v>
      </c>
      <c r="F328">
        <v>25</v>
      </c>
      <c r="G328">
        <v>1</v>
      </c>
      <c r="H328">
        <v>27</v>
      </c>
      <c r="I328">
        <f>Cocina[[#This Row],[Precio Unitario]]*Cocina[[#This Row],[Cantidad Ordenada]]</f>
        <v>25</v>
      </c>
      <c r="J328">
        <f>(Cocina[[#This Row],[Precio Unitario]]-Cocina[[#This Row],[Costo Unitario]])*Cocina[[#This Row],[Cantidad Ordenada]]</f>
        <v>10</v>
      </c>
      <c r="K328" s="4">
        <f>Cocina[[#This Row],[Ganancia neta]]/_xlfn.XLOOKUP(Cocina[[#This Row],[Número de Orden]],Sala[Número de Orden],Sala[Monto total],"fracaso",0,1)</f>
        <v>4.5045045045045043E-2</v>
      </c>
      <c r="L328" t="s">
        <v>608</v>
      </c>
    </row>
    <row r="329" spans="1:12" x14ac:dyDescent="0.25">
      <c r="A329">
        <v>124</v>
      </c>
      <c r="B329">
        <v>16</v>
      </c>
      <c r="C329" t="s">
        <v>261</v>
      </c>
      <c r="D329" t="s">
        <v>625</v>
      </c>
      <c r="E329">
        <v>20</v>
      </c>
      <c r="F329">
        <v>33</v>
      </c>
      <c r="G329">
        <v>3</v>
      </c>
      <c r="H329">
        <v>9</v>
      </c>
      <c r="I329">
        <f>Cocina[[#This Row],[Precio Unitario]]*Cocina[[#This Row],[Cantidad Ordenada]]</f>
        <v>99</v>
      </c>
      <c r="J329">
        <f>(Cocina[[#This Row],[Precio Unitario]]-Cocina[[#This Row],[Costo Unitario]])*Cocina[[#This Row],[Cantidad Ordenada]]</f>
        <v>39</v>
      </c>
      <c r="K329" s="4">
        <f>Cocina[[#This Row],[Ganancia neta]]/_xlfn.XLOOKUP(Cocina[[#This Row],[Número de Orden]],Sala[Número de Orden],Sala[Monto total],"fracaso",0,1)</f>
        <v>0.17567567567567569</v>
      </c>
      <c r="L329" t="s">
        <v>608</v>
      </c>
    </row>
    <row r="330" spans="1:12" x14ac:dyDescent="0.25">
      <c r="A330">
        <v>124</v>
      </c>
      <c r="B330">
        <v>16</v>
      </c>
      <c r="C330" t="s">
        <v>38</v>
      </c>
      <c r="D330" t="s">
        <v>624</v>
      </c>
      <c r="E330">
        <v>17</v>
      </c>
      <c r="F330">
        <v>29</v>
      </c>
      <c r="G330">
        <v>2</v>
      </c>
      <c r="H330">
        <v>59</v>
      </c>
      <c r="I330">
        <f>Cocina[[#This Row],[Precio Unitario]]*Cocina[[#This Row],[Cantidad Ordenada]]</f>
        <v>58</v>
      </c>
      <c r="J330">
        <f>(Cocina[[#This Row],[Precio Unitario]]-Cocina[[#This Row],[Costo Unitario]])*Cocina[[#This Row],[Cantidad Ordenada]]</f>
        <v>24</v>
      </c>
      <c r="K330" s="4">
        <f>Cocina[[#This Row],[Ganancia neta]]/_xlfn.XLOOKUP(Cocina[[#This Row],[Número de Orden]],Sala[Número de Orden],Sala[Monto total],"fracaso",0,1)</f>
        <v>0.10810810810810811</v>
      </c>
      <c r="L330" t="s">
        <v>608</v>
      </c>
    </row>
    <row r="331" spans="1:12" x14ac:dyDescent="0.25">
      <c r="A331">
        <v>125</v>
      </c>
      <c r="B331">
        <v>14</v>
      </c>
      <c r="C331" t="s">
        <v>42</v>
      </c>
      <c r="D331" t="s">
        <v>626</v>
      </c>
      <c r="E331">
        <v>16</v>
      </c>
      <c r="F331">
        <v>28</v>
      </c>
      <c r="G331">
        <v>2</v>
      </c>
      <c r="H331">
        <v>38</v>
      </c>
      <c r="I331">
        <f>Cocina[[#This Row],[Precio Unitario]]*Cocina[[#This Row],[Cantidad Ordenada]]</f>
        <v>56</v>
      </c>
      <c r="J331">
        <f>(Cocina[[#This Row],[Precio Unitario]]-Cocina[[#This Row],[Costo Unitario]])*Cocina[[#This Row],[Cantidad Ordenada]]</f>
        <v>24</v>
      </c>
      <c r="K331" s="4">
        <f>Cocina[[#This Row],[Ganancia neta]]/_xlfn.XLOOKUP(Cocina[[#This Row],[Número de Orden]],Sala[Número de Orden],Sala[Monto total],"fracaso",0,1)</f>
        <v>0.13043478260869565</v>
      </c>
      <c r="L331" t="s">
        <v>608</v>
      </c>
    </row>
    <row r="332" spans="1:12" x14ac:dyDescent="0.25">
      <c r="A332">
        <v>125</v>
      </c>
      <c r="B332">
        <v>14</v>
      </c>
      <c r="C332" t="s">
        <v>55</v>
      </c>
      <c r="D332" t="s">
        <v>631</v>
      </c>
      <c r="E332">
        <v>20</v>
      </c>
      <c r="F332">
        <v>34</v>
      </c>
      <c r="G332">
        <v>2</v>
      </c>
      <c r="H332">
        <v>15</v>
      </c>
      <c r="I332">
        <f>Cocina[[#This Row],[Precio Unitario]]*Cocina[[#This Row],[Cantidad Ordenada]]</f>
        <v>68</v>
      </c>
      <c r="J332">
        <f>(Cocina[[#This Row],[Precio Unitario]]-Cocina[[#This Row],[Costo Unitario]])*Cocina[[#This Row],[Cantidad Ordenada]]</f>
        <v>28</v>
      </c>
      <c r="K332" s="4">
        <f>Cocina[[#This Row],[Ganancia neta]]/_xlfn.XLOOKUP(Cocina[[#This Row],[Número de Orden]],Sala[Número de Orden],Sala[Monto total],"fracaso",0,1)</f>
        <v>0.15217391304347827</v>
      </c>
      <c r="L332" t="s">
        <v>607</v>
      </c>
    </row>
    <row r="333" spans="1:12" x14ac:dyDescent="0.25">
      <c r="A333">
        <v>125</v>
      </c>
      <c r="B333">
        <v>14</v>
      </c>
      <c r="C333" t="s">
        <v>146</v>
      </c>
      <c r="D333" t="s">
        <v>632</v>
      </c>
      <c r="E333">
        <v>12</v>
      </c>
      <c r="F333">
        <v>20</v>
      </c>
      <c r="G333">
        <v>3</v>
      </c>
      <c r="H333">
        <v>31</v>
      </c>
      <c r="I333">
        <f>Cocina[[#This Row],[Precio Unitario]]*Cocina[[#This Row],[Cantidad Ordenada]]</f>
        <v>60</v>
      </c>
      <c r="J333">
        <f>(Cocina[[#This Row],[Precio Unitario]]-Cocina[[#This Row],[Costo Unitario]])*Cocina[[#This Row],[Cantidad Ordenada]]</f>
        <v>24</v>
      </c>
      <c r="K333" s="4">
        <f>Cocina[[#This Row],[Ganancia neta]]/_xlfn.XLOOKUP(Cocina[[#This Row],[Número de Orden]],Sala[Número de Orden],Sala[Monto total],"fracaso",0,1)</f>
        <v>0.13043478260869565</v>
      </c>
      <c r="L333" t="s">
        <v>607</v>
      </c>
    </row>
    <row r="334" spans="1:12" x14ac:dyDescent="0.25">
      <c r="A334">
        <v>126</v>
      </c>
      <c r="B334">
        <v>18</v>
      </c>
      <c r="C334" t="s">
        <v>42</v>
      </c>
      <c r="D334" t="s">
        <v>626</v>
      </c>
      <c r="E334">
        <v>16</v>
      </c>
      <c r="F334">
        <v>28</v>
      </c>
      <c r="G334">
        <v>1</v>
      </c>
      <c r="H334">
        <v>19</v>
      </c>
      <c r="I334">
        <f>Cocina[[#This Row],[Precio Unitario]]*Cocina[[#This Row],[Cantidad Ordenada]]</f>
        <v>28</v>
      </c>
      <c r="J334">
        <f>(Cocina[[#This Row],[Precio Unitario]]-Cocina[[#This Row],[Costo Unitario]])*Cocina[[#This Row],[Cantidad Ordenada]]</f>
        <v>12</v>
      </c>
      <c r="K334" s="4">
        <f>Cocina[[#This Row],[Ganancia neta]]/_xlfn.XLOOKUP(Cocina[[#This Row],[Número de Orden]],Sala[Número de Orden],Sala[Monto total],"fracaso",0,1)</f>
        <v>7.2727272727272724E-2</v>
      </c>
      <c r="L334" t="s">
        <v>608</v>
      </c>
    </row>
    <row r="335" spans="1:12" x14ac:dyDescent="0.25">
      <c r="A335">
        <v>126</v>
      </c>
      <c r="B335">
        <v>18</v>
      </c>
      <c r="C335" t="s">
        <v>26</v>
      </c>
      <c r="D335" t="s">
        <v>628</v>
      </c>
      <c r="E335">
        <v>21</v>
      </c>
      <c r="F335">
        <v>35</v>
      </c>
      <c r="G335">
        <v>1</v>
      </c>
      <c r="H335">
        <v>40</v>
      </c>
      <c r="I335">
        <f>Cocina[[#This Row],[Precio Unitario]]*Cocina[[#This Row],[Cantidad Ordenada]]</f>
        <v>35</v>
      </c>
      <c r="J335">
        <f>(Cocina[[#This Row],[Precio Unitario]]-Cocina[[#This Row],[Costo Unitario]])*Cocina[[#This Row],[Cantidad Ordenada]]</f>
        <v>14</v>
      </c>
      <c r="K335" s="4">
        <f>Cocina[[#This Row],[Ganancia neta]]/_xlfn.XLOOKUP(Cocina[[#This Row],[Número de Orden]],Sala[Número de Orden],Sala[Monto total],"fracaso",0,1)</f>
        <v>8.4848484848484854E-2</v>
      </c>
      <c r="L335" t="s">
        <v>608</v>
      </c>
    </row>
    <row r="336" spans="1:12" x14ac:dyDescent="0.25">
      <c r="A336">
        <v>126</v>
      </c>
      <c r="B336">
        <v>18</v>
      </c>
      <c r="C336" t="s">
        <v>158</v>
      </c>
      <c r="D336" t="s">
        <v>617</v>
      </c>
      <c r="E336">
        <v>14</v>
      </c>
      <c r="F336">
        <v>24</v>
      </c>
      <c r="G336">
        <v>3</v>
      </c>
      <c r="H336">
        <v>27</v>
      </c>
      <c r="I336">
        <f>Cocina[[#This Row],[Precio Unitario]]*Cocina[[#This Row],[Cantidad Ordenada]]</f>
        <v>72</v>
      </c>
      <c r="J336">
        <f>(Cocina[[#This Row],[Precio Unitario]]-Cocina[[#This Row],[Costo Unitario]])*Cocina[[#This Row],[Cantidad Ordenada]]</f>
        <v>30</v>
      </c>
      <c r="K336" s="4">
        <f>Cocina[[#This Row],[Ganancia neta]]/_xlfn.XLOOKUP(Cocina[[#This Row],[Número de Orden]],Sala[Número de Orden],Sala[Monto total],"fracaso",0,1)</f>
        <v>0.18181818181818182</v>
      </c>
      <c r="L336" t="s">
        <v>607</v>
      </c>
    </row>
    <row r="337" spans="1:12" x14ac:dyDescent="0.25">
      <c r="A337">
        <v>126</v>
      </c>
      <c r="B337">
        <v>18</v>
      </c>
      <c r="C337" t="s">
        <v>68</v>
      </c>
      <c r="D337" t="s">
        <v>619</v>
      </c>
      <c r="E337">
        <v>18</v>
      </c>
      <c r="F337">
        <v>30</v>
      </c>
      <c r="G337">
        <v>1</v>
      </c>
      <c r="H337">
        <v>53</v>
      </c>
      <c r="I337">
        <f>Cocina[[#This Row],[Precio Unitario]]*Cocina[[#This Row],[Cantidad Ordenada]]</f>
        <v>30</v>
      </c>
      <c r="J337">
        <f>(Cocina[[#This Row],[Precio Unitario]]-Cocina[[#This Row],[Costo Unitario]])*Cocina[[#This Row],[Cantidad Ordenada]]</f>
        <v>12</v>
      </c>
      <c r="K337" s="4">
        <f>Cocina[[#This Row],[Ganancia neta]]/_xlfn.XLOOKUP(Cocina[[#This Row],[Número de Orden]],Sala[Número de Orden],Sala[Monto total],"fracaso",0,1)</f>
        <v>7.2727272727272724E-2</v>
      </c>
      <c r="L337" t="s">
        <v>607</v>
      </c>
    </row>
    <row r="338" spans="1:12" x14ac:dyDescent="0.25">
      <c r="A338">
        <v>127</v>
      </c>
      <c r="B338">
        <v>6</v>
      </c>
      <c r="C338" t="s">
        <v>73</v>
      </c>
      <c r="D338" t="s">
        <v>623</v>
      </c>
      <c r="E338">
        <v>22</v>
      </c>
      <c r="F338">
        <v>36</v>
      </c>
      <c r="G338">
        <v>2</v>
      </c>
      <c r="H338">
        <v>30</v>
      </c>
      <c r="I338">
        <f>Cocina[[#This Row],[Precio Unitario]]*Cocina[[#This Row],[Cantidad Ordenada]]</f>
        <v>72</v>
      </c>
      <c r="J338">
        <f>(Cocina[[#This Row],[Precio Unitario]]-Cocina[[#This Row],[Costo Unitario]])*Cocina[[#This Row],[Cantidad Ordenada]]</f>
        <v>28</v>
      </c>
      <c r="K338" s="4">
        <f>Cocina[[#This Row],[Ganancia neta]]/_xlfn.XLOOKUP(Cocina[[#This Row],[Número de Orden]],Sala[Número de Orden],Sala[Monto total],"fracaso",0,1)</f>
        <v>0.3888888888888889</v>
      </c>
      <c r="L338" t="s">
        <v>608</v>
      </c>
    </row>
    <row r="339" spans="1:12" x14ac:dyDescent="0.25">
      <c r="A339">
        <v>128</v>
      </c>
      <c r="B339">
        <v>2</v>
      </c>
      <c r="C339" t="s">
        <v>122</v>
      </c>
      <c r="D339" t="s">
        <v>637</v>
      </c>
      <c r="E339">
        <v>15</v>
      </c>
      <c r="F339">
        <v>25</v>
      </c>
      <c r="G339">
        <v>3</v>
      </c>
      <c r="H339">
        <v>53</v>
      </c>
      <c r="I339">
        <f>Cocina[[#This Row],[Precio Unitario]]*Cocina[[#This Row],[Cantidad Ordenada]]</f>
        <v>75</v>
      </c>
      <c r="J339">
        <f>(Cocina[[#This Row],[Precio Unitario]]-Cocina[[#This Row],[Costo Unitario]])*Cocina[[#This Row],[Cantidad Ordenada]]</f>
        <v>30</v>
      </c>
      <c r="K339" s="4">
        <f>Cocina[[#This Row],[Ganancia neta]]/_xlfn.XLOOKUP(Cocina[[#This Row],[Número de Orden]],Sala[Número de Orden],Sala[Monto total],"fracaso",0,1)</f>
        <v>0.12552301255230125</v>
      </c>
      <c r="L339" t="s">
        <v>607</v>
      </c>
    </row>
    <row r="340" spans="1:12" x14ac:dyDescent="0.25">
      <c r="A340">
        <v>128</v>
      </c>
      <c r="B340">
        <v>2</v>
      </c>
      <c r="C340" t="s">
        <v>79</v>
      </c>
      <c r="D340" t="s">
        <v>635</v>
      </c>
      <c r="E340">
        <v>10</v>
      </c>
      <c r="F340">
        <v>18</v>
      </c>
      <c r="G340">
        <v>3</v>
      </c>
      <c r="H340">
        <v>50</v>
      </c>
      <c r="I340">
        <f>Cocina[[#This Row],[Precio Unitario]]*Cocina[[#This Row],[Cantidad Ordenada]]</f>
        <v>54</v>
      </c>
      <c r="J340">
        <f>(Cocina[[#This Row],[Precio Unitario]]-Cocina[[#This Row],[Costo Unitario]])*Cocina[[#This Row],[Cantidad Ordenada]]</f>
        <v>24</v>
      </c>
      <c r="K340" s="4">
        <f>Cocina[[#This Row],[Ganancia neta]]/_xlfn.XLOOKUP(Cocina[[#This Row],[Número de Orden]],Sala[Número de Orden],Sala[Monto total],"fracaso",0,1)</f>
        <v>0.100418410041841</v>
      </c>
      <c r="L340" t="s">
        <v>608</v>
      </c>
    </row>
    <row r="341" spans="1:12" x14ac:dyDescent="0.25">
      <c r="A341">
        <v>128</v>
      </c>
      <c r="B341">
        <v>2</v>
      </c>
      <c r="C341" t="s">
        <v>158</v>
      </c>
      <c r="D341" t="s">
        <v>617</v>
      </c>
      <c r="E341">
        <v>14</v>
      </c>
      <c r="F341">
        <v>24</v>
      </c>
      <c r="G341">
        <v>2</v>
      </c>
      <c r="H341">
        <v>35</v>
      </c>
      <c r="I341">
        <f>Cocina[[#This Row],[Precio Unitario]]*Cocina[[#This Row],[Cantidad Ordenada]]</f>
        <v>48</v>
      </c>
      <c r="J341">
        <f>(Cocina[[#This Row],[Precio Unitario]]-Cocina[[#This Row],[Costo Unitario]])*Cocina[[#This Row],[Cantidad Ordenada]]</f>
        <v>20</v>
      </c>
      <c r="K341" s="4">
        <f>Cocina[[#This Row],[Ganancia neta]]/_xlfn.XLOOKUP(Cocina[[#This Row],[Número de Orden]],Sala[Número de Orden],Sala[Monto total],"fracaso",0,1)</f>
        <v>8.3682008368200833E-2</v>
      </c>
      <c r="L341" t="s">
        <v>608</v>
      </c>
    </row>
    <row r="342" spans="1:12" x14ac:dyDescent="0.25">
      <c r="A342">
        <v>128</v>
      </c>
      <c r="B342">
        <v>2</v>
      </c>
      <c r="C342" t="s">
        <v>116</v>
      </c>
      <c r="D342" t="s">
        <v>620</v>
      </c>
      <c r="E342">
        <v>19</v>
      </c>
      <c r="F342">
        <v>31</v>
      </c>
      <c r="G342">
        <v>2</v>
      </c>
      <c r="H342">
        <v>34</v>
      </c>
      <c r="I342">
        <f>Cocina[[#This Row],[Precio Unitario]]*Cocina[[#This Row],[Cantidad Ordenada]]</f>
        <v>62</v>
      </c>
      <c r="J342">
        <f>(Cocina[[#This Row],[Precio Unitario]]-Cocina[[#This Row],[Costo Unitario]])*Cocina[[#This Row],[Cantidad Ordenada]]</f>
        <v>24</v>
      </c>
      <c r="K342" s="4">
        <f>Cocina[[#This Row],[Ganancia neta]]/_xlfn.XLOOKUP(Cocina[[#This Row],[Número de Orden]],Sala[Número de Orden],Sala[Monto total],"fracaso",0,1)</f>
        <v>0.100418410041841</v>
      </c>
      <c r="L342" t="s">
        <v>608</v>
      </c>
    </row>
    <row r="343" spans="1:12" x14ac:dyDescent="0.25">
      <c r="A343">
        <v>129</v>
      </c>
      <c r="B343">
        <v>16</v>
      </c>
      <c r="C343" t="s">
        <v>112</v>
      </c>
      <c r="D343" t="s">
        <v>627</v>
      </c>
      <c r="E343">
        <v>11</v>
      </c>
      <c r="F343">
        <v>19</v>
      </c>
      <c r="G343">
        <v>3</v>
      </c>
      <c r="H343">
        <v>6</v>
      </c>
      <c r="I343">
        <f>Cocina[[#This Row],[Precio Unitario]]*Cocina[[#This Row],[Cantidad Ordenada]]</f>
        <v>57</v>
      </c>
      <c r="J343">
        <f>(Cocina[[#This Row],[Precio Unitario]]-Cocina[[#This Row],[Costo Unitario]])*Cocina[[#This Row],[Cantidad Ordenada]]</f>
        <v>24</v>
      </c>
      <c r="K343" s="4">
        <f>Cocina[[#This Row],[Ganancia neta]]/_xlfn.XLOOKUP(Cocina[[#This Row],[Número de Orden]],Sala[Número de Orden],Sala[Monto total],"fracaso",0,1)</f>
        <v>0.22641509433962265</v>
      </c>
      <c r="L343" t="s">
        <v>608</v>
      </c>
    </row>
    <row r="344" spans="1:12" x14ac:dyDescent="0.25">
      <c r="A344">
        <v>129</v>
      </c>
      <c r="B344">
        <v>16</v>
      </c>
      <c r="C344" t="s">
        <v>146</v>
      </c>
      <c r="D344" t="s">
        <v>632</v>
      </c>
      <c r="E344">
        <v>12</v>
      </c>
      <c r="F344">
        <v>20</v>
      </c>
      <c r="G344">
        <v>1</v>
      </c>
      <c r="H344">
        <v>24</v>
      </c>
      <c r="I344">
        <f>Cocina[[#This Row],[Precio Unitario]]*Cocina[[#This Row],[Cantidad Ordenada]]</f>
        <v>20</v>
      </c>
      <c r="J344">
        <f>(Cocina[[#This Row],[Precio Unitario]]-Cocina[[#This Row],[Costo Unitario]])*Cocina[[#This Row],[Cantidad Ordenada]]</f>
        <v>8</v>
      </c>
      <c r="K344" s="4">
        <f>Cocina[[#This Row],[Ganancia neta]]/_xlfn.XLOOKUP(Cocina[[#This Row],[Número de Orden]],Sala[Número de Orden],Sala[Monto total],"fracaso",0,1)</f>
        <v>7.5471698113207544E-2</v>
      </c>
      <c r="L344" t="s">
        <v>607</v>
      </c>
    </row>
    <row r="345" spans="1:12" x14ac:dyDescent="0.25">
      <c r="A345">
        <v>129</v>
      </c>
      <c r="B345">
        <v>16</v>
      </c>
      <c r="C345" t="s">
        <v>38</v>
      </c>
      <c r="D345" t="s">
        <v>624</v>
      </c>
      <c r="E345">
        <v>17</v>
      </c>
      <c r="F345">
        <v>29</v>
      </c>
      <c r="G345">
        <v>1</v>
      </c>
      <c r="H345">
        <v>50</v>
      </c>
      <c r="I345">
        <f>Cocina[[#This Row],[Precio Unitario]]*Cocina[[#This Row],[Cantidad Ordenada]]</f>
        <v>29</v>
      </c>
      <c r="J345">
        <f>(Cocina[[#This Row],[Precio Unitario]]-Cocina[[#This Row],[Costo Unitario]])*Cocina[[#This Row],[Cantidad Ordenada]]</f>
        <v>12</v>
      </c>
      <c r="K345" s="4">
        <f>Cocina[[#This Row],[Ganancia neta]]/_xlfn.XLOOKUP(Cocina[[#This Row],[Número de Orden]],Sala[Número de Orden],Sala[Monto total],"fracaso",0,1)</f>
        <v>0.11320754716981132</v>
      </c>
      <c r="L345" t="s">
        <v>607</v>
      </c>
    </row>
    <row r="346" spans="1:12" x14ac:dyDescent="0.25">
      <c r="A346">
        <v>130</v>
      </c>
      <c r="B346">
        <v>10</v>
      </c>
      <c r="C346" t="s">
        <v>26</v>
      </c>
      <c r="D346" t="s">
        <v>628</v>
      </c>
      <c r="E346">
        <v>21</v>
      </c>
      <c r="F346">
        <v>35</v>
      </c>
      <c r="G346">
        <v>1</v>
      </c>
      <c r="H346">
        <v>25</v>
      </c>
      <c r="I346">
        <f>Cocina[[#This Row],[Precio Unitario]]*Cocina[[#This Row],[Cantidad Ordenada]]</f>
        <v>35</v>
      </c>
      <c r="J346">
        <f>(Cocina[[#This Row],[Precio Unitario]]-Cocina[[#This Row],[Costo Unitario]])*Cocina[[#This Row],[Cantidad Ordenada]]</f>
        <v>14</v>
      </c>
      <c r="K346" s="4">
        <f>Cocina[[#This Row],[Ganancia neta]]/_xlfn.XLOOKUP(Cocina[[#This Row],[Número de Orden]],Sala[Número de Orden],Sala[Monto total],"fracaso",0,1)</f>
        <v>0.4</v>
      </c>
      <c r="L346" t="s">
        <v>608</v>
      </c>
    </row>
    <row r="347" spans="1:12" x14ac:dyDescent="0.25">
      <c r="A347">
        <v>131</v>
      </c>
      <c r="B347">
        <v>7</v>
      </c>
      <c r="C347" t="s">
        <v>48</v>
      </c>
      <c r="D347" t="s">
        <v>622</v>
      </c>
      <c r="E347">
        <v>25</v>
      </c>
      <c r="F347">
        <v>40</v>
      </c>
      <c r="G347">
        <v>1</v>
      </c>
      <c r="H347">
        <v>43</v>
      </c>
      <c r="I347">
        <f>Cocina[[#This Row],[Precio Unitario]]*Cocina[[#This Row],[Cantidad Ordenada]]</f>
        <v>40</v>
      </c>
      <c r="J347">
        <f>(Cocina[[#This Row],[Precio Unitario]]-Cocina[[#This Row],[Costo Unitario]])*Cocina[[#This Row],[Cantidad Ordenada]]</f>
        <v>15</v>
      </c>
      <c r="K347" s="4">
        <f>Cocina[[#This Row],[Ganancia neta]]/_xlfn.XLOOKUP(Cocina[[#This Row],[Número de Orden]],Sala[Número de Orden],Sala[Monto total],"fracaso",0,1)</f>
        <v>9.5541401273885357E-2</v>
      </c>
      <c r="L347" t="s">
        <v>608</v>
      </c>
    </row>
    <row r="348" spans="1:12" x14ac:dyDescent="0.25">
      <c r="A348">
        <v>131</v>
      </c>
      <c r="B348">
        <v>7</v>
      </c>
      <c r="C348" t="s">
        <v>79</v>
      </c>
      <c r="D348" t="s">
        <v>635</v>
      </c>
      <c r="E348">
        <v>10</v>
      </c>
      <c r="F348">
        <v>18</v>
      </c>
      <c r="G348">
        <v>3</v>
      </c>
      <c r="H348">
        <v>20</v>
      </c>
      <c r="I348">
        <f>Cocina[[#This Row],[Precio Unitario]]*Cocina[[#This Row],[Cantidad Ordenada]]</f>
        <v>54</v>
      </c>
      <c r="J348">
        <f>(Cocina[[#This Row],[Precio Unitario]]-Cocina[[#This Row],[Costo Unitario]])*Cocina[[#This Row],[Cantidad Ordenada]]</f>
        <v>24</v>
      </c>
      <c r="K348" s="4">
        <f>Cocina[[#This Row],[Ganancia neta]]/_xlfn.XLOOKUP(Cocina[[#This Row],[Número de Orden]],Sala[Número de Orden],Sala[Monto total],"fracaso",0,1)</f>
        <v>0.15286624203821655</v>
      </c>
      <c r="L348" t="s">
        <v>607</v>
      </c>
    </row>
    <row r="349" spans="1:12" x14ac:dyDescent="0.25">
      <c r="A349">
        <v>131</v>
      </c>
      <c r="B349">
        <v>7</v>
      </c>
      <c r="C349" t="s">
        <v>70</v>
      </c>
      <c r="D349" t="s">
        <v>634</v>
      </c>
      <c r="E349">
        <v>13</v>
      </c>
      <c r="F349">
        <v>21</v>
      </c>
      <c r="G349">
        <v>3</v>
      </c>
      <c r="H349">
        <v>57</v>
      </c>
      <c r="I349">
        <f>Cocina[[#This Row],[Precio Unitario]]*Cocina[[#This Row],[Cantidad Ordenada]]</f>
        <v>63</v>
      </c>
      <c r="J349">
        <f>(Cocina[[#This Row],[Precio Unitario]]-Cocina[[#This Row],[Costo Unitario]])*Cocina[[#This Row],[Cantidad Ordenada]]</f>
        <v>24</v>
      </c>
      <c r="K349" s="4">
        <f>Cocina[[#This Row],[Ganancia neta]]/_xlfn.XLOOKUP(Cocina[[#This Row],[Número de Orden]],Sala[Número de Orden],Sala[Monto total],"fracaso",0,1)</f>
        <v>0.15286624203821655</v>
      </c>
      <c r="L349" t="s">
        <v>608</v>
      </c>
    </row>
    <row r="350" spans="1:12" x14ac:dyDescent="0.25">
      <c r="A350">
        <v>132</v>
      </c>
      <c r="B350">
        <v>9</v>
      </c>
      <c r="C350" t="s">
        <v>200</v>
      </c>
      <c r="D350" t="s">
        <v>633</v>
      </c>
      <c r="E350">
        <v>14</v>
      </c>
      <c r="F350">
        <v>23</v>
      </c>
      <c r="G350">
        <v>1</v>
      </c>
      <c r="H350">
        <v>6</v>
      </c>
      <c r="I350">
        <f>Cocina[[#This Row],[Precio Unitario]]*Cocina[[#This Row],[Cantidad Ordenada]]</f>
        <v>23</v>
      </c>
      <c r="J350">
        <f>(Cocina[[#This Row],[Precio Unitario]]-Cocina[[#This Row],[Costo Unitario]])*Cocina[[#This Row],[Cantidad Ordenada]]</f>
        <v>9</v>
      </c>
      <c r="K350" s="4">
        <f>Cocina[[#This Row],[Ganancia neta]]/_xlfn.XLOOKUP(Cocina[[#This Row],[Número de Orden]],Sala[Número de Orden],Sala[Monto total],"fracaso",0,1)</f>
        <v>4.3689320388349516E-2</v>
      </c>
      <c r="L350" t="s">
        <v>608</v>
      </c>
    </row>
    <row r="351" spans="1:12" x14ac:dyDescent="0.25">
      <c r="A351">
        <v>132</v>
      </c>
      <c r="B351">
        <v>9</v>
      </c>
      <c r="C351" t="s">
        <v>73</v>
      </c>
      <c r="D351" t="s">
        <v>623</v>
      </c>
      <c r="E351">
        <v>22</v>
      </c>
      <c r="F351">
        <v>36</v>
      </c>
      <c r="G351">
        <v>1</v>
      </c>
      <c r="H351">
        <v>18</v>
      </c>
      <c r="I351">
        <f>Cocina[[#This Row],[Precio Unitario]]*Cocina[[#This Row],[Cantidad Ordenada]]</f>
        <v>36</v>
      </c>
      <c r="J351">
        <f>(Cocina[[#This Row],[Precio Unitario]]-Cocina[[#This Row],[Costo Unitario]])*Cocina[[#This Row],[Cantidad Ordenada]]</f>
        <v>14</v>
      </c>
      <c r="K351" s="4">
        <f>Cocina[[#This Row],[Ganancia neta]]/_xlfn.XLOOKUP(Cocina[[#This Row],[Número de Orden]],Sala[Número de Orden],Sala[Monto total],"fracaso",0,1)</f>
        <v>6.7961165048543687E-2</v>
      </c>
      <c r="L351" t="s">
        <v>607</v>
      </c>
    </row>
    <row r="352" spans="1:12" x14ac:dyDescent="0.25">
      <c r="A352">
        <v>132</v>
      </c>
      <c r="B352">
        <v>9</v>
      </c>
      <c r="C352" t="s">
        <v>70</v>
      </c>
      <c r="D352" t="s">
        <v>634</v>
      </c>
      <c r="E352">
        <v>13</v>
      </c>
      <c r="F352">
        <v>21</v>
      </c>
      <c r="G352">
        <v>2</v>
      </c>
      <c r="H352">
        <v>53</v>
      </c>
      <c r="I352">
        <f>Cocina[[#This Row],[Precio Unitario]]*Cocina[[#This Row],[Cantidad Ordenada]]</f>
        <v>42</v>
      </c>
      <c r="J352">
        <f>(Cocina[[#This Row],[Precio Unitario]]-Cocina[[#This Row],[Costo Unitario]])*Cocina[[#This Row],[Cantidad Ordenada]]</f>
        <v>16</v>
      </c>
      <c r="K352" s="4">
        <f>Cocina[[#This Row],[Ganancia neta]]/_xlfn.XLOOKUP(Cocina[[#This Row],[Número de Orden]],Sala[Número de Orden],Sala[Monto total],"fracaso",0,1)</f>
        <v>7.7669902912621352E-2</v>
      </c>
      <c r="L352" t="s">
        <v>607</v>
      </c>
    </row>
    <row r="353" spans="1:12" x14ac:dyDescent="0.25">
      <c r="A353">
        <v>132</v>
      </c>
      <c r="B353">
        <v>9</v>
      </c>
      <c r="C353" t="s">
        <v>26</v>
      </c>
      <c r="D353" t="s">
        <v>628</v>
      </c>
      <c r="E353">
        <v>21</v>
      </c>
      <c r="F353">
        <v>35</v>
      </c>
      <c r="G353">
        <v>3</v>
      </c>
      <c r="H353">
        <v>25</v>
      </c>
      <c r="I353">
        <f>Cocina[[#This Row],[Precio Unitario]]*Cocina[[#This Row],[Cantidad Ordenada]]</f>
        <v>105</v>
      </c>
      <c r="J353">
        <f>(Cocina[[#This Row],[Precio Unitario]]-Cocina[[#This Row],[Costo Unitario]])*Cocina[[#This Row],[Cantidad Ordenada]]</f>
        <v>42</v>
      </c>
      <c r="K353" s="4">
        <f>Cocina[[#This Row],[Ganancia neta]]/_xlfn.XLOOKUP(Cocina[[#This Row],[Número de Orden]],Sala[Número de Orden],Sala[Monto total],"fracaso",0,1)</f>
        <v>0.20388349514563106</v>
      </c>
      <c r="L353" t="s">
        <v>608</v>
      </c>
    </row>
    <row r="354" spans="1:12" x14ac:dyDescent="0.25">
      <c r="A354">
        <v>133</v>
      </c>
      <c r="B354">
        <v>20</v>
      </c>
      <c r="C354" t="s">
        <v>247</v>
      </c>
      <c r="D354" t="s">
        <v>629</v>
      </c>
      <c r="E354">
        <v>19</v>
      </c>
      <c r="F354">
        <v>32</v>
      </c>
      <c r="G354">
        <v>1</v>
      </c>
      <c r="H354">
        <v>5</v>
      </c>
      <c r="I354">
        <f>Cocina[[#This Row],[Precio Unitario]]*Cocina[[#This Row],[Cantidad Ordenada]]</f>
        <v>32</v>
      </c>
      <c r="J354">
        <f>(Cocina[[#This Row],[Precio Unitario]]-Cocina[[#This Row],[Costo Unitario]])*Cocina[[#This Row],[Cantidad Ordenada]]</f>
        <v>13</v>
      </c>
      <c r="K354" s="4">
        <f>Cocina[[#This Row],[Ganancia neta]]/_xlfn.XLOOKUP(Cocina[[#This Row],[Número de Orden]],Sala[Número de Orden],Sala[Monto total],"fracaso",0,1)</f>
        <v>7.1428571428571425E-2</v>
      </c>
      <c r="L354" t="s">
        <v>607</v>
      </c>
    </row>
    <row r="355" spans="1:12" x14ac:dyDescent="0.25">
      <c r="A355">
        <v>133</v>
      </c>
      <c r="B355">
        <v>20</v>
      </c>
      <c r="C355" t="s">
        <v>55</v>
      </c>
      <c r="D355" t="s">
        <v>631</v>
      </c>
      <c r="E355">
        <v>20</v>
      </c>
      <c r="F355">
        <v>34</v>
      </c>
      <c r="G355">
        <v>1</v>
      </c>
      <c r="H355">
        <v>45</v>
      </c>
      <c r="I355">
        <f>Cocina[[#This Row],[Precio Unitario]]*Cocina[[#This Row],[Cantidad Ordenada]]</f>
        <v>34</v>
      </c>
      <c r="J355">
        <f>(Cocina[[#This Row],[Precio Unitario]]-Cocina[[#This Row],[Costo Unitario]])*Cocina[[#This Row],[Cantidad Ordenada]]</f>
        <v>14</v>
      </c>
      <c r="K355" s="4">
        <f>Cocina[[#This Row],[Ganancia neta]]/_xlfn.XLOOKUP(Cocina[[#This Row],[Número de Orden]],Sala[Número de Orden],Sala[Monto total],"fracaso",0,1)</f>
        <v>7.6923076923076927E-2</v>
      </c>
      <c r="L355" t="s">
        <v>608</v>
      </c>
    </row>
    <row r="356" spans="1:12" x14ac:dyDescent="0.25">
      <c r="A356">
        <v>133</v>
      </c>
      <c r="B356">
        <v>20</v>
      </c>
      <c r="C356" t="s">
        <v>116</v>
      </c>
      <c r="D356" t="s">
        <v>620</v>
      </c>
      <c r="E356">
        <v>19</v>
      </c>
      <c r="F356">
        <v>31</v>
      </c>
      <c r="G356">
        <v>2</v>
      </c>
      <c r="H356">
        <v>46</v>
      </c>
      <c r="I356">
        <f>Cocina[[#This Row],[Precio Unitario]]*Cocina[[#This Row],[Cantidad Ordenada]]</f>
        <v>62</v>
      </c>
      <c r="J356">
        <f>(Cocina[[#This Row],[Precio Unitario]]-Cocina[[#This Row],[Costo Unitario]])*Cocina[[#This Row],[Cantidad Ordenada]]</f>
        <v>24</v>
      </c>
      <c r="K356" s="4">
        <f>Cocina[[#This Row],[Ganancia neta]]/_xlfn.XLOOKUP(Cocina[[#This Row],[Número de Orden]],Sala[Número de Orden],Sala[Monto total],"fracaso",0,1)</f>
        <v>0.13186813186813187</v>
      </c>
      <c r="L356" t="s">
        <v>607</v>
      </c>
    </row>
    <row r="357" spans="1:12" x14ac:dyDescent="0.25">
      <c r="A357">
        <v>133</v>
      </c>
      <c r="B357">
        <v>20</v>
      </c>
      <c r="C357" t="s">
        <v>79</v>
      </c>
      <c r="D357" t="s">
        <v>635</v>
      </c>
      <c r="E357">
        <v>10</v>
      </c>
      <c r="F357">
        <v>18</v>
      </c>
      <c r="G357">
        <v>3</v>
      </c>
      <c r="H357">
        <v>11</v>
      </c>
      <c r="I357">
        <f>Cocina[[#This Row],[Precio Unitario]]*Cocina[[#This Row],[Cantidad Ordenada]]</f>
        <v>54</v>
      </c>
      <c r="J357">
        <f>(Cocina[[#This Row],[Precio Unitario]]-Cocina[[#This Row],[Costo Unitario]])*Cocina[[#This Row],[Cantidad Ordenada]]</f>
        <v>24</v>
      </c>
      <c r="K357" s="4">
        <f>Cocina[[#This Row],[Ganancia neta]]/_xlfn.XLOOKUP(Cocina[[#This Row],[Número de Orden]],Sala[Número de Orden],Sala[Monto total],"fracaso",0,1)</f>
        <v>0.13186813186813187</v>
      </c>
      <c r="L357" t="s">
        <v>607</v>
      </c>
    </row>
    <row r="358" spans="1:12" x14ac:dyDescent="0.25">
      <c r="A358">
        <v>134</v>
      </c>
      <c r="B358">
        <v>3</v>
      </c>
      <c r="C358" t="s">
        <v>158</v>
      </c>
      <c r="D358" t="s">
        <v>617</v>
      </c>
      <c r="E358">
        <v>14</v>
      </c>
      <c r="F358">
        <v>24</v>
      </c>
      <c r="G358">
        <v>1</v>
      </c>
      <c r="H358">
        <v>19</v>
      </c>
      <c r="I358">
        <f>Cocina[[#This Row],[Precio Unitario]]*Cocina[[#This Row],[Cantidad Ordenada]]</f>
        <v>24</v>
      </c>
      <c r="J358">
        <f>(Cocina[[#This Row],[Precio Unitario]]-Cocina[[#This Row],[Costo Unitario]])*Cocina[[#This Row],[Cantidad Ordenada]]</f>
        <v>10</v>
      </c>
      <c r="K358" s="4">
        <f>Cocina[[#This Row],[Ganancia neta]]/_xlfn.XLOOKUP(Cocina[[#This Row],[Número de Orden]],Sala[Número de Orden],Sala[Monto total],"fracaso",0,1)</f>
        <v>8.3333333333333329E-2</v>
      </c>
      <c r="L358" t="s">
        <v>607</v>
      </c>
    </row>
    <row r="359" spans="1:12" x14ac:dyDescent="0.25">
      <c r="A359">
        <v>134</v>
      </c>
      <c r="B359">
        <v>3</v>
      </c>
      <c r="C359" t="s">
        <v>247</v>
      </c>
      <c r="D359" t="s">
        <v>629</v>
      </c>
      <c r="E359">
        <v>19</v>
      </c>
      <c r="F359">
        <v>32</v>
      </c>
      <c r="G359">
        <v>3</v>
      </c>
      <c r="H359">
        <v>29</v>
      </c>
      <c r="I359">
        <f>Cocina[[#This Row],[Precio Unitario]]*Cocina[[#This Row],[Cantidad Ordenada]]</f>
        <v>96</v>
      </c>
      <c r="J359">
        <f>(Cocina[[#This Row],[Precio Unitario]]-Cocina[[#This Row],[Costo Unitario]])*Cocina[[#This Row],[Cantidad Ordenada]]</f>
        <v>39</v>
      </c>
      <c r="K359" s="4">
        <f>Cocina[[#This Row],[Ganancia neta]]/_xlfn.XLOOKUP(Cocina[[#This Row],[Número de Orden]],Sala[Número de Orden],Sala[Monto total],"fracaso",0,1)</f>
        <v>0.32500000000000001</v>
      </c>
      <c r="L359" t="s">
        <v>607</v>
      </c>
    </row>
    <row r="360" spans="1:12" x14ac:dyDescent="0.25">
      <c r="A360">
        <v>135</v>
      </c>
      <c r="B360">
        <v>11</v>
      </c>
      <c r="C360" t="s">
        <v>116</v>
      </c>
      <c r="D360" t="s">
        <v>620</v>
      </c>
      <c r="E360">
        <v>19</v>
      </c>
      <c r="F360">
        <v>31</v>
      </c>
      <c r="G360">
        <v>3</v>
      </c>
      <c r="H360">
        <v>17</v>
      </c>
      <c r="I360">
        <f>Cocina[[#This Row],[Precio Unitario]]*Cocina[[#This Row],[Cantidad Ordenada]]</f>
        <v>93</v>
      </c>
      <c r="J360">
        <f>(Cocina[[#This Row],[Precio Unitario]]-Cocina[[#This Row],[Costo Unitario]])*Cocina[[#This Row],[Cantidad Ordenada]]</f>
        <v>36</v>
      </c>
      <c r="K360" s="4">
        <f>Cocina[[#This Row],[Ganancia neta]]/_xlfn.XLOOKUP(Cocina[[#This Row],[Número de Orden]],Sala[Número de Orden],Sala[Monto total],"fracaso",0,1)</f>
        <v>0.13846153846153847</v>
      </c>
      <c r="L360" t="s">
        <v>607</v>
      </c>
    </row>
    <row r="361" spans="1:12" x14ac:dyDescent="0.25">
      <c r="A361">
        <v>135</v>
      </c>
      <c r="B361">
        <v>11</v>
      </c>
      <c r="C361" t="s">
        <v>48</v>
      </c>
      <c r="D361" t="s">
        <v>622</v>
      </c>
      <c r="E361">
        <v>25</v>
      </c>
      <c r="F361">
        <v>40</v>
      </c>
      <c r="G361">
        <v>2</v>
      </c>
      <c r="H361">
        <v>42</v>
      </c>
      <c r="I361">
        <f>Cocina[[#This Row],[Precio Unitario]]*Cocina[[#This Row],[Cantidad Ordenada]]</f>
        <v>80</v>
      </c>
      <c r="J361">
        <f>(Cocina[[#This Row],[Precio Unitario]]-Cocina[[#This Row],[Costo Unitario]])*Cocina[[#This Row],[Cantidad Ordenada]]</f>
        <v>30</v>
      </c>
      <c r="K361" s="4">
        <f>Cocina[[#This Row],[Ganancia neta]]/_xlfn.XLOOKUP(Cocina[[#This Row],[Número de Orden]],Sala[Número de Orden],Sala[Monto total],"fracaso",0,1)</f>
        <v>0.11538461538461539</v>
      </c>
      <c r="L361" t="s">
        <v>607</v>
      </c>
    </row>
    <row r="362" spans="1:12" x14ac:dyDescent="0.25">
      <c r="A362">
        <v>135</v>
      </c>
      <c r="B362">
        <v>11</v>
      </c>
      <c r="C362" t="s">
        <v>38</v>
      </c>
      <c r="D362" t="s">
        <v>624</v>
      </c>
      <c r="E362">
        <v>17</v>
      </c>
      <c r="F362">
        <v>29</v>
      </c>
      <c r="G362">
        <v>3</v>
      </c>
      <c r="H362">
        <v>29</v>
      </c>
      <c r="I362">
        <f>Cocina[[#This Row],[Precio Unitario]]*Cocina[[#This Row],[Cantidad Ordenada]]</f>
        <v>87</v>
      </c>
      <c r="J362">
        <f>(Cocina[[#This Row],[Precio Unitario]]-Cocina[[#This Row],[Costo Unitario]])*Cocina[[#This Row],[Cantidad Ordenada]]</f>
        <v>36</v>
      </c>
      <c r="K362" s="4">
        <f>Cocina[[#This Row],[Ganancia neta]]/_xlfn.XLOOKUP(Cocina[[#This Row],[Número de Orden]],Sala[Número de Orden],Sala[Monto total],"fracaso",0,1)</f>
        <v>0.13846153846153847</v>
      </c>
      <c r="L362" t="s">
        <v>608</v>
      </c>
    </row>
    <row r="363" spans="1:12" x14ac:dyDescent="0.25">
      <c r="A363">
        <v>136</v>
      </c>
      <c r="B363">
        <v>6</v>
      </c>
      <c r="C363" t="s">
        <v>48</v>
      </c>
      <c r="D363" t="s">
        <v>622</v>
      </c>
      <c r="E363">
        <v>25</v>
      </c>
      <c r="F363">
        <v>40</v>
      </c>
      <c r="G363">
        <v>2</v>
      </c>
      <c r="H363">
        <v>13</v>
      </c>
      <c r="I363">
        <f>Cocina[[#This Row],[Precio Unitario]]*Cocina[[#This Row],[Cantidad Ordenada]]</f>
        <v>80</v>
      </c>
      <c r="J363">
        <f>(Cocina[[#This Row],[Precio Unitario]]-Cocina[[#This Row],[Costo Unitario]])*Cocina[[#This Row],[Cantidad Ordenada]]</f>
        <v>30</v>
      </c>
      <c r="K363" s="4">
        <f>Cocina[[#This Row],[Ganancia neta]]/_xlfn.XLOOKUP(Cocina[[#This Row],[Número de Orden]],Sala[Número de Orden],Sala[Monto total],"fracaso",0,1)</f>
        <v>0.375</v>
      </c>
      <c r="L363" t="s">
        <v>608</v>
      </c>
    </row>
    <row r="364" spans="1:12" x14ac:dyDescent="0.25">
      <c r="A364">
        <v>137</v>
      </c>
      <c r="B364">
        <v>13</v>
      </c>
      <c r="C364" t="s">
        <v>70</v>
      </c>
      <c r="D364" t="s">
        <v>634</v>
      </c>
      <c r="E364">
        <v>13</v>
      </c>
      <c r="F364">
        <v>21</v>
      </c>
      <c r="G364">
        <v>3</v>
      </c>
      <c r="H364">
        <v>41</v>
      </c>
      <c r="I364">
        <f>Cocina[[#This Row],[Precio Unitario]]*Cocina[[#This Row],[Cantidad Ordenada]]</f>
        <v>63</v>
      </c>
      <c r="J364">
        <f>(Cocina[[#This Row],[Precio Unitario]]-Cocina[[#This Row],[Costo Unitario]])*Cocina[[#This Row],[Cantidad Ordenada]]</f>
        <v>24</v>
      </c>
      <c r="K364" s="4">
        <f>Cocina[[#This Row],[Ganancia neta]]/_xlfn.XLOOKUP(Cocina[[#This Row],[Número de Orden]],Sala[Número de Orden],Sala[Monto total],"fracaso",0,1)</f>
        <v>0.38095238095238093</v>
      </c>
      <c r="L364" t="s">
        <v>608</v>
      </c>
    </row>
    <row r="365" spans="1:12" x14ac:dyDescent="0.25">
      <c r="A365">
        <v>138</v>
      </c>
      <c r="B365">
        <v>6</v>
      </c>
      <c r="C365" t="s">
        <v>116</v>
      </c>
      <c r="D365" t="s">
        <v>620</v>
      </c>
      <c r="E365">
        <v>19</v>
      </c>
      <c r="F365">
        <v>31</v>
      </c>
      <c r="G365">
        <v>2</v>
      </c>
      <c r="H365">
        <v>40</v>
      </c>
      <c r="I365">
        <f>Cocina[[#This Row],[Precio Unitario]]*Cocina[[#This Row],[Cantidad Ordenada]]</f>
        <v>62</v>
      </c>
      <c r="J365">
        <f>(Cocina[[#This Row],[Precio Unitario]]-Cocina[[#This Row],[Costo Unitario]])*Cocina[[#This Row],[Cantidad Ordenada]]</f>
        <v>24</v>
      </c>
      <c r="K365" s="4">
        <f>Cocina[[#This Row],[Ganancia neta]]/_xlfn.XLOOKUP(Cocina[[#This Row],[Número de Orden]],Sala[Número de Orden],Sala[Monto total],"fracaso",0,1)</f>
        <v>0.10084033613445378</v>
      </c>
      <c r="L365" t="s">
        <v>607</v>
      </c>
    </row>
    <row r="366" spans="1:12" x14ac:dyDescent="0.25">
      <c r="A366">
        <v>138</v>
      </c>
      <c r="B366">
        <v>6</v>
      </c>
      <c r="C366" t="s">
        <v>112</v>
      </c>
      <c r="D366" t="s">
        <v>627</v>
      </c>
      <c r="E366">
        <v>11</v>
      </c>
      <c r="F366">
        <v>19</v>
      </c>
      <c r="G366">
        <v>2</v>
      </c>
      <c r="H366">
        <v>6</v>
      </c>
      <c r="I366">
        <f>Cocina[[#This Row],[Precio Unitario]]*Cocina[[#This Row],[Cantidad Ordenada]]</f>
        <v>38</v>
      </c>
      <c r="J366">
        <f>(Cocina[[#This Row],[Precio Unitario]]-Cocina[[#This Row],[Costo Unitario]])*Cocina[[#This Row],[Cantidad Ordenada]]</f>
        <v>16</v>
      </c>
      <c r="K366" s="4">
        <f>Cocina[[#This Row],[Ganancia neta]]/_xlfn.XLOOKUP(Cocina[[#This Row],[Número de Orden]],Sala[Número de Orden],Sala[Monto total],"fracaso",0,1)</f>
        <v>6.7226890756302518E-2</v>
      </c>
      <c r="L366" t="s">
        <v>607</v>
      </c>
    </row>
    <row r="367" spans="1:12" x14ac:dyDescent="0.25">
      <c r="A367">
        <v>138</v>
      </c>
      <c r="B367">
        <v>6</v>
      </c>
      <c r="C367" t="s">
        <v>155</v>
      </c>
      <c r="D367" t="s">
        <v>636</v>
      </c>
      <c r="E367">
        <v>15</v>
      </c>
      <c r="F367">
        <v>26</v>
      </c>
      <c r="G367">
        <v>3</v>
      </c>
      <c r="H367">
        <v>7</v>
      </c>
      <c r="I367">
        <f>Cocina[[#This Row],[Precio Unitario]]*Cocina[[#This Row],[Cantidad Ordenada]]</f>
        <v>78</v>
      </c>
      <c r="J367">
        <f>(Cocina[[#This Row],[Precio Unitario]]-Cocina[[#This Row],[Costo Unitario]])*Cocina[[#This Row],[Cantidad Ordenada]]</f>
        <v>33</v>
      </c>
      <c r="K367" s="4">
        <f>Cocina[[#This Row],[Ganancia neta]]/_xlfn.XLOOKUP(Cocina[[#This Row],[Número de Orden]],Sala[Número de Orden],Sala[Monto total],"fracaso",0,1)</f>
        <v>0.13865546218487396</v>
      </c>
      <c r="L367" t="s">
        <v>608</v>
      </c>
    </row>
    <row r="368" spans="1:12" x14ac:dyDescent="0.25">
      <c r="A368">
        <v>138</v>
      </c>
      <c r="B368">
        <v>6</v>
      </c>
      <c r="C368" t="s">
        <v>68</v>
      </c>
      <c r="D368" t="s">
        <v>619</v>
      </c>
      <c r="E368">
        <v>18</v>
      </c>
      <c r="F368">
        <v>30</v>
      </c>
      <c r="G368">
        <v>2</v>
      </c>
      <c r="H368">
        <v>44</v>
      </c>
      <c r="I368">
        <f>Cocina[[#This Row],[Precio Unitario]]*Cocina[[#This Row],[Cantidad Ordenada]]</f>
        <v>60</v>
      </c>
      <c r="J368">
        <f>(Cocina[[#This Row],[Precio Unitario]]-Cocina[[#This Row],[Costo Unitario]])*Cocina[[#This Row],[Cantidad Ordenada]]</f>
        <v>24</v>
      </c>
      <c r="K368" s="4">
        <f>Cocina[[#This Row],[Ganancia neta]]/_xlfn.XLOOKUP(Cocina[[#This Row],[Número de Orden]],Sala[Número de Orden],Sala[Monto total],"fracaso",0,1)</f>
        <v>0.10084033613445378</v>
      </c>
      <c r="L368" t="s">
        <v>608</v>
      </c>
    </row>
    <row r="369" spans="1:12" x14ac:dyDescent="0.25">
      <c r="A369">
        <v>139</v>
      </c>
      <c r="B369">
        <v>16</v>
      </c>
      <c r="C369" t="s">
        <v>26</v>
      </c>
      <c r="D369" t="s">
        <v>628</v>
      </c>
      <c r="E369">
        <v>21</v>
      </c>
      <c r="F369">
        <v>35</v>
      </c>
      <c r="G369">
        <v>1</v>
      </c>
      <c r="H369">
        <v>26</v>
      </c>
      <c r="I369">
        <f>Cocina[[#This Row],[Precio Unitario]]*Cocina[[#This Row],[Cantidad Ordenada]]</f>
        <v>35</v>
      </c>
      <c r="J369">
        <f>(Cocina[[#This Row],[Precio Unitario]]-Cocina[[#This Row],[Costo Unitario]])*Cocina[[#This Row],[Cantidad Ordenada]]</f>
        <v>14</v>
      </c>
      <c r="K369" s="4">
        <f>Cocina[[#This Row],[Ganancia neta]]/_xlfn.XLOOKUP(Cocina[[#This Row],[Número de Orden]],Sala[Número de Orden],Sala[Monto total],"fracaso",0,1)</f>
        <v>0.4</v>
      </c>
      <c r="L369" t="s">
        <v>607</v>
      </c>
    </row>
    <row r="370" spans="1:12" x14ac:dyDescent="0.25">
      <c r="A370">
        <v>140</v>
      </c>
      <c r="B370">
        <v>11</v>
      </c>
      <c r="C370" t="s">
        <v>122</v>
      </c>
      <c r="D370" t="s">
        <v>637</v>
      </c>
      <c r="E370">
        <v>15</v>
      </c>
      <c r="F370">
        <v>25</v>
      </c>
      <c r="G370">
        <v>2</v>
      </c>
      <c r="H370">
        <v>35</v>
      </c>
      <c r="I370">
        <f>Cocina[[#This Row],[Precio Unitario]]*Cocina[[#This Row],[Cantidad Ordenada]]</f>
        <v>50</v>
      </c>
      <c r="J370">
        <f>(Cocina[[#This Row],[Precio Unitario]]-Cocina[[#This Row],[Costo Unitario]])*Cocina[[#This Row],[Cantidad Ordenada]]</f>
        <v>20</v>
      </c>
      <c r="K370" s="4">
        <f>Cocina[[#This Row],[Ganancia neta]]/_xlfn.XLOOKUP(Cocina[[#This Row],[Número de Orden]],Sala[Número de Orden],Sala[Monto total],"fracaso",0,1)</f>
        <v>0.10471204188481675</v>
      </c>
      <c r="L370" t="s">
        <v>607</v>
      </c>
    </row>
    <row r="371" spans="1:12" x14ac:dyDescent="0.25">
      <c r="A371">
        <v>140</v>
      </c>
      <c r="B371">
        <v>11</v>
      </c>
      <c r="C371" t="s">
        <v>26</v>
      </c>
      <c r="D371" t="s">
        <v>628</v>
      </c>
      <c r="E371">
        <v>21</v>
      </c>
      <c r="F371">
        <v>35</v>
      </c>
      <c r="G371">
        <v>3</v>
      </c>
      <c r="H371">
        <v>35</v>
      </c>
      <c r="I371">
        <f>Cocina[[#This Row],[Precio Unitario]]*Cocina[[#This Row],[Cantidad Ordenada]]</f>
        <v>105</v>
      </c>
      <c r="J371">
        <f>(Cocina[[#This Row],[Precio Unitario]]-Cocina[[#This Row],[Costo Unitario]])*Cocina[[#This Row],[Cantidad Ordenada]]</f>
        <v>42</v>
      </c>
      <c r="K371" s="4">
        <f>Cocina[[#This Row],[Ganancia neta]]/_xlfn.XLOOKUP(Cocina[[#This Row],[Número de Orden]],Sala[Número de Orden],Sala[Monto total],"fracaso",0,1)</f>
        <v>0.21989528795811519</v>
      </c>
      <c r="L371" t="s">
        <v>608</v>
      </c>
    </row>
    <row r="372" spans="1:12" x14ac:dyDescent="0.25">
      <c r="A372">
        <v>140</v>
      </c>
      <c r="B372">
        <v>11</v>
      </c>
      <c r="C372" t="s">
        <v>79</v>
      </c>
      <c r="D372" t="s">
        <v>635</v>
      </c>
      <c r="E372">
        <v>10</v>
      </c>
      <c r="F372">
        <v>18</v>
      </c>
      <c r="G372">
        <v>2</v>
      </c>
      <c r="H372">
        <v>48</v>
      </c>
      <c r="I372">
        <f>Cocina[[#This Row],[Precio Unitario]]*Cocina[[#This Row],[Cantidad Ordenada]]</f>
        <v>36</v>
      </c>
      <c r="J372">
        <f>(Cocina[[#This Row],[Precio Unitario]]-Cocina[[#This Row],[Costo Unitario]])*Cocina[[#This Row],[Cantidad Ordenada]]</f>
        <v>16</v>
      </c>
      <c r="K372" s="4">
        <f>Cocina[[#This Row],[Ganancia neta]]/_xlfn.XLOOKUP(Cocina[[#This Row],[Número de Orden]],Sala[Número de Orden],Sala[Monto total],"fracaso",0,1)</f>
        <v>8.3769633507853408E-2</v>
      </c>
      <c r="L372" t="s">
        <v>608</v>
      </c>
    </row>
    <row r="373" spans="1:12" x14ac:dyDescent="0.25">
      <c r="A373">
        <v>141</v>
      </c>
      <c r="B373">
        <v>4</v>
      </c>
      <c r="C373" t="s">
        <v>70</v>
      </c>
      <c r="D373" t="s">
        <v>634</v>
      </c>
      <c r="E373">
        <v>13</v>
      </c>
      <c r="F373">
        <v>21</v>
      </c>
      <c r="G373">
        <v>1</v>
      </c>
      <c r="H373">
        <v>28</v>
      </c>
      <c r="I373">
        <f>Cocina[[#This Row],[Precio Unitario]]*Cocina[[#This Row],[Cantidad Ordenada]]</f>
        <v>21</v>
      </c>
      <c r="J373">
        <f>(Cocina[[#This Row],[Precio Unitario]]-Cocina[[#This Row],[Costo Unitario]])*Cocina[[#This Row],[Cantidad Ordenada]]</f>
        <v>8</v>
      </c>
      <c r="K373" s="4">
        <f>Cocina[[#This Row],[Ganancia neta]]/_xlfn.XLOOKUP(Cocina[[#This Row],[Número de Orden]],Sala[Número de Orden],Sala[Monto total],"fracaso",0,1)</f>
        <v>0.38095238095238093</v>
      </c>
      <c r="L373" t="s">
        <v>608</v>
      </c>
    </row>
    <row r="374" spans="1:12" x14ac:dyDescent="0.25">
      <c r="A374">
        <v>142</v>
      </c>
      <c r="B374">
        <v>14</v>
      </c>
      <c r="C374" t="s">
        <v>158</v>
      </c>
      <c r="D374" t="s">
        <v>617</v>
      </c>
      <c r="E374">
        <v>14</v>
      </c>
      <c r="F374">
        <v>24</v>
      </c>
      <c r="G374">
        <v>3</v>
      </c>
      <c r="H374">
        <v>37</v>
      </c>
      <c r="I374">
        <f>Cocina[[#This Row],[Precio Unitario]]*Cocina[[#This Row],[Cantidad Ordenada]]</f>
        <v>72</v>
      </c>
      <c r="J374">
        <f>(Cocina[[#This Row],[Precio Unitario]]-Cocina[[#This Row],[Costo Unitario]])*Cocina[[#This Row],[Cantidad Ordenada]]</f>
        <v>30</v>
      </c>
      <c r="K374" s="4">
        <f>Cocina[[#This Row],[Ganancia neta]]/_xlfn.XLOOKUP(Cocina[[#This Row],[Número de Orden]],Sala[Número de Orden],Sala[Monto total],"fracaso",0,1)</f>
        <v>0.16574585635359115</v>
      </c>
      <c r="L374" t="s">
        <v>607</v>
      </c>
    </row>
    <row r="375" spans="1:12" x14ac:dyDescent="0.25">
      <c r="A375">
        <v>142</v>
      </c>
      <c r="B375">
        <v>14</v>
      </c>
      <c r="C375" t="s">
        <v>200</v>
      </c>
      <c r="D375" t="s">
        <v>633</v>
      </c>
      <c r="E375">
        <v>14</v>
      </c>
      <c r="F375">
        <v>23</v>
      </c>
      <c r="G375">
        <v>3</v>
      </c>
      <c r="H375">
        <v>11</v>
      </c>
      <c r="I375">
        <f>Cocina[[#This Row],[Precio Unitario]]*Cocina[[#This Row],[Cantidad Ordenada]]</f>
        <v>69</v>
      </c>
      <c r="J375">
        <f>(Cocina[[#This Row],[Precio Unitario]]-Cocina[[#This Row],[Costo Unitario]])*Cocina[[#This Row],[Cantidad Ordenada]]</f>
        <v>27</v>
      </c>
      <c r="K375" s="4">
        <f>Cocina[[#This Row],[Ganancia neta]]/_xlfn.XLOOKUP(Cocina[[#This Row],[Número de Orden]],Sala[Número de Orden],Sala[Monto total],"fracaso",0,1)</f>
        <v>0.14917127071823205</v>
      </c>
      <c r="L375" t="s">
        <v>608</v>
      </c>
    </row>
    <row r="376" spans="1:12" x14ac:dyDescent="0.25">
      <c r="A376">
        <v>142</v>
      </c>
      <c r="B376">
        <v>14</v>
      </c>
      <c r="C376" t="s">
        <v>48</v>
      </c>
      <c r="D376" t="s">
        <v>622</v>
      </c>
      <c r="E376">
        <v>25</v>
      </c>
      <c r="F376">
        <v>40</v>
      </c>
      <c r="G376">
        <v>1</v>
      </c>
      <c r="H376">
        <v>22</v>
      </c>
      <c r="I376">
        <f>Cocina[[#This Row],[Precio Unitario]]*Cocina[[#This Row],[Cantidad Ordenada]]</f>
        <v>40</v>
      </c>
      <c r="J376">
        <f>(Cocina[[#This Row],[Precio Unitario]]-Cocina[[#This Row],[Costo Unitario]])*Cocina[[#This Row],[Cantidad Ordenada]]</f>
        <v>15</v>
      </c>
      <c r="K376" s="4">
        <f>Cocina[[#This Row],[Ganancia neta]]/_xlfn.XLOOKUP(Cocina[[#This Row],[Número de Orden]],Sala[Número de Orden],Sala[Monto total],"fracaso",0,1)</f>
        <v>8.2872928176795577E-2</v>
      </c>
      <c r="L376" t="s">
        <v>607</v>
      </c>
    </row>
    <row r="377" spans="1:12" x14ac:dyDescent="0.25">
      <c r="A377">
        <v>143</v>
      </c>
      <c r="B377">
        <v>9</v>
      </c>
      <c r="C377" t="s">
        <v>122</v>
      </c>
      <c r="D377" t="s">
        <v>637</v>
      </c>
      <c r="E377">
        <v>15</v>
      </c>
      <c r="F377">
        <v>25</v>
      </c>
      <c r="G377">
        <v>2</v>
      </c>
      <c r="H377">
        <v>16</v>
      </c>
      <c r="I377">
        <f>Cocina[[#This Row],[Precio Unitario]]*Cocina[[#This Row],[Cantidad Ordenada]]</f>
        <v>50</v>
      </c>
      <c r="J377">
        <f>(Cocina[[#This Row],[Precio Unitario]]-Cocina[[#This Row],[Costo Unitario]])*Cocina[[#This Row],[Cantidad Ordenada]]</f>
        <v>20</v>
      </c>
      <c r="K377" s="4">
        <f>Cocina[[#This Row],[Ganancia neta]]/_xlfn.XLOOKUP(Cocina[[#This Row],[Número de Orden]],Sala[Número de Orden],Sala[Monto total],"fracaso",0,1)</f>
        <v>0.4</v>
      </c>
      <c r="L377" t="s">
        <v>608</v>
      </c>
    </row>
    <row r="378" spans="1:12" x14ac:dyDescent="0.25">
      <c r="A378">
        <v>144</v>
      </c>
      <c r="B378">
        <v>18</v>
      </c>
      <c r="C378" t="s">
        <v>73</v>
      </c>
      <c r="D378" t="s">
        <v>623</v>
      </c>
      <c r="E378">
        <v>22</v>
      </c>
      <c r="F378">
        <v>36</v>
      </c>
      <c r="G378">
        <v>1</v>
      </c>
      <c r="H378">
        <v>27</v>
      </c>
      <c r="I378">
        <f>Cocina[[#This Row],[Precio Unitario]]*Cocina[[#This Row],[Cantidad Ordenada]]</f>
        <v>36</v>
      </c>
      <c r="J378">
        <f>(Cocina[[#This Row],[Precio Unitario]]-Cocina[[#This Row],[Costo Unitario]])*Cocina[[#This Row],[Cantidad Ordenada]]</f>
        <v>14</v>
      </c>
      <c r="K378" s="4">
        <f>Cocina[[#This Row],[Ganancia neta]]/_xlfn.XLOOKUP(Cocina[[#This Row],[Número de Orden]],Sala[Número de Orden],Sala[Monto total],"fracaso",0,1)</f>
        <v>7.567567567567568E-2</v>
      </c>
      <c r="L378" t="s">
        <v>608</v>
      </c>
    </row>
    <row r="379" spans="1:12" x14ac:dyDescent="0.25">
      <c r="A379">
        <v>144</v>
      </c>
      <c r="B379">
        <v>18</v>
      </c>
      <c r="C379" t="s">
        <v>112</v>
      </c>
      <c r="D379" t="s">
        <v>627</v>
      </c>
      <c r="E379">
        <v>11</v>
      </c>
      <c r="F379">
        <v>19</v>
      </c>
      <c r="G379">
        <v>3</v>
      </c>
      <c r="H379">
        <v>51</v>
      </c>
      <c r="I379">
        <f>Cocina[[#This Row],[Precio Unitario]]*Cocina[[#This Row],[Cantidad Ordenada]]</f>
        <v>57</v>
      </c>
      <c r="J379">
        <f>(Cocina[[#This Row],[Precio Unitario]]-Cocina[[#This Row],[Costo Unitario]])*Cocina[[#This Row],[Cantidad Ordenada]]</f>
        <v>24</v>
      </c>
      <c r="K379" s="4">
        <f>Cocina[[#This Row],[Ganancia neta]]/_xlfn.XLOOKUP(Cocina[[#This Row],[Número de Orden]],Sala[Número de Orden],Sala[Monto total],"fracaso",0,1)</f>
        <v>0.12972972972972974</v>
      </c>
      <c r="L379" t="s">
        <v>607</v>
      </c>
    </row>
    <row r="380" spans="1:12" x14ac:dyDescent="0.25">
      <c r="A380">
        <v>144</v>
      </c>
      <c r="B380">
        <v>18</v>
      </c>
      <c r="C380" t="s">
        <v>38</v>
      </c>
      <c r="D380" t="s">
        <v>624</v>
      </c>
      <c r="E380">
        <v>17</v>
      </c>
      <c r="F380">
        <v>29</v>
      </c>
      <c r="G380">
        <v>2</v>
      </c>
      <c r="H380">
        <v>38</v>
      </c>
      <c r="I380">
        <f>Cocina[[#This Row],[Precio Unitario]]*Cocina[[#This Row],[Cantidad Ordenada]]</f>
        <v>58</v>
      </c>
      <c r="J380">
        <f>(Cocina[[#This Row],[Precio Unitario]]-Cocina[[#This Row],[Costo Unitario]])*Cocina[[#This Row],[Cantidad Ordenada]]</f>
        <v>24</v>
      </c>
      <c r="K380" s="4">
        <f>Cocina[[#This Row],[Ganancia neta]]/_xlfn.XLOOKUP(Cocina[[#This Row],[Número de Orden]],Sala[Número de Orden],Sala[Monto total],"fracaso",0,1)</f>
        <v>0.12972972972972974</v>
      </c>
      <c r="L380" t="s">
        <v>607</v>
      </c>
    </row>
    <row r="381" spans="1:12" x14ac:dyDescent="0.25">
      <c r="A381">
        <v>144</v>
      </c>
      <c r="B381">
        <v>18</v>
      </c>
      <c r="C381" t="s">
        <v>55</v>
      </c>
      <c r="D381" t="s">
        <v>631</v>
      </c>
      <c r="E381">
        <v>20</v>
      </c>
      <c r="F381">
        <v>34</v>
      </c>
      <c r="G381">
        <v>1</v>
      </c>
      <c r="H381">
        <v>34</v>
      </c>
      <c r="I381">
        <f>Cocina[[#This Row],[Precio Unitario]]*Cocina[[#This Row],[Cantidad Ordenada]]</f>
        <v>34</v>
      </c>
      <c r="J381">
        <f>(Cocina[[#This Row],[Precio Unitario]]-Cocina[[#This Row],[Costo Unitario]])*Cocina[[#This Row],[Cantidad Ordenada]]</f>
        <v>14</v>
      </c>
      <c r="K381" s="4">
        <f>Cocina[[#This Row],[Ganancia neta]]/_xlfn.XLOOKUP(Cocina[[#This Row],[Número de Orden]],Sala[Número de Orden],Sala[Monto total],"fracaso",0,1)</f>
        <v>7.567567567567568E-2</v>
      </c>
      <c r="L381" t="s">
        <v>608</v>
      </c>
    </row>
    <row r="382" spans="1:12" x14ac:dyDescent="0.25">
      <c r="A382">
        <v>145</v>
      </c>
      <c r="B382">
        <v>2</v>
      </c>
      <c r="C382" t="s">
        <v>203</v>
      </c>
      <c r="D382" t="s">
        <v>630</v>
      </c>
      <c r="E382">
        <v>13</v>
      </c>
      <c r="F382">
        <v>22</v>
      </c>
      <c r="G382">
        <v>3</v>
      </c>
      <c r="H382">
        <v>59</v>
      </c>
      <c r="I382">
        <f>Cocina[[#This Row],[Precio Unitario]]*Cocina[[#This Row],[Cantidad Ordenada]]</f>
        <v>66</v>
      </c>
      <c r="J382">
        <f>(Cocina[[#This Row],[Precio Unitario]]-Cocina[[#This Row],[Costo Unitario]])*Cocina[[#This Row],[Cantidad Ordenada]]</f>
        <v>27</v>
      </c>
      <c r="K382" s="4">
        <f>Cocina[[#This Row],[Ganancia neta]]/_xlfn.XLOOKUP(Cocina[[#This Row],[Número de Orden]],Sala[Número de Orden],Sala[Monto total],"fracaso",0,1)</f>
        <v>0.21428571428571427</v>
      </c>
      <c r="L382" t="s">
        <v>607</v>
      </c>
    </row>
    <row r="383" spans="1:12" x14ac:dyDescent="0.25">
      <c r="A383">
        <v>145</v>
      </c>
      <c r="B383">
        <v>2</v>
      </c>
      <c r="C383" t="s">
        <v>68</v>
      </c>
      <c r="D383" t="s">
        <v>619</v>
      </c>
      <c r="E383">
        <v>18</v>
      </c>
      <c r="F383">
        <v>30</v>
      </c>
      <c r="G383">
        <v>2</v>
      </c>
      <c r="H383">
        <v>47</v>
      </c>
      <c r="I383">
        <f>Cocina[[#This Row],[Precio Unitario]]*Cocina[[#This Row],[Cantidad Ordenada]]</f>
        <v>60</v>
      </c>
      <c r="J383">
        <f>(Cocina[[#This Row],[Precio Unitario]]-Cocina[[#This Row],[Costo Unitario]])*Cocina[[#This Row],[Cantidad Ordenada]]</f>
        <v>24</v>
      </c>
      <c r="K383" s="4">
        <f>Cocina[[#This Row],[Ganancia neta]]/_xlfn.XLOOKUP(Cocina[[#This Row],[Número de Orden]],Sala[Número de Orden],Sala[Monto total],"fracaso",0,1)</f>
        <v>0.19047619047619047</v>
      </c>
      <c r="L383" t="s">
        <v>608</v>
      </c>
    </row>
    <row r="384" spans="1:12" x14ac:dyDescent="0.25">
      <c r="A384">
        <v>146</v>
      </c>
      <c r="B384">
        <v>8</v>
      </c>
      <c r="C384" t="s">
        <v>116</v>
      </c>
      <c r="D384" t="s">
        <v>620</v>
      </c>
      <c r="E384">
        <v>19</v>
      </c>
      <c r="F384">
        <v>31</v>
      </c>
      <c r="G384">
        <v>2</v>
      </c>
      <c r="H384">
        <v>47</v>
      </c>
      <c r="I384">
        <f>Cocina[[#This Row],[Precio Unitario]]*Cocina[[#This Row],[Cantidad Ordenada]]</f>
        <v>62</v>
      </c>
      <c r="J384">
        <f>(Cocina[[#This Row],[Precio Unitario]]-Cocina[[#This Row],[Costo Unitario]])*Cocina[[#This Row],[Cantidad Ordenada]]</f>
        <v>24</v>
      </c>
      <c r="K384" s="4">
        <f>Cocina[[#This Row],[Ganancia neta]]/_xlfn.XLOOKUP(Cocina[[#This Row],[Número de Orden]],Sala[Número de Orden],Sala[Monto total],"fracaso",0,1)</f>
        <v>0.38709677419354838</v>
      </c>
      <c r="L384" t="s">
        <v>608</v>
      </c>
    </row>
    <row r="385" spans="1:12" x14ac:dyDescent="0.25">
      <c r="A385">
        <v>147</v>
      </c>
      <c r="B385">
        <v>5</v>
      </c>
      <c r="C385" t="s">
        <v>48</v>
      </c>
      <c r="D385" t="s">
        <v>622</v>
      </c>
      <c r="E385">
        <v>25</v>
      </c>
      <c r="F385">
        <v>40</v>
      </c>
      <c r="G385">
        <v>1</v>
      </c>
      <c r="H385">
        <v>13</v>
      </c>
      <c r="I385">
        <f>Cocina[[#This Row],[Precio Unitario]]*Cocina[[#This Row],[Cantidad Ordenada]]</f>
        <v>40</v>
      </c>
      <c r="J385">
        <f>(Cocina[[#This Row],[Precio Unitario]]-Cocina[[#This Row],[Costo Unitario]])*Cocina[[#This Row],[Cantidad Ordenada]]</f>
        <v>15</v>
      </c>
      <c r="K385" s="4">
        <f>Cocina[[#This Row],[Ganancia neta]]/_xlfn.XLOOKUP(Cocina[[#This Row],[Número de Orden]],Sala[Número de Orden],Sala[Monto total],"fracaso",0,1)</f>
        <v>0.17857142857142858</v>
      </c>
      <c r="L385" t="s">
        <v>608</v>
      </c>
    </row>
    <row r="386" spans="1:12" x14ac:dyDescent="0.25">
      <c r="A386">
        <v>147</v>
      </c>
      <c r="B386">
        <v>5</v>
      </c>
      <c r="C386" t="s">
        <v>203</v>
      </c>
      <c r="D386" t="s">
        <v>630</v>
      </c>
      <c r="E386">
        <v>13</v>
      </c>
      <c r="F386">
        <v>22</v>
      </c>
      <c r="G386">
        <v>2</v>
      </c>
      <c r="H386">
        <v>20</v>
      </c>
      <c r="I386">
        <f>Cocina[[#This Row],[Precio Unitario]]*Cocina[[#This Row],[Cantidad Ordenada]]</f>
        <v>44</v>
      </c>
      <c r="J386">
        <f>(Cocina[[#This Row],[Precio Unitario]]-Cocina[[#This Row],[Costo Unitario]])*Cocina[[#This Row],[Cantidad Ordenada]]</f>
        <v>18</v>
      </c>
      <c r="K386" s="4">
        <f>Cocina[[#This Row],[Ganancia neta]]/_xlfn.XLOOKUP(Cocina[[#This Row],[Número de Orden]],Sala[Número de Orden],Sala[Monto total],"fracaso",0,1)</f>
        <v>0.21428571428571427</v>
      </c>
      <c r="L386" t="s">
        <v>607</v>
      </c>
    </row>
    <row r="387" spans="1:12" x14ac:dyDescent="0.25">
      <c r="A387">
        <v>148</v>
      </c>
      <c r="B387">
        <v>10</v>
      </c>
      <c r="C387" t="s">
        <v>38</v>
      </c>
      <c r="D387" t="s">
        <v>624</v>
      </c>
      <c r="E387">
        <v>17</v>
      </c>
      <c r="F387">
        <v>29</v>
      </c>
      <c r="G387">
        <v>2</v>
      </c>
      <c r="H387">
        <v>31</v>
      </c>
      <c r="I387">
        <f>Cocina[[#This Row],[Precio Unitario]]*Cocina[[#This Row],[Cantidad Ordenada]]</f>
        <v>58</v>
      </c>
      <c r="J387">
        <f>(Cocina[[#This Row],[Precio Unitario]]-Cocina[[#This Row],[Costo Unitario]])*Cocina[[#This Row],[Cantidad Ordenada]]</f>
        <v>24</v>
      </c>
      <c r="K387" s="4">
        <f>Cocina[[#This Row],[Ganancia neta]]/_xlfn.XLOOKUP(Cocina[[#This Row],[Número de Orden]],Sala[Número de Orden],Sala[Monto total],"fracaso",0,1)</f>
        <v>0.11320754716981132</v>
      </c>
      <c r="L387" t="s">
        <v>607</v>
      </c>
    </row>
    <row r="388" spans="1:12" x14ac:dyDescent="0.25">
      <c r="A388">
        <v>148</v>
      </c>
      <c r="B388">
        <v>10</v>
      </c>
      <c r="C388" t="s">
        <v>55</v>
      </c>
      <c r="D388" t="s">
        <v>631</v>
      </c>
      <c r="E388">
        <v>20</v>
      </c>
      <c r="F388">
        <v>34</v>
      </c>
      <c r="G388">
        <v>2</v>
      </c>
      <c r="H388">
        <v>57</v>
      </c>
      <c r="I388">
        <f>Cocina[[#This Row],[Precio Unitario]]*Cocina[[#This Row],[Cantidad Ordenada]]</f>
        <v>68</v>
      </c>
      <c r="J388">
        <f>(Cocina[[#This Row],[Precio Unitario]]-Cocina[[#This Row],[Costo Unitario]])*Cocina[[#This Row],[Cantidad Ordenada]]</f>
        <v>28</v>
      </c>
      <c r="K388" s="4">
        <f>Cocina[[#This Row],[Ganancia neta]]/_xlfn.XLOOKUP(Cocina[[#This Row],[Número de Orden]],Sala[Número de Orden],Sala[Monto total],"fracaso",0,1)</f>
        <v>0.13207547169811321</v>
      </c>
      <c r="L388" t="s">
        <v>607</v>
      </c>
    </row>
    <row r="389" spans="1:12" x14ac:dyDescent="0.25">
      <c r="A389">
        <v>148</v>
      </c>
      <c r="B389">
        <v>10</v>
      </c>
      <c r="C389" t="s">
        <v>146</v>
      </c>
      <c r="D389" t="s">
        <v>632</v>
      </c>
      <c r="E389">
        <v>12</v>
      </c>
      <c r="F389">
        <v>20</v>
      </c>
      <c r="G389">
        <v>3</v>
      </c>
      <c r="H389">
        <v>46</v>
      </c>
      <c r="I389">
        <f>Cocina[[#This Row],[Precio Unitario]]*Cocina[[#This Row],[Cantidad Ordenada]]</f>
        <v>60</v>
      </c>
      <c r="J389">
        <f>(Cocina[[#This Row],[Precio Unitario]]-Cocina[[#This Row],[Costo Unitario]])*Cocina[[#This Row],[Cantidad Ordenada]]</f>
        <v>24</v>
      </c>
      <c r="K389" s="4">
        <f>Cocina[[#This Row],[Ganancia neta]]/_xlfn.XLOOKUP(Cocina[[#This Row],[Número de Orden]],Sala[Número de Orden],Sala[Monto total],"fracaso",0,1)</f>
        <v>0.11320754716981132</v>
      </c>
      <c r="L389" t="s">
        <v>607</v>
      </c>
    </row>
    <row r="390" spans="1:12" x14ac:dyDescent="0.25">
      <c r="A390">
        <v>148</v>
      </c>
      <c r="B390">
        <v>10</v>
      </c>
      <c r="C390" t="s">
        <v>155</v>
      </c>
      <c r="D390" t="s">
        <v>636</v>
      </c>
      <c r="E390">
        <v>15</v>
      </c>
      <c r="F390">
        <v>26</v>
      </c>
      <c r="G390">
        <v>1</v>
      </c>
      <c r="H390">
        <v>25</v>
      </c>
      <c r="I390">
        <f>Cocina[[#This Row],[Precio Unitario]]*Cocina[[#This Row],[Cantidad Ordenada]]</f>
        <v>26</v>
      </c>
      <c r="J390">
        <f>(Cocina[[#This Row],[Precio Unitario]]-Cocina[[#This Row],[Costo Unitario]])*Cocina[[#This Row],[Cantidad Ordenada]]</f>
        <v>11</v>
      </c>
      <c r="K390" s="4">
        <f>Cocina[[#This Row],[Ganancia neta]]/_xlfn.XLOOKUP(Cocina[[#This Row],[Número de Orden]],Sala[Número de Orden],Sala[Monto total],"fracaso",0,1)</f>
        <v>5.1886792452830191E-2</v>
      </c>
      <c r="L390" t="s">
        <v>607</v>
      </c>
    </row>
    <row r="391" spans="1:12" x14ac:dyDescent="0.25">
      <c r="A391">
        <v>149</v>
      </c>
      <c r="B391">
        <v>18</v>
      </c>
      <c r="C391" t="s">
        <v>55</v>
      </c>
      <c r="D391" t="s">
        <v>631</v>
      </c>
      <c r="E391">
        <v>20</v>
      </c>
      <c r="F391">
        <v>34</v>
      </c>
      <c r="G391">
        <v>3</v>
      </c>
      <c r="H391">
        <v>28</v>
      </c>
      <c r="I391">
        <f>Cocina[[#This Row],[Precio Unitario]]*Cocina[[#This Row],[Cantidad Ordenada]]</f>
        <v>102</v>
      </c>
      <c r="J391">
        <f>(Cocina[[#This Row],[Precio Unitario]]-Cocina[[#This Row],[Costo Unitario]])*Cocina[[#This Row],[Cantidad Ordenada]]</f>
        <v>42</v>
      </c>
      <c r="K391" s="4">
        <f>Cocina[[#This Row],[Ganancia neta]]/_xlfn.XLOOKUP(Cocina[[#This Row],[Número de Orden]],Sala[Número de Orden],Sala[Monto total],"fracaso",0,1)</f>
        <v>0.18584070796460178</v>
      </c>
      <c r="L391" t="s">
        <v>608</v>
      </c>
    </row>
    <row r="392" spans="1:12" x14ac:dyDescent="0.25">
      <c r="A392">
        <v>149</v>
      </c>
      <c r="B392">
        <v>18</v>
      </c>
      <c r="C392" t="s">
        <v>68</v>
      </c>
      <c r="D392" t="s">
        <v>619</v>
      </c>
      <c r="E392">
        <v>18</v>
      </c>
      <c r="F392">
        <v>30</v>
      </c>
      <c r="G392">
        <v>1</v>
      </c>
      <c r="H392">
        <v>38</v>
      </c>
      <c r="I392">
        <f>Cocina[[#This Row],[Precio Unitario]]*Cocina[[#This Row],[Cantidad Ordenada]]</f>
        <v>30</v>
      </c>
      <c r="J392">
        <f>(Cocina[[#This Row],[Precio Unitario]]-Cocina[[#This Row],[Costo Unitario]])*Cocina[[#This Row],[Cantidad Ordenada]]</f>
        <v>12</v>
      </c>
      <c r="K392" s="4">
        <f>Cocina[[#This Row],[Ganancia neta]]/_xlfn.XLOOKUP(Cocina[[#This Row],[Número de Orden]],Sala[Número de Orden],Sala[Monto total],"fracaso",0,1)</f>
        <v>5.3097345132743362E-2</v>
      </c>
      <c r="L392" t="s">
        <v>608</v>
      </c>
    </row>
    <row r="393" spans="1:12" x14ac:dyDescent="0.25">
      <c r="A393">
        <v>149</v>
      </c>
      <c r="B393">
        <v>18</v>
      </c>
      <c r="C393" t="s">
        <v>79</v>
      </c>
      <c r="D393" t="s">
        <v>635</v>
      </c>
      <c r="E393">
        <v>10</v>
      </c>
      <c r="F393">
        <v>18</v>
      </c>
      <c r="G393">
        <v>2</v>
      </c>
      <c r="H393">
        <v>25</v>
      </c>
      <c r="I393">
        <f>Cocina[[#This Row],[Precio Unitario]]*Cocina[[#This Row],[Cantidad Ordenada]]</f>
        <v>36</v>
      </c>
      <c r="J393">
        <f>(Cocina[[#This Row],[Precio Unitario]]-Cocina[[#This Row],[Costo Unitario]])*Cocina[[#This Row],[Cantidad Ordenada]]</f>
        <v>16</v>
      </c>
      <c r="K393" s="4">
        <f>Cocina[[#This Row],[Ganancia neta]]/_xlfn.XLOOKUP(Cocina[[#This Row],[Número de Orden]],Sala[Número de Orden],Sala[Monto total],"fracaso",0,1)</f>
        <v>7.0796460176991149E-2</v>
      </c>
      <c r="L393" t="s">
        <v>607</v>
      </c>
    </row>
    <row r="394" spans="1:12" x14ac:dyDescent="0.25">
      <c r="A394">
        <v>149</v>
      </c>
      <c r="B394">
        <v>18</v>
      </c>
      <c r="C394" t="s">
        <v>38</v>
      </c>
      <c r="D394" t="s">
        <v>624</v>
      </c>
      <c r="E394">
        <v>17</v>
      </c>
      <c r="F394">
        <v>29</v>
      </c>
      <c r="G394">
        <v>2</v>
      </c>
      <c r="H394">
        <v>48</v>
      </c>
      <c r="I394">
        <f>Cocina[[#This Row],[Precio Unitario]]*Cocina[[#This Row],[Cantidad Ordenada]]</f>
        <v>58</v>
      </c>
      <c r="J394">
        <f>(Cocina[[#This Row],[Precio Unitario]]-Cocina[[#This Row],[Costo Unitario]])*Cocina[[#This Row],[Cantidad Ordenada]]</f>
        <v>24</v>
      </c>
      <c r="K394" s="4">
        <f>Cocina[[#This Row],[Ganancia neta]]/_xlfn.XLOOKUP(Cocina[[#This Row],[Número de Orden]],Sala[Número de Orden],Sala[Monto total],"fracaso",0,1)</f>
        <v>0.10619469026548672</v>
      </c>
      <c r="L394" t="s">
        <v>608</v>
      </c>
    </row>
    <row r="395" spans="1:12" x14ac:dyDescent="0.25">
      <c r="A395">
        <v>150</v>
      </c>
      <c r="B395">
        <v>18</v>
      </c>
      <c r="C395" t="s">
        <v>203</v>
      </c>
      <c r="D395" t="s">
        <v>630</v>
      </c>
      <c r="E395">
        <v>13</v>
      </c>
      <c r="F395">
        <v>22</v>
      </c>
      <c r="G395">
        <v>2</v>
      </c>
      <c r="H395">
        <v>19</v>
      </c>
      <c r="I395">
        <f>Cocina[[#This Row],[Precio Unitario]]*Cocina[[#This Row],[Cantidad Ordenada]]</f>
        <v>44</v>
      </c>
      <c r="J395">
        <f>(Cocina[[#This Row],[Precio Unitario]]-Cocina[[#This Row],[Costo Unitario]])*Cocina[[#This Row],[Cantidad Ordenada]]</f>
        <v>18</v>
      </c>
      <c r="K395" s="4">
        <f>Cocina[[#This Row],[Ganancia neta]]/_xlfn.XLOOKUP(Cocina[[#This Row],[Número de Orden]],Sala[Número de Orden],Sala[Monto total],"fracaso",0,1)</f>
        <v>0.12</v>
      </c>
      <c r="L395" t="s">
        <v>607</v>
      </c>
    </row>
    <row r="396" spans="1:12" x14ac:dyDescent="0.25">
      <c r="A396">
        <v>150</v>
      </c>
      <c r="B396">
        <v>18</v>
      </c>
      <c r="C396" t="s">
        <v>261</v>
      </c>
      <c r="D396" t="s">
        <v>625</v>
      </c>
      <c r="E396">
        <v>20</v>
      </c>
      <c r="F396">
        <v>33</v>
      </c>
      <c r="G396">
        <v>2</v>
      </c>
      <c r="H396">
        <v>57</v>
      </c>
      <c r="I396">
        <f>Cocina[[#This Row],[Precio Unitario]]*Cocina[[#This Row],[Cantidad Ordenada]]</f>
        <v>66</v>
      </c>
      <c r="J396">
        <f>(Cocina[[#This Row],[Precio Unitario]]-Cocina[[#This Row],[Costo Unitario]])*Cocina[[#This Row],[Cantidad Ordenada]]</f>
        <v>26</v>
      </c>
      <c r="K396" s="4">
        <f>Cocina[[#This Row],[Ganancia neta]]/_xlfn.XLOOKUP(Cocina[[#This Row],[Número de Orden]],Sala[Número de Orden],Sala[Monto total],"fracaso",0,1)</f>
        <v>0.17333333333333334</v>
      </c>
      <c r="L396" t="s">
        <v>608</v>
      </c>
    </row>
    <row r="397" spans="1:12" x14ac:dyDescent="0.25">
      <c r="A397">
        <v>150</v>
      </c>
      <c r="B397">
        <v>18</v>
      </c>
      <c r="C397" t="s">
        <v>146</v>
      </c>
      <c r="D397" t="s">
        <v>632</v>
      </c>
      <c r="E397">
        <v>12</v>
      </c>
      <c r="F397">
        <v>20</v>
      </c>
      <c r="G397">
        <v>2</v>
      </c>
      <c r="H397">
        <v>30</v>
      </c>
      <c r="I397">
        <f>Cocina[[#This Row],[Precio Unitario]]*Cocina[[#This Row],[Cantidad Ordenada]]</f>
        <v>40</v>
      </c>
      <c r="J397">
        <f>(Cocina[[#This Row],[Precio Unitario]]-Cocina[[#This Row],[Costo Unitario]])*Cocina[[#This Row],[Cantidad Ordenada]]</f>
        <v>16</v>
      </c>
      <c r="K397" s="4">
        <f>Cocina[[#This Row],[Ganancia neta]]/_xlfn.XLOOKUP(Cocina[[#This Row],[Número de Orden]],Sala[Número de Orden],Sala[Monto total],"fracaso",0,1)</f>
        <v>0.10666666666666667</v>
      </c>
      <c r="L397" t="s">
        <v>608</v>
      </c>
    </row>
    <row r="398" spans="1:12" x14ac:dyDescent="0.25">
      <c r="A398">
        <v>151</v>
      </c>
      <c r="B398">
        <v>6</v>
      </c>
      <c r="C398" t="s">
        <v>200</v>
      </c>
      <c r="D398" t="s">
        <v>633</v>
      </c>
      <c r="E398">
        <v>14</v>
      </c>
      <c r="F398">
        <v>23</v>
      </c>
      <c r="G398">
        <v>3</v>
      </c>
      <c r="H398">
        <v>13</v>
      </c>
      <c r="I398">
        <f>Cocina[[#This Row],[Precio Unitario]]*Cocina[[#This Row],[Cantidad Ordenada]]</f>
        <v>69</v>
      </c>
      <c r="J398">
        <f>(Cocina[[#This Row],[Precio Unitario]]-Cocina[[#This Row],[Costo Unitario]])*Cocina[[#This Row],[Cantidad Ordenada]]</f>
        <v>27</v>
      </c>
      <c r="K398" s="4">
        <f>Cocina[[#This Row],[Ganancia neta]]/_xlfn.XLOOKUP(Cocina[[#This Row],[Número de Orden]],Sala[Número de Orden],Sala[Monto total],"fracaso",0,1)</f>
        <v>0.20454545454545456</v>
      </c>
      <c r="L398" t="s">
        <v>607</v>
      </c>
    </row>
    <row r="399" spans="1:12" x14ac:dyDescent="0.25">
      <c r="A399">
        <v>151</v>
      </c>
      <c r="B399">
        <v>6</v>
      </c>
      <c r="C399" t="s">
        <v>70</v>
      </c>
      <c r="D399" t="s">
        <v>634</v>
      </c>
      <c r="E399">
        <v>13</v>
      </c>
      <c r="F399">
        <v>21</v>
      </c>
      <c r="G399">
        <v>3</v>
      </c>
      <c r="H399">
        <v>6</v>
      </c>
      <c r="I399">
        <f>Cocina[[#This Row],[Precio Unitario]]*Cocina[[#This Row],[Cantidad Ordenada]]</f>
        <v>63</v>
      </c>
      <c r="J399">
        <f>(Cocina[[#This Row],[Precio Unitario]]-Cocina[[#This Row],[Costo Unitario]])*Cocina[[#This Row],[Cantidad Ordenada]]</f>
        <v>24</v>
      </c>
      <c r="K399" s="4">
        <f>Cocina[[#This Row],[Ganancia neta]]/_xlfn.XLOOKUP(Cocina[[#This Row],[Número de Orden]],Sala[Número de Orden],Sala[Monto total],"fracaso",0,1)</f>
        <v>0.18181818181818182</v>
      </c>
      <c r="L399" t="s">
        <v>607</v>
      </c>
    </row>
    <row r="400" spans="1:12" x14ac:dyDescent="0.25">
      <c r="A400">
        <v>152</v>
      </c>
      <c r="B400">
        <v>5</v>
      </c>
      <c r="C400" t="s">
        <v>42</v>
      </c>
      <c r="D400" t="s">
        <v>626</v>
      </c>
      <c r="E400">
        <v>16</v>
      </c>
      <c r="F400">
        <v>28</v>
      </c>
      <c r="G400">
        <v>2</v>
      </c>
      <c r="H400">
        <v>12</v>
      </c>
      <c r="I400">
        <f>Cocina[[#This Row],[Precio Unitario]]*Cocina[[#This Row],[Cantidad Ordenada]]</f>
        <v>56</v>
      </c>
      <c r="J400">
        <f>(Cocina[[#This Row],[Precio Unitario]]-Cocina[[#This Row],[Costo Unitario]])*Cocina[[#This Row],[Cantidad Ordenada]]</f>
        <v>24</v>
      </c>
      <c r="K400" s="4">
        <f>Cocina[[#This Row],[Ganancia neta]]/_xlfn.XLOOKUP(Cocina[[#This Row],[Número de Orden]],Sala[Número de Orden],Sala[Monto total],"fracaso",0,1)</f>
        <v>0.42857142857142855</v>
      </c>
      <c r="L400" t="s">
        <v>607</v>
      </c>
    </row>
    <row r="401" spans="1:12" x14ac:dyDescent="0.25">
      <c r="A401">
        <v>153</v>
      </c>
      <c r="B401">
        <v>10</v>
      </c>
      <c r="C401" t="s">
        <v>261</v>
      </c>
      <c r="D401" t="s">
        <v>625</v>
      </c>
      <c r="E401">
        <v>20</v>
      </c>
      <c r="F401">
        <v>33</v>
      </c>
      <c r="G401">
        <v>3</v>
      </c>
      <c r="H401">
        <v>10</v>
      </c>
      <c r="I401">
        <f>Cocina[[#This Row],[Precio Unitario]]*Cocina[[#This Row],[Cantidad Ordenada]]</f>
        <v>99</v>
      </c>
      <c r="J401">
        <f>(Cocina[[#This Row],[Precio Unitario]]-Cocina[[#This Row],[Costo Unitario]])*Cocina[[#This Row],[Cantidad Ordenada]]</f>
        <v>39</v>
      </c>
      <c r="K401" s="4">
        <f>Cocina[[#This Row],[Ganancia neta]]/_xlfn.XLOOKUP(Cocina[[#This Row],[Número de Orden]],Sala[Número de Orden],Sala[Monto total],"fracaso",0,1)</f>
        <v>0.19211822660098521</v>
      </c>
      <c r="L401" t="s">
        <v>608</v>
      </c>
    </row>
    <row r="402" spans="1:12" x14ac:dyDescent="0.25">
      <c r="A402">
        <v>153</v>
      </c>
      <c r="B402">
        <v>10</v>
      </c>
      <c r="C402" t="s">
        <v>158</v>
      </c>
      <c r="D402" t="s">
        <v>617</v>
      </c>
      <c r="E402">
        <v>14</v>
      </c>
      <c r="F402">
        <v>24</v>
      </c>
      <c r="G402">
        <v>1</v>
      </c>
      <c r="H402">
        <v>53</v>
      </c>
      <c r="I402">
        <f>Cocina[[#This Row],[Precio Unitario]]*Cocina[[#This Row],[Cantidad Ordenada]]</f>
        <v>24</v>
      </c>
      <c r="J402">
        <f>(Cocina[[#This Row],[Precio Unitario]]-Cocina[[#This Row],[Costo Unitario]])*Cocina[[#This Row],[Cantidad Ordenada]]</f>
        <v>10</v>
      </c>
      <c r="K402" s="4">
        <f>Cocina[[#This Row],[Ganancia neta]]/_xlfn.XLOOKUP(Cocina[[#This Row],[Número de Orden]],Sala[Número de Orden],Sala[Monto total],"fracaso",0,1)</f>
        <v>4.9261083743842367E-2</v>
      </c>
      <c r="L402" t="s">
        <v>608</v>
      </c>
    </row>
    <row r="403" spans="1:12" x14ac:dyDescent="0.25">
      <c r="A403">
        <v>153</v>
      </c>
      <c r="B403">
        <v>10</v>
      </c>
      <c r="C403" t="s">
        <v>48</v>
      </c>
      <c r="D403" t="s">
        <v>622</v>
      </c>
      <c r="E403">
        <v>25</v>
      </c>
      <c r="F403">
        <v>40</v>
      </c>
      <c r="G403">
        <v>2</v>
      </c>
      <c r="H403">
        <v>26</v>
      </c>
      <c r="I403">
        <f>Cocina[[#This Row],[Precio Unitario]]*Cocina[[#This Row],[Cantidad Ordenada]]</f>
        <v>80</v>
      </c>
      <c r="J403">
        <f>(Cocina[[#This Row],[Precio Unitario]]-Cocina[[#This Row],[Costo Unitario]])*Cocina[[#This Row],[Cantidad Ordenada]]</f>
        <v>30</v>
      </c>
      <c r="K403" s="4">
        <f>Cocina[[#This Row],[Ganancia neta]]/_xlfn.XLOOKUP(Cocina[[#This Row],[Número de Orden]],Sala[Número de Orden],Sala[Monto total],"fracaso",0,1)</f>
        <v>0.14778325123152711</v>
      </c>
      <c r="L403" t="s">
        <v>607</v>
      </c>
    </row>
    <row r="404" spans="1:12" x14ac:dyDescent="0.25">
      <c r="A404">
        <v>154</v>
      </c>
      <c r="B404">
        <v>11</v>
      </c>
      <c r="C404" t="s">
        <v>73</v>
      </c>
      <c r="D404" t="s">
        <v>623</v>
      </c>
      <c r="E404">
        <v>22</v>
      </c>
      <c r="F404">
        <v>36</v>
      </c>
      <c r="G404">
        <v>3</v>
      </c>
      <c r="H404">
        <v>52</v>
      </c>
      <c r="I404">
        <f>Cocina[[#This Row],[Precio Unitario]]*Cocina[[#This Row],[Cantidad Ordenada]]</f>
        <v>108</v>
      </c>
      <c r="J404">
        <f>(Cocina[[#This Row],[Precio Unitario]]-Cocina[[#This Row],[Costo Unitario]])*Cocina[[#This Row],[Cantidad Ordenada]]</f>
        <v>42</v>
      </c>
      <c r="K404" s="4">
        <f>Cocina[[#This Row],[Ganancia neta]]/_xlfn.XLOOKUP(Cocina[[#This Row],[Número de Orden]],Sala[Número de Orden],Sala[Monto total],"fracaso",0,1)</f>
        <v>0.29166666666666669</v>
      </c>
      <c r="L404" t="s">
        <v>607</v>
      </c>
    </row>
    <row r="405" spans="1:12" x14ac:dyDescent="0.25">
      <c r="A405">
        <v>154</v>
      </c>
      <c r="B405">
        <v>11</v>
      </c>
      <c r="C405" t="s">
        <v>79</v>
      </c>
      <c r="D405" t="s">
        <v>635</v>
      </c>
      <c r="E405">
        <v>10</v>
      </c>
      <c r="F405">
        <v>18</v>
      </c>
      <c r="G405">
        <v>2</v>
      </c>
      <c r="H405">
        <v>30</v>
      </c>
      <c r="I405">
        <f>Cocina[[#This Row],[Precio Unitario]]*Cocina[[#This Row],[Cantidad Ordenada]]</f>
        <v>36</v>
      </c>
      <c r="J405">
        <f>(Cocina[[#This Row],[Precio Unitario]]-Cocina[[#This Row],[Costo Unitario]])*Cocina[[#This Row],[Cantidad Ordenada]]</f>
        <v>16</v>
      </c>
      <c r="K405" s="4">
        <f>Cocina[[#This Row],[Ganancia neta]]/_xlfn.XLOOKUP(Cocina[[#This Row],[Número de Orden]],Sala[Número de Orden],Sala[Monto total],"fracaso",0,1)</f>
        <v>0.1111111111111111</v>
      </c>
      <c r="L405" t="s">
        <v>607</v>
      </c>
    </row>
    <row r="406" spans="1:12" x14ac:dyDescent="0.25">
      <c r="A406">
        <v>155</v>
      </c>
      <c r="B406">
        <v>7</v>
      </c>
      <c r="C406" t="s">
        <v>106</v>
      </c>
      <c r="D406" t="s">
        <v>621</v>
      </c>
      <c r="E406">
        <v>16</v>
      </c>
      <c r="F406">
        <v>27</v>
      </c>
      <c r="G406">
        <v>2</v>
      </c>
      <c r="H406">
        <v>24</v>
      </c>
      <c r="I406">
        <f>Cocina[[#This Row],[Precio Unitario]]*Cocina[[#This Row],[Cantidad Ordenada]]</f>
        <v>54</v>
      </c>
      <c r="J406">
        <f>(Cocina[[#This Row],[Precio Unitario]]-Cocina[[#This Row],[Costo Unitario]])*Cocina[[#This Row],[Cantidad Ordenada]]</f>
        <v>22</v>
      </c>
      <c r="K406" s="4">
        <f>Cocina[[#This Row],[Ganancia neta]]/_xlfn.XLOOKUP(Cocina[[#This Row],[Número de Orden]],Sala[Número de Orden],Sala[Monto total],"fracaso",0,1)</f>
        <v>0.16176470588235295</v>
      </c>
      <c r="L406" t="s">
        <v>608</v>
      </c>
    </row>
    <row r="407" spans="1:12" x14ac:dyDescent="0.25">
      <c r="A407">
        <v>155</v>
      </c>
      <c r="B407">
        <v>7</v>
      </c>
      <c r="C407" t="s">
        <v>116</v>
      </c>
      <c r="D407" t="s">
        <v>620</v>
      </c>
      <c r="E407">
        <v>19</v>
      </c>
      <c r="F407">
        <v>31</v>
      </c>
      <c r="G407">
        <v>2</v>
      </c>
      <c r="H407">
        <v>43</v>
      </c>
      <c r="I407">
        <f>Cocina[[#This Row],[Precio Unitario]]*Cocina[[#This Row],[Cantidad Ordenada]]</f>
        <v>62</v>
      </c>
      <c r="J407">
        <f>(Cocina[[#This Row],[Precio Unitario]]-Cocina[[#This Row],[Costo Unitario]])*Cocina[[#This Row],[Cantidad Ordenada]]</f>
        <v>24</v>
      </c>
      <c r="K407" s="4">
        <f>Cocina[[#This Row],[Ganancia neta]]/_xlfn.XLOOKUP(Cocina[[#This Row],[Número de Orden]],Sala[Número de Orden],Sala[Monto total],"fracaso",0,1)</f>
        <v>0.17647058823529413</v>
      </c>
      <c r="L407" t="s">
        <v>607</v>
      </c>
    </row>
    <row r="408" spans="1:12" x14ac:dyDescent="0.25">
      <c r="A408">
        <v>155</v>
      </c>
      <c r="B408">
        <v>7</v>
      </c>
      <c r="C408" t="s">
        <v>146</v>
      </c>
      <c r="D408" t="s">
        <v>632</v>
      </c>
      <c r="E408">
        <v>12</v>
      </c>
      <c r="F408">
        <v>20</v>
      </c>
      <c r="G408">
        <v>1</v>
      </c>
      <c r="H408">
        <v>33</v>
      </c>
      <c r="I408">
        <f>Cocina[[#This Row],[Precio Unitario]]*Cocina[[#This Row],[Cantidad Ordenada]]</f>
        <v>20</v>
      </c>
      <c r="J408">
        <f>(Cocina[[#This Row],[Precio Unitario]]-Cocina[[#This Row],[Costo Unitario]])*Cocina[[#This Row],[Cantidad Ordenada]]</f>
        <v>8</v>
      </c>
      <c r="K408" s="4">
        <f>Cocina[[#This Row],[Ganancia neta]]/_xlfn.XLOOKUP(Cocina[[#This Row],[Número de Orden]],Sala[Número de Orden],Sala[Monto total],"fracaso",0,1)</f>
        <v>5.8823529411764705E-2</v>
      </c>
      <c r="L408" t="s">
        <v>608</v>
      </c>
    </row>
    <row r="409" spans="1:12" x14ac:dyDescent="0.25">
      <c r="A409">
        <v>156</v>
      </c>
      <c r="B409">
        <v>6</v>
      </c>
      <c r="C409" t="s">
        <v>42</v>
      </c>
      <c r="D409" t="s">
        <v>626</v>
      </c>
      <c r="E409">
        <v>16</v>
      </c>
      <c r="F409">
        <v>28</v>
      </c>
      <c r="G409">
        <v>2</v>
      </c>
      <c r="H409">
        <v>6</v>
      </c>
      <c r="I409">
        <f>Cocina[[#This Row],[Precio Unitario]]*Cocina[[#This Row],[Cantidad Ordenada]]</f>
        <v>56</v>
      </c>
      <c r="J409">
        <f>(Cocina[[#This Row],[Precio Unitario]]-Cocina[[#This Row],[Costo Unitario]])*Cocina[[#This Row],[Cantidad Ordenada]]</f>
        <v>24</v>
      </c>
      <c r="K409" s="4">
        <f>Cocina[[#This Row],[Ganancia neta]]/_xlfn.XLOOKUP(Cocina[[#This Row],[Número de Orden]],Sala[Número de Orden],Sala[Monto total],"fracaso",0,1)</f>
        <v>0.42857142857142855</v>
      </c>
      <c r="L409" t="s">
        <v>607</v>
      </c>
    </row>
    <row r="410" spans="1:12" x14ac:dyDescent="0.25">
      <c r="A410">
        <v>157</v>
      </c>
      <c r="B410">
        <v>13</v>
      </c>
      <c r="C410" t="s">
        <v>122</v>
      </c>
      <c r="D410" t="s">
        <v>637</v>
      </c>
      <c r="E410">
        <v>15</v>
      </c>
      <c r="F410">
        <v>25</v>
      </c>
      <c r="G410">
        <v>3</v>
      </c>
      <c r="H410">
        <v>48</v>
      </c>
      <c r="I410">
        <f>Cocina[[#This Row],[Precio Unitario]]*Cocina[[#This Row],[Cantidad Ordenada]]</f>
        <v>75</v>
      </c>
      <c r="J410">
        <f>(Cocina[[#This Row],[Precio Unitario]]-Cocina[[#This Row],[Costo Unitario]])*Cocina[[#This Row],[Cantidad Ordenada]]</f>
        <v>30</v>
      </c>
      <c r="K410" s="4">
        <f>Cocina[[#This Row],[Ganancia neta]]/_xlfn.XLOOKUP(Cocina[[#This Row],[Número de Orden]],Sala[Número de Orden],Sala[Monto total],"fracaso",0,1)</f>
        <v>0.11070110701107011</v>
      </c>
      <c r="L410" t="s">
        <v>608</v>
      </c>
    </row>
    <row r="411" spans="1:12" x14ac:dyDescent="0.25">
      <c r="A411">
        <v>157</v>
      </c>
      <c r="B411">
        <v>13</v>
      </c>
      <c r="C411" t="s">
        <v>42</v>
      </c>
      <c r="D411" t="s">
        <v>626</v>
      </c>
      <c r="E411">
        <v>16</v>
      </c>
      <c r="F411">
        <v>28</v>
      </c>
      <c r="G411">
        <v>1</v>
      </c>
      <c r="H411">
        <v>54</v>
      </c>
      <c r="I411">
        <f>Cocina[[#This Row],[Precio Unitario]]*Cocina[[#This Row],[Cantidad Ordenada]]</f>
        <v>28</v>
      </c>
      <c r="J411">
        <f>(Cocina[[#This Row],[Precio Unitario]]-Cocina[[#This Row],[Costo Unitario]])*Cocina[[#This Row],[Cantidad Ordenada]]</f>
        <v>12</v>
      </c>
      <c r="K411" s="4">
        <f>Cocina[[#This Row],[Ganancia neta]]/_xlfn.XLOOKUP(Cocina[[#This Row],[Número de Orden]],Sala[Número de Orden],Sala[Monto total],"fracaso",0,1)</f>
        <v>4.4280442804428041E-2</v>
      </c>
      <c r="L411" t="s">
        <v>608</v>
      </c>
    </row>
    <row r="412" spans="1:12" x14ac:dyDescent="0.25">
      <c r="A412">
        <v>157</v>
      </c>
      <c r="B412">
        <v>13</v>
      </c>
      <c r="C412" t="s">
        <v>68</v>
      </c>
      <c r="D412" t="s">
        <v>619</v>
      </c>
      <c r="E412">
        <v>18</v>
      </c>
      <c r="F412">
        <v>30</v>
      </c>
      <c r="G412">
        <v>2</v>
      </c>
      <c r="H412">
        <v>27</v>
      </c>
      <c r="I412">
        <f>Cocina[[#This Row],[Precio Unitario]]*Cocina[[#This Row],[Cantidad Ordenada]]</f>
        <v>60</v>
      </c>
      <c r="J412">
        <f>(Cocina[[#This Row],[Precio Unitario]]-Cocina[[#This Row],[Costo Unitario]])*Cocina[[#This Row],[Cantidad Ordenada]]</f>
        <v>24</v>
      </c>
      <c r="K412" s="4">
        <f>Cocina[[#This Row],[Ganancia neta]]/_xlfn.XLOOKUP(Cocina[[#This Row],[Número de Orden]],Sala[Número de Orden],Sala[Monto total],"fracaso",0,1)</f>
        <v>8.8560885608856083E-2</v>
      </c>
      <c r="L412" t="s">
        <v>607</v>
      </c>
    </row>
    <row r="413" spans="1:12" x14ac:dyDescent="0.25">
      <c r="A413">
        <v>157</v>
      </c>
      <c r="B413">
        <v>13</v>
      </c>
      <c r="C413" t="s">
        <v>73</v>
      </c>
      <c r="D413" t="s">
        <v>623</v>
      </c>
      <c r="E413">
        <v>22</v>
      </c>
      <c r="F413">
        <v>36</v>
      </c>
      <c r="G413">
        <v>3</v>
      </c>
      <c r="H413">
        <v>21</v>
      </c>
      <c r="I413">
        <f>Cocina[[#This Row],[Precio Unitario]]*Cocina[[#This Row],[Cantidad Ordenada]]</f>
        <v>108</v>
      </c>
      <c r="J413">
        <f>(Cocina[[#This Row],[Precio Unitario]]-Cocina[[#This Row],[Costo Unitario]])*Cocina[[#This Row],[Cantidad Ordenada]]</f>
        <v>42</v>
      </c>
      <c r="K413" s="4">
        <f>Cocina[[#This Row],[Ganancia neta]]/_xlfn.XLOOKUP(Cocina[[#This Row],[Número de Orden]],Sala[Número de Orden],Sala[Monto total],"fracaso",0,1)</f>
        <v>0.15498154981549817</v>
      </c>
      <c r="L413" t="s">
        <v>607</v>
      </c>
    </row>
    <row r="414" spans="1:12" x14ac:dyDescent="0.25">
      <c r="A414">
        <v>158</v>
      </c>
      <c r="B414">
        <v>5</v>
      </c>
      <c r="C414" t="s">
        <v>112</v>
      </c>
      <c r="D414" t="s">
        <v>627</v>
      </c>
      <c r="E414">
        <v>11</v>
      </c>
      <c r="F414">
        <v>19</v>
      </c>
      <c r="G414">
        <v>1</v>
      </c>
      <c r="H414">
        <v>57</v>
      </c>
      <c r="I414">
        <f>Cocina[[#This Row],[Precio Unitario]]*Cocina[[#This Row],[Cantidad Ordenada]]</f>
        <v>19</v>
      </c>
      <c r="J414">
        <f>(Cocina[[#This Row],[Precio Unitario]]-Cocina[[#This Row],[Costo Unitario]])*Cocina[[#This Row],[Cantidad Ordenada]]</f>
        <v>8</v>
      </c>
      <c r="K414" s="4">
        <f>Cocina[[#This Row],[Ganancia neta]]/_xlfn.XLOOKUP(Cocina[[#This Row],[Número de Orden]],Sala[Número de Orden],Sala[Monto total],"fracaso",0,1)</f>
        <v>2.5806451612903226E-2</v>
      </c>
      <c r="L414" t="s">
        <v>607</v>
      </c>
    </row>
    <row r="415" spans="1:12" x14ac:dyDescent="0.25">
      <c r="A415">
        <v>158</v>
      </c>
      <c r="B415">
        <v>5</v>
      </c>
      <c r="C415" t="s">
        <v>155</v>
      </c>
      <c r="D415" t="s">
        <v>636</v>
      </c>
      <c r="E415">
        <v>15</v>
      </c>
      <c r="F415">
        <v>26</v>
      </c>
      <c r="G415">
        <v>3</v>
      </c>
      <c r="H415">
        <v>55</v>
      </c>
      <c r="I415">
        <f>Cocina[[#This Row],[Precio Unitario]]*Cocina[[#This Row],[Cantidad Ordenada]]</f>
        <v>78</v>
      </c>
      <c r="J415">
        <f>(Cocina[[#This Row],[Precio Unitario]]-Cocina[[#This Row],[Costo Unitario]])*Cocina[[#This Row],[Cantidad Ordenada]]</f>
        <v>33</v>
      </c>
      <c r="K415" s="4">
        <f>Cocina[[#This Row],[Ganancia neta]]/_xlfn.XLOOKUP(Cocina[[#This Row],[Número de Orden]],Sala[Número de Orden],Sala[Monto total],"fracaso",0,1)</f>
        <v>0.1064516129032258</v>
      </c>
      <c r="L415" t="s">
        <v>607</v>
      </c>
    </row>
    <row r="416" spans="1:12" x14ac:dyDescent="0.25">
      <c r="A416">
        <v>158</v>
      </c>
      <c r="B416">
        <v>5</v>
      </c>
      <c r="C416" t="s">
        <v>73</v>
      </c>
      <c r="D416" t="s">
        <v>623</v>
      </c>
      <c r="E416">
        <v>22</v>
      </c>
      <c r="F416">
        <v>36</v>
      </c>
      <c r="G416">
        <v>3</v>
      </c>
      <c r="H416">
        <v>7</v>
      </c>
      <c r="I416">
        <f>Cocina[[#This Row],[Precio Unitario]]*Cocina[[#This Row],[Cantidad Ordenada]]</f>
        <v>108</v>
      </c>
      <c r="J416">
        <f>(Cocina[[#This Row],[Precio Unitario]]-Cocina[[#This Row],[Costo Unitario]])*Cocina[[#This Row],[Cantidad Ordenada]]</f>
        <v>42</v>
      </c>
      <c r="K416" s="4">
        <f>Cocina[[#This Row],[Ganancia neta]]/_xlfn.XLOOKUP(Cocina[[#This Row],[Número de Orden]],Sala[Número de Orden],Sala[Monto total],"fracaso",0,1)</f>
        <v>0.13548387096774195</v>
      </c>
      <c r="L416" t="s">
        <v>607</v>
      </c>
    </row>
    <row r="417" spans="1:12" x14ac:dyDescent="0.25">
      <c r="A417">
        <v>158</v>
      </c>
      <c r="B417">
        <v>5</v>
      </c>
      <c r="C417" t="s">
        <v>26</v>
      </c>
      <c r="D417" t="s">
        <v>628</v>
      </c>
      <c r="E417">
        <v>21</v>
      </c>
      <c r="F417">
        <v>35</v>
      </c>
      <c r="G417">
        <v>3</v>
      </c>
      <c r="H417">
        <v>16</v>
      </c>
      <c r="I417">
        <f>Cocina[[#This Row],[Precio Unitario]]*Cocina[[#This Row],[Cantidad Ordenada]]</f>
        <v>105</v>
      </c>
      <c r="J417">
        <f>(Cocina[[#This Row],[Precio Unitario]]-Cocina[[#This Row],[Costo Unitario]])*Cocina[[#This Row],[Cantidad Ordenada]]</f>
        <v>42</v>
      </c>
      <c r="K417" s="4">
        <f>Cocina[[#This Row],[Ganancia neta]]/_xlfn.XLOOKUP(Cocina[[#This Row],[Número de Orden]],Sala[Número de Orden],Sala[Monto total],"fracaso",0,1)</f>
        <v>0.13548387096774195</v>
      </c>
      <c r="L417" t="s">
        <v>608</v>
      </c>
    </row>
    <row r="418" spans="1:12" x14ac:dyDescent="0.25">
      <c r="A418">
        <v>159</v>
      </c>
      <c r="B418">
        <v>16</v>
      </c>
      <c r="C418" t="s">
        <v>38</v>
      </c>
      <c r="D418" t="s">
        <v>624</v>
      </c>
      <c r="E418">
        <v>17</v>
      </c>
      <c r="F418">
        <v>29</v>
      </c>
      <c r="G418">
        <v>3</v>
      </c>
      <c r="H418">
        <v>23</v>
      </c>
      <c r="I418">
        <f>Cocina[[#This Row],[Precio Unitario]]*Cocina[[#This Row],[Cantidad Ordenada]]</f>
        <v>87</v>
      </c>
      <c r="J418">
        <f>(Cocina[[#This Row],[Precio Unitario]]-Cocina[[#This Row],[Costo Unitario]])*Cocina[[#This Row],[Cantidad Ordenada]]</f>
        <v>36</v>
      </c>
      <c r="K418" s="4">
        <f>Cocina[[#This Row],[Ganancia neta]]/_xlfn.XLOOKUP(Cocina[[#This Row],[Número de Orden]],Sala[Número de Orden],Sala[Monto total],"fracaso",0,1)</f>
        <v>0.14229249011857709</v>
      </c>
      <c r="L418" t="s">
        <v>608</v>
      </c>
    </row>
    <row r="419" spans="1:12" x14ac:dyDescent="0.25">
      <c r="A419">
        <v>159</v>
      </c>
      <c r="B419">
        <v>16</v>
      </c>
      <c r="C419" t="s">
        <v>116</v>
      </c>
      <c r="D419" t="s">
        <v>620</v>
      </c>
      <c r="E419">
        <v>19</v>
      </c>
      <c r="F419">
        <v>31</v>
      </c>
      <c r="G419">
        <v>1</v>
      </c>
      <c r="H419">
        <v>5</v>
      </c>
      <c r="I419">
        <f>Cocina[[#This Row],[Precio Unitario]]*Cocina[[#This Row],[Cantidad Ordenada]]</f>
        <v>31</v>
      </c>
      <c r="J419">
        <f>(Cocina[[#This Row],[Precio Unitario]]-Cocina[[#This Row],[Costo Unitario]])*Cocina[[#This Row],[Cantidad Ordenada]]</f>
        <v>12</v>
      </c>
      <c r="K419" s="4">
        <f>Cocina[[#This Row],[Ganancia neta]]/_xlfn.XLOOKUP(Cocina[[#This Row],[Número de Orden]],Sala[Número de Orden],Sala[Monto total],"fracaso",0,1)</f>
        <v>4.7430830039525688E-2</v>
      </c>
      <c r="L419" t="s">
        <v>607</v>
      </c>
    </row>
    <row r="420" spans="1:12" x14ac:dyDescent="0.25">
      <c r="A420">
        <v>159</v>
      </c>
      <c r="B420">
        <v>16</v>
      </c>
      <c r="C420" t="s">
        <v>79</v>
      </c>
      <c r="D420" t="s">
        <v>635</v>
      </c>
      <c r="E420">
        <v>10</v>
      </c>
      <c r="F420">
        <v>18</v>
      </c>
      <c r="G420">
        <v>2</v>
      </c>
      <c r="H420">
        <v>6</v>
      </c>
      <c r="I420">
        <f>Cocina[[#This Row],[Precio Unitario]]*Cocina[[#This Row],[Cantidad Ordenada]]</f>
        <v>36</v>
      </c>
      <c r="J420">
        <f>(Cocina[[#This Row],[Precio Unitario]]-Cocina[[#This Row],[Costo Unitario]])*Cocina[[#This Row],[Cantidad Ordenada]]</f>
        <v>16</v>
      </c>
      <c r="K420" s="4">
        <f>Cocina[[#This Row],[Ganancia neta]]/_xlfn.XLOOKUP(Cocina[[#This Row],[Número de Orden]],Sala[Número de Orden],Sala[Monto total],"fracaso",0,1)</f>
        <v>6.3241106719367585E-2</v>
      </c>
      <c r="L420" t="s">
        <v>607</v>
      </c>
    </row>
    <row r="421" spans="1:12" x14ac:dyDescent="0.25">
      <c r="A421">
        <v>159</v>
      </c>
      <c r="B421">
        <v>16</v>
      </c>
      <c r="C421" t="s">
        <v>261</v>
      </c>
      <c r="D421" t="s">
        <v>625</v>
      </c>
      <c r="E421">
        <v>20</v>
      </c>
      <c r="F421">
        <v>33</v>
      </c>
      <c r="G421">
        <v>3</v>
      </c>
      <c r="H421">
        <v>40</v>
      </c>
      <c r="I421">
        <f>Cocina[[#This Row],[Precio Unitario]]*Cocina[[#This Row],[Cantidad Ordenada]]</f>
        <v>99</v>
      </c>
      <c r="J421">
        <f>(Cocina[[#This Row],[Precio Unitario]]-Cocina[[#This Row],[Costo Unitario]])*Cocina[[#This Row],[Cantidad Ordenada]]</f>
        <v>39</v>
      </c>
      <c r="K421" s="4">
        <f>Cocina[[#This Row],[Ganancia neta]]/_xlfn.XLOOKUP(Cocina[[#This Row],[Número de Orden]],Sala[Número de Orden],Sala[Monto total],"fracaso",0,1)</f>
        <v>0.1541501976284585</v>
      </c>
      <c r="L421" t="s">
        <v>607</v>
      </c>
    </row>
    <row r="422" spans="1:12" x14ac:dyDescent="0.25">
      <c r="A422">
        <v>160</v>
      </c>
      <c r="B422">
        <v>19</v>
      </c>
      <c r="C422" t="s">
        <v>73</v>
      </c>
      <c r="D422" t="s">
        <v>623</v>
      </c>
      <c r="E422">
        <v>22</v>
      </c>
      <c r="F422">
        <v>36</v>
      </c>
      <c r="G422">
        <v>3</v>
      </c>
      <c r="H422">
        <v>20</v>
      </c>
      <c r="I422">
        <f>Cocina[[#This Row],[Precio Unitario]]*Cocina[[#This Row],[Cantidad Ordenada]]</f>
        <v>108</v>
      </c>
      <c r="J422">
        <f>(Cocina[[#This Row],[Precio Unitario]]-Cocina[[#This Row],[Costo Unitario]])*Cocina[[#This Row],[Cantidad Ordenada]]</f>
        <v>42</v>
      </c>
      <c r="K422" s="4">
        <f>Cocina[[#This Row],[Ganancia neta]]/_xlfn.XLOOKUP(Cocina[[#This Row],[Número de Orden]],Sala[Número de Orden],Sala[Monto total],"fracaso",0,1)</f>
        <v>0.26923076923076922</v>
      </c>
      <c r="L422" t="s">
        <v>607</v>
      </c>
    </row>
    <row r="423" spans="1:12" x14ac:dyDescent="0.25">
      <c r="A423">
        <v>160</v>
      </c>
      <c r="B423">
        <v>19</v>
      </c>
      <c r="C423" t="s">
        <v>158</v>
      </c>
      <c r="D423" t="s">
        <v>617</v>
      </c>
      <c r="E423">
        <v>14</v>
      </c>
      <c r="F423">
        <v>24</v>
      </c>
      <c r="G423">
        <v>2</v>
      </c>
      <c r="H423">
        <v>47</v>
      </c>
      <c r="I423">
        <f>Cocina[[#This Row],[Precio Unitario]]*Cocina[[#This Row],[Cantidad Ordenada]]</f>
        <v>48</v>
      </c>
      <c r="J423">
        <f>(Cocina[[#This Row],[Precio Unitario]]-Cocina[[#This Row],[Costo Unitario]])*Cocina[[#This Row],[Cantidad Ordenada]]</f>
        <v>20</v>
      </c>
      <c r="K423" s="4">
        <f>Cocina[[#This Row],[Ganancia neta]]/_xlfn.XLOOKUP(Cocina[[#This Row],[Número de Orden]],Sala[Número de Orden],Sala[Monto total],"fracaso",0,1)</f>
        <v>0.12820512820512819</v>
      </c>
      <c r="L423" t="s">
        <v>607</v>
      </c>
    </row>
    <row r="424" spans="1:12" x14ac:dyDescent="0.25">
      <c r="A424">
        <v>161</v>
      </c>
      <c r="B424">
        <v>13</v>
      </c>
      <c r="C424" t="s">
        <v>42</v>
      </c>
      <c r="D424" t="s">
        <v>626</v>
      </c>
      <c r="E424">
        <v>16</v>
      </c>
      <c r="F424">
        <v>28</v>
      </c>
      <c r="G424">
        <v>3</v>
      </c>
      <c r="H424">
        <v>57</v>
      </c>
      <c r="I424">
        <f>Cocina[[#This Row],[Precio Unitario]]*Cocina[[#This Row],[Cantidad Ordenada]]</f>
        <v>84</v>
      </c>
      <c r="J424">
        <f>(Cocina[[#This Row],[Precio Unitario]]-Cocina[[#This Row],[Costo Unitario]])*Cocina[[#This Row],[Cantidad Ordenada]]</f>
        <v>36</v>
      </c>
      <c r="K424" s="4">
        <f>Cocina[[#This Row],[Ganancia neta]]/_xlfn.XLOOKUP(Cocina[[#This Row],[Número de Orden]],Sala[Número de Orden],Sala[Monto total],"fracaso",0,1)</f>
        <v>0.42857142857142855</v>
      </c>
      <c r="L424" t="s">
        <v>607</v>
      </c>
    </row>
    <row r="425" spans="1:12" x14ac:dyDescent="0.25">
      <c r="A425">
        <v>162</v>
      </c>
      <c r="B425">
        <v>14</v>
      </c>
      <c r="C425" t="s">
        <v>158</v>
      </c>
      <c r="D425" t="s">
        <v>617</v>
      </c>
      <c r="E425">
        <v>14</v>
      </c>
      <c r="F425">
        <v>24</v>
      </c>
      <c r="G425">
        <v>3</v>
      </c>
      <c r="H425">
        <v>25</v>
      </c>
      <c r="I425">
        <f>Cocina[[#This Row],[Precio Unitario]]*Cocina[[#This Row],[Cantidad Ordenada]]</f>
        <v>72</v>
      </c>
      <c r="J425">
        <f>(Cocina[[#This Row],[Precio Unitario]]-Cocina[[#This Row],[Costo Unitario]])*Cocina[[#This Row],[Cantidad Ordenada]]</f>
        <v>30</v>
      </c>
      <c r="K425" s="4">
        <f>Cocina[[#This Row],[Ganancia neta]]/_xlfn.XLOOKUP(Cocina[[#This Row],[Número de Orden]],Sala[Número de Orden],Sala[Monto total],"fracaso",0,1)</f>
        <v>0.41666666666666669</v>
      </c>
      <c r="L425" t="s">
        <v>607</v>
      </c>
    </row>
    <row r="426" spans="1:12" x14ac:dyDescent="0.25">
      <c r="A426">
        <v>163</v>
      </c>
      <c r="B426">
        <v>6</v>
      </c>
      <c r="C426" t="s">
        <v>116</v>
      </c>
      <c r="D426" t="s">
        <v>620</v>
      </c>
      <c r="E426">
        <v>19</v>
      </c>
      <c r="F426">
        <v>31</v>
      </c>
      <c r="G426">
        <v>3</v>
      </c>
      <c r="H426">
        <v>8</v>
      </c>
      <c r="I426">
        <f>Cocina[[#This Row],[Precio Unitario]]*Cocina[[#This Row],[Cantidad Ordenada]]</f>
        <v>93</v>
      </c>
      <c r="J426">
        <f>(Cocina[[#This Row],[Precio Unitario]]-Cocina[[#This Row],[Costo Unitario]])*Cocina[[#This Row],[Cantidad Ordenada]]</f>
        <v>36</v>
      </c>
      <c r="K426" s="4">
        <f>Cocina[[#This Row],[Ganancia neta]]/_xlfn.XLOOKUP(Cocina[[#This Row],[Número de Orden]],Sala[Número de Orden],Sala[Monto total],"fracaso",0,1)</f>
        <v>0.13284132841328414</v>
      </c>
      <c r="L426" t="s">
        <v>608</v>
      </c>
    </row>
    <row r="427" spans="1:12" x14ac:dyDescent="0.25">
      <c r="A427">
        <v>163</v>
      </c>
      <c r="B427">
        <v>6</v>
      </c>
      <c r="C427" t="s">
        <v>68</v>
      </c>
      <c r="D427" t="s">
        <v>619</v>
      </c>
      <c r="E427">
        <v>18</v>
      </c>
      <c r="F427">
        <v>30</v>
      </c>
      <c r="G427">
        <v>3</v>
      </c>
      <c r="H427">
        <v>16</v>
      </c>
      <c r="I427">
        <f>Cocina[[#This Row],[Precio Unitario]]*Cocina[[#This Row],[Cantidad Ordenada]]</f>
        <v>90</v>
      </c>
      <c r="J427">
        <f>(Cocina[[#This Row],[Precio Unitario]]-Cocina[[#This Row],[Costo Unitario]])*Cocina[[#This Row],[Cantidad Ordenada]]</f>
        <v>36</v>
      </c>
      <c r="K427" s="4">
        <f>Cocina[[#This Row],[Ganancia neta]]/_xlfn.XLOOKUP(Cocina[[#This Row],[Número de Orden]],Sala[Número de Orden],Sala[Monto total],"fracaso",0,1)</f>
        <v>0.13284132841328414</v>
      </c>
      <c r="L427" t="s">
        <v>608</v>
      </c>
    </row>
    <row r="428" spans="1:12" x14ac:dyDescent="0.25">
      <c r="A428">
        <v>163</v>
      </c>
      <c r="B428">
        <v>6</v>
      </c>
      <c r="C428" t="s">
        <v>261</v>
      </c>
      <c r="D428" t="s">
        <v>625</v>
      </c>
      <c r="E428">
        <v>20</v>
      </c>
      <c r="F428">
        <v>33</v>
      </c>
      <c r="G428">
        <v>2</v>
      </c>
      <c r="H428">
        <v>40</v>
      </c>
      <c r="I428">
        <f>Cocina[[#This Row],[Precio Unitario]]*Cocina[[#This Row],[Cantidad Ordenada]]</f>
        <v>66</v>
      </c>
      <c r="J428">
        <f>(Cocina[[#This Row],[Precio Unitario]]-Cocina[[#This Row],[Costo Unitario]])*Cocina[[#This Row],[Cantidad Ordenada]]</f>
        <v>26</v>
      </c>
      <c r="K428" s="4">
        <f>Cocina[[#This Row],[Ganancia neta]]/_xlfn.XLOOKUP(Cocina[[#This Row],[Número de Orden]],Sala[Número de Orden],Sala[Monto total],"fracaso",0,1)</f>
        <v>9.5940959409594101E-2</v>
      </c>
      <c r="L428" t="s">
        <v>608</v>
      </c>
    </row>
    <row r="429" spans="1:12" x14ac:dyDescent="0.25">
      <c r="A429">
        <v>163</v>
      </c>
      <c r="B429">
        <v>6</v>
      </c>
      <c r="C429" t="s">
        <v>203</v>
      </c>
      <c r="D429" t="s">
        <v>630</v>
      </c>
      <c r="E429">
        <v>13</v>
      </c>
      <c r="F429">
        <v>22</v>
      </c>
      <c r="G429">
        <v>1</v>
      </c>
      <c r="H429">
        <v>7</v>
      </c>
      <c r="I429">
        <f>Cocina[[#This Row],[Precio Unitario]]*Cocina[[#This Row],[Cantidad Ordenada]]</f>
        <v>22</v>
      </c>
      <c r="J429">
        <f>(Cocina[[#This Row],[Precio Unitario]]-Cocina[[#This Row],[Costo Unitario]])*Cocina[[#This Row],[Cantidad Ordenada]]</f>
        <v>9</v>
      </c>
      <c r="K429" s="4">
        <f>Cocina[[#This Row],[Ganancia neta]]/_xlfn.XLOOKUP(Cocina[[#This Row],[Número de Orden]],Sala[Número de Orden],Sala[Monto total],"fracaso",0,1)</f>
        <v>3.3210332103321034E-2</v>
      </c>
      <c r="L429" t="s">
        <v>607</v>
      </c>
    </row>
    <row r="430" spans="1:12" x14ac:dyDescent="0.25">
      <c r="A430">
        <v>164</v>
      </c>
      <c r="B430">
        <v>8</v>
      </c>
      <c r="C430" t="s">
        <v>203</v>
      </c>
      <c r="D430" t="s">
        <v>630</v>
      </c>
      <c r="E430">
        <v>13</v>
      </c>
      <c r="F430">
        <v>22</v>
      </c>
      <c r="G430">
        <v>1</v>
      </c>
      <c r="H430">
        <v>43</v>
      </c>
      <c r="I430">
        <f>Cocina[[#This Row],[Precio Unitario]]*Cocina[[#This Row],[Cantidad Ordenada]]</f>
        <v>22</v>
      </c>
      <c r="J430">
        <f>(Cocina[[#This Row],[Precio Unitario]]-Cocina[[#This Row],[Costo Unitario]])*Cocina[[#This Row],[Cantidad Ordenada]]</f>
        <v>9</v>
      </c>
      <c r="K430" s="4">
        <f>Cocina[[#This Row],[Ganancia neta]]/_xlfn.XLOOKUP(Cocina[[#This Row],[Número de Orden]],Sala[Número de Orden],Sala[Monto total],"fracaso",0,1)</f>
        <v>5.2941176470588235E-2</v>
      </c>
      <c r="L430" t="s">
        <v>608</v>
      </c>
    </row>
    <row r="431" spans="1:12" x14ac:dyDescent="0.25">
      <c r="A431">
        <v>164</v>
      </c>
      <c r="B431">
        <v>8</v>
      </c>
      <c r="C431" t="s">
        <v>73</v>
      </c>
      <c r="D431" t="s">
        <v>623</v>
      </c>
      <c r="E431">
        <v>22</v>
      </c>
      <c r="F431">
        <v>36</v>
      </c>
      <c r="G431">
        <v>1</v>
      </c>
      <c r="H431">
        <v>7</v>
      </c>
      <c r="I431">
        <f>Cocina[[#This Row],[Precio Unitario]]*Cocina[[#This Row],[Cantidad Ordenada]]</f>
        <v>36</v>
      </c>
      <c r="J431">
        <f>(Cocina[[#This Row],[Precio Unitario]]-Cocina[[#This Row],[Costo Unitario]])*Cocina[[#This Row],[Cantidad Ordenada]]</f>
        <v>14</v>
      </c>
      <c r="K431" s="4">
        <f>Cocina[[#This Row],[Ganancia neta]]/_xlfn.XLOOKUP(Cocina[[#This Row],[Número de Orden]],Sala[Número de Orden],Sala[Monto total],"fracaso",0,1)</f>
        <v>8.2352941176470587E-2</v>
      </c>
      <c r="L431" t="s">
        <v>607</v>
      </c>
    </row>
    <row r="432" spans="1:12" x14ac:dyDescent="0.25">
      <c r="A432">
        <v>164</v>
      </c>
      <c r="B432">
        <v>8</v>
      </c>
      <c r="C432" t="s">
        <v>247</v>
      </c>
      <c r="D432" t="s">
        <v>629</v>
      </c>
      <c r="E432">
        <v>19</v>
      </c>
      <c r="F432">
        <v>32</v>
      </c>
      <c r="G432">
        <v>2</v>
      </c>
      <c r="H432">
        <v>20</v>
      </c>
      <c r="I432">
        <f>Cocina[[#This Row],[Precio Unitario]]*Cocina[[#This Row],[Cantidad Ordenada]]</f>
        <v>64</v>
      </c>
      <c r="J432">
        <f>(Cocina[[#This Row],[Precio Unitario]]-Cocina[[#This Row],[Costo Unitario]])*Cocina[[#This Row],[Cantidad Ordenada]]</f>
        <v>26</v>
      </c>
      <c r="K432" s="4">
        <f>Cocina[[#This Row],[Ganancia neta]]/_xlfn.XLOOKUP(Cocina[[#This Row],[Número de Orden]],Sala[Número de Orden],Sala[Monto total],"fracaso",0,1)</f>
        <v>0.15294117647058825</v>
      </c>
      <c r="L432" t="s">
        <v>607</v>
      </c>
    </row>
    <row r="433" spans="1:12" x14ac:dyDescent="0.25">
      <c r="A433">
        <v>164</v>
      </c>
      <c r="B433">
        <v>8</v>
      </c>
      <c r="C433" t="s">
        <v>158</v>
      </c>
      <c r="D433" t="s">
        <v>617</v>
      </c>
      <c r="E433">
        <v>14</v>
      </c>
      <c r="F433">
        <v>24</v>
      </c>
      <c r="G433">
        <v>2</v>
      </c>
      <c r="H433">
        <v>35</v>
      </c>
      <c r="I433">
        <f>Cocina[[#This Row],[Precio Unitario]]*Cocina[[#This Row],[Cantidad Ordenada]]</f>
        <v>48</v>
      </c>
      <c r="J433">
        <f>(Cocina[[#This Row],[Precio Unitario]]-Cocina[[#This Row],[Costo Unitario]])*Cocina[[#This Row],[Cantidad Ordenada]]</f>
        <v>20</v>
      </c>
      <c r="K433" s="4">
        <f>Cocina[[#This Row],[Ganancia neta]]/_xlfn.XLOOKUP(Cocina[[#This Row],[Número de Orden]],Sala[Número de Orden],Sala[Monto total],"fracaso",0,1)</f>
        <v>0.11764705882352941</v>
      </c>
      <c r="L433" t="s">
        <v>607</v>
      </c>
    </row>
    <row r="434" spans="1:12" x14ac:dyDescent="0.25">
      <c r="A434">
        <v>165</v>
      </c>
      <c r="B434">
        <v>10</v>
      </c>
      <c r="C434" t="s">
        <v>158</v>
      </c>
      <c r="D434" t="s">
        <v>617</v>
      </c>
      <c r="E434">
        <v>14</v>
      </c>
      <c r="F434">
        <v>24</v>
      </c>
      <c r="G434">
        <v>2</v>
      </c>
      <c r="H434">
        <v>15</v>
      </c>
      <c r="I434">
        <f>Cocina[[#This Row],[Precio Unitario]]*Cocina[[#This Row],[Cantidad Ordenada]]</f>
        <v>48</v>
      </c>
      <c r="J434">
        <f>(Cocina[[#This Row],[Precio Unitario]]-Cocina[[#This Row],[Costo Unitario]])*Cocina[[#This Row],[Cantidad Ordenada]]</f>
        <v>20</v>
      </c>
      <c r="K434" s="4">
        <f>Cocina[[#This Row],[Ganancia neta]]/_xlfn.XLOOKUP(Cocina[[#This Row],[Número de Orden]],Sala[Número de Orden],Sala[Monto total],"fracaso",0,1)</f>
        <v>0.22222222222222221</v>
      </c>
      <c r="L434" t="s">
        <v>608</v>
      </c>
    </row>
    <row r="435" spans="1:12" x14ac:dyDescent="0.25">
      <c r="A435">
        <v>165</v>
      </c>
      <c r="B435">
        <v>10</v>
      </c>
      <c r="C435" t="s">
        <v>70</v>
      </c>
      <c r="D435" t="s">
        <v>634</v>
      </c>
      <c r="E435">
        <v>13</v>
      </c>
      <c r="F435">
        <v>21</v>
      </c>
      <c r="G435">
        <v>2</v>
      </c>
      <c r="H435">
        <v>41</v>
      </c>
      <c r="I435">
        <f>Cocina[[#This Row],[Precio Unitario]]*Cocina[[#This Row],[Cantidad Ordenada]]</f>
        <v>42</v>
      </c>
      <c r="J435">
        <f>(Cocina[[#This Row],[Precio Unitario]]-Cocina[[#This Row],[Costo Unitario]])*Cocina[[#This Row],[Cantidad Ordenada]]</f>
        <v>16</v>
      </c>
      <c r="K435" s="4">
        <f>Cocina[[#This Row],[Ganancia neta]]/_xlfn.XLOOKUP(Cocina[[#This Row],[Número de Orden]],Sala[Número de Orden],Sala[Monto total],"fracaso",0,1)</f>
        <v>0.17777777777777778</v>
      </c>
      <c r="L435" t="s">
        <v>607</v>
      </c>
    </row>
    <row r="436" spans="1:12" x14ac:dyDescent="0.25">
      <c r="A436">
        <v>166</v>
      </c>
      <c r="B436">
        <v>12</v>
      </c>
      <c r="C436" t="s">
        <v>200</v>
      </c>
      <c r="D436" t="s">
        <v>633</v>
      </c>
      <c r="E436">
        <v>14</v>
      </c>
      <c r="F436">
        <v>23</v>
      </c>
      <c r="G436">
        <v>2</v>
      </c>
      <c r="H436">
        <v>22</v>
      </c>
      <c r="I436">
        <f>Cocina[[#This Row],[Precio Unitario]]*Cocina[[#This Row],[Cantidad Ordenada]]</f>
        <v>46</v>
      </c>
      <c r="J436">
        <f>(Cocina[[#This Row],[Precio Unitario]]-Cocina[[#This Row],[Costo Unitario]])*Cocina[[#This Row],[Cantidad Ordenada]]</f>
        <v>18</v>
      </c>
      <c r="K436" s="4">
        <f>Cocina[[#This Row],[Ganancia neta]]/_xlfn.XLOOKUP(Cocina[[#This Row],[Número de Orden]],Sala[Número de Orden],Sala[Monto total],"fracaso",0,1)</f>
        <v>0.39130434782608697</v>
      </c>
      <c r="L436" t="s">
        <v>608</v>
      </c>
    </row>
    <row r="437" spans="1:12" x14ac:dyDescent="0.25">
      <c r="A437">
        <v>167</v>
      </c>
      <c r="B437">
        <v>5</v>
      </c>
      <c r="C437" t="s">
        <v>112</v>
      </c>
      <c r="D437" t="s">
        <v>627</v>
      </c>
      <c r="E437">
        <v>11</v>
      </c>
      <c r="F437">
        <v>19</v>
      </c>
      <c r="G437">
        <v>1</v>
      </c>
      <c r="H437">
        <v>29</v>
      </c>
      <c r="I437">
        <f>Cocina[[#This Row],[Precio Unitario]]*Cocina[[#This Row],[Cantidad Ordenada]]</f>
        <v>19</v>
      </c>
      <c r="J437">
        <f>(Cocina[[#This Row],[Precio Unitario]]-Cocina[[#This Row],[Costo Unitario]])*Cocina[[#This Row],[Cantidad Ordenada]]</f>
        <v>8</v>
      </c>
      <c r="K437" s="4">
        <f>Cocina[[#This Row],[Ganancia neta]]/_xlfn.XLOOKUP(Cocina[[#This Row],[Número de Orden]],Sala[Número de Orden],Sala[Monto total],"fracaso",0,1)</f>
        <v>5.2631578947368418E-2</v>
      </c>
      <c r="L437" t="s">
        <v>607</v>
      </c>
    </row>
    <row r="438" spans="1:12" x14ac:dyDescent="0.25">
      <c r="A438">
        <v>167</v>
      </c>
      <c r="B438">
        <v>5</v>
      </c>
      <c r="C438" t="s">
        <v>55</v>
      </c>
      <c r="D438" t="s">
        <v>631</v>
      </c>
      <c r="E438">
        <v>20</v>
      </c>
      <c r="F438">
        <v>34</v>
      </c>
      <c r="G438">
        <v>3</v>
      </c>
      <c r="H438">
        <v>11</v>
      </c>
      <c r="I438">
        <f>Cocina[[#This Row],[Precio Unitario]]*Cocina[[#This Row],[Cantidad Ordenada]]</f>
        <v>102</v>
      </c>
      <c r="J438">
        <f>(Cocina[[#This Row],[Precio Unitario]]-Cocina[[#This Row],[Costo Unitario]])*Cocina[[#This Row],[Cantidad Ordenada]]</f>
        <v>42</v>
      </c>
      <c r="K438" s="4">
        <f>Cocina[[#This Row],[Ganancia neta]]/_xlfn.XLOOKUP(Cocina[[#This Row],[Número de Orden]],Sala[Número de Orden],Sala[Monto total],"fracaso",0,1)</f>
        <v>0.27631578947368424</v>
      </c>
      <c r="L438" t="s">
        <v>607</v>
      </c>
    </row>
    <row r="439" spans="1:12" x14ac:dyDescent="0.25">
      <c r="A439">
        <v>167</v>
      </c>
      <c r="B439">
        <v>5</v>
      </c>
      <c r="C439" t="s">
        <v>116</v>
      </c>
      <c r="D439" t="s">
        <v>620</v>
      </c>
      <c r="E439">
        <v>19</v>
      </c>
      <c r="F439">
        <v>31</v>
      </c>
      <c r="G439">
        <v>1</v>
      </c>
      <c r="H439">
        <v>36</v>
      </c>
      <c r="I439">
        <f>Cocina[[#This Row],[Precio Unitario]]*Cocina[[#This Row],[Cantidad Ordenada]]</f>
        <v>31</v>
      </c>
      <c r="J439">
        <f>(Cocina[[#This Row],[Precio Unitario]]-Cocina[[#This Row],[Costo Unitario]])*Cocina[[#This Row],[Cantidad Ordenada]]</f>
        <v>12</v>
      </c>
      <c r="K439" s="4">
        <f>Cocina[[#This Row],[Ganancia neta]]/_xlfn.XLOOKUP(Cocina[[#This Row],[Número de Orden]],Sala[Número de Orden],Sala[Monto total],"fracaso",0,1)</f>
        <v>7.8947368421052627E-2</v>
      </c>
      <c r="L439" t="s">
        <v>608</v>
      </c>
    </row>
    <row r="440" spans="1:12" x14ac:dyDescent="0.25">
      <c r="A440">
        <v>168</v>
      </c>
      <c r="B440">
        <v>17</v>
      </c>
      <c r="C440" t="s">
        <v>203</v>
      </c>
      <c r="D440" t="s">
        <v>630</v>
      </c>
      <c r="E440">
        <v>13</v>
      </c>
      <c r="F440">
        <v>22</v>
      </c>
      <c r="G440">
        <v>2</v>
      </c>
      <c r="H440">
        <v>7</v>
      </c>
      <c r="I440">
        <f>Cocina[[#This Row],[Precio Unitario]]*Cocina[[#This Row],[Cantidad Ordenada]]</f>
        <v>44</v>
      </c>
      <c r="J440">
        <f>(Cocina[[#This Row],[Precio Unitario]]-Cocina[[#This Row],[Costo Unitario]])*Cocina[[#This Row],[Cantidad Ordenada]]</f>
        <v>18</v>
      </c>
      <c r="K440" s="4">
        <f>Cocina[[#This Row],[Ganancia neta]]/_xlfn.XLOOKUP(Cocina[[#This Row],[Número de Orden]],Sala[Número de Orden],Sala[Monto total],"fracaso",0,1)</f>
        <v>0.40909090909090912</v>
      </c>
      <c r="L440" t="s">
        <v>608</v>
      </c>
    </row>
    <row r="441" spans="1:12" x14ac:dyDescent="0.25">
      <c r="A441">
        <v>169</v>
      </c>
      <c r="B441">
        <v>19</v>
      </c>
      <c r="C441" t="s">
        <v>70</v>
      </c>
      <c r="D441" t="s">
        <v>634</v>
      </c>
      <c r="E441">
        <v>13</v>
      </c>
      <c r="F441">
        <v>21</v>
      </c>
      <c r="G441">
        <v>2</v>
      </c>
      <c r="H441">
        <v>44</v>
      </c>
      <c r="I441">
        <f>Cocina[[#This Row],[Precio Unitario]]*Cocina[[#This Row],[Cantidad Ordenada]]</f>
        <v>42</v>
      </c>
      <c r="J441">
        <f>(Cocina[[#This Row],[Precio Unitario]]-Cocina[[#This Row],[Costo Unitario]])*Cocina[[#This Row],[Cantidad Ordenada]]</f>
        <v>16</v>
      </c>
      <c r="K441" s="4">
        <f>Cocina[[#This Row],[Ganancia neta]]/_xlfn.XLOOKUP(Cocina[[#This Row],[Número de Orden]],Sala[Número de Orden],Sala[Monto total],"fracaso",0,1)</f>
        <v>0.1038961038961039</v>
      </c>
      <c r="L441" t="s">
        <v>608</v>
      </c>
    </row>
    <row r="442" spans="1:12" x14ac:dyDescent="0.25">
      <c r="A442">
        <v>169</v>
      </c>
      <c r="B442">
        <v>19</v>
      </c>
      <c r="C442" t="s">
        <v>55</v>
      </c>
      <c r="D442" t="s">
        <v>631</v>
      </c>
      <c r="E442">
        <v>20</v>
      </c>
      <c r="F442">
        <v>34</v>
      </c>
      <c r="G442">
        <v>2</v>
      </c>
      <c r="H442">
        <v>59</v>
      </c>
      <c r="I442">
        <f>Cocina[[#This Row],[Precio Unitario]]*Cocina[[#This Row],[Cantidad Ordenada]]</f>
        <v>68</v>
      </c>
      <c r="J442">
        <f>(Cocina[[#This Row],[Precio Unitario]]-Cocina[[#This Row],[Costo Unitario]])*Cocina[[#This Row],[Cantidad Ordenada]]</f>
        <v>28</v>
      </c>
      <c r="K442" s="4">
        <f>Cocina[[#This Row],[Ganancia neta]]/_xlfn.XLOOKUP(Cocina[[#This Row],[Número de Orden]],Sala[Número de Orden],Sala[Monto total],"fracaso",0,1)</f>
        <v>0.18181818181818182</v>
      </c>
      <c r="L442" t="s">
        <v>608</v>
      </c>
    </row>
    <row r="443" spans="1:12" x14ac:dyDescent="0.25">
      <c r="A443">
        <v>169</v>
      </c>
      <c r="B443">
        <v>19</v>
      </c>
      <c r="C443" t="s">
        <v>203</v>
      </c>
      <c r="D443" t="s">
        <v>630</v>
      </c>
      <c r="E443">
        <v>13</v>
      </c>
      <c r="F443">
        <v>22</v>
      </c>
      <c r="G443">
        <v>2</v>
      </c>
      <c r="H443">
        <v>7</v>
      </c>
      <c r="I443">
        <f>Cocina[[#This Row],[Precio Unitario]]*Cocina[[#This Row],[Cantidad Ordenada]]</f>
        <v>44</v>
      </c>
      <c r="J443">
        <f>(Cocina[[#This Row],[Precio Unitario]]-Cocina[[#This Row],[Costo Unitario]])*Cocina[[#This Row],[Cantidad Ordenada]]</f>
        <v>18</v>
      </c>
      <c r="K443" s="4">
        <f>Cocina[[#This Row],[Ganancia neta]]/_xlfn.XLOOKUP(Cocina[[#This Row],[Número de Orden]],Sala[Número de Orden],Sala[Monto total],"fracaso",0,1)</f>
        <v>0.11688311688311688</v>
      </c>
      <c r="L443" t="s">
        <v>607</v>
      </c>
    </row>
    <row r="444" spans="1:12" x14ac:dyDescent="0.25">
      <c r="A444">
        <v>170</v>
      </c>
      <c r="B444">
        <v>12</v>
      </c>
      <c r="C444" t="s">
        <v>146</v>
      </c>
      <c r="D444" t="s">
        <v>632</v>
      </c>
      <c r="E444">
        <v>12</v>
      </c>
      <c r="F444">
        <v>20</v>
      </c>
      <c r="G444">
        <v>3</v>
      </c>
      <c r="H444">
        <v>16</v>
      </c>
      <c r="I444">
        <f>Cocina[[#This Row],[Precio Unitario]]*Cocina[[#This Row],[Cantidad Ordenada]]</f>
        <v>60</v>
      </c>
      <c r="J444">
        <f>(Cocina[[#This Row],[Precio Unitario]]-Cocina[[#This Row],[Costo Unitario]])*Cocina[[#This Row],[Cantidad Ordenada]]</f>
        <v>24</v>
      </c>
      <c r="K444" s="4">
        <f>Cocina[[#This Row],[Ganancia neta]]/_xlfn.XLOOKUP(Cocina[[#This Row],[Número de Orden]],Sala[Número de Orden],Sala[Monto total],"fracaso",0,1)</f>
        <v>9.8765432098765427E-2</v>
      </c>
      <c r="L444" t="s">
        <v>607</v>
      </c>
    </row>
    <row r="445" spans="1:12" x14ac:dyDescent="0.25">
      <c r="A445">
        <v>170</v>
      </c>
      <c r="B445">
        <v>12</v>
      </c>
      <c r="C445" t="s">
        <v>38</v>
      </c>
      <c r="D445" t="s">
        <v>624</v>
      </c>
      <c r="E445">
        <v>17</v>
      </c>
      <c r="F445">
        <v>29</v>
      </c>
      <c r="G445">
        <v>3</v>
      </c>
      <c r="H445">
        <v>16</v>
      </c>
      <c r="I445">
        <f>Cocina[[#This Row],[Precio Unitario]]*Cocina[[#This Row],[Cantidad Ordenada]]</f>
        <v>87</v>
      </c>
      <c r="J445">
        <f>(Cocina[[#This Row],[Precio Unitario]]-Cocina[[#This Row],[Costo Unitario]])*Cocina[[#This Row],[Cantidad Ordenada]]</f>
        <v>36</v>
      </c>
      <c r="K445" s="4">
        <f>Cocina[[#This Row],[Ganancia neta]]/_xlfn.XLOOKUP(Cocina[[#This Row],[Número de Orden]],Sala[Número de Orden],Sala[Monto total],"fracaso",0,1)</f>
        <v>0.14814814814814814</v>
      </c>
      <c r="L445" t="s">
        <v>607</v>
      </c>
    </row>
    <row r="446" spans="1:12" x14ac:dyDescent="0.25">
      <c r="A446">
        <v>170</v>
      </c>
      <c r="B446">
        <v>12</v>
      </c>
      <c r="C446" t="s">
        <v>73</v>
      </c>
      <c r="D446" t="s">
        <v>623</v>
      </c>
      <c r="E446">
        <v>22</v>
      </c>
      <c r="F446">
        <v>36</v>
      </c>
      <c r="G446">
        <v>1</v>
      </c>
      <c r="H446">
        <v>33</v>
      </c>
      <c r="I446">
        <f>Cocina[[#This Row],[Precio Unitario]]*Cocina[[#This Row],[Cantidad Ordenada]]</f>
        <v>36</v>
      </c>
      <c r="J446">
        <f>(Cocina[[#This Row],[Precio Unitario]]-Cocina[[#This Row],[Costo Unitario]])*Cocina[[#This Row],[Cantidad Ordenada]]</f>
        <v>14</v>
      </c>
      <c r="K446" s="4">
        <f>Cocina[[#This Row],[Ganancia neta]]/_xlfn.XLOOKUP(Cocina[[#This Row],[Número de Orden]],Sala[Número de Orden],Sala[Monto total],"fracaso",0,1)</f>
        <v>5.7613168724279837E-2</v>
      </c>
      <c r="L446" t="s">
        <v>608</v>
      </c>
    </row>
    <row r="447" spans="1:12" x14ac:dyDescent="0.25">
      <c r="A447">
        <v>170</v>
      </c>
      <c r="B447">
        <v>12</v>
      </c>
      <c r="C447" t="s">
        <v>68</v>
      </c>
      <c r="D447" t="s">
        <v>619</v>
      </c>
      <c r="E447">
        <v>18</v>
      </c>
      <c r="F447">
        <v>30</v>
      </c>
      <c r="G447">
        <v>2</v>
      </c>
      <c r="H447">
        <v>8</v>
      </c>
      <c r="I447">
        <f>Cocina[[#This Row],[Precio Unitario]]*Cocina[[#This Row],[Cantidad Ordenada]]</f>
        <v>60</v>
      </c>
      <c r="J447">
        <f>(Cocina[[#This Row],[Precio Unitario]]-Cocina[[#This Row],[Costo Unitario]])*Cocina[[#This Row],[Cantidad Ordenada]]</f>
        <v>24</v>
      </c>
      <c r="K447" s="4">
        <f>Cocina[[#This Row],[Ganancia neta]]/_xlfn.XLOOKUP(Cocina[[#This Row],[Número de Orden]],Sala[Número de Orden],Sala[Monto total],"fracaso",0,1)</f>
        <v>9.8765432098765427E-2</v>
      </c>
      <c r="L447" t="s">
        <v>608</v>
      </c>
    </row>
    <row r="448" spans="1:12" x14ac:dyDescent="0.25">
      <c r="A448">
        <v>171</v>
      </c>
      <c r="B448">
        <v>16</v>
      </c>
      <c r="C448" t="s">
        <v>155</v>
      </c>
      <c r="D448" t="s">
        <v>636</v>
      </c>
      <c r="E448">
        <v>15</v>
      </c>
      <c r="F448">
        <v>26</v>
      </c>
      <c r="G448">
        <v>2</v>
      </c>
      <c r="H448">
        <v>29</v>
      </c>
      <c r="I448">
        <f>Cocina[[#This Row],[Precio Unitario]]*Cocina[[#This Row],[Cantidad Ordenada]]</f>
        <v>52</v>
      </c>
      <c r="J448">
        <f>(Cocina[[#This Row],[Precio Unitario]]-Cocina[[#This Row],[Costo Unitario]])*Cocina[[#This Row],[Cantidad Ordenada]]</f>
        <v>22</v>
      </c>
      <c r="K448" s="4">
        <f>Cocina[[#This Row],[Ganancia neta]]/_xlfn.XLOOKUP(Cocina[[#This Row],[Número de Orden]],Sala[Número de Orden],Sala[Monto total],"fracaso",0,1)</f>
        <v>0.15827338129496402</v>
      </c>
      <c r="L448" t="s">
        <v>607</v>
      </c>
    </row>
    <row r="449" spans="1:12" x14ac:dyDescent="0.25">
      <c r="A449">
        <v>171</v>
      </c>
      <c r="B449">
        <v>16</v>
      </c>
      <c r="C449" t="s">
        <v>38</v>
      </c>
      <c r="D449" t="s">
        <v>624</v>
      </c>
      <c r="E449">
        <v>17</v>
      </c>
      <c r="F449">
        <v>29</v>
      </c>
      <c r="G449">
        <v>3</v>
      </c>
      <c r="H449">
        <v>22</v>
      </c>
      <c r="I449">
        <f>Cocina[[#This Row],[Precio Unitario]]*Cocina[[#This Row],[Cantidad Ordenada]]</f>
        <v>87</v>
      </c>
      <c r="J449">
        <f>(Cocina[[#This Row],[Precio Unitario]]-Cocina[[#This Row],[Costo Unitario]])*Cocina[[#This Row],[Cantidad Ordenada]]</f>
        <v>36</v>
      </c>
      <c r="K449" s="4">
        <f>Cocina[[#This Row],[Ganancia neta]]/_xlfn.XLOOKUP(Cocina[[#This Row],[Número de Orden]],Sala[Número de Orden],Sala[Monto total],"fracaso",0,1)</f>
        <v>0.25899280575539568</v>
      </c>
      <c r="L449" t="s">
        <v>608</v>
      </c>
    </row>
    <row r="450" spans="1:12" x14ac:dyDescent="0.25">
      <c r="A450">
        <v>172</v>
      </c>
      <c r="B450">
        <v>12</v>
      </c>
      <c r="C450" t="s">
        <v>55</v>
      </c>
      <c r="D450" t="s">
        <v>631</v>
      </c>
      <c r="E450">
        <v>20</v>
      </c>
      <c r="F450">
        <v>34</v>
      </c>
      <c r="G450">
        <v>2</v>
      </c>
      <c r="H450">
        <v>27</v>
      </c>
      <c r="I450">
        <f>Cocina[[#This Row],[Precio Unitario]]*Cocina[[#This Row],[Cantidad Ordenada]]</f>
        <v>68</v>
      </c>
      <c r="J450">
        <f>(Cocina[[#This Row],[Precio Unitario]]-Cocina[[#This Row],[Costo Unitario]])*Cocina[[#This Row],[Cantidad Ordenada]]</f>
        <v>28</v>
      </c>
      <c r="K450" s="4">
        <f>Cocina[[#This Row],[Ganancia neta]]/_xlfn.XLOOKUP(Cocina[[#This Row],[Número de Orden]],Sala[Número de Orden],Sala[Monto total],"fracaso",0,1)</f>
        <v>0.41176470588235292</v>
      </c>
      <c r="L450" t="s">
        <v>608</v>
      </c>
    </row>
    <row r="451" spans="1:12" x14ac:dyDescent="0.25">
      <c r="A451">
        <v>173</v>
      </c>
      <c r="B451">
        <v>11</v>
      </c>
      <c r="C451" t="s">
        <v>106</v>
      </c>
      <c r="D451" t="s">
        <v>621</v>
      </c>
      <c r="E451">
        <v>16</v>
      </c>
      <c r="F451">
        <v>27</v>
      </c>
      <c r="G451">
        <v>3</v>
      </c>
      <c r="H451">
        <v>15</v>
      </c>
      <c r="I451">
        <f>Cocina[[#This Row],[Precio Unitario]]*Cocina[[#This Row],[Cantidad Ordenada]]</f>
        <v>81</v>
      </c>
      <c r="J451">
        <f>(Cocina[[#This Row],[Precio Unitario]]-Cocina[[#This Row],[Costo Unitario]])*Cocina[[#This Row],[Cantidad Ordenada]]</f>
        <v>33</v>
      </c>
      <c r="K451" s="4">
        <f>Cocina[[#This Row],[Ganancia neta]]/_xlfn.XLOOKUP(Cocina[[#This Row],[Número de Orden]],Sala[Número de Orden],Sala[Monto total],"fracaso",0,1)</f>
        <v>0.1864406779661017</v>
      </c>
      <c r="L451" t="s">
        <v>608</v>
      </c>
    </row>
    <row r="452" spans="1:12" x14ac:dyDescent="0.25">
      <c r="A452">
        <v>173</v>
      </c>
      <c r="B452">
        <v>11</v>
      </c>
      <c r="C452" t="s">
        <v>247</v>
      </c>
      <c r="D452" t="s">
        <v>629</v>
      </c>
      <c r="E452">
        <v>19</v>
      </c>
      <c r="F452">
        <v>32</v>
      </c>
      <c r="G452">
        <v>3</v>
      </c>
      <c r="H452">
        <v>52</v>
      </c>
      <c r="I452">
        <f>Cocina[[#This Row],[Precio Unitario]]*Cocina[[#This Row],[Cantidad Ordenada]]</f>
        <v>96</v>
      </c>
      <c r="J452">
        <f>(Cocina[[#This Row],[Precio Unitario]]-Cocina[[#This Row],[Costo Unitario]])*Cocina[[#This Row],[Cantidad Ordenada]]</f>
        <v>39</v>
      </c>
      <c r="K452" s="4">
        <f>Cocina[[#This Row],[Ganancia neta]]/_xlfn.XLOOKUP(Cocina[[#This Row],[Número de Orden]],Sala[Número de Orden],Sala[Monto total],"fracaso",0,1)</f>
        <v>0.22033898305084745</v>
      </c>
      <c r="L452" t="s">
        <v>608</v>
      </c>
    </row>
    <row r="453" spans="1:12" x14ac:dyDescent="0.25">
      <c r="A453">
        <v>174</v>
      </c>
      <c r="B453">
        <v>10</v>
      </c>
      <c r="C453" t="s">
        <v>68</v>
      </c>
      <c r="D453" t="s">
        <v>619</v>
      </c>
      <c r="E453">
        <v>18</v>
      </c>
      <c r="F453">
        <v>30</v>
      </c>
      <c r="G453">
        <v>2</v>
      </c>
      <c r="H453">
        <v>12</v>
      </c>
      <c r="I453">
        <f>Cocina[[#This Row],[Precio Unitario]]*Cocina[[#This Row],[Cantidad Ordenada]]</f>
        <v>60</v>
      </c>
      <c r="J453">
        <f>(Cocina[[#This Row],[Precio Unitario]]-Cocina[[#This Row],[Costo Unitario]])*Cocina[[#This Row],[Cantidad Ordenada]]</f>
        <v>24</v>
      </c>
      <c r="K453" s="4">
        <f>Cocina[[#This Row],[Ganancia neta]]/_xlfn.XLOOKUP(Cocina[[#This Row],[Número de Orden]],Sala[Número de Orden],Sala[Monto total],"fracaso",0,1)</f>
        <v>0.4</v>
      </c>
      <c r="L453" t="s">
        <v>608</v>
      </c>
    </row>
    <row r="454" spans="1:12" x14ac:dyDescent="0.25">
      <c r="A454">
        <v>175</v>
      </c>
      <c r="B454">
        <v>14</v>
      </c>
      <c r="C454" t="s">
        <v>247</v>
      </c>
      <c r="D454" t="s">
        <v>629</v>
      </c>
      <c r="E454">
        <v>19</v>
      </c>
      <c r="F454">
        <v>32</v>
      </c>
      <c r="G454">
        <v>3</v>
      </c>
      <c r="H454">
        <v>9</v>
      </c>
      <c r="I454">
        <f>Cocina[[#This Row],[Precio Unitario]]*Cocina[[#This Row],[Cantidad Ordenada]]</f>
        <v>96</v>
      </c>
      <c r="J454">
        <f>(Cocina[[#This Row],[Precio Unitario]]-Cocina[[#This Row],[Costo Unitario]])*Cocina[[#This Row],[Cantidad Ordenada]]</f>
        <v>39</v>
      </c>
      <c r="K454" s="4">
        <f>Cocina[[#This Row],[Ganancia neta]]/_xlfn.XLOOKUP(Cocina[[#This Row],[Número de Orden]],Sala[Número de Orden],Sala[Monto total],"fracaso",0,1)</f>
        <v>0.27083333333333331</v>
      </c>
      <c r="L454" t="s">
        <v>608</v>
      </c>
    </row>
    <row r="455" spans="1:12" x14ac:dyDescent="0.25">
      <c r="A455">
        <v>175</v>
      </c>
      <c r="B455">
        <v>14</v>
      </c>
      <c r="C455" t="s">
        <v>158</v>
      </c>
      <c r="D455" t="s">
        <v>617</v>
      </c>
      <c r="E455">
        <v>14</v>
      </c>
      <c r="F455">
        <v>24</v>
      </c>
      <c r="G455">
        <v>2</v>
      </c>
      <c r="H455">
        <v>38</v>
      </c>
      <c r="I455">
        <f>Cocina[[#This Row],[Precio Unitario]]*Cocina[[#This Row],[Cantidad Ordenada]]</f>
        <v>48</v>
      </c>
      <c r="J455">
        <f>(Cocina[[#This Row],[Precio Unitario]]-Cocina[[#This Row],[Costo Unitario]])*Cocina[[#This Row],[Cantidad Ordenada]]</f>
        <v>20</v>
      </c>
      <c r="K455" s="4">
        <f>Cocina[[#This Row],[Ganancia neta]]/_xlfn.XLOOKUP(Cocina[[#This Row],[Número de Orden]],Sala[Número de Orden],Sala[Monto total],"fracaso",0,1)</f>
        <v>0.1388888888888889</v>
      </c>
      <c r="L455" t="s">
        <v>607</v>
      </c>
    </row>
    <row r="456" spans="1:12" x14ac:dyDescent="0.25">
      <c r="A456">
        <v>176</v>
      </c>
      <c r="B456">
        <v>20</v>
      </c>
      <c r="C456" t="s">
        <v>70</v>
      </c>
      <c r="D456" t="s">
        <v>634</v>
      </c>
      <c r="E456">
        <v>13</v>
      </c>
      <c r="F456">
        <v>21</v>
      </c>
      <c r="G456">
        <v>3</v>
      </c>
      <c r="H456">
        <v>48</v>
      </c>
      <c r="I456">
        <f>Cocina[[#This Row],[Precio Unitario]]*Cocina[[#This Row],[Cantidad Ordenada]]</f>
        <v>63</v>
      </c>
      <c r="J456">
        <f>(Cocina[[#This Row],[Precio Unitario]]-Cocina[[#This Row],[Costo Unitario]])*Cocina[[#This Row],[Cantidad Ordenada]]</f>
        <v>24</v>
      </c>
      <c r="K456" s="4">
        <f>Cocina[[#This Row],[Ganancia neta]]/_xlfn.XLOOKUP(Cocina[[#This Row],[Número de Orden]],Sala[Número de Orden],Sala[Monto total],"fracaso",0,1)</f>
        <v>0.38095238095238093</v>
      </c>
      <c r="L456" t="s">
        <v>608</v>
      </c>
    </row>
    <row r="457" spans="1:12" x14ac:dyDescent="0.25">
      <c r="A457">
        <v>177</v>
      </c>
      <c r="B457">
        <v>4</v>
      </c>
      <c r="C457" t="s">
        <v>158</v>
      </c>
      <c r="D457" t="s">
        <v>617</v>
      </c>
      <c r="E457">
        <v>14</v>
      </c>
      <c r="F457">
        <v>24</v>
      </c>
      <c r="G457">
        <v>2</v>
      </c>
      <c r="H457">
        <v>10</v>
      </c>
      <c r="I457">
        <f>Cocina[[#This Row],[Precio Unitario]]*Cocina[[#This Row],[Cantidad Ordenada]]</f>
        <v>48</v>
      </c>
      <c r="J457">
        <f>(Cocina[[#This Row],[Precio Unitario]]-Cocina[[#This Row],[Costo Unitario]])*Cocina[[#This Row],[Cantidad Ordenada]]</f>
        <v>20</v>
      </c>
      <c r="K457" s="4">
        <f>Cocina[[#This Row],[Ganancia neta]]/_xlfn.XLOOKUP(Cocina[[#This Row],[Número de Orden]],Sala[Número de Orden],Sala[Monto total],"fracaso",0,1)</f>
        <v>0.11560693641618497</v>
      </c>
      <c r="L457" t="s">
        <v>608</v>
      </c>
    </row>
    <row r="458" spans="1:12" x14ac:dyDescent="0.25">
      <c r="A458">
        <v>177</v>
      </c>
      <c r="B458">
        <v>4</v>
      </c>
      <c r="C458" t="s">
        <v>155</v>
      </c>
      <c r="D458" t="s">
        <v>636</v>
      </c>
      <c r="E458">
        <v>15</v>
      </c>
      <c r="F458">
        <v>26</v>
      </c>
      <c r="G458">
        <v>1</v>
      </c>
      <c r="H458">
        <v>40</v>
      </c>
      <c r="I458">
        <f>Cocina[[#This Row],[Precio Unitario]]*Cocina[[#This Row],[Cantidad Ordenada]]</f>
        <v>26</v>
      </c>
      <c r="J458">
        <f>(Cocina[[#This Row],[Precio Unitario]]-Cocina[[#This Row],[Costo Unitario]])*Cocina[[#This Row],[Cantidad Ordenada]]</f>
        <v>11</v>
      </c>
      <c r="K458" s="4">
        <f>Cocina[[#This Row],[Ganancia neta]]/_xlfn.XLOOKUP(Cocina[[#This Row],[Número de Orden]],Sala[Número de Orden],Sala[Monto total],"fracaso",0,1)</f>
        <v>6.358381502890173E-2</v>
      </c>
      <c r="L458" t="s">
        <v>607</v>
      </c>
    </row>
    <row r="459" spans="1:12" x14ac:dyDescent="0.25">
      <c r="A459">
        <v>177</v>
      </c>
      <c r="B459">
        <v>4</v>
      </c>
      <c r="C459" t="s">
        <v>70</v>
      </c>
      <c r="D459" t="s">
        <v>634</v>
      </c>
      <c r="E459">
        <v>13</v>
      </c>
      <c r="F459">
        <v>21</v>
      </c>
      <c r="G459">
        <v>2</v>
      </c>
      <c r="H459">
        <v>45</v>
      </c>
      <c r="I459">
        <f>Cocina[[#This Row],[Precio Unitario]]*Cocina[[#This Row],[Cantidad Ordenada]]</f>
        <v>42</v>
      </c>
      <c r="J459">
        <f>(Cocina[[#This Row],[Precio Unitario]]-Cocina[[#This Row],[Costo Unitario]])*Cocina[[#This Row],[Cantidad Ordenada]]</f>
        <v>16</v>
      </c>
      <c r="K459" s="4">
        <f>Cocina[[#This Row],[Ganancia neta]]/_xlfn.XLOOKUP(Cocina[[#This Row],[Número de Orden]],Sala[Número de Orden],Sala[Monto total],"fracaso",0,1)</f>
        <v>9.2485549132947972E-2</v>
      </c>
      <c r="L459" t="s">
        <v>608</v>
      </c>
    </row>
    <row r="460" spans="1:12" x14ac:dyDescent="0.25">
      <c r="A460">
        <v>177</v>
      </c>
      <c r="B460">
        <v>4</v>
      </c>
      <c r="C460" t="s">
        <v>112</v>
      </c>
      <c r="D460" t="s">
        <v>627</v>
      </c>
      <c r="E460">
        <v>11</v>
      </c>
      <c r="F460">
        <v>19</v>
      </c>
      <c r="G460">
        <v>3</v>
      </c>
      <c r="H460">
        <v>47</v>
      </c>
      <c r="I460">
        <f>Cocina[[#This Row],[Precio Unitario]]*Cocina[[#This Row],[Cantidad Ordenada]]</f>
        <v>57</v>
      </c>
      <c r="J460">
        <f>(Cocina[[#This Row],[Precio Unitario]]-Cocina[[#This Row],[Costo Unitario]])*Cocina[[#This Row],[Cantidad Ordenada]]</f>
        <v>24</v>
      </c>
      <c r="K460" s="4">
        <f>Cocina[[#This Row],[Ganancia neta]]/_xlfn.XLOOKUP(Cocina[[#This Row],[Número de Orden]],Sala[Número de Orden],Sala[Monto total],"fracaso",0,1)</f>
        <v>0.13872832369942195</v>
      </c>
      <c r="L460" t="s">
        <v>607</v>
      </c>
    </row>
    <row r="461" spans="1:12" x14ac:dyDescent="0.25">
      <c r="A461">
        <v>178</v>
      </c>
      <c r="B461">
        <v>11</v>
      </c>
      <c r="C461" t="s">
        <v>68</v>
      </c>
      <c r="D461" t="s">
        <v>619</v>
      </c>
      <c r="E461">
        <v>18</v>
      </c>
      <c r="F461">
        <v>30</v>
      </c>
      <c r="G461">
        <v>1</v>
      </c>
      <c r="H461">
        <v>55</v>
      </c>
      <c r="I461">
        <f>Cocina[[#This Row],[Precio Unitario]]*Cocina[[#This Row],[Cantidad Ordenada]]</f>
        <v>30</v>
      </c>
      <c r="J461">
        <f>(Cocina[[#This Row],[Precio Unitario]]-Cocina[[#This Row],[Costo Unitario]])*Cocina[[#This Row],[Cantidad Ordenada]]</f>
        <v>12</v>
      </c>
      <c r="K461" s="4">
        <f>Cocina[[#This Row],[Ganancia neta]]/_xlfn.XLOOKUP(Cocina[[#This Row],[Número de Orden]],Sala[Número de Orden],Sala[Monto total],"fracaso",0,1)</f>
        <v>5.7692307692307696E-2</v>
      </c>
      <c r="L461" t="s">
        <v>608</v>
      </c>
    </row>
    <row r="462" spans="1:12" x14ac:dyDescent="0.25">
      <c r="A462">
        <v>178</v>
      </c>
      <c r="B462">
        <v>11</v>
      </c>
      <c r="C462" t="s">
        <v>26</v>
      </c>
      <c r="D462" t="s">
        <v>628</v>
      </c>
      <c r="E462">
        <v>21</v>
      </c>
      <c r="F462">
        <v>35</v>
      </c>
      <c r="G462">
        <v>1</v>
      </c>
      <c r="H462">
        <v>16</v>
      </c>
      <c r="I462">
        <f>Cocina[[#This Row],[Precio Unitario]]*Cocina[[#This Row],[Cantidad Ordenada]]</f>
        <v>35</v>
      </c>
      <c r="J462">
        <f>(Cocina[[#This Row],[Precio Unitario]]-Cocina[[#This Row],[Costo Unitario]])*Cocina[[#This Row],[Cantidad Ordenada]]</f>
        <v>14</v>
      </c>
      <c r="K462" s="4">
        <f>Cocina[[#This Row],[Ganancia neta]]/_xlfn.XLOOKUP(Cocina[[#This Row],[Número de Orden]],Sala[Número de Orden],Sala[Monto total],"fracaso",0,1)</f>
        <v>6.7307692307692304E-2</v>
      </c>
      <c r="L462" t="s">
        <v>608</v>
      </c>
    </row>
    <row r="463" spans="1:12" x14ac:dyDescent="0.25">
      <c r="A463">
        <v>178</v>
      </c>
      <c r="B463">
        <v>11</v>
      </c>
      <c r="C463" t="s">
        <v>203</v>
      </c>
      <c r="D463" t="s">
        <v>630</v>
      </c>
      <c r="E463">
        <v>13</v>
      </c>
      <c r="F463">
        <v>22</v>
      </c>
      <c r="G463">
        <v>2</v>
      </c>
      <c r="H463">
        <v>20</v>
      </c>
      <c r="I463">
        <f>Cocina[[#This Row],[Precio Unitario]]*Cocina[[#This Row],[Cantidad Ordenada]]</f>
        <v>44</v>
      </c>
      <c r="J463">
        <f>(Cocina[[#This Row],[Precio Unitario]]-Cocina[[#This Row],[Costo Unitario]])*Cocina[[#This Row],[Cantidad Ordenada]]</f>
        <v>18</v>
      </c>
      <c r="K463" s="4">
        <f>Cocina[[#This Row],[Ganancia neta]]/_xlfn.XLOOKUP(Cocina[[#This Row],[Número de Orden]],Sala[Número de Orden],Sala[Monto total],"fracaso",0,1)</f>
        <v>8.6538461538461536E-2</v>
      </c>
      <c r="L463" t="s">
        <v>607</v>
      </c>
    </row>
    <row r="464" spans="1:12" x14ac:dyDescent="0.25">
      <c r="A464">
        <v>178</v>
      </c>
      <c r="B464">
        <v>11</v>
      </c>
      <c r="C464" t="s">
        <v>261</v>
      </c>
      <c r="D464" t="s">
        <v>625</v>
      </c>
      <c r="E464">
        <v>20</v>
      </c>
      <c r="F464">
        <v>33</v>
      </c>
      <c r="G464">
        <v>3</v>
      </c>
      <c r="H464">
        <v>55</v>
      </c>
      <c r="I464">
        <f>Cocina[[#This Row],[Precio Unitario]]*Cocina[[#This Row],[Cantidad Ordenada]]</f>
        <v>99</v>
      </c>
      <c r="J464">
        <f>(Cocina[[#This Row],[Precio Unitario]]-Cocina[[#This Row],[Costo Unitario]])*Cocina[[#This Row],[Cantidad Ordenada]]</f>
        <v>39</v>
      </c>
      <c r="K464" s="4">
        <f>Cocina[[#This Row],[Ganancia neta]]/_xlfn.XLOOKUP(Cocina[[#This Row],[Número de Orden]],Sala[Número de Orden],Sala[Monto total],"fracaso",0,1)</f>
        <v>0.1875</v>
      </c>
      <c r="L464" t="s">
        <v>607</v>
      </c>
    </row>
    <row r="465" spans="1:12" x14ac:dyDescent="0.25">
      <c r="A465">
        <v>179</v>
      </c>
      <c r="B465">
        <v>12</v>
      </c>
      <c r="C465" t="s">
        <v>116</v>
      </c>
      <c r="D465" t="s">
        <v>620</v>
      </c>
      <c r="E465">
        <v>19</v>
      </c>
      <c r="F465">
        <v>31</v>
      </c>
      <c r="G465">
        <v>2</v>
      </c>
      <c r="H465">
        <v>26</v>
      </c>
      <c r="I465">
        <f>Cocina[[#This Row],[Precio Unitario]]*Cocina[[#This Row],[Cantidad Ordenada]]</f>
        <v>62</v>
      </c>
      <c r="J465">
        <f>(Cocina[[#This Row],[Precio Unitario]]-Cocina[[#This Row],[Costo Unitario]])*Cocina[[#This Row],[Cantidad Ordenada]]</f>
        <v>24</v>
      </c>
      <c r="K465" s="4">
        <f>Cocina[[#This Row],[Ganancia neta]]/_xlfn.XLOOKUP(Cocina[[#This Row],[Número de Orden]],Sala[Número de Orden],Sala[Monto total],"fracaso",0,1)</f>
        <v>0.38709677419354838</v>
      </c>
      <c r="L465" t="s">
        <v>607</v>
      </c>
    </row>
    <row r="466" spans="1:12" x14ac:dyDescent="0.25">
      <c r="A466">
        <v>180</v>
      </c>
      <c r="B466">
        <v>10</v>
      </c>
      <c r="C466" t="s">
        <v>38</v>
      </c>
      <c r="D466" t="s">
        <v>624</v>
      </c>
      <c r="E466">
        <v>17</v>
      </c>
      <c r="F466">
        <v>29</v>
      </c>
      <c r="G466">
        <v>1</v>
      </c>
      <c r="H466">
        <v>35</v>
      </c>
      <c r="I466">
        <f>Cocina[[#This Row],[Precio Unitario]]*Cocina[[#This Row],[Cantidad Ordenada]]</f>
        <v>29</v>
      </c>
      <c r="J466">
        <f>(Cocina[[#This Row],[Precio Unitario]]-Cocina[[#This Row],[Costo Unitario]])*Cocina[[#This Row],[Cantidad Ordenada]]</f>
        <v>12</v>
      </c>
      <c r="K466" s="4">
        <f>Cocina[[#This Row],[Ganancia neta]]/_xlfn.XLOOKUP(Cocina[[#This Row],[Número de Orden]],Sala[Número de Orden],Sala[Monto total],"fracaso",0,1)</f>
        <v>7.2289156626506021E-2</v>
      </c>
      <c r="L466" t="s">
        <v>608</v>
      </c>
    </row>
    <row r="467" spans="1:12" x14ac:dyDescent="0.25">
      <c r="A467">
        <v>180</v>
      </c>
      <c r="B467">
        <v>10</v>
      </c>
      <c r="C467" t="s">
        <v>68</v>
      </c>
      <c r="D467" t="s">
        <v>619</v>
      </c>
      <c r="E467">
        <v>18</v>
      </c>
      <c r="F467">
        <v>30</v>
      </c>
      <c r="G467">
        <v>3</v>
      </c>
      <c r="H467">
        <v>20</v>
      </c>
      <c r="I467">
        <f>Cocina[[#This Row],[Precio Unitario]]*Cocina[[#This Row],[Cantidad Ordenada]]</f>
        <v>90</v>
      </c>
      <c r="J467">
        <f>(Cocina[[#This Row],[Precio Unitario]]-Cocina[[#This Row],[Costo Unitario]])*Cocina[[#This Row],[Cantidad Ordenada]]</f>
        <v>36</v>
      </c>
      <c r="K467" s="4">
        <f>Cocina[[#This Row],[Ganancia neta]]/_xlfn.XLOOKUP(Cocina[[#This Row],[Número de Orden]],Sala[Número de Orden],Sala[Monto total],"fracaso",0,1)</f>
        <v>0.21686746987951808</v>
      </c>
      <c r="L467" t="s">
        <v>608</v>
      </c>
    </row>
    <row r="468" spans="1:12" x14ac:dyDescent="0.25">
      <c r="A468">
        <v>180</v>
      </c>
      <c r="B468">
        <v>10</v>
      </c>
      <c r="C468" t="s">
        <v>146</v>
      </c>
      <c r="D468" t="s">
        <v>632</v>
      </c>
      <c r="E468">
        <v>12</v>
      </c>
      <c r="F468">
        <v>20</v>
      </c>
      <c r="G468">
        <v>1</v>
      </c>
      <c r="H468">
        <v>50</v>
      </c>
      <c r="I468">
        <f>Cocina[[#This Row],[Precio Unitario]]*Cocina[[#This Row],[Cantidad Ordenada]]</f>
        <v>20</v>
      </c>
      <c r="J468">
        <f>(Cocina[[#This Row],[Precio Unitario]]-Cocina[[#This Row],[Costo Unitario]])*Cocina[[#This Row],[Cantidad Ordenada]]</f>
        <v>8</v>
      </c>
      <c r="K468" s="4">
        <f>Cocina[[#This Row],[Ganancia neta]]/_xlfn.XLOOKUP(Cocina[[#This Row],[Número de Orden]],Sala[Número de Orden],Sala[Monto total],"fracaso",0,1)</f>
        <v>4.8192771084337352E-2</v>
      </c>
      <c r="L468" t="s">
        <v>607</v>
      </c>
    </row>
    <row r="469" spans="1:12" x14ac:dyDescent="0.25">
      <c r="A469">
        <v>180</v>
      </c>
      <c r="B469">
        <v>10</v>
      </c>
      <c r="C469" t="s">
        <v>106</v>
      </c>
      <c r="D469" t="s">
        <v>621</v>
      </c>
      <c r="E469">
        <v>16</v>
      </c>
      <c r="F469">
        <v>27</v>
      </c>
      <c r="G469">
        <v>1</v>
      </c>
      <c r="H469">
        <v>56</v>
      </c>
      <c r="I469">
        <f>Cocina[[#This Row],[Precio Unitario]]*Cocina[[#This Row],[Cantidad Ordenada]]</f>
        <v>27</v>
      </c>
      <c r="J469">
        <f>(Cocina[[#This Row],[Precio Unitario]]-Cocina[[#This Row],[Costo Unitario]])*Cocina[[#This Row],[Cantidad Ordenada]]</f>
        <v>11</v>
      </c>
      <c r="K469" s="4">
        <f>Cocina[[#This Row],[Ganancia neta]]/_xlfn.XLOOKUP(Cocina[[#This Row],[Número de Orden]],Sala[Número de Orden],Sala[Monto total],"fracaso",0,1)</f>
        <v>6.6265060240963861E-2</v>
      </c>
      <c r="L469" t="s">
        <v>607</v>
      </c>
    </row>
    <row r="470" spans="1:12" x14ac:dyDescent="0.25">
      <c r="A470">
        <v>181</v>
      </c>
      <c r="B470">
        <v>15</v>
      </c>
      <c r="C470" t="s">
        <v>106</v>
      </c>
      <c r="D470" t="s">
        <v>621</v>
      </c>
      <c r="E470">
        <v>16</v>
      </c>
      <c r="F470">
        <v>27</v>
      </c>
      <c r="G470">
        <v>1</v>
      </c>
      <c r="H470">
        <v>55</v>
      </c>
      <c r="I470">
        <f>Cocina[[#This Row],[Precio Unitario]]*Cocina[[#This Row],[Cantidad Ordenada]]</f>
        <v>27</v>
      </c>
      <c r="J470">
        <f>(Cocina[[#This Row],[Precio Unitario]]-Cocina[[#This Row],[Costo Unitario]])*Cocina[[#This Row],[Cantidad Ordenada]]</f>
        <v>11</v>
      </c>
      <c r="K470" s="4">
        <f>Cocina[[#This Row],[Ganancia neta]]/_xlfn.XLOOKUP(Cocina[[#This Row],[Número de Orden]],Sala[Número de Orden],Sala[Monto total],"fracaso",0,1)</f>
        <v>0.40740740740740738</v>
      </c>
      <c r="L470" t="s">
        <v>608</v>
      </c>
    </row>
    <row r="471" spans="1:12" x14ac:dyDescent="0.25">
      <c r="A471">
        <v>182</v>
      </c>
      <c r="B471">
        <v>18</v>
      </c>
      <c r="C471" t="s">
        <v>112</v>
      </c>
      <c r="D471" t="s">
        <v>627</v>
      </c>
      <c r="E471">
        <v>11</v>
      </c>
      <c r="F471">
        <v>19</v>
      </c>
      <c r="G471">
        <v>2</v>
      </c>
      <c r="H471">
        <v>11</v>
      </c>
      <c r="I471">
        <f>Cocina[[#This Row],[Precio Unitario]]*Cocina[[#This Row],[Cantidad Ordenada]]</f>
        <v>38</v>
      </c>
      <c r="J471">
        <f>(Cocina[[#This Row],[Precio Unitario]]-Cocina[[#This Row],[Costo Unitario]])*Cocina[[#This Row],[Cantidad Ordenada]]</f>
        <v>16</v>
      </c>
      <c r="K471" s="4">
        <f>Cocina[[#This Row],[Ganancia neta]]/_xlfn.XLOOKUP(Cocina[[#This Row],[Número de Orden]],Sala[Número de Orden],Sala[Monto total],"fracaso",0,1)</f>
        <v>0.42105263157894735</v>
      </c>
      <c r="L471" t="s">
        <v>608</v>
      </c>
    </row>
    <row r="472" spans="1:12" x14ac:dyDescent="0.25">
      <c r="A472">
        <v>183</v>
      </c>
      <c r="B472">
        <v>18</v>
      </c>
      <c r="C472" t="s">
        <v>247</v>
      </c>
      <c r="D472" t="s">
        <v>629</v>
      </c>
      <c r="E472">
        <v>19</v>
      </c>
      <c r="F472">
        <v>32</v>
      </c>
      <c r="G472">
        <v>2</v>
      </c>
      <c r="H472">
        <v>52</v>
      </c>
      <c r="I472">
        <f>Cocina[[#This Row],[Precio Unitario]]*Cocina[[#This Row],[Cantidad Ordenada]]</f>
        <v>64</v>
      </c>
      <c r="J472">
        <f>(Cocina[[#This Row],[Precio Unitario]]-Cocina[[#This Row],[Costo Unitario]])*Cocina[[#This Row],[Cantidad Ordenada]]</f>
        <v>26</v>
      </c>
      <c r="K472" s="4">
        <f>Cocina[[#This Row],[Ganancia neta]]/_xlfn.XLOOKUP(Cocina[[#This Row],[Número de Orden]],Sala[Número de Orden],Sala[Monto total],"fracaso",0,1)</f>
        <v>0.10196078431372549</v>
      </c>
      <c r="L472" t="s">
        <v>607</v>
      </c>
    </row>
    <row r="473" spans="1:12" x14ac:dyDescent="0.25">
      <c r="A473">
        <v>183</v>
      </c>
      <c r="B473">
        <v>18</v>
      </c>
      <c r="C473" t="s">
        <v>155</v>
      </c>
      <c r="D473" t="s">
        <v>636</v>
      </c>
      <c r="E473">
        <v>15</v>
      </c>
      <c r="F473">
        <v>26</v>
      </c>
      <c r="G473">
        <v>1</v>
      </c>
      <c r="H473">
        <v>10</v>
      </c>
      <c r="I473">
        <f>Cocina[[#This Row],[Precio Unitario]]*Cocina[[#This Row],[Cantidad Ordenada]]</f>
        <v>26</v>
      </c>
      <c r="J473">
        <f>(Cocina[[#This Row],[Precio Unitario]]-Cocina[[#This Row],[Costo Unitario]])*Cocina[[#This Row],[Cantidad Ordenada]]</f>
        <v>11</v>
      </c>
      <c r="K473" s="4">
        <f>Cocina[[#This Row],[Ganancia neta]]/_xlfn.XLOOKUP(Cocina[[#This Row],[Número de Orden]],Sala[Número de Orden],Sala[Monto total],"fracaso",0,1)</f>
        <v>4.3137254901960784E-2</v>
      </c>
      <c r="L473" t="s">
        <v>607</v>
      </c>
    </row>
    <row r="474" spans="1:12" x14ac:dyDescent="0.25">
      <c r="A474">
        <v>183</v>
      </c>
      <c r="B474">
        <v>18</v>
      </c>
      <c r="C474" t="s">
        <v>146</v>
      </c>
      <c r="D474" t="s">
        <v>632</v>
      </c>
      <c r="E474">
        <v>12</v>
      </c>
      <c r="F474">
        <v>20</v>
      </c>
      <c r="G474">
        <v>3</v>
      </c>
      <c r="H474">
        <v>58</v>
      </c>
      <c r="I474">
        <f>Cocina[[#This Row],[Precio Unitario]]*Cocina[[#This Row],[Cantidad Ordenada]]</f>
        <v>60</v>
      </c>
      <c r="J474">
        <f>(Cocina[[#This Row],[Precio Unitario]]-Cocina[[#This Row],[Costo Unitario]])*Cocina[[#This Row],[Cantidad Ordenada]]</f>
        <v>24</v>
      </c>
      <c r="K474" s="4">
        <f>Cocina[[#This Row],[Ganancia neta]]/_xlfn.XLOOKUP(Cocina[[#This Row],[Número de Orden]],Sala[Número de Orden],Sala[Monto total],"fracaso",0,1)</f>
        <v>9.4117647058823528E-2</v>
      </c>
      <c r="L474" t="s">
        <v>607</v>
      </c>
    </row>
    <row r="475" spans="1:12" x14ac:dyDescent="0.25">
      <c r="A475">
        <v>183</v>
      </c>
      <c r="B475">
        <v>18</v>
      </c>
      <c r="C475" t="s">
        <v>26</v>
      </c>
      <c r="D475" t="s">
        <v>628</v>
      </c>
      <c r="E475">
        <v>21</v>
      </c>
      <c r="F475">
        <v>35</v>
      </c>
      <c r="G475">
        <v>3</v>
      </c>
      <c r="H475">
        <v>46</v>
      </c>
      <c r="I475">
        <f>Cocina[[#This Row],[Precio Unitario]]*Cocina[[#This Row],[Cantidad Ordenada]]</f>
        <v>105</v>
      </c>
      <c r="J475">
        <f>(Cocina[[#This Row],[Precio Unitario]]-Cocina[[#This Row],[Costo Unitario]])*Cocina[[#This Row],[Cantidad Ordenada]]</f>
        <v>42</v>
      </c>
      <c r="K475" s="4">
        <f>Cocina[[#This Row],[Ganancia neta]]/_xlfn.XLOOKUP(Cocina[[#This Row],[Número de Orden]],Sala[Número de Orden],Sala[Monto total],"fracaso",0,1)</f>
        <v>0.16470588235294117</v>
      </c>
      <c r="L475" t="s">
        <v>607</v>
      </c>
    </row>
    <row r="476" spans="1:12" x14ac:dyDescent="0.25">
      <c r="A476">
        <v>184</v>
      </c>
      <c r="B476">
        <v>4</v>
      </c>
      <c r="C476" t="s">
        <v>42</v>
      </c>
      <c r="D476" t="s">
        <v>626</v>
      </c>
      <c r="E476">
        <v>16</v>
      </c>
      <c r="F476">
        <v>28</v>
      </c>
      <c r="G476">
        <v>3</v>
      </c>
      <c r="H476">
        <v>6</v>
      </c>
      <c r="I476">
        <f>Cocina[[#This Row],[Precio Unitario]]*Cocina[[#This Row],[Cantidad Ordenada]]</f>
        <v>84</v>
      </c>
      <c r="J476">
        <f>(Cocina[[#This Row],[Precio Unitario]]-Cocina[[#This Row],[Costo Unitario]])*Cocina[[#This Row],[Cantidad Ordenada]]</f>
        <v>36</v>
      </c>
      <c r="K476" s="4">
        <f>Cocina[[#This Row],[Ganancia neta]]/_xlfn.XLOOKUP(Cocina[[#This Row],[Número de Orden]],Sala[Número de Orden],Sala[Monto total],"fracaso",0,1)</f>
        <v>0.17560975609756097</v>
      </c>
      <c r="L476" t="s">
        <v>608</v>
      </c>
    </row>
    <row r="477" spans="1:12" x14ac:dyDescent="0.25">
      <c r="A477">
        <v>184</v>
      </c>
      <c r="B477">
        <v>4</v>
      </c>
      <c r="C477" t="s">
        <v>106</v>
      </c>
      <c r="D477" t="s">
        <v>621</v>
      </c>
      <c r="E477">
        <v>16</v>
      </c>
      <c r="F477">
        <v>27</v>
      </c>
      <c r="G477">
        <v>3</v>
      </c>
      <c r="H477">
        <v>10</v>
      </c>
      <c r="I477">
        <f>Cocina[[#This Row],[Precio Unitario]]*Cocina[[#This Row],[Cantidad Ordenada]]</f>
        <v>81</v>
      </c>
      <c r="J477">
        <f>(Cocina[[#This Row],[Precio Unitario]]-Cocina[[#This Row],[Costo Unitario]])*Cocina[[#This Row],[Cantidad Ordenada]]</f>
        <v>33</v>
      </c>
      <c r="K477" s="4">
        <f>Cocina[[#This Row],[Ganancia neta]]/_xlfn.XLOOKUP(Cocina[[#This Row],[Número de Orden]],Sala[Número de Orden],Sala[Monto total],"fracaso",0,1)</f>
        <v>0.16097560975609757</v>
      </c>
      <c r="L477" t="s">
        <v>607</v>
      </c>
    </row>
    <row r="478" spans="1:12" x14ac:dyDescent="0.25">
      <c r="A478">
        <v>184</v>
      </c>
      <c r="B478">
        <v>4</v>
      </c>
      <c r="C478" t="s">
        <v>146</v>
      </c>
      <c r="D478" t="s">
        <v>632</v>
      </c>
      <c r="E478">
        <v>12</v>
      </c>
      <c r="F478">
        <v>20</v>
      </c>
      <c r="G478">
        <v>2</v>
      </c>
      <c r="H478">
        <v>13</v>
      </c>
      <c r="I478">
        <f>Cocina[[#This Row],[Precio Unitario]]*Cocina[[#This Row],[Cantidad Ordenada]]</f>
        <v>40</v>
      </c>
      <c r="J478">
        <f>(Cocina[[#This Row],[Precio Unitario]]-Cocina[[#This Row],[Costo Unitario]])*Cocina[[#This Row],[Cantidad Ordenada]]</f>
        <v>16</v>
      </c>
      <c r="K478" s="4">
        <f>Cocina[[#This Row],[Ganancia neta]]/_xlfn.XLOOKUP(Cocina[[#This Row],[Número de Orden]],Sala[Número de Orden],Sala[Monto total],"fracaso",0,1)</f>
        <v>7.8048780487804878E-2</v>
      </c>
      <c r="L478" t="s">
        <v>608</v>
      </c>
    </row>
    <row r="479" spans="1:12" x14ac:dyDescent="0.25">
      <c r="A479">
        <v>185</v>
      </c>
      <c r="B479">
        <v>16</v>
      </c>
      <c r="C479" t="s">
        <v>70</v>
      </c>
      <c r="D479" t="s">
        <v>634</v>
      </c>
      <c r="E479">
        <v>13</v>
      </c>
      <c r="F479">
        <v>21</v>
      </c>
      <c r="G479">
        <v>3</v>
      </c>
      <c r="H479">
        <v>34</v>
      </c>
      <c r="I479">
        <f>Cocina[[#This Row],[Precio Unitario]]*Cocina[[#This Row],[Cantidad Ordenada]]</f>
        <v>63</v>
      </c>
      <c r="J479">
        <f>(Cocina[[#This Row],[Precio Unitario]]-Cocina[[#This Row],[Costo Unitario]])*Cocina[[#This Row],[Cantidad Ordenada]]</f>
        <v>24</v>
      </c>
      <c r="K479" s="4">
        <f>Cocina[[#This Row],[Ganancia neta]]/_xlfn.XLOOKUP(Cocina[[#This Row],[Número de Orden]],Sala[Número de Orden],Sala[Monto total],"fracaso",0,1)</f>
        <v>0.26373626373626374</v>
      </c>
      <c r="L479" t="s">
        <v>607</v>
      </c>
    </row>
    <row r="480" spans="1:12" x14ac:dyDescent="0.25">
      <c r="A480">
        <v>185</v>
      </c>
      <c r="B480">
        <v>16</v>
      </c>
      <c r="C480" t="s">
        <v>42</v>
      </c>
      <c r="D480" t="s">
        <v>626</v>
      </c>
      <c r="E480">
        <v>16</v>
      </c>
      <c r="F480">
        <v>28</v>
      </c>
      <c r="G480">
        <v>1</v>
      </c>
      <c r="H480">
        <v>6</v>
      </c>
      <c r="I480">
        <f>Cocina[[#This Row],[Precio Unitario]]*Cocina[[#This Row],[Cantidad Ordenada]]</f>
        <v>28</v>
      </c>
      <c r="J480">
        <f>(Cocina[[#This Row],[Precio Unitario]]-Cocina[[#This Row],[Costo Unitario]])*Cocina[[#This Row],[Cantidad Ordenada]]</f>
        <v>12</v>
      </c>
      <c r="K480" s="4">
        <f>Cocina[[#This Row],[Ganancia neta]]/_xlfn.XLOOKUP(Cocina[[#This Row],[Número de Orden]],Sala[Número de Orden],Sala[Monto total],"fracaso",0,1)</f>
        <v>0.13186813186813187</v>
      </c>
      <c r="L480" t="s">
        <v>608</v>
      </c>
    </row>
    <row r="481" spans="1:12" x14ac:dyDescent="0.25">
      <c r="A481">
        <v>186</v>
      </c>
      <c r="B481">
        <v>13</v>
      </c>
      <c r="C481" t="s">
        <v>106</v>
      </c>
      <c r="D481" t="s">
        <v>621</v>
      </c>
      <c r="E481">
        <v>16</v>
      </c>
      <c r="F481">
        <v>27</v>
      </c>
      <c r="G481">
        <v>3</v>
      </c>
      <c r="H481">
        <v>16</v>
      </c>
      <c r="I481">
        <f>Cocina[[#This Row],[Precio Unitario]]*Cocina[[#This Row],[Cantidad Ordenada]]</f>
        <v>81</v>
      </c>
      <c r="J481">
        <f>(Cocina[[#This Row],[Precio Unitario]]-Cocina[[#This Row],[Costo Unitario]])*Cocina[[#This Row],[Cantidad Ordenada]]</f>
        <v>33</v>
      </c>
      <c r="K481" s="4">
        <f>Cocina[[#This Row],[Ganancia neta]]/_xlfn.XLOOKUP(Cocina[[#This Row],[Número de Orden]],Sala[Número de Orden],Sala[Monto total],"fracaso",0,1)</f>
        <v>0.12222222222222222</v>
      </c>
      <c r="L481" t="s">
        <v>607</v>
      </c>
    </row>
    <row r="482" spans="1:12" x14ac:dyDescent="0.25">
      <c r="A482">
        <v>186</v>
      </c>
      <c r="B482">
        <v>13</v>
      </c>
      <c r="C482" t="s">
        <v>247</v>
      </c>
      <c r="D482" t="s">
        <v>629</v>
      </c>
      <c r="E482">
        <v>19</v>
      </c>
      <c r="F482">
        <v>32</v>
      </c>
      <c r="G482">
        <v>3</v>
      </c>
      <c r="H482">
        <v>23</v>
      </c>
      <c r="I482">
        <f>Cocina[[#This Row],[Precio Unitario]]*Cocina[[#This Row],[Cantidad Ordenada]]</f>
        <v>96</v>
      </c>
      <c r="J482">
        <f>(Cocina[[#This Row],[Precio Unitario]]-Cocina[[#This Row],[Costo Unitario]])*Cocina[[#This Row],[Cantidad Ordenada]]</f>
        <v>39</v>
      </c>
      <c r="K482" s="4">
        <f>Cocina[[#This Row],[Ganancia neta]]/_xlfn.XLOOKUP(Cocina[[#This Row],[Número de Orden]],Sala[Número de Orden],Sala[Monto total],"fracaso",0,1)</f>
        <v>0.14444444444444443</v>
      </c>
      <c r="L482" t="s">
        <v>608</v>
      </c>
    </row>
    <row r="483" spans="1:12" x14ac:dyDescent="0.25">
      <c r="A483">
        <v>186</v>
      </c>
      <c r="B483">
        <v>13</v>
      </c>
      <c r="C483" t="s">
        <v>116</v>
      </c>
      <c r="D483" t="s">
        <v>620</v>
      </c>
      <c r="E483">
        <v>19</v>
      </c>
      <c r="F483">
        <v>31</v>
      </c>
      <c r="G483">
        <v>3</v>
      </c>
      <c r="H483">
        <v>54</v>
      </c>
      <c r="I483">
        <f>Cocina[[#This Row],[Precio Unitario]]*Cocina[[#This Row],[Cantidad Ordenada]]</f>
        <v>93</v>
      </c>
      <c r="J483">
        <f>(Cocina[[#This Row],[Precio Unitario]]-Cocina[[#This Row],[Costo Unitario]])*Cocina[[#This Row],[Cantidad Ordenada]]</f>
        <v>36</v>
      </c>
      <c r="K483" s="4">
        <f>Cocina[[#This Row],[Ganancia neta]]/_xlfn.XLOOKUP(Cocina[[#This Row],[Número de Orden]],Sala[Número de Orden],Sala[Monto total],"fracaso",0,1)</f>
        <v>0.13333333333333333</v>
      </c>
      <c r="L483" t="s">
        <v>607</v>
      </c>
    </row>
    <row r="484" spans="1:12" x14ac:dyDescent="0.25">
      <c r="A484">
        <v>187</v>
      </c>
      <c r="B484">
        <v>5</v>
      </c>
      <c r="C484" t="s">
        <v>55</v>
      </c>
      <c r="D484" t="s">
        <v>631</v>
      </c>
      <c r="E484">
        <v>20</v>
      </c>
      <c r="F484">
        <v>34</v>
      </c>
      <c r="G484">
        <v>2</v>
      </c>
      <c r="H484">
        <v>28</v>
      </c>
      <c r="I484">
        <f>Cocina[[#This Row],[Precio Unitario]]*Cocina[[#This Row],[Cantidad Ordenada]]</f>
        <v>68</v>
      </c>
      <c r="J484">
        <f>(Cocina[[#This Row],[Precio Unitario]]-Cocina[[#This Row],[Costo Unitario]])*Cocina[[#This Row],[Cantidad Ordenada]]</f>
        <v>28</v>
      </c>
      <c r="K484" s="4">
        <f>Cocina[[#This Row],[Ganancia neta]]/_xlfn.XLOOKUP(Cocina[[#This Row],[Número de Orden]],Sala[Número de Orden],Sala[Monto total],"fracaso",0,1)</f>
        <v>0.13461538461538461</v>
      </c>
      <c r="L484" t="s">
        <v>608</v>
      </c>
    </row>
    <row r="485" spans="1:12" x14ac:dyDescent="0.25">
      <c r="A485">
        <v>187</v>
      </c>
      <c r="B485">
        <v>5</v>
      </c>
      <c r="C485" t="s">
        <v>155</v>
      </c>
      <c r="D485" t="s">
        <v>636</v>
      </c>
      <c r="E485">
        <v>15</v>
      </c>
      <c r="F485">
        <v>26</v>
      </c>
      <c r="G485">
        <v>1</v>
      </c>
      <c r="H485">
        <v>51</v>
      </c>
      <c r="I485">
        <f>Cocina[[#This Row],[Precio Unitario]]*Cocina[[#This Row],[Cantidad Ordenada]]</f>
        <v>26</v>
      </c>
      <c r="J485">
        <f>(Cocina[[#This Row],[Precio Unitario]]-Cocina[[#This Row],[Costo Unitario]])*Cocina[[#This Row],[Cantidad Ordenada]]</f>
        <v>11</v>
      </c>
      <c r="K485" s="4">
        <f>Cocina[[#This Row],[Ganancia neta]]/_xlfn.XLOOKUP(Cocina[[#This Row],[Número de Orden]],Sala[Número de Orden],Sala[Monto total],"fracaso",0,1)</f>
        <v>5.2884615384615384E-2</v>
      </c>
      <c r="L485" t="s">
        <v>607</v>
      </c>
    </row>
    <row r="486" spans="1:12" x14ac:dyDescent="0.25">
      <c r="A486">
        <v>187</v>
      </c>
      <c r="B486">
        <v>5</v>
      </c>
      <c r="C486" t="s">
        <v>38</v>
      </c>
      <c r="D486" t="s">
        <v>624</v>
      </c>
      <c r="E486">
        <v>17</v>
      </c>
      <c r="F486">
        <v>29</v>
      </c>
      <c r="G486">
        <v>3</v>
      </c>
      <c r="H486">
        <v>11</v>
      </c>
      <c r="I486">
        <f>Cocina[[#This Row],[Precio Unitario]]*Cocina[[#This Row],[Cantidad Ordenada]]</f>
        <v>87</v>
      </c>
      <c r="J486">
        <f>(Cocina[[#This Row],[Precio Unitario]]-Cocina[[#This Row],[Costo Unitario]])*Cocina[[#This Row],[Cantidad Ordenada]]</f>
        <v>36</v>
      </c>
      <c r="K486" s="4">
        <f>Cocina[[#This Row],[Ganancia neta]]/_xlfn.XLOOKUP(Cocina[[#This Row],[Número de Orden]],Sala[Número de Orden],Sala[Monto total],"fracaso",0,1)</f>
        <v>0.17307692307692307</v>
      </c>
      <c r="L486" t="s">
        <v>607</v>
      </c>
    </row>
    <row r="487" spans="1:12" x14ac:dyDescent="0.25">
      <c r="A487">
        <v>187</v>
      </c>
      <c r="B487">
        <v>5</v>
      </c>
      <c r="C487" t="s">
        <v>106</v>
      </c>
      <c r="D487" t="s">
        <v>621</v>
      </c>
      <c r="E487">
        <v>16</v>
      </c>
      <c r="F487">
        <v>27</v>
      </c>
      <c r="G487">
        <v>1</v>
      </c>
      <c r="H487">
        <v>36</v>
      </c>
      <c r="I487">
        <f>Cocina[[#This Row],[Precio Unitario]]*Cocina[[#This Row],[Cantidad Ordenada]]</f>
        <v>27</v>
      </c>
      <c r="J487">
        <f>(Cocina[[#This Row],[Precio Unitario]]-Cocina[[#This Row],[Costo Unitario]])*Cocina[[#This Row],[Cantidad Ordenada]]</f>
        <v>11</v>
      </c>
      <c r="K487" s="4">
        <f>Cocina[[#This Row],[Ganancia neta]]/_xlfn.XLOOKUP(Cocina[[#This Row],[Número de Orden]],Sala[Número de Orden],Sala[Monto total],"fracaso",0,1)</f>
        <v>5.2884615384615384E-2</v>
      </c>
      <c r="L487" t="s">
        <v>608</v>
      </c>
    </row>
    <row r="488" spans="1:12" x14ac:dyDescent="0.25">
      <c r="A488">
        <v>188</v>
      </c>
      <c r="B488">
        <v>20</v>
      </c>
      <c r="C488" t="s">
        <v>116</v>
      </c>
      <c r="D488" t="s">
        <v>620</v>
      </c>
      <c r="E488">
        <v>19</v>
      </c>
      <c r="F488">
        <v>31</v>
      </c>
      <c r="G488">
        <v>1</v>
      </c>
      <c r="H488">
        <v>58</v>
      </c>
      <c r="I488">
        <f>Cocina[[#This Row],[Precio Unitario]]*Cocina[[#This Row],[Cantidad Ordenada]]</f>
        <v>31</v>
      </c>
      <c r="J488">
        <f>(Cocina[[#This Row],[Precio Unitario]]-Cocina[[#This Row],[Costo Unitario]])*Cocina[[#This Row],[Cantidad Ordenada]]</f>
        <v>12</v>
      </c>
      <c r="K488" s="4">
        <f>Cocina[[#This Row],[Ganancia neta]]/_xlfn.XLOOKUP(Cocina[[#This Row],[Número de Orden]],Sala[Número de Orden],Sala[Monto total],"fracaso",0,1)</f>
        <v>0.14457831325301204</v>
      </c>
      <c r="L488" t="s">
        <v>607</v>
      </c>
    </row>
    <row r="489" spans="1:12" x14ac:dyDescent="0.25">
      <c r="A489">
        <v>188</v>
      </c>
      <c r="B489">
        <v>20</v>
      </c>
      <c r="C489" t="s">
        <v>155</v>
      </c>
      <c r="D489" t="s">
        <v>636</v>
      </c>
      <c r="E489">
        <v>15</v>
      </c>
      <c r="F489">
        <v>26</v>
      </c>
      <c r="G489">
        <v>2</v>
      </c>
      <c r="H489">
        <v>47</v>
      </c>
      <c r="I489">
        <f>Cocina[[#This Row],[Precio Unitario]]*Cocina[[#This Row],[Cantidad Ordenada]]</f>
        <v>52</v>
      </c>
      <c r="J489">
        <f>(Cocina[[#This Row],[Precio Unitario]]-Cocina[[#This Row],[Costo Unitario]])*Cocina[[#This Row],[Cantidad Ordenada]]</f>
        <v>22</v>
      </c>
      <c r="K489" s="4">
        <f>Cocina[[#This Row],[Ganancia neta]]/_xlfn.XLOOKUP(Cocina[[#This Row],[Número de Orden]],Sala[Número de Orden],Sala[Monto total],"fracaso",0,1)</f>
        <v>0.26506024096385544</v>
      </c>
      <c r="L489" t="s">
        <v>607</v>
      </c>
    </row>
    <row r="490" spans="1:12" x14ac:dyDescent="0.25">
      <c r="A490">
        <v>189</v>
      </c>
      <c r="B490">
        <v>11</v>
      </c>
      <c r="C490" t="s">
        <v>55</v>
      </c>
      <c r="D490" t="s">
        <v>631</v>
      </c>
      <c r="E490">
        <v>20</v>
      </c>
      <c r="F490">
        <v>34</v>
      </c>
      <c r="G490">
        <v>2</v>
      </c>
      <c r="H490">
        <v>42</v>
      </c>
      <c r="I490">
        <f>Cocina[[#This Row],[Precio Unitario]]*Cocina[[#This Row],[Cantidad Ordenada]]</f>
        <v>68</v>
      </c>
      <c r="J490">
        <f>(Cocina[[#This Row],[Precio Unitario]]-Cocina[[#This Row],[Costo Unitario]])*Cocina[[#This Row],[Cantidad Ordenada]]</f>
        <v>28</v>
      </c>
      <c r="K490" s="4">
        <f>Cocina[[#This Row],[Ganancia neta]]/_xlfn.XLOOKUP(Cocina[[#This Row],[Número de Orden]],Sala[Número de Orden],Sala[Monto total],"fracaso",0,1)</f>
        <v>0.14583333333333334</v>
      </c>
      <c r="L490" t="s">
        <v>608</v>
      </c>
    </row>
    <row r="491" spans="1:12" x14ac:dyDescent="0.25">
      <c r="A491">
        <v>189</v>
      </c>
      <c r="B491">
        <v>11</v>
      </c>
      <c r="C491" t="s">
        <v>155</v>
      </c>
      <c r="D491" t="s">
        <v>636</v>
      </c>
      <c r="E491">
        <v>15</v>
      </c>
      <c r="F491">
        <v>26</v>
      </c>
      <c r="G491">
        <v>2</v>
      </c>
      <c r="H491">
        <v>22</v>
      </c>
      <c r="I491">
        <f>Cocina[[#This Row],[Precio Unitario]]*Cocina[[#This Row],[Cantidad Ordenada]]</f>
        <v>52</v>
      </c>
      <c r="J491">
        <f>(Cocina[[#This Row],[Precio Unitario]]-Cocina[[#This Row],[Costo Unitario]])*Cocina[[#This Row],[Cantidad Ordenada]]</f>
        <v>22</v>
      </c>
      <c r="K491" s="4">
        <f>Cocina[[#This Row],[Ganancia neta]]/_xlfn.XLOOKUP(Cocina[[#This Row],[Número de Orden]],Sala[Número de Orden],Sala[Monto total],"fracaso",0,1)</f>
        <v>0.11458333333333333</v>
      </c>
      <c r="L491" t="s">
        <v>608</v>
      </c>
    </row>
    <row r="492" spans="1:12" x14ac:dyDescent="0.25">
      <c r="A492">
        <v>189</v>
      </c>
      <c r="B492">
        <v>11</v>
      </c>
      <c r="C492" t="s">
        <v>158</v>
      </c>
      <c r="D492" t="s">
        <v>617</v>
      </c>
      <c r="E492">
        <v>14</v>
      </c>
      <c r="F492">
        <v>24</v>
      </c>
      <c r="G492">
        <v>3</v>
      </c>
      <c r="H492">
        <v>53</v>
      </c>
      <c r="I492">
        <f>Cocina[[#This Row],[Precio Unitario]]*Cocina[[#This Row],[Cantidad Ordenada]]</f>
        <v>72</v>
      </c>
      <c r="J492">
        <f>(Cocina[[#This Row],[Precio Unitario]]-Cocina[[#This Row],[Costo Unitario]])*Cocina[[#This Row],[Cantidad Ordenada]]</f>
        <v>30</v>
      </c>
      <c r="K492" s="4">
        <f>Cocina[[#This Row],[Ganancia neta]]/_xlfn.XLOOKUP(Cocina[[#This Row],[Número de Orden]],Sala[Número de Orden],Sala[Monto total],"fracaso",0,1)</f>
        <v>0.15625</v>
      </c>
      <c r="L492" t="s">
        <v>608</v>
      </c>
    </row>
    <row r="493" spans="1:12" x14ac:dyDescent="0.25">
      <c r="A493">
        <v>190</v>
      </c>
      <c r="B493">
        <v>5</v>
      </c>
      <c r="C493" t="s">
        <v>79</v>
      </c>
      <c r="D493" t="s">
        <v>635</v>
      </c>
      <c r="E493">
        <v>10</v>
      </c>
      <c r="F493">
        <v>18</v>
      </c>
      <c r="G493">
        <v>1</v>
      </c>
      <c r="H493">
        <v>39</v>
      </c>
      <c r="I493">
        <f>Cocina[[#This Row],[Precio Unitario]]*Cocina[[#This Row],[Cantidad Ordenada]]</f>
        <v>18</v>
      </c>
      <c r="J493">
        <f>(Cocina[[#This Row],[Precio Unitario]]-Cocina[[#This Row],[Costo Unitario]])*Cocina[[#This Row],[Cantidad Ordenada]]</f>
        <v>8</v>
      </c>
      <c r="K493" s="4">
        <f>Cocina[[#This Row],[Ganancia neta]]/_xlfn.XLOOKUP(Cocina[[#This Row],[Número de Orden]],Sala[Número de Orden],Sala[Monto total],"fracaso",0,1)</f>
        <v>3.9603960396039604E-2</v>
      </c>
      <c r="L493" t="s">
        <v>607</v>
      </c>
    </row>
    <row r="494" spans="1:12" x14ac:dyDescent="0.25">
      <c r="A494">
        <v>190</v>
      </c>
      <c r="B494">
        <v>5</v>
      </c>
      <c r="C494" t="s">
        <v>48</v>
      </c>
      <c r="D494" t="s">
        <v>622</v>
      </c>
      <c r="E494">
        <v>25</v>
      </c>
      <c r="F494">
        <v>40</v>
      </c>
      <c r="G494">
        <v>2</v>
      </c>
      <c r="H494">
        <v>45</v>
      </c>
      <c r="I494">
        <f>Cocina[[#This Row],[Precio Unitario]]*Cocina[[#This Row],[Cantidad Ordenada]]</f>
        <v>80</v>
      </c>
      <c r="J494">
        <f>(Cocina[[#This Row],[Precio Unitario]]-Cocina[[#This Row],[Costo Unitario]])*Cocina[[#This Row],[Cantidad Ordenada]]</f>
        <v>30</v>
      </c>
      <c r="K494" s="4">
        <f>Cocina[[#This Row],[Ganancia neta]]/_xlfn.XLOOKUP(Cocina[[#This Row],[Número de Orden]],Sala[Número de Orden],Sala[Monto total],"fracaso",0,1)</f>
        <v>0.14851485148514851</v>
      </c>
      <c r="L494" t="s">
        <v>607</v>
      </c>
    </row>
    <row r="495" spans="1:12" x14ac:dyDescent="0.25">
      <c r="A495">
        <v>190</v>
      </c>
      <c r="B495">
        <v>5</v>
      </c>
      <c r="C495" t="s">
        <v>26</v>
      </c>
      <c r="D495" t="s">
        <v>628</v>
      </c>
      <c r="E495">
        <v>21</v>
      </c>
      <c r="F495">
        <v>35</v>
      </c>
      <c r="G495">
        <v>1</v>
      </c>
      <c r="H495">
        <v>11</v>
      </c>
      <c r="I495">
        <f>Cocina[[#This Row],[Precio Unitario]]*Cocina[[#This Row],[Cantidad Ordenada]]</f>
        <v>35</v>
      </c>
      <c r="J495">
        <f>(Cocina[[#This Row],[Precio Unitario]]-Cocina[[#This Row],[Costo Unitario]])*Cocina[[#This Row],[Cantidad Ordenada]]</f>
        <v>14</v>
      </c>
      <c r="K495" s="4">
        <f>Cocina[[#This Row],[Ganancia neta]]/_xlfn.XLOOKUP(Cocina[[#This Row],[Número de Orden]],Sala[Número de Orden],Sala[Monto total],"fracaso",0,1)</f>
        <v>6.9306930693069313E-2</v>
      </c>
      <c r="L495" t="s">
        <v>608</v>
      </c>
    </row>
    <row r="496" spans="1:12" x14ac:dyDescent="0.25">
      <c r="A496">
        <v>190</v>
      </c>
      <c r="B496">
        <v>5</v>
      </c>
      <c r="C496" t="s">
        <v>200</v>
      </c>
      <c r="D496" t="s">
        <v>633</v>
      </c>
      <c r="E496">
        <v>14</v>
      </c>
      <c r="F496">
        <v>23</v>
      </c>
      <c r="G496">
        <v>3</v>
      </c>
      <c r="H496">
        <v>7</v>
      </c>
      <c r="I496">
        <f>Cocina[[#This Row],[Precio Unitario]]*Cocina[[#This Row],[Cantidad Ordenada]]</f>
        <v>69</v>
      </c>
      <c r="J496">
        <f>(Cocina[[#This Row],[Precio Unitario]]-Cocina[[#This Row],[Costo Unitario]])*Cocina[[#This Row],[Cantidad Ordenada]]</f>
        <v>27</v>
      </c>
      <c r="K496" s="4">
        <f>Cocina[[#This Row],[Ganancia neta]]/_xlfn.XLOOKUP(Cocina[[#This Row],[Número de Orden]],Sala[Número de Orden],Sala[Monto total],"fracaso",0,1)</f>
        <v>0.13366336633663367</v>
      </c>
      <c r="L496" t="s">
        <v>608</v>
      </c>
    </row>
    <row r="497" spans="1:12" x14ac:dyDescent="0.25">
      <c r="A497">
        <v>191</v>
      </c>
      <c r="B497">
        <v>12</v>
      </c>
      <c r="C497" t="s">
        <v>122</v>
      </c>
      <c r="D497" t="s">
        <v>637</v>
      </c>
      <c r="E497">
        <v>15</v>
      </c>
      <c r="F497">
        <v>25</v>
      </c>
      <c r="G497">
        <v>3</v>
      </c>
      <c r="H497">
        <v>32</v>
      </c>
      <c r="I497">
        <f>Cocina[[#This Row],[Precio Unitario]]*Cocina[[#This Row],[Cantidad Ordenada]]</f>
        <v>75</v>
      </c>
      <c r="J497">
        <f>(Cocina[[#This Row],[Precio Unitario]]-Cocina[[#This Row],[Costo Unitario]])*Cocina[[#This Row],[Cantidad Ordenada]]</f>
        <v>30</v>
      </c>
      <c r="K497" s="4">
        <f>Cocina[[#This Row],[Ganancia neta]]/_xlfn.XLOOKUP(Cocina[[#This Row],[Número de Orden]],Sala[Número de Orden],Sala[Monto total],"fracaso",0,1)</f>
        <v>0.18518518518518517</v>
      </c>
      <c r="L497" t="s">
        <v>608</v>
      </c>
    </row>
    <row r="498" spans="1:12" x14ac:dyDescent="0.25">
      <c r="A498">
        <v>191</v>
      </c>
      <c r="B498">
        <v>12</v>
      </c>
      <c r="C498" t="s">
        <v>38</v>
      </c>
      <c r="D498" t="s">
        <v>624</v>
      </c>
      <c r="E498">
        <v>17</v>
      </c>
      <c r="F498">
        <v>29</v>
      </c>
      <c r="G498">
        <v>3</v>
      </c>
      <c r="H498">
        <v>55</v>
      </c>
      <c r="I498">
        <f>Cocina[[#This Row],[Precio Unitario]]*Cocina[[#This Row],[Cantidad Ordenada]]</f>
        <v>87</v>
      </c>
      <c r="J498">
        <f>(Cocina[[#This Row],[Precio Unitario]]-Cocina[[#This Row],[Costo Unitario]])*Cocina[[#This Row],[Cantidad Ordenada]]</f>
        <v>36</v>
      </c>
      <c r="K498" s="4">
        <f>Cocina[[#This Row],[Ganancia neta]]/_xlfn.XLOOKUP(Cocina[[#This Row],[Número de Orden]],Sala[Número de Orden],Sala[Monto total],"fracaso",0,1)</f>
        <v>0.22222222222222221</v>
      </c>
      <c r="L498" t="s">
        <v>607</v>
      </c>
    </row>
    <row r="499" spans="1:12" x14ac:dyDescent="0.25">
      <c r="A499">
        <v>192</v>
      </c>
      <c r="B499">
        <v>17</v>
      </c>
      <c r="C499" t="s">
        <v>122</v>
      </c>
      <c r="D499" t="s">
        <v>637</v>
      </c>
      <c r="E499">
        <v>15</v>
      </c>
      <c r="F499">
        <v>25</v>
      </c>
      <c r="G499">
        <v>3</v>
      </c>
      <c r="H499">
        <v>26</v>
      </c>
      <c r="I499">
        <f>Cocina[[#This Row],[Precio Unitario]]*Cocina[[#This Row],[Cantidad Ordenada]]</f>
        <v>75</v>
      </c>
      <c r="J499">
        <f>(Cocina[[#This Row],[Precio Unitario]]-Cocina[[#This Row],[Costo Unitario]])*Cocina[[#This Row],[Cantidad Ordenada]]</f>
        <v>30</v>
      </c>
      <c r="K499" s="4">
        <f>Cocina[[#This Row],[Ganancia neta]]/_xlfn.XLOOKUP(Cocina[[#This Row],[Número de Orden]],Sala[Número de Orden],Sala[Monto total],"fracaso",0,1)</f>
        <v>0.4</v>
      </c>
      <c r="L499" t="s">
        <v>607</v>
      </c>
    </row>
    <row r="500" spans="1:12" x14ac:dyDescent="0.25">
      <c r="A500">
        <v>193</v>
      </c>
      <c r="B500">
        <v>3</v>
      </c>
      <c r="C500" t="s">
        <v>155</v>
      </c>
      <c r="D500" t="s">
        <v>636</v>
      </c>
      <c r="E500">
        <v>15</v>
      </c>
      <c r="F500">
        <v>26</v>
      </c>
      <c r="G500">
        <v>2</v>
      </c>
      <c r="H500">
        <v>57</v>
      </c>
      <c r="I500">
        <f>Cocina[[#This Row],[Precio Unitario]]*Cocina[[#This Row],[Cantidad Ordenada]]</f>
        <v>52</v>
      </c>
      <c r="J500">
        <f>(Cocina[[#This Row],[Precio Unitario]]-Cocina[[#This Row],[Costo Unitario]])*Cocina[[#This Row],[Cantidad Ordenada]]</f>
        <v>22</v>
      </c>
      <c r="K500" s="4">
        <f>Cocina[[#This Row],[Ganancia neta]]/_xlfn.XLOOKUP(Cocina[[#This Row],[Número de Orden]],Sala[Número de Orden],Sala[Monto total],"fracaso",0,1)</f>
        <v>0.1</v>
      </c>
      <c r="L500" t="s">
        <v>608</v>
      </c>
    </row>
    <row r="501" spans="1:12" x14ac:dyDescent="0.25">
      <c r="A501">
        <v>193</v>
      </c>
      <c r="B501">
        <v>3</v>
      </c>
      <c r="C501" t="s">
        <v>73</v>
      </c>
      <c r="D501" t="s">
        <v>623</v>
      </c>
      <c r="E501">
        <v>22</v>
      </c>
      <c r="F501">
        <v>36</v>
      </c>
      <c r="G501">
        <v>2</v>
      </c>
      <c r="H501">
        <v>59</v>
      </c>
      <c r="I501">
        <f>Cocina[[#This Row],[Precio Unitario]]*Cocina[[#This Row],[Cantidad Ordenada]]</f>
        <v>72</v>
      </c>
      <c r="J501">
        <f>(Cocina[[#This Row],[Precio Unitario]]-Cocina[[#This Row],[Costo Unitario]])*Cocina[[#This Row],[Cantidad Ordenada]]</f>
        <v>28</v>
      </c>
      <c r="K501" s="4">
        <f>Cocina[[#This Row],[Ganancia neta]]/_xlfn.XLOOKUP(Cocina[[#This Row],[Número de Orden]],Sala[Número de Orden],Sala[Monto total],"fracaso",0,1)</f>
        <v>0.12727272727272726</v>
      </c>
      <c r="L501" t="s">
        <v>607</v>
      </c>
    </row>
    <row r="502" spans="1:12" x14ac:dyDescent="0.25">
      <c r="A502">
        <v>193</v>
      </c>
      <c r="B502">
        <v>3</v>
      </c>
      <c r="C502" t="s">
        <v>106</v>
      </c>
      <c r="D502" t="s">
        <v>621</v>
      </c>
      <c r="E502">
        <v>16</v>
      </c>
      <c r="F502">
        <v>27</v>
      </c>
      <c r="G502">
        <v>1</v>
      </c>
      <c r="H502">
        <v>31</v>
      </c>
      <c r="I502">
        <f>Cocina[[#This Row],[Precio Unitario]]*Cocina[[#This Row],[Cantidad Ordenada]]</f>
        <v>27</v>
      </c>
      <c r="J502">
        <f>(Cocina[[#This Row],[Precio Unitario]]-Cocina[[#This Row],[Costo Unitario]])*Cocina[[#This Row],[Cantidad Ordenada]]</f>
        <v>11</v>
      </c>
      <c r="K502" s="4">
        <f>Cocina[[#This Row],[Ganancia neta]]/_xlfn.XLOOKUP(Cocina[[#This Row],[Número de Orden]],Sala[Número de Orden],Sala[Monto total],"fracaso",0,1)</f>
        <v>0.05</v>
      </c>
      <c r="L502" t="s">
        <v>608</v>
      </c>
    </row>
    <row r="503" spans="1:12" x14ac:dyDescent="0.25">
      <c r="A503">
        <v>193</v>
      </c>
      <c r="B503">
        <v>3</v>
      </c>
      <c r="C503" t="s">
        <v>200</v>
      </c>
      <c r="D503" t="s">
        <v>633</v>
      </c>
      <c r="E503">
        <v>14</v>
      </c>
      <c r="F503">
        <v>23</v>
      </c>
      <c r="G503">
        <v>3</v>
      </c>
      <c r="H503">
        <v>24</v>
      </c>
      <c r="I503">
        <f>Cocina[[#This Row],[Precio Unitario]]*Cocina[[#This Row],[Cantidad Ordenada]]</f>
        <v>69</v>
      </c>
      <c r="J503">
        <f>(Cocina[[#This Row],[Precio Unitario]]-Cocina[[#This Row],[Costo Unitario]])*Cocina[[#This Row],[Cantidad Ordenada]]</f>
        <v>27</v>
      </c>
      <c r="K503" s="4">
        <f>Cocina[[#This Row],[Ganancia neta]]/_xlfn.XLOOKUP(Cocina[[#This Row],[Número de Orden]],Sala[Número de Orden],Sala[Monto total],"fracaso",0,1)</f>
        <v>0.12272727272727273</v>
      </c>
      <c r="L503" t="s">
        <v>607</v>
      </c>
    </row>
    <row r="504" spans="1:12" x14ac:dyDescent="0.25">
      <c r="A504">
        <v>194</v>
      </c>
      <c r="B504">
        <v>3</v>
      </c>
      <c r="C504" t="s">
        <v>261</v>
      </c>
      <c r="D504" t="s">
        <v>625</v>
      </c>
      <c r="E504">
        <v>20</v>
      </c>
      <c r="F504">
        <v>33</v>
      </c>
      <c r="G504">
        <v>2</v>
      </c>
      <c r="H504">
        <v>18</v>
      </c>
      <c r="I504">
        <f>Cocina[[#This Row],[Precio Unitario]]*Cocina[[#This Row],[Cantidad Ordenada]]</f>
        <v>66</v>
      </c>
      <c r="J504">
        <f>(Cocina[[#This Row],[Precio Unitario]]-Cocina[[#This Row],[Costo Unitario]])*Cocina[[#This Row],[Cantidad Ordenada]]</f>
        <v>26</v>
      </c>
      <c r="K504" s="4">
        <f>Cocina[[#This Row],[Ganancia neta]]/_xlfn.XLOOKUP(Cocina[[#This Row],[Número de Orden]],Sala[Número de Orden],Sala[Monto total],"fracaso",0,1)</f>
        <v>0.27083333333333331</v>
      </c>
      <c r="L504" t="s">
        <v>607</v>
      </c>
    </row>
    <row r="505" spans="1:12" x14ac:dyDescent="0.25">
      <c r="A505">
        <v>194</v>
      </c>
      <c r="B505">
        <v>3</v>
      </c>
      <c r="C505" t="s">
        <v>68</v>
      </c>
      <c r="D505" t="s">
        <v>619</v>
      </c>
      <c r="E505">
        <v>18</v>
      </c>
      <c r="F505">
        <v>30</v>
      </c>
      <c r="G505">
        <v>1</v>
      </c>
      <c r="H505">
        <v>50</v>
      </c>
      <c r="I505">
        <f>Cocina[[#This Row],[Precio Unitario]]*Cocina[[#This Row],[Cantidad Ordenada]]</f>
        <v>30</v>
      </c>
      <c r="J505">
        <f>(Cocina[[#This Row],[Precio Unitario]]-Cocina[[#This Row],[Costo Unitario]])*Cocina[[#This Row],[Cantidad Ordenada]]</f>
        <v>12</v>
      </c>
      <c r="K505" s="4">
        <f>Cocina[[#This Row],[Ganancia neta]]/_xlfn.XLOOKUP(Cocina[[#This Row],[Número de Orden]],Sala[Número de Orden],Sala[Monto total],"fracaso",0,1)</f>
        <v>0.125</v>
      </c>
      <c r="L505" t="s">
        <v>607</v>
      </c>
    </row>
    <row r="506" spans="1:12" x14ac:dyDescent="0.25">
      <c r="A506">
        <v>195</v>
      </c>
      <c r="B506">
        <v>2</v>
      </c>
      <c r="C506" t="s">
        <v>122</v>
      </c>
      <c r="D506" t="s">
        <v>637</v>
      </c>
      <c r="E506">
        <v>15</v>
      </c>
      <c r="F506">
        <v>25</v>
      </c>
      <c r="G506">
        <v>2</v>
      </c>
      <c r="H506">
        <v>51</v>
      </c>
      <c r="I506">
        <f>Cocina[[#This Row],[Precio Unitario]]*Cocina[[#This Row],[Cantidad Ordenada]]</f>
        <v>50</v>
      </c>
      <c r="J506">
        <f>(Cocina[[#This Row],[Precio Unitario]]-Cocina[[#This Row],[Costo Unitario]])*Cocina[[#This Row],[Cantidad Ordenada]]</f>
        <v>20</v>
      </c>
      <c r="K506" s="4">
        <f>Cocina[[#This Row],[Ganancia neta]]/_xlfn.XLOOKUP(Cocina[[#This Row],[Número de Orden]],Sala[Número de Orden],Sala[Monto total],"fracaso",0,1)</f>
        <v>0.4</v>
      </c>
      <c r="L506" t="s">
        <v>607</v>
      </c>
    </row>
    <row r="507" spans="1:12" x14ac:dyDescent="0.25">
      <c r="A507">
        <v>196</v>
      </c>
      <c r="B507">
        <v>4</v>
      </c>
      <c r="C507" t="s">
        <v>146</v>
      </c>
      <c r="D507" t="s">
        <v>632</v>
      </c>
      <c r="E507">
        <v>12</v>
      </c>
      <c r="F507">
        <v>20</v>
      </c>
      <c r="G507">
        <v>3</v>
      </c>
      <c r="H507">
        <v>34</v>
      </c>
      <c r="I507">
        <f>Cocina[[#This Row],[Precio Unitario]]*Cocina[[#This Row],[Cantidad Ordenada]]</f>
        <v>60</v>
      </c>
      <c r="J507">
        <f>(Cocina[[#This Row],[Precio Unitario]]-Cocina[[#This Row],[Costo Unitario]])*Cocina[[#This Row],[Cantidad Ordenada]]</f>
        <v>24</v>
      </c>
      <c r="K507" s="4">
        <f>Cocina[[#This Row],[Ganancia neta]]/_xlfn.XLOOKUP(Cocina[[#This Row],[Número de Orden]],Sala[Número de Orden],Sala[Monto total],"fracaso",0,1)</f>
        <v>0.1256544502617801</v>
      </c>
      <c r="L507" t="s">
        <v>608</v>
      </c>
    </row>
    <row r="508" spans="1:12" x14ac:dyDescent="0.25">
      <c r="A508">
        <v>196</v>
      </c>
      <c r="B508">
        <v>4</v>
      </c>
      <c r="C508" t="s">
        <v>200</v>
      </c>
      <c r="D508" t="s">
        <v>633</v>
      </c>
      <c r="E508">
        <v>14</v>
      </c>
      <c r="F508">
        <v>23</v>
      </c>
      <c r="G508">
        <v>2</v>
      </c>
      <c r="H508">
        <v>51</v>
      </c>
      <c r="I508">
        <f>Cocina[[#This Row],[Precio Unitario]]*Cocina[[#This Row],[Cantidad Ordenada]]</f>
        <v>46</v>
      </c>
      <c r="J508">
        <f>(Cocina[[#This Row],[Precio Unitario]]-Cocina[[#This Row],[Costo Unitario]])*Cocina[[#This Row],[Cantidad Ordenada]]</f>
        <v>18</v>
      </c>
      <c r="K508" s="4">
        <f>Cocina[[#This Row],[Ganancia neta]]/_xlfn.XLOOKUP(Cocina[[#This Row],[Número de Orden]],Sala[Número de Orden],Sala[Monto total],"fracaso",0,1)</f>
        <v>9.4240837696335081E-2</v>
      </c>
      <c r="L508" t="s">
        <v>607</v>
      </c>
    </row>
    <row r="509" spans="1:12" x14ac:dyDescent="0.25">
      <c r="A509">
        <v>196</v>
      </c>
      <c r="B509">
        <v>4</v>
      </c>
      <c r="C509" t="s">
        <v>38</v>
      </c>
      <c r="D509" t="s">
        <v>624</v>
      </c>
      <c r="E509">
        <v>17</v>
      </c>
      <c r="F509">
        <v>29</v>
      </c>
      <c r="G509">
        <v>1</v>
      </c>
      <c r="H509">
        <v>47</v>
      </c>
      <c r="I509">
        <f>Cocina[[#This Row],[Precio Unitario]]*Cocina[[#This Row],[Cantidad Ordenada]]</f>
        <v>29</v>
      </c>
      <c r="J509">
        <f>(Cocina[[#This Row],[Precio Unitario]]-Cocina[[#This Row],[Costo Unitario]])*Cocina[[#This Row],[Cantidad Ordenada]]</f>
        <v>12</v>
      </c>
      <c r="K509" s="4">
        <f>Cocina[[#This Row],[Ganancia neta]]/_xlfn.XLOOKUP(Cocina[[#This Row],[Número de Orden]],Sala[Número de Orden],Sala[Monto total],"fracaso",0,1)</f>
        <v>6.2827225130890049E-2</v>
      </c>
      <c r="L509" t="s">
        <v>608</v>
      </c>
    </row>
    <row r="510" spans="1:12" x14ac:dyDescent="0.25">
      <c r="A510">
        <v>196</v>
      </c>
      <c r="B510">
        <v>4</v>
      </c>
      <c r="C510" t="s">
        <v>42</v>
      </c>
      <c r="D510" t="s">
        <v>626</v>
      </c>
      <c r="E510">
        <v>16</v>
      </c>
      <c r="F510">
        <v>28</v>
      </c>
      <c r="G510">
        <v>2</v>
      </c>
      <c r="H510">
        <v>44</v>
      </c>
      <c r="I510">
        <f>Cocina[[#This Row],[Precio Unitario]]*Cocina[[#This Row],[Cantidad Ordenada]]</f>
        <v>56</v>
      </c>
      <c r="J510">
        <f>(Cocina[[#This Row],[Precio Unitario]]-Cocina[[#This Row],[Costo Unitario]])*Cocina[[#This Row],[Cantidad Ordenada]]</f>
        <v>24</v>
      </c>
      <c r="K510" s="4">
        <f>Cocina[[#This Row],[Ganancia neta]]/_xlfn.XLOOKUP(Cocina[[#This Row],[Número de Orden]],Sala[Número de Orden],Sala[Monto total],"fracaso",0,1)</f>
        <v>0.1256544502617801</v>
      </c>
      <c r="L510" t="s">
        <v>608</v>
      </c>
    </row>
    <row r="511" spans="1:12" x14ac:dyDescent="0.25">
      <c r="A511">
        <v>197</v>
      </c>
      <c r="B511">
        <v>5</v>
      </c>
      <c r="C511" t="s">
        <v>55</v>
      </c>
      <c r="D511" t="s">
        <v>631</v>
      </c>
      <c r="E511">
        <v>20</v>
      </c>
      <c r="F511">
        <v>34</v>
      </c>
      <c r="G511">
        <v>3</v>
      </c>
      <c r="H511">
        <v>22</v>
      </c>
      <c r="I511">
        <f>Cocina[[#This Row],[Precio Unitario]]*Cocina[[#This Row],[Cantidad Ordenada]]</f>
        <v>102</v>
      </c>
      <c r="J511">
        <f>(Cocina[[#This Row],[Precio Unitario]]-Cocina[[#This Row],[Costo Unitario]])*Cocina[[#This Row],[Cantidad Ordenada]]</f>
        <v>42</v>
      </c>
      <c r="K511" s="4">
        <f>Cocina[[#This Row],[Ganancia neta]]/_xlfn.XLOOKUP(Cocina[[#This Row],[Número de Orden]],Sala[Número de Orden],Sala[Monto total],"fracaso",0,1)</f>
        <v>0.32558139534883723</v>
      </c>
      <c r="L511" t="s">
        <v>607</v>
      </c>
    </row>
    <row r="512" spans="1:12" x14ac:dyDescent="0.25">
      <c r="A512">
        <v>197</v>
      </c>
      <c r="B512">
        <v>5</v>
      </c>
      <c r="C512" t="s">
        <v>106</v>
      </c>
      <c r="D512" t="s">
        <v>621</v>
      </c>
      <c r="E512">
        <v>16</v>
      </c>
      <c r="F512">
        <v>27</v>
      </c>
      <c r="G512">
        <v>1</v>
      </c>
      <c r="H512">
        <v>50</v>
      </c>
      <c r="I512">
        <f>Cocina[[#This Row],[Precio Unitario]]*Cocina[[#This Row],[Cantidad Ordenada]]</f>
        <v>27</v>
      </c>
      <c r="J512">
        <f>(Cocina[[#This Row],[Precio Unitario]]-Cocina[[#This Row],[Costo Unitario]])*Cocina[[#This Row],[Cantidad Ordenada]]</f>
        <v>11</v>
      </c>
      <c r="K512" s="4">
        <f>Cocina[[#This Row],[Ganancia neta]]/_xlfn.XLOOKUP(Cocina[[#This Row],[Número de Orden]],Sala[Número de Orden],Sala[Monto total],"fracaso",0,1)</f>
        <v>8.5271317829457363E-2</v>
      </c>
      <c r="L512" t="s">
        <v>607</v>
      </c>
    </row>
    <row r="513" spans="1:12" x14ac:dyDescent="0.25">
      <c r="A513">
        <v>198</v>
      </c>
      <c r="B513">
        <v>9</v>
      </c>
      <c r="C513" t="s">
        <v>106</v>
      </c>
      <c r="D513" t="s">
        <v>621</v>
      </c>
      <c r="E513">
        <v>16</v>
      </c>
      <c r="F513">
        <v>27</v>
      </c>
      <c r="G513">
        <v>2</v>
      </c>
      <c r="H513">
        <v>33</v>
      </c>
      <c r="I513">
        <f>Cocina[[#This Row],[Precio Unitario]]*Cocina[[#This Row],[Cantidad Ordenada]]</f>
        <v>54</v>
      </c>
      <c r="J513">
        <f>(Cocina[[#This Row],[Precio Unitario]]-Cocina[[#This Row],[Costo Unitario]])*Cocina[[#This Row],[Cantidad Ordenada]]</f>
        <v>22</v>
      </c>
      <c r="K513" s="4">
        <f>Cocina[[#This Row],[Ganancia neta]]/_xlfn.XLOOKUP(Cocina[[#This Row],[Número de Orden]],Sala[Número de Orden],Sala[Monto total],"fracaso",0,1)</f>
        <v>0.40740740740740738</v>
      </c>
      <c r="L513" t="s">
        <v>607</v>
      </c>
    </row>
    <row r="514" spans="1:12" x14ac:dyDescent="0.25">
      <c r="A514">
        <v>199</v>
      </c>
      <c r="B514">
        <v>11</v>
      </c>
      <c r="C514" t="s">
        <v>38</v>
      </c>
      <c r="D514" t="s">
        <v>624</v>
      </c>
      <c r="E514">
        <v>17</v>
      </c>
      <c r="F514">
        <v>29</v>
      </c>
      <c r="G514">
        <v>3</v>
      </c>
      <c r="H514">
        <v>31</v>
      </c>
      <c r="I514">
        <f>Cocina[[#This Row],[Precio Unitario]]*Cocina[[#This Row],[Cantidad Ordenada]]</f>
        <v>87</v>
      </c>
      <c r="J514">
        <f>(Cocina[[#This Row],[Precio Unitario]]-Cocina[[#This Row],[Costo Unitario]])*Cocina[[#This Row],[Cantidad Ordenada]]</f>
        <v>36</v>
      </c>
      <c r="K514" s="4">
        <f>Cocina[[#This Row],[Ganancia neta]]/_xlfn.XLOOKUP(Cocina[[#This Row],[Número de Orden]],Sala[Número de Orden],Sala[Monto total],"fracaso",0,1)</f>
        <v>0.13793103448275862</v>
      </c>
      <c r="L514" t="s">
        <v>607</v>
      </c>
    </row>
    <row r="515" spans="1:12" x14ac:dyDescent="0.25">
      <c r="A515">
        <v>199</v>
      </c>
      <c r="B515">
        <v>11</v>
      </c>
      <c r="C515" t="s">
        <v>26</v>
      </c>
      <c r="D515" t="s">
        <v>628</v>
      </c>
      <c r="E515">
        <v>21</v>
      </c>
      <c r="F515">
        <v>35</v>
      </c>
      <c r="G515">
        <v>3</v>
      </c>
      <c r="H515">
        <v>41</v>
      </c>
      <c r="I515">
        <f>Cocina[[#This Row],[Precio Unitario]]*Cocina[[#This Row],[Cantidad Ordenada]]</f>
        <v>105</v>
      </c>
      <c r="J515">
        <f>(Cocina[[#This Row],[Precio Unitario]]-Cocina[[#This Row],[Costo Unitario]])*Cocina[[#This Row],[Cantidad Ordenada]]</f>
        <v>42</v>
      </c>
      <c r="K515" s="4">
        <f>Cocina[[#This Row],[Ganancia neta]]/_xlfn.XLOOKUP(Cocina[[#This Row],[Número de Orden]],Sala[Número de Orden],Sala[Monto total],"fracaso",0,1)</f>
        <v>0.16091954022988506</v>
      </c>
      <c r="L515" t="s">
        <v>608</v>
      </c>
    </row>
    <row r="516" spans="1:12" x14ac:dyDescent="0.25">
      <c r="A516">
        <v>199</v>
      </c>
      <c r="B516">
        <v>11</v>
      </c>
      <c r="C516" t="s">
        <v>70</v>
      </c>
      <c r="D516" t="s">
        <v>634</v>
      </c>
      <c r="E516">
        <v>13</v>
      </c>
      <c r="F516">
        <v>21</v>
      </c>
      <c r="G516">
        <v>2</v>
      </c>
      <c r="H516">
        <v>18</v>
      </c>
      <c r="I516">
        <f>Cocina[[#This Row],[Precio Unitario]]*Cocina[[#This Row],[Cantidad Ordenada]]</f>
        <v>42</v>
      </c>
      <c r="J516">
        <f>(Cocina[[#This Row],[Precio Unitario]]-Cocina[[#This Row],[Costo Unitario]])*Cocina[[#This Row],[Cantidad Ordenada]]</f>
        <v>16</v>
      </c>
      <c r="K516" s="4">
        <f>Cocina[[#This Row],[Ganancia neta]]/_xlfn.XLOOKUP(Cocina[[#This Row],[Número de Orden]],Sala[Número de Orden],Sala[Monto total],"fracaso",0,1)</f>
        <v>6.1302681992337162E-2</v>
      </c>
      <c r="L516" t="s">
        <v>608</v>
      </c>
    </row>
    <row r="517" spans="1:12" x14ac:dyDescent="0.25">
      <c r="A517">
        <v>199</v>
      </c>
      <c r="B517">
        <v>11</v>
      </c>
      <c r="C517" t="s">
        <v>106</v>
      </c>
      <c r="D517" t="s">
        <v>621</v>
      </c>
      <c r="E517">
        <v>16</v>
      </c>
      <c r="F517">
        <v>27</v>
      </c>
      <c r="G517">
        <v>1</v>
      </c>
      <c r="H517">
        <v>52</v>
      </c>
      <c r="I517">
        <f>Cocina[[#This Row],[Precio Unitario]]*Cocina[[#This Row],[Cantidad Ordenada]]</f>
        <v>27</v>
      </c>
      <c r="J517">
        <f>(Cocina[[#This Row],[Precio Unitario]]-Cocina[[#This Row],[Costo Unitario]])*Cocina[[#This Row],[Cantidad Ordenada]]</f>
        <v>11</v>
      </c>
      <c r="K517" s="4">
        <f>Cocina[[#This Row],[Ganancia neta]]/_xlfn.XLOOKUP(Cocina[[#This Row],[Número de Orden]],Sala[Número de Orden],Sala[Monto total],"fracaso",0,1)</f>
        <v>4.2145593869731802E-2</v>
      </c>
      <c r="L517" t="s">
        <v>608</v>
      </c>
    </row>
    <row r="518" spans="1:12" x14ac:dyDescent="0.25">
      <c r="A518">
        <v>200</v>
      </c>
      <c r="B518">
        <v>11</v>
      </c>
      <c r="C518" t="s">
        <v>112</v>
      </c>
      <c r="D518" t="s">
        <v>627</v>
      </c>
      <c r="E518">
        <v>11</v>
      </c>
      <c r="F518">
        <v>19</v>
      </c>
      <c r="G518">
        <v>2</v>
      </c>
      <c r="H518">
        <v>39</v>
      </c>
      <c r="I518">
        <f>Cocina[[#This Row],[Precio Unitario]]*Cocina[[#This Row],[Cantidad Ordenada]]</f>
        <v>38</v>
      </c>
      <c r="J518">
        <f>(Cocina[[#This Row],[Precio Unitario]]-Cocina[[#This Row],[Costo Unitario]])*Cocina[[#This Row],[Cantidad Ordenada]]</f>
        <v>16</v>
      </c>
      <c r="K518" s="4">
        <f>Cocina[[#This Row],[Ganancia neta]]/_xlfn.XLOOKUP(Cocina[[#This Row],[Número de Orden]],Sala[Número de Orden],Sala[Monto total],"fracaso",0,1)</f>
        <v>0.18181818181818182</v>
      </c>
      <c r="L518" t="s">
        <v>607</v>
      </c>
    </row>
    <row r="519" spans="1:12" x14ac:dyDescent="0.25">
      <c r="A519">
        <v>200</v>
      </c>
      <c r="B519">
        <v>11</v>
      </c>
      <c r="C519" t="s">
        <v>122</v>
      </c>
      <c r="D519" t="s">
        <v>637</v>
      </c>
      <c r="E519">
        <v>15</v>
      </c>
      <c r="F519">
        <v>25</v>
      </c>
      <c r="G519">
        <v>2</v>
      </c>
      <c r="H519">
        <v>28</v>
      </c>
      <c r="I519">
        <f>Cocina[[#This Row],[Precio Unitario]]*Cocina[[#This Row],[Cantidad Ordenada]]</f>
        <v>50</v>
      </c>
      <c r="J519">
        <f>(Cocina[[#This Row],[Precio Unitario]]-Cocina[[#This Row],[Costo Unitario]])*Cocina[[#This Row],[Cantidad Ordenada]]</f>
        <v>20</v>
      </c>
      <c r="K519" s="4">
        <f>Cocina[[#This Row],[Ganancia neta]]/_xlfn.XLOOKUP(Cocina[[#This Row],[Número de Orden]],Sala[Número de Orden],Sala[Monto total],"fracaso",0,1)</f>
        <v>0.22727272727272727</v>
      </c>
      <c r="L519" t="s">
        <v>608</v>
      </c>
    </row>
    <row r="520" spans="1:12" x14ac:dyDescent="0.25">
      <c r="A520">
        <v>201</v>
      </c>
      <c r="B520">
        <v>3</v>
      </c>
      <c r="C520" t="s">
        <v>158</v>
      </c>
      <c r="D520" t="s">
        <v>617</v>
      </c>
      <c r="E520">
        <v>14</v>
      </c>
      <c r="F520">
        <v>24</v>
      </c>
      <c r="G520">
        <v>3</v>
      </c>
      <c r="H520">
        <v>58</v>
      </c>
      <c r="I520">
        <f>Cocina[[#This Row],[Precio Unitario]]*Cocina[[#This Row],[Cantidad Ordenada]]</f>
        <v>72</v>
      </c>
      <c r="J520">
        <f>(Cocina[[#This Row],[Precio Unitario]]-Cocina[[#This Row],[Costo Unitario]])*Cocina[[#This Row],[Cantidad Ordenada]]</f>
        <v>30</v>
      </c>
      <c r="K520" s="4">
        <f>Cocina[[#This Row],[Ganancia neta]]/_xlfn.XLOOKUP(Cocina[[#This Row],[Número de Orden]],Sala[Número de Orden],Sala[Monto total],"fracaso",0,1)</f>
        <v>0.41666666666666669</v>
      </c>
      <c r="L520" t="s">
        <v>608</v>
      </c>
    </row>
    <row r="521" spans="1:12" x14ac:dyDescent="0.25">
      <c r="A521">
        <v>202</v>
      </c>
      <c r="B521">
        <v>16</v>
      </c>
      <c r="C521" t="s">
        <v>73</v>
      </c>
      <c r="D521" t="s">
        <v>623</v>
      </c>
      <c r="E521">
        <v>22</v>
      </c>
      <c r="F521">
        <v>36</v>
      </c>
      <c r="G521">
        <v>2</v>
      </c>
      <c r="H521">
        <v>46</v>
      </c>
      <c r="I521">
        <f>Cocina[[#This Row],[Precio Unitario]]*Cocina[[#This Row],[Cantidad Ordenada]]</f>
        <v>72</v>
      </c>
      <c r="J521">
        <f>(Cocina[[#This Row],[Precio Unitario]]-Cocina[[#This Row],[Costo Unitario]])*Cocina[[#This Row],[Cantidad Ordenada]]</f>
        <v>28</v>
      </c>
      <c r="K521" s="4">
        <f>Cocina[[#This Row],[Ganancia neta]]/_xlfn.XLOOKUP(Cocina[[#This Row],[Número de Orden]],Sala[Número de Orden],Sala[Monto total],"fracaso",0,1)</f>
        <v>0.13592233009708737</v>
      </c>
      <c r="L521" t="s">
        <v>608</v>
      </c>
    </row>
    <row r="522" spans="1:12" x14ac:dyDescent="0.25">
      <c r="A522">
        <v>202</v>
      </c>
      <c r="B522">
        <v>16</v>
      </c>
      <c r="C522" t="s">
        <v>48</v>
      </c>
      <c r="D522" t="s">
        <v>622</v>
      </c>
      <c r="E522">
        <v>25</v>
      </c>
      <c r="F522">
        <v>40</v>
      </c>
      <c r="G522">
        <v>2</v>
      </c>
      <c r="H522">
        <v>47</v>
      </c>
      <c r="I522">
        <f>Cocina[[#This Row],[Precio Unitario]]*Cocina[[#This Row],[Cantidad Ordenada]]</f>
        <v>80</v>
      </c>
      <c r="J522">
        <f>(Cocina[[#This Row],[Precio Unitario]]-Cocina[[#This Row],[Costo Unitario]])*Cocina[[#This Row],[Cantidad Ordenada]]</f>
        <v>30</v>
      </c>
      <c r="K522" s="4">
        <f>Cocina[[#This Row],[Ganancia neta]]/_xlfn.XLOOKUP(Cocina[[#This Row],[Número de Orden]],Sala[Número de Orden],Sala[Monto total],"fracaso",0,1)</f>
        <v>0.14563106796116504</v>
      </c>
      <c r="L522" t="s">
        <v>607</v>
      </c>
    </row>
    <row r="523" spans="1:12" x14ac:dyDescent="0.25">
      <c r="A523">
        <v>202</v>
      </c>
      <c r="B523">
        <v>16</v>
      </c>
      <c r="C523" t="s">
        <v>158</v>
      </c>
      <c r="D523" t="s">
        <v>617</v>
      </c>
      <c r="E523">
        <v>14</v>
      </c>
      <c r="F523">
        <v>24</v>
      </c>
      <c r="G523">
        <v>1</v>
      </c>
      <c r="H523">
        <v>5</v>
      </c>
      <c r="I523">
        <f>Cocina[[#This Row],[Precio Unitario]]*Cocina[[#This Row],[Cantidad Ordenada]]</f>
        <v>24</v>
      </c>
      <c r="J523">
        <f>(Cocina[[#This Row],[Precio Unitario]]-Cocina[[#This Row],[Costo Unitario]])*Cocina[[#This Row],[Cantidad Ordenada]]</f>
        <v>10</v>
      </c>
      <c r="K523" s="4">
        <f>Cocina[[#This Row],[Ganancia neta]]/_xlfn.XLOOKUP(Cocina[[#This Row],[Número de Orden]],Sala[Número de Orden],Sala[Monto total],"fracaso",0,1)</f>
        <v>4.8543689320388349E-2</v>
      </c>
      <c r="L523" t="s">
        <v>607</v>
      </c>
    </row>
    <row r="524" spans="1:12" x14ac:dyDescent="0.25">
      <c r="A524">
        <v>202</v>
      </c>
      <c r="B524">
        <v>16</v>
      </c>
      <c r="C524" t="s">
        <v>68</v>
      </c>
      <c r="D524" t="s">
        <v>619</v>
      </c>
      <c r="E524">
        <v>18</v>
      </c>
      <c r="F524">
        <v>30</v>
      </c>
      <c r="G524">
        <v>1</v>
      </c>
      <c r="H524">
        <v>58</v>
      </c>
      <c r="I524">
        <f>Cocina[[#This Row],[Precio Unitario]]*Cocina[[#This Row],[Cantidad Ordenada]]</f>
        <v>30</v>
      </c>
      <c r="J524">
        <f>(Cocina[[#This Row],[Precio Unitario]]-Cocina[[#This Row],[Costo Unitario]])*Cocina[[#This Row],[Cantidad Ordenada]]</f>
        <v>12</v>
      </c>
      <c r="K524" s="4">
        <f>Cocina[[#This Row],[Ganancia neta]]/_xlfn.XLOOKUP(Cocina[[#This Row],[Número de Orden]],Sala[Número de Orden],Sala[Monto total],"fracaso",0,1)</f>
        <v>5.8252427184466021E-2</v>
      </c>
      <c r="L524" t="s">
        <v>607</v>
      </c>
    </row>
    <row r="525" spans="1:12" x14ac:dyDescent="0.25">
      <c r="A525">
        <v>203</v>
      </c>
      <c r="B525">
        <v>5</v>
      </c>
      <c r="C525" t="s">
        <v>116</v>
      </c>
      <c r="D525" t="s">
        <v>620</v>
      </c>
      <c r="E525">
        <v>19</v>
      </c>
      <c r="F525">
        <v>31</v>
      </c>
      <c r="G525">
        <v>3</v>
      </c>
      <c r="H525">
        <v>51</v>
      </c>
      <c r="I525">
        <f>Cocina[[#This Row],[Precio Unitario]]*Cocina[[#This Row],[Cantidad Ordenada]]</f>
        <v>93</v>
      </c>
      <c r="J525">
        <f>(Cocina[[#This Row],[Precio Unitario]]-Cocina[[#This Row],[Costo Unitario]])*Cocina[[#This Row],[Cantidad Ordenada]]</f>
        <v>36</v>
      </c>
      <c r="K525" s="4">
        <f>Cocina[[#This Row],[Ganancia neta]]/_xlfn.XLOOKUP(Cocina[[#This Row],[Número de Orden]],Sala[Número de Orden],Sala[Monto total],"fracaso",0,1)</f>
        <v>0.23076923076923078</v>
      </c>
      <c r="L525" t="s">
        <v>607</v>
      </c>
    </row>
    <row r="526" spans="1:12" x14ac:dyDescent="0.25">
      <c r="A526">
        <v>203</v>
      </c>
      <c r="B526">
        <v>5</v>
      </c>
      <c r="C526" t="s">
        <v>70</v>
      </c>
      <c r="D526" t="s">
        <v>634</v>
      </c>
      <c r="E526">
        <v>13</v>
      </c>
      <c r="F526">
        <v>21</v>
      </c>
      <c r="G526">
        <v>3</v>
      </c>
      <c r="H526">
        <v>34</v>
      </c>
      <c r="I526">
        <f>Cocina[[#This Row],[Precio Unitario]]*Cocina[[#This Row],[Cantidad Ordenada]]</f>
        <v>63</v>
      </c>
      <c r="J526">
        <f>(Cocina[[#This Row],[Precio Unitario]]-Cocina[[#This Row],[Costo Unitario]])*Cocina[[#This Row],[Cantidad Ordenada]]</f>
        <v>24</v>
      </c>
      <c r="K526" s="4">
        <f>Cocina[[#This Row],[Ganancia neta]]/_xlfn.XLOOKUP(Cocina[[#This Row],[Número de Orden]],Sala[Número de Orden],Sala[Monto total],"fracaso",0,1)</f>
        <v>0.15384615384615385</v>
      </c>
      <c r="L526" t="s">
        <v>608</v>
      </c>
    </row>
    <row r="527" spans="1:12" x14ac:dyDescent="0.25">
      <c r="A527">
        <v>204</v>
      </c>
      <c r="B527">
        <v>16</v>
      </c>
      <c r="C527" t="s">
        <v>158</v>
      </c>
      <c r="D527" t="s">
        <v>617</v>
      </c>
      <c r="E527">
        <v>14</v>
      </c>
      <c r="F527">
        <v>24</v>
      </c>
      <c r="G527">
        <v>2</v>
      </c>
      <c r="H527">
        <v>21</v>
      </c>
      <c r="I527">
        <f>Cocina[[#This Row],[Precio Unitario]]*Cocina[[#This Row],[Cantidad Ordenada]]</f>
        <v>48</v>
      </c>
      <c r="J527">
        <f>(Cocina[[#This Row],[Precio Unitario]]-Cocina[[#This Row],[Costo Unitario]])*Cocina[[#This Row],[Cantidad Ordenada]]</f>
        <v>20</v>
      </c>
      <c r="K527" s="4">
        <f>Cocina[[#This Row],[Ganancia neta]]/_xlfn.XLOOKUP(Cocina[[#This Row],[Número de Orden]],Sala[Número de Orden],Sala[Monto total],"fracaso",0,1)</f>
        <v>0.41666666666666669</v>
      </c>
      <c r="L527" t="s">
        <v>607</v>
      </c>
    </row>
    <row r="528" spans="1:12" x14ac:dyDescent="0.25">
      <c r="A528">
        <v>205</v>
      </c>
      <c r="B528">
        <v>14</v>
      </c>
      <c r="C528" t="s">
        <v>247</v>
      </c>
      <c r="D528" t="s">
        <v>629</v>
      </c>
      <c r="E528">
        <v>19</v>
      </c>
      <c r="F528">
        <v>32</v>
      </c>
      <c r="G528">
        <v>1</v>
      </c>
      <c r="H528">
        <v>34</v>
      </c>
      <c r="I528">
        <f>Cocina[[#This Row],[Precio Unitario]]*Cocina[[#This Row],[Cantidad Ordenada]]</f>
        <v>32</v>
      </c>
      <c r="J528">
        <f>(Cocina[[#This Row],[Precio Unitario]]-Cocina[[#This Row],[Costo Unitario]])*Cocina[[#This Row],[Cantidad Ordenada]]</f>
        <v>13</v>
      </c>
      <c r="K528" s="4">
        <f>Cocina[[#This Row],[Ganancia neta]]/_xlfn.XLOOKUP(Cocina[[#This Row],[Número de Orden]],Sala[Número de Orden],Sala[Monto total],"fracaso",0,1)</f>
        <v>0.21311475409836064</v>
      </c>
      <c r="L528" t="s">
        <v>607</v>
      </c>
    </row>
    <row r="529" spans="1:12" x14ac:dyDescent="0.25">
      <c r="A529">
        <v>205</v>
      </c>
      <c r="B529">
        <v>14</v>
      </c>
      <c r="C529" t="s">
        <v>38</v>
      </c>
      <c r="D529" t="s">
        <v>624</v>
      </c>
      <c r="E529">
        <v>17</v>
      </c>
      <c r="F529">
        <v>29</v>
      </c>
      <c r="G529">
        <v>1</v>
      </c>
      <c r="H529">
        <v>52</v>
      </c>
      <c r="I529">
        <f>Cocina[[#This Row],[Precio Unitario]]*Cocina[[#This Row],[Cantidad Ordenada]]</f>
        <v>29</v>
      </c>
      <c r="J529">
        <f>(Cocina[[#This Row],[Precio Unitario]]-Cocina[[#This Row],[Costo Unitario]])*Cocina[[#This Row],[Cantidad Ordenada]]</f>
        <v>12</v>
      </c>
      <c r="K529" s="4">
        <f>Cocina[[#This Row],[Ganancia neta]]/_xlfn.XLOOKUP(Cocina[[#This Row],[Número de Orden]],Sala[Número de Orden],Sala[Monto total],"fracaso",0,1)</f>
        <v>0.19672131147540983</v>
      </c>
      <c r="L529" t="s">
        <v>608</v>
      </c>
    </row>
    <row r="530" spans="1:12" x14ac:dyDescent="0.25">
      <c r="A530">
        <v>206</v>
      </c>
      <c r="B530">
        <v>4</v>
      </c>
      <c r="C530" t="s">
        <v>68</v>
      </c>
      <c r="D530" t="s">
        <v>619</v>
      </c>
      <c r="E530">
        <v>18</v>
      </c>
      <c r="F530">
        <v>30</v>
      </c>
      <c r="G530">
        <v>1</v>
      </c>
      <c r="H530">
        <v>58</v>
      </c>
      <c r="I530">
        <f>Cocina[[#This Row],[Precio Unitario]]*Cocina[[#This Row],[Cantidad Ordenada]]</f>
        <v>30</v>
      </c>
      <c r="J530">
        <f>(Cocina[[#This Row],[Precio Unitario]]-Cocina[[#This Row],[Costo Unitario]])*Cocina[[#This Row],[Cantidad Ordenada]]</f>
        <v>12</v>
      </c>
      <c r="K530" s="4">
        <f>Cocina[[#This Row],[Ganancia neta]]/_xlfn.XLOOKUP(Cocina[[#This Row],[Número de Orden]],Sala[Número de Orden],Sala[Monto total],"fracaso",0,1)</f>
        <v>0.4</v>
      </c>
      <c r="L530" t="s">
        <v>608</v>
      </c>
    </row>
    <row r="531" spans="1:12" x14ac:dyDescent="0.25">
      <c r="A531">
        <v>207</v>
      </c>
      <c r="B531">
        <v>20</v>
      </c>
      <c r="C531" t="s">
        <v>155</v>
      </c>
      <c r="D531" t="s">
        <v>636</v>
      </c>
      <c r="E531">
        <v>15</v>
      </c>
      <c r="F531">
        <v>26</v>
      </c>
      <c r="G531">
        <v>2</v>
      </c>
      <c r="H531">
        <v>37</v>
      </c>
      <c r="I531">
        <f>Cocina[[#This Row],[Precio Unitario]]*Cocina[[#This Row],[Cantidad Ordenada]]</f>
        <v>52</v>
      </c>
      <c r="J531">
        <f>(Cocina[[#This Row],[Precio Unitario]]-Cocina[[#This Row],[Costo Unitario]])*Cocina[[#This Row],[Cantidad Ordenada]]</f>
        <v>22</v>
      </c>
      <c r="K531" s="4">
        <f>Cocina[[#This Row],[Ganancia neta]]/_xlfn.XLOOKUP(Cocina[[#This Row],[Número de Orden]],Sala[Número de Orden],Sala[Monto total],"fracaso",0,1)</f>
        <v>0.12222222222222222</v>
      </c>
      <c r="L531" t="s">
        <v>607</v>
      </c>
    </row>
    <row r="532" spans="1:12" x14ac:dyDescent="0.25">
      <c r="A532">
        <v>207</v>
      </c>
      <c r="B532">
        <v>20</v>
      </c>
      <c r="C532" t="s">
        <v>26</v>
      </c>
      <c r="D532" t="s">
        <v>628</v>
      </c>
      <c r="E532">
        <v>21</v>
      </c>
      <c r="F532">
        <v>35</v>
      </c>
      <c r="G532">
        <v>1</v>
      </c>
      <c r="H532">
        <v>55</v>
      </c>
      <c r="I532">
        <f>Cocina[[#This Row],[Precio Unitario]]*Cocina[[#This Row],[Cantidad Ordenada]]</f>
        <v>35</v>
      </c>
      <c r="J532">
        <f>(Cocina[[#This Row],[Precio Unitario]]-Cocina[[#This Row],[Costo Unitario]])*Cocina[[#This Row],[Cantidad Ordenada]]</f>
        <v>14</v>
      </c>
      <c r="K532" s="4">
        <f>Cocina[[#This Row],[Ganancia neta]]/_xlfn.XLOOKUP(Cocina[[#This Row],[Número de Orden]],Sala[Número de Orden],Sala[Monto total],"fracaso",0,1)</f>
        <v>7.7777777777777779E-2</v>
      </c>
      <c r="L532" t="s">
        <v>608</v>
      </c>
    </row>
    <row r="533" spans="1:12" x14ac:dyDescent="0.25">
      <c r="A533">
        <v>207</v>
      </c>
      <c r="B533">
        <v>20</v>
      </c>
      <c r="C533" t="s">
        <v>116</v>
      </c>
      <c r="D533" t="s">
        <v>620</v>
      </c>
      <c r="E533">
        <v>19</v>
      </c>
      <c r="F533">
        <v>31</v>
      </c>
      <c r="G533">
        <v>3</v>
      </c>
      <c r="H533">
        <v>19</v>
      </c>
      <c r="I533">
        <f>Cocina[[#This Row],[Precio Unitario]]*Cocina[[#This Row],[Cantidad Ordenada]]</f>
        <v>93</v>
      </c>
      <c r="J533">
        <f>(Cocina[[#This Row],[Precio Unitario]]-Cocina[[#This Row],[Costo Unitario]])*Cocina[[#This Row],[Cantidad Ordenada]]</f>
        <v>36</v>
      </c>
      <c r="K533" s="4">
        <f>Cocina[[#This Row],[Ganancia neta]]/_xlfn.XLOOKUP(Cocina[[#This Row],[Número de Orden]],Sala[Número de Orden],Sala[Monto total],"fracaso",0,1)</f>
        <v>0.2</v>
      </c>
      <c r="L533" t="s">
        <v>608</v>
      </c>
    </row>
    <row r="534" spans="1:12" x14ac:dyDescent="0.25">
      <c r="A534">
        <v>208</v>
      </c>
      <c r="B534">
        <v>16</v>
      </c>
      <c r="C534" t="s">
        <v>247</v>
      </c>
      <c r="D534" t="s">
        <v>629</v>
      </c>
      <c r="E534">
        <v>19</v>
      </c>
      <c r="F534">
        <v>32</v>
      </c>
      <c r="G534">
        <v>1</v>
      </c>
      <c r="H534">
        <v>18</v>
      </c>
      <c r="I534">
        <f>Cocina[[#This Row],[Precio Unitario]]*Cocina[[#This Row],[Cantidad Ordenada]]</f>
        <v>32</v>
      </c>
      <c r="J534">
        <f>(Cocina[[#This Row],[Precio Unitario]]-Cocina[[#This Row],[Costo Unitario]])*Cocina[[#This Row],[Cantidad Ordenada]]</f>
        <v>13</v>
      </c>
      <c r="K534" s="4">
        <f>Cocina[[#This Row],[Ganancia neta]]/_xlfn.XLOOKUP(Cocina[[#This Row],[Número de Orden]],Sala[Número de Orden],Sala[Monto total],"fracaso",0,1)</f>
        <v>7.2222222222222215E-2</v>
      </c>
      <c r="L534" t="s">
        <v>608</v>
      </c>
    </row>
    <row r="535" spans="1:12" x14ac:dyDescent="0.25">
      <c r="A535">
        <v>208</v>
      </c>
      <c r="B535">
        <v>16</v>
      </c>
      <c r="C535" t="s">
        <v>73</v>
      </c>
      <c r="D535" t="s">
        <v>623</v>
      </c>
      <c r="E535">
        <v>22</v>
      </c>
      <c r="F535">
        <v>36</v>
      </c>
      <c r="G535">
        <v>3</v>
      </c>
      <c r="H535">
        <v>29</v>
      </c>
      <c r="I535">
        <f>Cocina[[#This Row],[Precio Unitario]]*Cocina[[#This Row],[Cantidad Ordenada]]</f>
        <v>108</v>
      </c>
      <c r="J535">
        <f>(Cocina[[#This Row],[Precio Unitario]]-Cocina[[#This Row],[Costo Unitario]])*Cocina[[#This Row],[Cantidad Ordenada]]</f>
        <v>42</v>
      </c>
      <c r="K535" s="4">
        <f>Cocina[[#This Row],[Ganancia neta]]/_xlfn.XLOOKUP(Cocina[[#This Row],[Número de Orden]],Sala[Número de Orden],Sala[Monto total],"fracaso",0,1)</f>
        <v>0.23333333333333334</v>
      </c>
      <c r="L535" t="s">
        <v>608</v>
      </c>
    </row>
    <row r="536" spans="1:12" x14ac:dyDescent="0.25">
      <c r="A536">
        <v>208</v>
      </c>
      <c r="B536">
        <v>16</v>
      </c>
      <c r="C536" t="s">
        <v>146</v>
      </c>
      <c r="D536" t="s">
        <v>632</v>
      </c>
      <c r="E536">
        <v>12</v>
      </c>
      <c r="F536">
        <v>20</v>
      </c>
      <c r="G536">
        <v>2</v>
      </c>
      <c r="H536">
        <v>53</v>
      </c>
      <c r="I536">
        <f>Cocina[[#This Row],[Precio Unitario]]*Cocina[[#This Row],[Cantidad Ordenada]]</f>
        <v>40</v>
      </c>
      <c r="J536">
        <f>(Cocina[[#This Row],[Precio Unitario]]-Cocina[[#This Row],[Costo Unitario]])*Cocina[[#This Row],[Cantidad Ordenada]]</f>
        <v>16</v>
      </c>
      <c r="K536" s="4">
        <f>Cocina[[#This Row],[Ganancia neta]]/_xlfn.XLOOKUP(Cocina[[#This Row],[Número de Orden]],Sala[Número de Orden],Sala[Monto total],"fracaso",0,1)</f>
        <v>8.8888888888888892E-2</v>
      </c>
      <c r="L536" t="s">
        <v>607</v>
      </c>
    </row>
    <row r="537" spans="1:12" x14ac:dyDescent="0.25">
      <c r="A537">
        <v>209</v>
      </c>
      <c r="B537">
        <v>9</v>
      </c>
      <c r="C537" t="s">
        <v>200</v>
      </c>
      <c r="D537" t="s">
        <v>633</v>
      </c>
      <c r="E537">
        <v>14</v>
      </c>
      <c r="F537">
        <v>23</v>
      </c>
      <c r="G537">
        <v>3</v>
      </c>
      <c r="H537">
        <v>35</v>
      </c>
      <c r="I537">
        <f>Cocina[[#This Row],[Precio Unitario]]*Cocina[[#This Row],[Cantidad Ordenada]]</f>
        <v>69</v>
      </c>
      <c r="J537">
        <f>(Cocina[[#This Row],[Precio Unitario]]-Cocina[[#This Row],[Costo Unitario]])*Cocina[[#This Row],[Cantidad Ordenada]]</f>
        <v>27</v>
      </c>
      <c r="K537" s="4">
        <f>Cocina[[#This Row],[Ganancia neta]]/_xlfn.XLOOKUP(Cocina[[#This Row],[Número de Orden]],Sala[Número de Orden],Sala[Monto total],"fracaso",0,1)</f>
        <v>0.12616822429906541</v>
      </c>
      <c r="L537" t="s">
        <v>608</v>
      </c>
    </row>
    <row r="538" spans="1:12" x14ac:dyDescent="0.25">
      <c r="A538">
        <v>209</v>
      </c>
      <c r="B538">
        <v>9</v>
      </c>
      <c r="C538" t="s">
        <v>55</v>
      </c>
      <c r="D538" t="s">
        <v>631</v>
      </c>
      <c r="E538">
        <v>20</v>
      </c>
      <c r="F538">
        <v>34</v>
      </c>
      <c r="G538">
        <v>2</v>
      </c>
      <c r="H538">
        <v>40</v>
      </c>
      <c r="I538">
        <f>Cocina[[#This Row],[Precio Unitario]]*Cocina[[#This Row],[Cantidad Ordenada]]</f>
        <v>68</v>
      </c>
      <c r="J538">
        <f>(Cocina[[#This Row],[Precio Unitario]]-Cocina[[#This Row],[Costo Unitario]])*Cocina[[#This Row],[Cantidad Ordenada]]</f>
        <v>28</v>
      </c>
      <c r="K538" s="4">
        <f>Cocina[[#This Row],[Ganancia neta]]/_xlfn.XLOOKUP(Cocina[[#This Row],[Número de Orden]],Sala[Número de Orden],Sala[Monto total],"fracaso",0,1)</f>
        <v>0.13084112149532709</v>
      </c>
      <c r="L538" t="s">
        <v>608</v>
      </c>
    </row>
    <row r="539" spans="1:12" x14ac:dyDescent="0.25">
      <c r="A539">
        <v>209</v>
      </c>
      <c r="B539">
        <v>9</v>
      </c>
      <c r="C539" t="s">
        <v>122</v>
      </c>
      <c r="D539" t="s">
        <v>637</v>
      </c>
      <c r="E539">
        <v>15</v>
      </c>
      <c r="F539">
        <v>25</v>
      </c>
      <c r="G539">
        <v>1</v>
      </c>
      <c r="H539">
        <v>42</v>
      </c>
      <c r="I539">
        <f>Cocina[[#This Row],[Precio Unitario]]*Cocina[[#This Row],[Cantidad Ordenada]]</f>
        <v>25</v>
      </c>
      <c r="J539">
        <f>(Cocina[[#This Row],[Precio Unitario]]-Cocina[[#This Row],[Costo Unitario]])*Cocina[[#This Row],[Cantidad Ordenada]]</f>
        <v>10</v>
      </c>
      <c r="K539" s="4">
        <f>Cocina[[#This Row],[Ganancia neta]]/_xlfn.XLOOKUP(Cocina[[#This Row],[Número de Orden]],Sala[Número de Orden],Sala[Monto total],"fracaso",0,1)</f>
        <v>4.6728971962616821E-2</v>
      </c>
      <c r="L539" t="s">
        <v>607</v>
      </c>
    </row>
    <row r="540" spans="1:12" x14ac:dyDescent="0.25">
      <c r="A540">
        <v>209</v>
      </c>
      <c r="B540">
        <v>9</v>
      </c>
      <c r="C540" t="s">
        <v>155</v>
      </c>
      <c r="D540" t="s">
        <v>636</v>
      </c>
      <c r="E540">
        <v>15</v>
      </c>
      <c r="F540">
        <v>26</v>
      </c>
      <c r="G540">
        <v>2</v>
      </c>
      <c r="H540">
        <v>54</v>
      </c>
      <c r="I540">
        <f>Cocina[[#This Row],[Precio Unitario]]*Cocina[[#This Row],[Cantidad Ordenada]]</f>
        <v>52</v>
      </c>
      <c r="J540">
        <f>(Cocina[[#This Row],[Precio Unitario]]-Cocina[[#This Row],[Costo Unitario]])*Cocina[[#This Row],[Cantidad Ordenada]]</f>
        <v>22</v>
      </c>
      <c r="K540" s="4">
        <f>Cocina[[#This Row],[Ganancia neta]]/_xlfn.XLOOKUP(Cocina[[#This Row],[Número de Orden]],Sala[Número de Orden],Sala[Monto total],"fracaso",0,1)</f>
        <v>0.10280373831775701</v>
      </c>
      <c r="L540" t="s">
        <v>607</v>
      </c>
    </row>
    <row r="541" spans="1:12" x14ac:dyDescent="0.25">
      <c r="A541">
        <v>210</v>
      </c>
      <c r="B541">
        <v>10</v>
      </c>
      <c r="C541" t="s">
        <v>70</v>
      </c>
      <c r="D541" t="s">
        <v>634</v>
      </c>
      <c r="E541">
        <v>13</v>
      </c>
      <c r="F541">
        <v>21</v>
      </c>
      <c r="G541">
        <v>1</v>
      </c>
      <c r="H541">
        <v>28</v>
      </c>
      <c r="I541">
        <f>Cocina[[#This Row],[Precio Unitario]]*Cocina[[#This Row],[Cantidad Ordenada]]</f>
        <v>21</v>
      </c>
      <c r="J541">
        <f>(Cocina[[#This Row],[Precio Unitario]]-Cocina[[#This Row],[Costo Unitario]])*Cocina[[#This Row],[Cantidad Ordenada]]</f>
        <v>8</v>
      </c>
      <c r="K541" s="4">
        <f>Cocina[[#This Row],[Ganancia neta]]/_xlfn.XLOOKUP(Cocina[[#This Row],[Número de Orden]],Sala[Número de Orden],Sala[Monto total],"fracaso",0,1)</f>
        <v>4.1025641025641026E-2</v>
      </c>
      <c r="L541" t="s">
        <v>608</v>
      </c>
    </row>
    <row r="542" spans="1:12" x14ac:dyDescent="0.25">
      <c r="A542">
        <v>210</v>
      </c>
      <c r="B542">
        <v>10</v>
      </c>
      <c r="C542" t="s">
        <v>68</v>
      </c>
      <c r="D542" t="s">
        <v>619</v>
      </c>
      <c r="E542">
        <v>18</v>
      </c>
      <c r="F542">
        <v>30</v>
      </c>
      <c r="G542">
        <v>1</v>
      </c>
      <c r="H542">
        <v>50</v>
      </c>
      <c r="I542">
        <f>Cocina[[#This Row],[Precio Unitario]]*Cocina[[#This Row],[Cantidad Ordenada]]</f>
        <v>30</v>
      </c>
      <c r="J542">
        <f>(Cocina[[#This Row],[Precio Unitario]]-Cocina[[#This Row],[Costo Unitario]])*Cocina[[#This Row],[Cantidad Ordenada]]</f>
        <v>12</v>
      </c>
      <c r="K542" s="4">
        <f>Cocina[[#This Row],[Ganancia neta]]/_xlfn.XLOOKUP(Cocina[[#This Row],[Número de Orden]],Sala[Número de Orden],Sala[Monto total],"fracaso",0,1)</f>
        <v>6.1538461538461542E-2</v>
      </c>
      <c r="L542" t="s">
        <v>607</v>
      </c>
    </row>
    <row r="543" spans="1:12" x14ac:dyDescent="0.25">
      <c r="A543">
        <v>210</v>
      </c>
      <c r="B543">
        <v>10</v>
      </c>
      <c r="C543" t="s">
        <v>158</v>
      </c>
      <c r="D543" t="s">
        <v>617</v>
      </c>
      <c r="E543">
        <v>14</v>
      </c>
      <c r="F543">
        <v>24</v>
      </c>
      <c r="G543">
        <v>1</v>
      </c>
      <c r="H543">
        <v>34</v>
      </c>
      <c r="I543">
        <f>Cocina[[#This Row],[Precio Unitario]]*Cocina[[#This Row],[Cantidad Ordenada]]</f>
        <v>24</v>
      </c>
      <c r="J543">
        <f>(Cocina[[#This Row],[Precio Unitario]]-Cocina[[#This Row],[Costo Unitario]])*Cocina[[#This Row],[Cantidad Ordenada]]</f>
        <v>10</v>
      </c>
      <c r="K543" s="4">
        <f>Cocina[[#This Row],[Ganancia neta]]/_xlfn.XLOOKUP(Cocina[[#This Row],[Número de Orden]],Sala[Número de Orden],Sala[Monto total],"fracaso",0,1)</f>
        <v>5.128205128205128E-2</v>
      </c>
      <c r="L543" t="s">
        <v>607</v>
      </c>
    </row>
    <row r="544" spans="1:12" x14ac:dyDescent="0.25">
      <c r="A544">
        <v>210</v>
      </c>
      <c r="B544">
        <v>10</v>
      </c>
      <c r="C544" t="s">
        <v>48</v>
      </c>
      <c r="D544" t="s">
        <v>622</v>
      </c>
      <c r="E544">
        <v>25</v>
      </c>
      <c r="F544">
        <v>40</v>
      </c>
      <c r="G544">
        <v>3</v>
      </c>
      <c r="H544">
        <v>46</v>
      </c>
      <c r="I544">
        <f>Cocina[[#This Row],[Precio Unitario]]*Cocina[[#This Row],[Cantidad Ordenada]]</f>
        <v>120</v>
      </c>
      <c r="J544">
        <f>(Cocina[[#This Row],[Precio Unitario]]-Cocina[[#This Row],[Costo Unitario]])*Cocina[[#This Row],[Cantidad Ordenada]]</f>
        <v>45</v>
      </c>
      <c r="K544" s="4">
        <f>Cocina[[#This Row],[Ganancia neta]]/_xlfn.XLOOKUP(Cocina[[#This Row],[Número de Orden]],Sala[Número de Orden],Sala[Monto total],"fracaso",0,1)</f>
        <v>0.23076923076923078</v>
      </c>
      <c r="L544" t="s">
        <v>607</v>
      </c>
    </row>
    <row r="545" spans="1:12" x14ac:dyDescent="0.25">
      <c r="A545">
        <v>211</v>
      </c>
      <c r="B545">
        <v>1</v>
      </c>
      <c r="C545" t="s">
        <v>70</v>
      </c>
      <c r="D545" t="s">
        <v>634</v>
      </c>
      <c r="E545">
        <v>13</v>
      </c>
      <c r="F545">
        <v>21</v>
      </c>
      <c r="G545">
        <v>3</v>
      </c>
      <c r="H545">
        <v>54</v>
      </c>
      <c r="I545">
        <f>Cocina[[#This Row],[Precio Unitario]]*Cocina[[#This Row],[Cantidad Ordenada]]</f>
        <v>63</v>
      </c>
      <c r="J545">
        <f>(Cocina[[#This Row],[Precio Unitario]]-Cocina[[#This Row],[Costo Unitario]])*Cocina[[#This Row],[Cantidad Ordenada]]</f>
        <v>24</v>
      </c>
      <c r="K545" s="4">
        <f>Cocina[[#This Row],[Ganancia neta]]/_xlfn.XLOOKUP(Cocina[[#This Row],[Número de Orden]],Sala[Número de Orden],Sala[Monto total],"fracaso",0,1)</f>
        <v>0.14201183431952663</v>
      </c>
      <c r="L545" t="s">
        <v>608</v>
      </c>
    </row>
    <row r="546" spans="1:12" x14ac:dyDescent="0.25">
      <c r="A546">
        <v>211</v>
      </c>
      <c r="B546">
        <v>1</v>
      </c>
      <c r="C546" t="s">
        <v>79</v>
      </c>
      <c r="D546" t="s">
        <v>635</v>
      </c>
      <c r="E546">
        <v>10</v>
      </c>
      <c r="F546">
        <v>18</v>
      </c>
      <c r="G546">
        <v>2</v>
      </c>
      <c r="H546">
        <v>45</v>
      </c>
      <c r="I546">
        <f>Cocina[[#This Row],[Precio Unitario]]*Cocina[[#This Row],[Cantidad Ordenada]]</f>
        <v>36</v>
      </c>
      <c r="J546">
        <f>(Cocina[[#This Row],[Precio Unitario]]-Cocina[[#This Row],[Costo Unitario]])*Cocina[[#This Row],[Cantidad Ordenada]]</f>
        <v>16</v>
      </c>
      <c r="K546" s="4">
        <f>Cocina[[#This Row],[Ganancia neta]]/_xlfn.XLOOKUP(Cocina[[#This Row],[Número de Orden]],Sala[Número de Orden],Sala[Monto total],"fracaso",0,1)</f>
        <v>9.4674556213017749E-2</v>
      </c>
      <c r="L546" t="s">
        <v>607</v>
      </c>
    </row>
    <row r="547" spans="1:12" x14ac:dyDescent="0.25">
      <c r="A547">
        <v>211</v>
      </c>
      <c r="B547">
        <v>1</v>
      </c>
      <c r="C547" t="s">
        <v>122</v>
      </c>
      <c r="D547" t="s">
        <v>637</v>
      </c>
      <c r="E547">
        <v>15</v>
      </c>
      <c r="F547">
        <v>25</v>
      </c>
      <c r="G547">
        <v>2</v>
      </c>
      <c r="H547">
        <v>9</v>
      </c>
      <c r="I547">
        <f>Cocina[[#This Row],[Precio Unitario]]*Cocina[[#This Row],[Cantidad Ordenada]]</f>
        <v>50</v>
      </c>
      <c r="J547">
        <f>(Cocina[[#This Row],[Precio Unitario]]-Cocina[[#This Row],[Costo Unitario]])*Cocina[[#This Row],[Cantidad Ordenada]]</f>
        <v>20</v>
      </c>
      <c r="K547" s="4">
        <f>Cocina[[#This Row],[Ganancia neta]]/_xlfn.XLOOKUP(Cocina[[#This Row],[Número de Orden]],Sala[Número de Orden],Sala[Monto total],"fracaso",0,1)</f>
        <v>0.11834319526627218</v>
      </c>
      <c r="L547" t="s">
        <v>607</v>
      </c>
    </row>
    <row r="548" spans="1:12" x14ac:dyDescent="0.25">
      <c r="A548">
        <v>211</v>
      </c>
      <c r="B548">
        <v>1</v>
      </c>
      <c r="C548" t="s">
        <v>146</v>
      </c>
      <c r="D548" t="s">
        <v>632</v>
      </c>
      <c r="E548">
        <v>12</v>
      </c>
      <c r="F548">
        <v>20</v>
      </c>
      <c r="G548">
        <v>1</v>
      </c>
      <c r="H548">
        <v>27</v>
      </c>
      <c r="I548">
        <f>Cocina[[#This Row],[Precio Unitario]]*Cocina[[#This Row],[Cantidad Ordenada]]</f>
        <v>20</v>
      </c>
      <c r="J548">
        <f>(Cocina[[#This Row],[Precio Unitario]]-Cocina[[#This Row],[Costo Unitario]])*Cocina[[#This Row],[Cantidad Ordenada]]</f>
        <v>8</v>
      </c>
      <c r="K548" s="4">
        <f>Cocina[[#This Row],[Ganancia neta]]/_xlfn.XLOOKUP(Cocina[[#This Row],[Número de Orden]],Sala[Número de Orden],Sala[Monto total],"fracaso",0,1)</f>
        <v>4.7337278106508875E-2</v>
      </c>
      <c r="L548" t="s">
        <v>607</v>
      </c>
    </row>
    <row r="549" spans="1:12" x14ac:dyDescent="0.25">
      <c r="A549">
        <v>212</v>
      </c>
      <c r="B549">
        <v>14</v>
      </c>
      <c r="C549" t="s">
        <v>68</v>
      </c>
      <c r="D549" t="s">
        <v>619</v>
      </c>
      <c r="E549">
        <v>18</v>
      </c>
      <c r="F549">
        <v>30</v>
      </c>
      <c r="G549">
        <v>3</v>
      </c>
      <c r="H549">
        <v>35</v>
      </c>
      <c r="I549">
        <f>Cocina[[#This Row],[Precio Unitario]]*Cocina[[#This Row],[Cantidad Ordenada]]</f>
        <v>90</v>
      </c>
      <c r="J549">
        <f>(Cocina[[#This Row],[Precio Unitario]]-Cocina[[#This Row],[Costo Unitario]])*Cocina[[#This Row],[Cantidad Ordenada]]</f>
        <v>36</v>
      </c>
      <c r="K549" s="4">
        <f>Cocina[[#This Row],[Ganancia neta]]/_xlfn.XLOOKUP(Cocina[[#This Row],[Número de Orden]],Sala[Número de Orden],Sala[Monto total],"fracaso",0,1)</f>
        <v>0.14693877551020409</v>
      </c>
      <c r="L549" t="s">
        <v>608</v>
      </c>
    </row>
    <row r="550" spans="1:12" x14ac:dyDescent="0.25">
      <c r="A550">
        <v>212</v>
      </c>
      <c r="B550">
        <v>14</v>
      </c>
      <c r="C550" t="s">
        <v>155</v>
      </c>
      <c r="D550" t="s">
        <v>636</v>
      </c>
      <c r="E550">
        <v>15</v>
      </c>
      <c r="F550">
        <v>26</v>
      </c>
      <c r="G550">
        <v>3</v>
      </c>
      <c r="H550">
        <v>43</v>
      </c>
      <c r="I550">
        <f>Cocina[[#This Row],[Precio Unitario]]*Cocina[[#This Row],[Cantidad Ordenada]]</f>
        <v>78</v>
      </c>
      <c r="J550">
        <f>(Cocina[[#This Row],[Precio Unitario]]-Cocina[[#This Row],[Costo Unitario]])*Cocina[[#This Row],[Cantidad Ordenada]]</f>
        <v>33</v>
      </c>
      <c r="K550" s="4">
        <f>Cocina[[#This Row],[Ganancia neta]]/_xlfn.XLOOKUP(Cocina[[#This Row],[Número de Orden]],Sala[Número de Orden],Sala[Monto total],"fracaso",0,1)</f>
        <v>0.13469387755102041</v>
      </c>
      <c r="L550" t="s">
        <v>608</v>
      </c>
    </row>
    <row r="551" spans="1:12" x14ac:dyDescent="0.25">
      <c r="A551">
        <v>212</v>
      </c>
      <c r="B551">
        <v>14</v>
      </c>
      <c r="C551" t="s">
        <v>70</v>
      </c>
      <c r="D551" t="s">
        <v>634</v>
      </c>
      <c r="E551">
        <v>13</v>
      </c>
      <c r="F551">
        <v>21</v>
      </c>
      <c r="G551">
        <v>1</v>
      </c>
      <c r="H551">
        <v>31</v>
      </c>
      <c r="I551">
        <f>Cocina[[#This Row],[Precio Unitario]]*Cocina[[#This Row],[Cantidad Ordenada]]</f>
        <v>21</v>
      </c>
      <c r="J551">
        <f>(Cocina[[#This Row],[Precio Unitario]]-Cocina[[#This Row],[Costo Unitario]])*Cocina[[#This Row],[Cantidad Ordenada]]</f>
        <v>8</v>
      </c>
      <c r="K551" s="4">
        <f>Cocina[[#This Row],[Ganancia neta]]/_xlfn.XLOOKUP(Cocina[[#This Row],[Número de Orden]],Sala[Número de Orden],Sala[Monto total],"fracaso",0,1)</f>
        <v>3.2653061224489799E-2</v>
      </c>
      <c r="L551" t="s">
        <v>608</v>
      </c>
    </row>
    <row r="552" spans="1:12" x14ac:dyDescent="0.25">
      <c r="A552">
        <v>212</v>
      </c>
      <c r="B552">
        <v>14</v>
      </c>
      <c r="C552" t="s">
        <v>42</v>
      </c>
      <c r="D552" t="s">
        <v>626</v>
      </c>
      <c r="E552">
        <v>16</v>
      </c>
      <c r="F552">
        <v>28</v>
      </c>
      <c r="G552">
        <v>2</v>
      </c>
      <c r="H552">
        <v>55</v>
      </c>
      <c r="I552">
        <f>Cocina[[#This Row],[Precio Unitario]]*Cocina[[#This Row],[Cantidad Ordenada]]</f>
        <v>56</v>
      </c>
      <c r="J552">
        <f>(Cocina[[#This Row],[Precio Unitario]]-Cocina[[#This Row],[Costo Unitario]])*Cocina[[#This Row],[Cantidad Ordenada]]</f>
        <v>24</v>
      </c>
      <c r="K552" s="4">
        <f>Cocina[[#This Row],[Ganancia neta]]/_xlfn.XLOOKUP(Cocina[[#This Row],[Número de Orden]],Sala[Número de Orden],Sala[Monto total],"fracaso",0,1)</f>
        <v>9.7959183673469383E-2</v>
      </c>
      <c r="L552" t="s">
        <v>608</v>
      </c>
    </row>
    <row r="553" spans="1:12" x14ac:dyDescent="0.25">
      <c r="A553">
        <v>213</v>
      </c>
      <c r="B553">
        <v>13</v>
      </c>
      <c r="C553" t="s">
        <v>106</v>
      </c>
      <c r="D553" t="s">
        <v>621</v>
      </c>
      <c r="E553">
        <v>16</v>
      </c>
      <c r="F553">
        <v>27</v>
      </c>
      <c r="G553">
        <v>1</v>
      </c>
      <c r="H553">
        <v>53</v>
      </c>
      <c r="I553">
        <f>Cocina[[#This Row],[Precio Unitario]]*Cocina[[#This Row],[Cantidad Ordenada]]</f>
        <v>27</v>
      </c>
      <c r="J553">
        <f>(Cocina[[#This Row],[Precio Unitario]]-Cocina[[#This Row],[Costo Unitario]])*Cocina[[#This Row],[Cantidad Ordenada]]</f>
        <v>11</v>
      </c>
      <c r="K553" s="4">
        <f>Cocina[[#This Row],[Ganancia neta]]/_xlfn.XLOOKUP(Cocina[[#This Row],[Número de Orden]],Sala[Número de Orden],Sala[Monto total],"fracaso",0,1)</f>
        <v>0.12643678160919541</v>
      </c>
      <c r="L553" t="s">
        <v>607</v>
      </c>
    </row>
    <row r="554" spans="1:12" x14ac:dyDescent="0.25">
      <c r="A554">
        <v>213</v>
      </c>
      <c r="B554">
        <v>13</v>
      </c>
      <c r="C554" t="s">
        <v>68</v>
      </c>
      <c r="D554" t="s">
        <v>619</v>
      </c>
      <c r="E554">
        <v>18</v>
      </c>
      <c r="F554">
        <v>30</v>
      </c>
      <c r="G554">
        <v>2</v>
      </c>
      <c r="H554">
        <v>47</v>
      </c>
      <c r="I554">
        <f>Cocina[[#This Row],[Precio Unitario]]*Cocina[[#This Row],[Cantidad Ordenada]]</f>
        <v>60</v>
      </c>
      <c r="J554">
        <f>(Cocina[[#This Row],[Precio Unitario]]-Cocina[[#This Row],[Costo Unitario]])*Cocina[[#This Row],[Cantidad Ordenada]]</f>
        <v>24</v>
      </c>
      <c r="K554" s="4">
        <f>Cocina[[#This Row],[Ganancia neta]]/_xlfn.XLOOKUP(Cocina[[#This Row],[Número de Orden]],Sala[Número de Orden],Sala[Monto total],"fracaso",0,1)</f>
        <v>0.27586206896551724</v>
      </c>
      <c r="L554" t="s">
        <v>608</v>
      </c>
    </row>
    <row r="555" spans="1:12" x14ac:dyDescent="0.25">
      <c r="A555">
        <v>214</v>
      </c>
      <c r="B555">
        <v>2</v>
      </c>
      <c r="C555" t="s">
        <v>55</v>
      </c>
      <c r="D555" t="s">
        <v>631</v>
      </c>
      <c r="E555">
        <v>20</v>
      </c>
      <c r="F555">
        <v>34</v>
      </c>
      <c r="G555">
        <v>2</v>
      </c>
      <c r="H555">
        <v>14</v>
      </c>
      <c r="I555">
        <f>Cocina[[#This Row],[Precio Unitario]]*Cocina[[#This Row],[Cantidad Ordenada]]</f>
        <v>68</v>
      </c>
      <c r="J555">
        <f>(Cocina[[#This Row],[Precio Unitario]]-Cocina[[#This Row],[Costo Unitario]])*Cocina[[#This Row],[Cantidad Ordenada]]</f>
        <v>28</v>
      </c>
      <c r="K555" s="4">
        <f>Cocina[[#This Row],[Ganancia neta]]/_xlfn.XLOOKUP(Cocina[[#This Row],[Número de Orden]],Sala[Número de Orden],Sala[Monto total],"fracaso",0,1)</f>
        <v>0.12280701754385964</v>
      </c>
      <c r="L555" t="s">
        <v>607</v>
      </c>
    </row>
    <row r="556" spans="1:12" x14ac:dyDescent="0.25">
      <c r="A556">
        <v>214</v>
      </c>
      <c r="B556">
        <v>2</v>
      </c>
      <c r="C556" t="s">
        <v>48</v>
      </c>
      <c r="D556" t="s">
        <v>622</v>
      </c>
      <c r="E556">
        <v>25</v>
      </c>
      <c r="F556">
        <v>40</v>
      </c>
      <c r="G556">
        <v>3</v>
      </c>
      <c r="H556">
        <v>12</v>
      </c>
      <c r="I556">
        <f>Cocina[[#This Row],[Precio Unitario]]*Cocina[[#This Row],[Cantidad Ordenada]]</f>
        <v>120</v>
      </c>
      <c r="J556">
        <f>(Cocina[[#This Row],[Precio Unitario]]-Cocina[[#This Row],[Costo Unitario]])*Cocina[[#This Row],[Cantidad Ordenada]]</f>
        <v>45</v>
      </c>
      <c r="K556" s="4">
        <f>Cocina[[#This Row],[Ganancia neta]]/_xlfn.XLOOKUP(Cocina[[#This Row],[Número de Orden]],Sala[Número de Orden],Sala[Monto total],"fracaso",0,1)</f>
        <v>0.19736842105263158</v>
      </c>
      <c r="L556" t="s">
        <v>608</v>
      </c>
    </row>
    <row r="557" spans="1:12" x14ac:dyDescent="0.25">
      <c r="A557">
        <v>214</v>
      </c>
      <c r="B557">
        <v>2</v>
      </c>
      <c r="C557" t="s">
        <v>146</v>
      </c>
      <c r="D557" t="s">
        <v>632</v>
      </c>
      <c r="E557">
        <v>12</v>
      </c>
      <c r="F557">
        <v>20</v>
      </c>
      <c r="G557">
        <v>2</v>
      </c>
      <c r="H557">
        <v>12</v>
      </c>
      <c r="I557">
        <f>Cocina[[#This Row],[Precio Unitario]]*Cocina[[#This Row],[Cantidad Ordenada]]</f>
        <v>40</v>
      </c>
      <c r="J557">
        <f>(Cocina[[#This Row],[Precio Unitario]]-Cocina[[#This Row],[Costo Unitario]])*Cocina[[#This Row],[Cantidad Ordenada]]</f>
        <v>16</v>
      </c>
      <c r="K557" s="4">
        <f>Cocina[[#This Row],[Ganancia neta]]/_xlfn.XLOOKUP(Cocina[[#This Row],[Número de Orden]],Sala[Número de Orden],Sala[Monto total],"fracaso",0,1)</f>
        <v>7.0175438596491224E-2</v>
      </c>
      <c r="L557" t="s">
        <v>608</v>
      </c>
    </row>
    <row r="558" spans="1:12" x14ac:dyDescent="0.25">
      <c r="A558">
        <v>215</v>
      </c>
      <c r="B558">
        <v>6</v>
      </c>
      <c r="C558" t="s">
        <v>55</v>
      </c>
      <c r="D558" t="s">
        <v>631</v>
      </c>
      <c r="E558">
        <v>20</v>
      </c>
      <c r="F558">
        <v>34</v>
      </c>
      <c r="G558">
        <v>2</v>
      </c>
      <c r="H558">
        <v>12</v>
      </c>
      <c r="I558">
        <f>Cocina[[#This Row],[Precio Unitario]]*Cocina[[#This Row],[Cantidad Ordenada]]</f>
        <v>68</v>
      </c>
      <c r="J558">
        <f>(Cocina[[#This Row],[Precio Unitario]]-Cocina[[#This Row],[Costo Unitario]])*Cocina[[#This Row],[Cantidad Ordenada]]</f>
        <v>28</v>
      </c>
      <c r="K558" s="4">
        <f>Cocina[[#This Row],[Ganancia neta]]/_xlfn.XLOOKUP(Cocina[[#This Row],[Número de Orden]],Sala[Número de Orden],Sala[Monto total],"fracaso",0,1)</f>
        <v>0.17721518987341772</v>
      </c>
      <c r="L558" t="s">
        <v>607</v>
      </c>
    </row>
    <row r="559" spans="1:12" x14ac:dyDescent="0.25">
      <c r="A559">
        <v>215</v>
      </c>
      <c r="B559">
        <v>6</v>
      </c>
      <c r="C559" t="s">
        <v>68</v>
      </c>
      <c r="D559" t="s">
        <v>619</v>
      </c>
      <c r="E559">
        <v>18</v>
      </c>
      <c r="F559">
        <v>30</v>
      </c>
      <c r="G559">
        <v>3</v>
      </c>
      <c r="H559">
        <v>34</v>
      </c>
      <c r="I559">
        <f>Cocina[[#This Row],[Precio Unitario]]*Cocina[[#This Row],[Cantidad Ordenada]]</f>
        <v>90</v>
      </c>
      <c r="J559">
        <f>(Cocina[[#This Row],[Precio Unitario]]-Cocina[[#This Row],[Costo Unitario]])*Cocina[[#This Row],[Cantidad Ordenada]]</f>
        <v>36</v>
      </c>
      <c r="K559" s="4">
        <f>Cocina[[#This Row],[Ganancia neta]]/_xlfn.XLOOKUP(Cocina[[#This Row],[Número de Orden]],Sala[Número de Orden],Sala[Monto total],"fracaso",0,1)</f>
        <v>0.22784810126582278</v>
      </c>
      <c r="L559" t="s">
        <v>607</v>
      </c>
    </row>
    <row r="560" spans="1:12" x14ac:dyDescent="0.25">
      <c r="A560">
        <v>216</v>
      </c>
      <c r="B560">
        <v>17</v>
      </c>
      <c r="C560" t="s">
        <v>122</v>
      </c>
      <c r="D560" t="s">
        <v>637</v>
      </c>
      <c r="E560">
        <v>15</v>
      </c>
      <c r="F560">
        <v>25</v>
      </c>
      <c r="G560">
        <v>1</v>
      </c>
      <c r="H560">
        <v>42</v>
      </c>
      <c r="I560">
        <f>Cocina[[#This Row],[Precio Unitario]]*Cocina[[#This Row],[Cantidad Ordenada]]</f>
        <v>25</v>
      </c>
      <c r="J560">
        <f>(Cocina[[#This Row],[Precio Unitario]]-Cocina[[#This Row],[Costo Unitario]])*Cocina[[#This Row],[Cantidad Ordenada]]</f>
        <v>10</v>
      </c>
      <c r="K560" s="4">
        <f>Cocina[[#This Row],[Ganancia neta]]/_xlfn.XLOOKUP(Cocina[[#This Row],[Número de Orden]],Sala[Número de Orden],Sala[Monto total],"fracaso",0,1)</f>
        <v>7.0422535211267609E-2</v>
      </c>
      <c r="L560" t="s">
        <v>607</v>
      </c>
    </row>
    <row r="561" spans="1:12" x14ac:dyDescent="0.25">
      <c r="A561">
        <v>216</v>
      </c>
      <c r="B561">
        <v>17</v>
      </c>
      <c r="C561" t="s">
        <v>70</v>
      </c>
      <c r="D561" t="s">
        <v>634</v>
      </c>
      <c r="E561">
        <v>13</v>
      </c>
      <c r="F561">
        <v>21</v>
      </c>
      <c r="G561">
        <v>3</v>
      </c>
      <c r="H561">
        <v>36</v>
      </c>
      <c r="I561">
        <f>Cocina[[#This Row],[Precio Unitario]]*Cocina[[#This Row],[Cantidad Ordenada]]</f>
        <v>63</v>
      </c>
      <c r="J561">
        <f>(Cocina[[#This Row],[Precio Unitario]]-Cocina[[#This Row],[Costo Unitario]])*Cocina[[#This Row],[Cantidad Ordenada]]</f>
        <v>24</v>
      </c>
      <c r="K561" s="4">
        <f>Cocina[[#This Row],[Ganancia neta]]/_xlfn.XLOOKUP(Cocina[[#This Row],[Número de Orden]],Sala[Número de Orden],Sala[Monto total],"fracaso",0,1)</f>
        <v>0.16901408450704225</v>
      </c>
      <c r="L561" t="s">
        <v>607</v>
      </c>
    </row>
    <row r="562" spans="1:12" x14ac:dyDescent="0.25">
      <c r="A562">
        <v>216</v>
      </c>
      <c r="B562">
        <v>17</v>
      </c>
      <c r="C562" t="s">
        <v>106</v>
      </c>
      <c r="D562" t="s">
        <v>621</v>
      </c>
      <c r="E562">
        <v>16</v>
      </c>
      <c r="F562">
        <v>27</v>
      </c>
      <c r="G562">
        <v>2</v>
      </c>
      <c r="H562">
        <v>42</v>
      </c>
      <c r="I562">
        <f>Cocina[[#This Row],[Precio Unitario]]*Cocina[[#This Row],[Cantidad Ordenada]]</f>
        <v>54</v>
      </c>
      <c r="J562">
        <f>(Cocina[[#This Row],[Precio Unitario]]-Cocina[[#This Row],[Costo Unitario]])*Cocina[[#This Row],[Cantidad Ordenada]]</f>
        <v>22</v>
      </c>
      <c r="K562" s="4">
        <f>Cocina[[#This Row],[Ganancia neta]]/_xlfn.XLOOKUP(Cocina[[#This Row],[Número de Orden]],Sala[Número de Orden],Sala[Monto total],"fracaso",0,1)</f>
        <v>0.15492957746478872</v>
      </c>
      <c r="L562" t="s">
        <v>607</v>
      </c>
    </row>
    <row r="563" spans="1:12" x14ac:dyDescent="0.25">
      <c r="A563">
        <v>217</v>
      </c>
      <c r="B563">
        <v>1</v>
      </c>
      <c r="C563" t="s">
        <v>247</v>
      </c>
      <c r="D563" t="s">
        <v>629</v>
      </c>
      <c r="E563">
        <v>19</v>
      </c>
      <c r="F563">
        <v>32</v>
      </c>
      <c r="G563">
        <v>3</v>
      </c>
      <c r="H563">
        <v>13</v>
      </c>
      <c r="I563">
        <f>Cocina[[#This Row],[Precio Unitario]]*Cocina[[#This Row],[Cantidad Ordenada]]</f>
        <v>96</v>
      </c>
      <c r="J563">
        <f>(Cocina[[#This Row],[Precio Unitario]]-Cocina[[#This Row],[Costo Unitario]])*Cocina[[#This Row],[Cantidad Ordenada]]</f>
        <v>39</v>
      </c>
      <c r="K563" s="4">
        <f>Cocina[[#This Row],[Ganancia neta]]/_xlfn.XLOOKUP(Cocina[[#This Row],[Número de Orden]],Sala[Número de Orden],Sala[Monto total],"fracaso",0,1)</f>
        <v>0.40625</v>
      </c>
      <c r="L563" t="s">
        <v>608</v>
      </c>
    </row>
    <row r="564" spans="1:12" x14ac:dyDescent="0.25">
      <c r="A564">
        <v>218</v>
      </c>
      <c r="B564">
        <v>13</v>
      </c>
      <c r="C564" t="s">
        <v>112</v>
      </c>
      <c r="D564" t="s">
        <v>627</v>
      </c>
      <c r="E564">
        <v>11</v>
      </c>
      <c r="F564">
        <v>19</v>
      </c>
      <c r="G564">
        <v>3</v>
      </c>
      <c r="H564">
        <v>24</v>
      </c>
      <c r="I564">
        <f>Cocina[[#This Row],[Precio Unitario]]*Cocina[[#This Row],[Cantidad Ordenada]]</f>
        <v>57</v>
      </c>
      <c r="J564">
        <f>(Cocina[[#This Row],[Precio Unitario]]-Cocina[[#This Row],[Costo Unitario]])*Cocina[[#This Row],[Cantidad Ordenada]]</f>
        <v>24</v>
      </c>
      <c r="K564" s="4">
        <f>Cocina[[#This Row],[Ganancia neta]]/_xlfn.XLOOKUP(Cocina[[#This Row],[Número de Orden]],Sala[Número de Orden],Sala[Monto total],"fracaso",0,1)</f>
        <v>0.13043478260869565</v>
      </c>
      <c r="L564" t="s">
        <v>608</v>
      </c>
    </row>
    <row r="565" spans="1:12" x14ac:dyDescent="0.25">
      <c r="A565">
        <v>218</v>
      </c>
      <c r="B565">
        <v>13</v>
      </c>
      <c r="C565" t="s">
        <v>106</v>
      </c>
      <c r="D565" t="s">
        <v>621</v>
      </c>
      <c r="E565">
        <v>16</v>
      </c>
      <c r="F565">
        <v>27</v>
      </c>
      <c r="G565">
        <v>3</v>
      </c>
      <c r="H565">
        <v>16</v>
      </c>
      <c r="I565">
        <f>Cocina[[#This Row],[Precio Unitario]]*Cocina[[#This Row],[Cantidad Ordenada]]</f>
        <v>81</v>
      </c>
      <c r="J565">
        <f>(Cocina[[#This Row],[Precio Unitario]]-Cocina[[#This Row],[Costo Unitario]])*Cocina[[#This Row],[Cantidad Ordenada]]</f>
        <v>33</v>
      </c>
      <c r="K565" s="4">
        <f>Cocina[[#This Row],[Ganancia neta]]/_xlfn.XLOOKUP(Cocina[[#This Row],[Número de Orden]],Sala[Número de Orden],Sala[Monto total],"fracaso",0,1)</f>
        <v>0.17934782608695651</v>
      </c>
      <c r="L565" t="s">
        <v>607</v>
      </c>
    </row>
    <row r="566" spans="1:12" x14ac:dyDescent="0.25">
      <c r="A566">
        <v>218</v>
      </c>
      <c r="B566">
        <v>13</v>
      </c>
      <c r="C566" t="s">
        <v>200</v>
      </c>
      <c r="D566" t="s">
        <v>633</v>
      </c>
      <c r="E566">
        <v>14</v>
      </c>
      <c r="F566">
        <v>23</v>
      </c>
      <c r="G566">
        <v>2</v>
      </c>
      <c r="H566">
        <v>6</v>
      </c>
      <c r="I566">
        <f>Cocina[[#This Row],[Precio Unitario]]*Cocina[[#This Row],[Cantidad Ordenada]]</f>
        <v>46</v>
      </c>
      <c r="J566">
        <f>(Cocina[[#This Row],[Precio Unitario]]-Cocina[[#This Row],[Costo Unitario]])*Cocina[[#This Row],[Cantidad Ordenada]]</f>
        <v>18</v>
      </c>
      <c r="K566" s="4">
        <f>Cocina[[#This Row],[Ganancia neta]]/_xlfn.XLOOKUP(Cocina[[#This Row],[Número de Orden]],Sala[Número de Orden],Sala[Monto total],"fracaso",0,1)</f>
        <v>9.7826086956521743E-2</v>
      </c>
      <c r="L566" t="s">
        <v>607</v>
      </c>
    </row>
    <row r="567" spans="1:12" x14ac:dyDescent="0.25">
      <c r="A567">
        <v>219</v>
      </c>
      <c r="B567">
        <v>1</v>
      </c>
      <c r="C567" t="s">
        <v>200</v>
      </c>
      <c r="D567" t="s">
        <v>633</v>
      </c>
      <c r="E567">
        <v>14</v>
      </c>
      <c r="F567">
        <v>23</v>
      </c>
      <c r="G567">
        <v>2</v>
      </c>
      <c r="H567">
        <v>12</v>
      </c>
      <c r="I567">
        <f>Cocina[[#This Row],[Precio Unitario]]*Cocina[[#This Row],[Cantidad Ordenada]]</f>
        <v>46</v>
      </c>
      <c r="J567">
        <f>(Cocina[[#This Row],[Precio Unitario]]-Cocina[[#This Row],[Costo Unitario]])*Cocina[[#This Row],[Cantidad Ordenada]]</f>
        <v>18</v>
      </c>
      <c r="K567" s="4">
        <f>Cocina[[#This Row],[Ganancia neta]]/_xlfn.XLOOKUP(Cocina[[#This Row],[Número de Orden]],Sala[Número de Orden],Sala[Monto total],"fracaso",0,1)</f>
        <v>0.12949640287769784</v>
      </c>
      <c r="L567" t="s">
        <v>607</v>
      </c>
    </row>
    <row r="568" spans="1:12" x14ac:dyDescent="0.25">
      <c r="A568">
        <v>219</v>
      </c>
      <c r="B568">
        <v>1</v>
      </c>
      <c r="C568" t="s">
        <v>116</v>
      </c>
      <c r="D568" t="s">
        <v>620</v>
      </c>
      <c r="E568">
        <v>19</v>
      </c>
      <c r="F568">
        <v>31</v>
      </c>
      <c r="G568">
        <v>3</v>
      </c>
      <c r="H568">
        <v>11</v>
      </c>
      <c r="I568">
        <f>Cocina[[#This Row],[Precio Unitario]]*Cocina[[#This Row],[Cantidad Ordenada]]</f>
        <v>93</v>
      </c>
      <c r="J568">
        <f>(Cocina[[#This Row],[Precio Unitario]]-Cocina[[#This Row],[Costo Unitario]])*Cocina[[#This Row],[Cantidad Ordenada]]</f>
        <v>36</v>
      </c>
      <c r="K568" s="4">
        <f>Cocina[[#This Row],[Ganancia neta]]/_xlfn.XLOOKUP(Cocina[[#This Row],[Número de Orden]],Sala[Número de Orden],Sala[Monto total],"fracaso",0,1)</f>
        <v>0.25899280575539568</v>
      </c>
      <c r="L568" t="s">
        <v>608</v>
      </c>
    </row>
    <row r="569" spans="1:12" x14ac:dyDescent="0.25">
      <c r="A569">
        <v>220</v>
      </c>
      <c r="B569">
        <v>15</v>
      </c>
      <c r="C569" t="s">
        <v>158</v>
      </c>
      <c r="D569" t="s">
        <v>617</v>
      </c>
      <c r="E569">
        <v>14</v>
      </c>
      <c r="F569">
        <v>24</v>
      </c>
      <c r="G569">
        <v>1</v>
      </c>
      <c r="H569">
        <v>13</v>
      </c>
      <c r="I569">
        <f>Cocina[[#This Row],[Precio Unitario]]*Cocina[[#This Row],[Cantidad Ordenada]]</f>
        <v>24</v>
      </c>
      <c r="J569">
        <f>(Cocina[[#This Row],[Precio Unitario]]-Cocina[[#This Row],[Costo Unitario]])*Cocina[[#This Row],[Cantidad Ordenada]]</f>
        <v>10</v>
      </c>
      <c r="K569" s="4">
        <f>Cocina[[#This Row],[Ganancia neta]]/_xlfn.XLOOKUP(Cocina[[#This Row],[Número de Orden]],Sala[Número de Orden],Sala[Monto total],"fracaso",0,1)</f>
        <v>0.41666666666666669</v>
      </c>
      <c r="L569" t="s">
        <v>607</v>
      </c>
    </row>
    <row r="570" spans="1:12" x14ac:dyDescent="0.25">
      <c r="A570">
        <v>221</v>
      </c>
      <c r="B570">
        <v>16</v>
      </c>
      <c r="C570" t="s">
        <v>247</v>
      </c>
      <c r="D570" t="s">
        <v>629</v>
      </c>
      <c r="E570">
        <v>19</v>
      </c>
      <c r="F570">
        <v>32</v>
      </c>
      <c r="G570">
        <v>3</v>
      </c>
      <c r="H570">
        <v>29</v>
      </c>
      <c r="I570">
        <f>Cocina[[#This Row],[Precio Unitario]]*Cocina[[#This Row],[Cantidad Ordenada]]</f>
        <v>96</v>
      </c>
      <c r="J570">
        <f>(Cocina[[#This Row],[Precio Unitario]]-Cocina[[#This Row],[Costo Unitario]])*Cocina[[#This Row],[Cantidad Ordenada]]</f>
        <v>39</v>
      </c>
      <c r="K570" s="4">
        <f>Cocina[[#This Row],[Ganancia neta]]/_xlfn.XLOOKUP(Cocina[[#This Row],[Número de Orden]],Sala[Número de Orden],Sala[Monto total],"fracaso",0,1)</f>
        <v>0.20207253886010362</v>
      </c>
      <c r="L570" t="s">
        <v>607</v>
      </c>
    </row>
    <row r="571" spans="1:12" x14ac:dyDescent="0.25">
      <c r="A571">
        <v>221</v>
      </c>
      <c r="B571">
        <v>16</v>
      </c>
      <c r="C571" t="s">
        <v>55</v>
      </c>
      <c r="D571" t="s">
        <v>631</v>
      </c>
      <c r="E571">
        <v>20</v>
      </c>
      <c r="F571">
        <v>34</v>
      </c>
      <c r="G571">
        <v>2</v>
      </c>
      <c r="H571">
        <v>54</v>
      </c>
      <c r="I571">
        <f>Cocina[[#This Row],[Precio Unitario]]*Cocina[[#This Row],[Cantidad Ordenada]]</f>
        <v>68</v>
      </c>
      <c r="J571">
        <f>(Cocina[[#This Row],[Precio Unitario]]-Cocina[[#This Row],[Costo Unitario]])*Cocina[[#This Row],[Cantidad Ordenada]]</f>
        <v>28</v>
      </c>
      <c r="K571" s="4">
        <f>Cocina[[#This Row],[Ganancia neta]]/_xlfn.XLOOKUP(Cocina[[#This Row],[Número de Orden]],Sala[Número de Orden],Sala[Monto total],"fracaso",0,1)</f>
        <v>0.14507772020725387</v>
      </c>
      <c r="L571" t="s">
        <v>608</v>
      </c>
    </row>
    <row r="572" spans="1:12" x14ac:dyDescent="0.25">
      <c r="A572">
        <v>221</v>
      </c>
      <c r="B572">
        <v>16</v>
      </c>
      <c r="C572" t="s">
        <v>38</v>
      </c>
      <c r="D572" t="s">
        <v>624</v>
      </c>
      <c r="E572">
        <v>17</v>
      </c>
      <c r="F572">
        <v>29</v>
      </c>
      <c r="G572">
        <v>1</v>
      </c>
      <c r="H572">
        <v>25</v>
      </c>
      <c r="I572">
        <f>Cocina[[#This Row],[Precio Unitario]]*Cocina[[#This Row],[Cantidad Ordenada]]</f>
        <v>29</v>
      </c>
      <c r="J572">
        <f>(Cocina[[#This Row],[Precio Unitario]]-Cocina[[#This Row],[Costo Unitario]])*Cocina[[#This Row],[Cantidad Ordenada]]</f>
        <v>12</v>
      </c>
      <c r="K572" s="4">
        <f>Cocina[[#This Row],[Ganancia neta]]/_xlfn.XLOOKUP(Cocina[[#This Row],[Número de Orden]],Sala[Número de Orden],Sala[Monto total],"fracaso",0,1)</f>
        <v>6.2176165803108807E-2</v>
      </c>
      <c r="L572" t="s">
        <v>607</v>
      </c>
    </row>
    <row r="573" spans="1:12" x14ac:dyDescent="0.25">
      <c r="A573">
        <v>222</v>
      </c>
      <c r="B573">
        <v>3</v>
      </c>
      <c r="C573" t="s">
        <v>200</v>
      </c>
      <c r="D573" t="s">
        <v>633</v>
      </c>
      <c r="E573">
        <v>14</v>
      </c>
      <c r="F573">
        <v>23</v>
      </c>
      <c r="G573">
        <v>3</v>
      </c>
      <c r="H573">
        <v>29</v>
      </c>
      <c r="I573">
        <f>Cocina[[#This Row],[Precio Unitario]]*Cocina[[#This Row],[Cantidad Ordenada]]</f>
        <v>69</v>
      </c>
      <c r="J573">
        <f>(Cocina[[#This Row],[Precio Unitario]]-Cocina[[#This Row],[Costo Unitario]])*Cocina[[#This Row],[Cantidad Ordenada]]</f>
        <v>27</v>
      </c>
      <c r="K573" s="4">
        <f>Cocina[[#This Row],[Ganancia neta]]/_xlfn.XLOOKUP(Cocina[[#This Row],[Número de Orden]],Sala[Número de Orden],Sala[Monto total],"fracaso",0,1)</f>
        <v>0.27835051546391754</v>
      </c>
      <c r="L573" t="s">
        <v>607</v>
      </c>
    </row>
    <row r="574" spans="1:12" x14ac:dyDescent="0.25">
      <c r="A574">
        <v>222</v>
      </c>
      <c r="B574">
        <v>3</v>
      </c>
      <c r="C574" t="s">
        <v>42</v>
      </c>
      <c r="D574" t="s">
        <v>626</v>
      </c>
      <c r="E574">
        <v>16</v>
      </c>
      <c r="F574">
        <v>28</v>
      </c>
      <c r="G574">
        <v>1</v>
      </c>
      <c r="H574">
        <v>56</v>
      </c>
      <c r="I574">
        <f>Cocina[[#This Row],[Precio Unitario]]*Cocina[[#This Row],[Cantidad Ordenada]]</f>
        <v>28</v>
      </c>
      <c r="J574">
        <f>(Cocina[[#This Row],[Precio Unitario]]-Cocina[[#This Row],[Costo Unitario]])*Cocina[[#This Row],[Cantidad Ordenada]]</f>
        <v>12</v>
      </c>
      <c r="K574" s="4">
        <f>Cocina[[#This Row],[Ganancia neta]]/_xlfn.XLOOKUP(Cocina[[#This Row],[Número de Orden]],Sala[Número de Orden],Sala[Monto total],"fracaso",0,1)</f>
        <v>0.12371134020618557</v>
      </c>
      <c r="L574" t="s">
        <v>607</v>
      </c>
    </row>
    <row r="575" spans="1:12" x14ac:dyDescent="0.25">
      <c r="A575">
        <v>223</v>
      </c>
      <c r="B575">
        <v>19</v>
      </c>
      <c r="C575" t="s">
        <v>247</v>
      </c>
      <c r="D575" t="s">
        <v>629</v>
      </c>
      <c r="E575">
        <v>19</v>
      </c>
      <c r="F575">
        <v>32</v>
      </c>
      <c r="G575">
        <v>1</v>
      </c>
      <c r="H575">
        <v>53</v>
      </c>
      <c r="I575">
        <f>Cocina[[#This Row],[Precio Unitario]]*Cocina[[#This Row],[Cantidad Ordenada]]</f>
        <v>32</v>
      </c>
      <c r="J575">
        <f>(Cocina[[#This Row],[Precio Unitario]]-Cocina[[#This Row],[Costo Unitario]])*Cocina[[#This Row],[Cantidad Ordenada]]</f>
        <v>13</v>
      </c>
      <c r="K575" s="4">
        <f>Cocina[[#This Row],[Ganancia neta]]/_xlfn.XLOOKUP(Cocina[[#This Row],[Número de Orden]],Sala[Número de Orden],Sala[Monto total],"fracaso",0,1)</f>
        <v>0.40625</v>
      </c>
      <c r="L575" t="s">
        <v>607</v>
      </c>
    </row>
    <row r="576" spans="1:12" x14ac:dyDescent="0.25">
      <c r="A576">
        <v>224</v>
      </c>
      <c r="B576">
        <v>7</v>
      </c>
      <c r="C576" t="s">
        <v>155</v>
      </c>
      <c r="D576" t="s">
        <v>636</v>
      </c>
      <c r="E576">
        <v>15</v>
      </c>
      <c r="F576">
        <v>26</v>
      </c>
      <c r="G576">
        <v>2</v>
      </c>
      <c r="H576">
        <v>20</v>
      </c>
      <c r="I576">
        <f>Cocina[[#This Row],[Precio Unitario]]*Cocina[[#This Row],[Cantidad Ordenada]]</f>
        <v>52</v>
      </c>
      <c r="J576">
        <f>(Cocina[[#This Row],[Precio Unitario]]-Cocina[[#This Row],[Costo Unitario]])*Cocina[[#This Row],[Cantidad Ordenada]]</f>
        <v>22</v>
      </c>
      <c r="K576" s="4">
        <f>Cocina[[#This Row],[Ganancia neta]]/_xlfn.XLOOKUP(Cocina[[#This Row],[Número de Orden]],Sala[Número de Orden],Sala[Monto total],"fracaso",0,1)</f>
        <v>0.42307692307692307</v>
      </c>
      <c r="L576" t="s">
        <v>607</v>
      </c>
    </row>
    <row r="577" spans="1:12" x14ac:dyDescent="0.25">
      <c r="A577">
        <v>225</v>
      </c>
      <c r="B577">
        <v>19</v>
      </c>
      <c r="C577" t="s">
        <v>261</v>
      </c>
      <c r="D577" t="s">
        <v>625</v>
      </c>
      <c r="E577">
        <v>20</v>
      </c>
      <c r="F577">
        <v>33</v>
      </c>
      <c r="G577">
        <v>3</v>
      </c>
      <c r="H577">
        <v>56</v>
      </c>
      <c r="I577">
        <f>Cocina[[#This Row],[Precio Unitario]]*Cocina[[#This Row],[Cantidad Ordenada]]</f>
        <v>99</v>
      </c>
      <c r="J577">
        <f>(Cocina[[#This Row],[Precio Unitario]]-Cocina[[#This Row],[Costo Unitario]])*Cocina[[#This Row],[Cantidad Ordenada]]</f>
        <v>39</v>
      </c>
      <c r="K577" s="4">
        <f>Cocina[[#This Row],[Ganancia neta]]/_xlfn.XLOOKUP(Cocina[[#This Row],[Número de Orden]],Sala[Número de Orden],Sala[Monto total],"fracaso",0,1)</f>
        <v>0.23214285714285715</v>
      </c>
      <c r="L577" t="s">
        <v>608</v>
      </c>
    </row>
    <row r="578" spans="1:12" x14ac:dyDescent="0.25">
      <c r="A578">
        <v>225</v>
      </c>
      <c r="B578">
        <v>19</v>
      </c>
      <c r="C578" t="s">
        <v>200</v>
      </c>
      <c r="D578" t="s">
        <v>633</v>
      </c>
      <c r="E578">
        <v>14</v>
      </c>
      <c r="F578">
        <v>23</v>
      </c>
      <c r="G578">
        <v>3</v>
      </c>
      <c r="H578">
        <v>38</v>
      </c>
      <c r="I578">
        <f>Cocina[[#This Row],[Precio Unitario]]*Cocina[[#This Row],[Cantidad Ordenada]]</f>
        <v>69</v>
      </c>
      <c r="J578">
        <f>(Cocina[[#This Row],[Precio Unitario]]-Cocina[[#This Row],[Costo Unitario]])*Cocina[[#This Row],[Cantidad Ordenada]]</f>
        <v>27</v>
      </c>
      <c r="K578" s="4">
        <f>Cocina[[#This Row],[Ganancia neta]]/_xlfn.XLOOKUP(Cocina[[#This Row],[Número de Orden]],Sala[Número de Orden],Sala[Monto total],"fracaso",0,1)</f>
        <v>0.16071428571428573</v>
      </c>
      <c r="L578" t="s">
        <v>608</v>
      </c>
    </row>
    <row r="579" spans="1:12" x14ac:dyDescent="0.25">
      <c r="A579">
        <v>226</v>
      </c>
      <c r="B579">
        <v>7</v>
      </c>
      <c r="C579" t="s">
        <v>146</v>
      </c>
      <c r="D579" t="s">
        <v>632</v>
      </c>
      <c r="E579">
        <v>12</v>
      </c>
      <c r="F579">
        <v>20</v>
      </c>
      <c r="G579">
        <v>2</v>
      </c>
      <c r="H579">
        <v>7</v>
      </c>
      <c r="I579">
        <f>Cocina[[#This Row],[Precio Unitario]]*Cocina[[#This Row],[Cantidad Ordenada]]</f>
        <v>40</v>
      </c>
      <c r="J579">
        <f>(Cocina[[#This Row],[Precio Unitario]]-Cocina[[#This Row],[Costo Unitario]])*Cocina[[#This Row],[Cantidad Ordenada]]</f>
        <v>16</v>
      </c>
      <c r="K579" s="4">
        <f>Cocina[[#This Row],[Ganancia neta]]/_xlfn.XLOOKUP(Cocina[[#This Row],[Número de Orden]],Sala[Número de Orden],Sala[Monto total],"fracaso",0,1)</f>
        <v>9.3567251461988299E-2</v>
      </c>
      <c r="L579" t="s">
        <v>607</v>
      </c>
    </row>
    <row r="580" spans="1:12" x14ac:dyDescent="0.25">
      <c r="A580">
        <v>226</v>
      </c>
      <c r="B580">
        <v>7</v>
      </c>
      <c r="C580" t="s">
        <v>70</v>
      </c>
      <c r="D580" t="s">
        <v>634</v>
      </c>
      <c r="E580">
        <v>13</v>
      </c>
      <c r="F580">
        <v>21</v>
      </c>
      <c r="G580">
        <v>1</v>
      </c>
      <c r="H580">
        <v>29</v>
      </c>
      <c r="I580">
        <f>Cocina[[#This Row],[Precio Unitario]]*Cocina[[#This Row],[Cantidad Ordenada]]</f>
        <v>21</v>
      </c>
      <c r="J580">
        <f>(Cocina[[#This Row],[Precio Unitario]]-Cocina[[#This Row],[Costo Unitario]])*Cocina[[#This Row],[Cantidad Ordenada]]</f>
        <v>8</v>
      </c>
      <c r="K580" s="4">
        <f>Cocina[[#This Row],[Ganancia neta]]/_xlfn.XLOOKUP(Cocina[[#This Row],[Número de Orden]],Sala[Número de Orden],Sala[Monto total],"fracaso",0,1)</f>
        <v>4.6783625730994149E-2</v>
      </c>
      <c r="L580" t="s">
        <v>608</v>
      </c>
    </row>
    <row r="581" spans="1:12" x14ac:dyDescent="0.25">
      <c r="A581">
        <v>226</v>
      </c>
      <c r="B581">
        <v>7</v>
      </c>
      <c r="C581" t="s">
        <v>106</v>
      </c>
      <c r="D581" t="s">
        <v>621</v>
      </c>
      <c r="E581">
        <v>16</v>
      </c>
      <c r="F581">
        <v>27</v>
      </c>
      <c r="G581">
        <v>3</v>
      </c>
      <c r="H581">
        <v>56</v>
      </c>
      <c r="I581">
        <f>Cocina[[#This Row],[Precio Unitario]]*Cocina[[#This Row],[Cantidad Ordenada]]</f>
        <v>81</v>
      </c>
      <c r="J581">
        <f>(Cocina[[#This Row],[Precio Unitario]]-Cocina[[#This Row],[Costo Unitario]])*Cocina[[#This Row],[Cantidad Ordenada]]</f>
        <v>33</v>
      </c>
      <c r="K581" s="4">
        <f>Cocina[[#This Row],[Ganancia neta]]/_xlfn.XLOOKUP(Cocina[[#This Row],[Número de Orden]],Sala[Número de Orden],Sala[Monto total],"fracaso",0,1)</f>
        <v>0.19298245614035087</v>
      </c>
      <c r="L581" t="s">
        <v>607</v>
      </c>
    </row>
    <row r="582" spans="1:12" x14ac:dyDescent="0.25">
      <c r="A582">
        <v>226</v>
      </c>
      <c r="B582">
        <v>7</v>
      </c>
      <c r="C582" t="s">
        <v>38</v>
      </c>
      <c r="D582" t="s">
        <v>624</v>
      </c>
      <c r="E582">
        <v>17</v>
      </c>
      <c r="F582">
        <v>29</v>
      </c>
      <c r="G582">
        <v>1</v>
      </c>
      <c r="H582">
        <v>54</v>
      </c>
      <c r="I582">
        <f>Cocina[[#This Row],[Precio Unitario]]*Cocina[[#This Row],[Cantidad Ordenada]]</f>
        <v>29</v>
      </c>
      <c r="J582">
        <f>(Cocina[[#This Row],[Precio Unitario]]-Cocina[[#This Row],[Costo Unitario]])*Cocina[[#This Row],[Cantidad Ordenada]]</f>
        <v>12</v>
      </c>
      <c r="K582" s="4">
        <f>Cocina[[#This Row],[Ganancia neta]]/_xlfn.XLOOKUP(Cocina[[#This Row],[Número de Orden]],Sala[Número de Orden],Sala[Monto total],"fracaso",0,1)</f>
        <v>7.0175438596491224E-2</v>
      </c>
      <c r="L582" t="s">
        <v>608</v>
      </c>
    </row>
    <row r="583" spans="1:12" x14ac:dyDescent="0.25">
      <c r="A583">
        <v>227</v>
      </c>
      <c r="B583">
        <v>17</v>
      </c>
      <c r="C583" t="s">
        <v>158</v>
      </c>
      <c r="D583" t="s">
        <v>617</v>
      </c>
      <c r="E583">
        <v>14</v>
      </c>
      <c r="F583">
        <v>24</v>
      </c>
      <c r="G583">
        <v>1</v>
      </c>
      <c r="H583">
        <v>58</v>
      </c>
      <c r="I583">
        <f>Cocina[[#This Row],[Precio Unitario]]*Cocina[[#This Row],[Cantidad Ordenada]]</f>
        <v>24</v>
      </c>
      <c r="J583">
        <f>(Cocina[[#This Row],[Precio Unitario]]-Cocina[[#This Row],[Costo Unitario]])*Cocina[[#This Row],[Cantidad Ordenada]]</f>
        <v>10</v>
      </c>
      <c r="K583" s="4">
        <f>Cocina[[#This Row],[Ganancia neta]]/_xlfn.XLOOKUP(Cocina[[#This Row],[Número de Orden]],Sala[Número de Orden],Sala[Monto total],"fracaso",0,1)</f>
        <v>4.7393364928909949E-2</v>
      </c>
      <c r="L583" t="s">
        <v>607</v>
      </c>
    </row>
    <row r="584" spans="1:12" x14ac:dyDescent="0.25">
      <c r="A584">
        <v>227</v>
      </c>
      <c r="B584">
        <v>17</v>
      </c>
      <c r="C584" t="s">
        <v>116</v>
      </c>
      <c r="D584" t="s">
        <v>620</v>
      </c>
      <c r="E584">
        <v>19</v>
      </c>
      <c r="F584">
        <v>31</v>
      </c>
      <c r="G584">
        <v>3</v>
      </c>
      <c r="H584">
        <v>15</v>
      </c>
      <c r="I584">
        <f>Cocina[[#This Row],[Precio Unitario]]*Cocina[[#This Row],[Cantidad Ordenada]]</f>
        <v>93</v>
      </c>
      <c r="J584">
        <f>(Cocina[[#This Row],[Precio Unitario]]-Cocina[[#This Row],[Costo Unitario]])*Cocina[[#This Row],[Cantidad Ordenada]]</f>
        <v>36</v>
      </c>
      <c r="K584" s="4">
        <f>Cocina[[#This Row],[Ganancia neta]]/_xlfn.XLOOKUP(Cocina[[#This Row],[Número de Orden]],Sala[Número de Orden],Sala[Monto total],"fracaso",0,1)</f>
        <v>0.17061611374407584</v>
      </c>
      <c r="L584" t="s">
        <v>608</v>
      </c>
    </row>
    <row r="585" spans="1:12" x14ac:dyDescent="0.25">
      <c r="A585">
        <v>227</v>
      </c>
      <c r="B585">
        <v>17</v>
      </c>
      <c r="C585" t="s">
        <v>42</v>
      </c>
      <c r="D585" t="s">
        <v>626</v>
      </c>
      <c r="E585">
        <v>16</v>
      </c>
      <c r="F585">
        <v>28</v>
      </c>
      <c r="G585">
        <v>1</v>
      </c>
      <c r="H585">
        <v>13</v>
      </c>
      <c r="I585">
        <f>Cocina[[#This Row],[Precio Unitario]]*Cocina[[#This Row],[Cantidad Ordenada]]</f>
        <v>28</v>
      </c>
      <c r="J585">
        <f>(Cocina[[#This Row],[Precio Unitario]]-Cocina[[#This Row],[Costo Unitario]])*Cocina[[#This Row],[Cantidad Ordenada]]</f>
        <v>12</v>
      </c>
      <c r="K585" s="4">
        <f>Cocina[[#This Row],[Ganancia neta]]/_xlfn.XLOOKUP(Cocina[[#This Row],[Número de Orden]],Sala[Número de Orden],Sala[Monto total],"fracaso",0,1)</f>
        <v>5.6872037914691941E-2</v>
      </c>
      <c r="L585" t="s">
        <v>607</v>
      </c>
    </row>
    <row r="586" spans="1:12" x14ac:dyDescent="0.25">
      <c r="A586">
        <v>227</v>
      </c>
      <c r="B586">
        <v>17</v>
      </c>
      <c r="C586" t="s">
        <v>261</v>
      </c>
      <c r="D586" t="s">
        <v>625</v>
      </c>
      <c r="E586">
        <v>20</v>
      </c>
      <c r="F586">
        <v>33</v>
      </c>
      <c r="G586">
        <v>2</v>
      </c>
      <c r="H586">
        <v>33</v>
      </c>
      <c r="I586">
        <f>Cocina[[#This Row],[Precio Unitario]]*Cocina[[#This Row],[Cantidad Ordenada]]</f>
        <v>66</v>
      </c>
      <c r="J586">
        <f>(Cocina[[#This Row],[Precio Unitario]]-Cocina[[#This Row],[Costo Unitario]])*Cocina[[#This Row],[Cantidad Ordenada]]</f>
        <v>26</v>
      </c>
      <c r="K586" s="4">
        <f>Cocina[[#This Row],[Ganancia neta]]/_xlfn.XLOOKUP(Cocina[[#This Row],[Número de Orden]],Sala[Número de Orden],Sala[Monto total],"fracaso",0,1)</f>
        <v>0.12322274881516587</v>
      </c>
      <c r="L586" t="s">
        <v>607</v>
      </c>
    </row>
    <row r="587" spans="1:12" x14ac:dyDescent="0.25">
      <c r="A587">
        <v>228</v>
      </c>
      <c r="B587">
        <v>16</v>
      </c>
      <c r="C587" t="s">
        <v>200</v>
      </c>
      <c r="D587" t="s">
        <v>633</v>
      </c>
      <c r="E587">
        <v>14</v>
      </c>
      <c r="F587">
        <v>23</v>
      </c>
      <c r="G587">
        <v>3</v>
      </c>
      <c r="H587">
        <v>35</v>
      </c>
      <c r="I587">
        <f>Cocina[[#This Row],[Precio Unitario]]*Cocina[[#This Row],[Cantidad Ordenada]]</f>
        <v>69</v>
      </c>
      <c r="J587">
        <f>(Cocina[[#This Row],[Precio Unitario]]-Cocina[[#This Row],[Costo Unitario]])*Cocina[[#This Row],[Cantidad Ordenada]]</f>
        <v>27</v>
      </c>
      <c r="K587" s="4">
        <f>Cocina[[#This Row],[Ganancia neta]]/_xlfn.XLOOKUP(Cocina[[#This Row],[Número de Orden]],Sala[Número de Orden],Sala[Monto total],"fracaso",0,1)</f>
        <v>0.39130434782608697</v>
      </c>
      <c r="L587" t="s">
        <v>607</v>
      </c>
    </row>
    <row r="588" spans="1:12" x14ac:dyDescent="0.25">
      <c r="A588">
        <v>229</v>
      </c>
      <c r="B588">
        <v>14</v>
      </c>
      <c r="C588" t="s">
        <v>122</v>
      </c>
      <c r="D588" t="s">
        <v>637</v>
      </c>
      <c r="E588">
        <v>15</v>
      </c>
      <c r="F588">
        <v>25</v>
      </c>
      <c r="G588">
        <v>1</v>
      </c>
      <c r="H588">
        <v>28</v>
      </c>
      <c r="I588">
        <f>Cocina[[#This Row],[Precio Unitario]]*Cocina[[#This Row],[Cantidad Ordenada]]</f>
        <v>25</v>
      </c>
      <c r="J588">
        <f>(Cocina[[#This Row],[Precio Unitario]]-Cocina[[#This Row],[Costo Unitario]])*Cocina[[#This Row],[Cantidad Ordenada]]</f>
        <v>10</v>
      </c>
      <c r="K588" s="4">
        <f>Cocina[[#This Row],[Ganancia neta]]/_xlfn.XLOOKUP(Cocina[[#This Row],[Número de Orden]],Sala[Número de Orden],Sala[Monto total],"fracaso",0,1)</f>
        <v>8.0645161290322578E-2</v>
      </c>
      <c r="L588" t="s">
        <v>608</v>
      </c>
    </row>
    <row r="589" spans="1:12" x14ac:dyDescent="0.25">
      <c r="A589">
        <v>229</v>
      </c>
      <c r="B589">
        <v>14</v>
      </c>
      <c r="C589" t="s">
        <v>26</v>
      </c>
      <c r="D589" t="s">
        <v>628</v>
      </c>
      <c r="E589">
        <v>21</v>
      </c>
      <c r="F589">
        <v>35</v>
      </c>
      <c r="G589">
        <v>1</v>
      </c>
      <c r="H589">
        <v>43</v>
      </c>
      <c r="I589">
        <f>Cocina[[#This Row],[Precio Unitario]]*Cocina[[#This Row],[Cantidad Ordenada]]</f>
        <v>35</v>
      </c>
      <c r="J589">
        <f>(Cocina[[#This Row],[Precio Unitario]]-Cocina[[#This Row],[Costo Unitario]])*Cocina[[#This Row],[Cantidad Ordenada]]</f>
        <v>14</v>
      </c>
      <c r="K589" s="4">
        <f>Cocina[[#This Row],[Ganancia neta]]/_xlfn.XLOOKUP(Cocina[[#This Row],[Número de Orden]],Sala[Número de Orden],Sala[Monto total],"fracaso",0,1)</f>
        <v>0.11290322580645161</v>
      </c>
      <c r="L589" t="s">
        <v>607</v>
      </c>
    </row>
    <row r="590" spans="1:12" x14ac:dyDescent="0.25">
      <c r="A590">
        <v>229</v>
      </c>
      <c r="B590">
        <v>14</v>
      </c>
      <c r="C590" t="s">
        <v>73</v>
      </c>
      <c r="D590" t="s">
        <v>623</v>
      </c>
      <c r="E590">
        <v>22</v>
      </c>
      <c r="F590">
        <v>36</v>
      </c>
      <c r="G590">
        <v>1</v>
      </c>
      <c r="H590">
        <v>19</v>
      </c>
      <c r="I590">
        <f>Cocina[[#This Row],[Precio Unitario]]*Cocina[[#This Row],[Cantidad Ordenada]]</f>
        <v>36</v>
      </c>
      <c r="J590">
        <f>(Cocina[[#This Row],[Precio Unitario]]-Cocina[[#This Row],[Costo Unitario]])*Cocina[[#This Row],[Cantidad Ordenada]]</f>
        <v>14</v>
      </c>
      <c r="K590" s="4">
        <f>Cocina[[#This Row],[Ganancia neta]]/_xlfn.XLOOKUP(Cocina[[#This Row],[Número de Orden]],Sala[Número de Orden],Sala[Monto total],"fracaso",0,1)</f>
        <v>0.11290322580645161</v>
      </c>
      <c r="L590" t="s">
        <v>608</v>
      </c>
    </row>
    <row r="591" spans="1:12" x14ac:dyDescent="0.25">
      <c r="A591">
        <v>229</v>
      </c>
      <c r="B591">
        <v>14</v>
      </c>
      <c r="C591" t="s">
        <v>42</v>
      </c>
      <c r="D591" t="s">
        <v>626</v>
      </c>
      <c r="E591">
        <v>16</v>
      </c>
      <c r="F591">
        <v>28</v>
      </c>
      <c r="G591">
        <v>1</v>
      </c>
      <c r="H591">
        <v>27</v>
      </c>
      <c r="I591">
        <f>Cocina[[#This Row],[Precio Unitario]]*Cocina[[#This Row],[Cantidad Ordenada]]</f>
        <v>28</v>
      </c>
      <c r="J591">
        <f>(Cocina[[#This Row],[Precio Unitario]]-Cocina[[#This Row],[Costo Unitario]])*Cocina[[#This Row],[Cantidad Ordenada]]</f>
        <v>12</v>
      </c>
      <c r="K591" s="4">
        <f>Cocina[[#This Row],[Ganancia neta]]/_xlfn.XLOOKUP(Cocina[[#This Row],[Número de Orden]],Sala[Número de Orden],Sala[Monto total],"fracaso",0,1)</f>
        <v>9.6774193548387094E-2</v>
      </c>
      <c r="L591" t="s">
        <v>608</v>
      </c>
    </row>
    <row r="592" spans="1:12" x14ac:dyDescent="0.25">
      <c r="A592">
        <v>230</v>
      </c>
      <c r="B592">
        <v>5</v>
      </c>
      <c r="C592" t="s">
        <v>247</v>
      </c>
      <c r="D592" t="s">
        <v>629</v>
      </c>
      <c r="E592">
        <v>19</v>
      </c>
      <c r="F592">
        <v>32</v>
      </c>
      <c r="G592">
        <v>3</v>
      </c>
      <c r="H592">
        <v>10</v>
      </c>
      <c r="I592">
        <f>Cocina[[#This Row],[Precio Unitario]]*Cocina[[#This Row],[Cantidad Ordenada]]</f>
        <v>96</v>
      </c>
      <c r="J592">
        <f>(Cocina[[#This Row],[Precio Unitario]]-Cocina[[#This Row],[Costo Unitario]])*Cocina[[#This Row],[Cantidad Ordenada]]</f>
        <v>39</v>
      </c>
      <c r="K592" s="4">
        <f>Cocina[[#This Row],[Ganancia neta]]/_xlfn.XLOOKUP(Cocina[[#This Row],[Número de Orden]],Sala[Número de Orden],Sala[Monto total],"fracaso",0,1)</f>
        <v>0.1822429906542056</v>
      </c>
      <c r="L592" t="s">
        <v>608</v>
      </c>
    </row>
    <row r="593" spans="1:12" x14ac:dyDescent="0.25">
      <c r="A593">
        <v>230</v>
      </c>
      <c r="B593">
        <v>5</v>
      </c>
      <c r="C593" t="s">
        <v>42</v>
      </c>
      <c r="D593" t="s">
        <v>626</v>
      </c>
      <c r="E593">
        <v>16</v>
      </c>
      <c r="F593">
        <v>28</v>
      </c>
      <c r="G593">
        <v>2</v>
      </c>
      <c r="H593">
        <v>24</v>
      </c>
      <c r="I593">
        <f>Cocina[[#This Row],[Precio Unitario]]*Cocina[[#This Row],[Cantidad Ordenada]]</f>
        <v>56</v>
      </c>
      <c r="J593">
        <f>(Cocina[[#This Row],[Precio Unitario]]-Cocina[[#This Row],[Costo Unitario]])*Cocina[[#This Row],[Cantidad Ordenada]]</f>
        <v>24</v>
      </c>
      <c r="K593" s="4">
        <f>Cocina[[#This Row],[Ganancia neta]]/_xlfn.XLOOKUP(Cocina[[#This Row],[Número de Orden]],Sala[Número de Orden],Sala[Monto total],"fracaso",0,1)</f>
        <v>0.11214953271028037</v>
      </c>
      <c r="L593" t="s">
        <v>608</v>
      </c>
    </row>
    <row r="594" spans="1:12" x14ac:dyDescent="0.25">
      <c r="A594">
        <v>230</v>
      </c>
      <c r="B594">
        <v>5</v>
      </c>
      <c r="C594" t="s">
        <v>116</v>
      </c>
      <c r="D594" t="s">
        <v>620</v>
      </c>
      <c r="E594">
        <v>19</v>
      </c>
      <c r="F594">
        <v>31</v>
      </c>
      <c r="G594">
        <v>2</v>
      </c>
      <c r="H594">
        <v>57</v>
      </c>
      <c r="I594">
        <f>Cocina[[#This Row],[Precio Unitario]]*Cocina[[#This Row],[Cantidad Ordenada]]</f>
        <v>62</v>
      </c>
      <c r="J594">
        <f>(Cocina[[#This Row],[Precio Unitario]]-Cocina[[#This Row],[Costo Unitario]])*Cocina[[#This Row],[Cantidad Ordenada]]</f>
        <v>24</v>
      </c>
      <c r="K594" s="4">
        <f>Cocina[[#This Row],[Ganancia neta]]/_xlfn.XLOOKUP(Cocina[[#This Row],[Número de Orden]],Sala[Número de Orden],Sala[Monto total],"fracaso",0,1)</f>
        <v>0.11214953271028037</v>
      </c>
      <c r="L594" t="s">
        <v>608</v>
      </c>
    </row>
    <row r="595" spans="1:12" x14ac:dyDescent="0.25">
      <c r="A595">
        <v>231</v>
      </c>
      <c r="B595">
        <v>8</v>
      </c>
      <c r="C595" t="s">
        <v>70</v>
      </c>
      <c r="D595" t="s">
        <v>634</v>
      </c>
      <c r="E595">
        <v>13</v>
      </c>
      <c r="F595">
        <v>21</v>
      </c>
      <c r="G595">
        <v>2</v>
      </c>
      <c r="H595">
        <v>29</v>
      </c>
      <c r="I595">
        <f>Cocina[[#This Row],[Precio Unitario]]*Cocina[[#This Row],[Cantidad Ordenada]]</f>
        <v>42</v>
      </c>
      <c r="J595">
        <f>(Cocina[[#This Row],[Precio Unitario]]-Cocina[[#This Row],[Costo Unitario]])*Cocina[[#This Row],[Cantidad Ordenada]]</f>
        <v>16</v>
      </c>
      <c r="K595" s="4">
        <f>Cocina[[#This Row],[Ganancia neta]]/_xlfn.XLOOKUP(Cocina[[#This Row],[Número de Orden]],Sala[Número de Orden],Sala[Monto total],"fracaso",0,1)</f>
        <v>7.6923076923076927E-2</v>
      </c>
      <c r="L595" t="s">
        <v>608</v>
      </c>
    </row>
    <row r="596" spans="1:12" x14ac:dyDescent="0.25">
      <c r="A596">
        <v>231</v>
      </c>
      <c r="B596">
        <v>8</v>
      </c>
      <c r="C596" t="s">
        <v>55</v>
      </c>
      <c r="D596" t="s">
        <v>631</v>
      </c>
      <c r="E596">
        <v>20</v>
      </c>
      <c r="F596">
        <v>34</v>
      </c>
      <c r="G596">
        <v>3</v>
      </c>
      <c r="H596">
        <v>17</v>
      </c>
      <c r="I596">
        <f>Cocina[[#This Row],[Precio Unitario]]*Cocina[[#This Row],[Cantidad Ordenada]]</f>
        <v>102</v>
      </c>
      <c r="J596">
        <f>(Cocina[[#This Row],[Precio Unitario]]-Cocina[[#This Row],[Costo Unitario]])*Cocina[[#This Row],[Cantidad Ordenada]]</f>
        <v>42</v>
      </c>
      <c r="K596" s="4">
        <f>Cocina[[#This Row],[Ganancia neta]]/_xlfn.XLOOKUP(Cocina[[#This Row],[Número de Orden]],Sala[Número de Orden],Sala[Monto total],"fracaso",0,1)</f>
        <v>0.20192307692307693</v>
      </c>
      <c r="L596" t="s">
        <v>608</v>
      </c>
    </row>
    <row r="597" spans="1:12" x14ac:dyDescent="0.25">
      <c r="A597">
        <v>231</v>
      </c>
      <c r="B597">
        <v>8</v>
      </c>
      <c r="C597" t="s">
        <v>116</v>
      </c>
      <c r="D597" t="s">
        <v>620</v>
      </c>
      <c r="E597">
        <v>19</v>
      </c>
      <c r="F597">
        <v>31</v>
      </c>
      <c r="G597">
        <v>1</v>
      </c>
      <c r="H597">
        <v>53</v>
      </c>
      <c r="I597">
        <f>Cocina[[#This Row],[Precio Unitario]]*Cocina[[#This Row],[Cantidad Ordenada]]</f>
        <v>31</v>
      </c>
      <c r="J597">
        <f>(Cocina[[#This Row],[Precio Unitario]]-Cocina[[#This Row],[Costo Unitario]])*Cocina[[#This Row],[Cantidad Ordenada]]</f>
        <v>12</v>
      </c>
      <c r="K597" s="4">
        <f>Cocina[[#This Row],[Ganancia neta]]/_xlfn.XLOOKUP(Cocina[[#This Row],[Número de Orden]],Sala[Número de Orden],Sala[Monto total],"fracaso",0,1)</f>
        <v>5.7692307692307696E-2</v>
      </c>
      <c r="L597" t="s">
        <v>608</v>
      </c>
    </row>
    <row r="598" spans="1:12" x14ac:dyDescent="0.25">
      <c r="A598">
        <v>231</v>
      </c>
      <c r="B598">
        <v>8</v>
      </c>
      <c r="C598" t="s">
        <v>261</v>
      </c>
      <c r="D598" t="s">
        <v>625</v>
      </c>
      <c r="E598">
        <v>20</v>
      </c>
      <c r="F598">
        <v>33</v>
      </c>
      <c r="G598">
        <v>1</v>
      </c>
      <c r="H598">
        <v>51</v>
      </c>
      <c r="I598">
        <f>Cocina[[#This Row],[Precio Unitario]]*Cocina[[#This Row],[Cantidad Ordenada]]</f>
        <v>33</v>
      </c>
      <c r="J598">
        <f>(Cocina[[#This Row],[Precio Unitario]]-Cocina[[#This Row],[Costo Unitario]])*Cocina[[#This Row],[Cantidad Ordenada]]</f>
        <v>13</v>
      </c>
      <c r="K598" s="4">
        <f>Cocina[[#This Row],[Ganancia neta]]/_xlfn.XLOOKUP(Cocina[[#This Row],[Número de Orden]],Sala[Número de Orden],Sala[Monto total],"fracaso",0,1)</f>
        <v>6.25E-2</v>
      </c>
      <c r="L598" t="s">
        <v>607</v>
      </c>
    </row>
    <row r="599" spans="1:12" x14ac:dyDescent="0.25">
      <c r="A599">
        <v>232</v>
      </c>
      <c r="B599">
        <v>2</v>
      </c>
      <c r="C599" t="s">
        <v>158</v>
      </c>
      <c r="D599" t="s">
        <v>617</v>
      </c>
      <c r="E599">
        <v>14</v>
      </c>
      <c r="F599">
        <v>24</v>
      </c>
      <c r="G599">
        <v>1</v>
      </c>
      <c r="H599">
        <v>50</v>
      </c>
      <c r="I599">
        <f>Cocina[[#This Row],[Precio Unitario]]*Cocina[[#This Row],[Cantidad Ordenada]]</f>
        <v>24</v>
      </c>
      <c r="J599">
        <f>(Cocina[[#This Row],[Precio Unitario]]-Cocina[[#This Row],[Costo Unitario]])*Cocina[[#This Row],[Cantidad Ordenada]]</f>
        <v>10</v>
      </c>
      <c r="K599" s="4">
        <f>Cocina[[#This Row],[Ganancia neta]]/_xlfn.XLOOKUP(Cocina[[#This Row],[Número de Orden]],Sala[Número de Orden],Sala[Monto total],"fracaso",0,1)</f>
        <v>5.2631578947368418E-2</v>
      </c>
      <c r="L599" t="s">
        <v>608</v>
      </c>
    </row>
    <row r="600" spans="1:12" x14ac:dyDescent="0.25">
      <c r="A600">
        <v>232</v>
      </c>
      <c r="B600">
        <v>2</v>
      </c>
      <c r="C600" t="s">
        <v>106</v>
      </c>
      <c r="D600" t="s">
        <v>621</v>
      </c>
      <c r="E600">
        <v>16</v>
      </c>
      <c r="F600">
        <v>27</v>
      </c>
      <c r="G600">
        <v>2</v>
      </c>
      <c r="H600">
        <v>30</v>
      </c>
      <c r="I600">
        <f>Cocina[[#This Row],[Precio Unitario]]*Cocina[[#This Row],[Cantidad Ordenada]]</f>
        <v>54</v>
      </c>
      <c r="J600">
        <f>(Cocina[[#This Row],[Precio Unitario]]-Cocina[[#This Row],[Costo Unitario]])*Cocina[[#This Row],[Cantidad Ordenada]]</f>
        <v>22</v>
      </c>
      <c r="K600" s="4">
        <f>Cocina[[#This Row],[Ganancia neta]]/_xlfn.XLOOKUP(Cocina[[#This Row],[Número de Orden]],Sala[Número de Orden],Sala[Monto total],"fracaso",0,1)</f>
        <v>0.11578947368421053</v>
      </c>
      <c r="L600" t="s">
        <v>608</v>
      </c>
    </row>
    <row r="601" spans="1:12" x14ac:dyDescent="0.25">
      <c r="A601">
        <v>232</v>
      </c>
      <c r="B601">
        <v>2</v>
      </c>
      <c r="C601" t="s">
        <v>68</v>
      </c>
      <c r="D601" t="s">
        <v>619</v>
      </c>
      <c r="E601">
        <v>18</v>
      </c>
      <c r="F601">
        <v>30</v>
      </c>
      <c r="G601">
        <v>2</v>
      </c>
      <c r="H601">
        <v>40</v>
      </c>
      <c r="I601">
        <f>Cocina[[#This Row],[Precio Unitario]]*Cocina[[#This Row],[Cantidad Ordenada]]</f>
        <v>60</v>
      </c>
      <c r="J601">
        <f>(Cocina[[#This Row],[Precio Unitario]]-Cocina[[#This Row],[Costo Unitario]])*Cocina[[#This Row],[Cantidad Ordenada]]</f>
        <v>24</v>
      </c>
      <c r="K601" s="4">
        <f>Cocina[[#This Row],[Ganancia neta]]/_xlfn.XLOOKUP(Cocina[[#This Row],[Número de Orden]],Sala[Número de Orden],Sala[Monto total],"fracaso",0,1)</f>
        <v>0.12631578947368421</v>
      </c>
      <c r="L601" t="s">
        <v>608</v>
      </c>
    </row>
    <row r="602" spans="1:12" x14ac:dyDescent="0.25">
      <c r="A602">
        <v>232</v>
      </c>
      <c r="B602">
        <v>2</v>
      </c>
      <c r="C602" t="s">
        <v>155</v>
      </c>
      <c r="D602" t="s">
        <v>636</v>
      </c>
      <c r="E602">
        <v>15</v>
      </c>
      <c r="F602">
        <v>26</v>
      </c>
      <c r="G602">
        <v>2</v>
      </c>
      <c r="H602">
        <v>19</v>
      </c>
      <c r="I602">
        <f>Cocina[[#This Row],[Precio Unitario]]*Cocina[[#This Row],[Cantidad Ordenada]]</f>
        <v>52</v>
      </c>
      <c r="J602">
        <f>(Cocina[[#This Row],[Precio Unitario]]-Cocina[[#This Row],[Costo Unitario]])*Cocina[[#This Row],[Cantidad Ordenada]]</f>
        <v>22</v>
      </c>
      <c r="K602" s="4">
        <f>Cocina[[#This Row],[Ganancia neta]]/_xlfn.XLOOKUP(Cocina[[#This Row],[Número de Orden]],Sala[Número de Orden],Sala[Monto total],"fracaso",0,1)</f>
        <v>0.11578947368421053</v>
      </c>
      <c r="L602" t="s">
        <v>607</v>
      </c>
    </row>
    <row r="603" spans="1:12" x14ac:dyDescent="0.25">
      <c r="A603">
        <v>233</v>
      </c>
      <c r="B603">
        <v>8</v>
      </c>
      <c r="C603" t="s">
        <v>112</v>
      </c>
      <c r="D603" t="s">
        <v>627</v>
      </c>
      <c r="E603">
        <v>11</v>
      </c>
      <c r="F603">
        <v>19</v>
      </c>
      <c r="G603">
        <v>2</v>
      </c>
      <c r="H603">
        <v>31</v>
      </c>
      <c r="I603">
        <f>Cocina[[#This Row],[Precio Unitario]]*Cocina[[#This Row],[Cantidad Ordenada]]</f>
        <v>38</v>
      </c>
      <c r="J603">
        <f>(Cocina[[#This Row],[Precio Unitario]]-Cocina[[#This Row],[Costo Unitario]])*Cocina[[#This Row],[Cantidad Ordenada]]</f>
        <v>16</v>
      </c>
      <c r="K603" s="4">
        <f>Cocina[[#This Row],[Ganancia neta]]/_xlfn.XLOOKUP(Cocina[[#This Row],[Número de Orden]],Sala[Número de Orden],Sala[Monto total],"fracaso",0,1)</f>
        <v>0.42105263157894735</v>
      </c>
      <c r="L603" t="s">
        <v>608</v>
      </c>
    </row>
    <row r="604" spans="1:12" x14ac:dyDescent="0.25">
      <c r="A604">
        <v>234</v>
      </c>
      <c r="B604">
        <v>17</v>
      </c>
      <c r="C604" t="s">
        <v>68</v>
      </c>
      <c r="D604" t="s">
        <v>619</v>
      </c>
      <c r="E604">
        <v>18</v>
      </c>
      <c r="F604">
        <v>30</v>
      </c>
      <c r="G604">
        <v>2</v>
      </c>
      <c r="H604">
        <v>41</v>
      </c>
      <c r="I604">
        <f>Cocina[[#This Row],[Precio Unitario]]*Cocina[[#This Row],[Cantidad Ordenada]]</f>
        <v>60</v>
      </c>
      <c r="J604">
        <f>(Cocina[[#This Row],[Precio Unitario]]-Cocina[[#This Row],[Costo Unitario]])*Cocina[[#This Row],[Cantidad Ordenada]]</f>
        <v>24</v>
      </c>
      <c r="K604" s="4">
        <f>Cocina[[#This Row],[Ganancia neta]]/_xlfn.XLOOKUP(Cocina[[#This Row],[Número de Orden]],Sala[Número de Orden],Sala[Monto total],"fracaso",0,1)</f>
        <v>0.10666666666666667</v>
      </c>
      <c r="L604" t="s">
        <v>608</v>
      </c>
    </row>
    <row r="605" spans="1:12" x14ac:dyDescent="0.25">
      <c r="A605">
        <v>234</v>
      </c>
      <c r="B605">
        <v>17</v>
      </c>
      <c r="C605" t="s">
        <v>158</v>
      </c>
      <c r="D605" t="s">
        <v>617</v>
      </c>
      <c r="E605">
        <v>14</v>
      </c>
      <c r="F605">
        <v>24</v>
      </c>
      <c r="G605">
        <v>3</v>
      </c>
      <c r="H605">
        <v>35</v>
      </c>
      <c r="I605">
        <f>Cocina[[#This Row],[Precio Unitario]]*Cocina[[#This Row],[Cantidad Ordenada]]</f>
        <v>72</v>
      </c>
      <c r="J605">
        <f>(Cocina[[#This Row],[Precio Unitario]]-Cocina[[#This Row],[Costo Unitario]])*Cocina[[#This Row],[Cantidad Ordenada]]</f>
        <v>30</v>
      </c>
      <c r="K605" s="4">
        <f>Cocina[[#This Row],[Ganancia neta]]/_xlfn.XLOOKUP(Cocina[[#This Row],[Número de Orden]],Sala[Número de Orden],Sala[Monto total],"fracaso",0,1)</f>
        <v>0.13333333333333333</v>
      </c>
      <c r="L605" t="s">
        <v>607</v>
      </c>
    </row>
    <row r="606" spans="1:12" x14ac:dyDescent="0.25">
      <c r="A606">
        <v>234</v>
      </c>
      <c r="B606">
        <v>17</v>
      </c>
      <c r="C606" t="s">
        <v>116</v>
      </c>
      <c r="D606" t="s">
        <v>620</v>
      </c>
      <c r="E606">
        <v>19</v>
      </c>
      <c r="F606">
        <v>31</v>
      </c>
      <c r="G606">
        <v>3</v>
      </c>
      <c r="H606">
        <v>23</v>
      </c>
      <c r="I606">
        <f>Cocina[[#This Row],[Precio Unitario]]*Cocina[[#This Row],[Cantidad Ordenada]]</f>
        <v>93</v>
      </c>
      <c r="J606">
        <f>(Cocina[[#This Row],[Precio Unitario]]-Cocina[[#This Row],[Costo Unitario]])*Cocina[[#This Row],[Cantidad Ordenada]]</f>
        <v>36</v>
      </c>
      <c r="K606" s="4">
        <f>Cocina[[#This Row],[Ganancia neta]]/_xlfn.XLOOKUP(Cocina[[#This Row],[Número de Orden]],Sala[Número de Orden],Sala[Monto total],"fracaso",0,1)</f>
        <v>0.16</v>
      </c>
      <c r="L606" t="s">
        <v>608</v>
      </c>
    </row>
    <row r="607" spans="1:12" x14ac:dyDescent="0.25">
      <c r="A607">
        <v>235</v>
      </c>
      <c r="B607">
        <v>13</v>
      </c>
      <c r="C607" t="s">
        <v>261</v>
      </c>
      <c r="D607" t="s">
        <v>625</v>
      </c>
      <c r="E607">
        <v>20</v>
      </c>
      <c r="F607">
        <v>33</v>
      </c>
      <c r="G607">
        <v>1</v>
      </c>
      <c r="H607">
        <v>25</v>
      </c>
      <c r="I607">
        <f>Cocina[[#This Row],[Precio Unitario]]*Cocina[[#This Row],[Cantidad Ordenada]]</f>
        <v>33</v>
      </c>
      <c r="J607">
        <f>(Cocina[[#This Row],[Precio Unitario]]-Cocina[[#This Row],[Costo Unitario]])*Cocina[[#This Row],[Cantidad Ordenada]]</f>
        <v>13</v>
      </c>
      <c r="K607" s="4">
        <f>Cocina[[#This Row],[Ganancia neta]]/_xlfn.XLOOKUP(Cocina[[#This Row],[Número de Orden]],Sala[Número de Orden],Sala[Monto total],"fracaso",0,1)</f>
        <v>0.39393939393939392</v>
      </c>
      <c r="L607" t="s">
        <v>607</v>
      </c>
    </row>
    <row r="608" spans="1:12" x14ac:dyDescent="0.25">
      <c r="A608">
        <v>236</v>
      </c>
      <c r="B608">
        <v>12</v>
      </c>
      <c r="C608" t="s">
        <v>261</v>
      </c>
      <c r="D608" t="s">
        <v>625</v>
      </c>
      <c r="E608">
        <v>20</v>
      </c>
      <c r="F608">
        <v>33</v>
      </c>
      <c r="G608">
        <v>3</v>
      </c>
      <c r="H608">
        <v>21</v>
      </c>
      <c r="I608">
        <f>Cocina[[#This Row],[Precio Unitario]]*Cocina[[#This Row],[Cantidad Ordenada]]</f>
        <v>99</v>
      </c>
      <c r="J608">
        <f>(Cocina[[#This Row],[Precio Unitario]]-Cocina[[#This Row],[Costo Unitario]])*Cocina[[#This Row],[Cantidad Ordenada]]</f>
        <v>39</v>
      </c>
      <c r="K608" s="4">
        <f>Cocina[[#This Row],[Ganancia neta]]/_xlfn.XLOOKUP(Cocina[[#This Row],[Número de Orden]],Sala[Número de Orden],Sala[Monto total],"fracaso",0,1)</f>
        <v>0.15294117647058825</v>
      </c>
      <c r="L608" t="s">
        <v>607</v>
      </c>
    </row>
    <row r="609" spans="1:12" x14ac:dyDescent="0.25">
      <c r="A609">
        <v>236</v>
      </c>
      <c r="B609">
        <v>12</v>
      </c>
      <c r="C609" t="s">
        <v>203</v>
      </c>
      <c r="D609" t="s">
        <v>630</v>
      </c>
      <c r="E609">
        <v>13</v>
      </c>
      <c r="F609">
        <v>22</v>
      </c>
      <c r="G609">
        <v>1</v>
      </c>
      <c r="H609">
        <v>7</v>
      </c>
      <c r="I609">
        <f>Cocina[[#This Row],[Precio Unitario]]*Cocina[[#This Row],[Cantidad Ordenada]]</f>
        <v>22</v>
      </c>
      <c r="J609">
        <f>(Cocina[[#This Row],[Precio Unitario]]-Cocina[[#This Row],[Costo Unitario]])*Cocina[[#This Row],[Cantidad Ordenada]]</f>
        <v>9</v>
      </c>
      <c r="K609" s="4">
        <f>Cocina[[#This Row],[Ganancia neta]]/_xlfn.XLOOKUP(Cocina[[#This Row],[Número de Orden]],Sala[Número de Orden],Sala[Monto total],"fracaso",0,1)</f>
        <v>3.5294117647058823E-2</v>
      </c>
      <c r="L609" t="s">
        <v>607</v>
      </c>
    </row>
    <row r="610" spans="1:12" x14ac:dyDescent="0.25">
      <c r="A610">
        <v>236</v>
      </c>
      <c r="B610">
        <v>12</v>
      </c>
      <c r="C610" t="s">
        <v>26</v>
      </c>
      <c r="D610" t="s">
        <v>628</v>
      </c>
      <c r="E610">
        <v>21</v>
      </c>
      <c r="F610">
        <v>35</v>
      </c>
      <c r="G610">
        <v>2</v>
      </c>
      <c r="H610">
        <v>43</v>
      </c>
      <c r="I610">
        <f>Cocina[[#This Row],[Precio Unitario]]*Cocina[[#This Row],[Cantidad Ordenada]]</f>
        <v>70</v>
      </c>
      <c r="J610">
        <f>(Cocina[[#This Row],[Precio Unitario]]-Cocina[[#This Row],[Costo Unitario]])*Cocina[[#This Row],[Cantidad Ordenada]]</f>
        <v>28</v>
      </c>
      <c r="K610" s="4">
        <f>Cocina[[#This Row],[Ganancia neta]]/_xlfn.XLOOKUP(Cocina[[#This Row],[Número de Orden]],Sala[Número de Orden],Sala[Monto total],"fracaso",0,1)</f>
        <v>0.10980392156862745</v>
      </c>
      <c r="L610" t="s">
        <v>608</v>
      </c>
    </row>
    <row r="611" spans="1:12" x14ac:dyDescent="0.25">
      <c r="A611">
        <v>236</v>
      </c>
      <c r="B611">
        <v>12</v>
      </c>
      <c r="C611" t="s">
        <v>247</v>
      </c>
      <c r="D611" t="s">
        <v>629</v>
      </c>
      <c r="E611">
        <v>19</v>
      </c>
      <c r="F611">
        <v>32</v>
      </c>
      <c r="G611">
        <v>2</v>
      </c>
      <c r="H611">
        <v>30</v>
      </c>
      <c r="I611">
        <f>Cocina[[#This Row],[Precio Unitario]]*Cocina[[#This Row],[Cantidad Ordenada]]</f>
        <v>64</v>
      </c>
      <c r="J611">
        <f>(Cocina[[#This Row],[Precio Unitario]]-Cocina[[#This Row],[Costo Unitario]])*Cocina[[#This Row],[Cantidad Ordenada]]</f>
        <v>26</v>
      </c>
      <c r="K611" s="4">
        <f>Cocina[[#This Row],[Ganancia neta]]/_xlfn.XLOOKUP(Cocina[[#This Row],[Número de Orden]],Sala[Número de Orden],Sala[Monto total],"fracaso",0,1)</f>
        <v>0.10196078431372549</v>
      </c>
      <c r="L611" t="s">
        <v>607</v>
      </c>
    </row>
    <row r="612" spans="1:12" x14ac:dyDescent="0.25">
      <c r="A612">
        <v>237</v>
      </c>
      <c r="B612">
        <v>4</v>
      </c>
      <c r="C612" t="s">
        <v>200</v>
      </c>
      <c r="D612" t="s">
        <v>633</v>
      </c>
      <c r="E612">
        <v>14</v>
      </c>
      <c r="F612">
        <v>23</v>
      </c>
      <c r="G612">
        <v>2</v>
      </c>
      <c r="H612">
        <v>12</v>
      </c>
      <c r="I612">
        <f>Cocina[[#This Row],[Precio Unitario]]*Cocina[[#This Row],[Cantidad Ordenada]]</f>
        <v>46</v>
      </c>
      <c r="J612">
        <f>(Cocina[[#This Row],[Precio Unitario]]-Cocina[[#This Row],[Costo Unitario]])*Cocina[[#This Row],[Cantidad Ordenada]]</f>
        <v>18</v>
      </c>
      <c r="K612" s="4">
        <f>Cocina[[#This Row],[Ganancia neta]]/_xlfn.XLOOKUP(Cocina[[#This Row],[Número de Orden]],Sala[Número de Orden],Sala[Monto total],"fracaso",0,1)</f>
        <v>0.16981132075471697</v>
      </c>
      <c r="L612" t="s">
        <v>607</v>
      </c>
    </row>
    <row r="613" spans="1:12" x14ac:dyDescent="0.25">
      <c r="A613">
        <v>237</v>
      </c>
      <c r="B613">
        <v>4</v>
      </c>
      <c r="C613" t="s">
        <v>68</v>
      </c>
      <c r="D613" t="s">
        <v>619</v>
      </c>
      <c r="E613">
        <v>18</v>
      </c>
      <c r="F613">
        <v>30</v>
      </c>
      <c r="G613">
        <v>2</v>
      </c>
      <c r="H613">
        <v>25</v>
      </c>
      <c r="I613">
        <f>Cocina[[#This Row],[Precio Unitario]]*Cocina[[#This Row],[Cantidad Ordenada]]</f>
        <v>60</v>
      </c>
      <c r="J613">
        <f>(Cocina[[#This Row],[Precio Unitario]]-Cocina[[#This Row],[Costo Unitario]])*Cocina[[#This Row],[Cantidad Ordenada]]</f>
        <v>24</v>
      </c>
      <c r="K613" s="4">
        <f>Cocina[[#This Row],[Ganancia neta]]/_xlfn.XLOOKUP(Cocina[[#This Row],[Número de Orden]],Sala[Número de Orden],Sala[Monto total],"fracaso",0,1)</f>
        <v>0.22641509433962265</v>
      </c>
      <c r="L613" t="s">
        <v>608</v>
      </c>
    </row>
    <row r="614" spans="1:12" x14ac:dyDescent="0.25">
      <c r="A614">
        <v>238</v>
      </c>
      <c r="B614">
        <v>13</v>
      </c>
      <c r="C614" t="s">
        <v>73</v>
      </c>
      <c r="D614" t="s">
        <v>623</v>
      </c>
      <c r="E614">
        <v>22</v>
      </c>
      <c r="F614">
        <v>36</v>
      </c>
      <c r="G614">
        <v>2</v>
      </c>
      <c r="H614">
        <v>45</v>
      </c>
      <c r="I614">
        <f>Cocina[[#This Row],[Precio Unitario]]*Cocina[[#This Row],[Cantidad Ordenada]]</f>
        <v>72</v>
      </c>
      <c r="J614">
        <f>(Cocina[[#This Row],[Precio Unitario]]-Cocina[[#This Row],[Costo Unitario]])*Cocina[[#This Row],[Cantidad Ordenada]]</f>
        <v>28</v>
      </c>
      <c r="K614" s="4">
        <f>Cocina[[#This Row],[Ganancia neta]]/_xlfn.XLOOKUP(Cocina[[#This Row],[Número de Orden]],Sala[Número de Orden],Sala[Monto total],"fracaso",0,1)</f>
        <v>0.3888888888888889</v>
      </c>
      <c r="L614" t="s">
        <v>608</v>
      </c>
    </row>
    <row r="615" spans="1:12" x14ac:dyDescent="0.25">
      <c r="A615">
        <v>239</v>
      </c>
      <c r="B615">
        <v>12</v>
      </c>
      <c r="C615" t="s">
        <v>155</v>
      </c>
      <c r="D615" t="s">
        <v>636</v>
      </c>
      <c r="E615">
        <v>15</v>
      </c>
      <c r="F615">
        <v>26</v>
      </c>
      <c r="G615">
        <v>1</v>
      </c>
      <c r="H615">
        <v>36</v>
      </c>
      <c r="I615">
        <f>Cocina[[#This Row],[Precio Unitario]]*Cocina[[#This Row],[Cantidad Ordenada]]</f>
        <v>26</v>
      </c>
      <c r="J615">
        <f>(Cocina[[#This Row],[Precio Unitario]]-Cocina[[#This Row],[Costo Unitario]])*Cocina[[#This Row],[Cantidad Ordenada]]</f>
        <v>11</v>
      </c>
      <c r="K615" s="4">
        <f>Cocina[[#This Row],[Ganancia neta]]/_xlfn.XLOOKUP(Cocina[[#This Row],[Número de Orden]],Sala[Número de Orden],Sala[Monto total],"fracaso",0,1)</f>
        <v>0.14864864864864866</v>
      </c>
      <c r="L615" t="s">
        <v>607</v>
      </c>
    </row>
    <row r="616" spans="1:12" x14ac:dyDescent="0.25">
      <c r="A616">
        <v>239</v>
      </c>
      <c r="B616">
        <v>12</v>
      </c>
      <c r="C616" t="s">
        <v>158</v>
      </c>
      <c r="D616" t="s">
        <v>617</v>
      </c>
      <c r="E616">
        <v>14</v>
      </c>
      <c r="F616">
        <v>24</v>
      </c>
      <c r="G616">
        <v>2</v>
      </c>
      <c r="H616">
        <v>37</v>
      </c>
      <c r="I616">
        <f>Cocina[[#This Row],[Precio Unitario]]*Cocina[[#This Row],[Cantidad Ordenada]]</f>
        <v>48</v>
      </c>
      <c r="J616">
        <f>(Cocina[[#This Row],[Precio Unitario]]-Cocina[[#This Row],[Costo Unitario]])*Cocina[[#This Row],[Cantidad Ordenada]]</f>
        <v>20</v>
      </c>
      <c r="K616" s="4">
        <f>Cocina[[#This Row],[Ganancia neta]]/_xlfn.XLOOKUP(Cocina[[#This Row],[Número de Orden]],Sala[Número de Orden],Sala[Monto total],"fracaso",0,1)</f>
        <v>0.27027027027027029</v>
      </c>
      <c r="L616" t="s">
        <v>607</v>
      </c>
    </row>
    <row r="617" spans="1:12" x14ac:dyDescent="0.25">
      <c r="A617">
        <v>240</v>
      </c>
      <c r="B617">
        <v>9</v>
      </c>
      <c r="C617" t="s">
        <v>116</v>
      </c>
      <c r="D617" t="s">
        <v>620</v>
      </c>
      <c r="E617">
        <v>19</v>
      </c>
      <c r="F617">
        <v>31</v>
      </c>
      <c r="G617">
        <v>3</v>
      </c>
      <c r="H617">
        <v>32</v>
      </c>
      <c r="I617">
        <f>Cocina[[#This Row],[Precio Unitario]]*Cocina[[#This Row],[Cantidad Ordenada]]</f>
        <v>93</v>
      </c>
      <c r="J617">
        <f>(Cocina[[#This Row],[Precio Unitario]]-Cocina[[#This Row],[Costo Unitario]])*Cocina[[#This Row],[Cantidad Ordenada]]</f>
        <v>36</v>
      </c>
      <c r="K617" s="4">
        <f>Cocina[[#This Row],[Ganancia neta]]/_xlfn.XLOOKUP(Cocina[[#This Row],[Número de Orden]],Sala[Número de Orden],Sala[Monto total],"fracaso",0,1)</f>
        <v>0.12244897959183673</v>
      </c>
      <c r="L617" t="s">
        <v>608</v>
      </c>
    </row>
    <row r="618" spans="1:12" x14ac:dyDescent="0.25">
      <c r="A618">
        <v>240</v>
      </c>
      <c r="B618">
        <v>9</v>
      </c>
      <c r="C618" t="s">
        <v>200</v>
      </c>
      <c r="D618" t="s">
        <v>633</v>
      </c>
      <c r="E618">
        <v>14</v>
      </c>
      <c r="F618">
        <v>23</v>
      </c>
      <c r="G618">
        <v>3</v>
      </c>
      <c r="H618">
        <v>32</v>
      </c>
      <c r="I618">
        <f>Cocina[[#This Row],[Precio Unitario]]*Cocina[[#This Row],[Cantidad Ordenada]]</f>
        <v>69</v>
      </c>
      <c r="J618">
        <f>(Cocina[[#This Row],[Precio Unitario]]-Cocina[[#This Row],[Costo Unitario]])*Cocina[[#This Row],[Cantidad Ordenada]]</f>
        <v>27</v>
      </c>
      <c r="K618" s="4">
        <f>Cocina[[#This Row],[Ganancia neta]]/_xlfn.XLOOKUP(Cocina[[#This Row],[Número de Orden]],Sala[Número de Orden],Sala[Monto total],"fracaso",0,1)</f>
        <v>9.1836734693877556E-2</v>
      </c>
      <c r="L618" t="s">
        <v>608</v>
      </c>
    </row>
    <row r="619" spans="1:12" x14ac:dyDescent="0.25">
      <c r="A619">
        <v>240</v>
      </c>
      <c r="B619">
        <v>9</v>
      </c>
      <c r="C619" t="s">
        <v>79</v>
      </c>
      <c r="D619" t="s">
        <v>635</v>
      </c>
      <c r="E619">
        <v>10</v>
      </c>
      <c r="F619">
        <v>18</v>
      </c>
      <c r="G619">
        <v>2</v>
      </c>
      <c r="H619">
        <v>46</v>
      </c>
      <c r="I619">
        <f>Cocina[[#This Row],[Precio Unitario]]*Cocina[[#This Row],[Cantidad Ordenada]]</f>
        <v>36</v>
      </c>
      <c r="J619">
        <f>(Cocina[[#This Row],[Precio Unitario]]-Cocina[[#This Row],[Costo Unitario]])*Cocina[[#This Row],[Cantidad Ordenada]]</f>
        <v>16</v>
      </c>
      <c r="K619" s="4">
        <f>Cocina[[#This Row],[Ganancia neta]]/_xlfn.XLOOKUP(Cocina[[#This Row],[Número de Orden]],Sala[Número de Orden],Sala[Monto total],"fracaso",0,1)</f>
        <v>5.4421768707482991E-2</v>
      </c>
      <c r="L619" t="s">
        <v>607</v>
      </c>
    </row>
    <row r="620" spans="1:12" x14ac:dyDescent="0.25">
      <c r="A620">
        <v>240</v>
      </c>
      <c r="B620">
        <v>9</v>
      </c>
      <c r="C620" t="s">
        <v>247</v>
      </c>
      <c r="D620" t="s">
        <v>629</v>
      </c>
      <c r="E620">
        <v>19</v>
      </c>
      <c r="F620">
        <v>32</v>
      </c>
      <c r="G620">
        <v>3</v>
      </c>
      <c r="H620">
        <v>19</v>
      </c>
      <c r="I620">
        <f>Cocina[[#This Row],[Precio Unitario]]*Cocina[[#This Row],[Cantidad Ordenada]]</f>
        <v>96</v>
      </c>
      <c r="J620">
        <f>(Cocina[[#This Row],[Precio Unitario]]-Cocina[[#This Row],[Costo Unitario]])*Cocina[[#This Row],[Cantidad Ordenada]]</f>
        <v>39</v>
      </c>
      <c r="K620" s="4">
        <f>Cocina[[#This Row],[Ganancia neta]]/_xlfn.XLOOKUP(Cocina[[#This Row],[Número de Orden]],Sala[Número de Orden],Sala[Monto total],"fracaso",0,1)</f>
        <v>0.1326530612244898</v>
      </c>
      <c r="L620" t="s">
        <v>607</v>
      </c>
    </row>
    <row r="621" spans="1:12" x14ac:dyDescent="0.25">
      <c r="A621">
        <v>241</v>
      </c>
      <c r="B621">
        <v>12</v>
      </c>
      <c r="C621" t="s">
        <v>79</v>
      </c>
      <c r="D621" t="s">
        <v>635</v>
      </c>
      <c r="E621">
        <v>10</v>
      </c>
      <c r="F621">
        <v>18</v>
      </c>
      <c r="G621">
        <v>1</v>
      </c>
      <c r="H621">
        <v>11</v>
      </c>
      <c r="I621">
        <f>Cocina[[#This Row],[Precio Unitario]]*Cocina[[#This Row],[Cantidad Ordenada]]</f>
        <v>18</v>
      </c>
      <c r="J621">
        <f>(Cocina[[#This Row],[Precio Unitario]]-Cocina[[#This Row],[Costo Unitario]])*Cocina[[#This Row],[Cantidad Ordenada]]</f>
        <v>8</v>
      </c>
      <c r="K621" s="4">
        <f>Cocina[[#This Row],[Ganancia neta]]/_xlfn.XLOOKUP(Cocina[[#This Row],[Número de Orden]],Sala[Número de Orden],Sala[Monto total],"fracaso",0,1)</f>
        <v>0.44444444444444442</v>
      </c>
      <c r="L621" t="s">
        <v>608</v>
      </c>
    </row>
    <row r="622" spans="1:12" x14ac:dyDescent="0.25">
      <c r="A622">
        <v>242</v>
      </c>
      <c r="B622">
        <v>12</v>
      </c>
      <c r="C622" t="s">
        <v>155</v>
      </c>
      <c r="D622" t="s">
        <v>636</v>
      </c>
      <c r="E622">
        <v>15</v>
      </c>
      <c r="F622">
        <v>26</v>
      </c>
      <c r="G622">
        <v>1</v>
      </c>
      <c r="H622">
        <v>54</v>
      </c>
      <c r="I622">
        <f>Cocina[[#This Row],[Precio Unitario]]*Cocina[[#This Row],[Cantidad Ordenada]]</f>
        <v>26</v>
      </c>
      <c r="J622">
        <f>(Cocina[[#This Row],[Precio Unitario]]-Cocina[[#This Row],[Costo Unitario]])*Cocina[[#This Row],[Cantidad Ordenada]]</f>
        <v>11</v>
      </c>
      <c r="K622" s="4">
        <f>Cocina[[#This Row],[Ganancia neta]]/_xlfn.XLOOKUP(Cocina[[#This Row],[Número de Orden]],Sala[Número de Orden],Sala[Monto total],"fracaso",0,1)</f>
        <v>8.2089552238805971E-2</v>
      </c>
      <c r="L622" t="s">
        <v>607</v>
      </c>
    </row>
    <row r="623" spans="1:12" x14ac:dyDescent="0.25">
      <c r="A623">
        <v>242</v>
      </c>
      <c r="B623">
        <v>12</v>
      </c>
      <c r="C623" t="s">
        <v>122</v>
      </c>
      <c r="D623" t="s">
        <v>637</v>
      </c>
      <c r="E623">
        <v>15</v>
      </c>
      <c r="F623">
        <v>25</v>
      </c>
      <c r="G623">
        <v>3</v>
      </c>
      <c r="H623">
        <v>40</v>
      </c>
      <c r="I623">
        <f>Cocina[[#This Row],[Precio Unitario]]*Cocina[[#This Row],[Cantidad Ordenada]]</f>
        <v>75</v>
      </c>
      <c r="J623">
        <f>(Cocina[[#This Row],[Precio Unitario]]-Cocina[[#This Row],[Costo Unitario]])*Cocina[[#This Row],[Cantidad Ordenada]]</f>
        <v>30</v>
      </c>
      <c r="K623" s="4">
        <f>Cocina[[#This Row],[Ganancia neta]]/_xlfn.XLOOKUP(Cocina[[#This Row],[Número de Orden]],Sala[Número de Orden],Sala[Monto total],"fracaso",0,1)</f>
        <v>0.22388059701492538</v>
      </c>
      <c r="L623" t="s">
        <v>608</v>
      </c>
    </row>
    <row r="624" spans="1:12" x14ac:dyDescent="0.25">
      <c r="A624">
        <v>242</v>
      </c>
      <c r="B624">
        <v>12</v>
      </c>
      <c r="C624" t="s">
        <v>261</v>
      </c>
      <c r="D624" t="s">
        <v>625</v>
      </c>
      <c r="E624">
        <v>20</v>
      </c>
      <c r="F624">
        <v>33</v>
      </c>
      <c r="G624">
        <v>1</v>
      </c>
      <c r="H624">
        <v>5</v>
      </c>
      <c r="I624">
        <f>Cocina[[#This Row],[Precio Unitario]]*Cocina[[#This Row],[Cantidad Ordenada]]</f>
        <v>33</v>
      </c>
      <c r="J624">
        <f>(Cocina[[#This Row],[Precio Unitario]]-Cocina[[#This Row],[Costo Unitario]])*Cocina[[#This Row],[Cantidad Ordenada]]</f>
        <v>13</v>
      </c>
      <c r="K624" s="4">
        <f>Cocina[[#This Row],[Ganancia neta]]/_xlfn.XLOOKUP(Cocina[[#This Row],[Número de Orden]],Sala[Número de Orden],Sala[Monto total],"fracaso",0,1)</f>
        <v>9.7014925373134331E-2</v>
      </c>
      <c r="L624" t="s">
        <v>607</v>
      </c>
    </row>
    <row r="625" spans="1:12" x14ac:dyDescent="0.25">
      <c r="A625">
        <v>243</v>
      </c>
      <c r="B625">
        <v>4</v>
      </c>
      <c r="C625" t="s">
        <v>48</v>
      </c>
      <c r="D625" t="s">
        <v>622</v>
      </c>
      <c r="E625">
        <v>25</v>
      </c>
      <c r="F625">
        <v>40</v>
      </c>
      <c r="G625">
        <v>3</v>
      </c>
      <c r="H625">
        <v>22</v>
      </c>
      <c r="I625">
        <f>Cocina[[#This Row],[Precio Unitario]]*Cocina[[#This Row],[Cantidad Ordenada]]</f>
        <v>120</v>
      </c>
      <c r="J625">
        <f>(Cocina[[#This Row],[Precio Unitario]]-Cocina[[#This Row],[Costo Unitario]])*Cocina[[#This Row],[Cantidad Ordenada]]</f>
        <v>45</v>
      </c>
      <c r="K625" s="4">
        <f>Cocina[[#This Row],[Ganancia neta]]/_xlfn.XLOOKUP(Cocina[[#This Row],[Número de Orden]],Sala[Número de Orden],Sala[Monto total],"fracaso",0,1)</f>
        <v>0.375</v>
      </c>
      <c r="L625" t="s">
        <v>608</v>
      </c>
    </row>
    <row r="626" spans="1:12" x14ac:dyDescent="0.25">
      <c r="A626">
        <v>244</v>
      </c>
      <c r="B626">
        <v>17</v>
      </c>
      <c r="C626" t="s">
        <v>48</v>
      </c>
      <c r="D626" t="s">
        <v>622</v>
      </c>
      <c r="E626">
        <v>25</v>
      </c>
      <c r="F626">
        <v>40</v>
      </c>
      <c r="G626">
        <v>3</v>
      </c>
      <c r="H626">
        <v>30</v>
      </c>
      <c r="I626">
        <f>Cocina[[#This Row],[Precio Unitario]]*Cocina[[#This Row],[Cantidad Ordenada]]</f>
        <v>120</v>
      </c>
      <c r="J626">
        <f>(Cocina[[#This Row],[Precio Unitario]]-Cocina[[#This Row],[Costo Unitario]])*Cocina[[#This Row],[Cantidad Ordenada]]</f>
        <v>45</v>
      </c>
      <c r="K626" s="4">
        <f>Cocina[[#This Row],[Ganancia neta]]/_xlfn.XLOOKUP(Cocina[[#This Row],[Número de Orden]],Sala[Número de Orden],Sala[Monto total],"fracaso",0,1)</f>
        <v>0.2848101265822785</v>
      </c>
      <c r="L626" t="s">
        <v>607</v>
      </c>
    </row>
    <row r="627" spans="1:12" x14ac:dyDescent="0.25">
      <c r="A627">
        <v>244</v>
      </c>
      <c r="B627">
        <v>17</v>
      </c>
      <c r="C627" t="s">
        <v>112</v>
      </c>
      <c r="D627" t="s">
        <v>627</v>
      </c>
      <c r="E627">
        <v>11</v>
      </c>
      <c r="F627">
        <v>19</v>
      </c>
      <c r="G627">
        <v>2</v>
      </c>
      <c r="H627">
        <v>59</v>
      </c>
      <c r="I627">
        <f>Cocina[[#This Row],[Precio Unitario]]*Cocina[[#This Row],[Cantidad Ordenada]]</f>
        <v>38</v>
      </c>
      <c r="J627">
        <f>(Cocina[[#This Row],[Precio Unitario]]-Cocina[[#This Row],[Costo Unitario]])*Cocina[[#This Row],[Cantidad Ordenada]]</f>
        <v>16</v>
      </c>
      <c r="K627" s="4">
        <f>Cocina[[#This Row],[Ganancia neta]]/_xlfn.XLOOKUP(Cocina[[#This Row],[Número de Orden]],Sala[Número de Orden],Sala[Monto total],"fracaso",0,1)</f>
        <v>0.10126582278481013</v>
      </c>
      <c r="L627" t="s">
        <v>607</v>
      </c>
    </row>
    <row r="628" spans="1:12" x14ac:dyDescent="0.25">
      <c r="A628">
        <v>245</v>
      </c>
      <c r="B628">
        <v>11</v>
      </c>
      <c r="C628" t="s">
        <v>79</v>
      </c>
      <c r="D628" t="s">
        <v>635</v>
      </c>
      <c r="E628">
        <v>10</v>
      </c>
      <c r="F628">
        <v>18</v>
      </c>
      <c r="G628">
        <v>3</v>
      </c>
      <c r="H628">
        <v>45</v>
      </c>
      <c r="I628">
        <f>Cocina[[#This Row],[Precio Unitario]]*Cocina[[#This Row],[Cantidad Ordenada]]</f>
        <v>54</v>
      </c>
      <c r="J628">
        <f>(Cocina[[#This Row],[Precio Unitario]]-Cocina[[#This Row],[Costo Unitario]])*Cocina[[#This Row],[Cantidad Ordenada]]</f>
        <v>24</v>
      </c>
      <c r="K628" s="4">
        <f>Cocina[[#This Row],[Ganancia neta]]/_xlfn.XLOOKUP(Cocina[[#This Row],[Número de Orden]],Sala[Número de Orden],Sala[Monto total],"fracaso",0,1)</f>
        <v>8.7912087912087919E-2</v>
      </c>
      <c r="L628" t="s">
        <v>608</v>
      </c>
    </row>
    <row r="629" spans="1:12" x14ac:dyDescent="0.25">
      <c r="A629">
        <v>245</v>
      </c>
      <c r="B629">
        <v>11</v>
      </c>
      <c r="C629" t="s">
        <v>116</v>
      </c>
      <c r="D629" t="s">
        <v>620</v>
      </c>
      <c r="E629">
        <v>19</v>
      </c>
      <c r="F629">
        <v>31</v>
      </c>
      <c r="G629">
        <v>1</v>
      </c>
      <c r="H629">
        <v>23</v>
      </c>
      <c r="I629">
        <f>Cocina[[#This Row],[Precio Unitario]]*Cocina[[#This Row],[Cantidad Ordenada]]</f>
        <v>31</v>
      </c>
      <c r="J629">
        <f>(Cocina[[#This Row],[Precio Unitario]]-Cocina[[#This Row],[Costo Unitario]])*Cocina[[#This Row],[Cantidad Ordenada]]</f>
        <v>12</v>
      </c>
      <c r="K629" s="4">
        <f>Cocina[[#This Row],[Ganancia neta]]/_xlfn.XLOOKUP(Cocina[[#This Row],[Número de Orden]],Sala[Número de Orden],Sala[Monto total],"fracaso",0,1)</f>
        <v>4.3956043956043959E-2</v>
      </c>
      <c r="L629" t="s">
        <v>607</v>
      </c>
    </row>
    <row r="630" spans="1:12" x14ac:dyDescent="0.25">
      <c r="A630">
        <v>245</v>
      </c>
      <c r="B630">
        <v>11</v>
      </c>
      <c r="C630" t="s">
        <v>48</v>
      </c>
      <c r="D630" t="s">
        <v>622</v>
      </c>
      <c r="E630">
        <v>25</v>
      </c>
      <c r="F630">
        <v>40</v>
      </c>
      <c r="G630">
        <v>2</v>
      </c>
      <c r="H630">
        <v>23</v>
      </c>
      <c r="I630">
        <f>Cocina[[#This Row],[Precio Unitario]]*Cocina[[#This Row],[Cantidad Ordenada]]</f>
        <v>80</v>
      </c>
      <c r="J630">
        <f>(Cocina[[#This Row],[Precio Unitario]]-Cocina[[#This Row],[Costo Unitario]])*Cocina[[#This Row],[Cantidad Ordenada]]</f>
        <v>30</v>
      </c>
      <c r="K630" s="4">
        <f>Cocina[[#This Row],[Ganancia neta]]/_xlfn.XLOOKUP(Cocina[[#This Row],[Número de Orden]],Sala[Número de Orden],Sala[Monto total],"fracaso",0,1)</f>
        <v>0.10989010989010989</v>
      </c>
      <c r="L630" t="s">
        <v>607</v>
      </c>
    </row>
    <row r="631" spans="1:12" x14ac:dyDescent="0.25">
      <c r="A631">
        <v>245</v>
      </c>
      <c r="B631">
        <v>11</v>
      </c>
      <c r="C631" t="s">
        <v>73</v>
      </c>
      <c r="D631" t="s">
        <v>623</v>
      </c>
      <c r="E631">
        <v>22</v>
      </c>
      <c r="F631">
        <v>36</v>
      </c>
      <c r="G631">
        <v>3</v>
      </c>
      <c r="H631">
        <v>25</v>
      </c>
      <c r="I631">
        <f>Cocina[[#This Row],[Precio Unitario]]*Cocina[[#This Row],[Cantidad Ordenada]]</f>
        <v>108</v>
      </c>
      <c r="J631">
        <f>(Cocina[[#This Row],[Precio Unitario]]-Cocina[[#This Row],[Costo Unitario]])*Cocina[[#This Row],[Cantidad Ordenada]]</f>
        <v>42</v>
      </c>
      <c r="K631" s="4">
        <f>Cocina[[#This Row],[Ganancia neta]]/_xlfn.XLOOKUP(Cocina[[#This Row],[Número de Orden]],Sala[Número de Orden],Sala[Monto total],"fracaso",0,1)</f>
        <v>0.15384615384615385</v>
      </c>
      <c r="L631" t="s">
        <v>608</v>
      </c>
    </row>
    <row r="632" spans="1:12" x14ac:dyDescent="0.25">
      <c r="A632">
        <v>246</v>
      </c>
      <c r="B632">
        <v>2</v>
      </c>
      <c r="C632" t="s">
        <v>106</v>
      </c>
      <c r="D632" t="s">
        <v>621</v>
      </c>
      <c r="E632">
        <v>16</v>
      </c>
      <c r="F632">
        <v>27</v>
      </c>
      <c r="G632">
        <v>3</v>
      </c>
      <c r="H632">
        <v>36</v>
      </c>
      <c r="I632">
        <f>Cocina[[#This Row],[Precio Unitario]]*Cocina[[#This Row],[Cantidad Ordenada]]</f>
        <v>81</v>
      </c>
      <c r="J632">
        <f>(Cocina[[#This Row],[Precio Unitario]]-Cocina[[#This Row],[Costo Unitario]])*Cocina[[#This Row],[Cantidad Ordenada]]</f>
        <v>33</v>
      </c>
      <c r="K632" s="4">
        <f>Cocina[[#This Row],[Ganancia neta]]/_xlfn.XLOOKUP(Cocina[[#This Row],[Número de Orden]],Sala[Número de Orden],Sala[Monto total],"fracaso",0,1)</f>
        <v>0.10091743119266056</v>
      </c>
      <c r="L632" t="s">
        <v>608</v>
      </c>
    </row>
    <row r="633" spans="1:12" x14ac:dyDescent="0.25">
      <c r="A633">
        <v>246</v>
      </c>
      <c r="B633">
        <v>2</v>
      </c>
      <c r="C633" t="s">
        <v>158</v>
      </c>
      <c r="D633" t="s">
        <v>617</v>
      </c>
      <c r="E633">
        <v>14</v>
      </c>
      <c r="F633">
        <v>24</v>
      </c>
      <c r="G633">
        <v>2</v>
      </c>
      <c r="H633">
        <v>10</v>
      </c>
      <c r="I633">
        <f>Cocina[[#This Row],[Precio Unitario]]*Cocina[[#This Row],[Cantidad Ordenada]]</f>
        <v>48</v>
      </c>
      <c r="J633">
        <f>(Cocina[[#This Row],[Precio Unitario]]-Cocina[[#This Row],[Costo Unitario]])*Cocina[[#This Row],[Cantidad Ordenada]]</f>
        <v>20</v>
      </c>
      <c r="K633" s="4">
        <f>Cocina[[#This Row],[Ganancia neta]]/_xlfn.XLOOKUP(Cocina[[#This Row],[Número de Orden]],Sala[Número de Orden],Sala[Monto total],"fracaso",0,1)</f>
        <v>6.1162079510703363E-2</v>
      </c>
      <c r="L633" t="s">
        <v>607</v>
      </c>
    </row>
    <row r="634" spans="1:12" x14ac:dyDescent="0.25">
      <c r="A634">
        <v>246</v>
      </c>
      <c r="B634">
        <v>2</v>
      </c>
      <c r="C634" t="s">
        <v>26</v>
      </c>
      <c r="D634" t="s">
        <v>628</v>
      </c>
      <c r="E634">
        <v>21</v>
      </c>
      <c r="F634">
        <v>35</v>
      </c>
      <c r="G634">
        <v>3</v>
      </c>
      <c r="H634">
        <v>48</v>
      </c>
      <c r="I634">
        <f>Cocina[[#This Row],[Precio Unitario]]*Cocina[[#This Row],[Cantidad Ordenada]]</f>
        <v>105</v>
      </c>
      <c r="J634">
        <f>(Cocina[[#This Row],[Precio Unitario]]-Cocina[[#This Row],[Costo Unitario]])*Cocina[[#This Row],[Cantidad Ordenada]]</f>
        <v>42</v>
      </c>
      <c r="K634" s="4">
        <f>Cocina[[#This Row],[Ganancia neta]]/_xlfn.XLOOKUP(Cocina[[#This Row],[Número de Orden]],Sala[Número de Orden],Sala[Monto total],"fracaso",0,1)</f>
        <v>0.12844036697247707</v>
      </c>
      <c r="L634" t="s">
        <v>607</v>
      </c>
    </row>
    <row r="635" spans="1:12" x14ac:dyDescent="0.25">
      <c r="A635">
        <v>246</v>
      </c>
      <c r="B635">
        <v>2</v>
      </c>
      <c r="C635" t="s">
        <v>116</v>
      </c>
      <c r="D635" t="s">
        <v>620</v>
      </c>
      <c r="E635">
        <v>19</v>
      </c>
      <c r="F635">
        <v>31</v>
      </c>
      <c r="G635">
        <v>3</v>
      </c>
      <c r="H635">
        <v>52</v>
      </c>
      <c r="I635">
        <f>Cocina[[#This Row],[Precio Unitario]]*Cocina[[#This Row],[Cantidad Ordenada]]</f>
        <v>93</v>
      </c>
      <c r="J635">
        <f>(Cocina[[#This Row],[Precio Unitario]]-Cocina[[#This Row],[Costo Unitario]])*Cocina[[#This Row],[Cantidad Ordenada]]</f>
        <v>36</v>
      </c>
      <c r="K635" s="4">
        <f>Cocina[[#This Row],[Ganancia neta]]/_xlfn.XLOOKUP(Cocina[[#This Row],[Número de Orden]],Sala[Número de Orden],Sala[Monto total],"fracaso",0,1)</f>
        <v>0.11009174311926606</v>
      </c>
      <c r="L635" t="s">
        <v>607</v>
      </c>
    </row>
    <row r="636" spans="1:12" x14ac:dyDescent="0.25">
      <c r="A636">
        <v>247</v>
      </c>
      <c r="B636">
        <v>11</v>
      </c>
      <c r="C636" t="s">
        <v>261</v>
      </c>
      <c r="D636" t="s">
        <v>625</v>
      </c>
      <c r="E636">
        <v>20</v>
      </c>
      <c r="F636">
        <v>33</v>
      </c>
      <c r="G636">
        <v>2</v>
      </c>
      <c r="H636">
        <v>59</v>
      </c>
      <c r="I636">
        <f>Cocina[[#This Row],[Precio Unitario]]*Cocina[[#This Row],[Cantidad Ordenada]]</f>
        <v>66</v>
      </c>
      <c r="J636">
        <f>(Cocina[[#This Row],[Precio Unitario]]-Cocina[[#This Row],[Costo Unitario]])*Cocina[[#This Row],[Cantidad Ordenada]]</f>
        <v>26</v>
      </c>
      <c r="K636" s="4">
        <f>Cocina[[#This Row],[Ganancia neta]]/_xlfn.XLOOKUP(Cocina[[#This Row],[Número de Orden]],Sala[Número de Orden],Sala[Monto total],"fracaso",0,1)</f>
        <v>0.39393939393939392</v>
      </c>
      <c r="L636" t="s">
        <v>608</v>
      </c>
    </row>
    <row r="637" spans="1:12" x14ac:dyDescent="0.25">
      <c r="A637">
        <v>248</v>
      </c>
      <c r="B637">
        <v>12</v>
      </c>
      <c r="C637" t="s">
        <v>55</v>
      </c>
      <c r="D637" t="s">
        <v>631</v>
      </c>
      <c r="E637">
        <v>20</v>
      </c>
      <c r="F637">
        <v>34</v>
      </c>
      <c r="G637">
        <v>1</v>
      </c>
      <c r="H637">
        <v>32</v>
      </c>
      <c r="I637">
        <f>Cocina[[#This Row],[Precio Unitario]]*Cocina[[#This Row],[Cantidad Ordenada]]</f>
        <v>34</v>
      </c>
      <c r="J637">
        <f>(Cocina[[#This Row],[Precio Unitario]]-Cocina[[#This Row],[Costo Unitario]])*Cocina[[#This Row],[Cantidad Ordenada]]</f>
        <v>14</v>
      </c>
      <c r="K637" s="4">
        <f>Cocina[[#This Row],[Ganancia neta]]/_xlfn.XLOOKUP(Cocina[[#This Row],[Número de Orden]],Sala[Número de Orden],Sala[Monto total],"fracaso",0,1)</f>
        <v>6.222222222222222E-2</v>
      </c>
      <c r="L637" t="s">
        <v>608</v>
      </c>
    </row>
    <row r="638" spans="1:12" x14ac:dyDescent="0.25">
      <c r="A638">
        <v>248</v>
      </c>
      <c r="B638">
        <v>12</v>
      </c>
      <c r="C638" t="s">
        <v>38</v>
      </c>
      <c r="D638" t="s">
        <v>624</v>
      </c>
      <c r="E638">
        <v>17</v>
      </c>
      <c r="F638">
        <v>29</v>
      </c>
      <c r="G638">
        <v>3</v>
      </c>
      <c r="H638">
        <v>51</v>
      </c>
      <c r="I638">
        <f>Cocina[[#This Row],[Precio Unitario]]*Cocina[[#This Row],[Cantidad Ordenada]]</f>
        <v>87</v>
      </c>
      <c r="J638">
        <f>(Cocina[[#This Row],[Precio Unitario]]-Cocina[[#This Row],[Costo Unitario]])*Cocina[[#This Row],[Cantidad Ordenada]]</f>
        <v>36</v>
      </c>
      <c r="K638" s="4">
        <f>Cocina[[#This Row],[Ganancia neta]]/_xlfn.XLOOKUP(Cocina[[#This Row],[Número de Orden]],Sala[Número de Orden],Sala[Monto total],"fracaso",0,1)</f>
        <v>0.16</v>
      </c>
      <c r="L638" t="s">
        <v>608</v>
      </c>
    </row>
    <row r="639" spans="1:12" x14ac:dyDescent="0.25">
      <c r="A639">
        <v>248</v>
      </c>
      <c r="B639">
        <v>12</v>
      </c>
      <c r="C639" t="s">
        <v>106</v>
      </c>
      <c r="D639" t="s">
        <v>621</v>
      </c>
      <c r="E639">
        <v>16</v>
      </c>
      <c r="F639">
        <v>27</v>
      </c>
      <c r="G639">
        <v>2</v>
      </c>
      <c r="H639">
        <v>6</v>
      </c>
      <c r="I639">
        <f>Cocina[[#This Row],[Precio Unitario]]*Cocina[[#This Row],[Cantidad Ordenada]]</f>
        <v>54</v>
      </c>
      <c r="J639">
        <f>(Cocina[[#This Row],[Precio Unitario]]-Cocina[[#This Row],[Costo Unitario]])*Cocina[[#This Row],[Cantidad Ordenada]]</f>
        <v>22</v>
      </c>
      <c r="K639" s="4">
        <f>Cocina[[#This Row],[Ganancia neta]]/_xlfn.XLOOKUP(Cocina[[#This Row],[Número de Orden]],Sala[Número de Orden],Sala[Monto total],"fracaso",0,1)</f>
        <v>9.7777777777777783E-2</v>
      </c>
      <c r="L639" t="s">
        <v>608</v>
      </c>
    </row>
    <row r="640" spans="1:12" x14ac:dyDescent="0.25">
      <c r="A640">
        <v>248</v>
      </c>
      <c r="B640">
        <v>12</v>
      </c>
      <c r="C640" t="s">
        <v>122</v>
      </c>
      <c r="D640" t="s">
        <v>637</v>
      </c>
      <c r="E640">
        <v>15</v>
      </c>
      <c r="F640">
        <v>25</v>
      </c>
      <c r="G640">
        <v>2</v>
      </c>
      <c r="H640">
        <v>31</v>
      </c>
      <c r="I640">
        <f>Cocina[[#This Row],[Precio Unitario]]*Cocina[[#This Row],[Cantidad Ordenada]]</f>
        <v>50</v>
      </c>
      <c r="J640">
        <f>(Cocina[[#This Row],[Precio Unitario]]-Cocina[[#This Row],[Costo Unitario]])*Cocina[[#This Row],[Cantidad Ordenada]]</f>
        <v>20</v>
      </c>
      <c r="K640" s="4">
        <f>Cocina[[#This Row],[Ganancia neta]]/_xlfn.XLOOKUP(Cocina[[#This Row],[Número de Orden]],Sala[Número de Orden],Sala[Monto total],"fracaso",0,1)</f>
        <v>8.8888888888888892E-2</v>
      </c>
      <c r="L640" t="s">
        <v>607</v>
      </c>
    </row>
    <row r="641" spans="1:12" x14ac:dyDescent="0.25">
      <c r="A641">
        <v>249</v>
      </c>
      <c r="B641">
        <v>8</v>
      </c>
      <c r="C641" t="s">
        <v>203</v>
      </c>
      <c r="D641" t="s">
        <v>630</v>
      </c>
      <c r="E641">
        <v>13</v>
      </c>
      <c r="F641">
        <v>22</v>
      </c>
      <c r="G641">
        <v>2</v>
      </c>
      <c r="H641">
        <v>51</v>
      </c>
      <c r="I641">
        <f>Cocina[[#This Row],[Precio Unitario]]*Cocina[[#This Row],[Cantidad Ordenada]]</f>
        <v>44</v>
      </c>
      <c r="J641">
        <f>(Cocina[[#This Row],[Precio Unitario]]-Cocina[[#This Row],[Costo Unitario]])*Cocina[[#This Row],[Cantidad Ordenada]]</f>
        <v>18</v>
      </c>
      <c r="K641" s="4">
        <f>Cocina[[#This Row],[Ganancia neta]]/_xlfn.XLOOKUP(Cocina[[#This Row],[Número de Orden]],Sala[Número de Orden],Sala[Monto total],"fracaso",0,1)</f>
        <v>0.22500000000000001</v>
      </c>
      <c r="L641" t="s">
        <v>608</v>
      </c>
    </row>
    <row r="642" spans="1:12" x14ac:dyDescent="0.25">
      <c r="A642">
        <v>249</v>
      </c>
      <c r="B642">
        <v>8</v>
      </c>
      <c r="C642" t="s">
        <v>79</v>
      </c>
      <c r="D642" t="s">
        <v>635</v>
      </c>
      <c r="E642">
        <v>10</v>
      </c>
      <c r="F642">
        <v>18</v>
      </c>
      <c r="G642">
        <v>2</v>
      </c>
      <c r="H642">
        <v>58</v>
      </c>
      <c r="I642">
        <f>Cocina[[#This Row],[Precio Unitario]]*Cocina[[#This Row],[Cantidad Ordenada]]</f>
        <v>36</v>
      </c>
      <c r="J642">
        <f>(Cocina[[#This Row],[Precio Unitario]]-Cocina[[#This Row],[Costo Unitario]])*Cocina[[#This Row],[Cantidad Ordenada]]</f>
        <v>16</v>
      </c>
      <c r="K642" s="4">
        <f>Cocina[[#This Row],[Ganancia neta]]/_xlfn.XLOOKUP(Cocina[[#This Row],[Número de Orden]],Sala[Número de Orden],Sala[Monto total],"fracaso",0,1)</f>
        <v>0.2</v>
      </c>
      <c r="L642" t="s">
        <v>607</v>
      </c>
    </row>
    <row r="643" spans="1:12" x14ac:dyDescent="0.25">
      <c r="A643">
        <v>250</v>
      </c>
      <c r="B643">
        <v>8</v>
      </c>
      <c r="C643" t="s">
        <v>146</v>
      </c>
      <c r="D643" t="s">
        <v>632</v>
      </c>
      <c r="E643">
        <v>12</v>
      </c>
      <c r="F643">
        <v>20</v>
      </c>
      <c r="G643">
        <v>1</v>
      </c>
      <c r="H643">
        <v>29</v>
      </c>
      <c r="I643">
        <f>Cocina[[#This Row],[Precio Unitario]]*Cocina[[#This Row],[Cantidad Ordenada]]</f>
        <v>20</v>
      </c>
      <c r="J643">
        <f>(Cocina[[#This Row],[Precio Unitario]]-Cocina[[#This Row],[Costo Unitario]])*Cocina[[#This Row],[Cantidad Ordenada]]</f>
        <v>8</v>
      </c>
      <c r="K643" s="4">
        <f>Cocina[[#This Row],[Ganancia neta]]/_xlfn.XLOOKUP(Cocina[[#This Row],[Número de Orden]],Sala[Número de Orden],Sala[Monto total],"fracaso",0,1)</f>
        <v>0.4</v>
      </c>
      <c r="L643" t="s">
        <v>608</v>
      </c>
    </row>
    <row r="644" spans="1:12" x14ac:dyDescent="0.25">
      <c r="A644">
        <v>251</v>
      </c>
      <c r="B644">
        <v>12</v>
      </c>
      <c r="C644" t="s">
        <v>155</v>
      </c>
      <c r="D644" t="s">
        <v>636</v>
      </c>
      <c r="E644">
        <v>15</v>
      </c>
      <c r="F644">
        <v>26</v>
      </c>
      <c r="G644">
        <v>1</v>
      </c>
      <c r="H644">
        <v>25</v>
      </c>
      <c r="I644">
        <f>Cocina[[#This Row],[Precio Unitario]]*Cocina[[#This Row],[Cantidad Ordenada]]</f>
        <v>26</v>
      </c>
      <c r="J644">
        <f>(Cocina[[#This Row],[Precio Unitario]]-Cocina[[#This Row],[Costo Unitario]])*Cocina[[#This Row],[Cantidad Ordenada]]</f>
        <v>11</v>
      </c>
      <c r="K644" s="4">
        <f>Cocina[[#This Row],[Ganancia neta]]/_xlfn.XLOOKUP(Cocina[[#This Row],[Número de Orden]],Sala[Número de Orden],Sala[Monto total],"fracaso",0,1)</f>
        <v>0.10091743119266056</v>
      </c>
      <c r="L644" t="s">
        <v>608</v>
      </c>
    </row>
    <row r="645" spans="1:12" x14ac:dyDescent="0.25">
      <c r="A645">
        <v>251</v>
      </c>
      <c r="B645">
        <v>12</v>
      </c>
      <c r="C645" t="s">
        <v>203</v>
      </c>
      <c r="D645" t="s">
        <v>630</v>
      </c>
      <c r="E645">
        <v>13</v>
      </c>
      <c r="F645">
        <v>22</v>
      </c>
      <c r="G645">
        <v>1</v>
      </c>
      <c r="H645">
        <v>34</v>
      </c>
      <c r="I645">
        <f>Cocina[[#This Row],[Precio Unitario]]*Cocina[[#This Row],[Cantidad Ordenada]]</f>
        <v>22</v>
      </c>
      <c r="J645">
        <f>(Cocina[[#This Row],[Precio Unitario]]-Cocina[[#This Row],[Costo Unitario]])*Cocina[[#This Row],[Cantidad Ordenada]]</f>
        <v>9</v>
      </c>
      <c r="K645" s="4">
        <f>Cocina[[#This Row],[Ganancia neta]]/_xlfn.XLOOKUP(Cocina[[#This Row],[Número de Orden]],Sala[Número de Orden],Sala[Monto total],"fracaso",0,1)</f>
        <v>8.2568807339449546E-2</v>
      </c>
      <c r="L645" t="s">
        <v>607</v>
      </c>
    </row>
    <row r="646" spans="1:12" x14ac:dyDescent="0.25">
      <c r="A646">
        <v>251</v>
      </c>
      <c r="B646">
        <v>12</v>
      </c>
      <c r="C646" t="s">
        <v>200</v>
      </c>
      <c r="D646" t="s">
        <v>633</v>
      </c>
      <c r="E646">
        <v>14</v>
      </c>
      <c r="F646">
        <v>23</v>
      </c>
      <c r="G646">
        <v>1</v>
      </c>
      <c r="H646">
        <v>23</v>
      </c>
      <c r="I646">
        <f>Cocina[[#This Row],[Precio Unitario]]*Cocina[[#This Row],[Cantidad Ordenada]]</f>
        <v>23</v>
      </c>
      <c r="J646">
        <f>(Cocina[[#This Row],[Precio Unitario]]-Cocina[[#This Row],[Costo Unitario]])*Cocina[[#This Row],[Cantidad Ordenada]]</f>
        <v>9</v>
      </c>
      <c r="K646" s="4">
        <f>Cocina[[#This Row],[Ganancia neta]]/_xlfn.XLOOKUP(Cocina[[#This Row],[Número de Orden]],Sala[Número de Orden],Sala[Monto total],"fracaso",0,1)</f>
        <v>8.2568807339449546E-2</v>
      </c>
      <c r="L646" t="s">
        <v>608</v>
      </c>
    </row>
    <row r="647" spans="1:12" x14ac:dyDescent="0.25">
      <c r="A647">
        <v>251</v>
      </c>
      <c r="B647">
        <v>12</v>
      </c>
      <c r="C647" t="s">
        <v>112</v>
      </c>
      <c r="D647" t="s">
        <v>627</v>
      </c>
      <c r="E647">
        <v>11</v>
      </c>
      <c r="F647">
        <v>19</v>
      </c>
      <c r="G647">
        <v>2</v>
      </c>
      <c r="H647">
        <v>40</v>
      </c>
      <c r="I647">
        <f>Cocina[[#This Row],[Precio Unitario]]*Cocina[[#This Row],[Cantidad Ordenada]]</f>
        <v>38</v>
      </c>
      <c r="J647">
        <f>(Cocina[[#This Row],[Precio Unitario]]-Cocina[[#This Row],[Costo Unitario]])*Cocina[[#This Row],[Cantidad Ordenada]]</f>
        <v>16</v>
      </c>
      <c r="K647" s="4">
        <f>Cocina[[#This Row],[Ganancia neta]]/_xlfn.XLOOKUP(Cocina[[#This Row],[Número de Orden]],Sala[Número de Orden],Sala[Monto total],"fracaso",0,1)</f>
        <v>0.14678899082568808</v>
      </c>
      <c r="L647" t="s">
        <v>608</v>
      </c>
    </row>
    <row r="648" spans="1:12" x14ac:dyDescent="0.25">
      <c r="A648">
        <v>252</v>
      </c>
      <c r="B648">
        <v>4</v>
      </c>
      <c r="C648" t="s">
        <v>122</v>
      </c>
      <c r="D648" t="s">
        <v>637</v>
      </c>
      <c r="E648">
        <v>15</v>
      </c>
      <c r="F648">
        <v>25</v>
      </c>
      <c r="G648">
        <v>2</v>
      </c>
      <c r="H648">
        <v>53</v>
      </c>
      <c r="I648">
        <f>Cocina[[#This Row],[Precio Unitario]]*Cocina[[#This Row],[Cantidad Ordenada]]</f>
        <v>50</v>
      </c>
      <c r="J648">
        <f>(Cocina[[#This Row],[Precio Unitario]]-Cocina[[#This Row],[Costo Unitario]])*Cocina[[#This Row],[Cantidad Ordenada]]</f>
        <v>20</v>
      </c>
      <c r="K648" s="4">
        <f>Cocina[[#This Row],[Ganancia neta]]/_xlfn.XLOOKUP(Cocina[[#This Row],[Número de Orden]],Sala[Número de Orden],Sala[Monto total],"fracaso",0,1)</f>
        <v>0.19607843137254902</v>
      </c>
      <c r="L648" t="s">
        <v>608</v>
      </c>
    </row>
    <row r="649" spans="1:12" x14ac:dyDescent="0.25">
      <c r="A649">
        <v>252</v>
      </c>
      <c r="B649">
        <v>4</v>
      </c>
      <c r="C649" t="s">
        <v>155</v>
      </c>
      <c r="D649" t="s">
        <v>636</v>
      </c>
      <c r="E649">
        <v>15</v>
      </c>
      <c r="F649">
        <v>26</v>
      </c>
      <c r="G649">
        <v>2</v>
      </c>
      <c r="H649">
        <v>31</v>
      </c>
      <c r="I649">
        <f>Cocina[[#This Row],[Precio Unitario]]*Cocina[[#This Row],[Cantidad Ordenada]]</f>
        <v>52</v>
      </c>
      <c r="J649">
        <f>(Cocina[[#This Row],[Precio Unitario]]-Cocina[[#This Row],[Costo Unitario]])*Cocina[[#This Row],[Cantidad Ordenada]]</f>
        <v>22</v>
      </c>
      <c r="K649" s="4">
        <f>Cocina[[#This Row],[Ganancia neta]]/_xlfn.XLOOKUP(Cocina[[#This Row],[Número de Orden]],Sala[Número de Orden],Sala[Monto total],"fracaso",0,1)</f>
        <v>0.21568627450980393</v>
      </c>
      <c r="L649" t="s">
        <v>607</v>
      </c>
    </row>
    <row r="650" spans="1:12" x14ac:dyDescent="0.25">
      <c r="A650">
        <v>253</v>
      </c>
      <c r="B650">
        <v>8</v>
      </c>
      <c r="C650" t="s">
        <v>122</v>
      </c>
      <c r="D650" t="s">
        <v>637</v>
      </c>
      <c r="E650">
        <v>15</v>
      </c>
      <c r="F650">
        <v>25</v>
      </c>
      <c r="G650">
        <v>1</v>
      </c>
      <c r="H650">
        <v>18</v>
      </c>
      <c r="I650">
        <f>Cocina[[#This Row],[Precio Unitario]]*Cocina[[#This Row],[Cantidad Ordenada]]</f>
        <v>25</v>
      </c>
      <c r="J650">
        <f>(Cocina[[#This Row],[Precio Unitario]]-Cocina[[#This Row],[Costo Unitario]])*Cocina[[#This Row],[Cantidad Ordenada]]</f>
        <v>10</v>
      </c>
      <c r="K650" s="4">
        <f>Cocina[[#This Row],[Ganancia neta]]/_xlfn.XLOOKUP(Cocina[[#This Row],[Número de Orden]],Sala[Número de Orden],Sala[Monto total],"fracaso",0,1)</f>
        <v>6.4935064935064929E-2</v>
      </c>
      <c r="L650" t="s">
        <v>607</v>
      </c>
    </row>
    <row r="651" spans="1:12" x14ac:dyDescent="0.25">
      <c r="A651">
        <v>253</v>
      </c>
      <c r="B651">
        <v>8</v>
      </c>
      <c r="C651" t="s">
        <v>70</v>
      </c>
      <c r="D651" t="s">
        <v>634</v>
      </c>
      <c r="E651">
        <v>13</v>
      </c>
      <c r="F651">
        <v>21</v>
      </c>
      <c r="G651">
        <v>2</v>
      </c>
      <c r="H651">
        <v>8</v>
      </c>
      <c r="I651">
        <f>Cocina[[#This Row],[Precio Unitario]]*Cocina[[#This Row],[Cantidad Ordenada]]</f>
        <v>42</v>
      </c>
      <c r="J651">
        <f>(Cocina[[#This Row],[Precio Unitario]]-Cocina[[#This Row],[Costo Unitario]])*Cocina[[#This Row],[Cantidad Ordenada]]</f>
        <v>16</v>
      </c>
      <c r="K651" s="4">
        <f>Cocina[[#This Row],[Ganancia neta]]/_xlfn.XLOOKUP(Cocina[[#This Row],[Número de Orden]],Sala[Número de Orden],Sala[Monto total],"fracaso",0,1)</f>
        <v>0.1038961038961039</v>
      </c>
      <c r="L651" t="s">
        <v>607</v>
      </c>
    </row>
    <row r="652" spans="1:12" x14ac:dyDescent="0.25">
      <c r="A652">
        <v>253</v>
      </c>
      <c r="B652">
        <v>8</v>
      </c>
      <c r="C652" t="s">
        <v>38</v>
      </c>
      <c r="D652" t="s">
        <v>624</v>
      </c>
      <c r="E652">
        <v>17</v>
      </c>
      <c r="F652">
        <v>29</v>
      </c>
      <c r="G652">
        <v>3</v>
      </c>
      <c r="H652">
        <v>29</v>
      </c>
      <c r="I652">
        <f>Cocina[[#This Row],[Precio Unitario]]*Cocina[[#This Row],[Cantidad Ordenada]]</f>
        <v>87</v>
      </c>
      <c r="J652">
        <f>(Cocina[[#This Row],[Precio Unitario]]-Cocina[[#This Row],[Costo Unitario]])*Cocina[[#This Row],[Cantidad Ordenada]]</f>
        <v>36</v>
      </c>
      <c r="K652" s="4">
        <f>Cocina[[#This Row],[Ganancia neta]]/_xlfn.XLOOKUP(Cocina[[#This Row],[Número de Orden]],Sala[Número de Orden],Sala[Monto total],"fracaso",0,1)</f>
        <v>0.23376623376623376</v>
      </c>
      <c r="L652" t="s">
        <v>608</v>
      </c>
    </row>
    <row r="653" spans="1:12" x14ac:dyDescent="0.25">
      <c r="A653">
        <v>254</v>
      </c>
      <c r="B653">
        <v>10</v>
      </c>
      <c r="C653" t="s">
        <v>116</v>
      </c>
      <c r="D653" t="s">
        <v>620</v>
      </c>
      <c r="E653">
        <v>19</v>
      </c>
      <c r="F653">
        <v>31</v>
      </c>
      <c r="G653">
        <v>3</v>
      </c>
      <c r="H653">
        <v>33</v>
      </c>
      <c r="I653">
        <f>Cocina[[#This Row],[Precio Unitario]]*Cocina[[#This Row],[Cantidad Ordenada]]</f>
        <v>93</v>
      </c>
      <c r="J653">
        <f>(Cocina[[#This Row],[Precio Unitario]]-Cocina[[#This Row],[Costo Unitario]])*Cocina[[#This Row],[Cantidad Ordenada]]</f>
        <v>36</v>
      </c>
      <c r="K653" s="4">
        <f>Cocina[[#This Row],[Ganancia neta]]/_xlfn.XLOOKUP(Cocina[[#This Row],[Número de Orden]],Sala[Número de Orden],Sala[Monto total],"fracaso",0,1)</f>
        <v>0.12121212121212122</v>
      </c>
      <c r="L653" t="s">
        <v>607</v>
      </c>
    </row>
    <row r="654" spans="1:12" x14ac:dyDescent="0.25">
      <c r="A654">
        <v>254</v>
      </c>
      <c r="B654">
        <v>10</v>
      </c>
      <c r="C654" t="s">
        <v>155</v>
      </c>
      <c r="D654" t="s">
        <v>636</v>
      </c>
      <c r="E654">
        <v>15</v>
      </c>
      <c r="F654">
        <v>26</v>
      </c>
      <c r="G654">
        <v>2</v>
      </c>
      <c r="H654">
        <v>10</v>
      </c>
      <c r="I654">
        <f>Cocina[[#This Row],[Precio Unitario]]*Cocina[[#This Row],[Cantidad Ordenada]]</f>
        <v>52</v>
      </c>
      <c r="J654">
        <f>(Cocina[[#This Row],[Precio Unitario]]-Cocina[[#This Row],[Costo Unitario]])*Cocina[[#This Row],[Cantidad Ordenada]]</f>
        <v>22</v>
      </c>
      <c r="K654" s="4">
        <f>Cocina[[#This Row],[Ganancia neta]]/_xlfn.XLOOKUP(Cocina[[#This Row],[Número de Orden]],Sala[Número de Orden],Sala[Monto total],"fracaso",0,1)</f>
        <v>7.407407407407407E-2</v>
      </c>
      <c r="L654" t="s">
        <v>608</v>
      </c>
    </row>
    <row r="655" spans="1:12" x14ac:dyDescent="0.25">
      <c r="A655">
        <v>254</v>
      </c>
      <c r="B655">
        <v>10</v>
      </c>
      <c r="C655" t="s">
        <v>55</v>
      </c>
      <c r="D655" t="s">
        <v>631</v>
      </c>
      <c r="E655">
        <v>20</v>
      </c>
      <c r="F655">
        <v>34</v>
      </c>
      <c r="G655">
        <v>2</v>
      </c>
      <c r="H655">
        <v>56</v>
      </c>
      <c r="I655">
        <f>Cocina[[#This Row],[Precio Unitario]]*Cocina[[#This Row],[Cantidad Ordenada]]</f>
        <v>68</v>
      </c>
      <c r="J655">
        <f>(Cocina[[#This Row],[Precio Unitario]]-Cocina[[#This Row],[Costo Unitario]])*Cocina[[#This Row],[Cantidad Ordenada]]</f>
        <v>28</v>
      </c>
      <c r="K655" s="4">
        <f>Cocina[[#This Row],[Ganancia neta]]/_xlfn.XLOOKUP(Cocina[[#This Row],[Número de Orden]],Sala[Número de Orden],Sala[Monto total],"fracaso",0,1)</f>
        <v>9.4276094276094277E-2</v>
      </c>
      <c r="L655" t="s">
        <v>607</v>
      </c>
    </row>
    <row r="656" spans="1:12" x14ac:dyDescent="0.25">
      <c r="A656">
        <v>254</v>
      </c>
      <c r="B656">
        <v>10</v>
      </c>
      <c r="C656" t="s">
        <v>42</v>
      </c>
      <c r="D656" t="s">
        <v>626</v>
      </c>
      <c r="E656">
        <v>16</v>
      </c>
      <c r="F656">
        <v>28</v>
      </c>
      <c r="G656">
        <v>3</v>
      </c>
      <c r="H656">
        <v>42</v>
      </c>
      <c r="I656">
        <f>Cocina[[#This Row],[Precio Unitario]]*Cocina[[#This Row],[Cantidad Ordenada]]</f>
        <v>84</v>
      </c>
      <c r="J656">
        <f>(Cocina[[#This Row],[Precio Unitario]]-Cocina[[#This Row],[Costo Unitario]])*Cocina[[#This Row],[Cantidad Ordenada]]</f>
        <v>36</v>
      </c>
      <c r="K656" s="4">
        <f>Cocina[[#This Row],[Ganancia neta]]/_xlfn.XLOOKUP(Cocina[[#This Row],[Número de Orden]],Sala[Número de Orden],Sala[Monto total],"fracaso",0,1)</f>
        <v>0.12121212121212122</v>
      </c>
      <c r="L656" t="s">
        <v>608</v>
      </c>
    </row>
    <row r="657" spans="1:12" x14ac:dyDescent="0.25">
      <c r="A657">
        <v>255</v>
      </c>
      <c r="B657">
        <v>8</v>
      </c>
      <c r="C657" t="s">
        <v>122</v>
      </c>
      <c r="D657" t="s">
        <v>637</v>
      </c>
      <c r="E657">
        <v>15</v>
      </c>
      <c r="F657">
        <v>25</v>
      </c>
      <c r="G657">
        <v>1</v>
      </c>
      <c r="H657">
        <v>37</v>
      </c>
      <c r="I657">
        <f>Cocina[[#This Row],[Precio Unitario]]*Cocina[[#This Row],[Cantidad Ordenada]]</f>
        <v>25</v>
      </c>
      <c r="J657">
        <f>(Cocina[[#This Row],[Precio Unitario]]-Cocina[[#This Row],[Costo Unitario]])*Cocina[[#This Row],[Cantidad Ordenada]]</f>
        <v>10</v>
      </c>
      <c r="K657" s="4">
        <f>Cocina[[#This Row],[Ganancia neta]]/_xlfn.XLOOKUP(Cocina[[#This Row],[Número de Orden]],Sala[Número de Orden],Sala[Monto total],"fracaso",0,1)</f>
        <v>0.4</v>
      </c>
      <c r="L657" t="s">
        <v>607</v>
      </c>
    </row>
    <row r="658" spans="1:12" x14ac:dyDescent="0.25">
      <c r="A658">
        <v>256</v>
      </c>
      <c r="B658">
        <v>5</v>
      </c>
      <c r="C658" t="s">
        <v>70</v>
      </c>
      <c r="D658" t="s">
        <v>634</v>
      </c>
      <c r="E658">
        <v>13</v>
      </c>
      <c r="F658">
        <v>21</v>
      </c>
      <c r="G658">
        <v>1</v>
      </c>
      <c r="H658">
        <v>16</v>
      </c>
      <c r="I658">
        <f>Cocina[[#This Row],[Precio Unitario]]*Cocina[[#This Row],[Cantidad Ordenada]]</f>
        <v>21</v>
      </c>
      <c r="J658">
        <f>(Cocina[[#This Row],[Precio Unitario]]-Cocina[[#This Row],[Costo Unitario]])*Cocina[[#This Row],[Cantidad Ordenada]]</f>
        <v>8</v>
      </c>
      <c r="K658" s="4">
        <f>Cocina[[#This Row],[Ganancia neta]]/_xlfn.XLOOKUP(Cocina[[#This Row],[Número de Orden]],Sala[Número de Orden],Sala[Monto total],"fracaso",0,1)</f>
        <v>0.38095238095238093</v>
      </c>
      <c r="L658" t="s">
        <v>607</v>
      </c>
    </row>
    <row r="659" spans="1:12" x14ac:dyDescent="0.25">
      <c r="A659">
        <v>257</v>
      </c>
      <c r="B659">
        <v>12</v>
      </c>
      <c r="C659" t="s">
        <v>200</v>
      </c>
      <c r="D659" t="s">
        <v>633</v>
      </c>
      <c r="E659">
        <v>14</v>
      </c>
      <c r="F659">
        <v>23</v>
      </c>
      <c r="G659">
        <v>2</v>
      </c>
      <c r="H659">
        <v>28</v>
      </c>
      <c r="I659">
        <f>Cocina[[#This Row],[Precio Unitario]]*Cocina[[#This Row],[Cantidad Ordenada]]</f>
        <v>46</v>
      </c>
      <c r="J659">
        <f>(Cocina[[#This Row],[Precio Unitario]]-Cocina[[#This Row],[Costo Unitario]])*Cocina[[#This Row],[Cantidad Ordenada]]</f>
        <v>18</v>
      </c>
      <c r="K659" s="4">
        <f>Cocina[[#This Row],[Ganancia neta]]/_xlfn.XLOOKUP(Cocina[[#This Row],[Número de Orden]],Sala[Número de Orden],Sala[Monto total],"fracaso",0,1)</f>
        <v>0.39130434782608697</v>
      </c>
      <c r="L659" t="s">
        <v>608</v>
      </c>
    </row>
    <row r="660" spans="1:12" x14ac:dyDescent="0.25">
      <c r="A660">
        <v>258</v>
      </c>
      <c r="B660">
        <v>12</v>
      </c>
      <c r="C660" t="s">
        <v>122</v>
      </c>
      <c r="D660" t="s">
        <v>637</v>
      </c>
      <c r="E660">
        <v>15</v>
      </c>
      <c r="F660">
        <v>25</v>
      </c>
      <c r="G660">
        <v>1</v>
      </c>
      <c r="H660">
        <v>59</v>
      </c>
      <c r="I660">
        <f>Cocina[[#This Row],[Precio Unitario]]*Cocina[[#This Row],[Cantidad Ordenada]]</f>
        <v>25</v>
      </c>
      <c r="J660">
        <f>(Cocina[[#This Row],[Precio Unitario]]-Cocina[[#This Row],[Costo Unitario]])*Cocina[[#This Row],[Cantidad Ordenada]]</f>
        <v>10</v>
      </c>
      <c r="K660" s="4">
        <f>Cocina[[#This Row],[Ganancia neta]]/_xlfn.XLOOKUP(Cocina[[#This Row],[Número de Orden]],Sala[Número de Orden],Sala[Monto total],"fracaso",0,1)</f>
        <v>8.5470085470085472E-2</v>
      </c>
      <c r="L660" t="s">
        <v>607</v>
      </c>
    </row>
    <row r="661" spans="1:12" x14ac:dyDescent="0.25">
      <c r="A661">
        <v>258</v>
      </c>
      <c r="B661">
        <v>12</v>
      </c>
      <c r="C661" t="s">
        <v>146</v>
      </c>
      <c r="D661" t="s">
        <v>632</v>
      </c>
      <c r="E661">
        <v>12</v>
      </c>
      <c r="F661">
        <v>20</v>
      </c>
      <c r="G661">
        <v>1</v>
      </c>
      <c r="H661">
        <v>31</v>
      </c>
      <c r="I661">
        <f>Cocina[[#This Row],[Precio Unitario]]*Cocina[[#This Row],[Cantidad Ordenada]]</f>
        <v>20</v>
      </c>
      <c r="J661">
        <f>(Cocina[[#This Row],[Precio Unitario]]-Cocina[[#This Row],[Costo Unitario]])*Cocina[[#This Row],[Cantidad Ordenada]]</f>
        <v>8</v>
      </c>
      <c r="K661" s="4">
        <f>Cocina[[#This Row],[Ganancia neta]]/_xlfn.XLOOKUP(Cocina[[#This Row],[Número de Orden]],Sala[Número de Orden],Sala[Monto total],"fracaso",0,1)</f>
        <v>6.8376068376068383E-2</v>
      </c>
      <c r="L661" t="s">
        <v>607</v>
      </c>
    </row>
    <row r="662" spans="1:12" x14ac:dyDescent="0.25">
      <c r="A662">
        <v>258</v>
      </c>
      <c r="B662">
        <v>12</v>
      </c>
      <c r="C662" t="s">
        <v>247</v>
      </c>
      <c r="D662" t="s">
        <v>629</v>
      </c>
      <c r="E662">
        <v>19</v>
      </c>
      <c r="F662">
        <v>32</v>
      </c>
      <c r="G662">
        <v>1</v>
      </c>
      <c r="H662">
        <v>5</v>
      </c>
      <c r="I662">
        <f>Cocina[[#This Row],[Precio Unitario]]*Cocina[[#This Row],[Cantidad Ordenada]]</f>
        <v>32</v>
      </c>
      <c r="J662">
        <f>(Cocina[[#This Row],[Precio Unitario]]-Cocina[[#This Row],[Costo Unitario]])*Cocina[[#This Row],[Cantidad Ordenada]]</f>
        <v>13</v>
      </c>
      <c r="K662" s="4">
        <f>Cocina[[#This Row],[Ganancia neta]]/_xlfn.XLOOKUP(Cocina[[#This Row],[Número de Orden]],Sala[Número de Orden],Sala[Monto total],"fracaso",0,1)</f>
        <v>0.1111111111111111</v>
      </c>
      <c r="L662" t="s">
        <v>607</v>
      </c>
    </row>
    <row r="663" spans="1:12" x14ac:dyDescent="0.25">
      <c r="A663">
        <v>258</v>
      </c>
      <c r="B663">
        <v>12</v>
      </c>
      <c r="C663" t="s">
        <v>48</v>
      </c>
      <c r="D663" t="s">
        <v>622</v>
      </c>
      <c r="E663">
        <v>25</v>
      </c>
      <c r="F663">
        <v>40</v>
      </c>
      <c r="G663">
        <v>1</v>
      </c>
      <c r="H663">
        <v>10</v>
      </c>
      <c r="I663">
        <f>Cocina[[#This Row],[Precio Unitario]]*Cocina[[#This Row],[Cantidad Ordenada]]</f>
        <v>40</v>
      </c>
      <c r="J663">
        <f>(Cocina[[#This Row],[Precio Unitario]]-Cocina[[#This Row],[Costo Unitario]])*Cocina[[#This Row],[Cantidad Ordenada]]</f>
        <v>15</v>
      </c>
      <c r="K663" s="4">
        <f>Cocina[[#This Row],[Ganancia neta]]/_xlfn.XLOOKUP(Cocina[[#This Row],[Número de Orden]],Sala[Número de Orden],Sala[Monto total],"fracaso",0,1)</f>
        <v>0.12820512820512819</v>
      </c>
      <c r="L663" t="s">
        <v>607</v>
      </c>
    </row>
    <row r="664" spans="1:12" x14ac:dyDescent="0.25">
      <c r="A664">
        <v>259</v>
      </c>
      <c r="B664">
        <v>10</v>
      </c>
      <c r="C664" t="s">
        <v>106</v>
      </c>
      <c r="D664" t="s">
        <v>621</v>
      </c>
      <c r="E664">
        <v>16</v>
      </c>
      <c r="F664">
        <v>27</v>
      </c>
      <c r="G664">
        <v>3</v>
      </c>
      <c r="H664">
        <v>11</v>
      </c>
      <c r="I664">
        <f>Cocina[[#This Row],[Precio Unitario]]*Cocina[[#This Row],[Cantidad Ordenada]]</f>
        <v>81</v>
      </c>
      <c r="J664">
        <f>(Cocina[[#This Row],[Precio Unitario]]-Cocina[[#This Row],[Costo Unitario]])*Cocina[[#This Row],[Cantidad Ordenada]]</f>
        <v>33</v>
      </c>
      <c r="K664" s="4">
        <f>Cocina[[#This Row],[Ganancia neta]]/_xlfn.XLOOKUP(Cocina[[#This Row],[Número de Orden]],Sala[Número de Orden],Sala[Monto total],"fracaso",0,1)</f>
        <v>0.40740740740740738</v>
      </c>
      <c r="L664" t="s">
        <v>608</v>
      </c>
    </row>
    <row r="665" spans="1:12" x14ac:dyDescent="0.25">
      <c r="A665">
        <v>260</v>
      </c>
      <c r="B665">
        <v>20</v>
      </c>
      <c r="C665" t="s">
        <v>200</v>
      </c>
      <c r="D665" t="s">
        <v>633</v>
      </c>
      <c r="E665">
        <v>14</v>
      </c>
      <c r="F665">
        <v>23</v>
      </c>
      <c r="G665">
        <v>3</v>
      </c>
      <c r="H665">
        <v>49</v>
      </c>
      <c r="I665">
        <f>Cocina[[#This Row],[Precio Unitario]]*Cocina[[#This Row],[Cantidad Ordenada]]</f>
        <v>69</v>
      </c>
      <c r="J665">
        <f>(Cocina[[#This Row],[Precio Unitario]]-Cocina[[#This Row],[Costo Unitario]])*Cocina[[#This Row],[Cantidad Ordenada]]</f>
        <v>27</v>
      </c>
      <c r="K665" s="4">
        <f>Cocina[[#This Row],[Ganancia neta]]/_xlfn.XLOOKUP(Cocina[[#This Row],[Número de Orden]],Sala[Número de Orden],Sala[Monto total],"fracaso",0,1)</f>
        <v>0.39130434782608697</v>
      </c>
      <c r="L665" t="s">
        <v>608</v>
      </c>
    </row>
    <row r="666" spans="1:12" x14ac:dyDescent="0.25">
      <c r="A666">
        <v>261</v>
      </c>
      <c r="B666">
        <v>8</v>
      </c>
      <c r="C666" t="s">
        <v>247</v>
      </c>
      <c r="D666" t="s">
        <v>629</v>
      </c>
      <c r="E666">
        <v>19</v>
      </c>
      <c r="F666">
        <v>32</v>
      </c>
      <c r="G666">
        <v>3</v>
      </c>
      <c r="H666">
        <v>19</v>
      </c>
      <c r="I666">
        <f>Cocina[[#This Row],[Precio Unitario]]*Cocina[[#This Row],[Cantidad Ordenada]]</f>
        <v>96</v>
      </c>
      <c r="J666">
        <f>(Cocina[[#This Row],[Precio Unitario]]-Cocina[[#This Row],[Costo Unitario]])*Cocina[[#This Row],[Cantidad Ordenada]]</f>
        <v>39</v>
      </c>
      <c r="K666" s="4">
        <f>Cocina[[#This Row],[Ganancia neta]]/_xlfn.XLOOKUP(Cocina[[#This Row],[Número de Orden]],Sala[Número de Orden],Sala[Monto total],"fracaso",0,1)</f>
        <v>0.25324675324675322</v>
      </c>
      <c r="L666" t="s">
        <v>608</v>
      </c>
    </row>
    <row r="667" spans="1:12" x14ac:dyDescent="0.25">
      <c r="A667">
        <v>261</v>
      </c>
      <c r="B667">
        <v>8</v>
      </c>
      <c r="C667" t="s">
        <v>38</v>
      </c>
      <c r="D667" t="s">
        <v>624</v>
      </c>
      <c r="E667">
        <v>17</v>
      </c>
      <c r="F667">
        <v>29</v>
      </c>
      <c r="G667">
        <v>2</v>
      </c>
      <c r="H667">
        <v>36</v>
      </c>
      <c r="I667">
        <f>Cocina[[#This Row],[Precio Unitario]]*Cocina[[#This Row],[Cantidad Ordenada]]</f>
        <v>58</v>
      </c>
      <c r="J667">
        <f>(Cocina[[#This Row],[Precio Unitario]]-Cocina[[#This Row],[Costo Unitario]])*Cocina[[#This Row],[Cantidad Ordenada]]</f>
        <v>24</v>
      </c>
      <c r="K667" s="4">
        <f>Cocina[[#This Row],[Ganancia neta]]/_xlfn.XLOOKUP(Cocina[[#This Row],[Número de Orden]],Sala[Número de Orden],Sala[Monto total],"fracaso",0,1)</f>
        <v>0.15584415584415584</v>
      </c>
      <c r="L667" t="s">
        <v>608</v>
      </c>
    </row>
    <row r="668" spans="1:12" x14ac:dyDescent="0.25">
      <c r="A668">
        <v>262</v>
      </c>
      <c r="B668">
        <v>18</v>
      </c>
      <c r="C668" t="s">
        <v>203</v>
      </c>
      <c r="D668" t="s">
        <v>630</v>
      </c>
      <c r="E668">
        <v>13</v>
      </c>
      <c r="F668">
        <v>22</v>
      </c>
      <c r="G668">
        <v>1</v>
      </c>
      <c r="H668">
        <v>28</v>
      </c>
      <c r="I668">
        <f>Cocina[[#This Row],[Precio Unitario]]*Cocina[[#This Row],[Cantidad Ordenada]]</f>
        <v>22</v>
      </c>
      <c r="J668">
        <f>(Cocina[[#This Row],[Precio Unitario]]-Cocina[[#This Row],[Costo Unitario]])*Cocina[[#This Row],[Cantidad Ordenada]]</f>
        <v>9</v>
      </c>
      <c r="K668" s="4">
        <f>Cocina[[#This Row],[Ganancia neta]]/_xlfn.XLOOKUP(Cocina[[#This Row],[Número de Orden]],Sala[Número de Orden],Sala[Monto total],"fracaso",0,1)</f>
        <v>7.8260869565217397E-2</v>
      </c>
      <c r="L668" t="s">
        <v>608</v>
      </c>
    </row>
    <row r="669" spans="1:12" x14ac:dyDescent="0.25">
      <c r="A669">
        <v>262</v>
      </c>
      <c r="B669">
        <v>18</v>
      </c>
      <c r="C669" t="s">
        <v>116</v>
      </c>
      <c r="D669" t="s">
        <v>620</v>
      </c>
      <c r="E669">
        <v>19</v>
      </c>
      <c r="F669">
        <v>31</v>
      </c>
      <c r="G669">
        <v>3</v>
      </c>
      <c r="H669">
        <v>20</v>
      </c>
      <c r="I669">
        <f>Cocina[[#This Row],[Precio Unitario]]*Cocina[[#This Row],[Cantidad Ordenada]]</f>
        <v>93</v>
      </c>
      <c r="J669">
        <f>(Cocina[[#This Row],[Precio Unitario]]-Cocina[[#This Row],[Costo Unitario]])*Cocina[[#This Row],[Cantidad Ordenada]]</f>
        <v>36</v>
      </c>
      <c r="K669" s="4">
        <f>Cocina[[#This Row],[Ganancia neta]]/_xlfn.XLOOKUP(Cocina[[#This Row],[Número de Orden]],Sala[Número de Orden],Sala[Monto total],"fracaso",0,1)</f>
        <v>0.31304347826086959</v>
      </c>
      <c r="L669" t="s">
        <v>608</v>
      </c>
    </row>
    <row r="670" spans="1:12" x14ac:dyDescent="0.25">
      <c r="A670">
        <v>263</v>
      </c>
      <c r="B670">
        <v>5</v>
      </c>
      <c r="C670" t="s">
        <v>247</v>
      </c>
      <c r="D670" t="s">
        <v>629</v>
      </c>
      <c r="E670">
        <v>19</v>
      </c>
      <c r="F670">
        <v>32</v>
      </c>
      <c r="G670">
        <v>1</v>
      </c>
      <c r="H670">
        <v>37</v>
      </c>
      <c r="I670">
        <f>Cocina[[#This Row],[Precio Unitario]]*Cocina[[#This Row],[Cantidad Ordenada]]</f>
        <v>32</v>
      </c>
      <c r="J670">
        <f>(Cocina[[#This Row],[Precio Unitario]]-Cocina[[#This Row],[Costo Unitario]])*Cocina[[#This Row],[Cantidad Ordenada]]</f>
        <v>13</v>
      </c>
      <c r="K670" s="4">
        <f>Cocina[[#This Row],[Ganancia neta]]/_xlfn.XLOOKUP(Cocina[[#This Row],[Número de Orden]],Sala[Número de Orden],Sala[Monto total],"fracaso",0,1)</f>
        <v>0.10743801652892562</v>
      </c>
      <c r="L670" t="s">
        <v>608</v>
      </c>
    </row>
    <row r="671" spans="1:12" x14ac:dyDescent="0.25">
      <c r="A671">
        <v>263</v>
      </c>
      <c r="B671">
        <v>5</v>
      </c>
      <c r="C671" t="s">
        <v>26</v>
      </c>
      <c r="D671" t="s">
        <v>628</v>
      </c>
      <c r="E671">
        <v>21</v>
      </c>
      <c r="F671">
        <v>35</v>
      </c>
      <c r="G671">
        <v>1</v>
      </c>
      <c r="H671">
        <v>30</v>
      </c>
      <c r="I671">
        <f>Cocina[[#This Row],[Precio Unitario]]*Cocina[[#This Row],[Cantidad Ordenada]]</f>
        <v>35</v>
      </c>
      <c r="J671">
        <f>(Cocina[[#This Row],[Precio Unitario]]-Cocina[[#This Row],[Costo Unitario]])*Cocina[[#This Row],[Cantidad Ordenada]]</f>
        <v>14</v>
      </c>
      <c r="K671" s="4">
        <f>Cocina[[#This Row],[Ganancia neta]]/_xlfn.XLOOKUP(Cocina[[#This Row],[Número de Orden]],Sala[Número de Orden],Sala[Monto total],"fracaso",0,1)</f>
        <v>0.11570247933884298</v>
      </c>
      <c r="L671" t="s">
        <v>608</v>
      </c>
    </row>
    <row r="672" spans="1:12" x14ac:dyDescent="0.25">
      <c r="A672">
        <v>263</v>
      </c>
      <c r="B672">
        <v>5</v>
      </c>
      <c r="C672" t="s">
        <v>68</v>
      </c>
      <c r="D672" t="s">
        <v>619</v>
      </c>
      <c r="E672">
        <v>18</v>
      </c>
      <c r="F672">
        <v>30</v>
      </c>
      <c r="G672">
        <v>1</v>
      </c>
      <c r="H672">
        <v>42</v>
      </c>
      <c r="I672">
        <f>Cocina[[#This Row],[Precio Unitario]]*Cocina[[#This Row],[Cantidad Ordenada]]</f>
        <v>30</v>
      </c>
      <c r="J672">
        <f>(Cocina[[#This Row],[Precio Unitario]]-Cocina[[#This Row],[Costo Unitario]])*Cocina[[#This Row],[Cantidad Ordenada]]</f>
        <v>12</v>
      </c>
      <c r="K672" s="4">
        <f>Cocina[[#This Row],[Ganancia neta]]/_xlfn.XLOOKUP(Cocina[[#This Row],[Número de Orden]],Sala[Número de Orden],Sala[Monto total],"fracaso",0,1)</f>
        <v>9.9173553719008267E-2</v>
      </c>
      <c r="L672" t="s">
        <v>607</v>
      </c>
    </row>
    <row r="673" spans="1:12" x14ac:dyDescent="0.25">
      <c r="A673">
        <v>263</v>
      </c>
      <c r="B673">
        <v>5</v>
      </c>
      <c r="C673" t="s">
        <v>158</v>
      </c>
      <c r="D673" t="s">
        <v>617</v>
      </c>
      <c r="E673">
        <v>14</v>
      </c>
      <c r="F673">
        <v>24</v>
      </c>
      <c r="G673">
        <v>1</v>
      </c>
      <c r="H673">
        <v>40</v>
      </c>
      <c r="I673">
        <f>Cocina[[#This Row],[Precio Unitario]]*Cocina[[#This Row],[Cantidad Ordenada]]</f>
        <v>24</v>
      </c>
      <c r="J673">
        <f>(Cocina[[#This Row],[Precio Unitario]]-Cocina[[#This Row],[Costo Unitario]])*Cocina[[#This Row],[Cantidad Ordenada]]</f>
        <v>10</v>
      </c>
      <c r="K673" s="4">
        <f>Cocina[[#This Row],[Ganancia neta]]/_xlfn.XLOOKUP(Cocina[[#This Row],[Número de Orden]],Sala[Número de Orden],Sala[Monto total],"fracaso",0,1)</f>
        <v>8.2644628099173556E-2</v>
      </c>
      <c r="L673" t="s">
        <v>608</v>
      </c>
    </row>
    <row r="674" spans="1:12" x14ac:dyDescent="0.25">
      <c r="A674">
        <v>264</v>
      </c>
      <c r="B674">
        <v>2</v>
      </c>
      <c r="C674" t="s">
        <v>26</v>
      </c>
      <c r="D674" t="s">
        <v>628</v>
      </c>
      <c r="E674">
        <v>21</v>
      </c>
      <c r="F674">
        <v>35</v>
      </c>
      <c r="G674">
        <v>2</v>
      </c>
      <c r="H674">
        <v>39</v>
      </c>
      <c r="I674">
        <f>Cocina[[#This Row],[Precio Unitario]]*Cocina[[#This Row],[Cantidad Ordenada]]</f>
        <v>70</v>
      </c>
      <c r="J674">
        <f>(Cocina[[#This Row],[Precio Unitario]]-Cocina[[#This Row],[Costo Unitario]])*Cocina[[#This Row],[Cantidad Ordenada]]</f>
        <v>28</v>
      </c>
      <c r="K674" s="4">
        <f>Cocina[[#This Row],[Ganancia neta]]/_xlfn.XLOOKUP(Cocina[[#This Row],[Número de Orden]],Sala[Número de Orden],Sala[Monto total],"fracaso",0,1)</f>
        <v>0.15384615384615385</v>
      </c>
      <c r="L674" t="s">
        <v>608</v>
      </c>
    </row>
    <row r="675" spans="1:12" x14ac:dyDescent="0.25">
      <c r="A675">
        <v>264</v>
      </c>
      <c r="B675">
        <v>2</v>
      </c>
      <c r="C675" t="s">
        <v>247</v>
      </c>
      <c r="D675" t="s">
        <v>629</v>
      </c>
      <c r="E675">
        <v>19</v>
      </c>
      <c r="F675">
        <v>32</v>
      </c>
      <c r="G675">
        <v>1</v>
      </c>
      <c r="H675">
        <v>27</v>
      </c>
      <c r="I675">
        <f>Cocina[[#This Row],[Precio Unitario]]*Cocina[[#This Row],[Cantidad Ordenada]]</f>
        <v>32</v>
      </c>
      <c r="J675">
        <f>(Cocina[[#This Row],[Precio Unitario]]-Cocina[[#This Row],[Costo Unitario]])*Cocina[[#This Row],[Cantidad Ordenada]]</f>
        <v>13</v>
      </c>
      <c r="K675" s="4">
        <f>Cocina[[#This Row],[Ganancia neta]]/_xlfn.XLOOKUP(Cocina[[#This Row],[Número de Orden]],Sala[Número de Orden],Sala[Monto total],"fracaso",0,1)</f>
        <v>7.1428571428571425E-2</v>
      </c>
      <c r="L675" t="s">
        <v>608</v>
      </c>
    </row>
    <row r="676" spans="1:12" x14ac:dyDescent="0.25">
      <c r="A676">
        <v>264</v>
      </c>
      <c r="B676">
        <v>2</v>
      </c>
      <c r="C676" t="s">
        <v>68</v>
      </c>
      <c r="D676" t="s">
        <v>619</v>
      </c>
      <c r="E676">
        <v>18</v>
      </c>
      <c r="F676">
        <v>30</v>
      </c>
      <c r="G676">
        <v>1</v>
      </c>
      <c r="H676">
        <v>37</v>
      </c>
      <c r="I676">
        <f>Cocina[[#This Row],[Precio Unitario]]*Cocina[[#This Row],[Cantidad Ordenada]]</f>
        <v>30</v>
      </c>
      <c r="J676">
        <f>(Cocina[[#This Row],[Precio Unitario]]-Cocina[[#This Row],[Costo Unitario]])*Cocina[[#This Row],[Cantidad Ordenada]]</f>
        <v>12</v>
      </c>
      <c r="K676" s="4">
        <f>Cocina[[#This Row],[Ganancia neta]]/_xlfn.XLOOKUP(Cocina[[#This Row],[Número de Orden]],Sala[Número de Orden],Sala[Monto total],"fracaso",0,1)</f>
        <v>6.5934065934065936E-2</v>
      </c>
      <c r="L676" t="s">
        <v>607</v>
      </c>
    </row>
    <row r="677" spans="1:12" x14ac:dyDescent="0.25">
      <c r="A677">
        <v>264</v>
      </c>
      <c r="B677">
        <v>2</v>
      </c>
      <c r="C677" t="s">
        <v>122</v>
      </c>
      <c r="D677" t="s">
        <v>637</v>
      </c>
      <c r="E677">
        <v>15</v>
      </c>
      <c r="F677">
        <v>25</v>
      </c>
      <c r="G677">
        <v>2</v>
      </c>
      <c r="H677">
        <v>14</v>
      </c>
      <c r="I677">
        <f>Cocina[[#This Row],[Precio Unitario]]*Cocina[[#This Row],[Cantidad Ordenada]]</f>
        <v>50</v>
      </c>
      <c r="J677">
        <f>(Cocina[[#This Row],[Precio Unitario]]-Cocina[[#This Row],[Costo Unitario]])*Cocina[[#This Row],[Cantidad Ordenada]]</f>
        <v>20</v>
      </c>
      <c r="K677" s="4">
        <f>Cocina[[#This Row],[Ganancia neta]]/_xlfn.XLOOKUP(Cocina[[#This Row],[Número de Orden]],Sala[Número de Orden],Sala[Monto total],"fracaso",0,1)</f>
        <v>0.10989010989010989</v>
      </c>
      <c r="L677" t="s">
        <v>607</v>
      </c>
    </row>
    <row r="678" spans="1:12" x14ac:dyDescent="0.25">
      <c r="A678">
        <v>265</v>
      </c>
      <c r="B678">
        <v>6</v>
      </c>
      <c r="C678" t="s">
        <v>200</v>
      </c>
      <c r="D678" t="s">
        <v>633</v>
      </c>
      <c r="E678">
        <v>14</v>
      </c>
      <c r="F678">
        <v>23</v>
      </c>
      <c r="G678">
        <v>1</v>
      </c>
      <c r="H678">
        <v>12</v>
      </c>
      <c r="I678">
        <f>Cocina[[#This Row],[Precio Unitario]]*Cocina[[#This Row],[Cantidad Ordenada]]</f>
        <v>23</v>
      </c>
      <c r="J678">
        <f>(Cocina[[#This Row],[Precio Unitario]]-Cocina[[#This Row],[Costo Unitario]])*Cocina[[#This Row],[Cantidad Ordenada]]</f>
        <v>9</v>
      </c>
      <c r="K678" s="4">
        <f>Cocina[[#This Row],[Ganancia neta]]/_xlfn.XLOOKUP(Cocina[[#This Row],[Número de Orden]],Sala[Número de Orden],Sala[Monto total],"fracaso",0,1)</f>
        <v>5.2631578947368418E-2</v>
      </c>
      <c r="L678" t="s">
        <v>607</v>
      </c>
    </row>
    <row r="679" spans="1:12" x14ac:dyDescent="0.25">
      <c r="A679">
        <v>265</v>
      </c>
      <c r="B679">
        <v>6</v>
      </c>
      <c r="C679" t="s">
        <v>116</v>
      </c>
      <c r="D679" t="s">
        <v>620</v>
      </c>
      <c r="E679">
        <v>19</v>
      </c>
      <c r="F679">
        <v>31</v>
      </c>
      <c r="G679">
        <v>1</v>
      </c>
      <c r="H679">
        <v>17</v>
      </c>
      <c r="I679">
        <f>Cocina[[#This Row],[Precio Unitario]]*Cocina[[#This Row],[Cantidad Ordenada]]</f>
        <v>31</v>
      </c>
      <c r="J679">
        <f>(Cocina[[#This Row],[Precio Unitario]]-Cocina[[#This Row],[Costo Unitario]])*Cocina[[#This Row],[Cantidad Ordenada]]</f>
        <v>12</v>
      </c>
      <c r="K679" s="4">
        <f>Cocina[[#This Row],[Ganancia neta]]/_xlfn.XLOOKUP(Cocina[[#This Row],[Número de Orden]],Sala[Número de Orden],Sala[Monto total],"fracaso",0,1)</f>
        <v>7.0175438596491224E-2</v>
      </c>
      <c r="L679" t="s">
        <v>608</v>
      </c>
    </row>
    <row r="680" spans="1:12" x14ac:dyDescent="0.25">
      <c r="A680">
        <v>265</v>
      </c>
      <c r="B680">
        <v>6</v>
      </c>
      <c r="C680" t="s">
        <v>106</v>
      </c>
      <c r="D680" t="s">
        <v>621</v>
      </c>
      <c r="E680">
        <v>16</v>
      </c>
      <c r="F680">
        <v>27</v>
      </c>
      <c r="G680">
        <v>1</v>
      </c>
      <c r="H680">
        <v>56</v>
      </c>
      <c r="I680">
        <f>Cocina[[#This Row],[Precio Unitario]]*Cocina[[#This Row],[Cantidad Ordenada]]</f>
        <v>27</v>
      </c>
      <c r="J680">
        <f>(Cocina[[#This Row],[Precio Unitario]]-Cocina[[#This Row],[Costo Unitario]])*Cocina[[#This Row],[Cantidad Ordenada]]</f>
        <v>11</v>
      </c>
      <c r="K680" s="4">
        <f>Cocina[[#This Row],[Ganancia neta]]/_xlfn.XLOOKUP(Cocina[[#This Row],[Número de Orden]],Sala[Número de Orden],Sala[Monto total],"fracaso",0,1)</f>
        <v>6.4327485380116955E-2</v>
      </c>
      <c r="L680" t="s">
        <v>607</v>
      </c>
    </row>
    <row r="681" spans="1:12" x14ac:dyDescent="0.25">
      <c r="A681">
        <v>265</v>
      </c>
      <c r="B681">
        <v>6</v>
      </c>
      <c r="C681" t="s">
        <v>68</v>
      </c>
      <c r="D681" t="s">
        <v>619</v>
      </c>
      <c r="E681">
        <v>18</v>
      </c>
      <c r="F681">
        <v>30</v>
      </c>
      <c r="G681">
        <v>3</v>
      </c>
      <c r="H681">
        <v>50</v>
      </c>
      <c r="I681">
        <f>Cocina[[#This Row],[Precio Unitario]]*Cocina[[#This Row],[Cantidad Ordenada]]</f>
        <v>90</v>
      </c>
      <c r="J681">
        <f>(Cocina[[#This Row],[Precio Unitario]]-Cocina[[#This Row],[Costo Unitario]])*Cocina[[#This Row],[Cantidad Ordenada]]</f>
        <v>36</v>
      </c>
      <c r="K681" s="4">
        <f>Cocina[[#This Row],[Ganancia neta]]/_xlfn.XLOOKUP(Cocina[[#This Row],[Número de Orden]],Sala[Número de Orden],Sala[Monto total],"fracaso",0,1)</f>
        <v>0.21052631578947367</v>
      </c>
      <c r="L681" t="s">
        <v>608</v>
      </c>
    </row>
    <row r="682" spans="1:12" x14ac:dyDescent="0.25">
      <c r="A682">
        <v>266</v>
      </c>
      <c r="B682">
        <v>4</v>
      </c>
      <c r="C682" t="s">
        <v>158</v>
      </c>
      <c r="D682" t="s">
        <v>617</v>
      </c>
      <c r="E682">
        <v>14</v>
      </c>
      <c r="F682">
        <v>24</v>
      </c>
      <c r="G682">
        <v>1</v>
      </c>
      <c r="H682">
        <v>53</v>
      </c>
      <c r="I682">
        <f>Cocina[[#This Row],[Precio Unitario]]*Cocina[[#This Row],[Cantidad Ordenada]]</f>
        <v>24</v>
      </c>
      <c r="J682">
        <f>(Cocina[[#This Row],[Precio Unitario]]-Cocina[[#This Row],[Costo Unitario]])*Cocina[[#This Row],[Cantidad Ordenada]]</f>
        <v>10</v>
      </c>
      <c r="K682" s="4">
        <f>Cocina[[#This Row],[Ganancia neta]]/_xlfn.XLOOKUP(Cocina[[#This Row],[Número de Orden]],Sala[Número de Orden],Sala[Monto total],"fracaso",0,1)</f>
        <v>0.10101010101010101</v>
      </c>
      <c r="L682" t="s">
        <v>607</v>
      </c>
    </row>
    <row r="683" spans="1:12" x14ac:dyDescent="0.25">
      <c r="A683">
        <v>266</v>
      </c>
      <c r="B683">
        <v>4</v>
      </c>
      <c r="C683" t="s">
        <v>122</v>
      </c>
      <c r="D683" t="s">
        <v>637</v>
      </c>
      <c r="E683">
        <v>15</v>
      </c>
      <c r="F683">
        <v>25</v>
      </c>
      <c r="G683">
        <v>3</v>
      </c>
      <c r="H683">
        <v>53</v>
      </c>
      <c r="I683">
        <f>Cocina[[#This Row],[Precio Unitario]]*Cocina[[#This Row],[Cantidad Ordenada]]</f>
        <v>75</v>
      </c>
      <c r="J683">
        <f>(Cocina[[#This Row],[Precio Unitario]]-Cocina[[#This Row],[Costo Unitario]])*Cocina[[#This Row],[Cantidad Ordenada]]</f>
        <v>30</v>
      </c>
      <c r="K683" s="4">
        <f>Cocina[[#This Row],[Ganancia neta]]/_xlfn.XLOOKUP(Cocina[[#This Row],[Número de Orden]],Sala[Número de Orden],Sala[Monto total],"fracaso",0,1)</f>
        <v>0.30303030303030304</v>
      </c>
      <c r="L683" t="s">
        <v>607</v>
      </c>
    </row>
    <row r="684" spans="1:12" x14ac:dyDescent="0.25">
      <c r="A684">
        <v>267</v>
      </c>
      <c r="B684">
        <v>7</v>
      </c>
      <c r="C684" t="s">
        <v>247</v>
      </c>
      <c r="D684" t="s">
        <v>629</v>
      </c>
      <c r="E684">
        <v>19</v>
      </c>
      <c r="F684">
        <v>32</v>
      </c>
      <c r="G684">
        <v>1</v>
      </c>
      <c r="H684">
        <v>45</v>
      </c>
      <c r="I684">
        <f>Cocina[[#This Row],[Precio Unitario]]*Cocina[[#This Row],[Cantidad Ordenada]]</f>
        <v>32</v>
      </c>
      <c r="J684">
        <f>(Cocina[[#This Row],[Precio Unitario]]-Cocina[[#This Row],[Costo Unitario]])*Cocina[[#This Row],[Cantidad Ordenada]]</f>
        <v>13</v>
      </c>
      <c r="K684" s="4">
        <f>Cocina[[#This Row],[Ganancia neta]]/_xlfn.XLOOKUP(Cocina[[#This Row],[Número de Orden]],Sala[Número de Orden],Sala[Monto total],"fracaso",0,1)</f>
        <v>0.11016949152542373</v>
      </c>
      <c r="L684" t="s">
        <v>608</v>
      </c>
    </row>
    <row r="685" spans="1:12" x14ac:dyDescent="0.25">
      <c r="A685">
        <v>267</v>
      </c>
      <c r="B685">
        <v>7</v>
      </c>
      <c r="C685" t="s">
        <v>42</v>
      </c>
      <c r="D685" t="s">
        <v>626</v>
      </c>
      <c r="E685">
        <v>16</v>
      </c>
      <c r="F685">
        <v>28</v>
      </c>
      <c r="G685">
        <v>2</v>
      </c>
      <c r="H685">
        <v>23</v>
      </c>
      <c r="I685">
        <f>Cocina[[#This Row],[Precio Unitario]]*Cocina[[#This Row],[Cantidad Ordenada]]</f>
        <v>56</v>
      </c>
      <c r="J685">
        <f>(Cocina[[#This Row],[Precio Unitario]]-Cocina[[#This Row],[Costo Unitario]])*Cocina[[#This Row],[Cantidad Ordenada]]</f>
        <v>24</v>
      </c>
      <c r="K685" s="4">
        <f>Cocina[[#This Row],[Ganancia neta]]/_xlfn.XLOOKUP(Cocina[[#This Row],[Número de Orden]],Sala[Número de Orden],Sala[Monto total],"fracaso",0,1)</f>
        <v>0.20338983050847459</v>
      </c>
      <c r="L685" t="s">
        <v>607</v>
      </c>
    </row>
    <row r="686" spans="1:12" x14ac:dyDescent="0.25">
      <c r="A686">
        <v>267</v>
      </c>
      <c r="B686">
        <v>7</v>
      </c>
      <c r="C686" t="s">
        <v>68</v>
      </c>
      <c r="D686" t="s">
        <v>619</v>
      </c>
      <c r="E686">
        <v>18</v>
      </c>
      <c r="F686">
        <v>30</v>
      </c>
      <c r="G686">
        <v>1</v>
      </c>
      <c r="H686">
        <v>28</v>
      </c>
      <c r="I686">
        <f>Cocina[[#This Row],[Precio Unitario]]*Cocina[[#This Row],[Cantidad Ordenada]]</f>
        <v>30</v>
      </c>
      <c r="J686">
        <f>(Cocina[[#This Row],[Precio Unitario]]-Cocina[[#This Row],[Costo Unitario]])*Cocina[[#This Row],[Cantidad Ordenada]]</f>
        <v>12</v>
      </c>
      <c r="K686" s="4">
        <f>Cocina[[#This Row],[Ganancia neta]]/_xlfn.XLOOKUP(Cocina[[#This Row],[Número de Orden]],Sala[Número de Orden],Sala[Monto total],"fracaso",0,1)</f>
        <v>0.10169491525423729</v>
      </c>
      <c r="L686" t="s">
        <v>608</v>
      </c>
    </row>
    <row r="687" spans="1:12" x14ac:dyDescent="0.25">
      <c r="A687">
        <v>268</v>
      </c>
      <c r="B687">
        <v>14</v>
      </c>
      <c r="C687" t="s">
        <v>158</v>
      </c>
      <c r="D687" t="s">
        <v>617</v>
      </c>
      <c r="E687">
        <v>14</v>
      </c>
      <c r="F687">
        <v>24</v>
      </c>
      <c r="G687">
        <v>1</v>
      </c>
      <c r="H687">
        <v>39</v>
      </c>
      <c r="I687">
        <f>Cocina[[#This Row],[Precio Unitario]]*Cocina[[#This Row],[Cantidad Ordenada]]</f>
        <v>24</v>
      </c>
      <c r="J687">
        <f>(Cocina[[#This Row],[Precio Unitario]]-Cocina[[#This Row],[Costo Unitario]])*Cocina[[#This Row],[Cantidad Ordenada]]</f>
        <v>10</v>
      </c>
      <c r="K687" s="4">
        <f>Cocina[[#This Row],[Ganancia neta]]/_xlfn.XLOOKUP(Cocina[[#This Row],[Número de Orden]],Sala[Número de Orden],Sala[Monto total],"fracaso",0,1)</f>
        <v>0.14705882352941177</v>
      </c>
      <c r="L687" t="s">
        <v>608</v>
      </c>
    </row>
    <row r="688" spans="1:12" x14ac:dyDescent="0.25">
      <c r="A688">
        <v>268</v>
      </c>
      <c r="B688">
        <v>14</v>
      </c>
      <c r="C688" t="s">
        <v>203</v>
      </c>
      <c r="D688" t="s">
        <v>630</v>
      </c>
      <c r="E688">
        <v>13</v>
      </c>
      <c r="F688">
        <v>22</v>
      </c>
      <c r="G688">
        <v>2</v>
      </c>
      <c r="H688">
        <v>44</v>
      </c>
      <c r="I688">
        <f>Cocina[[#This Row],[Precio Unitario]]*Cocina[[#This Row],[Cantidad Ordenada]]</f>
        <v>44</v>
      </c>
      <c r="J688">
        <f>(Cocina[[#This Row],[Precio Unitario]]-Cocina[[#This Row],[Costo Unitario]])*Cocina[[#This Row],[Cantidad Ordenada]]</f>
        <v>18</v>
      </c>
      <c r="K688" s="4">
        <f>Cocina[[#This Row],[Ganancia neta]]/_xlfn.XLOOKUP(Cocina[[#This Row],[Número de Orden]],Sala[Número de Orden],Sala[Monto total],"fracaso",0,1)</f>
        <v>0.26470588235294118</v>
      </c>
      <c r="L688" t="s">
        <v>608</v>
      </c>
    </row>
    <row r="689" spans="1:12" x14ac:dyDescent="0.25">
      <c r="A689">
        <v>269</v>
      </c>
      <c r="B689">
        <v>11</v>
      </c>
      <c r="C689" t="s">
        <v>73</v>
      </c>
      <c r="D689" t="s">
        <v>623</v>
      </c>
      <c r="E689">
        <v>22</v>
      </c>
      <c r="F689">
        <v>36</v>
      </c>
      <c r="G689">
        <v>3</v>
      </c>
      <c r="H689">
        <v>13</v>
      </c>
      <c r="I689">
        <f>Cocina[[#This Row],[Precio Unitario]]*Cocina[[#This Row],[Cantidad Ordenada]]</f>
        <v>108</v>
      </c>
      <c r="J689">
        <f>(Cocina[[#This Row],[Precio Unitario]]-Cocina[[#This Row],[Costo Unitario]])*Cocina[[#This Row],[Cantidad Ordenada]]</f>
        <v>42</v>
      </c>
      <c r="K689" s="4">
        <f>Cocina[[#This Row],[Ganancia neta]]/_xlfn.XLOOKUP(Cocina[[#This Row],[Número de Orden]],Sala[Número de Orden],Sala[Monto total],"fracaso",0,1)</f>
        <v>0.16800000000000001</v>
      </c>
      <c r="L689" t="s">
        <v>607</v>
      </c>
    </row>
    <row r="690" spans="1:12" x14ac:dyDescent="0.25">
      <c r="A690">
        <v>269</v>
      </c>
      <c r="B690">
        <v>11</v>
      </c>
      <c r="C690" t="s">
        <v>48</v>
      </c>
      <c r="D690" t="s">
        <v>622</v>
      </c>
      <c r="E690">
        <v>25</v>
      </c>
      <c r="F690">
        <v>40</v>
      </c>
      <c r="G690">
        <v>1</v>
      </c>
      <c r="H690">
        <v>58</v>
      </c>
      <c r="I690">
        <f>Cocina[[#This Row],[Precio Unitario]]*Cocina[[#This Row],[Cantidad Ordenada]]</f>
        <v>40</v>
      </c>
      <c r="J690">
        <f>(Cocina[[#This Row],[Precio Unitario]]-Cocina[[#This Row],[Costo Unitario]])*Cocina[[#This Row],[Cantidad Ordenada]]</f>
        <v>15</v>
      </c>
      <c r="K690" s="4">
        <f>Cocina[[#This Row],[Ganancia neta]]/_xlfn.XLOOKUP(Cocina[[#This Row],[Número de Orden]],Sala[Número de Orden],Sala[Monto total],"fracaso",0,1)</f>
        <v>0.06</v>
      </c>
      <c r="L690" t="s">
        <v>608</v>
      </c>
    </row>
    <row r="691" spans="1:12" x14ac:dyDescent="0.25">
      <c r="A691">
        <v>269</v>
      </c>
      <c r="B691">
        <v>11</v>
      </c>
      <c r="C691" t="s">
        <v>55</v>
      </c>
      <c r="D691" t="s">
        <v>631</v>
      </c>
      <c r="E691">
        <v>20</v>
      </c>
      <c r="F691">
        <v>34</v>
      </c>
      <c r="G691">
        <v>3</v>
      </c>
      <c r="H691">
        <v>30</v>
      </c>
      <c r="I691">
        <f>Cocina[[#This Row],[Precio Unitario]]*Cocina[[#This Row],[Cantidad Ordenada]]</f>
        <v>102</v>
      </c>
      <c r="J691">
        <f>(Cocina[[#This Row],[Precio Unitario]]-Cocina[[#This Row],[Costo Unitario]])*Cocina[[#This Row],[Cantidad Ordenada]]</f>
        <v>42</v>
      </c>
      <c r="K691" s="4">
        <f>Cocina[[#This Row],[Ganancia neta]]/_xlfn.XLOOKUP(Cocina[[#This Row],[Número de Orden]],Sala[Número de Orden],Sala[Monto total],"fracaso",0,1)</f>
        <v>0.16800000000000001</v>
      </c>
      <c r="L691" t="s">
        <v>608</v>
      </c>
    </row>
    <row r="692" spans="1:12" x14ac:dyDescent="0.25">
      <c r="A692">
        <v>270</v>
      </c>
      <c r="B692">
        <v>10</v>
      </c>
      <c r="C692" t="s">
        <v>55</v>
      </c>
      <c r="D692" t="s">
        <v>631</v>
      </c>
      <c r="E692">
        <v>20</v>
      </c>
      <c r="F692">
        <v>34</v>
      </c>
      <c r="G692">
        <v>3</v>
      </c>
      <c r="H692">
        <v>26</v>
      </c>
      <c r="I692">
        <f>Cocina[[#This Row],[Precio Unitario]]*Cocina[[#This Row],[Cantidad Ordenada]]</f>
        <v>102</v>
      </c>
      <c r="J692">
        <f>(Cocina[[#This Row],[Precio Unitario]]-Cocina[[#This Row],[Costo Unitario]])*Cocina[[#This Row],[Cantidad Ordenada]]</f>
        <v>42</v>
      </c>
      <c r="K692" s="4">
        <f>Cocina[[#This Row],[Ganancia neta]]/_xlfn.XLOOKUP(Cocina[[#This Row],[Número de Orden]],Sala[Número de Orden],Sala[Monto total],"fracaso",0,1)</f>
        <v>0.41176470588235292</v>
      </c>
      <c r="L692" t="s">
        <v>607</v>
      </c>
    </row>
    <row r="693" spans="1:12" x14ac:dyDescent="0.25">
      <c r="A693">
        <v>271</v>
      </c>
      <c r="B693">
        <v>3</v>
      </c>
      <c r="C693" t="s">
        <v>203</v>
      </c>
      <c r="D693" t="s">
        <v>630</v>
      </c>
      <c r="E693">
        <v>13</v>
      </c>
      <c r="F693">
        <v>22</v>
      </c>
      <c r="G693">
        <v>2</v>
      </c>
      <c r="H693">
        <v>55</v>
      </c>
      <c r="I693">
        <f>Cocina[[#This Row],[Precio Unitario]]*Cocina[[#This Row],[Cantidad Ordenada]]</f>
        <v>44</v>
      </c>
      <c r="J693">
        <f>(Cocina[[#This Row],[Precio Unitario]]-Cocina[[#This Row],[Costo Unitario]])*Cocina[[#This Row],[Cantidad Ordenada]]</f>
        <v>18</v>
      </c>
      <c r="K693" s="4">
        <f>Cocina[[#This Row],[Ganancia neta]]/_xlfn.XLOOKUP(Cocina[[#This Row],[Número de Orden]],Sala[Número de Orden],Sala[Monto total],"fracaso",0,1)</f>
        <v>0.40909090909090912</v>
      </c>
      <c r="L693" t="s">
        <v>608</v>
      </c>
    </row>
    <row r="694" spans="1:12" x14ac:dyDescent="0.25">
      <c r="A694">
        <v>272</v>
      </c>
      <c r="B694">
        <v>7</v>
      </c>
      <c r="C694" t="s">
        <v>158</v>
      </c>
      <c r="D694" t="s">
        <v>617</v>
      </c>
      <c r="E694">
        <v>14</v>
      </c>
      <c r="F694">
        <v>24</v>
      </c>
      <c r="G694">
        <v>2</v>
      </c>
      <c r="H694">
        <v>36</v>
      </c>
      <c r="I694">
        <f>Cocina[[#This Row],[Precio Unitario]]*Cocina[[#This Row],[Cantidad Ordenada]]</f>
        <v>48</v>
      </c>
      <c r="J694">
        <f>(Cocina[[#This Row],[Precio Unitario]]-Cocina[[#This Row],[Costo Unitario]])*Cocina[[#This Row],[Cantidad Ordenada]]</f>
        <v>20</v>
      </c>
      <c r="K694" s="4">
        <f>Cocina[[#This Row],[Ganancia neta]]/_xlfn.XLOOKUP(Cocina[[#This Row],[Número de Orden]],Sala[Número de Orden],Sala[Monto total],"fracaso",0,1)</f>
        <v>0.24096385542168675</v>
      </c>
      <c r="L694" t="s">
        <v>607</v>
      </c>
    </row>
    <row r="695" spans="1:12" x14ac:dyDescent="0.25">
      <c r="A695">
        <v>272</v>
      </c>
      <c r="B695">
        <v>7</v>
      </c>
      <c r="C695" t="s">
        <v>26</v>
      </c>
      <c r="D695" t="s">
        <v>628</v>
      </c>
      <c r="E695">
        <v>21</v>
      </c>
      <c r="F695">
        <v>35</v>
      </c>
      <c r="G695">
        <v>1</v>
      </c>
      <c r="H695">
        <v>47</v>
      </c>
      <c r="I695">
        <f>Cocina[[#This Row],[Precio Unitario]]*Cocina[[#This Row],[Cantidad Ordenada]]</f>
        <v>35</v>
      </c>
      <c r="J695">
        <f>(Cocina[[#This Row],[Precio Unitario]]-Cocina[[#This Row],[Costo Unitario]])*Cocina[[#This Row],[Cantidad Ordenada]]</f>
        <v>14</v>
      </c>
      <c r="K695" s="4">
        <f>Cocina[[#This Row],[Ganancia neta]]/_xlfn.XLOOKUP(Cocina[[#This Row],[Número de Orden]],Sala[Número de Orden],Sala[Monto total],"fracaso",0,1)</f>
        <v>0.16867469879518071</v>
      </c>
      <c r="L695" t="s">
        <v>608</v>
      </c>
    </row>
    <row r="696" spans="1:12" x14ac:dyDescent="0.25">
      <c r="A696">
        <v>273</v>
      </c>
      <c r="B696">
        <v>20</v>
      </c>
      <c r="C696" t="s">
        <v>247</v>
      </c>
      <c r="D696" t="s">
        <v>629</v>
      </c>
      <c r="E696">
        <v>19</v>
      </c>
      <c r="F696">
        <v>32</v>
      </c>
      <c r="G696">
        <v>1</v>
      </c>
      <c r="H696">
        <v>22</v>
      </c>
      <c r="I696">
        <f>Cocina[[#This Row],[Precio Unitario]]*Cocina[[#This Row],[Cantidad Ordenada]]</f>
        <v>32</v>
      </c>
      <c r="J696">
        <f>(Cocina[[#This Row],[Precio Unitario]]-Cocina[[#This Row],[Costo Unitario]])*Cocina[[#This Row],[Cantidad Ordenada]]</f>
        <v>13</v>
      </c>
      <c r="K696" s="4">
        <f>Cocina[[#This Row],[Ganancia neta]]/_xlfn.XLOOKUP(Cocina[[#This Row],[Número de Orden]],Sala[Número de Orden],Sala[Monto total],"fracaso",0,1)</f>
        <v>0.10569105691056911</v>
      </c>
      <c r="L696" t="s">
        <v>608</v>
      </c>
    </row>
    <row r="697" spans="1:12" x14ac:dyDescent="0.25">
      <c r="A697">
        <v>273</v>
      </c>
      <c r="B697">
        <v>20</v>
      </c>
      <c r="C697" t="s">
        <v>203</v>
      </c>
      <c r="D697" t="s">
        <v>630</v>
      </c>
      <c r="E697">
        <v>13</v>
      </c>
      <c r="F697">
        <v>22</v>
      </c>
      <c r="G697">
        <v>3</v>
      </c>
      <c r="H697">
        <v>40</v>
      </c>
      <c r="I697">
        <f>Cocina[[#This Row],[Precio Unitario]]*Cocina[[#This Row],[Cantidad Ordenada]]</f>
        <v>66</v>
      </c>
      <c r="J697">
        <f>(Cocina[[#This Row],[Precio Unitario]]-Cocina[[#This Row],[Costo Unitario]])*Cocina[[#This Row],[Cantidad Ordenada]]</f>
        <v>27</v>
      </c>
      <c r="K697" s="4">
        <f>Cocina[[#This Row],[Ganancia neta]]/_xlfn.XLOOKUP(Cocina[[#This Row],[Número de Orden]],Sala[Número de Orden],Sala[Monto total],"fracaso",0,1)</f>
        <v>0.21951219512195122</v>
      </c>
      <c r="L697" t="s">
        <v>607</v>
      </c>
    </row>
    <row r="698" spans="1:12" x14ac:dyDescent="0.25">
      <c r="A698">
        <v>273</v>
      </c>
      <c r="B698">
        <v>20</v>
      </c>
      <c r="C698" t="s">
        <v>122</v>
      </c>
      <c r="D698" t="s">
        <v>637</v>
      </c>
      <c r="E698">
        <v>15</v>
      </c>
      <c r="F698">
        <v>25</v>
      </c>
      <c r="G698">
        <v>1</v>
      </c>
      <c r="H698">
        <v>5</v>
      </c>
      <c r="I698">
        <f>Cocina[[#This Row],[Precio Unitario]]*Cocina[[#This Row],[Cantidad Ordenada]]</f>
        <v>25</v>
      </c>
      <c r="J698">
        <f>(Cocina[[#This Row],[Precio Unitario]]-Cocina[[#This Row],[Costo Unitario]])*Cocina[[#This Row],[Cantidad Ordenada]]</f>
        <v>10</v>
      </c>
      <c r="K698" s="4">
        <f>Cocina[[#This Row],[Ganancia neta]]/_xlfn.XLOOKUP(Cocina[[#This Row],[Número de Orden]],Sala[Número de Orden],Sala[Monto total],"fracaso",0,1)</f>
        <v>8.1300813008130079E-2</v>
      </c>
      <c r="L698" t="s">
        <v>608</v>
      </c>
    </row>
    <row r="699" spans="1:12" x14ac:dyDescent="0.25">
      <c r="A699">
        <v>274</v>
      </c>
      <c r="B699">
        <v>7</v>
      </c>
      <c r="C699" t="s">
        <v>155</v>
      </c>
      <c r="D699" t="s">
        <v>636</v>
      </c>
      <c r="E699">
        <v>15</v>
      </c>
      <c r="F699">
        <v>26</v>
      </c>
      <c r="G699">
        <v>3</v>
      </c>
      <c r="H699">
        <v>33</v>
      </c>
      <c r="I699">
        <f>Cocina[[#This Row],[Precio Unitario]]*Cocina[[#This Row],[Cantidad Ordenada]]</f>
        <v>78</v>
      </c>
      <c r="J699">
        <f>(Cocina[[#This Row],[Precio Unitario]]-Cocina[[#This Row],[Costo Unitario]])*Cocina[[#This Row],[Cantidad Ordenada]]</f>
        <v>33</v>
      </c>
      <c r="K699" s="4">
        <f>Cocina[[#This Row],[Ganancia neta]]/_xlfn.XLOOKUP(Cocina[[#This Row],[Número de Orden]],Sala[Número de Orden],Sala[Monto total],"fracaso",0,1)</f>
        <v>0.28448275862068967</v>
      </c>
      <c r="L699" t="s">
        <v>607</v>
      </c>
    </row>
    <row r="700" spans="1:12" x14ac:dyDescent="0.25">
      <c r="A700">
        <v>274</v>
      </c>
      <c r="B700">
        <v>7</v>
      </c>
      <c r="C700" t="s">
        <v>112</v>
      </c>
      <c r="D700" t="s">
        <v>627</v>
      </c>
      <c r="E700">
        <v>11</v>
      </c>
      <c r="F700">
        <v>19</v>
      </c>
      <c r="G700">
        <v>2</v>
      </c>
      <c r="H700">
        <v>42</v>
      </c>
      <c r="I700">
        <f>Cocina[[#This Row],[Precio Unitario]]*Cocina[[#This Row],[Cantidad Ordenada]]</f>
        <v>38</v>
      </c>
      <c r="J700">
        <f>(Cocina[[#This Row],[Precio Unitario]]-Cocina[[#This Row],[Costo Unitario]])*Cocina[[#This Row],[Cantidad Ordenada]]</f>
        <v>16</v>
      </c>
      <c r="K700" s="4">
        <f>Cocina[[#This Row],[Ganancia neta]]/_xlfn.XLOOKUP(Cocina[[#This Row],[Número de Orden]],Sala[Número de Orden],Sala[Monto total],"fracaso",0,1)</f>
        <v>0.13793103448275862</v>
      </c>
      <c r="L700" t="s">
        <v>608</v>
      </c>
    </row>
    <row r="701" spans="1:12" x14ac:dyDescent="0.25">
      <c r="A701">
        <v>275</v>
      </c>
      <c r="B701">
        <v>5</v>
      </c>
      <c r="C701" t="s">
        <v>261</v>
      </c>
      <c r="D701" t="s">
        <v>625</v>
      </c>
      <c r="E701">
        <v>20</v>
      </c>
      <c r="F701">
        <v>33</v>
      </c>
      <c r="G701">
        <v>1</v>
      </c>
      <c r="H701">
        <v>32</v>
      </c>
      <c r="I701">
        <f>Cocina[[#This Row],[Precio Unitario]]*Cocina[[#This Row],[Cantidad Ordenada]]</f>
        <v>33</v>
      </c>
      <c r="J701">
        <f>(Cocina[[#This Row],[Precio Unitario]]-Cocina[[#This Row],[Costo Unitario]])*Cocina[[#This Row],[Cantidad Ordenada]]</f>
        <v>13</v>
      </c>
      <c r="K701" s="4">
        <f>Cocina[[#This Row],[Ganancia neta]]/_xlfn.XLOOKUP(Cocina[[#This Row],[Número de Orden]],Sala[Número de Orden],Sala[Monto total],"fracaso",0,1)</f>
        <v>0.10743801652892562</v>
      </c>
      <c r="L701" t="s">
        <v>608</v>
      </c>
    </row>
    <row r="702" spans="1:12" x14ac:dyDescent="0.25">
      <c r="A702">
        <v>275</v>
      </c>
      <c r="B702">
        <v>5</v>
      </c>
      <c r="C702" t="s">
        <v>116</v>
      </c>
      <c r="D702" t="s">
        <v>620</v>
      </c>
      <c r="E702">
        <v>19</v>
      </c>
      <c r="F702">
        <v>31</v>
      </c>
      <c r="G702">
        <v>2</v>
      </c>
      <c r="H702">
        <v>32</v>
      </c>
      <c r="I702">
        <f>Cocina[[#This Row],[Precio Unitario]]*Cocina[[#This Row],[Cantidad Ordenada]]</f>
        <v>62</v>
      </c>
      <c r="J702">
        <f>(Cocina[[#This Row],[Precio Unitario]]-Cocina[[#This Row],[Costo Unitario]])*Cocina[[#This Row],[Cantidad Ordenada]]</f>
        <v>24</v>
      </c>
      <c r="K702" s="4">
        <f>Cocina[[#This Row],[Ganancia neta]]/_xlfn.XLOOKUP(Cocina[[#This Row],[Número de Orden]],Sala[Número de Orden],Sala[Monto total],"fracaso",0,1)</f>
        <v>0.19834710743801653</v>
      </c>
      <c r="L702" t="s">
        <v>607</v>
      </c>
    </row>
    <row r="703" spans="1:12" x14ac:dyDescent="0.25">
      <c r="A703">
        <v>275</v>
      </c>
      <c r="B703">
        <v>5</v>
      </c>
      <c r="C703" t="s">
        <v>155</v>
      </c>
      <c r="D703" t="s">
        <v>636</v>
      </c>
      <c r="E703">
        <v>15</v>
      </c>
      <c r="F703">
        <v>26</v>
      </c>
      <c r="G703">
        <v>1</v>
      </c>
      <c r="H703">
        <v>58</v>
      </c>
      <c r="I703">
        <f>Cocina[[#This Row],[Precio Unitario]]*Cocina[[#This Row],[Cantidad Ordenada]]</f>
        <v>26</v>
      </c>
      <c r="J703">
        <f>(Cocina[[#This Row],[Precio Unitario]]-Cocina[[#This Row],[Costo Unitario]])*Cocina[[#This Row],[Cantidad Ordenada]]</f>
        <v>11</v>
      </c>
      <c r="K703" s="4">
        <f>Cocina[[#This Row],[Ganancia neta]]/_xlfn.XLOOKUP(Cocina[[#This Row],[Número de Orden]],Sala[Número de Orden],Sala[Monto total],"fracaso",0,1)</f>
        <v>9.0909090909090912E-2</v>
      </c>
      <c r="L703" t="s">
        <v>607</v>
      </c>
    </row>
    <row r="704" spans="1:12" x14ac:dyDescent="0.25">
      <c r="A704">
        <v>276</v>
      </c>
      <c r="B704">
        <v>15</v>
      </c>
      <c r="C704" t="s">
        <v>203</v>
      </c>
      <c r="D704" t="s">
        <v>630</v>
      </c>
      <c r="E704">
        <v>13</v>
      </c>
      <c r="F704">
        <v>22</v>
      </c>
      <c r="G704">
        <v>2</v>
      </c>
      <c r="H704">
        <v>49</v>
      </c>
      <c r="I704">
        <f>Cocina[[#This Row],[Precio Unitario]]*Cocina[[#This Row],[Cantidad Ordenada]]</f>
        <v>44</v>
      </c>
      <c r="J704">
        <f>(Cocina[[#This Row],[Precio Unitario]]-Cocina[[#This Row],[Costo Unitario]])*Cocina[[#This Row],[Cantidad Ordenada]]</f>
        <v>18</v>
      </c>
      <c r="K704" s="4">
        <f>Cocina[[#This Row],[Ganancia neta]]/_xlfn.XLOOKUP(Cocina[[#This Row],[Número de Orden]],Sala[Número de Orden],Sala[Monto total],"fracaso",0,1)</f>
        <v>0.25714285714285712</v>
      </c>
      <c r="L704" t="s">
        <v>607</v>
      </c>
    </row>
    <row r="705" spans="1:12" x14ac:dyDescent="0.25">
      <c r="A705">
        <v>276</v>
      </c>
      <c r="B705">
        <v>15</v>
      </c>
      <c r="C705" t="s">
        <v>155</v>
      </c>
      <c r="D705" t="s">
        <v>636</v>
      </c>
      <c r="E705">
        <v>15</v>
      </c>
      <c r="F705">
        <v>26</v>
      </c>
      <c r="G705">
        <v>1</v>
      </c>
      <c r="H705">
        <v>36</v>
      </c>
      <c r="I705">
        <f>Cocina[[#This Row],[Precio Unitario]]*Cocina[[#This Row],[Cantidad Ordenada]]</f>
        <v>26</v>
      </c>
      <c r="J705">
        <f>(Cocina[[#This Row],[Precio Unitario]]-Cocina[[#This Row],[Costo Unitario]])*Cocina[[#This Row],[Cantidad Ordenada]]</f>
        <v>11</v>
      </c>
      <c r="K705" s="4">
        <f>Cocina[[#This Row],[Ganancia neta]]/_xlfn.XLOOKUP(Cocina[[#This Row],[Número de Orden]],Sala[Número de Orden],Sala[Monto total],"fracaso",0,1)</f>
        <v>0.15714285714285714</v>
      </c>
      <c r="L705" t="s">
        <v>608</v>
      </c>
    </row>
    <row r="706" spans="1:12" x14ac:dyDescent="0.25">
      <c r="A706">
        <v>277</v>
      </c>
      <c r="B706">
        <v>4</v>
      </c>
      <c r="C706" t="s">
        <v>116</v>
      </c>
      <c r="D706" t="s">
        <v>620</v>
      </c>
      <c r="E706">
        <v>19</v>
      </c>
      <c r="F706">
        <v>31</v>
      </c>
      <c r="G706">
        <v>3</v>
      </c>
      <c r="H706">
        <v>29</v>
      </c>
      <c r="I706">
        <f>Cocina[[#This Row],[Precio Unitario]]*Cocina[[#This Row],[Cantidad Ordenada]]</f>
        <v>93</v>
      </c>
      <c r="J706">
        <f>(Cocina[[#This Row],[Precio Unitario]]-Cocina[[#This Row],[Costo Unitario]])*Cocina[[#This Row],[Cantidad Ordenada]]</f>
        <v>36</v>
      </c>
      <c r="K706" s="4">
        <f>Cocina[[#This Row],[Ganancia neta]]/_xlfn.XLOOKUP(Cocina[[#This Row],[Número de Orden]],Sala[Número de Orden],Sala[Monto total],"fracaso",0,1)</f>
        <v>0.38709677419354838</v>
      </c>
      <c r="L706" t="s">
        <v>607</v>
      </c>
    </row>
    <row r="707" spans="1:12" x14ac:dyDescent="0.25">
      <c r="A707">
        <v>278</v>
      </c>
      <c r="B707">
        <v>5</v>
      </c>
      <c r="C707" t="s">
        <v>116</v>
      </c>
      <c r="D707" t="s">
        <v>620</v>
      </c>
      <c r="E707">
        <v>19</v>
      </c>
      <c r="F707">
        <v>31</v>
      </c>
      <c r="G707">
        <v>3</v>
      </c>
      <c r="H707">
        <v>33</v>
      </c>
      <c r="I707">
        <f>Cocina[[#This Row],[Precio Unitario]]*Cocina[[#This Row],[Cantidad Ordenada]]</f>
        <v>93</v>
      </c>
      <c r="J707">
        <f>(Cocina[[#This Row],[Precio Unitario]]-Cocina[[#This Row],[Costo Unitario]])*Cocina[[#This Row],[Cantidad Ordenada]]</f>
        <v>36</v>
      </c>
      <c r="K707" s="4">
        <f>Cocina[[#This Row],[Ganancia neta]]/_xlfn.XLOOKUP(Cocina[[#This Row],[Número de Orden]],Sala[Número de Orden],Sala[Monto total],"fracaso",0,1)</f>
        <v>0.25531914893617019</v>
      </c>
      <c r="L707" t="s">
        <v>607</v>
      </c>
    </row>
    <row r="708" spans="1:12" x14ac:dyDescent="0.25">
      <c r="A708">
        <v>278</v>
      </c>
      <c r="B708">
        <v>5</v>
      </c>
      <c r="C708" t="s">
        <v>158</v>
      </c>
      <c r="D708" t="s">
        <v>617</v>
      </c>
      <c r="E708">
        <v>14</v>
      </c>
      <c r="F708">
        <v>24</v>
      </c>
      <c r="G708">
        <v>2</v>
      </c>
      <c r="H708">
        <v>28</v>
      </c>
      <c r="I708">
        <f>Cocina[[#This Row],[Precio Unitario]]*Cocina[[#This Row],[Cantidad Ordenada]]</f>
        <v>48</v>
      </c>
      <c r="J708">
        <f>(Cocina[[#This Row],[Precio Unitario]]-Cocina[[#This Row],[Costo Unitario]])*Cocina[[#This Row],[Cantidad Ordenada]]</f>
        <v>20</v>
      </c>
      <c r="K708" s="4">
        <f>Cocina[[#This Row],[Ganancia neta]]/_xlfn.XLOOKUP(Cocina[[#This Row],[Número de Orden]],Sala[Número de Orden],Sala[Monto total],"fracaso",0,1)</f>
        <v>0.14184397163120568</v>
      </c>
      <c r="L708" t="s">
        <v>608</v>
      </c>
    </row>
    <row r="709" spans="1:12" x14ac:dyDescent="0.25">
      <c r="A709">
        <v>279</v>
      </c>
      <c r="B709">
        <v>11</v>
      </c>
      <c r="C709" t="s">
        <v>48</v>
      </c>
      <c r="D709" t="s">
        <v>622</v>
      </c>
      <c r="E709">
        <v>25</v>
      </c>
      <c r="F709">
        <v>40</v>
      </c>
      <c r="G709">
        <v>3</v>
      </c>
      <c r="H709">
        <v>48</v>
      </c>
      <c r="I709">
        <f>Cocina[[#This Row],[Precio Unitario]]*Cocina[[#This Row],[Cantidad Ordenada]]</f>
        <v>120</v>
      </c>
      <c r="J709">
        <f>(Cocina[[#This Row],[Precio Unitario]]-Cocina[[#This Row],[Costo Unitario]])*Cocina[[#This Row],[Cantidad Ordenada]]</f>
        <v>45</v>
      </c>
      <c r="K709" s="4">
        <f>Cocina[[#This Row],[Ganancia neta]]/_xlfn.XLOOKUP(Cocina[[#This Row],[Número de Orden]],Sala[Número de Orden],Sala[Monto total],"fracaso",0,1)</f>
        <v>0.22388059701492538</v>
      </c>
      <c r="L709" t="s">
        <v>608</v>
      </c>
    </row>
    <row r="710" spans="1:12" x14ac:dyDescent="0.25">
      <c r="A710">
        <v>279</v>
      </c>
      <c r="B710">
        <v>11</v>
      </c>
      <c r="C710" t="s">
        <v>26</v>
      </c>
      <c r="D710" t="s">
        <v>628</v>
      </c>
      <c r="E710">
        <v>21</v>
      </c>
      <c r="F710">
        <v>35</v>
      </c>
      <c r="G710">
        <v>1</v>
      </c>
      <c r="H710">
        <v>28</v>
      </c>
      <c r="I710">
        <f>Cocina[[#This Row],[Precio Unitario]]*Cocina[[#This Row],[Cantidad Ordenada]]</f>
        <v>35</v>
      </c>
      <c r="J710">
        <f>(Cocina[[#This Row],[Precio Unitario]]-Cocina[[#This Row],[Costo Unitario]])*Cocina[[#This Row],[Cantidad Ordenada]]</f>
        <v>14</v>
      </c>
      <c r="K710" s="4">
        <f>Cocina[[#This Row],[Ganancia neta]]/_xlfn.XLOOKUP(Cocina[[#This Row],[Número de Orden]],Sala[Número de Orden],Sala[Monto total],"fracaso",0,1)</f>
        <v>6.965174129353234E-2</v>
      </c>
      <c r="L710" t="s">
        <v>607</v>
      </c>
    </row>
    <row r="711" spans="1:12" x14ac:dyDescent="0.25">
      <c r="A711">
        <v>279</v>
      </c>
      <c r="B711">
        <v>11</v>
      </c>
      <c r="C711" t="s">
        <v>79</v>
      </c>
      <c r="D711" t="s">
        <v>635</v>
      </c>
      <c r="E711">
        <v>10</v>
      </c>
      <c r="F711">
        <v>18</v>
      </c>
      <c r="G711">
        <v>1</v>
      </c>
      <c r="H711">
        <v>58</v>
      </c>
      <c r="I711">
        <f>Cocina[[#This Row],[Precio Unitario]]*Cocina[[#This Row],[Cantidad Ordenada]]</f>
        <v>18</v>
      </c>
      <c r="J711">
        <f>(Cocina[[#This Row],[Precio Unitario]]-Cocina[[#This Row],[Costo Unitario]])*Cocina[[#This Row],[Cantidad Ordenada]]</f>
        <v>8</v>
      </c>
      <c r="K711" s="4">
        <f>Cocina[[#This Row],[Ganancia neta]]/_xlfn.XLOOKUP(Cocina[[#This Row],[Número de Orden]],Sala[Número de Orden],Sala[Monto total],"fracaso",0,1)</f>
        <v>3.9800995024875621E-2</v>
      </c>
      <c r="L711" t="s">
        <v>607</v>
      </c>
    </row>
    <row r="712" spans="1:12" x14ac:dyDescent="0.25">
      <c r="A712">
        <v>279</v>
      </c>
      <c r="B712">
        <v>11</v>
      </c>
      <c r="C712" t="s">
        <v>42</v>
      </c>
      <c r="D712" t="s">
        <v>626</v>
      </c>
      <c r="E712">
        <v>16</v>
      </c>
      <c r="F712">
        <v>28</v>
      </c>
      <c r="G712">
        <v>1</v>
      </c>
      <c r="H712">
        <v>8</v>
      </c>
      <c r="I712">
        <f>Cocina[[#This Row],[Precio Unitario]]*Cocina[[#This Row],[Cantidad Ordenada]]</f>
        <v>28</v>
      </c>
      <c r="J712">
        <f>(Cocina[[#This Row],[Precio Unitario]]-Cocina[[#This Row],[Costo Unitario]])*Cocina[[#This Row],[Cantidad Ordenada]]</f>
        <v>12</v>
      </c>
      <c r="K712" s="4">
        <f>Cocina[[#This Row],[Ganancia neta]]/_xlfn.XLOOKUP(Cocina[[#This Row],[Número de Orden]],Sala[Número de Orden],Sala[Monto total],"fracaso",0,1)</f>
        <v>5.9701492537313432E-2</v>
      </c>
      <c r="L712" t="s">
        <v>607</v>
      </c>
    </row>
    <row r="713" spans="1:12" x14ac:dyDescent="0.25">
      <c r="A713">
        <v>280</v>
      </c>
      <c r="B713">
        <v>14</v>
      </c>
      <c r="C713" t="s">
        <v>158</v>
      </c>
      <c r="D713" t="s">
        <v>617</v>
      </c>
      <c r="E713">
        <v>14</v>
      </c>
      <c r="F713">
        <v>24</v>
      </c>
      <c r="G713">
        <v>2</v>
      </c>
      <c r="H713">
        <v>52</v>
      </c>
      <c r="I713">
        <f>Cocina[[#This Row],[Precio Unitario]]*Cocina[[#This Row],[Cantidad Ordenada]]</f>
        <v>48</v>
      </c>
      <c r="J713">
        <f>(Cocina[[#This Row],[Precio Unitario]]-Cocina[[#This Row],[Costo Unitario]])*Cocina[[#This Row],[Cantidad Ordenada]]</f>
        <v>20</v>
      </c>
      <c r="K713" s="4">
        <f>Cocina[[#This Row],[Ganancia neta]]/_xlfn.XLOOKUP(Cocina[[#This Row],[Número de Orden]],Sala[Número de Orden],Sala[Monto total],"fracaso",0,1)</f>
        <v>0.17094017094017094</v>
      </c>
      <c r="L713" t="s">
        <v>607</v>
      </c>
    </row>
    <row r="714" spans="1:12" x14ac:dyDescent="0.25">
      <c r="A714">
        <v>280</v>
      </c>
      <c r="B714">
        <v>14</v>
      </c>
      <c r="C714" t="s">
        <v>200</v>
      </c>
      <c r="D714" t="s">
        <v>633</v>
      </c>
      <c r="E714">
        <v>14</v>
      </c>
      <c r="F714">
        <v>23</v>
      </c>
      <c r="G714">
        <v>3</v>
      </c>
      <c r="H714">
        <v>34</v>
      </c>
      <c r="I714">
        <f>Cocina[[#This Row],[Precio Unitario]]*Cocina[[#This Row],[Cantidad Ordenada]]</f>
        <v>69</v>
      </c>
      <c r="J714">
        <f>(Cocina[[#This Row],[Precio Unitario]]-Cocina[[#This Row],[Costo Unitario]])*Cocina[[#This Row],[Cantidad Ordenada]]</f>
        <v>27</v>
      </c>
      <c r="K714" s="4">
        <f>Cocina[[#This Row],[Ganancia neta]]/_xlfn.XLOOKUP(Cocina[[#This Row],[Número de Orden]],Sala[Número de Orden],Sala[Monto total],"fracaso",0,1)</f>
        <v>0.23076923076923078</v>
      </c>
      <c r="L714" t="s">
        <v>607</v>
      </c>
    </row>
    <row r="715" spans="1:12" x14ac:dyDescent="0.25">
      <c r="A715">
        <v>281</v>
      </c>
      <c r="B715">
        <v>18</v>
      </c>
      <c r="C715" t="s">
        <v>261</v>
      </c>
      <c r="D715" t="s">
        <v>625</v>
      </c>
      <c r="E715">
        <v>20</v>
      </c>
      <c r="F715">
        <v>33</v>
      </c>
      <c r="G715">
        <v>2</v>
      </c>
      <c r="H715">
        <v>9</v>
      </c>
      <c r="I715">
        <f>Cocina[[#This Row],[Precio Unitario]]*Cocina[[#This Row],[Cantidad Ordenada]]</f>
        <v>66</v>
      </c>
      <c r="J715">
        <f>(Cocina[[#This Row],[Precio Unitario]]-Cocina[[#This Row],[Costo Unitario]])*Cocina[[#This Row],[Cantidad Ordenada]]</f>
        <v>26</v>
      </c>
      <c r="K715" s="4">
        <f>Cocina[[#This Row],[Ganancia neta]]/_xlfn.XLOOKUP(Cocina[[#This Row],[Número de Orden]],Sala[Número de Orden],Sala[Monto total],"fracaso",0,1)</f>
        <v>0.39393939393939392</v>
      </c>
      <c r="L715" t="s">
        <v>608</v>
      </c>
    </row>
    <row r="716" spans="1:12" x14ac:dyDescent="0.25">
      <c r="A716">
        <v>282</v>
      </c>
      <c r="B716">
        <v>6</v>
      </c>
      <c r="C716" t="s">
        <v>79</v>
      </c>
      <c r="D716" t="s">
        <v>635</v>
      </c>
      <c r="E716">
        <v>10</v>
      </c>
      <c r="F716">
        <v>18</v>
      </c>
      <c r="G716">
        <v>3</v>
      </c>
      <c r="H716">
        <v>57</v>
      </c>
      <c r="I716">
        <f>Cocina[[#This Row],[Precio Unitario]]*Cocina[[#This Row],[Cantidad Ordenada]]</f>
        <v>54</v>
      </c>
      <c r="J716">
        <f>(Cocina[[#This Row],[Precio Unitario]]-Cocina[[#This Row],[Costo Unitario]])*Cocina[[#This Row],[Cantidad Ordenada]]</f>
        <v>24</v>
      </c>
      <c r="K716" s="4">
        <f>Cocina[[#This Row],[Ganancia neta]]/_xlfn.XLOOKUP(Cocina[[#This Row],[Número de Orden]],Sala[Número de Orden],Sala[Monto total],"fracaso",0,1)</f>
        <v>0.32432432432432434</v>
      </c>
      <c r="L716" t="s">
        <v>608</v>
      </c>
    </row>
    <row r="717" spans="1:12" x14ac:dyDescent="0.25">
      <c r="A717">
        <v>282</v>
      </c>
      <c r="B717">
        <v>6</v>
      </c>
      <c r="C717" t="s">
        <v>146</v>
      </c>
      <c r="D717" t="s">
        <v>632</v>
      </c>
      <c r="E717">
        <v>12</v>
      </c>
      <c r="F717">
        <v>20</v>
      </c>
      <c r="G717">
        <v>1</v>
      </c>
      <c r="H717">
        <v>57</v>
      </c>
      <c r="I717">
        <f>Cocina[[#This Row],[Precio Unitario]]*Cocina[[#This Row],[Cantidad Ordenada]]</f>
        <v>20</v>
      </c>
      <c r="J717">
        <f>(Cocina[[#This Row],[Precio Unitario]]-Cocina[[#This Row],[Costo Unitario]])*Cocina[[#This Row],[Cantidad Ordenada]]</f>
        <v>8</v>
      </c>
      <c r="K717" s="4">
        <f>Cocina[[#This Row],[Ganancia neta]]/_xlfn.XLOOKUP(Cocina[[#This Row],[Número de Orden]],Sala[Número de Orden],Sala[Monto total],"fracaso",0,1)</f>
        <v>0.10810810810810811</v>
      </c>
      <c r="L717" t="s">
        <v>608</v>
      </c>
    </row>
    <row r="718" spans="1:12" x14ac:dyDescent="0.25">
      <c r="A718">
        <v>283</v>
      </c>
      <c r="B718">
        <v>19</v>
      </c>
      <c r="C718" t="s">
        <v>155</v>
      </c>
      <c r="D718" t="s">
        <v>636</v>
      </c>
      <c r="E718">
        <v>15</v>
      </c>
      <c r="F718">
        <v>26</v>
      </c>
      <c r="G718">
        <v>3</v>
      </c>
      <c r="H718">
        <v>6</v>
      </c>
      <c r="I718">
        <f>Cocina[[#This Row],[Precio Unitario]]*Cocina[[#This Row],[Cantidad Ordenada]]</f>
        <v>78</v>
      </c>
      <c r="J718">
        <f>(Cocina[[#This Row],[Precio Unitario]]-Cocina[[#This Row],[Costo Unitario]])*Cocina[[#This Row],[Cantidad Ordenada]]</f>
        <v>33</v>
      </c>
      <c r="K718" s="4">
        <f>Cocina[[#This Row],[Ganancia neta]]/_xlfn.XLOOKUP(Cocina[[#This Row],[Número de Orden]],Sala[Número de Orden],Sala[Monto total],"fracaso",0,1)</f>
        <v>0.42307692307692307</v>
      </c>
      <c r="L718" t="s">
        <v>607</v>
      </c>
    </row>
    <row r="719" spans="1:12" x14ac:dyDescent="0.25">
      <c r="A719">
        <v>284</v>
      </c>
      <c r="B719">
        <v>11</v>
      </c>
      <c r="C719" t="s">
        <v>146</v>
      </c>
      <c r="D719" t="s">
        <v>632</v>
      </c>
      <c r="E719">
        <v>12</v>
      </c>
      <c r="F719">
        <v>20</v>
      </c>
      <c r="G719">
        <v>3</v>
      </c>
      <c r="H719">
        <v>45</v>
      </c>
      <c r="I719">
        <f>Cocina[[#This Row],[Precio Unitario]]*Cocina[[#This Row],[Cantidad Ordenada]]</f>
        <v>60</v>
      </c>
      <c r="J719">
        <f>(Cocina[[#This Row],[Precio Unitario]]-Cocina[[#This Row],[Costo Unitario]])*Cocina[[#This Row],[Cantidad Ordenada]]</f>
        <v>24</v>
      </c>
      <c r="K719" s="4">
        <f>Cocina[[#This Row],[Ganancia neta]]/_xlfn.XLOOKUP(Cocina[[#This Row],[Número de Orden]],Sala[Número de Orden],Sala[Monto total],"fracaso",0,1)</f>
        <v>0.15189873417721519</v>
      </c>
      <c r="L719" t="s">
        <v>607</v>
      </c>
    </row>
    <row r="720" spans="1:12" x14ac:dyDescent="0.25">
      <c r="A720">
        <v>284</v>
      </c>
      <c r="B720">
        <v>11</v>
      </c>
      <c r="C720" t="s">
        <v>106</v>
      </c>
      <c r="D720" t="s">
        <v>621</v>
      </c>
      <c r="E720">
        <v>16</v>
      </c>
      <c r="F720">
        <v>27</v>
      </c>
      <c r="G720">
        <v>1</v>
      </c>
      <c r="H720">
        <v>59</v>
      </c>
      <c r="I720">
        <f>Cocina[[#This Row],[Precio Unitario]]*Cocina[[#This Row],[Cantidad Ordenada]]</f>
        <v>27</v>
      </c>
      <c r="J720">
        <f>(Cocina[[#This Row],[Precio Unitario]]-Cocina[[#This Row],[Costo Unitario]])*Cocina[[#This Row],[Cantidad Ordenada]]</f>
        <v>11</v>
      </c>
      <c r="K720" s="4">
        <f>Cocina[[#This Row],[Ganancia neta]]/_xlfn.XLOOKUP(Cocina[[#This Row],[Número de Orden]],Sala[Número de Orden],Sala[Monto total],"fracaso",0,1)</f>
        <v>6.9620253164556958E-2</v>
      </c>
      <c r="L720" t="s">
        <v>607</v>
      </c>
    </row>
    <row r="721" spans="1:12" x14ac:dyDescent="0.25">
      <c r="A721">
        <v>284</v>
      </c>
      <c r="B721">
        <v>11</v>
      </c>
      <c r="C721" t="s">
        <v>112</v>
      </c>
      <c r="D721" t="s">
        <v>627</v>
      </c>
      <c r="E721">
        <v>11</v>
      </c>
      <c r="F721">
        <v>19</v>
      </c>
      <c r="G721">
        <v>2</v>
      </c>
      <c r="H721">
        <v>41</v>
      </c>
      <c r="I721">
        <f>Cocina[[#This Row],[Precio Unitario]]*Cocina[[#This Row],[Cantidad Ordenada]]</f>
        <v>38</v>
      </c>
      <c r="J721">
        <f>(Cocina[[#This Row],[Precio Unitario]]-Cocina[[#This Row],[Costo Unitario]])*Cocina[[#This Row],[Cantidad Ordenada]]</f>
        <v>16</v>
      </c>
      <c r="K721" s="4">
        <f>Cocina[[#This Row],[Ganancia neta]]/_xlfn.XLOOKUP(Cocina[[#This Row],[Número de Orden]],Sala[Número de Orden],Sala[Monto total],"fracaso",0,1)</f>
        <v>0.10126582278481013</v>
      </c>
      <c r="L721" t="s">
        <v>607</v>
      </c>
    </row>
    <row r="722" spans="1:12" x14ac:dyDescent="0.25">
      <c r="A722">
        <v>284</v>
      </c>
      <c r="B722">
        <v>11</v>
      </c>
      <c r="C722" t="s">
        <v>261</v>
      </c>
      <c r="D722" t="s">
        <v>625</v>
      </c>
      <c r="E722">
        <v>20</v>
      </c>
      <c r="F722">
        <v>33</v>
      </c>
      <c r="G722">
        <v>1</v>
      </c>
      <c r="H722">
        <v>50</v>
      </c>
      <c r="I722">
        <f>Cocina[[#This Row],[Precio Unitario]]*Cocina[[#This Row],[Cantidad Ordenada]]</f>
        <v>33</v>
      </c>
      <c r="J722">
        <f>(Cocina[[#This Row],[Precio Unitario]]-Cocina[[#This Row],[Costo Unitario]])*Cocina[[#This Row],[Cantidad Ordenada]]</f>
        <v>13</v>
      </c>
      <c r="K722" s="4">
        <f>Cocina[[#This Row],[Ganancia neta]]/_xlfn.XLOOKUP(Cocina[[#This Row],[Número de Orden]],Sala[Número de Orden],Sala[Monto total],"fracaso",0,1)</f>
        <v>8.2278481012658222E-2</v>
      </c>
      <c r="L722" t="s">
        <v>608</v>
      </c>
    </row>
    <row r="723" spans="1:12" x14ac:dyDescent="0.25">
      <c r="A723">
        <v>285</v>
      </c>
      <c r="B723">
        <v>18</v>
      </c>
      <c r="C723" t="s">
        <v>70</v>
      </c>
      <c r="D723" t="s">
        <v>634</v>
      </c>
      <c r="E723">
        <v>13</v>
      </c>
      <c r="F723">
        <v>21</v>
      </c>
      <c r="G723">
        <v>2</v>
      </c>
      <c r="H723">
        <v>12</v>
      </c>
      <c r="I723">
        <f>Cocina[[#This Row],[Precio Unitario]]*Cocina[[#This Row],[Cantidad Ordenada]]</f>
        <v>42</v>
      </c>
      <c r="J723">
        <f>(Cocina[[#This Row],[Precio Unitario]]-Cocina[[#This Row],[Costo Unitario]])*Cocina[[#This Row],[Cantidad Ordenada]]</f>
        <v>16</v>
      </c>
      <c r="K723" s="4">
        <f>Cocina[[#This Row],[Ganancia neta]]/_xlfn.XLOOKUP(Cocina[[#This Row],[Número de Orden]],Sala[Número de Orden],Sala[Monto total],"fracaso",0,1)</f>
        <v>0.38095238095238093</v>
      </c>
      <c r="L723" t="s">
        <v>608</v>
      </c>
    </row>
    <row r="724" spans="1:12" x14ac:dyDescent="0.25">
      <c r="A724">
        <v>286</v>
      </c>
      <c r="B724">
        <v>15</v>
      </c>
      <c r="C724" t="s">
        <v>55</v>
      </c>
      <c r="D724" t="s">
        <v>631</v>
      </c>
      <c r="E724">
        <v>20</v>
      </c>
      <c r="F724">
        <v>34</v>
      </c>
      <c r="G724">
        <v>2</v>
      </c>
      <c r="H724">
        <v>25</v>
      </c>
      <c r="I724">
        <f>Cocina[[#This Row],[Precio Unitario]]*Cocina[[#This Row],[Cantidad Ordenada]]</f>
        <v>68</v>
      </c>
      <c r="J724">
        <f>(Cocina[[#This Row],[Precio Unitario]]-Cocina[[#This Row],[Costo Unitario]])*Cocina[[#This Row],[Cantidad Ordenada]]</f>
        <v>28</v>
      </c>
      <c r="K724" s="4">
        <f>Cocina[[#This Row],[Ganancia neta]]/_xlfn.XLOOKUP(Cocina[[#This Row],[Número de Orden]],Sala[Número de Orden],Sala[Monto total],"fracaso",0,1)</f>
        <v>0.41176470588235292</v>
      </c>
      <c r="L724" t="s">
        <v>607</v>
      </c>
    </row>
    <row r="725" spans="1:12" x14ac:dyDescent="0.25">
      <c r="A725">
        <v>287</v>
      </c>
      <c r="B725">
        <v>20</v>
      </c>
      <c r="C725" t="s">
        <v>247</v>
      </c>
      <c r="D725" t="s">
        <v>629</v>
      </c>
      <c r="E725">
        <v>19</v>
      </c>
      <c r="F725">
        <v>32</v>
      </c>
      <c r="G725">
        <v>3</v>
      </c>
      <c r="H725">
        <v>46</v>
      </c>
      <c r="I725">
        <f>Cocina[[#This Row],[Precio Unitario]]*Cocina[[#This Row],[Cantidad Ordenada]]</f>
        <v>96</v>
      </c>
      <c r="J725">
        <f>(Cocina[[#This Row],[Precio Unitario]]-Cocina[[#This Row],[Costo Unitario]])*Cocina[[#This Row],[Cantidad Ordenada]]</f>
        <v>39</v>
      </c>
      <c r="K725" s="4">
        <f>Cocina[[#This Row],[Ganancia neta]]/_xlfn.XLOOKUP(Cocina[[#This Row],[Número de Orden]],Sala[Número de Orden],Sala[Monto total],"fracaso",0,1)</f>
        <v>0.19306930693069307</v>
      </c>
      <c r="L725" t="s">
        <v>607</v>
      </c>
    </row>
    <row r="726" spans="1:12" x14ac:dyDescent="0.25">
      <c r="A726">
        <v>287</v>
      </c>
      <c r="B726">
        <v>20</v>
      </c>
      <c r="C726" t="s">
        <v>200</v>
      </c>
      <c r="D726" t="s">
        <v>633</v>
      </c>
      <c r="E726">
        <v>14</v>
      </c>
      <c r="F726">
        <v>23</v>
      </c>
      <c r="G726">
        <v>2</v>
      </c>
      <c r="H726">
        <v>58</v>
      </c>
      <c r="I726">
        <f>Cocina[[#This Row],[Precio Unitario]]*Cocina[[#This Row],[Cantidad Ordenada]]</f>
        <v>46</v>
      </c>
      <c r="J726">
        <f>(Cocina[[#This Row],[Precio Unitario]]-Cocina[[#This Row],[Costo Unitario]])*Cocina[[#This Row],[Cantidad Ordenada]]</f>
        <v>18</v>
      </c>
      <c r="K726" s="4">
        <f>Cocina[[#This Row],[Ganancia neta]]/_xlfn.XLOOKUP(Cocina[[#This Row],[Número de Orden]],Sala[Número de Orden],Sala[Monto total],"fracaso",0,1)</f>
        <v>8.9108910891089105E-2</v>
      </c>
      <c r="L726" t="s">
        <v>607</v>
      </c>
    </row>
    <row r="727" spans="1:12" x14ac:dyDescent="0.25">
      <c r="A727">
        <v>287</v>
      </c>
      <c r="B727">
        <v>20</v>
      </c>
      <c r="C727" t="s">
        <v>68</v>
      </c>
      <c r="D727" t="s">
        <v>619</v>
      </c>
      <c r="E727">
        <v>18</v>
      </c>
      <c r="F727">
        <v>30</v>
      </c>
      <c r="G727">
        <v>2</v>
      </c>
      <c r="H727">
        <v>17</v>
      </c>
      <c r="I727">
        <f>Cocina[[#This Row],[Precio Unitario]]*Cocina[[#This Row],[Cantidad Ordenada]]</f>
        <v>60</v>
      </c>
      <c r="J727">
        <f>(Cocina[[#This Row],[Precio Unitario]]-Cocina[[#This Row],[Costo Unitario]])*Cocina[[#This Row],[Cantidad Ordenada]]</f>
        <v>24</v>
      </c>
      <c r="K727" s="4">
        <f>Cocina[[#This Row],[Ganancia neta]]/_xlfn.XLOOKUP(Cocina[[#This Row],[Número de Orden]],Sala[Número de Orden],Sala[Monto total],"fracaso",0,1)</f>
        <v>0.11881188118811881</v>
      </c>
      <c r="L727" t="s">
        <v>608</v>
      </c>
    </row>
    <row r="728" spans="1:12" x14ac:dyDescent="0.25">
      <c r="A728">
        <v>288</v>
      </c>
      <c r="B728">
        <v>15</v>
      </c>
      <c r="C728" t="s">
        <v>158</v>
      </c>
      <c r="D728" t="s">
        <v>617</v>
      </c>
      <c r="E728">
        <v>14</v>
      </c>
      <c r="F728">
        <v>24</v>
      </c>
      <c r="G728">
        <v>2</v>
      </c>
      <c r="H728">
        <v>6</v>
      </c>
      <c r="I728">
        <f>Cocina[[#This Row],[Precio Unitario]]*Cocina[[#This Row],[Cantidad Ordenada]]</f>
        <v>48</v>
      </c>
      <c r="J728">
        <f>(Cocina[[#This Row],[Precio Unitario]]-Cocina[[#This Row],[Costo Unitario]])*Cocina[[#This Row],[Cantidad Ordenada]]</f>
        <v>20</v>
      </c>
      <c r="K728" s="4">
        <f>Cocina[[#This Row],[Ganancia neta]]/_xlfn.XLOOKUP(Cocina[[#This Row],[Número de Orden]],Sala[Número de Orden],Sala[Monto total],"fracaso",0,1)</f>
        <v>0.23255813953488372</v>
      </c>
      <c r="L728" t="s">
        <v>608</v>
      </c>
    </row>
    <row r="729" spans="1:12" x14ac:dyDescent="0.25">
      <c r="A729">
        <v>288</v>
      </c>
      <c r="B729">
        <v>15</v>
      </c>
      <c r="C729" t="s">
        <v>112</v>
      </c>
      <c r="D729" t="s">
        <v>627</v>
      </c>
      <c r="E729">
        <v>11</v>
      </c>
      <c r="F729">
        <v>19</v>
      </c>
      <c r="G729">
        <v>2</v>
      </c>
      <c r="H729">
        <v>32</v>
      </c>
      <c r="I729">
        <f>Cocina[[#This Row],[Precio Unitario]]*Cocina[[#This Row],[Cantidad Ordenada]]</f>
        <v>38</v>
      </c>
      <c r="J729">
        <f>(Cocina[[#This Row],[Precio Unitario]]-Cocina[[#This Row],[Costo Unitario]])*Cocina[[#This Row],[Cantidad Ordenada]]</f>
        <v>16</v>
      </c>
      <c r="K729" s="4">
        <f>Cocina[[#This Row],[Ganancia neta]]/_xlfn.XLOOKUP(Cocina[[#This Row],[Número de Orden]],Sala[Número de Orden],Sala[Monto total],"fracaso",0,1)</f>
        <v>0.18604651162790697</v>
      </c>
      <c r="L729" t="s">
        <v>607</v>
      </c>
    </row>
    <row r="730" spans="1:12" x14ac:dyDescent="0.25">
      <c r="A730">
        <v>289</v>
      </c>
      <c r="B730">
        <v>15</v>
      </c>
      <c r="C730" t="s">
        <v>146</v>
      </c>
      <c r="D730" t="s">
        <v>632</v>
      </c>
      <c r="E730">
        <v>12</v>
      </c>
      <c r="F730">
        <v>20</v>
      </c>
      <c r="G730">
        <v>3</v>
      </c>
      <c r="H730">
        <v>20</v>
      </c>
      <c r="I730">
        <f>Cocina[[#This Row],[Precio Unitario]]*Cocina[[#This Row],[Cantidad Ordenada]]</f>
        <v>60</v>
      </c>
      <c r="J730">
        <f>(Cocina[[#This Row],[Precio Unitario]]-Cocina[[#This Row],[Costo Unitario]])*Cocina[[#This Row],[Cantidad Ordenada]]</f>
        <v>24</v>
      </c>
      <c r="K730" s="4">
        <f>Cocina[[#This Row],[Ganancia neta]]/_xlfn.XLOOKUP(Cocina[[#This Row],[Número de Orden]],Sala[Número de Orden],Sala[Monto total],"fracaso",0,1)</f>
        <v>0.17391304347826086</v>
      </c>
      <c r="L730" t="s">
        <v>607</v>
      </c>
    </row>
    <row r="731" spans="1:12" x14ac:dyDescent="0.25">
      <c r="A731">
        <v>289</v>
      </c>
      <c r="B731">
        <v>15</v>
      </c>
      <c r="C731" t="s">
        <v>155</v>
      </c>
      <c r="D731" t="s">
        <v>636</v>
      </c>
      <c r="E731">
        <v>15</v>
      </c>
      <c r="F731">
        <v>26</v>
      </c>
      <c r="G731">
        <v>3</v>
      </c>
      <c r="H731">
        <v>48</v>
      </c>
      <c r="I731">
        <f>Cocina[[#This Row],[Precio Unitario]]*Cocina[[#This Row],[Cantidad Ordenada]]</f>
        <v>78</v>
      </c>
      <c r="J731">
        <f>(Cocina[[#This Row],[Precio Unitario]]-Cocina[[#This Row],[Costo Unitario]])*Cocina[[#This Row],[Cantidad Ordenada]]</f>
        <v>33</v>
      </c>
      <c r="K731" s="4">
        <f>Cocina[[#This Row],[Ganancia neta]]/_xlfn.XLOOKUP(Cocina[[#This Row],[Número de Orden]],Sala[Número de Orden],Sala[Monto total],"fracaso",0,1)</f>
        <v>0.2391304347826087</v>
      </c>
      <c r="L731" t="s">
        <v>608</v>
      </c>
    </row>
    <row r="732" spans="1:12" x14ac:dyDescent="0.25">
      <c r="A732">
        <v>290</v>
      </c>
      <c r="B732">
        <v>19</v>
      </c>
      <c r="C732" t="s">
        <v>48</v>
      </c>
      <c r="D732" t="s">
        <v>622</v>
      </c>
      <c r="E732">
        <v>25</v>
      </c>
      <c r="F732">
        <v>40</v>
      </c>
      <c r="G732">
        <v>1</v>
      </c>
      <c r="H732">
        <v>57</v>
      </c>
      <c r="I732">
        <f>Cocina[[#This Row],[Precio Unitario]]*Cocina[[#This Row],[Cantidad Ordenada]]</f>
        <v>40</v>
      </c>
      <c r="J732">
        <f>(Cocina[[#This Row],[Precio Unitario]]-Cocina[[#This Row],[Costo Unitario]])*Cocina[[#This Row],[Cantidad Ordenada]]</f>
        <v>15</v>
      </c>
      <c r="K732" s="4">
        <f>Cocina[[#This Row],[Ganancia neta]]/_xlfn.XLOOKUP(Cocina[[#This Row],[Número de Orden]],Sala[Número de Orden],Sala[Monto total],"fracaso",0,1)</f>
        <v>0.375</v>
      </c>
      <c r="L732" t="s">
        <v>607</v>
      </c>
    </row>
    <row r="733" spans="1:12" x14ac:dyDescent="0.25">
      <c r="A733">
        <v>291</v>
      </c>
      <c r="B733">
        <v>2</v>
      </c>
      <c r="C733" t="s">
        <v>55</v>
      </c>
      <c r="D733" t="s">
        <v>631</v>
      </c>
      <c r="E733">
        <v>20</v>
      </c>
      <c r="F733">
        <v>34</v>
      </c>
      <c r="G733">
        <v>2</v>
      </c>
      <c r="H733">
        <v>28</v>
      </c>
      <c r="I733">
        <f>Cocina[[#This Row],[Precio Unitario]]*Cocina[[#This Row],[Cantidad Ordenada]]</f>
        <v>68</v>
      </c>
      <c r="J733">
        <f>(Cocina[[#This Row],[Precio Unitario]]-Cocina[[#This Row],[Costo Unitario]])*Cocina[[#This Row],[Cantidad Ordenada]]</f>
        <v>28</v>
      </c>
      <c r="K733" s="4">
        <f>Cocina[[#This Row],[Ganancia neta]]/_xlfn.XLOOKUP(Cocina[[#This Row],[Número de Orden]],Sala[Número de Orden],Sala[Monto total],"fracaso",0,1)</f>
        <v>0.1076923076923077</v>
      </c>
      <c r="L733" t="s">
        <v>608</v>
      </c>
    </row>
    <row r="734" spans="1:12" x14ac:dyDescent="0.25">
      <c r="A734">
        <v>291</v>
      </c>
      <c r="B734">
        <v>2</v>
      </c>
      <c r="C734" t="s">
        <v>122</v>
      </c>
      <c r="D734" t="s">
        <v>637</v>
      </c>
      <c r="E734">
        <v>15</v>
      </c>
      <c r="F734">
        <v>25</v>
      </c>
      <c r="G734">
        <v>1</v>
      </c>
      <c r="H734">
        <v>41</v>
      </c>
      <c r="I734">
        <f>Cocina[[#This Row],[Precio Unitario]]*Cocina[[#This Row],[Cantidad Ordenada]]</f>
        <v>25</v>
      </c>
      <c r="J734">
        <f>(Cocina[[#This Row],[Precio Unitario]]-Cocina[[#This Row],[Costo Unitario]])*Cocina[[#This Row],[Cantidad Ordenada]]</f>
        <v>10</v>
      </c>
      <c r="K734" s="4">
        <f>Cocina[[#This Row],[Ganancia neta]]/_xlfn.XLOOKUP(Cocina[[#This Row],[Número de Orden]],Sala[Número de Orden],Sala[Monto total],"fracaso",0,1)</f>
        <v>3.8461538461538464E-2</v>
      </c>
      <c r="L734" t="s">
        <v>607</v>
      </c>
    </row>
    <row r="735" spans="1:12" x14ac:dyDescent="0.25">
      <c r="A735">
        <v>291</v>
      </c>
      <c r="B735">
        <v>2</v>
      </c>
      <c r="C735" t="s">
        <v>26</v>
      </c>
      <c r="D735" t="s">
        <v>628</v>
      </c>
      <c r="E735">
        <v>21</v>
      </c>
      <c r="F735">
        <v>35</v>
      </c>
      <c r="G735">
        <v>3</v>
      </c>
      <c r="H735">
        <v>12</v>
      </c>
      <c r="I735">
        <f>Cocina[[#This Row],[Precio Unitario]]*Cocina[[#This Row],[Cantidad Ordenada]]</f>
        <v>105</v>
      </c>
      <c r="J735">
        <f>(Cocina[[#This Row],[Precio Unitario]]-Cocina[[#This Row],[Costo Unitario]])*Cocina[[#This Row],[Cantidad Ordenada]]</f>
        <v>42</v>
      </c>
      <c r="K735" s="4">
        <f>Cocina[[#This Row],[Ganancia neta]]/_xlfn.XLOOKUP(Cocina[[#This Row],[Número de Orden]],Sala[Número de Orden],Sala[Monto total],"fracaso",0,1)</f>
        <v>0.16153846153846155</v>
      </c>
      <c r="L735" t="s">
        <v>608</v>
      </c>
    </row>
    <row r="736" spans="1:12" x14ac:dyDescent="0.25">
      <c r="A736">
        <v>291</v>
      </c>
      <c r="B736">
        <v>2</v>
      </c>
      <c r="C736" t="s">
        <v>116</v>
      </c>
      <c r="D736" t="s">
        <v>620</v>
      </c>
      <c r="E736">
        <v>19</v>
      </c>
      <c r="F736">
        <v>31</v>
      </c>
      <c r="G736">
        <v>2</v>
      </c>
      <c r="H736">
        <v>14</v>
      </c>
      <c r="I736">
        <f>Cocina[[#This Row],[Precio Unitario]]*Cocina[[#This Row],[Cantidad Ordenada]]</f>
        <v>62</v>
      </c>
      <c r="J736">
        <f>(Cocina[[#This Row],[Precio Unitario]]-Cocina[[#This Row],[Costo Unitario]])*Cocina[[#This Row],[Cantidad Ordenada]]</f>
        <v>24</v>
      </c>
      <c r="K736" s="4">
        <f>Cocina[[#This Row],[Ganancia neta]]/_xlfn.XLOOKUP(Cocina[[#This Row],[Número de Orden]],Sala[Número de Orden],Sala[Monto total],"fracaso",0,1)</f>
        <v>9.2307692307692313E-2</v>
      </c>
      <c r="L736" t="s">
        <v>607</v>
      </c>
    </row>
    <row r="737" spans="1:12" x14ac:dyDescent="0.25">
      <c r="A737">
        <v>292</v>
      </c>
      <c r="B737">
        <v>10</v>
      </c>
      <c r="C737" t="s">
        <v>42</v>
      </c>
      <c r="D737" t="s">
        <v>626</v>
      </c>
      <c r="E737">
        <v>16</v>
      </c>
      <c r="F737">
        <v>28</v>
      </c>
      <c r="G737">
        <v>3</v>
      </c>
      <c r="H737">
        <v>23</v>
      </c>
      <c r="I737">
        <f>Cocina[[#This Row],[Precio Unitario]]*Cocina[[#This Row],[Cantidad Ordenada]]</f>
        <v>84</v>
      </c>
      <c r="J737">
        <f>(Cocina[[#This Row],[Precio Unitario]]-Cocina[[#This Row],[Costo Unitario]])*Cocina[[#This Row],[Cantidad Ordenada]]</f>
        <v>36</v>
      </c>
      <c r="K737" s="4">
        <f>Cocina[[#This Row],[Ganancia neta]]/_xlfn.XLOOKUP(Cocina[[#This Row],[Número de Orden]],Sala[Número de Orden],Sala[Monto total],"fracaso",0,1)</f>
        <v>0.42857142857142855</v>
      </c>
      <c r="L737" t="s">
        <v>608</v>
      </c>
    </row>
    <row r="738" spans="1:12" x14ac:dyDescent="0.25">
      <c r="A738">
        <v>293</v>
      </c>
      <c r="B738">
        <v>16</v>
      </c>
      <c r="C738" t="s">
        <v>42</v>
      </c>
      <c r="D738" t="s">
        <v>626</v>
      </c>
      <c r="E738">
        <v>16</v>
      </c>
      <c r="F738">
        <v>28</v>
      </c>
      <c r="G738">
        <v>3</v>
      </c>
      <c r="H738">
        <v>44</v>
      </c>
      <c r="I738">
        <f>Cocina[[#This Row],[Precio Unitario]]*Cocina[[#This Row],[Cantidad Ordenada]]</f>
        <v>84</v>
      </c>
      <c r="J738">
        <f>(Cocina[[#This Row],[Precio Unitario]]-Cocina[[#This Row],[Costo Unitario]])*Cocina[[#This Row],[Cantidad Ordenada]]</f>
        <v>36</v>
      </c>
      <c r="K738" s="4">
        <f>Cocina[[#This Row],[Ganancia neta]]/_xlfn.XLOOKUP(Cocina[[#This Row],[Número de Orden]],Sala[Número de Orden],Sala[Monto total],"fracaso",0,1)</f>
        <v>0.16666666666666666</v>
      </c>
      <c r="L738" t="s">
        <v>607</v>
      </c>
    </row>
    <row r="739" spans="1:12" x14ac:dyDescent="0.25">
      <c r="A739">
        <v>293</v>
      </c>
      <c r="B739">
        <v>16</v>
      </c>
      <c r="C739" t="s">
        <v>68</v>
      </c>
      <c r="D739" t="s">
        <v>619</v>
      </c>
      <c r="E739">
        <v>18</v>
      </c>
      <c r="F739">
        <v>30</v>
      </c>
      <c r="G739">
        <v>2</v>
      </c>
      <c r="H739">
        <v>29</v>
      </c>
      <c r="I739">
        <f>Cocina[[#This Row],[Precio Unitario]]*Cocina[[#This Row],[Cantidad Ordenada]]</f>
        <v>60</v>
      </c>
      <c r="J739">
        <f>(Cocina[[#This Row],[Precio Unitario]]-Cocina[[#This Row],[Costo Unitario]])*Cocina[[#This Row],[Cantidad Ordenada]]</f>
        <v>24</v>
      </c>
      <c r="K739" s="4">
        <f>Cocina[[#This Row],[Ganancia neta]]/_xlfn.XLOOKUP(Cocina[[#This Row],[Número de Orden]],Sala[Número de Orden],Sala[Monto total],"fracaso",0,1)</f>
        <v>0.1111111111111111</v>
      </c>
      <c r="L739" t="s">
        <v>607</v>
      </c>
    </row>
    <row r="740" spans="1:12" x14ac:dyDescent="0.25">
      <c r="A740">
        <v>293</v>
      </c>
      <c r="B740">
        <v>16</v>
      </c>
      <c r="C740" t="s">
        <v>73</v>
      </c>
      <c r="D740" t="s">
        <v>623</v>
      </c>
      <c r="E740">
        <v>22</v>
      </c>
      <c r="F740">
        <v>36</v>
      </c>
      <c r="G740">
        <v>2</v>
      </c>
      <c r="H740">
        <v>47</v>
      </c>
      <c r="I740">
        <f>Cocina[[#This Row],[Precio Unitario]]*Cocina[[#This Row],[Cantidad Ordenada]]</f>
        <v>72</v>
      </c>
      <c r="J740">
        <f>(Cocina[[#This Row],[Precio Unitario]]-Cocina[[#This Row],[Costo Unitario]])*Cocina[[#This Row],[Cantidad Ordenada]]</f>
        <v>28</v>
      </c>
      <c r="K740" s="4">
        <f>Cocina[[#This Row],[Ganancia neta]]/_xlfn.XLOOKUP(Cocina[[#This Row],[Número de Orden]],Sala[Número de Orden],Sala[Monto total],"fracaso",0,1)</f>
        <v>0.12962962962962962</v>
      </c>
      <c r="L740" t="s">
        <v>607</v>
      </c>
    </row>
    <row r="741" spans="1:12" x14ac:dyDescent="0.25">
      <c r="A741">
        <v>294</v>
      </c>
      <c r="B741">
        <v>17</v>
      </c>
      <c r="C741" t="s">
        <v>116</v>
      </c>
      <c r="D741" t="s">
        <v>620</v>
      </c>
      <c r="E741">
        <v>19</v>
      </c>
      <c r="F741">
        <v>31</v>
      </c>
      <c r="G741">
        <v>2</v>
      </c>
      <c r="H741">
        <v>31</v>
      </c>
      <c r="I741">
        <f>Cocina[[#This Row],[Precio Unitario]]*Cocina[[#This Row],[Cantidad Ordenada]]</f>
        <v>62</v>
      </c>
      <c r="J741">
        <f>(Cocina[[#This Row],[Precio Unitario]]-Cocina[[#This Row],[Costo Unitario]])*Cocina[[#This Row],[Cantidad Ordenada]]</f>
        <v>24</v>
      </c>
      <c r="K741" s="4">
        <f>Cocina[[#This Row],[Ganancia neta]]/_xlfn.XLOOKUP(Cocina[[#This Row],[Número de Orden]],Sala[Número de Orden],Sala[Monto total],"fracaso",0,1)</f>
        <v>7.3619631901840496E-2</v>
      </c>
      <c r="L741" t="s">
        <v>608</v>
      </c>
    </row>
    <row r="742" spans="1:12" x14ac:dyDescent="0.25">
      <c r="A742">
        <v>294</v>
      </c>
      <c r="B742">
        <v>17</v>
      </c>
      <c r="C742" t="s">
        <v>73</v>
      </c>
      <c r="D742" t="s">
        <v>623</v>
      </c>
      <c r="E742">
        <v>22</v>
      </c>
      <c r="F742">
        <v>36</v>
      </c>
      <c r="G742">
        <v>3</v>
      </c>
      <c r="H742">
        <v>13</v>
      </c>
      <c r="I742">
        <f>Cocina[[#This Row],[Precio Unitario]]*Cocina[[#This Row],[Cantidad Ordenada]]</f>
        <v>108</v>
      </c>
      <c r="J742">
        <f>(Cocina[[#This Row],[Precio Unitario]]-Cocina[[#This Row],[Costo Unitario]])*Cocina[[#This Row],[Cantidad Ordenada]]</f>
        <v>42</v>
      </c>
      <c r="K742" s="4">
        <f>Cocina[[#This Row],[Ganancia neta]]/_xlfn.XLOOKUP(Cocina[[#This Row],[Número de Orden]],Sala[Número de Orden],Sala[Monto total],"fracaso",0,1)</f>
        <v>0.12883435582822086</v>
      </c>
      <c r="L742" t="s">
        <v>607</v>
      </c>
    </row>
    <row r="743" spans="1:12" x14ac:dyDescent="0.25">
      <c r="A743">
        <v>294</v>
      </c>
      <c r="B743">
        <v>17</v>
      </c>
      <c r="C743" t="s">
        <v>79</v>
      </c>
      <c r="D743" t="s">
        <v>635</v>
      </c>
      <c r="E743">
        <v>10</v>
      </c>
      <c r="F743">
        <v>18</v>
      </c>
      <c r="G743">
        <v>3</v>
      </c>
      <c r="H743">
        <v>33</v>
      </c>
      <c r="I743">
        <f>Cocina[[#This Row],[Precio Unitario]]*Cocina[[#This Row],[Cantidad Ordenada]]</f>
        <v>54</v>
      </c>
      <c r="J743">
        <f>(Cocina[[#This Row],[Precio Unitario]]-Cocina[[#This Row],[Costo Unitario]])*Cocina[[#This Row],[Cantidad Ordenada]]</f>
        <v>24</v>
      </c>
      <c r="K743" s="4">
        <f>Cocina[[#This Row],[Ganancia neta]]/_xlfn.XLOOKUP(Cocina[[#This Row],[Número de Orden]],Sala[Número de Orden],Sala[Monto total],"fracaso",0,1)</f>
        <v>7.3619631901840496E-2</v>
      </c>
      <c r="L743" t="s">
        <v>607</v>
      </c>
    </row>
    <row r="744" spans="1:12" x14ac:dyDescent="0.25">
      <c r="A744">
        <v>294</v>
      </c>
      <c r="B744">
        <v>17</v>
      </c>
      <c r="C744" t="s">
        <v>55</v>
      </c>
      <c r="D744" t="s">
        <v>631</v>
      </c>
      <c r="E744">
        <v>20</v>
      </c>
      <c r="F744">
        <v>34</v>
      </c>
      <c r="G744">
        <v>3</v>
      </c>
      <c r="H744">
        <v>9</v>
      </c>
      <c r="I744">
        <f>Cocina[[#This Row],[Precio Unitario]]*Cocina[[#This Row],[Cantidad Ordenada]]</f>
        <v>102</v>
      </c>
      <c r="J744">
        <f>(Cocina[[#This Row],[Precio Unitario]]-Cocina[[#This Row],[Costo Unitario]])*Cocina[[#This Row],[Cantidad Ordenada]]</f>
        <v>42</v>
      </c>
      <c r="K744" s="4">
        <f>Cocina[[#This Row],[Ganancia neta]]/_xlfn.XLOOKUP(Cocina[[#This Row],[Número de Orden]],Sala[Número de Orden],Sala[Monto total],"fracaso",0,1)</f>
        <v>0.12883435582822086</v>
      </c>
      <c r="L744" t="s">
        <v>608</v>
      </c>
    </row>
    <row r="745" spans="1:12" x14ac:dyDescent="0.25">
      <c r="A745">
        <v>295</v>
      </c>
      <c r="B745">
        <v>3</v>
      </c>
      <c r="C745" t="s">
        <v>247</v>
      </c>
      <c r="D745" t="s">
        <v>629</v>
      </c>
      <c r="E745">
        <v>19</v>
      </c>
      <c r="F745">
        <v>32</v>
      </c>
      <c r="G745">
        <v>1</v>
      </c>
      <c r="H745">
        <v>44</v>
      </c>
      <c r="I745">
        <f>Cocina[[#This Row],[Precio Unitario]]*Cocina[[#This Row],[Cantidad Ordenada]]</f>
        <v>32</v>
      </c>
      <c r="J745">
        <f>(Cocina[[#This Row],[Precio Unitario]]-Cocina[[#This Row],[Costo Unitario]])*Cocina[[#This Row],[Cantidad Ordenada]]</f>
        <v>13</v>
      </c>
      <c r="K745" s="4">
        <f>Cocina[[#This Row],[Ganancia neta]]/_xlfn.XLOOKUP(Cocina[[#This Row],[Número de Orden]],Sala[Número de Orden],Sala[Monto total],"fracaso",0,1)</f>
        <v>5.2631578947368418E-2</v>
      </c>
      <c r="L745" t="s">
        <v>608</v>
      </c>
    </row>
    <row r="746" spans="1:12" x14ac:dyDescent="0.25">
      <c r="A746">
        <v>295</v>
      </c>
      <c r="B746">
        <v>3</v>
      </c>
      <c r="C746" t="s">
        <v>68</v>
      </c>
      <c r="D746" t="s">
        <v>619</v>
      </c>
      <c r="E746">
        <v>18</v>
      </c>
      <c r="F746">
        <v>30</v>
      </c>
      <c r="G746">
        <v>3</v>
      </c>
      <c r="H746">
        <v>35</v>
      </c>
      <c r="I746">
        <f>Cocina[[#This Row],[Precio Unitario]]*Cocina[[#This Row],[Cantidad Ordenada]]</f>
        <v>90</v>
      </c>
      <c r="J746">
        <f>(Cocina[[#This Row],[Precio Unitario]]-Cocina[[#This Row],[Costo Unitario]])*Cocina[[#This Row],[Cantidad Ordenada]]</f>
        <v>36</v>
      </c>
      <c r="K746" s="4">
        <f>Cocina[[#This Row],[Ganancia neta]]/_xlfn.XLOOKUP(Cocina[[#This Row],[Número de Orden]],Sala[Número de Orden],Sala[Monto total],"fracaso",0,1)</f>
        <v>0.145748987854251</v>
      </c>
      <c r="L746" t="s">
        <v>607</v>
      </c>
    </row>
    <row r="747" spans="1:12" x14ac:dyDescent="0.25">
      <c r="A747">
        <v>295</v>
      </c>
      <c r="B747">
        <v>3</v>
      </c>
      <c r="C747" t="s">
        <v>116</v>
      </c>
      <c r="D747" t="s">
        <v>620</v>
      </c>
      <c r="E747">
        <v>19</v>
      </c>
      <c r="F747">
        <v>31</v>
      </c>
      <c r="G747">
        <v>2</v>
      </c>
      <c r="H747">
        <v>39</v>
      </c>
      <c r="I747">
        <f>Cocina[[#This Row],[Precio Unitario]]*Cocina[[#This Row],[Cantidad Ordenada]]</f>
        <v>62</v>
      </c>
      <c r="J747">
        <f>(Cocina[[#This Row],[Precio Unitario]]-Cocina[[#This Row],[Costo Unitario]])*Cocina[[#This Row],[Cantidad Ordenada]]</f>
        <v>24</v>
      </c>
      <c r="K747" s="4">
        <f>Cocina[[#This Row],[Ganancia neta]]/_xlfn.XLOOKUP(Cocina[[#This Row],[Número de Orden]],Sala[Número de Orden],Sala[Monto total],"fracaso",0,1)</f>
        <v>9.7165991902834009E-2</v>
      </c>
      <c r="L747" t="s">
        <v>608</v>
      </c>
    </row>
    <row r="748" spans="1:12" x14ac:dyDescent="0.25">
      <c r="A748">
        <v>295</v>
      </c>
      <c r="B748">
        <v>3</v>
      </c>
      <c r="C748" t="s">
        <v>70</v>
      </c>
      <c r="D748" t="s">
        <v>634</v>
      </c>
      <c r="E748">
        <v>13</v>
      </c>
      <c r="F748">
        <v>21</v>
      </c>
      <c r="G748">
        <v>3</v>
      </c>
      <c r="H748">
        <v>59</v>
      </c>
      <c r="I748">
        <f>Cocina[[#This Row],[Precio Unitario]]*Cocina[[#This Row],[Cantidad Ordenada]]</f>
        <v>63</v>
      </c>
      <c r="J748">
        <f>(Cocina[[#This Row],[Precio Unitario]]-Cocina[[#This Row],[Costo Unitario]])*Cocina[[#This Row],[Cantidad Ordenada]]</f>
        <v>24</v>
      </c>
      <c r="K748" s="4">
        <f>Cocina[[#This Row],[Ganancia neta]]/_xlfn.XLOOKUP(Cocina[[#This Row],[Número de Orden]],Sala[Número de Orden],Sala[Monto total],"fracaso",0,1)</f>
        <v>9.7165991902834009E-2</v>
      </c>
      <c r="L748" t="s">
        <v>607</v>
      </c>
    </row>
    <row r="749" spans="1:12" x14ac:dyDescent="0.25">
      <c r="A749">
        <v>296</v>
      </c>
      <c r="B749">
        <v>14</v>
      </c>
      <c r="C749" t="s">
        <v>200</v>
      </c>
      <c r="D749" t="s">
        <v>633</v>
      </c>
      <c r="E749">
        <v>14</v>
      </c>
      <c r="F749">
        <v>23</v>
      </c>
      <c r="G749">
        <v>1</v>
      </c>
      <c r="H749">
        <v>20</v>
      </c>
      <c r="I749">
        <f>Cocina[[#This Row],[Precio Unitario]]*Cocina[[#This Row],[Cantidad Ordenada]]</f>
        <v>23</v>
      </c>
      <c r="J749">
        <f>(Cocina[[#This Row],[Precio Unitario]]-Cocina[[#This Row],[Costo Unitario]])*Cocina[[#This Row],[Cantidad Ordenada]]</f>
        <v>9</v>
      </c>
      <c r="K749" s="4">
        <f>Cocina[[#This Row],[Ganancia neta]]/_xlfn.XLOOKUP(Cocina[[#This Row],[Número de Orden]],Sala[Número de Orden],Sala[Monto total],"fracaso",0,1)</f>
        <v>0.15254237288135594</v>
      </c>
      <c r="L749" t="s">
        <v>607</v>
      </c>
    </row>
    <row r="750" spans="1:12" x14ac:dyDescent="0.25">
      <c r="A750">
        <v>296</v>
      </c>
      <c r="B750">
        <v>14</v>
      </c>
      <c r="C750" t="s">
        <v>73</v>
      </c>
      <c r="D750" t="s">
        <v>623</v>
      </c>
      <c r="E750">
        <v>22</v>
      </c>
      <c r="F750">
        <v>36</v>
      </c>
      <c r="G750">
        <v>1</v>
      </c>
      <c r="H750">
        <v>26</v>
      </c>
      <c r="I750">
        <f>Cocina[[#This Row],[Precio Unitario]]*Cocina[[#This Row],[Cantidad Ordenada]]</f>
        <v>36</v>
      </c>
      <c r="J750">
        <f>(Cocina[[#This Row],[Precio Unitario]]-Cocina[[#This Row],[Costo Unitario]])*Cocina[[#This Row],[Cantidad Ordenada]]</f>
        <v>14</v>
      </c>
      <c r="K750" s="4">
        <f>Cocina[[#This Row],[Ganancia neta]]/_xlfn.XLOOKUP(Cocina[[#This Row],[Número de Orden]],Sala[Número de Orden],Sala[Monto total],"fracaso",0,1)</f>
        <v>0.23728813559322035</v>
      </c>
      <c r="L750" t="s">
        <v>608</v>
      </c>
    </row>
    <row r="751" spans="1:12" x14ac:dyDescent="0.25">
      <c r="A751">
        <v>297</v>
      </c>
      <c r="B751">
        <v>4</v>
      </c>
      <c r="C751" t="s">
        <v>38</v>
      </c>
      <c r="D751" t="s">
        <v>624</v>
      </c>
      <c r="E751">
        <v>17</v>
      </c>
      <c r="F751">
        <v>29</v>
      </c>
      <c r="G751">
        <v>2</v>
      </c>
      <c r="H751">
        <v>59</v>
      </c>
      <c r="I751">
        <f>Cocina[[#This Row],[Precio Unitario]]*Cocina[[#This Row],[Cantidad Ordenada]]</f>
        <v>58</v>
      </c>
      <c r="J751">
        <f>(Cocina[[#This Row],[Precio Unitario]]-Cocina[[#This Row],[Costo Unitario]])*Cocina[[#This Row],[Cantidad Ordenada]]</f>
        <v>24</v>
      </c>
      <c r="K751" s="4">
        <f>Cocina[[#This Row],[Ganancia neta]]/_xlfn.XLOOKUP(Cocina[[#This Row],[Número de Orden]],Sala[Número de Orden],Sala[Monto total],"fracaso",0,1)</f>
        <v>0.13714285714285715</v>
      </c>
      <c r="L751" t="s">
        <v>608</v>
      </c>
    </row>
    <row r="752" spans="1:12" x14ac:dyDescent="0.25">
      <c r="A752">
        <v>297</v>
      </c>
      <c r="B752">
        <v>4</v>
      </c>
      <c r="C752" t="s">
        <v>79</v>
      </c>
      <c r="D752" t="s">
        <v>635</v>
      </c>
      <c r="E752">
        <v>10</v>
      </c>
      <c r="F752">
        <v>18</v>
      </c>
      <c r="G752">
        <v>3</v>
      </c>
      <c r="H752">
        <v>13</v>
      </c>
      <c r="I752">
        <f>Cocina[[#This Row],[Precio Unitario]]*Cocina[[#This Row],[Cantidad Ordenada]]</f>
        <v>54</v>
      </c>
      <c r="J752">
        <f>(Cocina[[#This Row],[Precio Unitario]]-Cocina[[#This Row],[Costo Unitario]])*Cocina[[#This Row],[Cantidad Ordenada]]</f>
        <v>24</v>
      </c>
      <c r="K752" s="4">
        <f>Cocina[[#This Row],[Ganancia neta]]/_xlfn.XLOOKUP(Cocina[[#This Row],[Número de Orden]],Sala[Número de Orden],Sala[Monto total],"fracaso",0,1)</f>
        <v>0.13714285714285715</v>
      </c>
      <c r="L752" t="s">
        <v>608</v>
      </c>
    </row>
    <row r="753" spans="1:12" x14ac:dyDescent="0.25">
      <c r="A753">
        <v>297</v>
      </c>
      <c r="B753">
        <v>4</v>
      </c>
      <c r="C753" t="s">
        <v>70</v>
      </c>
      <c r="D753" t="s">
        <v>634</v>
      </c>
      <c r="E753">
        <v>13</v>
      </c>
      <c r="F753">
        <v>21</v>
      </c>
      <c r="G753">
        <v>3</v>
      </c>
      <c r="H753">
        <v>40</v>
      </c>
      <c r="I753">
        <f>Cocina[[#This Row],[Precio Unitario]]*Cocina[[#This Row],[Cantidad Ordenada]]</f>
        <v>63</v>
      </c>
      <c r="J753">
        <f>(Cocina[[#This Row],[Precio Unitario]]-Cocina[[#This Row],[Costo Unitario]])*Cocina[[#This Row],[Cantidad Ordenada]]</f>
        <v>24</v>
      </c>
      <c r="K753" s="4">
        <f>Cocina[[#This Row],[Ganancia neta]]/_xlfn.XLOOKUP(Cocina[[#This Row],[Número de Orden]],Sala[Número de Orden],Sala[Monto total],"fracaso",0,1)</f>
        <v>0.13714285714285715</v>
      </c>
      <c r="L753" t="s">
        <v>608</v>
      </c>
    </row>
    <row r="754" spans="1:12" x14ac:dyDescent="0.25">
      <c r="A754">
        <v>298</v>
      </c>
      <c r="B754">
        <v>11</v>
      </c>
      <c r="C754" t="s">
        <v>106</v>
      </c>
      <c r="D754" t="s">
        <v>621</v>
      </c>
      <c r="E754">
        <v>16</v>
      </c>
      <c r="F754">
        <v>27</v>
      </c>
      <c r="G754">
        <v>3</v>
      </c>
      <c r="H754">
        <v>46</v>
      </c>
      <c r="I754">
        <f>Cocina[[#This Row],[Precio Unitario]]*Cocina[[#This Row],[Cantidad Ordenada]]</f>
        <v>81</v>
      </c>
      <c r="J754">
        <f>(Cocina[[#This Row],[Precio Unitario]]-Cocina[[#This Row],[Costo Unitario]])*Cocina[[#This Row],[Cantidad Ordenada]]</f>
        <v>33</v>
      </c>
      <c r="K754" s="4">
        <f>Cocina[[#This Row],[Ganancia neta]]/_xlfn.XLOOKUP(Cocina[[#This Row],[Número de Orden]],Sala[Número de Orden],Sala[Monto total],"fracaso",0,1)</f>
        <v>0.12941176470588237</v>
      </c>
      <c r="L754" t="s">
        <v>607</v>
      </c>
    </row>
    <row r="755" spans="1:12" x14ac:dyDescent="0.25">
      <c r="A755">
        <v>298</v>
      </c>
      <c r="B755">
        <v>11</v>
      </c>
      <c r="C755" t="s">
        <v>73</v>
      </c>
      <c r="D755" t="s">
        <v>623</v>
      </c>
      <c r="E755">
        <v>22</v>
      </c>
      <c r="F755">
        <v>36</v>
      </c>
      <c r="G755">
        <v>3</v>
      </c>
      <c r="H755">
        <v>49</v>
      </c>
      <c r="I755">
        <f>Cocina[[#This Row],[Precio Unitario]]*Cocina[[#This Row],[Cantidad Ordenada]]</f>
        <v>108</v>
      </c>
      <c r="J755">
        <f>(Cocina[[#This Row],[Precio Unitario]]-Cocina[[#This Row],[Costo Unitario]])*Cocina[[#This Row],[Cantidad Ordenada]]</f>
        <v>42</v>
      </c>
      <c r="K755" s="4">
        <f>Cocina[[#This Row],[Ganancia neta]]/_xlfn.XLOOKUP(Cocina[[#This Row],[Número de Orden]],Sala[Número de Orden],Sala[Monto total],"fracaso",0,1)</f>
        <v>0.16470588235294117</v>
      </c>
      <c r="L755" t="s">
        <v>607</v>
      </c>
    </row>
    <row r="756" spans="1:12" x14ac:dyDescent="0.25">
      <c r="A756">
        <v>298</v>
      </c>
      <c r="B756">
        <v>11</v>
      </c>
      <c r="C756" t="s">
        <v>203</v>
      </c>
      <c r="D756" t="s">
        <v>630</v>
      </c>
      <c r="E756">
        <v>13</v>
      </c>
      <c r="F756">
        <v>22</v>
      </c>
      <c r="G756">
        <v>3</v>
      </c>
      <c r="H756">
        <v>46</v>
      </c>
      <c r="I756">
        <f>Cocina[[#This Row],[Precio Unitario]]*Cocina[[#This Row],[Cantidad Ordenada]]</f>
        <v>66</v>
      </c>
      <c r="J756">
        <f>(Cocina[[#This Row],[Precio Unitario]]-Cocina[[#This Row],[Costo Unitario]])*Cocina[[#This Row],[Cantidad Ordenada]]</f>
        <v>27</v>
      </c>
      <c r="K756" s="4">
        <f>Cocina[[#This Row],[Ganancia neta]]/_xlfn.XLOOKUP(Cocina[[#This Row],[Número de Orden]],Sala[Número de Orden],Sala[Monto total],"fracaso",0,1)</f>
        <v>0.10588235294117647</v>
      </c>
      <c r="L756" t="s">
        <v>608</v>
      </c>
    </row>
    <row r="757" spans="1:12" x14ac:dyDescent="0.25">
      <c r="A757">
        <v>299</v>
      </c>
      <c r="B757">
        <v>6</v>
      </c>
      <c r="C757" t="s">
        <v>146</v>
      </c>
      <c r="D757" t="s">
        <v>632</v>
      </c>
      <c r="E757">
        <v>12</v>
      </c>
      <c r="F757">
        <v>20</v>
      </c>
      <c r="G757">
        <v>1</v>
      </c>
      <c r="H757">
        <v>17</v>
      </c>
      <c r="I757">
        <f>Cocina[[#This Row],[Precio Unitario]]*Cocina[[#This Row],[Cantidad Ordenada]]</f>
        <v>20</v>
      </c>
      <c r="J757">
        <f>(Cocina[[#This Row],[Precio Unitario]]-Cocina[[#This Row],[Costo Unitario]])*Cocina[[#This Row],[Cantidad Ordenada]]</f>
        <v>8</v>
      </c>
      <c r="K757" s="4">
        <f>Cocina[[#This Row],[Ganancia neta]]/_xlfn.XLOOKUP(Cocina[[#This Row],[Número de Orden]],Sala[Número de Orden],Sala[Monto total],"fracaso",0,1)</f>
        <v>4.3956043956043959E-2</v>
      </c>
      <c r="L757" t="s">
        <v>607</v>
      </c>
    </row>
    <row r="758" spans="1:12" x14ac:dyDescent="0.25">
      <c r="A758">
        <v>299</v>
      </c>
      <c r="B758">
        <v>6</v>
      </c>
      <c r="C758" t="s">
        <v>73</v>
      </c>
      <c r="D758" t="s">
        <v>623</v>
      </c>
      <c r="E758">
        <v>22</v>
      </c>
      <c r="F758">
        <v>36</v>
      </c>
      <c r="G758">
        <v>2</v>
      </c>
      <c r="H758">
        <v>55</v>
      </c>
      <c r="I758">
        <f>Cocina[[#This Row],[Precio Unitario]]*Cocina[[#This Row],[Cantidad Ordenada]]</f>
        <v>72</v>
      </c>
      <c r="J758">
        <f>(Cocina[[#This Row],[Precio Unitario]]-Cocina[[#This Row],[Costo Unitario]])*Cocina[[#This Row],[Cantidad Ordenada]]</f>
        <v>28</v>
      </c>
      <c r="K758" s="4">
        <f>Cocina[[#This Row],[Ganancia neta]]/_xlfn.XLOOKUP(Cocina[[#This Row],[Número de Orden]],Sala[Número de Orden],Sala[Monto total],"fracaso",0,1)</f>
        <v>0.15384615384615385</v>
      </c>
      <c r="L758" t="s">
        <v>607</v>
      </c>
    </row>
    <row r="759" spans="1:12" x14ac:dyDescent="0.25">
      <c r="A759">
        <v>299</v>
      </c>
      <c r="B759">
        <v>6</v>
      </c>
      <c r="C759" t="s">
        <v>158</v>
      </c>
      <c r="D759" t="s">
        <v>617</v>
      </c>
      <c r="E759">
        <v>14</v>
      </c>
      <c r="F759">
        <v>24</v>
      </c>
      <c r="G759">
        <v>3</v>
      </c>
      <c r="H759">
        <v>15</v>
      </c>
      <c r="I759">
        <f>Cocina[[#This Row],[Precio Unitario]]*Cocina[[#This Row],[Cantidad Ordenada]]</f>
        <v>72</v>
      </c>
      <c r="J759">
        <f>(Cocina[[#This Row],[Precio Unitario]]-Cocina[[#This Row],[Costo Unitario]])*Cocina[[#This Row],[Cantidad Ordenada]]</f>
        <v>30</v>
      </c>
      <c r="K759" s="4">
        <f>Cocina[[#This Row],[Ganancia neta]]/_xlfn.XLOOKUP(Cocina[[#This Row],[Número de Orden]],Sala[Número de Orden],Sala[Monto total],"fracaso",0,1)</f>
        <v>0.16483516483516483</v>
      </c>
      <c r="L759" t="s">
        <v>608</v>
      </c>
    </row>
    <row r="760" spans="1:12" x14ac:dyDescent="0.25">
      <c r="A760">
        <v>299</v>
      </c>
      <c r="B760">
        <v>6</v>
      </c>
      <c r="C760" t="s">
        <v>79</v>
      </c>
      <c r="D760" t="s">
        <v>635</v>
      </c>
      <c r="E760">
        <v>10</v>
      </c>
      <c r="F760">
        <v>18</v>
      </c>
      <c r="G760">
        <v>1</v>
      </c>
      <c r="H760">
        <v>26</v>
      </c>
      <c r="I760">
        <f>Cocina[[#This Row],[Precio Unitario]]*Cocina[[#This Row],[Cantidad Ordenada]]</f>
        <v>18</v>
      </c>
      <c r="J760">
        <f>(Cocina[[#This Row],[Precio Unitario]]-Cocina[[#This Row],[Costo Unitario]])*Cocina[[#This Row],[Cantidad Ordenada]]</f>
        <v>8</v>
      </c>
      <c r="K760" s="4">
        <f>Cocina[[#This Row],[Ganancia neta]]/_xlfn.XLOOKUP(Cocina[[#This Row],[Número de Orden]],Sala[Número de Orden],Sala[Monto total],"fracaso",0,1)</f>
        <v>4.3956043956043959E-2</v>
      </c>
      <c r="L760" t="s">
        <v>607</v>
      </c>
    </row>
    <row r="761" spans="1:12" x14ac:dyDescent="0.25">
      <c r="A761">
        <v>300</v>
      </c>
      <c r="B761">
        <v>18</v>
      </c>
      <c r="C761" t="s">
        <v>48</v>
      </c>
      <c r="D761" t="s">
        <v>622</v>
      </c>
      <c r="E761">
        <v>25</v>
      </c>
      <c r="F761">
        <v>40</v>
      </c>
      <c r="G761">
        <v>3</v>
      </c>
      <c r="H761">
        <v>54</v>
      </c>
      <c r="I761">
        <f>Cocina[[#This Row],[Precio Unitario]]*Cocina[[#This Row],[Cantidad Ordenada]]</f>
        <v>120</v>
      </c>
      <c r="J761">
        <f>(Cocina[[#This Row],[Precio Unitario]]-Cocina[[#This Row],[Costo Unitario]])*Cocina[[#This Row],[Cantidad Ordenada]]</f>
        <v>45</v>
      </c>
      <c r="K761" s="4">
        <f>Cocina[[#This Row],[Ganancia neta]]/_xlfn.XLOOKUP(Cocina[[#This Row],[Número de Orden]],Sala[Número de Orden],Sala[Monto total],"fracaso",0,1)</f>
        <v>0.15517241379310345</v>
      </c>
      <c r="L761" t="s">
        <v>608</v>
      </c>
    </row>
    <row r="762" spans="1:12" x14ac:dyDescent="0.25">
      <c r="A762">
        <v>300</v>
      </c>
      <c r="B762">
        <v>18</v>
      </c>
      <c r="C762" t="s">
        <v>79</v>
      </c>
      <c r="D762" t="s">
        <v>635</v>
      </c>
      <c r="E762">
        <v>10</v>
      </c>
      <c r="F762">
        <v>18</v>
      </c>
      <c r="G762">
        <v>3</v>
      </c>
      <c r="H762">
        <v>14</v>
      </c>
      <c r="I762">
        <f>Cocina[[#This Row],[Precio Unitario]]*Cocina[[#This Row],[Cantidad Ordenada]]</f>
        <v>54</v>
      </c>
      <c r="J762">
        <f>(Cocina[[#This Row],[Precio Unitario]]-Cocina[[#This Row],[Costo Unitario]])*Cocina[[#This Row],[Cantidad Ordenada]]</f>
        <v>24</v>
      </c>
      <c r="K762" s="4">
        <f>Cocina[[#This Row],[Ganancia neta]]/_xlfn.XLOOKUP(Cocina[[#This Row],[Número de Orden]],Sala[Número de Orden],Sala[Monto total],"fracaso",0,1)</f>
        <v>8.2758620689655171E-2</v>
      </c>
      <c r="L762" t="s">
        <v>607</v>
      </c>
    </row>
    <row r="763" spans="1:12" x14ac:dyDescent="0.25">
      <c r="A763">
        <v>300</v>
      </c>
      <c r="B763">
        <v>18</v>
      </c>
      <c r="C763" t="s">
        <v>155</v>
      </c>
      <c r="D763" t="s">
        <v>636</v>
      </c>
      <c r="E763">
        <v>15</v>
      </c>
      <c r="F763">
        <v>26</v>
      </c>
      <c r="G763">
        <v>1</v>
      </c>
      <c r="H763">
        <v>22</v>
      </c>
      <c r="I763">
        <f>Cocina[[#This Row],[Precio Unitario]]*Cocina[[#This Row],[Cantidad Ordenada]]</f>
        <v>26</v>
      </c>
      <c r="J763">
        <f>(Cocina[[#This Row],[Precio Unitario]]-Cocina[[#This Row],[Costo Unitario]])*Cocina[[#This Row],[Cantidad Ordenada]]</f>
        <v>11</v>
      </c>
      <c r="K763" s="4">
        <f>Cocina[[#This Row],[Ganancia neta]]/_xlfn.XLOOKUP(Cocina[[#This Row],[Número de Orden]],Sala[Número de Orden],Sala[Monto total],"fracaso",0,1)</f>
        <v>3.793103448275862E-2</v>
      </c>
      <c r="L763" t="s">
        <v>608</v>
      </c>
    </row>
    <row r="764" spans="1:12" x14ac:dyDescent="0.25">
      <c r="A764">
        <v>300</v>
      </c>
      <c r="B764">
        <v>18</v>
      </c>
      <c r="C764" t="s">
        <v>68</v>
      </c>
      <c r="D764" t="s">
        <v>619</v>
      </c>
      <c r="E764">
        <v>18</v>
      </c>
      <c r="F764">
        <v>30</v>
      </c>
      <c r="G764">
        <v>3</v>
      </c>
      <c r="H764">
        <v>28</v>
      </c>
      <c r="I764">
        <f>Cocina[[#This Row],[Precio Unitario]]*Cocina[[#This Row],[Cantidad Ordenada]]</f>
        <v>90</v>
      </c>
      <c r="J764">
        <f>(Cocina[[#This Row],[Precio Unitario]]-Cocina[[#This Row],[Costo Unitario]])*Cocina[[#This Row],[Cantidad Ordenada]]</f>
        <v>36</v>
      </c>
      <c r="K764" s="4">
        <f>Cocina[[#This Row],[Ganancia neta]]/_xlfn.XLOOKUP(Cocina[[#This Row],[Número de Orden]],Sala[Número de Orden],Sala[Monto total],"fracaso",0,1)</f>
        <v>0.12413793103448276</v>
      </c>
      <c r="L764" t="s">
        <v>607</v>
      </c>
    </row>
    <row r="765" spans="1:12" x14ac:dyDescent="0.25">
      <c r="A765">
        <v>301</v>
      </c>
      <c r="B765">
        <v>8</v>
      </c>
      <c r="C765" t="s">
        <v>116</v>
      </c>
      <c r="D765" t="s">
        <v>620</v>
      </c>
      <c r="E765">
        <v>19</v>
      </c>
      <c r="F765">
        <v>31</v>
      </c>
      <c r="G765">
        <v>3</v>
      </c>
      <c r="H765">
        <v>23</v>
      </c>
      <c r="I765">
        <f>Cocina[[#This Row],[Precio Unitario]]*Cocina[[#This Row],[Cantidad Ordenada]]</f>
        <v>93</v>
      </c>
      <c r="J765">
        <f>(Cocina[[#This Row],[Precio Unitario]]-Cocina[[#This Row],[Costo Unitario]])*Cocina[[#This Row],[Cantidad Ordenada]]</f>
        <v>36</v>
      </c>
      <c r="K765" s="4">
        <f>Cocina[[#This Row],[Ganancia neta]]/_xlfn.XLOOKUP(Cocina[[#This Row],[Número de Orden]],Sala[Número de Orden],Sala[Monto total],"fracaso",0,1)</f>
        <v>0.16143497757847533</v>
      </c>
      <c r="L765" t="s">
        <v>608</v>
      </c>
    </row>
    <row r="766" spans="1:12" x14ac:dyDescent="0.25">
      <c r="A766">
        <v>301</v>
      </c>
      <c r="B766">
        <v>8</v>
      </c>
      <c r="C766" t="s">
        <v>155</v>
      </c>
      <c r="D766" t="s">
        <v>636</v>
      </c>
      <c r="E766">
        <v>15</v>
      </c>
      <c r="F766">
        <v>26</v>
      </c>
      <c r="G766">
        <v>2</v>
      </c>
      <c r="H766">
        <v>57</v>
      </c>
      <c r="I766">
        <f>Cocina[[#This Row],[Precio Unitario]]*Cocina[[#This Row],[Cantidad Ordenada]]</f>
        <v>52</v>
      </c>
      <c r="J766">
        <f>(Cocina[[#This Row],[Precio Unitario]]-Cocina[[#This Row],[Costo Unitario]])*Cocina[[#This Row],[Cantidad Ordenada]]</f>
        <v>22</v>
      </c>
      <c r="K766" s="4">
        <f>Cocina[[#This Row],[Ganancia neta]]/_xlfn.XLOOKUP(Cocina[[#This Row],[Número de Orden]],Sala[Número de Orden],Sala[Monto total],"fracaso",0,1)</f>
        <v>9.8654708520179366E-2</v>
      </c>
      <c r="L766" t="s">
        <v>608</v>
      </c>
    </row>
    <row r="767" spans="1:12" x14ac:dyDescent="0.25">
      <c r="A767">
        <v>301</v>
      </c>
      <c r="B767">
        <v>8</v>
      </c>
      <c r="C767" t="s">
        <v>38</v>
      </c>
      <c r="D767" t="s">
        <v>624</v>
      </c>
      <c r="E767">
        <v>17</v>
      </c>
      <c r="F767">
        <v>29</v>
      </c>
      <c r="G767">
        <v>2</v>
      </c>
      <c r="H767">
        <v>49</v>
      </c>
      <c r="I767">
        <f>Cocina[[#This Row],[Precio Unitario]]*Cocina[[#This Row],[Cantidad Ordenada]]</f>
        <v>58</v>
      </c>
      <c r="J767">
        <f>(Cocina[[#This Row],[Precio Unitario]]-Cocina[[#This Row],[Costo Unitario]])*Cocina[[#This Row],[Cantidad Ordenada]]</f>
        <v>24</v>
      </c>
      <c r="K767" s="4">
        <f>Cocina[[#This Row],[Ganancia neta]]/_xlfn.XLOOKUP(Cocina[[#This Row],[Número de Orden]],Sala[Número de Orden],Sala[Monto total],"fracaso",0,1)</f>
        <v>0.10762331838565023</v>
      </c>
      <c r="L767" t="s">
        <v>607</v>
      </c>
    </row>
    <row r="768" spans="1:12" x14ac:dyDescent="0.25">
      <c r="A768">
        <v>301</v>
      </c>
      <c r="B768">
        <v>8</v>
      </c>
      <c r="C768" t="s">
        <v>146</v>
      </c>
      <c r="D768" t="s">
        <v>632</v>
      </c>
      <c r="E768">
        <v>12</v>
      </c>
      <c r="F768">
        <v>20</v>
      </c>
      <c r="G768">
        <v>1</v>
      </c>
      <c r="H768">
        <v>54</v>
      </c>
      <c r="I768">
        <f>Cocina[[#This Row],[Precio Unitario]]*Cocina[[#This Row],[Cantidad Ordenada]]</f>
        <v>20</v>
      </c>
      <c r="J768">
        <f>(Cocina[[#This Row],[Precio Unitario]]-Cocina[[#This Row],[Costo Unitario]])*Cocina[[#This Row],[Cantidad Ordenada]]</f>
        <v>8</v>
      </c>
      <c r="K768" s="4">
        <f>Cocina[[#This Row],[Ganancia neta]]/_xlfn.XLOOKUP(Cocina[[#This Row],[Número de Orden]],Sala[Número de Orden],Sala[Monto total],"fracaso",0,1)</f>
        <v>3.5874439461883408E-2</v>
      </c>
      <c r="L768" t="s">
        <v>607</v>
      </c>
    </row>
    <row r="769" spans="1:12" x14ac:dyDescent="0.25">
      <c r="A769">
        <v>302</v>
      </c>
      <c r="B769">
        <v>5</v>
      </c>
      <c r="C769" t="s">
        <v>247</v>
      </c>
      <c r="D769" t="s">
        <v>629</v>
      </c>
      <c r="E769">
        <v>19</v>
      </c>
      <c r="F769">
        <v>32</v>
      </c>
      <c r="G769">
        <v>3</v>
      </c>
      <c r="H769">
        <v>15</v>
      </c>
      <c r="I769">
        <f>Cocina[[#This Row],[Precio Unitario]]*Cocina[[#This Row],[Cantidad Ordenada]]</f>
        <v>96</v>
      </c>
      <c r="J769">
        <f>(Cocina[[#This Row],[Precio Unitario]]-Cocina[[#This Row],[Costo Unitario]])*Cocina[[#This Row],[Cantidad Ordenada]]</f>
        <v>39</v>
      </c>
      <c r="K769" s="4">
        <f>Cocina[[#This Row],[Ganancia neta]]/_xlfn.XLOOKUP(Cocina[[#This Row],[Número de Orden]],Sala[Número de Orden],Sala[Monto total],"fracaso",0,1)</f>
        <v>0.40625</v>
      </c>
      <c r="L769" t="s">
        <v>607</v>
      </c>
    </row>
    <row r="770" spans="1:12" x14ac:dyDescent="0.25">
      <c r="A770">
        <v>303</v>
      </c>
      <c r="B770">
        <v>14</v>
      </c>
      <c r="C770" t="s">
        <v>146</v>
      </c>
      <c r="D770" t="s">
        <v>632</v>
      </c>
      <c r="E770">
        <v>12</v>
      </c>
      <c r="F770">
        <v>20</v>
      </c>
      <c r="G770">
        <v>2</v>
      </c>
      <c r="H770">
        <v>13</v>
      </c>
      <c r="I770">
        <f>Cocina[[#This Row],[Precio Unitario]]*Cocina[[#This Row],[Cantidad Ordenada]]</f>
        <v>40</v>
      </c>
      <c r="J770">
        <f>(Cocina[[#This Row],[Precio Unitario]]-Cocina[[#This Row],[Costo Unitario]])*Cocina[[#This Row],[Cantidad Ordenada]]</f>
        <v>16</v>
      </c>
      <c r="K770" s="4">
        <f>Cocina[[#This Row],[Ganancia neta]]/_xlfn.XLOOKUP(Cocina[[#This Row],[Número de Orden]],Sala[Número de Orden],Sala[Monto total],"fracaso",0,1)</f>
        <v>7.6190476190476197E-2</v>
      </c>
      <c r="L770" t="s">
        <v>607</v>
      </c>
    </row>
    <row r="771" spans="1:12" x14ac:dyDescent="0.25">
      <c r="A771">
        <v>303</v>
      </c>
      <c r="B771">
        <v>14</v>
      </c>
      <c r="C771" t="s">
        <v>48</v>
      </c>
      <c r="D771" t="s">
        <v>622</v>
      </c>
      <c r="E771">
        <v>25</v>
      </c>
      <c r="F771">
        <v>40</v>
      </c>
      <c r="G771">
        <v>3</v>
      </c>
      <c r="H771">
        <v>16</v>
      </c>
      <c r="I771">
        <f>Cocina[[#This Row],[Precio Unitario]]*Cocina[[#This Row],[Cantidad Ordenada]]</f>
        <v>120</v>
      </c>
      <c r="J771">
        <f>(Cocina[[#This Row],[Precio Unitario]]-Cocina[[#This Row],[Costo Unitario]])*Cocina[[#This Row],[Cantidad Ordenada]]</f>
        <v>45</v>
      </c>
      <c r="K771" s="4">
        <f>Cocina[[#This Row],[Ganancia neta]]/_xlfn.XLOOKUP(Cocina[[#This Row],[Número de Orden]],Sala[Número de Orden],Sala[Monto total],"fracaso",0,1)</f>
        <v>0.21428571428571427</v>
      </c>
      <c r="L771" t="s">
        <v>607</v>
      </c>
    </row>
    <row r="772" spans="1:12" x14ac:dyDescent="0.25">
      <c r="A772">
        <v>303</v>
      </c>
      <c r="B772">
        <v>14</v>
      </c>
      <c r="C772" t="s">
        <v>155</v>
      </c>
      <c r="D772" t="s">
        <v>636</v>
      </c>
      <c r="E772">
        <v>15</v>
      </c>
      <c r="F772">
        <v>26</v>
      </c>
      <c r="G772">
        <v>1</v>
      </c>
      <c r="H772">
        <v>56</v>
      </c>
      <c r="I772">
        <f>Cocina[[#This Row],[Precio Unitario]]*Cocina[[#This Row],[Cantidad Ordenada]]</f>
        <v>26</v>
      </c>
      <c r="J772">
        <f>(Cocina[[#This Row],[Precio Unitario]]-Cocina[[#This Row],[Costo Unitario]])*Cocina[[#This Row],[Cantidad Ordenada]]</f>
        <v>11</v>
      </c>
      <c r="K772" s="4">
        <f>Cocina[[#This Row],[Ganancia neta]]/_xlfn.XLOOKUP(Cocina[[#This Row],[Número de Orden]],Sala[Número de Orden],Sala[Monto total],"fracaso",0,1)</f>
        <v>5.2380952380952382E-2</v>
      </c>
      <c r="L772" t="s">
        <v>608</v>
      </c>
    </row>
    <row r="773" spans="1:12" x14ac:dyDescent="0.25">
      <c r="A773">
        <v>303</v>
      </c>
      <c r="B773">
        <v>14</v>
      </c>
      <c r="C773" t="s">
        <v>158</v>
      </c>
      <c r="D773" t="s">
        <v>617</v>
      </c>
      <c r="E773">
        <v>14</v>
      </c>
      <c r="F773">
        <v>24</v>
      </c>
      <c r="G773">
        <v>1</v>
      </c>
      <c r="H773">
        <v>7</v>
      </c>
      <c r="I773">
        <f>Cocina[[#This Row],[Precio Unitario]]*Cocina[[#This Row],[Cantidad Ordenada]]</f>
        <v>24</v>
      </c>
      <c r="J773">
        <f>(Cocina[[#This Row],[Precio Unitario]]-Cocina[[#This Row],[Costo Unitario]])*Cocina[[#This Row],[Cantidad Ordenada]]</f>
        <v>10</v>
      </c>
      <c r="K773" s="4">
        <f>Cocina[[#This Row],[Ganancia neta]]/_xlfn.XLOOKUP(Cocina[[#This Row],[Número de Orden]],Sala[Número de Orden],Sala[Monto total],"fracaso",0,1)</f>
        <v>4.7619047619047616E-2</v>
      </c>
      <c r="L773" t="s">
        <v>607</v>
      </c>
    </row>
    <row r="774" spans="1:12" x14ac:dyDescent="0.25">
      <c r="A774">
        <v>304</v>
      </c>
      <c r="B774">
        <v>6</v>
      </c>
      <c r="C774" t="s">
        <v>247</v>
      </c>
      <c r="D774" t="s">
        <v>629</v>
      </c>
      <c r="E774">
        <v>19</v>
      </c>
      <c r="F774">
        <v>32</v>
      </c>
      <c r="G774">
        <v>2</v>
      </c>
      <c r="H774">
        <v>9</v>
      </c>
      <c r="I774">
        <f>Cocina[[#This Row],[Precio Unitario]]*Cocina[[#This Row],[Cantidad Ordenada]]</f>
        <v>64</v>
      </c>
      <c r="J774">
        <f>(Cocina[[#This Row],[Precio Unitario]]-Cocina[[#This Row],[Costo Unitario]])*Cocina[[#This Row],[Cantidad Ordenada]]</f>
        <v>26</v>
      </c>
      <c r="K774" s="4">
        <f>Cocina[[#This Row],[Ganancia neta]]/_xlfn.XLOOKUP(Cocina[[#This Row],[Número de Orden]],Sala[Número de Orden],Sala[Monto total],"fracaso",0,1)</f>
        <v>9.3189964157706098E-2</v>
      </c>
      <c r="L774" t="s">
        <v>607</v>
      </c>
    </row>
    <row r="775" spans="1:12" x14ac:dyDescent="0.25">
      <c r="A775">
        <v>304</v>
      </c>
      <c r="B775">
        <v>6</v>
      </c>
      <c r="C775" t="s">
        <v>70</v>
      </c>
      <c r="D775" t="s">
        <v>634</v>
      </c>
      <c r="E775">
        <v>13</v>
      </c>
      <c r="F775">
        <v>21</v>
      </c>
      <c r="G775">
        <v>2</v>
      </c>
      <c r="H775">
        <v>7</v>
      </c>
      <c r="I775">
        <f>Cocina[[#This Row],[Precio Unitario]]*Cocina[[#This Row],[Cantidad Ordenada]]</f>
        <v>42</v>
      </c>
      <c r="J775">
        <f>(Cocina[[#This Row],[Precio Unitario]]-Cocina[[#This Row],[Costo Unitario]])*Cocina[[#This Row],[Cantidad Ordenada]]</f>
        <v>16</v>
      </c>
      <c r="K775" s="4">
        <f>Cocina[[#This Row],[Ganancia neta]]/_xlfn.XLOOKUP(Cocina[[#This Row],[Número de Orden]],Sala[Número de Orden],Sala[Monto total],"fracaso",0,1)</f>
        <v>5.7347670250896057E-2</v>
      </c>
      <c r="L775" t="s">
        <v>608</v>
      </c>
    </row>
    <row r="776" spans="1:12" x14ac:dyDescent="0.25">
      <c r="A776">
        <v>304</v>
      </c>
      <c r="B776">
        <v>6</v>
      </c>
      <c r="C776" t="s">
        <v>48</v>
      </c>
      <c r="D776" t="s">
        <v>622</v>
      </c>
      <c r="E776">
        <v>25</v>
      </c>
      <c r="F776">
        <v>40</v>
      </c>
      <c r="G776">
        <v>2</v>
      </c>
      <c r="H776">
        <v>48</v>
      </c>
      <c r="I776">
        <f>Cocina[[#This Row],[Precio Unitario]]*Cocina[[#This Row],[Cantidad Ordenada]]</f>
        <v>80</v>
      </c>
      <c r="J776">
        <f>(Cocina[[#This Row],[Precio Unitario]]-Cocina[[#This Row],[Costo Unitario]])*Cocina[[#This Row],[Cantidad Ordenada]]</f>
        <v>30</v>
      </c>
      <c r="K776" s="4">
        <f>Cocina[[#This Row],[Ganancia neta]]/_xlfn.XLOOKUP(Cocina[[#This Row],[Número de Orden]],Sala[Número de Orden],Sala[Monto total],"fracaso",0,1)</f>
        <v>0.10752688172043011</v>
      </c>
      <c r="L776" t="s">
        <v>607</v>
      </c>
    </row>
    <row r="777" spans="1:12" x14ac:dyDescent="0.25">
      <c r="A777">
        <v>304</v>
      </c>
      <c r="B777">
        <v>6</v>
      </c>
      <c r="C777" t="s">
        <v>116</v>
      </c>
      <c r="D777" t="s">
        <v>620</v>
      </c>
      <c r="E777">
        <v>19</v>
      </c>
      <c r="F777">
        <v>31</v>
      </c>
      <c r="G777">
        <v>3</v>
      </c>
      <c r="H777">
        <v>21</v>
      </c>
      <c r="I777">
        <f>Cocina[[#This Row],[Precio Unitario]]*Cocina[[#This Row],[Cantidad Ordenada]]</f>
        <v>93</v>
      </c>
      <c r="J777">
        <f>(Cocina[[#This Row],[Precio Unitario]]-Cocina[[#This Row],[Costo Unitario]])*Cocina[[#This Row],[Cantidad Ordenada]]</f>
        <v>36</v>
      </c>
      <c r="K777" s="4">
        <f>Cocina[[#This Row],[Ganancia neta]]/_xlfn.XLOOKUP(Cocina[[#This Row],[Número de Orden]],Sala[Número de Orden],Sala[Monto total],"fracaso",0,1)</f>
        <v>0.12903225806451613</v>
      </c>
      <c r="L777" t="s">
        <v>607</v>
      </c>
    </row>
    <row r="778" spans="1:12" x14ac:dyDescent="0.25">
      <c r="A778">
        <v>305</v>
      </c>
      <c r="B778">
        <v>1</v>
      </c>
      <c r="C778" t="s">
        <v>26</v>
      </c>
      <c r="D778" t="s">
        <v>628</v>
      </c>
      <c r="E778">
        <v>21</v>
      </c>
      <c r="F778">
        <v>35</v>
      </c>
      <c r="G778">
        <v>3</v>
      </c>
      <c r="H778">
        <v>17</v>
      </c>
      <c r="I778">
        <f>Cocina[[#This Row],[Precio Unitario]]*Cocina[[#This Row],[Cantidad Ordenada]]</f>
        <v>105</v>
      </c>
      <c r="J778">
        <f>(Cocina[[#This Row],[Precio Unitario]]-Cocina[[#This Row],[Costo Unitario]])*Cocina[[#This Row],[Cantidad Ordenada]]</f>
        <v>42</v>
      </c>
      <c r="K778" s="4">
        <f>Cocina[[#This Row],[Ganancia neta]]/_xlfn.XLOOKUP(Cocina[[#This Row],[Número de Orden]],Sala[Número de Orden],Sala[Monto total],"fracaso",0,1)</f>
        <v>0.328125</v>
      </c>
      <c r="L778" t="s">
        <v>607</v>
      </c>
    </row>
    <row r="779" spans="1:12" x14ac:dyDescent="0.25">
      <c r="A779">
        <v>305</v>
      </c>
      <c r="B779">
        <v>1</v>
      </c>
      <c r="C779" t="s">
        <v>200</v>
      </c>
      <c r="D779" t="s">
        <v>633</v>
      </c>
      <c r="E779">
        <v>14</v>
      </c>
      <c r="F779">
        <v>23</v>
      </c>
      <c r="G779">
        <v>1</v>
      </c>
      <c r="H779">
        <v>48</v>
      </c>
      <c r="I779">
        <f>Cocina[[#This Row],[Precio Unitario]]*Cocina[[#This Row],[Cantidad Ordenada]]</f>
        <v>23</v>
      </c>
      <c r="J779">
        <f>(Cocina[[#This Row],[Precio Unitario]]-Cocina[[#This Row],[Costo Unitario]])*Cocina[[#This Row],[Cantidad Ordenada]]</f>
        <v>9</v>
      </c>
      <c r="K779" s="4">
        <f>Cocina[[#This Row],[Ganancia neta]]/_xlfn.XLOOKUP(Cocina[[#This Row],[Número de Orden]],Sala[Número de Orden],Sala[Monto total],"fracaso",0,1)</f>
        <v>7.03125E-2</v>
      </c>
      <c r="L779" t="s">
        <v>607</v>
      </c>
    </row>
    <row r="780" spans="1:12" x14ac:dyDescent="0.25">
      <c r="A780">
        <v>306</v>
      </c>
      <c r="B780">
        <v>7</v>
      </c>
      <c r="C780" t="s">
        <v>247</v>
      </c>
      <c r="D780" t="s">
        <v>629</v>
      </c>
      <c r="E780">
        <v>19</v>
      </c>
      <c r="F780">
        <v>32</v>
      </c>
      <c r="G780">
        <v>1</v>
      </c>
      <c r="H780">
        <v>21</v>
      </c>
      <c r="I780">
        <f>Cocina[[#This Row],[Precio Unitario]]*Cocina[[#This Row],[Cantidad Ordenada]]</f>
        <v>32</v>
      </c>
      <c r="J780">
        <f>(Cocina[[#This Row],[Precio Unitario]]-Cocina[[#This Row],[Costo Unitario]])*Cocina[[#This Row],[Cantidad Ordenada]]</f>
        <v>13</v>
      </c>
      <c r="K780" s="4">
        <f>Cocina[[#This Row],[Ganancia neta]]/_xlfn.XLOOKUP(Cocina[[#This Row],[Número de Orden]],Sala[Número de Orden],Sala[Monto total],"fracaso",0,1)</f>
        <v>0.40625</v>
      </c>
      <c r="L780" t="s">
        <v>608</v>
      </c>
    </row>
    <row r="781" spans="1:12" x14ac:dyDescent="0.25">
      <c r="A781">
        <v>307</v>
      </c>
      <c r="B781">
        <v>20</v>
      </c>
      <c r="C781" t="s">
        <v>70</v>
      </c>
      <c r="D781" t="s">
        <v>634</v>
      </c>
      <c r="E781">
        <v>13</v>
      </c>
      <c r="F781">
        <v>21</v>
      </c>
      <c r="G781">
        <v>3</v>
      </c>
      <c r="H781">
        <v>39</v>
      </c>
      <c r="I781">
        <f>Cocina[[#This Row],[Precio Unitario]]*Cocina[[#This Row],[Cantidad Ordenada]]</f>
        <v>63</v>
      </c>
      <c r="J781">
        <f>(Cocina[[#This Row],[Precio Unitario]]-Cocina[[#This Row],[Costo Unitario]])*Cocina[[#This Row],[Cantidad Ordenada]]</f>
        <v>24</v>
      </c>
      <c r="K781" s="4">
        <f>Cocina[[#This Row],[Ganancia neta]]/_xlfn.XLOOKUP(Cocina[[#This Row],[Número de Orden]],Sala[Número de Orden],Sala[Monto total],"fracaso",0,1)</f>
        <v>0.38095238095238093</v>
      </c>
      <c r="L781" t="s">
        <v>608</v>
      </c>
    </row>
    <row r="782" spans="1:12" x14ac:dyDescent="0.25">
      <c r="A782">
        <v>308</v>
      </c>
      <c r="B782">
        <v>14</v>
      </c>
      <c r="C782" t="s">
        <v>55</v>
      </c>
      <c r="D782" t="s">
        <v>631</v>
      </c>
      <c r="E782">
        <v>20</v>
      </c>
      <c r="F782">
        <v>34</v>
      </c>
      <c r="G782">
        <v>1</v>
      </c>
      <c r="H782">
        <v>44</v>
      </c>
      <c r="I782">
        <f>Cocina[[#This Row],[Precio Unitario]]*Cocina[[#This Row],[Cantidad Ordenada]]</f>
        <v>34</v>
      </c>
      <c r="J782">
        <f>(Cocina[[#This Row],[Precio Unitario]]-Cocina[[#This Row],[Costo Unitario]])*Cocina[[#This Row],[Cantidad Ordenada]]</f>
        <v>14</v>
      </c>
      <c r="K782" s="4">
        <f>Cocina[[#This Row],[Ganancia neta]]/_xlfn.XLOOKUP(Cocina[[#This Row],[Número de Orden]],Sala[Número de Orden],Sala[Monto total],"fracaso",0,1)</f>
        <v>6.3063063063063057E-2</v>
      </c>
      <c r="L782" t="s">
        <v>608</v>
      </c>
    </row>
    <row r="783" spans="1:12" x14ac:dyDescent="0.25">
      <c r="A783">
        <v>308</v>
      </c>
      <c r="B783">
        <v>14</v>
      </c>
      <c r="C783" t="s">
        <v>26</v>
      </c>
      <c r="D783" t="s">
        <v>628</v>
      </c>
      <c r="E783">
        <v>21</v>
      </c>
      <c r="F783">
        <v>35</v>
      </c>
      <c r="G783">
        <v>2</v>
      </c>
      <c r="H783">
        <v>41</v>
      </c>
      <c r="I783">
        <f>Cocina[[#This Row],[Precio Unitario]]*Cocina[[#This Row],[Cantidad Ordenada]]</f>
        <v>70</v>
      </c>
      <c r="J783">
        <f>(Cocina[[#This Row],[Precio Unitario]]-Cocina[[#This Row],[Costo Unitario]])*Cocina[[#This Row],[Cantidad Ordenada]]</f>
        <v>28</v>
      </c>
      <c r="K783" s="4">
        <f>Cocina[[#This Row],[Ganancia neta]]/_xlfn.XLOOKUP(Cocina[[#This Row],[Número de Orden]],Sala[Número de Orden],Sala[Monto total],"fracaso",0,1)</f>
        <v>0.12612612612612611</v>
      </c>
      <c r="L783" t="s">
        <v>607</v>
      </c>
    </row>
    <row r="784" spans="1:12" x14ac:dyDescent="0.25">
      <c r="A784">
        <v>308</v>
      </c>
      <c r="B784">
        <v>14</v>
      </c>
      <c r="C784" t="s">
        <v>116</v>
      </c>
      <c r="D784" t="s">
        <v>620</v>
      </c>
      <c r="E784">
        <v>19</v>
      </c>
      <c r="F784">
        <v>31</v>
      </c>
      <c r="G784">
        <v>2</v>
      </c>
      <c r="H784">
        <v>42</v>
      </c>
      <c r="I784">
        <f>Cocina[[#This Row],[Precio Unitario]]*Cocina[[#This Row],[Cantidad Ordenada]]</f>
        <v>62</v>
      </c>
      <c r="J784">
        <f>(Cocina[[#This Row],[Precio Unitario]]-Cocina[[#This Row],[Costo Unitario]])*Cocina[[#This Row],[Cantidad Ordenada]]</f>
        <v>24</v>
      </c>
      <c r="K784" s="4">
        <f>Cocina[[#This Row],[Ganancia neta]]/_xlfn.XLOOKUP(Cocina[[#This Row],[Número de Orden]],Sala[Número de Orden],Sala[Monto total],"fracaso",0,1)</f>
        <v>0.10810810810810811</v>
      </c>
      <c r="L784" t="s">
        <v>607</v>
      </c>
    </row>
    <row r="785" spans="1:12" x14ac:dyDescent="0.25">
      <c r="A785">
        <v>308</v>
      </c>
      <c r="B785">
        <v>14</v>
      </c>
      <c r="C785" t="s">
        <v>42</v>
      </c>
      <c r="D785" t="s">
        <v>626</v>
      </c>
      <c r="E785">
        <v>16</v>
      </c>
      <c r="F785">
        <v>28</v>
      </c>
      <c r="G785">
        <v>2</v>
      </c>
      <c r="H785">
        <v>59</v>
      </c>
      <c r="I785">
        <f>Cocina[[#This Row],[Precio Unitario]]*Cocina[[#This Row],[Cantidad Ordenada]]</f>
        <v>56</v>
      </c>
      <c r="J785">
        <f>(Cocina[[#This Row],[Precio Unitario]]-Cocina[[#This Row],[Costo Unitario]])*Cocina[[#This Row],[Cantidad Ordenada]]</f>
        <v>24</v>
      </c>
      <c r="K785" s="4">
        <f>Cocina[[#This Row],[Ganancia neta]]/_xlfn.XLOOKUP(Cocina[[#This Row],[Número de Orden]],Sala[Número de Orden],Sala[Monto total],"fracaso",0,1)</f>
        <v>0.10810810810810811</v>
      </c>
      <c r="L785" t="s">
        <v>607</v>
      </c>
    </row>
    <row r="786" spans="1:12" x14ac:dyDescent="0.25">
      <c r="A786">
        <v>309</v>
      </c>
      <c r="B786">
        <v>9</v>
      </c>
      <c r="C786" t="s">
        <v>48</v>
      </c>
      <c r="D786" t="s">
        <v>622</v>
      </c>
      <c r="E786">
        <v>25</v>
      </c>
      <c r="F786">
        <v>40</v>
      </c>
      <c r="G786">
        <v>1</v>
      </c>
      <c r="H786">
        <v>29</v>
      </c>
      <c r="I786">
        <f>Cocina[[#This Row],[Precio Unitario]]*Cocina[[#This Row],[Cantidad Ordenada]]</f>
        <v>40</v>
      </c>
      <c r="J786">
        <f>(Cocina[[#This Row],[Precio Unitario]]-Cocina[[#This Row],[Costo Unitario]])*Cocina[[#This Row],[Cantidad Ordenada]]</f>
        <v>15</v>
      </c>
      <c r="K786" s="4">
        <f>Cocina[[#This Row],[Ganancia neta]]/_xlfn.XLOOKUP(Cocina[[#This Row],[Número de Orden]],Sala[Número de Orden],Sala[Monto total],"fracaso",0,1)</f>
        <v>8.7209302325581398E-2</v>
      </c>
      <c r="L786" t="s">
        <v>607</v>
      </c>
    </row>
    <row r="787" spans="1:12" x14ac:dyDescent="0.25">
      <c r="A787">
        <v>309</v>
      </c>
      <c r="B787">
        <v>9</v>
      </c>
      <c r="C787" t="s">
        <v>116</v>
      </c>
      <c r="D787" t="s">
        <v>620</v>
      </c>
      <c r="E787">
        <v>19</v>
      </c>
      <c r="F787">
        <v>31</v>
      </c>
      <c r="G787">
        <v>2</v>
      </c>
      <c r="H787">
        <v>43</v>
      </c>
      <c r="I787">
        <f>Cocina[[#This Row],[Precio Unitario]]*Cocina[[#This Row],[Cantidad Ordenada]]</f>
        <v>62</v>
      </c>
      <c r="J787">
        <f>(Cocina[[#This Row],[Precio Unitario]]-Cocina[[#This Row],[Costo Unitario]])*Cocina[[#This Row],[Cantidad Ordenada]]</f>
        <v>24</v>
      </c>
      <c r="K787" s="4">
        <f>Cocina[[#This Row],[Ganancia neta]]/_xlfn.XLOOKUP(Cocina[[#This Row],[Número de Orden]],Sala[Número de Orden],Sala[Monto total],"fracaso",0,1)</f>
        <v>0.13953488372093023</v>
      </c>
      <c r="L787" t="s">
        <v>608</v>
      </c>
    </row>
    <row r="788" spans="1:12" x14ac:dyDescent="0.25">
      <c r="A788">
        <v>309</v>
      </c>
      <c r="B788">
        <v>9</v>
      </c>
      <c r="C788" t="s">
        <v>26</v>
      </c>
      <c r="D788" t="s">
        <v>628</v>
      </c>
      <c r="E788">
        <v>21</v>
      </c>
      <c r="F788">
        <v>35</v>
      </c>
      <c r="G788">
        <v>2</v>
      </c>
      <c r="H788">
        <v>51</v>
      </c>
      <c r="I788">
        <f>Cocina[[#This Row],[Precio Unitario]]*Cocina[[#This Row],[Cantidad Ordenada]]</f>
        <v>70</v>
      </c>
      <c r="J788">
        <f>(Cocina[[#This Row],[Precio Unitario]]-Cocina[[#This Row],[Costo Unitario]])*Cocina[[#This Row],[Cantidad Ordenada]]</f>
        <v>28</v>
      </c>
      <c r="K788" s="4">
        <f>Cocina[[#This Row],[Ganancia neta]]/_xlfn.XLOOKUP(Cocina[[#This Row],[Número de Orden]],Sala[Número de Orden],Sala[Monto total],"fracaso",0,1)</f>
        <v>0.16279069767441862</v>
      </c>
      <c r="L788" t="s">
        <v>608</v>
      </c>
    </row>
    <row r="789" spans="1:12" x14ac:dyDescent="0.25">
      <c r="A789">
        <v>310</v>
      </c>
      <c r="B789">
        <v>17</v>
      </c>
      <c r="C789" t="s">
        <v>155</v>
      </c>
      <c r="D789" t="s">
        <v>636</v>
      </c>
      <c r="E789">
        <v>15</v>
      </c>
      <c r="F789">
        <v>26</v>
      </c>
      <c r="G789">
        <v>3</v>
      </c>
      <c r="H789">
        <v>43</v>
      </c>
      <c r="I789">
        <f>Cocina[[#This Row],[Precio Unitario]]*Cocina[[#This Row],[Cantidad Ordenada]]</f>
        <v>78</v>
      </c>
      <c r="J789">
        <f>(Cocina[[#This Row],[Precio Unitario]]-Cocina[[#This Row],[Costo Unitario]])*Cocina[[#This Row],[Cantidad Ordenada]]</f>
        <v>33</v>
      </c>
      <c r="K789" s="4">
        <f>Cocina[[#This Row],[Ganancia neta]]/_xlfn.XLOOKUP(Cocina[[#This Row],[Número de Orden]],Sala[Número de Orden],Sala[Monto total],"fracaso",0,1)</f>
        <v>0.2391304347826087</v>
      </c>
      <c r="L789" t="s">
        <v>607</v>
      </c>
    </row>
    <row r="790" spans="1:12" x14ac:dyDescent="0.25">
      <c r="A790">
        <v>310</v>
      </c>
      <c r="B790">
        <v>17</v>
      </c>
      <c r="C790" t="s">
        <v>68</v>
      </c>
      <c r="D790" t="s">
        <v>619</v>
      </c>
      <c r="E790">
        <v>18</v>
      </c>
      <c r="F790">
        <v>30</v>
      </c>
      <c r="G790">
        <v>2</v>
      </c>
      <c r="H790">
        <v>54</v>
      </c>
      <c r="I790">
        <f>Cocina[[#This Row],[Precio Unitario]]*Cocina[[#This Row],[Cantidad Ordenada]]</f>
        <v>60</v>
      </c>
      <c r="J790">
        <f>(Cocina[[#This Row],[Precio Unitario]]-Cocina[[#This Row],[Costo Unitario]])*Cocina[[#This Row],[Cantidad Ordenada]]</f>
        <v>24</v>
      </c>
      <c r="K790" s="4">
        <f>Cocina[[#This Row],[Ganancia neta]]/_xlfn.XLOOKUP(Cocina[[#This Row],[Número de Orden]],Sala[Número de Orden],Sala[Monto total],"fracaso",0,1)</f>
        <v>0.17391304347826086</v>
      </c>
      <c r="L790" t="s">
        <v>608</v>
      </c>
    </row>
    <row r="791" spans="1:12" x14ac:dyDescent="0.25">
      <c r="A791">
        <v>311</v>
      </c>
      <c r="B791">
        <v>6</v>
      </c>
      <c r="C791" t="s">
        <v>158</v>
      </c>
      <c r="D791" t="s">
        <v>617</v>
      </c>
      <c r="E791">
        <v>14</v>
      </c>
      <c r="F791">
        <v>24</v>
      </c>
      <c r="G791">
        <v>1</v>
      </c>
      <c r="H791">
        <v>46</v>
      </c>
      <c r="I791">
        <f>Cocina[[#This Row],[Precio Unitario]]*Cocina[[#This Row],[Cantidad Ordenada]]</f>
        <v>24</v>
      </c>
      <c r="J791">
        <f>(Cocina[[#This Row],[Precio Unitario]]-Cocina[[#This Row],[Costo Unitario]])*Cocina[[#This Row],[Cantidad Ordenada]]</f>
        <v>10</v>
      </c>
      <c r="K791" s="4">
        <f>Cocina[[#This Row],[Ganancia neta]]/_xlfn.XLOOKUP(Cocina[[#This Row],[Número de Orden]],Sala[Número de Orden],Sala[Monto total],"fracaso",0,1)</f>
        <v>0.18867924528301888</v>
      </c>
      <c r="L791" t="s">
        <v>608</v>
      </c>
    </row>
    <row r="792" spans="1:12" x14ac:dyDescent="0.25">
      <c r="A792">
        <v>311</v>
      </c>
      <c r="B792">
        <v>6</v>
      </c>
      <c r="C792" t="s">
        <v>38</v>
      </c>
      <c r="D792" t="s">
        <v>624</v>
      </c>
      <c r="E792">
        <v>17</v>
      </c>
      <c r="F792">
        <v>29</v>
      </c>
      <c r="G792">
        <v>1</v>
      </c>
      <c r="H792">
        <v>28</v>
      </c>
      <c r="I792">
        <f>Cocina[[#This Row],[Precio Unitario]]*Cocina[[#This Row],[Cantidad Ordenada]]</f>
        <v>29</v>
      </c>
      <c r="J792">
        <f>(Cocina[[#This Row],[Precio Unitario]]-Cocina[[#This Row],[Costo Unitario]])*Cocina[[#This Row],[Cantidad Ordenada]]</f>
        <v>12</v>
      </c>
      <c r="K792" s="4">
        <f>Cocina[[#This Row],[Ganancia neta]]/_xlfn.XLOOKUP(Cocina[[#This Row],[Número de Orden]],Sala[Número de Orden],Sala[Monto total],"fracaso",0,1)</f>
        <v>0.22641509433962265</v>
      </c>
      <c r="L792" t="s">
        <v>608</v>
      </c>
    </row>
    <row r="793" spans="1:12" x14ac:dyDescent="0.25">
      <c r="A793">
        <v>312</v>
      </c>
      <c r="B793">
        <v>2</v>
      </c>
      <c r="C793" t="s">
        <v>247</v>
      </c>
      <c r="D793" t="s">
        <v>629</v>
      </c>
      <c r="E793">
        <v>19</v>
      </c>
      <c r="F793">
        <v>32</v>
      </c>
      <c r="G793">
        <v>2</v>
      </c>
      <c r="H793">
        <v>45</v>
      </c>
      <c r="I793">
        <f>Cocina[[#This Row],[Precio Unitario]]*Cocina[[#This Row],[Cantidad Ordenada]]</f>
        <v>64</v>
      </c>
      <c r="J793">
        <f>(Cocina[[#This Row],[Precio Unitario]]-Cocina[[#This Row],[Costo Unitario]])*Cocina[[#This Row],[Cantidad Ordenada]]</f>
        <v>26</v>
      </c>
      <c r="K793" s="4">
        <f>Cocina[[#This Row],[Ganancia neta]]/_xlfn.XLOOKUP(Cocina[[#This Row],[Número de Orden]],Sala[Número de Orden],Sala[Monto total],"fracaso",0,1)</f>
        <v>0.19402985074626866</v>
      </c>
      <c r="L793" t="s">
        <v>608</v>
      </c>
    </row>
    <row r="794" spans="1:12" x14ac:dyDescent="0.25">
      <c r="A794">
        <v>312</v>
      </c>
      <c r="B794">
        <v>2</v>
      </c>
      <c r="C794" t="s">
        <v>26</v>
      </c>
      <c r="D794" t="s">
        <v>628</v>
      </c>
      <c r="E794">
        <v>21</v>
      </c>
      <c r="F794">
        <v>35</v>
      </c>
      <c r="G794">
        <v>2</v>
      </c>
      <c r="H794">
        <v>10</v>
      </c>
      <c r="I794">
        <f>Cocina[[#This Row],[Precio Unitario]]*Cocina[[#This Row],[Cantidad Ordenada]]</f>
        <v>70</v>
      </c>
      <c r="J794">
        <f>(Cocina[[#This Row],[Precio Unitario]]-Cocina[[#This Row],[Costo Unitario]])*Cocina[[#This Row],[Cantidad Ordenada]]</f>
        <v>28</v>
      </c>
      <c r="K794" s="4">
        <f>Cocina[[#This Row],[Ganancia neta]]/_xlfn.XLOOKUP(Cocina[[#This Row],[Número de Orden]],Sala[Número de Orden],Sala[Monto total],"fracaso",0,1)</f>
        <v>0.20895522388059701</v>
      </c>
      <c r="L794" t="s">
        <v>608</v>
      </c>
    </row>
    <row r="795" spans="1:12" x14ac:dyDescent="0.25">
      <c r="A795">
        <v>313</v>
      </c>
      <c r="B795">
        <v>10</v>
      </c>
      <c r="C795" t="s">
        <v>112</v>
      </c>
      <c r="D795" t="s">
        <v>627</v>
      </c>
      <c r="E795">
        <v>11</v>
      </c>
      <c r="F795">
        <v>19</v>
      </c>
      <c r="G795">
        <v>2</v>
      </c>
      <c r="H795">
        <v>27</v>
      </c>
      <c r="I795">
        <f>Cocina[[#This Row],[Precio Unitario]]*Cocina[[#This Row],[Cantidad Ordenada]]</f>
        <v>38</v>
      </c>
      <c r="J795">
        <f>(Cocina[[#This Row],[Precio Unitario]]-Cocina[[#This Row],[Costo Unitario]])*Cocina[[#This Row],[Cantidad Ordenada]]</f>
        <v>16</v>
      </c>
      <c r="K795" s="4">
        <f>Cocina[[#This Row],[Ganancia neta]]/_xlfn.XLOOKUP(Cocina[[#This Row],[Número de Orden]],Sala[Número de Orden],Sala[Monto total],"fracaso",0,1)</f>
        <v>6.8965517241379309E-2</v>
      </c>
      <c r="L795" t="s">
        <v>608</v>
      </c>
    </row>
    <row r="796" spans="1:12" x14ac:dyDescent="0.25">
      <c r="A796">
        <v>313</v>
      </c>
      <c r="B796">
        <v>10</v>
      </c>
      <c r="C796" t="s">
        <v>116</v>
      </c>
      <c r="D796" t="s">
        <v>620</v>
      </c>
      <c r="E796">
        <v>19</v>
      </c>
      <c r="F796">
        <v>31</v>
      </c>
      <c r="G796">
        <v>2</v>
      </c>
      <c r="H796">
        <v>38</v>
      </c>
      <c r="I796">
        <f>Cocina[[#This Row],[Precio Unitario]]*Cocina[[#This Row],[Cantidad Ordenada]]</f>
        <v>62</v>
      </c>
      <c r="J796">
        <f>(Cocina[[#This Row],[Precio Unitario]]-Cocina[[#This Row],[Costo Unitario]])*Cocina[[#This Row],[Cantidad Ordenada]]</f>
        <v>24</v>
      </c>
      <c r="K796" s="4">
        <f>Cocina[[#This Row],[Ganancia neta]]/_xlfn.XLOOKUP(Cocina[[#This Row],[Número de Orden]],Sala[Número de Orden],Sala[Monto total],"fracaso",0,1)</f>
        <v>0.10344827586206896</v>
      </c>
      <c r="L796" t="s">
        <v>607</v>
      </c>
    </row>
    <row r="797" spans="1:12" x14ac:dyDescent="0.25">
      <c r="A797">
        <v>313</v>
      </c>
      <c r="B797">
        <v>10</v>
      </c>
      <c r="C797" t="s">
        <v>73</v>
      </c>
      <c r="D797" t="s">
        <v>623</v>
      </c>
      <c r="E797">
        <v>22</v>
      </c>
      <c r="F797">
        <v>36</v>
      </c>
      <c r="G797">
        <v>3</v>
      </c>
      <c r="H797">
        <v>26</v>
      </c>
      <c r="I797">
        <f>Cocina[[#This Row],[Precio Unitario]]*Cocina[[#This Row],[Cantidad Ordenada]]</f>
        <v>108</v>
      </c>
      <c r="J797">
        <f>(Cocina[[#This Row],[Precio Unitario]]-Cocina[[#This Row],[Costo Unitario]])*Cocina[[#This Row],[Cantidad Ordenada]]</f>
        <v>42</v>
      </c>
      <c r="K797" s="4">
        <f>Cocina[[#This Row],[Ganancia neta]]/_xlfn.XLOOKUP(Cocina[[#This Row],[Número de Orden]],Sala[Número de Orden],Sala[Monto total],"fracaso",0,1)</f>
        <v>0.18103448275862069</v>
      </c>
      <c r="L797" t="s">
        <v>607</v>
      </c>
    </row>
    <row r="798" spans="1:12" x14ac:dyDescent="0.25">
      <c r="A798">
        <v>313</v>
      </c>
      <c r="B798">
        <v>10</v>
      </c>
      <c r="C798" t="s">
        <v>158</v>
      </c>
      <c r="D798" t="s">
        <v>617</v>
      </c>
      <c r="E798">
        <v>14</v>
      </c>
      <c r="F798">
        <v>24</v>
      </c>
      <c r="G798">
        <v>1</v>
      </c>
      <c r="H798">
        <v>15</v>
      </c>
      <c r="I798">
        <f>Cocina[[#This Row],[Precio Unitario]]*Cocina[[#This Row],[Cantidad Ordenada]]</f>
        <v>24</v>
      </c>
      <c r="J798">
        <f>(Cocina[[#This Row],[Precio Unitario]]-Cocina[[#This Row],[Costo Unitario]])*Cocina[[#This Row],[Cantidad Ordenada]]</f>
        <v>10</v>
      </c>
      <c r="K798" s="4">
        <f>Cocina[[#This Row],[Ganancia neta]]/_xlfn.XLOOKUP(Cocina[[#This Row],[Número de Orden]],Sala[Número de Orden],Sala[Monto total],"fracaso",0,1)</f>
        <v>4.3103448275862072E-2</v>
      </c>
      <c r="L798" t="s">
        <v>608</v>
      </c>
    </row>
    <row r="799" spans="1:12" x14ac:dyDescent="0.25">
      <c r="A799">
        <v>314</v>
      </c>
      <c r="B799">
        <v>20</v>
      </c>
      <c r="C799" t="s">
        <v>106</v>
      </c>
      <c r="D799" t="s">
        <v>621</v>
      </c>
      <c r="E799">
        <v>16</v>
      </c>
      <c r="F799">
        <v>27</v>
      </c>
      <c r="G799">
        <v>1</v>
      </c>
      <c r="H799">
        <v>5</v>
      </c>
      <c r="I799">
        <f>Cocina[[#This Row],[Precio Unitario]]*Cocina[[#This Row],[Cantidad Ordenada]]</f>
        <v>27</v>
      </c>
      <c r="J799">
        <f>(Cocina[[#This Row],[Precio Unitario]]-Cocina[[#This Row],[Costo Unitario]])*Cocina[[#This Row],[Cantidad Ordenada]]</f>
        <v>11</v>
      </c>
      <c r="K799" s="4">
        <f>Cocina[[#This Row],[Ganancia neta]]/_xlfn.XLOOKUP(Cocina[[#This Row],[Número de Orden]],Sala[Número de Orden],Sala[Monto total],"fracaso",0,1)</f>
        <v>0.40740740740740738</v>
      </c>
      <c r="L799" t="s">
        <v>607</v>
      </c>
    </row>
    <row r="800" spans="1:12" x14ac:dyDescent="0.25">
      <c r="A800">
        <v>315</v>
      </c>
      <c r="B800">
        <v>14</v>
      </c>
      <c r="C800" t="s">
        <v>122</v>
      </c>
      <c r="D800" t="s">
        <v>637</v>
      </c>
      <c r="E800">
        <v>15</v>
      </c>
      <c r="F800">
        <v>25</v>
      </c>
      <c r="G800">
        <v>1</v>
      </c>
      <c r="H800">
        <v>16</v>
      </c>
      <c r="I800">
        <f>Cocina[[#This Row],[Precio Unitario]]*Cocina[[#This Row],[Cantidad Ordenada]]</f>
        <v>25</v>
      </c>
      <c r="J800">
        <f>(Cocina[[#This Row],[Precio Unitario]]-Cocina[[#This Row],[Costo Unitario]])*Cocina[[#This Row],[Cantidad Ordenada]]</f>
        <v>10</v>
      </c>
      <c r="K800" s="4">
        <f>Cocina[[#This Row],[Ganancia neta]]/_xlfn.XLOOKUP(Cocina[[#This Row],[Número de Orden]],Sala[Número de Orden],Sala[Monto total],"fracaso",0,1)</f>
        <v>6.2111801242236024E-2</v>
      </c>
      <c r="L800" t="s">
        <v>608</v>
      </c>
    </row>
    <row r="801" spans="1:12" x14ac:dyDescent="0.25">
      <c r="A801">
        <v>315</v>
      </c>
      <c r="B801">
        <v>14</v>
      </c>
      <c r="C801" t="s">
        <v>42</v>
      </c>
      <c r="D801" t="s">
        <v>626</v>
      </c>
      <c r="E801">
        <v>16</v>
      </c>
      <c r="F801">
        <v>28</v>
      </c>
      <c r="G801">
        <v>1</v>
      </c>
      <c r="H801">
        <v>7</v>
      </c>
      <c r="I801">
        <f>Cocina[[#This Row],[Precio Unitario]]*Cocina[[#This Row],[Cantidad Ordenada]]</f>
        <v>28</v>
      </c>
      <c r="J801">
        <f>(Cocina[[#This Row],[Precio Unitario]]-Cocina[[#This Row],[Costo Unitario]])*Cocina[[#This Row],[Cantidad Ordenada]]</f>
        <v>12</v>
      </c>
      <c r="K801" s="4">
        <f>Cocina[[#This Row],[Ganancia neta]]/_xlfn.XLOOKUP(Cocina[[#This Row],[Número de Orden]],Sala[Número de Orden],Sala[Monto total],"fracaso",0,1)</f>
        <v>7.4534161490683232E-2</v>
      </c>
      <c r="L801" t="s">
        <v>608</v>
      </c>
    </row>
    <row r="802" spans="1:12" x14ac:dyDescent="0.25">
      <c r="A802">
        <v>315</v>
      </c>
      <c r="B802">
        <v>14</v>
      </c>
      <c r="C802" t="s">
        <v>38</v>
      </c>
      <c r="D802" t="s">
        <v>624</v>
      </c>
      <c r="E802">
        <v>17</v>
      </c>
      <c r="F802">
        <v>29</v>
      </c>
      <c r="G802">
        <v>3</v>
      </c>
      <c r="H802">
        <v>52</v>
      </c>
      <c r="I802">
        <f>Cocina[[#This Row],[Precio Unitario]]*Cocina[[#This Row],[Cantidad Ordenada]]</f>
        <v>87</v>
      </c>
      <c r="J802">
        <f>(Cocina[[#This Row],[Precio Unitario]]-Cocina[[#This Row],[Costo Unitario]])*Cocina[[#This Row],[Cantidad Ordenada]]</f>
        <v>36</v>
      </c>
      <c r="K802" s="4">
        <f>Cocina[[#This Row],[Ganancia neta]]/_xlfn.XLOOKUP(Cocina[[#This Row],[Número de Orden]],Sala[Número de Orden],Sala[Monto total],"fracaso",0,1)</f>
        <v>0.2236024844720497</v>
      </c>
      <c r="L802" t="s">
        <v>608</v>
      </c>
    </row>
    <row r="803" spans="1:12" x14ac:dyDescent="0.25">
      <c r="A803">
        <v>315</v>
      </c>
      <c r="B803">
        <v>14</v>
      </c>
      <c r="C803" t="s">
        <v>70</v>
      </c>
      <c r="D803" t="s">
        <v>634</v>
      </c>
      <c r="E803">
        <v>13</v>
      </c>
      <c r="F803">
        <v>21</v>
      </c>
      <c r="G803">
        <v>1</v>
      </c>
      <c r="H803">
        <v>51</v>
      </c>
      <c r="I803">
        <f>Cocina[[#This Row],[Precio Unitario]]*Cocina[[#This Row],[Cantidad Ordenada]]</f>
        <v>21</v>
      </c>
      <c r="J803">
        <f>(Cocina[[#This Row],[Precio Unitario]]-Cocina[[#This Row],[Costo Unitario]])*Cocina[[#This Row],[Cantidad Ordenada]]</f>
        <v>8</v>
      </c>
      <c r="K803" s="4">
        <f>Cocina[[#This Row],[Ganancia neta]]/_xlfn.XLOOKUP(Cocina[[#This Row],[Número de Orden]],Sala[Número de Orden],Sala[Monto total],"fracaso",0,1)</f>
        <v>4.9689440993788817E-2</v>
      </c>
      <c r="L803" t="s">
        <v>608</v>
      </c>
    </row>
    <row r="804" spans="1:12" x14ac:dyDescent="0.25">
      <c r="A804">
        <v>316</v>
      </c>
      <c r="B804">
        <v>2</v>
      </c>
      <c r="C804" t="s">
        <v>79</v>
      </c>
      <c r="D804" t="s">
        <v>635</v>
      </c>
      <c r="E804">
        <v>10</v>
      </c>
      <c r="F804">
        <v>18</v>
      </c>
      <c r="G804">
        <v>1</v>
      </c>
      <c r="H804">
        <v>30</v>
      </c>
      <c r="I804">
        <f>Cocina[[#This Row],[Precio Unitario]]*Cocina[[#This Row],[Cantidad Ordenada]]</f>
        <v>18</v>
      </c>
      <c r="J804">
        <f>(Cocina[[#This Row],[Precio Unitario]]-Cocina[[#This Row],[Costo Unitario]])*Cocina[[#This Row],[Cantidad Ordenada]]</f>
        <v>8</v>
      </c>
      <c r="K804" s="4">
        <f>Cocina[[#This Row],[Ganancia neta]]/_xlfn.XLOOKUP(Cocina[[#This Row],[Número de Orden]],Sala[Número de Orden],Sala[Monto total],"fracaso",0,1)</f>
        <v>0.05</v>
      </c>
      <c r="L804" t="s">
        <v>607</v>
      </c>
    </row>
    <row r="805" spans="1:12" x14ac:dyDescent="0.25">
      <c r="A805">
        <v>316</v>
      </c>
      <c r="B805">
        <v>2</v>
      </c>
      <c r="C805" t="s">
        <v>70</v>
      </c>
      <c r="D805" t="s">
        <v>634</v>
      </c>
      <c r="E805">
        <v>13</v>
      </c>
      <c r="F805">
        <v>21</v>
      </c>
      <c r="G805">
        <v>1</v>
      </c>
      <c r="H805">
        <v>23</v>
      </c>
      <c r="I805">
        <f>Cocina[[#This Row],[Precio Unitario]]*Cocina[[#This Row],[Cantidad Ordenada]]</f>
        <v>21</v>
      </c>
      <c r="J805">
        <f>(Cocina[[#This Row],[Precio Unitario]]-Cocina[[#This Row],[Costo Unitario]])*Cocina[[#This Row],[Cantidad Ordenada]]</f>
        <v>8</v>
      </c>
      <c r="K805" s="4">
        <f>Cocina[[#This Row],[Ganancia neta]]/_xlfn.XLOOKUP(Cocina[[#This Row],[Número de Orden]],Sala[Número de Orden],Sala[Monto total],"fracaso",0,1)</f>
        <v>0.05</v>
      </c>
      <c r="L805" t="s">
        <v>607</v>
      </c>
    </row>
    <row r="806" spans="1:12" x14ac:dyDescent="0.25">
      <c r="A806">
        <v>316</v>
      </c>
      <c r="B806">
        <v>2</v>
      </c>
      <c r="C806" t="s">
        <v>106</v>
      </c>
      <c r="D806" t="s">
        <v>621</v>
      </c>
      <c r="E806">
        <v>16</v>
      </c>
      <c r="F806">
        <v>27</v>
      </c>
      <c r="G806">
        <v>3</v>
      </c>
      <c r="H806">
        <v>53</v>
      </c>
      <c r="I806">
        <f>Cocina[[#This Row],[Precio Unitario]]*Cocina[[#This Row],[Cantidad Ordenada]]</f>
        <v>81</v>
      </c>
      <c r="J806">
        <f>(Cocina[[#This Row],[Precio Unitario]]-Cocina[[#This Row],[Costo Unitario]])*Cocina[[#This Row],[Cantidad Ordenada]]</f>
        <v>33</v>
      </c>
      <c r="K806" s="4">
        <f>Cocina[[#This Row],[Ganancia neta]]/_xlfn.XLOOKUP(Cocina[[#This Row],[Número de Orden]],Sala[Número de Orden],Sala[Monto total],"fracaso",0,1)</f>
        <v>0.20624999999999999</v>
      </c>
      <c r="L806" t="s">
        <v>608</v>
      </c>
    </row>
    <row r="807" spans="1:12" x14ac:dyDescent="0.25">
      <c r="A807">
        <v>316</v>
      </c>
      <c r="B807">
        <v>2</v>
      </c>
      <c r="C807" t="s">
        <v>48</v>
      </c>
      <c r="D807" t="s">
        <v>622</v>
      </c>
      <c r="E807">
        <v>25</v>
      </c>
      <c r="F807">
        <v>40</v>
      </c>
      <c r="G807">
        <v>1</v>
      </c>
      <c r="H807">
        <v>52</v>
      </c>
      <c r="I807">
        <f>Cocina[[#This Row],[Precio Unitario]]*Cocina[[#This Row],[Cantidad Ordenada]]</f>
        <v>40</v>
      </c>
      <c r="J807">
        <f>(Cocina[[#This Row],[Precio Unitario]]-Cocina[[#This Row],[Costo Unitario]])*Cocina[[#This Row],[Cantidad Ordenada]]</f>
        <v>15</v>
      </c>
      <c r="K807" s="4">
        <f>Cocina[[#This Row],[Ganancia neta]]/_xlfn.XLOOKUP(Cocina[[#This Row],[Número de Orden]],Sala[Número de Orden],Sala[Monto total],"fracaso",0,1)</f>
        <v>9.375E-2</v>
      </c>
      <c r="L807" t="s">
        <v>608</v>
      </c>
    </row>
    <row r="808" spans="1:12" x14ac:dyDescent="0.25">
      <c r="A808">
        <v>317</v>
      </c>
      <c r="B808">
        <v>17</v>
      </c>
      <c r="C808" t="s">
        <v>203</v>
      </c>
      <c r="D808" t="s">
        <v>630</v>
      </c>
      <c r="E808">
        <v>13</v>
      </c>
      <c r="F808">
        <v>22</v>
      </c>
      <c r="G808">
        <v>2</v>
      </c>
      <c r="H808">
        <v>20</v>
      </c>
      <c r="I808">
        <f>Cocina[[#This Row],[Precio Unitario]]*Cocina[[#This Row],[Cantidad Ordenada]]</f>
        <v>44</v>
      </c>
      <c r="J808">
        <f>(Cocina[[#This Row],[Precio Unitario]]-Cocina[[#This Row],[Costo Unitario]])*Cocina[[#This Row],[Cantidad Ordenada]]</f>
        <v>18</v>
      </c>
      <c r="K808" s="4">
        <f>Cocina[[#This Row],[Ganancia neta]]/_xlfn.XLOOKUP(Cocina[[#This Row],[Número de Orden]],Sala[Número de Orden],Sala[Monto total],"fracaso",0,1)</f>
        <v>0.10112359550561797</v>
      </c>
      <c r="L808" t="s">
        <v>608</v>
      </c>
    </row>
    <row r="809" spans="1:12" x14ac:dyDescent="0.25">
      <c r="A809">
        <v>317</v>
      </c>
      <c r="B809">
        <v>17</v>
      </c>
      <c r="C809" t="s">
        <v>55</v>
      </c>
      <c r="D809" t="s">
        <v>631</v>
      </c>
      <c r="E809">
        <v>20</v>
      </c>
      <c r="F809">
        <v>34</v>
      </c>
      <c r="G809">
        <v>3</v>
      </c>
      <c r="H809">
        <v>37</v>
      </c>
      <c r="I809">
        <f>Cocina[[#This Row],[Precio Unitario]]*Cocina[[#This Row],[Cantidad Ordenada]]</f>
        <v>102</v>
      </c>
      <c r="J809">
        <f>(Cocina[[#This Row],[Precio Unitario]]-Cocina[[#This Row],[Costo Unitario]])*Cocina[[#This Row],[Cantidad Ordenada]]</f>
        <v>42</v>
      </c>
      <c r="K809" s="4">
        <f>Cocina[[#This Row],[Ganancia neta]]/_xlfn.XLOOKUP(Cocina[[#This Row],[Número de Orden]],Sala[Número de Orden],Sala[Monto total],"fracaso",0,1)</f>
        <v>0.23595505617977527</v>
      </c>
      <c r="L809" t="s">
        <v>608</v>
      </c>
    </row>
    <row r="810" spans="1:12" x14ac:dyDescent="0.25">
      <c r="A810">
        <v>317</v>
      </c>
      <c r="B810">
        <v>17</v>
      </c>
      <c r="C810" t="s">
        <v>247</v>
      </c>
      <c r="D810" t="s">
        <v>629</v>
      </c>
      <c r="E810">
        <v>19</v>
      </c>
      <c r="F810">
        <v>32</v>
      </c>
      <c r="G810">
        <v>1</v>
      </c>
      <c r="H810">
        <v>31</v>
      </c>
      <c r="I810">
        <f>Cocina[[#This Row],[Precio Unitario]]*Cocina[[#This Row],[Cantidad Ordenada]]</f>
        <v>32</v>
      </c>
      <c r="J810">
        <f>(Cocina[[#This Row],[Precio Unitario]]-Cocina[[#This Row],[Costo Unitario]])*Cocina[[#This Row],[Cantidad Ordenada]]</f>
        <v>13</v>
      </c>
      <c r="K810" s="4">
        <f>Cocina[[#This Row],[Ganancia neta]]/_xlfn.XLOOKUP(Cocina[[#This Row],[Número de Orden]],Sala[Número de Orden],Sala[Monto total],"fracaso",0,1)</f>
        <v>7.3033707865168537E-2</v>
      </c>
      <c r="L810" t="s">
        <v>608</v>
      </c>
    </row>
    <row r="811" spans="1:12" x14ac:dyDescent="0.25">
      <c r="A811">
        <v>318</v>
      </c>
      <c r="B811">
        <v>13</v>
      </c>
      <c r="C811" t="s">
        <v>38</v>
      </c>
      <c r="D811" t="s">
        <v>624</v>
      </c>
      <c r="E811">
        <v>17</v>
      </c>
      <c r="F811">
        <v>29</v>
      </c>
      <c r="G811">
        <v>1</v>
      </c>
      <c r="H811">
        <v>39</v>
      </c>
      <c r="I811">
        <f>Cocina[[#This Row],[Precio Unitario]]*Cocina[[#This Row],[Cantidad Ordenada]]</f>
        <v>29</v>
      </c>
      <c r="J811">
        <f>(Cocina[[#This Row],[Precio Unitario]]-Cocina[[#This Row],[Costo Unitario]])*Cocina[[#This Row],[Cantidad Ordenada]]</f>
        <v>12</v>
      </c>
      <c r="K811" s="4">
        <f>Cocina[[#This Row],[Ganancia neta]]/_xlfn.XLOOKUP(Cocina[[#This Row],[Número de Orden]],Sala[Número de Orden],Sala[Monto total],"fracaso",0,1)</f>
        <v>0.41379310344827586</v>
      </c>
      <c r="L811" t="s">
        <v>608</v>
      </c>
    </row>
    <row r="812" spans="1:12" x14ac:dyDescent="0.25">
      <c r="A812">
        <v>319</v>
      </c>
      <c r="B812">
        <v>1</v>
      </c>
      <c r="C812" t="s">
        <v>247</v>
      </c>
      <c r="D812" t="s">
        <v>629</v>
      </c>
      <c r="E812">
        <v>19</v>
      </c>
      <c r="F812">
        <v>32</v>
      </c>
      <c r="G812">
        <v>3</v>
      </c>
      <c r="H812">
        <v>16</v>
      </c>
      <c r="I812">
        <f>Cocina[[#This Row],[Precio Unitario]]*Cocina[[#This Row],[Cantidad Ordenada]]</f>
        <v>96</v>
      </c>
      <c r="J812">
        <f>(Cocina[[#This Row],[Precio Unitario]]-Cocina[[#This Row],[Costo Unitario]])*Cocina[[#This Row],[Cantidad Ordenada]]</f>
        <v>39</v>
      </c>
      <c r="K812" s="4">
        <f>Cocina[[#This Row],[Ganancia neta]]/_xlfn.XLOOKUP(Cocina[[#This Row],[Número de Orden]],Sala[Número de Orden],Sala[Monto total],"fracaso",0,1)</f>
        <v>0.1455223880597015</v>
      </c>
      <c r="L812" t="s">
        <v>608</v>
      </c>
    </row>
    <row r="813" spans="1:12" x14ac:dyDescent="0.25">
      <c r="A813">
        <v>319</v>
      </c>
      <c r="B813">
        <v>1</v>
      </c>
      <c r="C813" t="s">
        <v>26</v>
      </c>
      <c r="D813" t="s">
        <v>628</v>
      </c>
      <c r="E813">
        <v>21</v>
      </c>
      <c r="F813">
        <v>35</v>
      </c>
      <c r="G813">
        <v>2</v>
      </c>
      <c r="H813">
        <v>17</v>
      </c>
      <c r="I813">
        <f>Cocina[[#This Row],[Precio Unitario]]*Cocina[[#This Row],[Cantidad Ordenada]]</f>
        <v>70</v>
      </c>
      <c r="J813">
        <f>(Cocina[[#This Row],[Precio Unitario]]-Cocina[[#This Row],[Costo Unitario]])*Cocina[[#This Row],[Cantidad Ordenada]]</f>
        <v>28</v>
      </c>
      <c r="K813" s="4">
        <f>Cocina[[#This Row],[Ganancia neta]]/_xlfn.XLOOKUP(Cocina[[#This Row],[Número de Orden]],Sala[Número de Orden],Sala[Monto total],"fracaso",0,1)</f>
        <v>0.1044776119402985</v>
      </c>
      <c r="L813" t="s">
        <v>607</v>
      </c>
    </row>
    <row r="814" spans="1:12" x14ac:dyDescent="0.25">
      <c r="A814">
        <v>319</v>
      </c>
      <c r="B814">
        <v>1</v>
      </c>
      <c r="C814" t="s">
        <v>48</v>
      </c>
      <c r="D814" t="s">
        <v>622</v>
      </c>
      <c r="E814">
        <v>25</v>
      </c>
      <c r="F814">
        <v>40</v>
      </c>
      <c r="G814">
        <v>1</v>
      </c>
      <c r="H814">
        <v>38</v>
      </c>
      <c r="I814">
        <f>Cocina[[#This Row],[Precio Unitario]]*Cocina[[#This Row],[Cantidad Ordenada]]</f>
        <v>40</v>
      </c>
      <c r="J814">
        <f>(Cocina[[#This Row],[Precio Unitario]]-Cocina[[#This Row],[Costo Unitario]])*Cocina[[#This Row],[Cantidad Ordenada]]</f>
        <v>15</v>
      </c>
      <c r="K814" s="4">
        <f>Cocina[[#This Row],[Ganancia neta]]/_xlfn.XLOOKUP(Cocina[[#This Row],[Número de Orden]],Sala[Número de Orden],Sala[Monto total],"fracaso",0,1)</f>
        <v>5.5970149253731345E-2</v>
      </c>
      <c r="L814" t="s">
        <v>608</v>
      </c>
    </row>
    <row r="815" spans="1:12" x14ac:dyDescent="0.25">
      <c r="A815">
        <v>319</v>
      </c>
      <c r="B815">
        <v>1</v>
      </c>
      <c r="C815" t="s">
        <v>116</v>
      </c>
      <c r="D815" t="s">
        <v>620</v>
      </c>
      <c r="E815">
        <v>19</v>
      </c>
      <c r="F815">
        <v>31</v>
      </c>
      <c r="G815">
        <v>2</v>
      </c>
      <c r="H815">
        <v>55</v>
      </c>
      <c r="I815">
        <f>Cocina[[#This Row],[Precio Unitario]]*Cocina[[#This Row],[Cantidad Ordenada]]</f>
        <v>62</v>
      </c>
      <c r="J815">
        <f>(Cocina[[#This Row],[Precio Unitario]]-Cocina[[#This Row],[Costo Unitario]])*Cocina[[#This Row],[Cantidad Ordenada]]</f>
        <v>24</v>
      </c>
      <c r="K815" s="4">
        <f>Cocina[[#This Row],[Ganancia neta]]/_xlfn.XLOOKUP(Cocina[[#This Row],[Número de Orden]],Sala[Número de Orden],Sala[Monto total],"fracaso",0,1)</f>
        <v>8.9552238805970144E-2</v>
      </c>
      <c r="L815" t="s">
        <v>608</v>
      </c>
    </row>
    <row r="816" spans="1:12" x14ac:dyDescent="0.25">
      <c r="A816">
        <v>320</v>
      </c>
      <c r="B816">
        <v>9</v>
      </c>
      <c r="C816" t="s">
        <v>70</v>
      </c>
      <c r="D816" t="s">
        <v>634</v>
      </c>
      <c r="E816">
        <v>13</v>
      </c>
      <c r="F816">
        <v>21</v>
      </c>
      <c r="G816">
        <v>2</v>
      </c>
      <c r="H816">
        <v>44</v>
      </c>
      <c r="I816">
        <f>Cocina[[#This Row],[Precio Unitario]]*Cocina[[#This Row],[Cantidad Ordenada]]</f>
        <v>42</v>
      </c>
      <c r="J816">
        <f>(Cocina[[#This Row],[Precio Unitario]]-Cocina[[#This Row],[Costo Unitario]])*Cocina[[#This Row],[Cantidad Ordenada]]</f>
        <v>16</v>
      </c>
      <c r="K816" s="4">
        <f>Cocina[[#This Row],[Ganancia neta]]/_xlfn.XLOOKUP(Cocina[[#This Row],[Número de Orden]],Sala[Número de Orden],Sala[Monto total],"fracaso",0,1)</f>
        <v>0.16326530612244897</v>
      </c>
      <c r="L816" t="s">
        <v>608</v>
      </c>
    </row>
    <row r="817" spans="1:12" x14ac:dyDescent="0.25">
      <c r="A817">
        <v>320</v>
      </c>
      <c r="B817">
        <v>9</v>
      </c>
      <c r="C817" t="s">
        <v>203</v>
      </c>
      <c r="D817" t="s">
        <v>630</v>
      </c>
      <c r="E817">
        <v>13</v>
      </c>
      <c r="F817">
        <v>22</v>
      </c>
      <c r="G817">
        <v>1</v>
      </c>
      <c r="H817">
        <v>44</v>
      </c>
      <c r="I817">
        <f>Cocina[[#This Row],[Precio Unitario]]*Cocina[[#This Row],[Cantidad Ordenada]]</f>
        <v>22</v>
      </c>
      <c r="J817">
        <f>(Cocina[[#This Row],[Precio Unitario]]-Cocina[[#This Row],[Costo Unitario]])*Cocina[[#This Row],[Cantidad Ordenada]]</f>
        <v>9</v>
      </c>
      <c r="K817" s="4">
        <f>Cocina[[#This Row],[Ganancia neta]]/_xlfn.XLOOKUP(Cocina[[#This Row],[Número de Orden]],Sala[Número de Orden],Sala[Monto total],"fracaso",0,1)</f>
        <v>9.1836734693877556E-2</v>
      </c>
      <c r="L817" t="s">
        <v>608</v>
      </c>
    </row>
    <row r="818" spans="1:12" x14ac:dyDescent="0.25">
      <c r="A818">
        <v>320</v>
      </c>
      <c r="B818">
        <v>9</v>
      </c>
      <c r="C818" t="s">
        <v>55</v>
      </c>
      <c r="D818" t="s">
        <v>631</v>
      </c>
      <c r="E818">
        <v>20</v>
      </c>
      <c r="F818">
        <v>34</v>
      </c>
      <c r="G818">
        <v>1</v>
      </c>
      <c r="H818">
        <v>42</v>
      </c>
      <c r="I818">
        <f>Cocina[[#This Row],[Precio Unitario]]*Cocina[[#This Row],[Cantidad Ordenada]]</f>
        <v>34</v>
      </c>
      <c r="J818">
        <f>(Cocina[[#This Row],[Precio Unitario]]-Cocina[[#This Row],[Costo Unitario]])*Cocina[[#This Row],[Cantidad Ordenada]]</f>
        <v>14</v>
      </c>
      <c r="K818" s="4">
        <f>Cocina[[#This Row],[Ganancia neta]]/_xlfn.XLOOKUP(Cocina[[#This Row],[Número de Orden]],Sala[Número de Orden],Sala[Monto total],"fracaso",0,1)</f>
        <v>0.14285714285714285</v>
      </c>
      <c r="L818" t="s">
        <v>607</v>
      </c>
    </row>
    <row r="819" spans="1:12" x14ac:dyDescent="0.25">
      <c r="A819">
        <v>321</v>
      </c>
      <c r="B819">
        <v>18</v>
      </c>
      <c r="C819" t="s">
        <v>42</v>
      </c>
      <c r="D819" t="s">
        <v>626</v>
      </c>
      <c r="E819">
        <v>16</v>
      </c>
      <c r="F819">
        <v>28</v>
      </c>
      <c r="G819">
        <v>1</v>
      </c>
      <c r="H819">
        <v>34</v>
      </c>
      <c r="I819">
        <f>Cocina[[#This Row],[Precio Unitario]]*Cocina[[#This Row],[Cantidad Ordenada]]</f>
        <v>28</v>
      </c>
      <c r="J819">
        <f>(Cocina[[#This Row],[Precio Unitario]]-Cocina[[#This Row],[Costo Unitario]])*Cocina[[#This Row],[Cantidad Ordenada]]</f>
        <v>12</v>
      </c>
      <c r="K819" s="4">
        <f>Cocina[[#This Row],[Ganancia neta]]/_xlfn.XLOOKUP(Cocina[[#This Row],[Número de Orden]],Sala[Número de Orden],Sala[Monto total],"fracaso",0,1)</f>
        <v>8.5106382978723402E-2</v>
      </c>
      <c r="L819" t="s">
        <v>608</v>
      </c>
    </row>
    <row r="820" spans="1:12" x14ac:dyDescent="0.25">
      <c r="A820">
        <v>321</v>
      </c>
      <c r="B820">
        <v>18</v>
      </c>
      <c r="C820" t="s">
        <v>203</v>
      </c>
      <c r="D820" t="s">
        <v>630</v>
      </c>
      <c r="E820">
        <v>13</v>
      </c>
      <c r="F820">
        <v>22</v>
      </c>
      <c r="G820">
        <v>2</v>
      </c>
      <c r="H820">
        <v>22</v>
      </c>
      <c r="I820">
        <f>Cocina[[#This Row],[Precio Unitario]]*Cocina[[#This Row],[Cantidad Ordenada]]</f>
        <v>44</v>
      </c>
      <c r="J820">
        <f>(Cocina[[#This Row],[Precio Unitario]]-Cocina[[#This Row],[Costo Unitario]])*Cocina[[#This Row],[Cantidad Ordenada]]</f>
        <v>18</v>
      </c>
      <c r="K820" s="4">
        <f>Cocina[[#This Row],[Ganancia neta]]/_xlfn.XLOOKUP(Cocina[[#This Row],[Número de Orden]],Sala[Número de Orden],Sala[Monto total],"fracaso",0,1)</f>
        <v>0.1276595744680851</v>
      </c>
      <c r="L820" t="s">
        <v>608</v>
      </c>
    </row>
    <row r="821" spans="1:12" x14ac:dyDescent="0.25">
      <c r="A821">
        <v>321</v>
      </c>
      <c r="B821">
        <v>18</v>
      </c>
      <c r="C821" t="s">
        <v>200</v>
      </c>
      <c r="D821" t="s">
        <v>633</v>
      </c>
      <c r="E821">
        <v>14</v>
      </c>
      <c r="F821">
        <v>23</v>
      </c>
      <c r="G821">
        <v>3</v>
      </c>
      <c r="H821">
        <v>39</v>
      </c>
      <c r="I821">
        <f>Cocina[[#This Row],[Precio Unitario]]*Cocina[[#This Row],[Cantidad Ordenada]]</f>
        <v>69</v>
      </c>
      <c r="J821">
        <f>(Cocina[[#This Row],[Precio Unitario]]-Cocina[[#This Row],[Costo Unitario]])*Cocina[[#This Row],[Cantidad Ordenada]]</f>
        <v>27</v>
      </c>
      <c r="K821" s="4">
        <f>Cocina[[#This Row],[Ganancia neta]]/_xlfn.XLOOKUP(Cocina[[#This Row],[Número de Orden]],Sala[Número de Orden],Sala[Monto total],"fracaso",0,1)</f>
        <v>0.19148936170212766</v>
      </c>
      <c r="L821" t="s">
        <v>607</v>
      </c>
    </row>
    <row r="822" spans="1:12" x14ac:dyDescent="0.25">
      <c r="A822">
        <v>322</v>
      </c>
      <c r="B822">
        <v>12</v>
      </c>
      <c r="C822" t="s">
        <v>247</v>
      </c>
      <c r="D822" t="s">
        <v>629</v>
      </c>
      <c r="E822">
        <v>19</v>
      </c>
      <c r="F822">
        <v>32</v>
      </c>
      <c r="G822">
        <v>2</v>
      </c>
      <c r="H822">
        <v>8</v>
      </c>
      <c r="I822">
        <f>Cocina[[#This Row],[Precio Unitario]]*Cocina[[#This Row],[Cantidad Ordenada]]</f>
        <v>64</v>
      </c>
      <c r="J822">
        <f>(Cocina[[#This Row],[Precio Unitario]]-Cocina[[#This Row],[Costo Unitario]])*Cocina[[#This Row],[Cantidad Ordenada]]</f>
        <v>26</v>
      </c>
      <c r="K822" s="4">
        <f>Cocina[[#This Row],[Ganancia neta]]/_xlfn.XLOOKUP(Cocina[[#This Row],[Número de Orden]],Sala[Número de Orden],Sala[Monto total],"fracaso",0,1)</f>
        <v>0.30588235294117649</v>
      </c>
      <c r="L822" t="s">
        <v>607</v>
      </c>
    </row>
    <row r="823" spans="1:12" x14ac:dyDescent="0.25">
      <c r="A823">
        <v>322</v>
      </c>
      <c r="B823">
        <v>12</v>
      </c>
      <c r="C823" t="s">
        <v>70</v>
      </c>
      <c r="D823" t="s">
        <v>634</v>
      </c>
      <c r="E823">
        <v>13</v>
      </c>
      <c r="F823">
        <v>21</v>
      </c>
      <c r="G823">
        <v>1</v>
      </c>
      <c r="H823">
        <v>52</v>
      </c>
      <c r="I823">
        <f>Cocina[[#This Row],[Precio Unitario]]*Cocina[[#This Row],[Cantidad Ordenada]]</f>
        <v>21</v>
      </c>
      <c r="J823">
        <f>(Cocina[[#This Row],[Precio Unitario]]-Cocina[[#This Row],[Costo Unitario]])*Cocina[[#This Row],[Cantidad Ordenada]]</f>
        <v>8</v>
      </c>
      <c r="K823" s="4">
        <f>Cocina[[#This Row],[Ganancia neta]]/_xlfn.XLOOKUP(Cocina[[#This Row],[Número de Orden]],Sala[Número de Orden],Sala[Monto total],"fracaso",0,1)</f>
        <v>9.4117647058823528E-2</v>
      </c>
      <c r="L823" t="s">
        <v>608</v>
      </c>
    </row>
    <row r="824" spans="1:12" x14ac:dyDescent="0.25">
      <c r="A824">
        <v>323</v>
      </c>
      <c r="B824">
        <v>8</v>
      </c>
      <c r="C824" t="s">
        <v>203</v>
      </c>
      <c r="D824" t="s">
        <v>630</v>
      </c>
      <c r="E824">
        <v>13</v>
      </c>
      <c r="F824">
        <v>22</v>
      </c>
      <c r="G824">
        <v>3</v>
      </c>
      <c r="H824">
        <v>37</v>
      </c>
      <c r="I824">
        <f>Cocina[[#This Row],[Precio Unitario]]*Cocina[[#This Row],[Cantidad Ordenada]]</f>
        <v>66</v>
      </c>
      <c r="J824">
        <f>(Cocina[[#This Row],[Precio Unitario]]-Cocina[[#This Row],[Costo Unitario]])*Cocina[[#This Row],[Cantidad Ordenada]]</f>
        <v>27</v>
      </c>
      <c r="K824" s="4">
        <f>Cocina[[#This Row],[Ganancia neta]]/_xlfn.XLOOKUP(Cocina[[#This Row],[Número de Orden]],Sala[Número de Orden],Sala[Monto total],"fracaso",0,1)</f>
        <v>0.12980769230769232</v>
      </c>
      <c r="L824" t="s">
        <v>608</v>
      </c>
    </row>
    <row r="825" spans="1:12" x14ac:dyDescent="0.25">
      <c r="A825">
        <v>323</v>
      </c>
      <c r="B825">
        <v>8</v>
      </c>
      <c r="C825" t="s">
        <v>38</v>
      </c>
      <c r="D825" t="s">
        <v>624</v>
      </c>
      <c r="E825">
        <v>17</v>
      </c>
      <c r="F825">
        <v>29</v>
      </c>
      <c r="G825">
        <v>2</v>
      </c>
      <c r="H825">
        <v>33</v>
      </c>
      <c r="I825">
        <f>Cocina[[#This Row],[Precio Unitario]]*Cocina[[#This Row],[Cantidad Ordenada]]</f>
        <v>58</v>
      </c>
      <c r="J825">
        <f>(Cocina[[#This Row],[Precio Unitario]]-Cocina[[#This Row],[Costo Unitario]])*Cocina[[#This Row],[Cantidad Ordenada]]</f>
        <v>24</v>
      </c>
      <c r="K825" s="4">
        <f>Cocina[[#This Row],[Ganancia neta]]/_xlfn.XLOOKUP(Cocina[[#This Row],[Número de Orden]],Sala[Número de Orden],Sala[Monto total],"fracaso",0,1)</f>
        <v>0.11538461538461539</v>
      </c>
      <c r="L825" t="s">
        <v>607</v>
      </c>
    </row>
    <row r="826" spans="1:12" x14ac:dyDescent="0.25">
      <c r="A826">
        <v>323</v>
      </c>
      <c r="B826">
        <v>8</v>
      </c>
      <c r="C826" t="s">
        <v>158</v>
      </c>
      <c r="D826" t="s">
        <v>617</v>
      </c>
      <c r="E826">
        <v>14</v>
      </c>
      <c r="F826">
        <v>24</v>
      </c>
      <c r="G826">
        <v>2</v>
      </c>
      <c r="H826">
        <v>30</v>
      </c>
      <c r="I826">
        <f>Cocina[[#This Row],[Precio Unitario]]*Cocina[[#This Row],[Cantidad Ordenada]]</f>
        <v>48</v>
      </c>
      <c r="J826">
        <f>(Cocina[[#This Row],[Precio Unitario]]-Cocina[[#This Row],[Costo Unitario]])*Cocina[[#This Row],[Cantidad Ordenada]]</f>
        <v>20</v>
      </c>
      <c r="K826" s="4">
        <f>Cocina[[#This Row],[Ganancia neta]]/_xlfn.XLOOKUP(Cocina[[#This Row],[Número de Orden]],Sala[Número de Orden],Sala[Monto total],"fracaso",0,1)</f>
        <v>9.6153846153846159E-2</v>
      </c>
      <c r="L826" t="s">
        <v>607</v>
      </c>
    </row>
    <row r="827" spans="1:12" x14ac:dyDescent="0.25">
      <c r="A827">
        <v>323</v>
      </c>
      <c r="B827">
        <v>8</v>
      </c>
      <c r="C827" t="s">
        <v>79</v>
      </c>
      <c r="D827" t="s">
        <v>635</v>
      </c>
      <c r="E827">
        <v>10</v>
      </c>
      <c r="F827">
        <v>18</v>
      </c>
      <c r="G827">
        <v>2</v>
      </c>
      <c r="H827">
        <v>22</v>
      </c>
      <c r="I827">
        <f>Cocina[[#This Row],[Precio Unitario]]*Cocina[[#This Row],[Cantidad Ordenada]]</f>
        <v>36</v>
      </c>
      <c r="J827">
        <f>(Cocina[[#This Row],[Precio Unitario]]-Cocina[[#This Row],[Costo Unitario]])*Cocina[[#This Row],[Cantidad Ordenada]]</f>
        <v>16</v>
      </c>
      <c r="K827" s="4">
        <f>Cocina[[#This Row],[Ganancia neta]]/_xlfn.XLOOKUP(Cocina[[#This Row],[Número de Orden]],Sala[Número de Orden],Sala[Monto total],"fracaso",0,1)</f>
        <v>7.6923076923076927E-2</v>
      </c>
      <c r="L827" t="s">
        <v>608</v>
      </c>
    </row>
    <row r="828" spans="1:12" x14ac:dyDescent="0.25">
      <c r="A828">
        <v>324</v>
      </c>
      <c r="B828">
        <v>9</v>
      </c>
      <c r="C828" t="s">
        <v>68</v>
      </c>
      <c r="D828" t="s">
        <v>619</v>
      </c>
      <c r="E828">
        <v>18</v>
      </c>
      <c r="F828">
        <v>30</v>
      </c>
      <c r="G828">
        <v>1</v>
      </c>
      <c r="H828">
        <v>15</v>
      </c>
      <c r="I828">
        <f>Cocina[[#This Row],[Precio Unitario]]*Cocina[[#This Row],[Cantidad Ordenada]]</f>
        <v>30</v>
      </c>
      <c r="J828">
        <f>(Cocina[[#This Row],[Precio Unitario]]-Cocina[[#This Row],[Costo Unitario]])*Cocina[[#This Row],[Cantidad Ordenada]]</f>
        <v>12</v>
      </c>
      <c r="K828" s="4">
        <f>Cocina[[#This Row],[Ganancia neta]]/_xlfn.XLOOKUP(Cocina[[#This Row],[Número de Orden]],Sala[Número de Orden],Sala[Monto total],"fracaso",0,1)</f>
        <v>8.7591240875912413E-2</v>
      </c>
      <c r="L828" t="s">
        <v>608</v>
      </c>
    </row>
    <row r="829" spans="1:12" x14ac:dyDescent="0.25">
      <c r="A829">
        <v>324</v>
      </c>
      <c r="B829">
        <v>9</v>
      </c>
      <c r="C829" t="s">
        <v>106</v>
      </c>
      <c r="D829" t="s">
        <v>621</v>
      </c>
      <c r="E829">
        <v>16</v>
      </c>
      <c r="F829">
        <v>27</v>
      </c>
      <c r="G829">
        <v>3</v>
      </c>
      <c r="H829">
        <v>58</v>
      </c>
      <c r="I829">
        <f>Cocina[[#This Row],[Precio Unitario]]*Cocina[[#This Row],[Cantidad Ordenada]]</f>
        <v>81</v>
      </c>
      <c r="J829">
        <f>(Cocina[[#This Row],[Precio Unitario]]-Cocina[[#This Row],[Costo Unitario]])*Cocina[[#This Row],[Cantidad Ordenada]]</f>
        <v>33</v>
      </c>
      <c r="K829" s="4">
        <f>Cocina[[#This Row],[Ganancia neta]]/_xlfn.XLOOKUP(Cocina[[#This Row],[Número de Orden]],Sala[Número de Orden],Sala[Monto total],"fracaso",0,1)</f>
        <v>0.24087591240875914</v>
      </c>
      <c r="L829" t="s">
        <v>607</v>
      </c>
    </row>
    <row r="830" spans="1:12" x14ac:dyDescent="0.25">
      <c r="A830">
        <v>324</v>
      </c>
      <c r="B830">
        <v>9</v>
      </c>
      <c r="C830" t="s">
        <v>155</v>
      </c>
      <c r="D830" t="s">
        <v>636</v>
      </c>
      <c r="E830">
        <v>15</v>
      </c>
      <c r="F830">
        <v>26</v>
      </c>
      <c r="G830">
        <v>1</v>
      </c>
      <c r="H830">
        <v>17</v>
      </c>
      <c r="I830">
        <f>Cocina[[#This Row],[Precio Unitario]]*Cocina[[#This Row],[Cantidad Ordenada]]</f>
        <v>26</v>
      </c>
      <c r="J830">
        <f>(Cocina[[#This Row],[Precio Unitario]]-Cocina[[#This Row],[Costo Unitario]])*Cocina[[#This Row],[Cantidad Ordenada]]</f>
        <v>11</v>
      </c>
      <c r="K830" s="4">
        <f>Cocina[[#This Row],[Ganancia neta]]/_xlfn.XLOOKUP(Cocina[[#This Row],[Número de Orden]],Sala[Número de Orden],Sala[Monto total],"fracaso",0,1)</f>
        <v>8.0291970802919707E-2</v>
      </c>
      <c r="L830" t="s">
        <v>607</v>
      </c>
    </row>
    <row r="831" spans="1:12" x14ac:dyDescent="0.25">
      <c r="A831">
        <v>325</v>
      </c>
      <c r="B831">
        <v>18</v>
      </c>
      <c r="C831" t="s">
        <v>70</v>
      </c>
      <c r="D831" t="s">
        <v>634</v>
      </c>
      <c r="E831">
        <v>13</v>
      </c>
      <c r="F831">
        <v>21</v>
      </c>
      <c r="G831">
        <v>1</v>
      </c>
      <c r="H831">
        <v>26</v>
      </c>
      <c r="I831">
        <f>Cocina[[#This Row],[Precio Unitario]]*Cocina[[#This Row],[Cantidad Ordenada]]</f>
        <v>21</v>
      </c>
      <c r="J831">
        <f>(Cocina[[#This Row],[Precio Unitario]]-Cocina[[#This Row],[Costo Unitario]])*Cocina[[#This Row],[Cantidad Ordenada]]</f>
        <v>8</v>
      </c>
      <c r="K831" s="4">
        <f>Cocina[[#This Row],[Ganancia neta]]/_xlfn.XLOOKUP(Cocina[[#This Row],[Número de Orden]],Sala[Número de Orden],Sala[Monto total],"fracaso",0,1)</f>
        <v>5.1948051948051951E-2</v>
      </c>
      <c r="L831" t="s">
        <v>608</v>
      </c>
    </row>
    <row r="832" spans="1:12" x14ac:dyDescent="0.25">
      <c r="A832">
        <v>325</v>
      </c>
      <c r="B832">
        <v>18</v>
      </c>
      <c r="C832" t="s">
        <v>116</v>
      </c>
      <c r="D832" t="s">
        <v>620</v>
      </c>
      <c r="E832">
        <v>19</v>
      </c>
      <c r="F832">
        <v>31</v>
      </c>
      <c r="G832">
        <v>1</v>
      </c>
      <c r="H832">
        <v>5</v>
      </c>
      <c r="I832">
        <f>Cocina[[#This Row],[Precio Unitario]]*Cocina[[#This Row],[Cantidad Ordenada]]</f>
        <v>31</v>
      </c>
      <c r="J832">
        <f>(Cocina[[#This Row],[Precio Unitario]]-Cocina[[#This Row],[Costo Unitario]])*Cocina[[#This Row],[Cantidad Ordenada]]</f>
        <v>12</v>
      </c>
      <c r="K832" s="4">
        <f>Cocina[[#This Row],[Ganancia neta]]/_xlfn.XLOOKUP(Cocina[[#This Row],[Número de Orden]],Sala[Número de Orden],Sala[Monto total],"fracaso",0,1)</f>
        <v>7.792207792207792E-2</v>
      </c>
      <c r="L832" t="s">
        <v>608</v>
      </c>
    </row>
    <row r="833" spans="1:12" x14ac:dyDescent="0.25">
      <c r="A833">
        <v>325</v>
      </c>
      <c r="B833">
        <v>18</v>
      </c>
      <c r="C833" t="s">
        <v>26</v>
      </c>
      <c r="D833" t="s">
        <v>628</v>
      </c>
      <c r="E833">
        <v>21</v>
      </c>
      <c r="F833">
        <v>35</v>
      </c>
      <c r="G833">
        <v>2</v>
      </c>
      <c r="H833">
        <v>13</v>
      </c>
      <c r="I833">
        <f>Cocina[[#This Row],[Precio Unitario]]*Cocina[[#This Row],[Cantidad Ordenada]]</f>
        <v>70</v>
      </c>
      <c r="J833">
        <f>(Cocina[[#This Row],[Precio Unitario]]-Cocina[[#This Row],[Costo Unitario]])*Cocina[[#This Row],[Cantidad Ordenada]]</f>
        <v>28</v>
      </c>
      <c r="K833" s="4">
        <f>Cocina[[#This Row],[Ganancia neta]]/_xlfn.XLOOKUP(Cocina[[#This Row],[Número de Orden]],Sala[Número de Orden],Sala[Monto total],"fracaso",0,1)</f>
        <v>0.18181818181818182</v>
      </c>
      <c r="L833" t="s">
        <v>608</v>
      </c>
    </row>
    <row r="834" spans="1:12" x14ac:dyDescent="0.25">
      <c r="A834">
        <v>325</v>
      </c>
      <c r="B834">
        <v>18</v>
      </c>
      <c r="C834" t="s">
        <v>247</v>
      </c>
      <c r="D834" t="s">
        <v>629</v>
      </c>
      <c r="E834">
        <v>19</v>
      </c>
      <c r="F834">
        <v>32</v>
      </c>
      <c r="G834">
        <v>1</v>
      </c>
      <c r="H834">
        <v>27</v>
      </c>
      <c r="I834">
        <f>Cocina[[#This Row],[Precio Unitario]]*Cocina[[#This Row],[Cantidad Ordenada]]</f>
        <v>32</v>
      </c>
      <c r="J834">
        <f>(Cocina[[#This Row],[Precio Unitario]]-Cocina[[#This Row],[Costo Unitario]])*Cocina[[#This Row],[Cantidad Ordenada]]</f>
        <v>13</v>
      </c>
      <c r="K834" s="4">
        <f>Cocina[[#This Row],[Ganancia neta]]/_xlfn.XLOOKUP(Cocina[[#This Row],[Número de Orden]],Sala[Número de Orden],Sala[Monto total],"fracaso",0,1)</f>
        <v>8.4415584415584416E-2</v>
      </c>
      <c r="L834" t="s">
        <v>607</v>
      </c>
    </row>
    <row r="835" spans="1:12" x14ac:dyDescent="0.25">
      <c r="A835">
        <v>326</v>
      </c>
      <c r="B835">
        <v>14</v>
      </c>
      <c r="C835" t="s">
        <v>26</v>
      </c>
      <c r="D835" t="s">
        <v>628</v>
      </c>
      <c r="E835">
        <v>21</v>
      </c>
      <c r="F835">
        <v>35</v>
      </c>
      <c r="G835">
        <v>1</v>
      </c>
      <c r="H835">
        <v>14</v>
      </c>
      <c r="I835">
        <f>Cocina[[#This Row],[Precio Unitario]]*Cocina[[#This Row],[Cantidad Ordenada]]</f>
        <v>35</v>
      </c>
      <c r="J835">
        <f>(Cocina[[#This Row],[Precio Unitario]]-Cocina[[#This Row],[Costo Unitario]])*Cocina[[#This Row],[Cantidad Ordenada]]</f>
        <v>14</v>
      </c>
      <c r="K835" s="4">
        <f>Cocina[[#This Row],[Ganancia neta]]/_xlfn.XLOOKUP(Cocina[[#This Row],[Número de Orden]],Sala[Número de Orden],Sala[Monto total],"fracaso",0,1)</f>
        <v>0.1728395061728395</v>
      </c>
      <c r="L835" t="s">
        <v>607</v>
      </c>
    </row>
    <row r="836" spans="1:12" x14ac:dyDescent="0.25">
      <c r="A836">
        <v>326</v>
      </c>
      <c r="B836">
        <v>14</v>
      </c>
      <c r="C836" t="s">
        <v>79</v>
      </c>
      <c r="D836" t="s">
        <v>635</v>
      </c>
      <c r="E836">
        <v>10</v>
      </c>
      <c r="F836">
        <v>18</v>
      </c>
      <c r="G836">
        <v>1</v>
      </c>
      <c r="H836">
        <v>28</v>
      </c>
      <c r="I836">
        <f>Cocina[[#This Row],[Precio Unitario]]*Cocina[[#This Row],[Cantidad Ordenada]]</f>
        <v>18</v>
      </c>
      <c r="J836">
        <f>(Cocina[[#This Row],[Precio Unitario]]-Cocina[[#This Row],[Costo Unitario]])*Cocina[[#This Row],[Cantidad Ordenada]]</f>
        <v>8</v>
      </c>
      <c r="K836" s="4">
        <f>Cocina[[#This Row],[Ganancia neta]]/_xlfn.XLOOKUP(Cocina[[#This Row],[Número de Orden]],Sala[Número de Orden],Sala[Monto total],"fracaso",0,1)</f>
        <v>9.8765432098765427E-2</v>
      </c>
      <c r="L836" t="s">
        <v>607</v>
      </c>
    </row>
    <row r="837" spans="1:12" x14ac:dyDescent="0.25">
      <c r="A837">
        <v>326</v>
      </c>
      <c r="B837">
        <v>14</v>
      </c>
      <c r="C837" t="s">
        <v>42</v>
      </c>
      <c r="D837" t="s">
        <v>626</v>
      </c>
      <c r="E837">
        <v>16</v>
      </c>
      <c r="F837">
        <v>28</v>
      </c>
      <c r="G837">
        <v>1</v>
      </c>
      <c r="H837">
        <v>49</v>
      </c>
      <c r="I837">
        <f>Cocina[[#This Row],[Precio Unitario]]*Cocina[[#This Row],[Cantidad Ordenada]]</f>
        <v>28</v>
      </c>
      <c r="J837">
        <f>(Cocina[[#This Row],[Precio Unitario]]-Cocina[[#This Row],[Costo Unitario]])*Cocina[[#This Row],[Cantidad Ordenada]]</f>
        <v>12</v>
      </c>
      <c r="K837" s="4">
        <f>Cocina[[#This Row],[Ganancia neta]]/_xlfn.XLOOKUP(Cocina[[#This Row],[Número de Orden]],Sala[Número de Orden],Sala[Monto total],"fracaso",0,1)</f>
        <v>0.14814814814814814</v>
      </c>
      <c r="L837" t="s">
        <v>607</v>
      </c>
    </row>
    <row r="838" spans="1:12" x14ac:dyDescent="0.25">
      <c r="A838">
        <v>327</v>
      </c>
      <c r="B838">
        <v>12</v>
      </c>
      <c r="C838" t="s">
        <v>55</v>
      </c>
      <c r="D838" t="s">
        <v>631</v>
      </c>
      <c r="E838">
        <v>20</v>
      </c>
      <c r="F838">
        <v>34</v>
      </c>
      <c r="G838">
        <v>3</v>
      </c>
      <c r="H838">
        <v>33</v>
      </c>
      <c r="I838">
        <f>Cocina[[#This Row],[Precio Unitario]]*Cocina[[#This Row],[Cantidad Ordenada]]</f>
        <v>102</v>
      </c>
      <c r="J838">
        <f>(Cocina[[#This Row],[Precio Unitario]]-Cocina[[#This Row],[Costo Unitario]])*Cocina[[#This Row],[Cantidad Ordenada]]</f>
        <v>42</v>
      </c>
      <c r="K838" s="4">
        <f>Cocina[[#This Row],[Ganancia neta]]/_xlfn.XLOOKUP(Cocina[[#This Row],[Número de Orden]],Sala[Número de Orden],Sala[Monto total],"fracaso",0,1)</f>
        <v>0.2857142857142857</v>
      </c>
      <c r="L838" t="s">
        <v>607</v>
      </c>
    </row>
    <row r="839" spans="1:12" x14ac:dyDescent="0.25">
      <c r="A839">
        <v>327</v>
      </c>
      <c r="B839">
        <v>12</v>
      </c>
      <c r="C839" t="s">
        <v>79</v>
      </c>
      <c r="D839" t="s">
        <v>635</v>
      </c>
      <c r="E839">
        <v>10</v>
      </c>
      <c r="F839">
        <v>18</v>
      </c>
      <c r="G839">
        <v>1</v>
      </c>
      <c r="H839">
        <v>7</v>
      </c>
      <c r="I839">
        <f>Cocina[[#This Row],[Precio Unitario]]*Cocina[[#This Row],[Cantidad Ordenada]]</f>
        <v>18</v>
      </c>
      <c r="J839">
        <f>(Cocina[[#This Row],[Precio Unitario]]-Cocina[[#This Row],[Costo Unitario]])*Cocina[[#This Row],[Cantidad Ordenada]]</f>
        <v>8</v>
      </c>
      <c r="K839" s="4">
        <f>Cocina[[#This Row],[Ganancia neta]]/_xlfn.XLOOKUP(Cocina[[#This Row],[Número de Orden]],Sala[Número de Orden],Sala[Monto total],"fracaso",0,1)</f>
        <v>5.4421768707482991E-2</v>
      </c>
      <c r="L839" t="s">
        <v>608</v>
      </c>
    </row>
    <row r="840" spans="1:12" x14ac:dyDescent="0.25">
      <c r="A840">
        <v>327</v>
      </c>
      <c r="B840">
        <v>12</v>
      </c>
      <c r="C840" t="s">
        <v>106</v>
      </c>
      <c r="D840" t="s">
        <v>621</v>
      </c>
      <c r="E840">
        <v>16</v>
      </c>
      <c r="F840">
        <v>27</v>
      </c>
      <c r="G840">
        <v>1</v>
      </c>
      <c r="H840">
        <v>34</v>
      </c>
      <c r="I840">
        <f>Cocina[[#This Row],[Precio Unitario]]*Cocina[[#This Row],[Cantidad Ordenada]]</f>
        <v>27</v>
      </c>
      <c r="J840">
        <f>(Cocina[[#This Row],[Precio Unitario]]-Cocina[[#This Row],[Costo Unitario]])*Cocina[[#This Row],[Cantidad Ordenada]]</f>
        <v>11</v>
      </c>
      <c r="K840" s="4">
        <f>Cocina[[#This Row],[Ganancia neta]]/_xlfn.XLOOKUP(Cocina[[#This Row],[Número de Orden]],Sala[Número de Orden],Sala[Monto total],"fracaso",0,1)</f>
        <v>7.4829931972789115E-2</v>
      </c>
      <c r="L840" t="s">
        <v>607</v>
      </c>
    </row>
    <row r="841" spans="1:12" x14ac:dyDescent="0.25">
      <c r="A841">
        <v>328</v>
      </c>
      <c r="B841">
        <v>4</v>
      </c>
      <c r="C841" t="s">
        <v>26</v>
      </c>
      <c r="D841" t="s">
        <v>628</v>
      </c>
      <c r="E841">
        <v>21</v>
      </c>
      <c r="F841">
        <v>35</v>
      </c>
      <c r="G841">
        <v>1</v>
      </c>
      <c r="H841">
        <v>21</v>
      </c>
      <c r="I841">
        <f>Cocina[[#This Row],[Precio Unitario]]*Cocina[[#This Row],[Cantidad Ordenada]]</f>
        <v>35</v>
      </c>
      <c r="J841">
        <f>(Cocina[[#This Row],[Precio Unitario]]-Cocina[[#This Row],[Costo Unitario]])*Cocina[[#This Row],[Cantidad Ordenada]]</f>
        <v>14</v>
      </c>
      <c r="K841" s="4">
        <f>Cocina[[#This Row],[Ganancia neta]]/_xlfn.XLOOKUP(Cocina[[#This Row],[Número de Orden]],Sala[Número de Orden],Sala[Monto total],"fracaso",0,1)</f>
        <v>0.4</v>
      </c>
      <c r="L841" t="s">
        <v>607</v>
      </c>
    </row>
    <row r="842" spans="1:12" x14ac:dyDescent="0.25">
      <c r="A842">
        <v>329</v>
      </c>
      <c r="B842">
        <v>13</v>
      </c>
      <c r="C842" t="s">
        <v>70</v>
      </c>
      <c r="D842" t="s">
        <v>634</v>
      </c>
      <c r="E842">
        <v>13</v>
      </c>
      <c r="F842">
        <v>21</v>
      </c>
      <c r="G842">
        <v>2</v>
      </c>
      <c r="H842">
        <v>56</v>
      </c>
      <c r="I842">
        <f>Cocina[[#This Row],[Precio Unitario]]*Cocina[[#This Row],[Cantidad Ordenada]]</f>
        <v>42</v>
      </c>
      <c r="J842">
        <f>(Cocina[[#This Row],[Precio Unitario]]-Cocina[[#This Row],[Costo Unitario]])*Cocina[[#This Row],[Cantidad Ordenada]]</f>
        <v>16</v>
      </c>
      <c r="K842" s="4">
        <f>Cocina[[#This Row],[Ganancia neta]]/_xlfn.XLOOKUP(Cocina[[#This Row],[Número de Orden]],Sala[Número de Orden],Sala[Monto total],"fracaso",0,1)</f>
        <v>7.7294685990338161E-2</v>
      </c>
      <c r="L842" t="s">
        <v>607</v>
      </c>
    </row>
    <row r="843" spans="1:12" x14ac:dyDescent="0.25">
      <c r="A843">
        <v>329</v>
      </c>
      <c r="B843">
        <v>13</v>
      </c>
      <c r="C843" t="s">
        <v>48</v>
      </c>
      <c r="D843" t="s">
        <v>622</v>
      </c>
      <c r="E843">
        <v>25</v>
      </c>
      <c r="F843">
        <v>40</v>
      </c>
      <c r="G843">
        <v>2</v>
      </c>
      <c r="H843">
        <v>17</v>
      </c>
      <c r="I843">
        <f>Cocina[[#This Row],[Precio Unitario]]*Cocina[[#This Row],[Cantidad Ordenada]]</f>
        <v>80</v>
      </c>
      <c r="J843">
        <f>(Cocina[[#This Row],[Precio Unitario]]-Cocina[[#This Row],[Costo Unitario]])*Cocina[[#This Row],[Cantidad Ordenada]]</f>
        <v>30</v>
      </c>
      <c r="K843" s="4">
        <f>Cocina[[#This Row],[Ganancia neta]]/_xlfn.XLOOKUP(Cocina[[#This Row],[Número de Orden]],Sala[Número de Orden],Sala[Monto total],"fracaso",0,1)</f>
        <v>0.14492753623188406</v>
      </c>
      <c r="L843" t="s">
        <v>607</v>
      </c>
    </row>
    <row r="844" spans="1:12" x14ac:dyDescent="0.25">
      <c r="A844">
        <v>329</v>
      </c>
      <c r="B844">
        <v>13</v>
      </c>
      <c r="C844" t="s">
        <v>116</v>
      </c>
      <c r="D844" t="s">
        <v>620</v>
      </c>
      <c r="E844">
        <v>19</v>
      </c>
      <c r="F844">
        <v>31</v>
      </c>
      <c r="G844">
        <v>2</v>
      </c>
      <c r="H844">
        <v>58</v>
      </c>
      <c r="I844">
        <f>Cocina[[#This Row],[Precio Unitario]]*Cocina[[#This Row],[Cantidad Ordenada]]</f>
        <v>62</v>
      </c>
      <c r="J844">
        <f>(Cocina[[#This Row],[Precio Unitario]]-Cocina[[#This Row],[Costo Unitario]])*Cocina[[#This Row],[Cantidad Ordenada]]</f>
        <v>24</v>
      </c>
      <c r="K844" s="4">
        <f>Cocina[[#This Row],[Ganancia neta]]/_xlfn.XLOOKUP(Cocina[[#This Row],[Número de Orden]],Sala[Número de Orden],Sala[Monto total],"fracaso",0,1)</f>
        <v>0.11594202898550725</v>
      </c>
      <c r="L844" t="s">
        <v>607</v>
      </c>
    </row>
    <row r="845" spans="1:12" x14ac:dyDescent="0.25">
      <c r="A845">
        <v>329</v>
      </c>
      <c r="B845">
        <v>13</v>
      </c>
      <c r="C845" t="s">
        <v>200</v>
      </c>
      <c r="D845" t="s">
        <v>633</v>
      </c>
      <c r="E845">
        <v>14</v>
      </c>
      <c r="F845">
        <v>23</v>
      </c>
      <c r="G845">
        <v>1</v>
      </c>
      <c r="H845">
        <v>8</v>
      </c>
      <c r="I845">
        <f>Cocina[[#This Row],[Precio Unitario]]*Cocina[[#This Row],[Cantidad Ordenada]]</f>
        <v>23</v>
      </c>
      <c r="J845">
        <f>(Cocina[[#This Row],[Precio Unitario]]-Cocina[[#This Row],[Costo Unitario]])*Cocina[[#This Row],[Cantidad Ordenada]]</f>
        <v>9</v>
      </c>
      <c r="K845" s="4">
        <f>Cocina[[#This Row],[Ganancia neta]]/_xlfn.XLOOKUP(Cocina[[#This Row],[Número de Orden]],Sala[Número de Orden],Sala[Monto total],"fracaso",0,1)</f>
        <v>4.3478260869565216E-2</v>
      </c>
      <c r="L845" t="s">
        <v>607</v>
      </c>
    </row>
    <row r="846" spans="1:12" x14ac:dyDescent="0.25">
      <c r="A846">
        <v>330</v>
      </c>
      <c r="B846">
        <v>10</v>
      </c>
      <c r="C846" t="s">
        <v>122</v>
      </c>
      <c r="D846" t="s">
        <v>637</v>
      </c>
      <c r="E846">
        <v>15</v>
      </c>
      <c r="F846">
        <v>25</v>
      </c>
      <c r="G846">
        <v>2</v>
      </c>
      <c r="H846">
        <v>25</v>
      </c>
      <c r="I846">
        <f>Cocina[[#This Row],[Precio Unitario]]*Cocina[[#This Row],[Cantidad Ordenada]]</f>
        <v>50</v>
      </c>
      <c r="J846">
        <f>(Cocina[[#This Row],[Precio Unitario]]-Cocina[[#This Row],[Costo Unitario]])*Cocina[[#This Row],[Cantidad Ordenada]]</f>
        <v>20</v>
      </c>
      <c r="K846" s="4">
        <f>Cocina[[#This Row],[Ganancia neta]]/_xlfn.XLOOKUP(Cocina[[#This Row],[Número de Orden]],Sala[Número de Orden],Sala[Monto total],"fracaso",0,1)</f>
        <v>9.2165898617511524E-2</v>
      </c>
      <c r="L846" t="s">
        <v>608</v>
      </c>
    </row>
    <row r="847" spans="1:12" x14ac:dyDescent="0.25">
      <c r="A847">
        <v>330</v>
      </c>
      <c r="B847">
        <v>10</v>
      </c>
      <c r="C847" t="s">
        <v>42</v>
      </c>
      <c r="D847" t="s">
        <v>626</v>
      </c>
      <c r="E847">
        <v>16</v>
      </c>
      <c r="F847">
        <v>28</v>
      </c>
      <c r="G847">
        <v>2</v>
      </c>
      <c r="H847">
        <v>43</v>
      </c>
      <c r="I847">
        <f>Cocina[[#This Row],[Precio Unitario]]*Cocina[[#This Row],[Cantidad Ordenada]]</f>
        <v>56</v>
      </c>
      <c r="J847">
        <f>(Cocina[[#This Row],[Precio Unitario]]-Cocina[[#This Row],[Costo Unitario]])*Cocina[[#This Row],[Cantidad Ordenada]]</f>
        <v>24</v>
      </c>
      <c r="K847" s="4">
        <f>Cocina[[#This Row],[Ganancia neta]]/_xlfn.XLOOKUP(Cocina[[#This Row],[Número de Orden]],Sala[Número de Orden],Sala[Monto total],"fracaso",0,1)</f>
        <v>0.11059907834101383</v>
      </c>
      <c r="L847" t="s">
        <v>607</v>
      </c>
    </row>
    <row r="848" spans="1:12" x14ac:dyDescent="0.25">
      <c r="A848">
        <v>330</v>
      </c>
      <c r="B848">
        <v>10</v>
      </c>
      <c r="C848" t="s">
        <v>200</v>
      </c>
      <c r="D848" t="s">
        <v>633</v>
      </c>
      <c r="E848">
        <v>14</v>
      </c>
      <c r="F848">
        <v>23</v>
      </c>
      <c r="G848">
        <v>3</v>
      </c>
      <c r="H848">
        <v>21</v>
      </c>
      <c r="I848">
        <f>Cocina[[#This Row],[Precio Unitario]]*Cocina[[#This Row],[Cantidad Ordenada]]</f>
        <v>69</v>
      </c>
      <c r="J848">
        <f>(Cocina[[#This Row],[Precio Unitario]]-Cocina[[#This Row],[Costo Unitario]])*Cocina[[#This Row],[Cantidad Ordenada]]</f>
        <v>27</v>
      </c>
      <c r="K848" s="4">
        <f>Cocina[[#This Row],[Ganancia neta]]/_xlfn.XLOOKUP(Cocina[[#This Row],[Número de Orden]],Sala[Número de Orden],Sala[Monto total],"fracaso",0,1)</f>
        <v>0.12442396313364056</v>
      </c>
      <c r="L848" t="s">
        <v>607</v>
      </c>
    </row>
    <row r="849" spans="1:12" x14ac:dyDescent="0.25">
      <c r="A849">
        <v>330</v>
      </c>
      <c r="B849">
        <v>10</v>
      </c>
      <c r="C849" t="s">
        <v>70</v>
      </c>
      <c r="D849" t="s">
        <v>634</v>
      </c>
      <c r="E849">
        <v>13</v>
      </c>
      <c r="F849">
        <v>21</v>
      </c>
      <c r="G849">
        <v>2</v>
      </c>
      <c r="H849">
        <v>51</v>
      </c>
      <c r="I849">
        <f>Cocina[[#This Row],[Precio Unitario]]*Cocina[[#This Row],[Cantidad Ordenada]]</f>
        <v>42</v>
      </c>
      <c r="J849">
        <f>(Cocina[[#This Row],[Precio Unitario]]-Cocina[[#This Row],[Costo Unitario]])*Cocina[[#This Row],[Cantidad Ordenada]]</f>
        <v>16</v>
      </c>
      <c r="K849" s="4">
        <f>Cocina[[#This Row],[Ganancia neta]]/_xlfn.XLOOKUP(Cocina[[#This Row],[Número de Orden]],Sala[Número de Orden],Sala[Monto total],"fracaso",0,1)</f>
        <v>7.3732718894009217E-2</v>
      </c>
      <c r="L849" t="s">
        <v>608</v>
      </c>
    </row>
    <row r="850" spans="1:12" x14ac:dyDescent="0.25">
      <c r="A850">
        <v>331</v>
      </c>
      <c r="B850">
        <v>20</v>
      </c>
      <c r="C850" t="s">
        <v>112</v>
      </c>
      <c r="D850" t="s">
        <v>627</v>
      </c>
      <c r="E850">
        <v>11</v>
      </c>
      <c r="F850">
        <v>19</v>
      </c>
      <c r="G850">
        <v>1</v>
      </c>
      <c r="H850">
        <v>5</v>
      </c>
      <c r="I850">
        <f>Cocina[[#This Row],[Precio Unitario]]*Cocina[[#This Row],[Cantidad Ordenada]]</f>
        <v>19</v>
      </c>
      <c r="J850">
        <f>(Cocina[[#This Row],[Precio Unitario]]-Cocina[[#This Row],[Costo Unitario]])*Cocina[[#This Row],[Cantidad Ordenada]]</f>
        <v>8</v>
      </c>
      <c r="K850" s="4">
        <f>Cocina[[#This Row],[Ganancia neta]]/_xlfn.XLOOKUP(Cocina[[#This Row],[Número de Orden]],Sala[Número de Orden],Sala[Monto total],"fracaso",0,1)</f>
        <v>4.6242774566473986E-2</v>
      </c>
      <c r="L850" t="s">
        <v>607</v>
      </c>
    </row>
    <row r="851" spans="1:12" x14ac:dyDescent="0.25">
      <c r="A851">
        <v>331</v>
      </c>
      <c r="B851">
        <v>20</v>
      </c>
      <c r="C851" t="s">
        <v>26</v>
      </c>
      <c r="D851" t="s">
        <v>628</v>
      </c>
      <c r="E851">
        <v>21</v>
      </c>
      <c r="F851">
        <v>35</v>
      </c>
      <c r="G851">
        <v>3</v>
      </c>
      <c r="H851">
        <v>26</v>
      </c>
      <c r="I851">
        <f>Cocina[[#This Row],[Precio Unitario]]*Cocina[[#This Row],[Cantidad Ordenada]]</f>
        <v>105</v>
      </c>
      <c r="J851">
        <f>(Cocina[[#This Row],[Precio Unitario]]-Cocina[[#This Row],[Costo Unitario]])*Cocina[[#This Row],[Cantidad Ordenada]]</f>
        <v>42</v>
      </c>
      <c r="K851" s="4">
        <f>Cocina[[#This Row],[Ganancia neta]]/_xlfn.XLOOKUP(Cocina[[#This Row],[Número de Orden]],Sala[Número de Orden],Sala[Monto total],"fracaso",0,1)</f>
        <v>0.24277456647398843</v>
      </c>
      <c r="L851" t="s">
        <v>608</v>
      </c>
    </row>
    <row r="852" spans="1:12" x14ac:dyDescent="0.25">
      <c r="A852">
        <v>331</v>
      </c>
      <c r="B852">
        <v>20</v>
      </c>
      <c r="C852" t="s">
        <v>158</v>
      </c>
      <c r="D852" t="s">
        <v>617</v>
      </c>
      <c r="E852">
        <v>14</v>
      </c>
      <c r="F852">
        <v>24</v>
      </c>
      <c r="G852">
        <v>1</v>
      </c>
      <c r="H852">
        <v>55</v>
      </c>
      <c r="I852">
        <f>Cocina[[#This Row],[Precio Unitario]]*Cocina[[#This Row],[Cantidad Ordenada]]</f>
        <v>24</v>
      </c>
      <c r="J852">
        <f>(Cocina[[#This Row],[Precio Unitario]]-Cocina[[#This Row],[Costo Unitario]])*Cocina[[#This Row],[Cantidad Ordenada]]</f>
        <v>10</v>
      </c>
      <c r="K852" s="4">
        <f>Cocina[[#This Row],[Ganancia neta]]/_xlfn.XLOOKUP(Cocina[[#This Row],[Número de Orden]],Sala[Número de Orden],Sala[Monto total],"fracaso",0,1)</f>
        <v>5.7803468208092484E-2</v>
      </c>
      <c r="L852" t="s">
        <v>607</v>
      </c>
    </row>
    <row r="853" spans="1:12" x14ac:dyDescent="0.25">
      <c r="A853">
        <v>331</v>
      </c>
      <c r="B853">
        <v>20</v>
      </c>
      <c r="C853" t="s">
        <v>122</v>
      </c>
      <c r="D853" t="s">
        <v>637</v>
      </c>
      <c r="E853">
        <v>15</v>
      </c>
      <c r="F853">
        <v>25</v>
      </c>
      <c r="G853">
        <v>1</v>
      </c>
      <c r="H853">
        <v>35</v>
      </c>
      <c r="I853">
        <f>Cocina[[#This Row],[Precio Unitario]]*Cocina[[#This Row],[Cantidad Ordenada]]</f>
        <v>25</v>
      </c>
      <c r="J853">
        <f>(Cocina[[#This Row],[Precio Unitario]]-Cocina[[#This Row],[Costo Unitario]])*Cocina[[#This Row],[Cantidad Ordenada]]</f>
        <v>10</v>
      </c>
      <c r="K853" s="4">
        <f>Cocina[[#This Row],[Ganancia neta]]/_xlfn.XLOOKUP(Cocina[[#This Row],[Número de Orden]],Sala[Número de Orden],Sala[Monto total],"fracaso",0,1)</f>
        <v>5.7803468208092484E-2</v>
      </c>
      <c r="L853" t="s">
        <v>607</v>
      </c>
    </row>
    <row r="854" spans="1:12" x14ac:dyDescent="0.25">
      <c r="A854">
        <v>332</v>
      </c>
      <c r="B854">
        <v>6</v>
      </c>
      <c r="C854" t="s">
        <v>48</v>
      </c>
      <c r="D854" t="s">
        <v>622</v>
      </c>
      <c r="E854">
        <v>25</v>
      </c>
      <c r="F854">
        <v>40</v>
      </c>
      <c r="G854">
        <v>3</v>
      </c>
      <c r="H854">
        <v>17</v>
      </c>
      <c r="I854">
        <f>Cocina[[#This Row],[Precio Unitario]]*Cocina[[#This Row],[Cantidad Ordenada]]</f>
        <v>120</v>
      </c>
      <c r="J854">
        <f>(Cocina[[#This Row],[Precio Unitario]]-Cocina[[#This Row],[Costo Unitario]])*Cocina[[#This Row],[Cantidad Ordenada]]</f>
        <v>45</v>
      </c>
      <c r="K854" s="4">
        <f>Cocina[[#This Row],[Ganancia neta]]/_xlfn.XLOOKUP(Cocina[[#This Row],[Número de Orden]],Sala[Número de Orden],Sala[Monto total],"fracaso",0,1)</f>
        <v>0.375</v>
      </c>
      <c r="L854" t="s">
        <v>607</v>
      </c>
    </row>
    <row r="855" spans="1:12" x14ac:dyDescent="0.25">
      <c r="A855">
        <v>333</v>
      </c>
      <c r="B855">
        <v>6</v>
      </c>
      <c r="C855" t="s">
        <v>73</v>
      </c>
      <c r="D855" t="s">
        <v>623</v>
      </c>
      <c r="E855">
        <v>22</v>
      </c>
      <c r="F855">
        <v>36</v>
      </c>
      <c r="G855">
        <v>1</v>
      </c>
      <c r="H855">
        <v>38</v>
      </c>
      <c r="I855">
        <f>Cocina[[#This Row],[Precio Unitario]]*Cocina[[#This Row],[Cantidad Ordenada]]</f>
        <v>36</v>
      </c>
      <c r="J855">
        <f>(Cocina[[#This Row],[Precio Unitario]]-Cocina[[#This Row],[Costo Unitario]])*Cocina[[#This Row],[Cantidad Ordenada]]</f>
        <v>14</v>
      </c>
      <c r="K855" s="4">
        <f>Cocina[[#This Row],[Ganancia neta]]/_xlfn.XLOOKUP(Cocina[[#This Row],[Número de Orden]],Sala[Número de Orden],Sala[Monto total],"fracaso",0,1)</f>
        <v>0.19444444444444445</v>
      </c>
      <c r="L855" t="s">
        <v>608</v>
      </c>
    </row>
    <row r="856" spans="1:12" x14ac:dyDescent="0.25">
      <c r="A856">
        <v>333</v>
      </c>
      <c r="B856">
        <v>6</v>
      </c>
      <c r="C856" t="s">
        <v>79</v>
      </c>
      <c r="D856" t="s">
        <v>635</v>
      </c>
      <c r="E856">
        <v>10</v>
      </c>
      <c r="F856">
        <v>18</v>
      </c>
      <c r="G856">
        <v>2</v>
      </c>
      <c r="H856">
        <v>23</v>
      </c>
      <c r="I856">
        <f>Cocina[[#This Row],[Precio Unitario]]*Cocina[[#This Row],[Cantidad Ordenada]]</f>
        <v>36</v>
      </c>
      <c r="J856">
        <f>(Cocina[[#This Row],[Precio Unitario]]-Cocina[[#This Row],[Costo Unitario]])*Cocina[[#This Row],[Cantidad Ordenada]]</f>
        <v>16</v>
      </c>
      <c r="K856" s="4">
        <f>Cocina[[#This Row],[Ganancia neta]]/_xlfn.XLOOKUP(Cocina[[#This Row],[Número de Orden]],Sala[Número de Orden],Sala[Monto total],"fracaso",0,1)</f>
        <v>0.22222222222222221</v>
      </c>
      <c r="L856" t="s">
        <v>608</v>
      </c>
    </row>
    <row r="857" spans="1:12" x14ac:dyDescent="0.25">
      <c r="A857">
        <v>334</v>
      </c>
      <c r="B857">
        <v>12</v>
      </c>
      <c r="C857" t="s">
        <v>70</v>
      </c>
      <c r="D857" t="s">
        <v>634</v>
      </c>
      <c r="E857">
        <v>13</v>
      </c>
      <c r="F857">
        <v>21</v>
      </c>
      <c r="G857">
        <v>2</v>
      </c>
      <c r="H857">
        <v>36</v>
      </c>
      <c r="I857">
        <f>Cocina[[#This Row],[Precio Unitario]]*Cocina[[#This Row],[Cantidad Ordenada]]</f>
        <v>42</v>
      </c>
      <c r="J857">
        <f>(Cocina[[#This Row],[Precio Unitario]]-Cocina[[#This Row],[Costo Unitario]])*Cocina[[#This Row],[Cantidad Ordenada]]</f>
        <v>16</v>
      </c>
      <c r="K857" s="4">
        <f>Cocina[[#This Row],[Ganancia neta]]/_xlfn.XLOOKUP(Cocina[[#This Row],[Número de Orden]],Sala[Número de Orden],Sala[Monto total],"fracaso",0,1)</f>
        <v>9.2485549132947972E-2</v>
      </c>
      <c r="L857" t="s">
        <v>608</v>
      </c>
    </row>
    <row r="858" spans="1:12" x14ac:dyDescent="0.25">
      <c r="A858">
        <v>334</v>
      </c>
      <c r="B858">
        <v>12</v>
      </c>
      <c r="C858" t="s">
        <v>200</v>
      </c>
      <c r="D858" t="s">
        <v>633</v>
      </c>
      <c r="E858">
        <v>14</v>
      </c>
      <c r="F858">
        <v>23</v>
      </c>
      <c r="G858">
        <v>1</v>
      </c>
      <c r="H858">
        <v>58</v>
      </c>
      <c r="I858">
        <f>Cocina[[#This Row],[Precio Unitario]]*Cocina[[#This Row],[Cantidad Ordenada]]</f>
        <v>23</v>
      </c>
      <c r="J858">
        <f>(Cocina[[#This Row],[Precio Unitario]]-Cocina[[#This Row],[Costo Unitario]])*Cocina[[#This Row],[Cantidad Ordenada]]</f>
        <v>9</v>
      </c>
      <c r="K858" s="4">
        <f>Cocina[[#This Row],[Ganancia neta]]/_xlfn.XLOOKUP(Cocina[[#This Row],[Número de Orden]],Sala[Número de Orden],Sala[Monto total],"fracaso",0,1)</f>
        <v>5.2023121387283239E-2</v>
      </c>
      <c r="L858" t="s">
        <v>607</v>
      </c>
    </row>
    <row r="859" spans="1:12" x14ac:dyDescent="0.25">
      <c r="A859">
        <v>334</v>
      </c>
      <c r="B859">
        <v>12</v>
      </c>
      <c r="C859" t="s">
        <v>158</v>
      </c>
      <c r="D859" t="s">
        <v>617</v>
      </c>
      <c r="E859">
        <v>14</v>
      </c>
      <c r="F859">
        <v>24</v>
      </c>
      <c r="G859">
        <v>2</v>
      </c>
      <c r="H859">
        <v>31</v>
      </c>
      <c r="I859">
        <f>Cocina[[#This Row],[Precio Unitario]]*Cocina[[#This Row],[Cantidad Ordenada]]</f>
        <v>48</v>
      </c>
      <c r="J859">
        <f>(Cocina[[#This Row],[Precio Unitario]]-Cocina[[#This Row],[Costo Unitario]])*Cocina[[#This Row],[Cantidad Ordenada]]</f>
        <v>20</v>
      </c>
      <c r="K859" s="4">
        <f>Cocina[[#This Row],[Ganancia neta]]/_xlfn.XLOOKUP(Cocina[[#This Row],[Número de Orden]],Sala[Número de Orden],Sala[Monto total],"fracaso",0,1)</f>
        <v>0.11560693641618497</v>
      </c>
      <c r="L859" t="s">
        <v>607</v>
      </c>
    </row>
    <row r="860" spans="1:12" x14ac:dyDescent="0.25">
      <c r="A860">
        <v>334</v>
      </c>
      <c r="B860">
        <v>12</v>
      </c>
      <c r="C860" t="s">
        <v>68</v>
      </c>
      <c r="D860" t="s">
        <v>619</v>
      </c>
      <c r="E860">
        <v>18</v>
      </c>
      <c r="F860">
        <v>30</v>
      </c>
      <c r="G860">
        <v>2</v>
      </c>
      <c r="H860">
        <v>31</v>
      </c>
      <c r="I860">
        <f>Cocina[[#This Row],[Precio Unitario]]*Cocina[[#This Row],[Cantidad Ordenada]]</f>
        <v>60</v>
      </c>
      <c r="J860">
        <f>(Cocina[[#This Row],[Precio Unitario]]-Cocina[[#This Row],[Costo Unitario]])*Cocina[[#This Row],[Cantidad Ordenada]]</f>
        <v>24</v>
      </c>
      <c r="K860" s="4">
        <f>Cocina[[#This Row],[Ganancia neta]]/_xlfn.XLOOKUP(Cocina[[#This Row],[Número de Orden]],Sala[Número de Orden],Sala[Monto total],"fracaso",0,1)</f>
        <v>0.13872832369942195</v>
      </c>
      <c r="L860" t="s">
        <v>607</v>
      </c>
    </row>
    <row r="861" spans="1:12" x14ac:dyDescent="0.25">
      <c r="A861">
        <v>335</v>
      </c>
      <c r="B861">
        <v>14</v>
      </c>
      <c r="C861" t="s">
        <v>68</v>
      </c>
      <c r="D861" t="s">
        <v>619</v>
      </c>
      <c r="E861">
        <v>18</v>
      </c>
      <c r="F861">
        <v>30</v>
      </c>
      <c r="G861">
        <v>1</v>
      </c>
      <c r="H861">
        <v>33</v>
      </c>
      <c r="I861">
        <f>Cocina[[#This Row],[Precio Unitario]]*Cocina[[#This Row],[Cantidad Ordenada]]</f>
        <v>30</v>
      </c>
      <c r="J861">
        <f>(Cocina[[#This Row],[Precio Unitario]]-Cocina[[#This Row],[Costo Unitario]])*Cocina[[#This Row],[Cantidad Ordenada]]</f>
        <v>12</v>
      </c>
      <c r="K861" s="4">
        <f>Cocina[[#This Row],[Ganancia neta]]/_xlfn.XLOOKUP(Cocina[[#This Row],[Número de Orden]],Sala[Número de Orden],Sala[Monto total],"fracaso",0,1)</f>
        <v>0.10526315789473684</v>
      </c>
      <c r="L861" t="s">
        <v>608</v>
      </c>
    </row>
    <row r="862" spans="1:12" x14ac:dyDescent="0.25">
      <c r="A862">
        <v>335</v>
      </c>
      <c r="B862">
        <v>14</v>
      </c>
      <c r="C862" t="s">
        <v>42</v>
      </c>
      <c r="D862" t="s">
        <v>626</v>
      </c>
      <c r="E862">
        <v>16</v>
      </c>
      <c r="F862">
        <v>28</v>
      </c>
      <c r="G862">
        <v>3</v>
      </c>
      <c r="H862">
        <v>36</v>
      </c>
      <c r="I862">
        <f>Cocina[[#This Row],[Precio Unitario]]*Cocina[[#This Row],[Cantidad Ordenada]]</f>
        <v>84</v>
      </c>
      <c r="J862">
        <f>(Cocina[[#This Row],[Precio Unitario]]-Cocina[[#This Row],[Costo Unitario]])*Cocina[[#This Row],[Cantidad Ordenada]]</f>
        <v>36</v>
      </c>
      <c r="K862" s="4">
        <f>Cocina[[#This Row],[Ganancia neta]]/_xlfn.XLOOKUP(Cocina[[#This Row],[Número de Orden]],Sala[Número de Orden],Sala[Monto total],"fracaso",0,1)</f>
        <v>0.31578947368421051</v>
      </c>
      <c r="L862" t="s">
        <v>608</v>
      </c>
    </row>
    <row r="863" spans="1:12" x14ac:dyDescent="0.25">
      <c r="A863">
        <v>336</v>
      </c>
      <c r="B863">
        <v>4</v>
      </c>
      <c r="C863" t="s">
        <v>70</v>
      </c>
      <c r="D863" t="s">
        <v>634</v>
      </c>
      <c r="E863">
        <v>13</v>
      </c>
      <c r="F863">
        <v>21</v>
      </c>
      <c r="G863">
        <v>2</v>
      </c>
      <c r="H863">
        <v>12</v>
      </c>
      <c r="I863">
        <f>Cocina[[#This Row],[Precio Unitario]]*Cocina[[#This Row],[Cantidad Ordenada]]</f>
        <v>42</v>
      </c>
      <c r="J863">
        <f>(Cocina[[#This Row],[Precio Unitario]]-Cocina[[#This Row],[Costo Unitario]])*Cocina[[#This Row],[Cantidad Ordenada]]</f>
        <v>16</v>
      </c>
      <c r="K863" s="4">
        <f>Cocina[[#This Row],[Ganancia neta]]/_xlfn.XLOOKUP(Cocina[[#This Row],[Número de Orden]],Sala[Número de Orden],Sala[Monto total],"fracaso",0,1)</f>
        <v>0.10126582278481013</v>
      </c>
      <c r="L863" t="s">
        <v>608</v>
      </c>
    </row>
    <row r="864" spans="1:12" x14ac:dyDescent="0.25">
      <c r="A864">
        <v>336</v>
      </c>
      <c r="B864">
        <v>4</v>
      </c>
      <c r="C864" t="s">
        <v>112</v>
      </c>
      <c r="D864" t="s">
        <v>627</v>
      </c>
      <c r="E864">
        <v>11</v>
      </c>
      <c r="F864">
        <v>19</v>
      </c>
      <c r="G864">
        <v>2</v>
      </c>
      <c r="H864">
        <v>33</v>
      </c>
      <c r="I864">
        <f>Cocina[[#This Row],[Precio Unitario]]*Cocina[[#This Row],[Cantidad Ordenada]]</f>
        <v>38</v>
      </c>
      <c r="J864">
        <f>(Cocina[[#This Row],[Precio Unitario]]-Cocina[[#This Row],[Costo Unitario]])*Cocina[[#This Row],[Cantidad Ordenada]]</f>
        <v>16</v>
      </c>
      <c r="K864" s="4">
        <f>Cocina[[#This Row],[Ganancia neta]]/_xlfn.XLOOKUP(Cocina[[#This Row],[Número de Orden]],Sala[Número de Orden],Sala[Monto total],"fracaso",0,1)</f>
        <v>0.10126582278481013</v>
      </c>
      <c r="L864" t="s">
        <v>608</v>
      </c>
    </row>
    <row r="865" spans="1:12" x14ac:dyDescent="0.25">
      <c r="A865">
        <v>336</v>
      </c>
      <c r="B865">
        <v>4</v>
      </c>
      <c r="C865" t="s">
        <v>155</v>
      </c>
      <c r="D865" t="s">
        <v>636</v>
      </c>
      <c r="E865">
        <v>15</v>
      </c>
      <c r="F865">
        <v>26</v>
      </c>
      <c r="G865">
        <v>3</v>
      </c>
      <c r="H865">
        <v>20</v>
      </c>
      <c r="I865">
        <f>Cocina[[#This Row],[Precio Unitario]]*Cocina[[#This Row],[Cantidad Ordenada]]</f>
        <v>78</v>
      </c>
      <c r="J865">
        <f>(Cocina[[#This Row],[Precio Unitario]]-Cocina[[#This Row],[Costo Unitario]])*Cocina[[#This Row],[Cantidad Ordenada]]</f>
        <v>33</v>
      </c>
      <c r="K865" s="4">
        <f>Cocina[[#This Row],[Ganancia neta]]/_xlfn.XLOOKUP(Cocina[[#This Row],[Número de Orden]],Sala[Número de Orden],Sala[Monto total],"fracaso",0,1)</f>
        <v>0.20886075949367089</v>
      </c>
      <c r="L865" t="s">
        <v>608</v>
      </c>
    </row>
    <row r="866" spans="1:12" x14ac:dyDescent="0.25">
      <c r="A866">
        <v>337</v>
      </c>
      <c r="B866">
        <v>11</v>
      </c>
      <c r="C866" t="s">
        <v>158</v>
      </c>
      <c r="D866" t="s">
        <v>617</v>
      </c>
      <c r="E866">
        <v>14</v>
      </c>
      <c r="F866">
        <v>24</v>
      </c>
      <c r="G866">
        <v>3</v>
      </c>
      <c r="H866">
        <v>53</v>
      </c>
      <c r="I866">
        <f>Cocina[[#This Row],[Precio Unitario]]*Cocina[[#This Row],[Cantidad Ordenada]]</f>
        <v>72</v>
      </c>
      <c r="J866">
        <f>(Cocina[[#This Row],[Precio Unitario]]-Cocina[[#This Row],[Costo Unitario]])*Cocina[[#This Row],[Cantidad Ordenada]]</f>
        <v>30</v>
      </c>
      <c r="K866" s="4">
        <f>Cocina[[#This Row],[Ganancia neta]]/_xlfn.XLOOKUP(Cocina[[#This Row],[Número de Orden]],Sala[Número de Orden],Sala[Monto total],"fracaso",0,1)</f>
        <v>0.3</v>
      </c>
      <c r="L866" t="s">
        <v>607</v>
      </c>
    </row>
    <row r="867" spans="1:12" x14ac:dyDescent="0.25">
      <c r="A867">
        <v>337</v>
      </c>
      <c r="B867">
        <v>11</v>
      </c>
      <c r="C867" t="s">
        <v>42</v>
      </c>
      <c r="D867" t="s">
        <v>626</v>
      </c>
      <c r="E867">
        <v>16</v>
      </c>
      <c r="F867">
        <v>28</v>
      </c>
      <c r="G867">
        <v>1</v>
      </c>
      <c r="H867">
        <v>5</v>
      </c>
      <c r="I867">
        <f>Cocina[[#This Row],[Precio Unitario]]*Cocina[[#This Row],[Cantidad Ordenada]]</f>
        <v>28</v>
      </c>
      <c r="J867">
        <f>(Cocina[[#This Row],[Precio Unitario]]-Cocina[[#This Row],[Costo Unitario]])*Cocina[[#This Row],[Cantidad Ordenada]]</f>
        <v>12</v>
      </c>
      <c r="K867" s="4">
        <f>Cocina[[#This Row],[Ganancia neta]]/_xlfn.XLOOKUP(Cocina[[#This Row],[Número de Orden]],Sala[Número de Orden],Sala[Monto total],"fracaso",0,1)</f>
        <v>0.12</v>
      </c>
      <c r="L867" t="s">
        <v>608</v>
      </c>
    </row>
    <row r="868" spans="1:12" x14ac:dyDescent="0.25">
      <c r="A868">
        <v>338</v>
      </c>
      <c r="B868">
        <v>18</v>
      </c>
      <c r="C868" t="s">
        <v>55</v>
      </c>
      <c r="D868" t="s">
        <v>631</v>
      </c>
      <c r="E868">
        <v>20</v>
      </c>
      <c r="F868">
        <v>34</v>
      </c>
      <c r="G868">
        <v>3</v>
      </c>
      <c r="H868">
        <v>44</v>
      </c>
      <c r="I868">
        <f>Cocina[[#This Row],[Precio Unitario]]*Cocina[[#This Row],[Cantidad Ordenada]]</f>
        <v>102</v>
      </c>
      <c r="J868">
        <f>(Cocina[[#This Row],[Precio Unitario]]-Cocina[[#This Row],[Costo Unitario]])*Cocina[[#This Row],[Cantidad Ordenada]]</f>
        <v>42</v>
      </c>
      <c r="K868" s="4">
        <f>Cocina[[#This Row],[Ganancia neta]]/_xlfn.XLOOKUP(Cocina[[#This Row],[Número de Orden]],Sala[Número de Orden],Sala[Monto total],"fracaso",0,1)</f>
        <v>0.15053763440860216</v>
      </c>
      <c r="L868" t="s">
        <v>607</v>
      </c>
    </row>
    <row r="869" spans="1:12" x14ac:dyDescent="0.25">
      <c r="A869">
        <v>338</v>
      </c>
      <c r="B869">
        <v>18</v>
      </c>
      <c r="C869" t="s">
        <v>70</v>
      </c>
      <c r="D869" t="s">
        <v>634</v>
      </c>
      <c r="E869">
        <v>13</v>
      </c>
      <c r="F869">
        <v>21</v>
      </c>
      <c r="G869">
        <v>1</v>
      </c>
      <c r="H869">
        <v>10</v>
      </c>
      <c r="I869">
        <f>Cocina[[#This Row],[Precio Unitario]]*Cocina[[#This Row],[Cantidad Ordenada]]</f>
        <v>21</v>
      </c>
      <c r="J869">
        <f>(Cocina[[#This Row],[Precio Unitario]]-Cocina[[#This Row],[Costo Unitario]])*Cocina[[#This Row],[Cantidad Ordenada]]</f>
        <v>8</v>
      </c>
      <c r="K869" s="4">
        <f>Cocina[[#This Row],[Ganancia neta]]/_xlfn.XLOOKUP(Cocina[[#This Row],[Número de Orden]],Sala[Número de Orden],Sala[Monto total],"fracaso",0,1)</f>
        <v>2.8673835125448029E-2</v>
      </c>
      <c r="L869" t="s">
        <v>608</v>
      </c>
    </row>
    <row r="870" spans="1:12" x14ac:dyDescent="0.25">
      <c r="A870">
        <v>338</v>
      </c>
      <c r="B870">
        <v>18</v>
      </c>
      <c r="C870" t="s">
        <v>247</v>
      </c>
      <c r="D870" t="s">
        <v>629</v>
      </c>
      <c r="E870">
        <v>19</v>
      </c>
      <c r="F870">
        <v>32</v>
      </c>
      <c r="G870">
        <v>3</v>
      </c>
      <c r="H870">
        <v>30</v>
      </c>
      <c r="I870">
        <f>Cocina[[#This Row],[Precio Unitario]]*Cocina[[#This Row],[Cantidad Ordenada]]</f>
        <v>96</v>
      </c>
      <c r="J870">
        <f>(Cocina[[#This Row],[Precio Unitario]]-Cocina[[#This Row],[Costo Unitario]])*Cocina[[#This Row],[Cantidad Ordenada]]</f>
        <v>39</v>
      </c>
      <c r="K870" s="4">
        <f>Cocina[[#This Row],[Ganancia neta]]/_xlfn.XLOOKUP(Cocina[[#This Row],[Número de Orden]],Sala[Número de Orden],Sala[Monto total],"fracaso",0,1)</f>
        <v>0.13978494623655913</v>
      </c>
      <c r="L870" t="s">
        <v>608</v>
      </c>
    </row>
    <row r="871" spans="1:12" x14ac:dyDescent="0.25">
      <c r="A871">
        <v>338</v>
      </c>
      <c r="B871">
        <v>18</v>
      </c>
      <c r="C871" t="s">
        <v>146</v>
      </c>
      <c r="D871" t="s">
        <v>632</v>
      </c>
      <c r="E871">
        <v>12</v>
      </c>
      <c r="F871">
        <v>20</v>
      </c>
      <c r="G871">
        <v>3</v>
      </c>
      <c r="H871">
        <v>59</v>
      </c>
      <c r="I871">
        <f>Cocina[[#This Row],[Precio Unitario]]*Cocina[[#This Row],[Cantidad Ordenada]]</f>
        <v>60</v>
      </c>
      <c r="J871">
        <f>(Cocina[[#This Row],[Precio Unitario]]-Cocina[[#This Row],[Costo Unitario]])*Cocina[[#This Row],[Cantidad Ordenada]]</f>
        <v>24</v>
      </c>
      <c r="K871" s="4">
        <f>Cocina[[#This Row],[Ganancia neta]]/_xlfn.XLOOKUP(Cocina[[#This Row],[Número de Orden]],Sala[Número de Orden],Sala[Monto total],"fracaso",0,1)</f>
        <v>8.6021505376344093E-2</v>
      </c>
      <c r="L871" t="s">
        <v>607</v>
      </c>
    </row>
    <row r="872" spans="1:12" x14ac:dyDescent="0.25">
      <c r="A872">
        <v>339</v>
      </c>
      <c r="B872">
        <v>13</v>
      </c>
      <c r="C872" t="s">
        <v>38</v>
      </c>
      <c r="D872" t="s">
        <v>624</v>
      </c>
      <c r="E872">
        <v>17</v>
      </c>
      <c r="F872">
        <v>29</v>
      </c>
      <c r="G872">
        <v>2</v>
      </c>
      <c r="H872">
        <v>6</v>
      </c>
      <c r="I872">
        <f>Cocina[[#This Row],[Precio Unitario]]*Cocina[[#This Row],[Cantidad Ordenada]]</f>
        <v>58</v>
      </c>
      <c r="J872">
        <f>(Cocina[[#This Row],[Precio Unitario]]-Cocina[[#This Row],[Costo Unitario]])*Cocina[[#This Row],[Cantidad Ordenada]]</f>
        <v>24</v>
      </c>
      <c r="K872" s="4">
        <f>Cocina[[#This Row],[Ganancia neta]]/_xlfn.XLOOKUP(Cocina[[#This Row],[Número de Orden]],Sala[Número de Orden],Sala[Monto total],"fracaso",0,1)</f>
        <v>0.23076923076923078</v>
      </c>
      <c r="L872" t="s">
        <v>608</v>
      </c>
    </row>
    <row r="873" spans="1:12" x14ac:dyDescent="0.25">
      <c r="A873">
        <v>339</v>
      </c>
      <c r="B873">
        <v>13</v>
      </c>
      <c r="C873" t="s">
        <v>200</v>
      </c>
      <c r="D873" t="s">
        <v>633</v>
      </c>
      <c r="E873">
        <v>14</v>
      </c>
      <c r="F873">
        <v>23</v>
      </c>
      <c r="G873">
        <v>2</v>
      </c>
      <c r="H873">
        <v>40</v>
      </c>
      <c r="I873">
        <f>Cocina[[#This Row],[Precio Unitario]]*Cocina[[#This Row],[Cantidad Ordenada]]</f>
        <v>46</v>
      </c>
      <c r="J873">
        <f>(Cocina[[#This Row],[Precio Unitario]]-Cocina[[#This Row],[Costo Unitario]])*Cocina[[#This Row],[Cantidad Ordenada]]</f>
        <v>18</v>
      </c>
      <c r="K873" s="4">
        <f>Cocina[[#This Row],[Ganancia neta]]/_xlfn.XLOOKUP(Cocina[[#This Row],[Número de Orden]],Sala[Número de Orden],Sala[Monto total],"fracaso",0,1)</f>
        <v>0.17307692307692307</v>
      </c>
      <c r="L873" t="s">
        <v>607</v>
      </c>
    </row>
    <row r="874" spans="1:12" x14ac:dyDescent="0.25">
      <c r="A874">
        <v>340</v>
      </c>
      <c r="B874">
        <v>15</v>
      </c>
      <c r="C874" t="s">
        <v>48</v>
      </c>
      <c r="D874" t="s">
        <v>622</v>
      </c>
      <c r="E874">
        <v>25</v>
      </c>
      <c r="F874">
        <v>40</v>
      </c>
      <c r="G874">
        <v>2</v>
      </c>
      <c r="H874">
        <v>35</v>
      </c>
      <c r="I874">
        <f>Cocina[[#This Row],[Precio Unitario]]*Cocina[[#This Row],[Cantidad Ordenada]]</f>
        <v>80</v>
      </c>
      <c r="J874">
        <f>(Cocina[[#This Row],[Precio Unitario]]-Cocina[[#This Row],[Costo Unitario]])*Cocina[[#This Row],[Cantidad Ordenada]]</f>
        <v>30</v>
      </c>
      <c r="K874" s="4">
        <f>Cocina[[#This Row],[Ganancia neta]]/_xlfn.XLOOKUP(Cocina[[#This Row],[Número de Orden]],Sala[Número de Orden],Sala[Monto total],"fracaso",0,1)</f>
        <v>0.18292682926829268</v>
      </c>
      <c r="L874" t="s">
        <v>608</v>
      </c>
    </row>
    <row r="875" spans="1:12" x14ac:dyDescent="0.25">
      <c r="A875">
        <v>340</v>
      </c>
      <c r="B875">
        <v>15</v>
      </c>
      <c r="C875" t="s">
        <v>42</v>
      </c>
      <c r="D875" t="s">
        <v>626</v>
      </c>
      <c r="E875">
        <v>16</v>
      </c>
      <c r="F875">
        <v>28</v>
      </c>
      <c r="G875">
        <v>3</v>
      </c>
      <c r="H875">
        <v>56</v>
      </c>
      <c r="I875">
        <f>Cocina[[#This Row],[Precio Unitario]]*Cocina[[#This Row],[Cantidad Ordenada]]</f>
        <v>84</v>
      </c>
      <c r="J875">
        <f>(Cocina[[#This Row],[Precio Unitario]]-Cocina[[#This Row],[Costo Unitario]])*Cocina[[#This Row],[Cantidad Ordenada]]</f>
        <v>36</v>
      </c>
      <c r="K875" s="4">
        <f>Cocina[[#This Row],[Ganancia neta]]/_xlfn.XLOOKUP(Cocina[[#This Row],[Número de Orden]],Sala[Número de Orden],Sala[Monto total],"fracaso",0,1)</f>
        <v>0.21951219512195122</v>
      </c>
      <c r="L875" t="s">
        <v>607</v>
      </c>
    </row>
    <row r="876" spans="1:12" x14ac:dyDescent="0.25">
      <c r="A876">
        <v>341</v>
      </c>
      <c r="B876">
        <v>14</v>
      </c>
      <c r="C876" t="s">
        <v>42</v>
      </c>
      <c r="D876" t="s">
        <v>626</v>
      </c>
      <c r="E876">
        <v>16</v>
      </c>
      <c r="F876">
        <v>28</v>
      </c>
      <c r="G876">
        <v>1</v>
      </c>
      <c r="H876">
        <v>46</v>
      </c>
      <c r="I876">
        <f>Cocina[[#This Row],[Precio Unitario]]*Cocina[[#This Row],[Cantidad Ordenada]]</f>
        <v>28</v>
      </c>
      <c r="J876">
        <f>(Cocina[[#This Row],[Precio Unitario]]-Cocina[[#This Row],[Costo Unitario]])*Cocina[[#This Row],[Cantidad Ordenada]]</f>
        <v>12</v>
      </c>
      <c r="K876" s="4">
        <f>Cocina[[#This Row],[Ganancia neta]]/_xlfn.XLOOKUP(Cocina[[#This Row],[Número de Orden]],Sala[Número de Orden],Sala[Monto total],"fracaso",0,1)</f>
        <v>6.7796610169491525E-2</v>
      </c>
      <c r="L876" t="s">
        <v>607</v>
      </c>
    </row>
    <row r="877" spans="1:12" x14ac:dyDescent="0.25">
      <c r="A877">
        <v>341</v>
      </c>
      <c r="B877">
        <v>14</v>
      </c>
      <c r="C877" t="s">
        <v>203</v>
      </c>
      <c r="D877" t="s">
        <v>630</v>
      </c>
      <c r="E877">
        <v>13</v>
      </c>
      <c r="F877">
        <v>22</v>
      </c>
      <c r="G877">
        <v>2</v>
      </c>
      <c r="H877">
        <v>34</v>
      </c>
      <c r="I877">
        <f>Cocina[[#This Row],[Precio Unitario]]*Cocina[[#This Row],[Cantidad Ordenada]]</f>
        <v>44</v>
      </c>
      <c r="J877">
        <f>(Cocina[[#This Row],[Precio Unitario]]-Cocina[[#This Row],[Costo Unitario]])*Cocina[[#This Row],[Cantidad Ordenada]]</f>
        <v>18</v>
      </c>
      <c r="K877" s="4">
        <f>Cocina[[#This Row],[Ganancia neta]]/_xlfn.XLOOKUP(Cocina[[#This Row],[Número de Orden]],Sala[Número de Orden],Sala[Monto total],"fracaso",0,1)</f>
        <v>0.10169491525423729</v>
      </c>
      <c r="L877" t="s">
        <v>608</v>
      </c>
    </row>
    <row r="878" spans="1:12" x14ac:dyDescent="0.25">
      <c r="A878">
        <v>341</v>
      </c>
      <c r="B878">
        <v>14</v>
      </c>
      <c r="C878" t="s">
        <v>26</v>
      </c>
      <c r="D878" t="s">
        <v>628</v>
      </c>
      <c r="E878">
        <v>21</v>
      </c>
      <c r="F878">
        <v>35</v>
      </c>
      <c r="G878">
        <v>3</v>
      </c>
      <c r="H878">
        <v>8</v>
      </c>
      <c r="I878">
        <f>Cocina[[#This Row],[Precio Unitario]]*Cocina[[#This Row],[Cantidad Ordenada]]</f>
        <v>105</v>
      </c>
      <c r="J878">
        <f>(Cocina[[#This Row],[Precio Unitario]]-Cocina[[#This Row],[Costo Unitario]])*Cocina[[#This Row],[Cantidad Ordenada]]</f>
        <v>42</v>
      </c>
      <c r="K878" s="4">
        <f>Cocina[[#This Row],[Ganancia neta]]/_xlfn.XLOOKUP(Cocina[[#This Row],[Número de Orden]],Sala[Número de Orden],Sala[Monto total],"fracaso",0,1)</f>
        <v>0.23728813559322035</v>
      </c>
      <c r="L878" t="s">
        <v>608</v>
      </c>
    </row>
    <row r="879" spans="1:12" x14ac:dyDescent="0.25">
      <c r="A879">
        <v>342</v>
      </c>
      <c r="B879">
        <v>19</v>
      </c>
      <c r="C879" t="s">
        <v>200</v>
      </c>
      <c r="D879" t="s">
        <v>633</v>
      </c>
      <c r="E879">
        <v>14</v>
      </c>
      <c r="F879">
        <v>23</v>
      </c>
      <c r="G879">
        <v>2</v>
      </c>
      <c r="H879">
        <v>23</v>
      </c>
      <c r="I879">
        <f>Cocina[[#This Row],[Precio Unitario]]*Cocina[[#This Row],[Cantidad Ordenada]]</f>
        <v>46</v>
      </c>
      <c r="J879">
        <f>(Cocina[[#This Row],[Precio Unitario]]-Cocina[[#This Row],[Costo Unitario]])*Cocina[[#This Row],[Cantidad Ordenada]]</f>
        <v>18</v>
      </c>
      <c r="K879" s="4">
        <f>Cocina[[#This Row],[Ganancia neta]]/_xlfn.XLOOKUP(Cocina[[#This Row],[Número de Orden]],Sala[Número de Orden],Sala[Monto total],"fracaso",0,1)</f>
        <v>0.17647058823529413</v>
      </c>
      <c r="L879" t="s">
        <v>608</v>
      </c>
    </row>
    <row r="880" spans="1:12" x14ac:dyDescent="0.25">
      <c r="A880">
        <v>342</v>
      </c>
      <c r="B880">
        <v>19</v>
      </c>
      <c r="C880" t="s">
        <v>42</v>
      </c>
      <c r="D880" t="s">
        <v>626</v>
      </c>
      <c r="E880">
        <v>16</v>
      </c>
      <c r="F880">
        <v>28</v>
      </c>
      <c r="G880">
        <v>2</v>
      </c>
      <c r="H880">
        <v>31</v>
      </c>
      <c r="I880">
        <f>Cocina[[#This Row],[Precio Unitario]]*Cocina[[#This Row],[Cantidad Ordenada]]</f>
        <v>56</v>
      </c>
      <c r="J880">
        <f>(Cocina[[#This Row],[Precio Unitario]]-Cocina[[#This Row],[Costo Unitario]])*Cocina[[#This Row],[Cantidad Ordenada]]</f>
        <v>24</v>
      </c>
      <c r="K880" s="4">
        <f>Cocina[[#This Row],[Ganancia neta]]/_xlfn.XLOOKUP(Cocina[[#This Row],[Número de Orden]],Sala[Número de Orden],Sala[Monto total],"fracaso",0,1)</f>
        <v>0.23529411764705882</v>
      </c>
      <c r="L880" t="s">
        <v>608</v>
      </c>
    </row>
    <row r="881" spans="1:12" x14ac:dyDescent="0.25">
      <c r="A881">
        <v>343</v>
      </c>
      <c r="B881">
        <v>12</v>
      </c>
      <c r="C881" t="s">
        <v>55</v>
      </c>
      <c r="D881" t="s">
        <v>631</v>
      </c>
      <c r="E881">
        <v>20</v>
      </c>
      <c r="F881">
        <v>34</v>
      </c>
      <c r="G881">
        <v>2</v>
      </c>
      <c r="H881">
        <v>58</v>
      </c>
      <c r="I881">
        <f>Cocina[[#This Row],[Precio Unitario]]*Cocina[[#This Row],[Cantidad Ordenada]]</f>
        <v>68</v>
      </c>
      <c r="J881">
        <f>(Cocina[[#This Row],[Precio Unitario]]-Cocina[[#This Row],[Costo Unitario]])*Cocina[[#This Row],[Cantidad Ordenada]]</f>
        <v>28</v>
      </c>
      <c r="K881" s="4">
        <f>Cocina[[#This Row],[Ganancia neta]]/_xlfn.XLOOKUP(Cocina[[#This Row],[Número de Orden]],Sala[Número de Orden],Sala[Monto total],"fracaso",0,1)</f>
        <v>0.20437956204379562</v>
      </c>
      <c r="L881" t="s">
        <v>608</v>
      </c>
    </row>
    <row r="882" spans="1:12" x14ac:dyDescent="0.25">
      <c r="A882">
        <v>343</v>
      </c>
      <c r="B882">
        <v>12</v>
      </c>
      <c r="C882" t="s">
        <v>200</v>
      </c>
      <c r="D882" t="s">
        <v>633</v>
      </c>
      <c r="E882">
        <v>14</v>
      </c>
      <c r="F882">
        <v>23</v>
      </c>
      <c r="G882">
        <v>3</v>
      </c>
      <c r="H882">
        <v>43</v>
      </c>
      <c r="I882">
        <f>Cocina[[#This Row],[Precio Unitario]]*Cocina[[#This Row],[Cantidad Ordenada]]</f>
        <v>69</v>
      </c>
      <c r="J882">
        <f>(Cocina[[#This Row],[Precio Unitario]]-Cocina[[#This Row],[Costo Unitario]])*Cocina[[#This Row],[Cantidad Ordenada]]</f>
        <v>27</v>
      </c>
      <c r="K882" s="4">
        <f>Cocina[[#This Row],[Ganancia neta]]/_xlfn.XLOOKUP(Cocina[[#This Row],[Número de Orden]],Sala[Número de Orden],Sala[Monto total],"fracaso",0,1)</f>
        <v>0.19708029197080293</v>
      </c>
      <c r="L882" t="s">
        <v>607</v>
      </c>
    </row>
    <row r="883" spans="1:12" x14ac:dyDescent="0.25">
      <c r="A883">
        <v>344</v>
      </c>
      <c r="B883">
        <v>15</v>
      </c>
      <c r="C883" t="s">
        <v>26</v>
      </c>
      <c r="D883" t="s">
        <v>628</v>
      </c>
      <c r="E883">
        <v>21</v>
      </c>
      <c r="F883">
        <v>35</v>
      </c>
      <c r="G883">
        <v>1</v>
      </c>
      <c r="H883">
        <v>11</v>
      </c>
      <c r="I883">
        <f>Cocina[[#This Row],[Precio Unitario]]*Cocina[[#This Row],[Cantidad Ordenada]]</f>
        <v>35</v>
      </c>
      <c r="J883">
        <f>(Cocina[[#This Row],[Precio Unitario]]-Cocina[[#This Row],[Costo Unitario]])*Cocina[[#This Row],[Cantidad Ordenada]]</f>
        <v>14</v>
      </c>
      <c r="K883" s="4">
        <f>Cocina[[#This Row],[Ganancia neta]]/_xlfn.XLOOKUP(Cocina[[#This Row],[Número de Orden]],Sala[Número de Orden],Sala[Monto total],"fracaso",0,1)</f>
        <v>7.650273224043716E-2</v>
      </c>
      <c r="L883" t="s">
        <v>608</v>
      </c>
    </row>
    <row r="884" spans="1:12" x14ac:dyDescent="0.25">
      <c r="A884">
        <v>344</v>
      </c>
      <c r="B884">
        <v>15</v>
      </c>
      <c r="C884" t="s">
        <v>116</v>
      </c>
      <c r="D884" t="s">
        <v>620</v>
      </c>
      <c r="E884">
        <v>19</v>
      </c>
      <c r="F884">
        <v>31</v>
      </c>
      <c r="G884">
        <v>2</v>
      </c>
      <c r="H884">
        <v>28</v>
      </c>
      <c r="I884">
        <f>Cocina[[#This Row],[Precio Unitario]]*Cocina[[#This Row],[Cantidad Ordenada]]</f>
        <v>62</v>
      </c>
      <c r="J884">
        <f>(Cocina[[#This Row],[Precio Unitario]]-Cocina[[#This Row],[Costo Unitario]])*Cocina[[#This Row],[Cantidad Ordenada]]</f>
        <v>24</v>
      </c>
      <c r="K884" s="4">
        <f>Cocina[[#This Row],[Ganancia neta]]/_xlfn.XLOOKUP(Cocina[[#This Row],[Número de Orden]],Sala[Número de Orden],Sala[Monto total],"fracaso",0,1)</f>
        <v>0.13114754098360656</v>
      </c>
      <c r="L884" t="s">
        <v>608</v>
      </c>
    </row>
    <row r="885" spans="1:12" x14ac:dyDescent="0.25">
      <c r="A885">
        <v>344</v>
      </c>
      <c r="B885">
        <v>15</v>
      </c>
      <c r="C885" t="s">
        <v>247</v>
      </c>
      <c r="D885" t="s">
        <v>629</v>
      </c>
      <c r="E885">
        <v>19</v>
      </c>
      <c r="F885">
        <v>32</v>
      </c>
      <c r="G885">
        <v>2</v>
      </c>
      <c r="H885">
        <v>19</v>
      </c>
      <c r="I885">
        <f>Cocina[[#This Row],[Precio Unitario]]*Cocina[[#This Row],[Cantidad Ordenada]]</f>
        <v>64</v>
      </c>
      <c r="J885">
        <f>(Cocina[[#This Row],[Precio Unitario]]-Cocina[[#This Row],[Costo Unitario]])*Cocina[[#This Row],[Cantidad Ordenada]]</f>
        <v>26</v>
      </c>
      <c r="K885" s="4">
        <f>Cocina[[#This Row],[Ganancia neta]]/_xlfn.XLOOKUP(Cocina[[#This Row],[Número de Orden]],Sala[Número de Orden],Sala[Monto total],"fracaso",0,1)</f>
        <v>0.14207650273224043</v>
      </c>
      <c r="L885" t="s">
        <v>608</v>
      </c>
    </row>
    <row r="886" spans="1:12" x14ac:dyDescent="0.25">
      <c r="A886">
        <v>344</v>
      </c>
      <c r="B886">
        <v>15</v>
      </c>
      <c r="C886" t="s">
        <v>203</v>
      </c>
      <c r="D886" t="s">
        <v>630</v>
      </c>
      <c r="E886">
        <v>13</v>
      </c>
      <c r="F886">
        <v>22</v>
      </c>
      <c r="G886">
        <v>1</v>
      </c>
      <c r="H886">
        <v>28</v>
      </c>
      <c r="I886">
        <f>Cocina[[#This Row],[Precio Unitario]]*Cocina[[#This Row],[Cantidad Ordenada]]</f>
        <v>22</v>
      </c>
      <c r="J886">
        <f>(Cocina[[#This Row],[Precio Unitario]]-Cocina[[#This Row],[Costo Unitario]])*Cocina[[#This Row],[Cantidad Ordenada]]</f>
        <v>9</v>
      </c>
      <c r="K886" s="4">
        <f>Cocina[[#This Row],[Ganancia neta]]/_xlfn.XLOOKUP(Cocina[[#This Row],[Número de Orden]],Sala[Número de Orden],Sala[Monto total],"fracaso",0,1)</f>
        <v>4.9180327868852458E-2</v>
      </c>
      <c r="L886" t="s">
        <v>607</v>
      </c>
    </row>
    <row r="887" spans="1:12" x14ac:dyDescent="0.25">
      <c r="A887">
        <v>345</v>
      </c>
      <c r="B887">
        <v>16</v>
      </c>
      <c r="C887" t="s">
        <v>112</v>
      </c>
      <c r="D887" t="s">
        <v>627</v>
      </c>
      <c r="E887">
        <v>11</v>
      </c>
      <c r="F887">
        <v>19</v>
      </c>
      <c r="G887">
        <v>2</v>
      </c>
      <c r="H887">
        <v>18</v>
      </c>
      <c r="I887">
        <f>Cocina[[#This Row],[Precio Unitario]]*Cocina[[#This Row],[Cantidad Ordenada]]</f>
        <v>38</v>
      </c>
      <c r="J887">
        <f>(Cocina[[#This Row],[Precio Unitario]]-Cocina[[#This Row],[Costo Unitario]])*Cocina[[#This Row],[Cantidad Ordenada]]</f>
        <v>16</v>
      </c>
      <c r="K887" s="4">
        <f>Cocina[[#This Row],[Ganancia neta]]/_xlfn.XLOOKUP(Cocina[[#This Row],[Número de Orden]],Sala[Número de Orden],Sala[Monto total],"fracaso",0,1)</f>
        <v>0.42105263157894735</v>
      </c>
      <c r="L887" t="s">
        <v>607</v>
      </c>
    </row>
    <row r="888" spans="1:12" x14ac:dyDescent="0.25">
      <c r="A888">
        <v>346</v>
      </c>
      <c r="B888">
        <v>1</v>
      </c>
      <c r="C888" t="s">
        <v>73</v>
      </c>
      <c r="D888" t="s">
        <v>623</v>
      </c>
      <c r="E888">
        <v>22</v>
      </c>
      <c r="F888">
        <v>36</v>
      </c>
      <c r="G888">
        <v>2</v>
      </c>
      <c r="H888">
        <v>22</v>
      </c>
      <c r="I888">
        <f>Cocina[[#This Row],[Precio Unitario]]*Cocina[[#This Row],[Cantidad Ordenada]]</f>
        <v>72</v>
      </c>
      <c r="J888">
        <f>(Cocina[[#This Row],[Precio Unitario]]-Cocina[[#This Row],[Costo Unitario]])*Cocina[[#This Row],[Cantidad Ordenada]]</f>
        <v>28</v>
      </c>
      <c r="K888" s="4">
        <f>Cocina[[#This Row],[Ganancia neta]]/_xlfn.XLOOKUP(Cocina[[#This Row],[Número de Orden]],Sala[Número de Orden],Sala[Monto total],"fracaso",0,1)</f>
        <v>0.3888888888888889</v>
      </c>
      <c r="L888" t="s">
        <v>608</v>
      </c>
    </row>
    <row r="889" spans="1:12" x14ac:dyDescent="0.25">
      <c r="A889">
        <v>347</v>
      </c>
      <c r="B889">
        <v>7</v>
      </c>
      <c r="C889" t="s">
        <v>26</v>
      </c>
      <c r="D889" t="s">
        <v>628</v>
      </c>
      <c r="E889">
        <v>21</v>
      </c>
      <c r="F889">
        <v>35</v>
      </c>
      <c r="G889">
        <v>2</v>
      </c>
      <c r="H889">
        <v>44</v>
      </c>
      <c r="I889">
        <f>Cocina[[#This Row],[Precio Unitario]]*Cocina[[#This Row],[Cantidad Ordenada]]</f>
        <v>70</v>
      </c>
      <c r="J889">
        <f>(Cocina[[#This Row],[Precio Unitario]]-Cocina[[#This Row],[Costo Unitario]])*Cocina[[#This Row],[Cantidad Ordenada]]</f>
        <v>28</v>
      </c>
      <c r="K889" s="4">
        <f>Cocina[[#This Row],[Ganancia neta]]/_xlfn.XLOOKUP(Cocina[[#This Row],[Número de Orden]],Sala[Número de Orden],Sala[Monto total],"fracaso",0,1)</f>
        <v>0.4</v>
      </c>
      <c r="L889" t="s">
        <v>607</v>
      </c>
    </row>
    <row r="890" spans="1:12" x14ac:dyDescent="0.25">
      <c r="A890">
        <v>348</v>
      </c>
      <c r="B890">
        <v>16</v>
      </c>
      <c r="C890" t="s">
        <v>155</v>
      </c>
      <c r="D890" t="s">
        <v>636</v>
      </c>
      <c r="E890">
        <v>15</v>
      </c>
      <c r="F890">
        <v>26</v>
      </c>
      <c r="G890">
        <v>1</v>
      </c>
      <c r="H890">
        <v>31</v>
      </c>
      <c r="I890">
        <f>Cocina[[#This Row],[Precio Unitario]]*Cocina[[#This Row],[Cantidad Ordenada]]</f>
        <v>26</v>
      </c>
      <c r="J890">
        <f>(Cocina[[#This Row],[Precio Unitario]]-Cocina[[#This Row],[Costo Unitario]])*Cocina[[#This Row],[Cantidad Ordenada]]</f>
        <v>11</v>
      </c>
      <c r="K890" s="4">
        <f>Cocina[[#This Row],[Ganancia neta]]/_xlfn.XLOOKUP(Cocina[[#This Row],[Número de Orden]],Sala[Número de Orden],Sala[Monto total],"fracaso",0,1)</f>
        <v>0.12790697674418605</v>
      </c>
      <c r="L890" t="s">
        <v>608</v>
      </c>
    </row>
    <row r="891" spans="1:12" x14ac:dyDescent="0.25">
      <c r="A891">
        <v>348</v>
      </c>
      <c r="B891">
        <v>16</v>
      </c>
      <c r="C891" t="s">
        <v>146</v>
      </c>
      <c r="D891" t="s">
        <v>632</v>
      </c>
      <c r="E891">
        <v>12</v>
      </c>
      <c r="F891">
        <v>20</v>
      </c>
      <c r="G891">
        <v>3</v>
      </c>
      <c r="H891">
        <v>57</v>
      </c>
      <c r="I891">
        <f>Cocina[[#This Row],[Precio Unitario]]*Cocina[[#This Row],[Cantidad Ordenada]]</f>
        <v>60</v>
      </c>
      <c r="J891">
        <f>(Cocina[[#This Row],[Precio Unitario]]-Cocina[[#This Row],[Costo Unitario]])*Cocina[[#This Row],[Cantidad Ordenada]]</f>
        <v>24</v>
      </c>
      <c r="K891" s="4">
        <f>Cocina[[#This Row],[Ganancia neta]]/_xlfn.XLOOKUP(Cocina[[#This Row],[Número de Orden]],Sala[Número de Orden],Sala[Monto total],"fracaso",0,1)</f>
        <v>0.27906976744186046</v>
      </c>
      <c r="L891" t="s">
        <v>607</v>
      </c>
    </row>
    <row r="892" spans="1:12" x14ac:dyDescent="0.25">
      <c r="A892">
        <v>349</v>
      </c>
      <c r="B892">
        <v>13</v>
      </c>
      <c r="C892" t="s">
        <v>68</v>
      </c>
      <c r="D892" t="s">
        <v>619</v>
      </c>
      <c r="E892">
        <v>18</v>
      </c>
      <c r="F892">
        <v>30</v>
      </c>
      <c r="G892">
        <v>2</v>
      </c>
      <c r="H892">
        <v>25</v>
      </c>
      <c r="I892">
        <f>Cocina[[#This Row],[Precio Unitario]]*Cocina[[#This Row],[Cantidad Ordenada]]</f>
        <v>60</v>
      </c>
      <c r="J892">
        <f>(Cocina[[#This Row],[Precio Unitario]]-Cocina[[#This Row],[Costo Unitario]])*Cocina[[#This Row],[Cantidad Ordenada]]</f>
        <v>24</v>
      </c>
      <c r="K892" s="4">
        <f>Cocina[[#This Row],[Ganancia neta]]/_xlfn.XLOOKUP(Cocina[[#This Row],[Número de Orden]],Sala[Número de Orden],Sala[Monto total],"fracaso",0,1)</f>
        <v>0.15789473684210525</v>
      </c>
      <c r="L892" t="s">
        <v>608</v>
      </c>
    </row>
    <row r="893" spans="1:12" x14ac:dyDescent="0.25">
      <c r="A893">
        <v>349</v>
      </c>
      <c r="B893">
        <v>13</v>
      </c>
      <c r="C893" t="s">
        <v>112</v>
      </c>
      <c r="D893" t="s">
        <v>627</v>
      </c>
      <c r="E893">
        <v>11</v>
      </c>
      <c r="F893">
        <v>19</v>
      </c>
      <c r="G893">
        <v>3</v>
      </c>
      <c r="H893">
        <v>7</v>
      </c>
      <c r="I893">
        <f>Cocina[[#This Row],[Precio Unitario]]*Cocina[[#This Row],[Cantidad Ordenada]]</f>
        <v>57</v>
      </c>
      <c r="J893">
        <f>(Cocina[[#This Row],[Precio Unitario]]-Cocina[[#This Row],[Costo Unitario]])*Cocina[[#This Row],[Cantidad Ordenada]]</f>
        <v>24</v>
      </c>
      <c r="K893" s="4">
        <f>Cocina[[#This Row],[Ganancia neta]]/_xlfn.XLOOKUP(Cocina[[#This Row],[Número de Orden]],Sala[Número de Orden],Sala[Monto total],"fracaso",0,1)</f>
        <v>0.15789473684210525</v>
      </c>
      <c r="L893" t="s">
        <v>607</v>
      </c>
    </row>
    <row r="894" spans="1:12" x14ac:dyDescent="0.25">
      <c r="A894">
        <v>349</v>
      </c>
      <c r="B894">
        <v>13</v>
      </c>
      <c r="C894" t="s">
        <v>26</v>
      </c>
      <c r="D894" t="s">
        <v>628</v>
      </c>
      <c r="E894">
        <v>21</v>
      </c>
      <c r="F894">
        <v>35</v>
      </c>
      <c r="G894">
        <v>1</v>
      </c>
      <c r="H894">
        <v>53</v>
      </c>
      <c r="I894">
        <f>Cocina[[#This Row],[Precio Unitario]]*Cocina[[#This Row],[Cantidad Ordenada]]</f>
        <v>35</v>
      </c>
      <c r="J894">
        <f>(Cocina[[#This Row],[Precio Unitario]]-Cocina[[#This Row],[Costo Unitario]])*Cocina[[#This Row],[Cantidad Ordenada]]</f>
        <v>14</v>
      </c>
      <c r="K894" s="4">
        <f>Cocina[[#This Row],[Ganancia neta]]/_xlfn.XLOOKUP(Cocina[[#This Row],[Número de Orden]],Sala[Número de Orden],Sala[Monto total],"fracaso",0,1)</f>
        <v>9.2105263157894732E-2</v>
      </c>
      <c r="L894" t="s">
        <v>607</v>
      </c>
    </row>
    <row r="895" spans="1:12" x14ac:dyDescent="0.25">
      <c r="A895">
        <v>350</v>
      </c>
      <c r="B895">
        <v>2</v>
      </c>
      <c r="C895" t="s">
        <v>116</v>
      </c>
      <c r="D895" t="s">
        <v>620</v>
      </c>
      <c r="E895">
        <v>19</v>
      </c>
      <c r="F895">
        <v>31</v>
      </c>
      <c r="G895">
        <v>2</v>
      </c>
      <c r="H895">
        <v>52</v>
      </c>
      <c r="I895">
        <f>Cocina[[#This Row],[Precio Unitario]]*Cocina[[#This Row],[Cantidad Ordenada]]</f>
        <v>62</v>
      </c>
      <c r="J895">
        <f>(Cocina[[#This Row],[Precio Unitario]]-Cocina[[#This Row],[Costo Unitario]])*Cocina[[#This Row],[Cantidad Ordenada]]</f>
        <v>24</v>
      </c>
      <c r="K895" s="4">
        <f>Cocina[[#This Row],[Ganancia neta]]/_xlfn.XLOOKUP(Cocina[[#This Row],[Número de Orden]],Sala[Número de Orden],Sala[Monto total],"fracaso",0,1)</f>
        <v>0.16783216783216784</v>
      </c>
      <c r="L895" t="s">
        <v>608</v>
      </c>
    </row>
    <row r="896" spans="1:12" x14ac:dyDescent="0.25">
      <c r="A896">
        <v>350</v>
      </c>
      <c r="B896">
        <v>2</v>
      </c>
      <c r="C896" t="s">
        <v>106</v>
      </c>
      <c r="D896" t="s">
        <v>621</v>
      </c>
      <c r="E896">
        <v>16</v>
      </c>
      <c r="F896">
        <v>27</v>
      </c>
      <c r="G896">
        <v>3</v>
      </c>
      <c r="H896">
        <v>57</v>
      </c>
      <c r="I896">
        <f>Cocina[[#This Row],[Precio Unitario]]*Cocina[[#This Row],[Cantidad Ordenada]]</f>
        <v>81</v>
      </c>
      <c r="J896">
        <f>(Cocina[[#This Row],[Precio Unitario]]-Cocina[[#This Row],[Costo Unitario]])*Cocina[[#This Row],[Cantidad Ordenada]]</f>
        <v>33</v>
      </c>
      <c r="K896" s="4">
        <f>Cocina[[#This Row],[Ganancia neta]]/_xlfn.XLOOKUP(Cocina[[#This Row],[Número de Orden]],Sala[Número de Orden],Sala[Monto total],"fracaso",0,1)</f>
        <v>0.23076923076923078</v>
      </c>
      <c r="L896" t="s">
        <v>608</v>
      </c>
    </row>
    <row r="897" spans="1:12" x14ac:dyDescent="0.25">
      <c r="A897">
        <v>351</v>
      </c>
      <c r="B897">
        <v>1</v>
      </c>
      <c r="C897" t="s">
        <v>247</v>
      </c>
      <c r="D897" t="s">
        <v>629</v>
      </c>
      <c r="E897">
        <v>19</v>
      </c>
      <c r="F897">
        <v>32</v>
      </c>
      <c r="G897">
        <v>3</v>
      </c>
      <c r="H897">
        <v>18</v>
      </c>
      <c r="I897">
        <f>Cocina[[#This Row],[Precio Unitario]]*Cocina[[#This Row],[Cantidad Ordenada]]</f>
        <v>96</v>
      </c>
      <c r="J897">
        <f>(Cocina[[#This Row],[Precio Unitario]]-Cocina[[#This Row],[Costo Unitario]])*Cocina[[#This Row],[Cantidad Ordenada]]</f>
        <v>39</v>
      </c>
      <c r="K897" s="4">
        <f>Cocina[[#This Row],[Ganancia neta]]/_xlfn.XLOOKUP(Cocina[[#This Row],[Número de Orden]],Sala[Número de Orden],Sala[Monto total],"fracaso",0,1)</f>
        <v>0.19402985074626866</v>
      </c>
      <c r="L897" t="s">
        <v>608</v>
      </c>
    </row>
    <row r="898" spans="1:12" x14ac:dyDescent="0.25">
      <c r="A898">
        <v>351</v>
      </c>
      <c r="B898">
        <v>1</v>
      </c>
      <c r="C898" t="s">
        <v>26</v>
      </c>
      <c r="D898" t="s">
        <v>628</v>
      </c>
      <c r="E898">
        <v>21</v>
      </c>
      <c r="F898">
        <v>35</v>
      </c>
      <c r="G898">
        <v>3</v>
      </c>
      <c r="H898">
        <v>7</v>
      </c>
      <c r="I898">
        <f>Cocina[[#This Row],[Precio Unitario]]*Cocina[[#This Row],[Cantidad Ordenada]]</f>
        <v>105</v>
      </c>
      <c r="J898">
        <f>(Cocina[[#This Row],[Precio Unitario]]-Cocina[[#This Row],[Costo Unitario]])*Cocina[[#This Row],[Cantidad Ordenada]]</f>
        <v>42</v>
      </c>
      <c r="K898" s="4">
        <f>Cocina[[#This Row],[Ganancia neta]]/_xlfn.XLOOKUP(Cocina[[#This Row],[Número de Orden]],Sala[Número de Orden],Sala[Monto total],"fracaso",0,1)</f>
        <v>0.20895522388059701</v>
      </c>
      <c r="L898" t="s">
        <v>608</v>
      </c>
    </row>
    <row r="899" spans="1:12" x14ac:dyDescent="0.25">
      <c r="A899">
        <v>352</v>
      </c>
      <c r="B899">
        <v>1</v>
      </c>
      <c r="C899" t="s">
        <v>261</v>
      </c>
      <c r="D899" t="s">
        <v>625</v>
      </c>
      <c r="E899">
        <v>20</v>
      </c>
      <c r="F899">
        <v>33</v>
      </c>
      <c r="G899">
        <v>3</v>
      </c>
      <c r="H899">
        <v>7</v>
      </c>
      <c r="I899">
        <f>Cocina[[#This Row],[Precio Unitario]]*Cocina[[#This Row],[Cantidad Ordenada]]</f>
        <v>99</v>
      </c>
      <c r="J899">
        <f>(Cocina[[#This Row],[Precio Unitario]]-Cocina[[#This Row],[Costo Unitario]])*Cocina[[#This Row],[Cantidad Ordenada]]</f>
        <v>39</v>
      </c>
      <c r="K899" s="4">
        <f>Cocina[[#This Row],[Ganancia neta]]/_xlfn.XLOOKUP(Cocina[[#This Row],[Número de Orden]],Sala[Número de Orden],Sala[Monto total],"fracaso",0,1)</f>
        <v>0.39393939393939392</v>
      </c>
      <c r="L899" t="s">
        <v>608</v>
      </c>
    </row>
    <row r="900" spans="1:12" x14ac:dyDescent="0.25">
      <c r="A900">
        <v>353</v>
      </c>
      <c r="B900">
        <v>7</v>
      </c>
      <c r="C900" t="s">
        <v>203</v>
      </c>
      <c r="D900" t="s">
        <v>630</v>
      </c>
      <c r="E900">
        <v>13</v>
      </c>
      <c r="F900">
        <v>22</v>
      </c>
      <c r="G900">
        <v>2</v>
      </c>
      <c r="H900">
        <v>50</v>
      </c>
      <c r="I900">
        <f>Cocina[[#This Row],[Precio Unitario]]*Cocina[[#This Row],[Cantidad Ordenada]]</f>
        <v>44</v>
      </c>
      <c r="J900">
        <f>(Cocina[[#This Row],[Precio Unitario]]-Cocina[[#This Row],[Costo Unitario]])*Cocina[[#This Row],[Cantidad Ordenada]]</f>
        <v>18</v>
      </c>
      <c r="K900" s="4">
        <f>Cocina[[#This Row],[Ganancia neta]]/_xlfn.XLOOKUP(Cocina[[#This Row],[Número de Orden]],Sala[Número de Orden],Sala[Monto total],"fracaso",0,1)</f>
        <v>8.4905660377358486E-2</v>
      </c>
      <c r="L900" t="s">
        <v>608</v>
      </c>
    </row>
    <row r="901" spans="1:12" x14ac:dyDescent="0.25">
      <c r="A901">
        <v>353</v>
      </c>
      <c r="B901">
        <v>7</v>
      </c>
      <c r="C901" t="s">
        <v>68</v>
      </c>
      <c r="D901" t="s">
        <v>619</v>
      </c>
      <c r="E901">
        <v>18</v>
      </c>
      <c r="F901">
        <v>30</v>
      </c>
      <c r="G901">
        <v>1</v>
      </c>
      <c r="H901">
        <v>16</v>
      </c>
      <c r="I901">
        <f>Cocina[[#This Row],[Precio Unitario]]*Cocina[[#This Row],[Cantidad Ordenada]]</f>
        <v>30</v>
      </c>
      <c r="J901">
        <f>(Cocina[[#This Row],[Precio Unitario]]-Cocina[[#This Row],[Costo Unitario]])*Cocina[[#This Row],[Cantidad Ordenada]]</f>
        <v>12</v>
      </c>
      <c r="K901" s="4">
        <f>Cocina[[#This Row],[Ganancia neta]]/_xlfn.XLOOKUP(Cocina[[#This Row],[Número de Orden]],Sala[Número de Orden],Sala[Monto total],"fracaso",0,1)</f>
        <v>5.6603773584905662E-2</v>
      </c>
      <c r="L901" t="s">
        <v>607</v>
      </c>
    </row>
    <row r="902" spans="1:12" x14ac:dyDescent="0.25">
      <c r="A902">
        <v>353</v>
      </c>
      <c r="B902">
        <v>7</v>
      </c>
      <c r="C902" t="s">
        <v>26</v>
      </c>
      <c r="D902" t="s">
        <v>628</v>
      </c>
      <c r="E902">
        <v>21</v>
      </c>
      <c r="F902">
        <v>35</v>
      </c>
      <c r="G902">
        <v>2</v>
      </c>
      <c r="H902">
        <v>37</v>
      </c>
      <c r="I902">
        <f>Cocina[[#This Row],[Precio Unitario]]*Cocina[[#This Row],[Cantidad Ordenada]]</f>
        <v>70</v>
      </c>
      <c r="J902">
        <f>(Cocina[[#This Row],[Precio Unitario]]-Cocina[[#This Row],[Costo Unitario]])*Cocina[[#This Row],[Cantidad Ordenada]]</f>
        <v>28</v>
      </c>
      <c r="K902" s="4">
        <f>Cocina[[#This Row],[Ganancia neta]]/_xlfn.XLOOKUP(Cocina[[#This Row],[Número de Orden]],Sala[Número de Orden],Sala[Monto total],"fracaso",0,1)</f>
        <v>0.13207547169811321</v>
      </c>
      <c r="L902" t="s">
        <v>607</v>
      </c>
    </row>
    <row r="903" spans="1:12" x14ac:dyDescent="0.25">
      <c r="A903">
        <v>353</v>
      </c>
      <c r="B903">
        <v>7</v>
      </c>
      <c r="C903" t="s">
        <v>55</v>
      </c>
      <c r="D903" t="s">
        <v>631</v>
      </c>
      <c r="E903">
        <v>20</v>
      </c>
      <c r="F903">
        <v>34</v>
      </c>
      <c r="G903">
        <v>2</v>
      </c>
      <c r="H903">
        <v>25</v>
      </c>
      <c r="I903">
        <f>Cocina[[#This Row],[Precio Unitario]]*Cocina[[#This Row],[Cantidad Ordenada]]</f>
        <v>68</v>
      </c>
      <c r="J903">
        <f>(Cocina[[#This Row],[Precio Unitario]]-Cocina[[#This Row],[Costo Unitario]])*Cocina[[#This Row],[Cantidad Ordenada]]</f>
        <v>28</v>
      </c>
      <c r="K903" s="4">
        <f>Cocina[[#This Row],[Ganancia neta]]/_xlfn.XLOOKUP(Cocina[[#This Row],[Número de Orden]],Sala[Número de Orden],Sala[Monto total],"fracaso",0,1)</f>
        <v>0.13207547169811321</v>
      </c>
      <c r="L903" t="s">
        <v>608</v>
      </c>
    </row>
    <row r="904" spans="1:12" x14ac:dyDescent="0.25">
      <c r="A904">
        <v>354</v>
      </c>
      <c r="B904">
        <v>12</v>
      </c>
      <c r="C904" t="s">
        <v>112</v>
      </c>
      <c r="D904" t="s">
        <v>627</v>
      </c>
      <c r="E904">
        <v>11</v>
      </c>
      <c r="F904">
        <v>19</v>
      </c>
      <c r="G904">
        <v>3</v>
      </c>
      <c r="H904">
        <v>32</v>
      </c>
      <c r="I904">
        <f>Cocina[[#This Row],[Precio Unitario]]*Cocina[[#This Row],[Cantidad Ordenada]]</f>
        <v>57</v>
      </c>
      <c r="J904">
        <f>(Cocina[[#This Row],[Precio Unitario]]-Cocina[[#This Row],[Costo Unitario]])*Cocina[[#This Row],[Cantidad Ordenada]]</f>
        <v>24</v>
      </c>
      <c r="K904" s="4">
        <f>Cocina[[#This Row],[Ganancia neta]]/_xlfn.XLOOKUP(Cocina[[#This Row],[Número de Orden]],Sala[Número de Orden],Sala[Monto total],"fracaso",0,1)</f>
        <v>0.13259668508287292</v>
      </c>
      <c r="L904" t="s">
        <v>608</v>
      </c>
    </row>
    <row r="905" spans="1:12" x14ac:dyDescent="0.25">
      <c r="A905">
        <v>354</v>
      </c>
      <c r="B905">
        <v>12</v>
      </c>
      <c r="C905" t="s">
        <v>247</v>
      </c>
      <c r="D905" t="s">
        <v>629</v>
      </c>
      <c r="E905">
        <v>19</v>
      </c>
      <c r="F905">
        <v>32</v>
      </c>
      <c r="G905">
        <v>2</v>
      </c>
      <c r="H905">
        <v>49</v>
      </c>
      <c r="I905">
        <f>Cocina[[#This Row],[Precio Unitario]]*Cocina[[#This Row],[Cantidad Ordenada]]</f>
        <v>64</v>
      </c>
      <c r="J905">
        <f>(Cocina[[#This Row],[Precio Unitario]]-Cocina[[#This Row],[Costo Unitario]])*Cocina[[#This Row],[Cantidad Ordenada]]</f>
        <v>26</v>
      </c>
      <c r="K905" s="4">
        <f>Cocina[[#This Row],[Ganancia neta]]/_xlfn.XLOOKUP(Cocina[[#This Row],[Número de Orden]],Sala[Número de Orden],Sala[Monto total],"fracaso",0,1)</f>
        <v>0.143646408839779</v>
      </c>
      <c r="L905" t="s">
        <v>608</v>
      </c>
    </row>
    <row r="906" spans="1:12" x14ac:dyDescent="0.25">
      <c r="A906">
        <v>354</v>
      </c>
      <c r="B906">
        <v>12</v>
      </c>
      <c r="C906" t="s">
        <v>79</v>
      </c>
      <c r="D906" t="s">
        <v>635</v>
      </c>
      <c r="E906">
        <v>10</v>
      </c>
      <c r="F906">
        <v>18</v>
      </c>
      <c r="G906">
        <v>2</v>
      </c>
      <c r="H906">
        <v>7</v>
      </c>
      <c r="I906">
        <f>Cocina[[#This Row],[Precio Unitario]]*Cocina[[#This Row],[Cantidad Ordenada]]</f>
        <v>36</v>
      </c>
      <c r="J906">
        <f>(Cocina[[#This Row],[Precio Unitario]]-Cocina[[#This Row],[Costo Unitario]])*Cocina[[#This Row],[Cantidad Ordenada]]</f>
        <v>16</v>
      </c>
      <c r="K906" s="4">
        <f>Cocina[[#This Row],[Ganancia neta]]/_xlfn.XLOOKUP(Cocina[[#This Row],[Número de Orden]],Sala[Número de Orden],Sala[Monto total],"fracaso",0,1)</f>
        <v>8.8397790055248615E-2</v>
      </c>
      <c r="L906" t="s">
        <v>608</v>
      </c>
    </row>
    <row r="907" spans="1:12" x14ac:dyDescent="0.25">
      <c r="A907">
        <v>354</v>
      </c>
      <c r="B907">
        <v>12</v>
      </c>
      <c r="C907" t="s">
        <v>158</v>
      </c>
      <c r="D907" t="s">
        <v>617</v>
      </c>
      <c r="E907">
        <v>14</v>
      </c>
      <c r="F907">
        <v>24</v>
      </c>
      <c r="G907">
        <v>1</v>
      </c>
      <c r="H907">
        <v>49</v>
      </c>
      <c r="I907">
        <f>Cocina[[#This Row],[Precio Unitario]]*Cocina[[#This Row],[Cantidad Ordenada]]</f>
        <v>24</v>
      </c>
      <c r="J907">
        <f>(Cocina[[#This Row],[Precio Unitario]]-Cocina[[#This Row],[Costo Unitario]])*Cocina[[#This Row],[Cantidad Ordenada]]</f>
        <v>10</v>
      </c>
      <c r="K907" s="4">
        <f>Cocina[[#This Row],[Ganancia neta]]/_xlfn.XLOOKUP(Cocina[[#This Row],[Número de Orden]],Sala[Número de Orden],Sala[Monto total],"fracaso",0,1)</f>
        <v>5.5248618784530384E-2</v>
      </c>
      <c r="L907" t="s">
        <v>608</v>
      </c>
    </row>
    <row r="908" spans="1:12" x14ac:dyDescent="0.25">
      <c r="A908">
        <v>355</v>
      </c>
      <c r="B908">
        <v>4</v>
      </c>
      <c r="C908" t="s">
        <v>155</v>
      </c>
      <c r="D908" t="s">
        <v>636</v>
      </c>
      <c r="E908">
        <v>15</v>
      </c>
      <c r="F908">
        <v>26</v>
      </c>
      <c r="G908">
        <v>1</v>
      </c>
      <c r="H908">
        <v>7</v>
      </c>
      <c r="I908">
        <f>Cocina[[#This Row],[Precio Unitario]]*Cocina[[#This Row],[Cantidad Ordenada]]</f>
        <v>26</v>
      </c>
      <c r="J908">
        <f>(Cocina[[#This Row],[Precio Unitario]]-Cocina[[#This Row],[Costo Unitario]])*Cocina[[#This Row],[Cantidad Ordenada]]</f>
        <v>11</v>
      </c>
      <c r="K908" s="4">
        <f>Cocina[[#This Row],[Ganancia neta]]/_xlfn.XLOOKUP(Cocina[[#This Row],[Número de Orden]],Sala[Número de Orden],Sala[Monto total],"fracaso",0,1)</f>
        <v>0.42307692307692307</v>
      </c>
      <c r="L908" t="s">
        <v>608</v>
      </c>
    </row>
    <row r="909" spans="1:12" x14ac:dyDescent="0.25">
      <c r="A909">
        <v>356</v>
      </c>
      <c r="B909">
        <v>1</v>
      </c>
      <c r="C909" t="s">
        <v>79</v>
      </c>
      <c r="D909" t="s">
        <v>635</v>
      </c>
      <c r="E909">
        <v>10</v>
      </c>
      <c r="F909">
        <v>18</v>
      </c>
      <c r="G909">
        <v>2</v>
      </c>
      <c r="H909">
        <v>7</v>
      </c>
      <c r="I909">
        <f>Cocina[[#This Row],[Precio Unitario]]*Cocina[[#This Row],[Cantidad Ordenada]]</f>
        <v>36</v>
      </c>
      <c r="J909">
        <f>(Cocina[[#This Row],[Precio Unitario]]-Cocina[[#This Row],[Costo Unitario]])*Cocina[[#This Row],[Cantidad Ordenada]]</f>
        <v>16</v>
      </c>
      <c r="K909" s="4">
        <f>Cocina[[#This Row],[Ganancia neta]]/_xlfn.XLOOKUP(Cocina[[#This Row],[Número de Orden]],Sala[Número de Orden],Sala[Monto total],"fracaso",0,1)</f>
        <v>0.44444444444444442</v>
      </c>
      <c r="L909" t="s">
        <v>607</v>
      </c>
    </row>
    <row r="910" spans="1:12" x14ac:dyDescent="0.25">
      <c r="A910">
        <v>357</v>
      </c>
      <c r="B910">
        <v>17</v>
      </c>
      <c r="C910" t="s">
        <v>122</v>
      </c>
      <c r="D910" t="s">
        <v>637</v>
      </c>
      <c r="E910">
        <v>15</v>
      </c>
      <c r="F910">
        <v>25</v>
      </c>
      <c r="G910">
        <v>1</v>
      </c>
      <c r="H910">
        <v>12</v>
      </c>
      <c r="I910">
        <f>Cocina[[#This Row],[Precio Unitario]]*Cocina[[#This Row],[Cantidad Ordenada]]</f>
        <v>25</v>
      </c>
      <c r="J910">
        <f>(Cocina[[#This Row],[Precio Unitario]]-Cocina[[#This Row],[Costo Unitario]])*Cocina[[#This Row],[Cantidad Ordenada]]</f>
        <v>10</v>
      </c>
      <c r="K910" s="4">
        <f>Cocina[[#This Row],[Ganancia neta]]/_xlfn.XLOOKUP(Cocina[[#This Row],[Número de Orden]],Sala[Número de Orden],Sala[Monto total],"fracaso",0,1)</f>
        <v>5.9523809523809521E-2</v>
      </c>
      <c r="L910" t="s">
        <v>607</v>
      </c>
    </row>
    <row r="911" spans="1:12" x14ac:dyDescent="0.25">
      <c r="A911">
        <v>357</v>
      </c>
      <c r="B911">
        <v>17</v>
      </c>
      <c r="C911" t="s">
        <v>146</v>
      </c>
      <c r="D911" t="s">
        <v>632</v>
      </c>
      <c r="E911">
        <v>12</v>
      </c>
      <c r="F911">
        <v>20</v>
      </c>
      <c r="G911">
        <v>2</v>
      </c>
      <c r="H911">
        <v>5</v>
      </c>
      <c r="I911">
        <f>Cocina[[#This Row],[Precio Unitario]]*Cocina[[#This Row],[Cantidad Ordenada]]</f>
        <v>40</v>
      </c>
      <c r="J911">
        <f>(Cocina[[#This Row],[Precio Unitario]]-Cocina[[#This Row],[Costo Unitario]])*Cocina[[#This Row],[Cantidad Ordenada]]</f>
        <v>16</v>
      </c>
      <c r="K911" s="4">
        <f>Cocina[[#This Row],[Ganancia neta]]/_xlfn.XLOOKUP(Cocina[[#This Row],[Número de Orden]],Sala[Número de Orden],Sala[Monto total],"fracaso",0,1)</f>
        <v>9.5238095238095233E-2</v>
      </c>
      <c r="L911" t="s">
        <v>608</v>
      </c>
    </row>
    <row r="912" spans="1:12" x14ac:dyDescent="0.25">
      <c r="A912">
        <v>357</v>
      </c>
      <c r="B912">
        <v>17</v>
      </c>
      <c r="C912" t="s">
        <v>106</v>
      </c>
      <c r="D912" t="s">
        <v>621</v>
      </c>
      <c r="E912">
        <v>16</v>
      </c>
      <c r="F912">
        <v>27</v>
      </c>
      <c r="G912">
        <v>3</v>
      </c>
      <c r="H912">
        <v>31</v>
      </c>
      <c r="I912">
        <f>Cocina[[#This Row],[Precio Unitario]]*Cocina[[#This Row],[Cantidad Ordenada]]</f>
        <v>81</v>
      </c>
      <c r="J912">
        <f>(Cocina[[#This Row],[Precio Unitario]]-Cocina[[#This Row],[Costo Unitario]])*Cocina[[#This Row],[Cantidad Ordenada]]</f>
        <v>33</v>
      </c>
      <c r="K912" s="4">
        <f>Cocina[[#This Row],[Ganancia neta]]/_xlfn.XLOOKUP(Cocina[[#This Row],[Número de Orden]],Sala[Número de Orden],Sala[Monto total],"fracaso",0,1)</f>
        <v>0.19642857142857142</v>
      </c>
      <c r="L912" t="s">
        <v>608</v>
      </c>
    </row>
    <row r="913" spans="1:12" x14ac:dyDescent="0.25">
      <c r="A913">
        <v>357</v>
      </c>
      <c r="B913">
        <v>17</v>
      </c>
      <c r="C913" t="s">
        <v>203</v>
      </c>
      <c r="D913" t="s">
        <v>630</v>
      </c>
      <c r="E913">
        <v>13</v>
      </c>
      <c r="F913">
        <v>22</v>
      </c>
      <c r="G913">
        <v>1</v>
      </c>
      <c r="H913">
        <v>48</v>
      </c>
      <c r="I913">
        <f>Cocina[[#This Row],[Precio Unitario]]*Cocina[[#This Row],[Cantidad Ordenada]]</f>
        <v>22</v>
      </c>
      <c r="J913">
        <f>(Cocina[[#This Row],[Precio Unitario]]-Cocina[[#This Row],[Costo Unitario]])*Cocina[[#This Row],[Cantidad Ordenada]]</f>
        <v>9</v>
      </c>
      <c r="K913" s="4">
        <f>Cocina[[#This Row],[Ganancia neta]]/_xlfn.XLOOKUP(Cocina[[#This Row],[Número de Orden]],Sala[Número de Orden],Sala[Monto total],"fracaso",0,1)</f>
        <v>5.3571428571428568E-2</v>
      </c>
      <c r="L913" t="s">
        <v>607</v>
      </c>
    </row>
    <row r="914" spans="1:12" x14ac:dyDescent="0.25">
      <c r="A914">
        <v>358</v>
      </c>
      <c r="B914">
        <v>13</v>
      </c>
      <c r="C914" t="s">
        <v>155</v>
      </c>
      <c r="D914" t="s">
        <v>636</v>
      </c>
      <c r="E914">
        <v>15</v>
      </c>
      <c r="F914">
        <v>26</v>
      </c>
      <c r="G914">
        <v>2</v>
      </c>
      <c r="H914">
        <v>50</v>
      </c>
      <c r="I914">
        <f>Cocina[[#This Row],[Precio Unitario]]*Cocina[[#This Row],[Cantidad Ordenada]]</f>
        <v>52</v>
      </c>
      <c r="J914">
        <f>(Cocina[[#This Row],[Precio Unitario]]-Cocina[[#This Row],[Costo Unitario]])*Cocina[[#This Row],[Cantidad Ordenada]]</f>
        <v>22</v>
      </c>
      <c r="K914" s="4">
        <f>Cocina[[#This Row],[Ganancia neta]]/_xlfn.XLOOKUP(Cocina[[#This Row],[Número de Orden]],Sala[Número de Orden],Sala[Monto total],"fracaso",0,1)</f>
        <v>0.13253012048192772</v>
      </c>
      <c r="L914" t="s">
        <v>607</v>
      </c>
    </row>
    <row r="915" spans="1:12" x14ac:dyDescent="0.25">
      <c r="A915">
        <v>358</v>
      </c>
      <c r="B915">
        <v>13</v>
      </c>
      <c r="C915" t="s">
        <v>79</v>
      </c>
      <c r="D915" t="s">
        <v>635</v>
      </c>
      <c r="E915">
        <v>10</v>
      </c>
      <c r="F915">
        <v>18</v>
      </c>
      <c r="G915">
        <v>3</v>
      </c>
      <c r="H915">
        <v>50</v>
      </c>
      <c r="I915">
        <f>Cocina[[#This Row],[Precio Unitario]]*Cocina[[#This Row],[Cantidad Ordenada]]</f>
        <v>54</v>
      </c>
      <c r="J915">
        <f>(Cocina[[#This Row],[Precio Unitario]]-Cocina[[#This Row],[Costo Unitario]])*Cocina[[#This Row],[Cantidad Ordenada]]</f>
        <v>24</v>
      </c>
      <c r="K915" s="4">
        <f>Cocina[[#This Row],[Ganancia neta]]/_xlfn.XLOOKUP(Cocina[[#This Row],[Número de Orden]],Sala[Número de Orden],Sala[Monto total],"fracaso",0,1)</f>
        <v>0.14457831325301204</v>
      </c>
      <c r="L915" t="s">
        <v>608</v>
      </c>
    </row>
    <row r="916" spans="1:12" x14ac:dyDescent="0.25">
      <c r="A916">
        <v>358</v>
      </c>
      <c r="B916">
        <v>13</v>
      </c>
      <c r="C916" t="s">
        <v>146</v>
      </c>
      <c r="D916" t="s">
        <v>632</v>
      </c>
      <c r="E916">
        <v>12</v>
      </c>
      <c r="F916">
        <v>20</v>
      </c>
      <c r="G916">
        <v>3</v>
      </c>
      <c r="H916">
        <v>52</v>
      </c>
      <c r="I916">
        <f>Cocina[[#This Row],[Precio Unitario]]*Cocina[[#This Row],[Cantidad Ordenada]]</f>
        <v>60</v>
      </c>
      <c r="J916">
        <f>(Cocina[[#This Row],[Precio Unitario]]-Cocina[[#This Row],[Costo Unitario]])*Cocina[[#This Row],[Cantidad Ordenada]]</f>
        <v>24</v>
      </c>
      <c r="K916" s="4">
        <f>Cocina[[#This Row],[Ganancia neta]]/_xlfn.XLOOKUP(Cocina[[#This Row],[Número de Orden]],Sala[Número de Orden],Sala[Monto total],"fracaso",0,1)</f>
        <v>0.14457831325301204</v>
      </c>
      <c r="L916" t="s">
        <v>607</v>
      </c>
    </row>
    <row r="917" spans="1:12" x14ac:dyDescent="0.25">
      <c r="A917">
        <v>359</v>
      </c>
      <c r="B917">
        <v>11</v>
      </c>
      <c r="C917" t="s">
        <v>203</v>
      </c>
      <c r="D917" t="s">
        <v>630</v>
      </c>
      <c r="E917">
        <v>13</v>
      </c>
      <c r="F917">
        <v>22</v>
      </c>
      <c r="G917">
        <v>1</v>
      </c>
      <c r="H917">
        <v>26</v>
      </c>
      <c r="I917">
        <f>Cocina[[#This Row],[Precio Unitario]]*Cocina[[#This Row],[Cantidad Ordenada]]</f>
        <v>22</v>
      </c>
      <c r="J917">
        <f>(Cocina[[#This Row],[Precio Unitario]]-Cocina[[#This Row],[Costo Unitario]])*Cocina[[#This Row],[Cantidad Ordenada]]</f>
        <v>9</v>
      </c>
      <c r="K917" s="4">
        <f>Cocina[[#This Row],[Ganancia neta]]/_xlfn.XLOOKUP(Cocina[[#This Row],[Número de Orden]],Sala[Número de Orden],Sala[Monto total],"fracaso",0,1)</f>
        <v>4.736842105263158E-2</v>
      </c>
      <c r="L917" t="s">
        <v>608</v>
      </c>
    </row>
    <row r="918" spans="1:12" x14ac:dyDescent="0.25">
      <c r="A918">
        <v>359</v>
      </c>
      <c r="B918">
        <v>11</v>
      </c>
      <c r="C918" t="s">
        <v>42</v>
      </c>
      <c r="D918" t="s">
        <v>626</v>
      </c>
      <c r="E918">
        <v>16</v>
      </c>
      <c r="F918">
        <v>28</v>
      </c>
      <c r="G918">
        <v>3</v>
      </c>
      <c r="H918">
        <v>57</v>
      </c>
      <c r="I918">
        <f>Cocina[[#This Row],[Precio Unitario]]*Cocina[[#This Row],[Cantidad Ordenada]]</f>
        <v>84</v>
      </c>
      <c r="J918">
        <f>(Cocina[[#This Row],[Precio Unitario]]-Cocina[[#This Row],[Costo Unitario]])*Cocina[[#This Row],[Cantidad Ordenada]]</f>
        <v>36</v>
      </c>
      <c r="K918" s="4">
        <f>Cocina[[#This Row],[Ganancia neta]]/_xlfn.XLOOKUP(Cocina[[#This Row],[Número de Orden]],Sala[Número de Orden],Sala[Monto total],"fracaso",0,1)</f>
        <v>0.18947368421052632</v>
      </c>
      <c r="L918" t="s">
        <v>608</v>
      </c>
    </row>
    <row r="919" spans="1:12" x14ac:dyDescent="0.25">
      <c r="A919">
        <v>359</v>
      </c>
      <c r="B919">
        <v>11</v>
      </c>
      <c r="C919" t="s">
        <v>38</v>
      </c>
      <c r="D919" t="s">
        <v>624</v>
      </c>
      <c r="E919">
        <v>17</v>
      </c>
      <c r="F919">
        <v>29</v>
      </c>
      <c r="G919">
        <v>2</v>
      </c>
      <c r="H919">
        <v>12</v>
      </c>
      <c r="I919">
        <f>Cocina[[#This Row],[Precio Unitario]]*Cocina[[#This Row],[Cantidad Ordenada]]</f>
        <v>58</v>
      </c>
      <c r="J919">
        <f>(Cocina[[#This Row],[Precio Unitario]]-Cocina[[#This Row],[Costo Unitario]])*Cocina[[#This Row],[Cantidad Ordenada]]</f>
        <v>24</v>
      </c>
      <c r="K919" s="4">
        <f>Cocina[[#This Row],[Ganancia neta]]/_xlfn.XLOOKUP(Cocina[[#This Row],[Número de Orden]],Sala[Número de Orden],Sala[Monto total],"fracaso",0,1)</f>
        <v>0.12631578947368421</v>
      </c>
      <c r="L919" t="s">
        <v>608</v>
      </c>
    </row>
    <row r="920" spans="1:12" x14ac:dyDescent="0.25">
      <c r="A920">
        <v>359</v>
      </c>
      <c r="B920">
        <v>11</v>
      </c>
      <c r="C920" t="s">
        <v>155</v>
      </c>
      <c r="D920" t="s">
        <v>636</v>
      </c>
      <c r="E920">
        <v>15</v>
      </c>
      <c r="F920">
        <v>26</v>
      </c>
      <c r="G920">
        <v>1</v>
      </c>
      <c r="H920">
        <v>50</v>
      </c>
      <c r="I920">
        <f>Cocina[[#This Row],[Precio Unitario]]*Cocina[[#This Row],[Cantidad Ordenada]]</f>
        <v>26</v>
      </c>
      <c r="J920">
        <f>(Cocina[[#This Row],[Precio Unitario]]-Cocina[[#This Row],[Costo Unitario]])*Cocina[[#This Row],[Cantidad Ordenada]]</f>
        <v>11</v>
      </c>
      <c r="K920" s="4">
        <f>Cocina[[#This Row],[Ganancia neta]]/_xlfn.XLOOKUP(Cocina[[#This Row],[Número de Orden]],Sala[Número de Orden],Sala[Monto total],"fracaso",0,1)</f>
        <v>5.7894736842105263E-2</v>
      </c>
      <c r="L920" t="s">
        <v>608</v>
      </c>
    </row>
    <row r="921" spans="1:12" x14ac:dyDescent="0.25">
      <c r="A921">
        <v>360</v>
      </c>
      <c r="B921">
        <v>16</v>
      </c>
      <c r="C921" t="s">
        <v>70</v>
      </c>
      <c r="D921" t="s">
        <v>634</v>
      </c>
      <c r="E921">
        <v>13</v>
      </c>
      <c r="F921">
        <v>21</v>
      </c>
      <c r="G921">
        <v>1</v>
      </c>
      <c r="H921">
        <v>42</v>
      </c>
      <c r="I921">
        <f>Cocina[[#This Row],[Precio Unitario]]*Cocina[[#This Row],[Cantidad Ordenada]]</f>
        <v>21</v>
      </c>
      <c r="J921">
        <f>(Cocina[[#This Row],[Precio Unitario]]-Cocina[[#This Row],[Costo Unitario]])*Cocina[[#This Row],[Cantidad Ordenada]]</f>
        <v>8</v>
      </c>
      <c r="K921" s="4">
        <f>Cocina[[#This Row],[Ganancia neta]]/_xlfn.XLOOKUP(Cocina[[#This Row],[Número de Orden]],Sala[Número de Orden],Sala[Monto total],"fracaso",0,1)</f>
        <v>3.4334763948497854E-2</v>
      </c>
      <c r="L921" t="s">
        <v>607</v>
      </c>
    </row>
    <row r="922" spans="1:12" x14ac:dyDescent="0.25">
      <c r="A922">
        <v>360</v>
      </c>
      <c r="B922">
        <v>16</v>
      </c>
      <c r="C922" t="s">
        <v>68</v>
      </c>
      <c r="D922" t="s">
        <v>619</v>
      </c>
      <c r="E922">
        <v>18</v>
      </c>
      <c r="F922">
        <v>30</v>
      </c>
      <c r="G922">
        <v>3</v>
      </c>
      <c r="H922">
        <v>36</v>
      </c>
      <c r="I922">
        <f>Cocina[[#This Row],[Precio Unitario]]*Cocina[[#This Row],[Cantidad Ordenada]]</f>
        <v>90</v>
      </c>
      <c r="J922">
        <f>(Cocina[[#This Row],[Precio Unitario]]-Cocina[[#This Row],[Costo Unitario]])*Cocina[[#This Row],[Cantidad Ordenada]]</f>
        <v>36</v>
      </c>
      <c r="K922" s="4">
        <f>Cocina[[#This Row],[Ganancia neta]]/_xlfn.XLOOKUP(Cocina[[#This Row],[Número de Orden]],Sala[Número de Orden],Sala[Monto total],"fracaso",0,1)</f>
        <v>0.15450643776824036</v>
      </c>
      <c r="L922" t="s">
        <v>608</v>
      </c>
    </row>
    <row r="923" spans="1:12" x14ac:dyDescent="0.25">
      <c r="A923">
        <v>360</v>
      </c>
      <c r="B923">
        <v>16</v>
      </c>
      <c r="C923" t="s">
        <v>155</v>
      </c>
      <c r="D923" t="s">
        <v>636</v>
      </c>
      <c r="E923">
        <v>15</v>
      </c>
      <c r="F923">
        <v>26</v>
      </c>
      <c r="G923">
        <v>1</v>
      </c>
      <c r="H923">
        <v>51</v>
      </c>
      <c r="I923">
        <f>Cocina[[#This Row],[Precio Unitario]]*Cocina[[#This Row],[Cantidad Ordenada]]</f>
        <v>26</v>
      </c>
      <c r="J923">
        <f>(Cocina[[#This Row],[Precio Unitario]]-Cocina[[#This Row],[Costo Unitario]])*Cocina[[#This Row],[Cantidad Ordenada]]</f>
        <v>11</v>
      </c>
      <c r="K923" s="4">
        <f>Cocina[[#This Row],[Ganancia neta]]/_xlfn.XLOOKUP(Cocina[[#This Row],[Número de Orden]],Sala[Número de Orden],Sala[Monto total],"fracaso",0,1)</f>
        <v>4.7210300429184553E-2</v>
      </c>
      <c r="L923" t="s">
        <v>608</v>
      </c>
    </row>
    <row r="924" spans="1:12" x14ac:dyDescent="0.25">
      <c r="A924">
        <v>360</v>
      </c>
      <c r="B924">
        <v>16</v>
      </c>
      <c r="C924" t="s">
        <v>247</v>
      </c>
      <c r="D924" t="s">
        <v>629</v>
      </c>
      <c r="E924">
        <v>19</v>
      </c>
      <c r="F924">
        <v>32</v>
      </c>
      <c r="G924">
        <v>3</v>
      </c>
      <c r="H924">
        <v>30</v>
      </c>
      <c r="I924">
        <f>Cocina[[#This Row],[Precio Unitario]]*Cocina[[#This Row],[Cantidad Ordenada]]</f>
        <v>96</v>
      </c>
      <c r="J924">
        <f>(Cocina[[#This Row],[Precio Unitario]]-Cocina[[#This Row],[Costo Unitario]])*Cocina[[#This Row],[Cantidad Ordenada]]</f>
        <v>39</v>
      </c>
      <c r="K924" s="4">
        <f>Cocina[[#This Row],[Ganancia neta]]/_xlfn.XLOOKUP(Cocina[[#This Row],[Número de Orden]],Sala[Número de Orden],Sala[Monto total],"fracaso",0,1)</f>
        <v>0.16738197424892703</v>
      </c>
      <c r="L924" t="s">
        <v>608</v>
      </c>
    </row>
    <row r="925" spans="1:12" x14ac:dyDescent="0.25">
      <c r="A925">
        <v>361</v>
      </c>
      <c r="B925">
        <v>16</v>
      </c>
      <c r="C925" t="s">
        <v>38</v>
      </c>
      <c r="D925" t="s">
        <v>624</v>
      </c>
      <c r="E925">
        <v>17</v>
      </c>
      <c r="F925">
        <v>29</v>
      </c>
      <c r="G925">
        <v>1</v>
      </c>
      <c r="H925">
        <v>58</v>
      </c>
      <c r="I925">
        <f>Cocina[[#This Row],[Precio Unitario]]*Cocina[[#This Row],[Cantidad Ordenada]]</f>
        <v>29</v>
      </c>
      <c r="J925">
        <f>(Cocina[[#This Row],[Precio Unitario]]-Cocina[[#This Row],[Costo Unitario]])*Cocina[[#This Row],[Cantidad Ordenada]]</f>
        <v>12</v>
      </c>
      <c r="K925" s="4">
        <f>Cocina[[#This Row],[Ganancia neta]]/_xlfn.XLOOKUP(Cocina[[#This Row],[Número de Orden]],Sala[Número de Orden],Sala[Monto total],"fracaso",0,1)</f>
        <v>0.11881188118811881</v>
      </c>
      <c r="L925" t="s">
        <v>607</v>
      </c>
    </row>
    <row r="926" spans="1:12" x14ac:dyDescent="0.25">
      <c r="A926">
        <v>361</v>
      </c>
      <c r="B926">
        <v>16</v>
      </c>
      <c r="C926" t="s">
        <v>158</v>
      </c>
      <c r="D926" t="s">
        <v>617</v>
      </c>
      <c r="E926">
        <v>14</v>
      </c>
      <c r="F926">
        <v>24</v>
      </c>
      <c r="G926">
        <v>3</v>
      </c>
      <c r="H926">
        <v>54</v>
      </c>
      <c r="I926">
        <f>Cocina[[#This Row],[Precio Unitario]]*Cocina[[#This Row],[Cantidad Ordenada]]</f>
        <v>72</v>
      </c>
      <c r="J926">
        <f>(Cocina[[#This Row],[Precio Unitario]]-Cocina[[#This Row],[Costo Unitario]])*Cocina[[#This Row],[Cantidad Ordenada]]</f>
        <v>30</v>
      </c>
      <c r="K926" s="4">
        <f>Cocina[[#This Row],[Ganancia neta]]/_xlfn.XLOOKUP(Cocina[[#This Row],[Número de Orden]],Sala[Número de Orden],Sala[Monto total],"fracaso",0,1)</f>
        <v>0.29702970297029702</v>
      </c>
      <c r="L926" t="s">
        <v>608</v>
      </c>
    </row>
    <row r="927" spans="1:12" x14ac:dyDescent="0.25">
      <c r="A927">
        <v>362</v>
      </c>
      <c r="B927">
        <v>15</v>
      </c>
      <c r="C927" t="s">
        <v>146</v>
      </c>
      <c r="D927" t="s">
        <v>632</v>
      </c>
      <c r="E927">
        <v>12</v>
      </c>
      <c r="F927">
        <v>20</v>
      </c>
      <c r="G927">
        <v>1</v>
      </c>
      <c r="H927">
        <v>41</v>
      </c>
      <c r="I927">
        <f>Cocina[[#This Row],[Precio Unitario]]*Cocina[[#This Row],[Cantidad Ordenada]]</f>
        <v>20</v>
      </c>
      <c r="J927">
        <f>(Cocina[[#This Row],[Precio Unitario]]-Cocina[[#This Row],[Costo Unitario]])*Cocina[[#This Row],[Cantidad Ordenada]]</f>
        <v>8</v>
      </c>
      <c r="K927" s="4">
        <f>Cocina[[#This Row],[Ganancia neta]]/_xlfn.XLOOKUP(Cocina[[#This Row],[Número de Orden]],Sala[Número de Orden],Sala[Monto total],"fracaso",0,1)</f>
        <v>0.12903225806451613</v>
      </c>
      <c r="L927" t="s">
        <v>607</v>
      </c>
    </row>
    <row r="928" spans="1:12" x14ac:dyDescent="0.25">
      <c r="A928">
        <v>362</v>
      </c>
      <c r="B928">
        <v>15</v>
      </c>
      <c r="C928" t="s">
        <v>158</v>
      </c>
      <c r="D928" t="s">
        <v>617</v>
      </c>
      <c r="E928">
        <v>14</v>
      </c>
      <c r="F928">
        <v>24</v>
      </c>
      <c r="G928">
        <v>1</v>
      </c>
      <c r="H928">
        <v>58</v>
      </c>
      <c r="I928">
        <f>Cocina[[#This Row],[Precio Unitario]]*Cocina[[#This Row],[Cantidad Ordenada]]</f>
        <v>24</v>
      </c>
      <c r="J928">
        <f>(Cocina[[#This Row],[Precio Unitario]]-Cocina[[#This Row],[Costo Unitario]])*Cocina[[#This Row],[Cantidad Ordenada]]</f>
        <v>10</v>
      </c>
      <c r="K928" s="4">
        <f>Cocina[[#This Row],[Ganancia neta]]/_xlfn.XLOOKUP(Cocina[[#This Row],[Número de Orden]],Sala[Número de Orden],Sala[Monto total],"fracaso",0,1)</f>
        <v>0.16129032258064516</v>
      </c>
      <c r="L928" t="s">
        <v>607</v>
      </c>
    </row>
    <row r="929" spans="1:12" x14ac:dyDescent="0.25">
      <c r="A929">
        <v>362</v>
      </c>
      <c r="B929">
        <v>15</v>
      </c>
      <c r="C929" t="s">
        <v>79</v>
      </c>
      <c r="D929" t="s">
        <v>635</v>
      </c>
      <c r="E929">
        <v>10</v>
      </c>
      <c r="F929">
        <v>18</v>
      </c>
      <c r="G929">
        <v>1</v>
      </c>
      <c r="H929">
        <v>24</v>
      </c>
      <c r="I929">
        <f>Cocina[[#This Row],[Precio Unitario]]*Cocina[[#This Row],[Cantidad Ordenada]]</f>
        <v>18</v>
      </c>
      <c r="J929">
        <f>(Cocina[[#This Row],[Precio Unitario]]-Cocina[[#This Row],[Costo Unitario]])*Cocina[[#This Row],[Cantidad Ordenada]]</f>
        <v>8</v>
      </c>
      <c r="K929" s="4">
        <f>Cocina[[#This Row],[Ganancia neta]]/_xlfn.XLOOKUP(Cocina[[#This Row],[Número de Orden]],Sala[Número de Orden],Sala[Monto total],"fracaso",0,1)</f>
        <v>0.12903225806451613</v>
      </c>
      <c r="L929" t="s">
        <v>607</v>
      </c>
    </row>
    <row r="930" spans="1:12" x14ac:dyDescent="0.25">
      <c r="A930">
        <v>363</v>
      </c>
      <c r="B930">
        <v>5</v>
      </c>
      <c r="C930" t="s">
        <v>68</v>
      </c>
      <c r="D930" t="s">
        <v>619</v>
      </c>
      <c r="E930">
        <v>18</v>
      </c>
      <c r="F930">
        <v>30</v>
      </c>
      <c r="G930">
        <v>1</v>
      </c>
      <c r="H930">
        <v>48</v>
      </c>
      <c r="I930">
        <f>Cocina[[#This Row],[Precio Unitario]]*Cocina[[#This Row],[Cantidad Ordenada]]</f>
        <v>30</v>
      </c>
      <c r="J930">
        <f>(Cocina[[#This Row],[Precio Unitario]]-Cocina[[#This Row],[Costo Unitario]])*Cocina[[#This Row],[Cantidad Ordenada]]</f>
        <v>12</v>
      </c>
      <c r="K930" s="4">
        <f>Cocina[[#This Row],[Ganancia neta]]/_xlfn.XLOOKUP(Cocina[[#This Row],[Número de Orden]],Sala[Número de Orden],Sala[Monto total],"fracaso",0,1)</f>
        <v>0.05</v>
      </c>
      <c r="L930" t="s">
        <v>607</v>
      </c>
    </row>
    <row r="931" spans="1:12" x14ac:dyDescent="0.25">
      <c r="A931">
        <v>363</v>
      </c>
      <c r="B931">
        <v>5</v>
      </c>
      <c r="C931" t="s">
        <v>158</v>
      </c>
      <c r="D931" t="s">
        <v>617</v>
      </c>
      <c r="E931">
        <v>14</v>
      </c>
      <c r="F931">
        <v>24</v>
      </c>
      <c r="G931">
        <v>3</v>
      </c>
      <c r="H931">
        <v>41</v>
      </c>
      <c r="I931">
        <f>Cocina[[#This Row],[Precio Unitario]]*Cocina[[#This Row],[Cantidad Ordenada]]</f>
        <v>72</v>
      </c>
      <c r="J931">
        <f>(Cocina[[#This Row],[Precio Unitario]]-Cocina[[#This Row],[Costo Unitario]])*Cocina[[#This Row],[Cantidad Ordenada]]</f>
        <v>30</v>
      </c>
      <c r="K931" s="4">
        <f>Cocina[[#This Row],[Ganancia neta]]/_xlfn.XLOOKUP(Cocina[[#This Row],[Número de Orden]],Sala[Número de Orden],Sala[Monto total],"fracaso",0,1)</f>
        <v>0.125</v>
      </c>
      <c r="L931" t="s">
        <v>608</v>
      </c>
    </row>
    <row r="932" spans="1:12" x14ac:dyDescent="0.25">
      <c r="A932">
        <v>363</v>
      </c>
      <c r="B932">
        <v>5</v>
      </c>
      <c r="C932" t="s">
        <v>73</v>
      </c>
      <c r="D932" t="s">
        <v>623</v>
      </c>
      <c r="E932">
        <v>22</v>
      </c>
      <c r="F932">
        <v>36</v>
      </c>
      <c r="G932">
        <v>2</v>
      </c>
      <c r="H932">
        <v>42</v>
      </c>
      <c r="I932">
        <f>Cocina[[#This Row],[Precio Unitario]]*Cocina[[#This Row],[Cantidad Ordenada]]</f>
        <v>72</v>
      </c>
      <c r="J932">
        <f>(Cocina[[#This Row],[Precio Unitario]]-Cocina[[#This Row],[Costo Unitario]])*Cocina[[#This Row],[Cantidad Ordenada]]</f>
        <v>28</v>
      </c>
      <c r="K932" s="4">
        <f>Cocina[[#This Row],[Ganancia neta]]/_xlfn.XLOOKUP(Cocina[[#This Row],[Número de Orden]],Sala[Número de Orden],Sala[Monto total],"fracaso",0,1)</f>
        <v>0.11666666666666667</v>
      </c>
      <c r="L932" t="s">
        <v>607</v>
      </c>
    </row>
    <row r="933" spans="1:12" x14ac:dyDescent="0.25">
      <c r="A933">
        <v>363</v>
      </c>
      <c r="B933">
        <v>5</v>
      </c>
      <c r="C933" t="s">
        <v>261</v>
      </c>
      <c r="D933" t="s">
        <v>625</v>
      </c>
      <c r="E933">
        <v>20</v>
      </c>
      <c r="F933">
        <v>33</v>
      </c>
      <c r="G933">
        <v>2</v>
      </c>
      <c r="H933">
        <v>18</v>
      </c>
      <c r="I933">
        <f>Cocina[[#This Row],[Precio Unitario]]*Cocina[[#This Row],[Cantidad Ordenada]]</f>
        <v>66</v>
      </c>
      <c r="J933">
        <f>(Cocina[[#This Row],[Precio Unitario]]-Cocina[[#This Row],[Costo Unitario]])*Cocina[[#This Row],[Cantidad Ordenada]]</f>
        <v>26</v>
      </c>
      <c r="K933" s="4">
        <f>Cocina[[#This Row],[Ganancia neta]]/_xlfn.XLOOKUP(Cocina[[#This Row],[Número de Orden]],Sala[Número de Orden],Sala[Monto total],"fracaso",0,1)</f>
        <v>0.10833333333333334</v>
      </c>
      <c r="L933" t="s">
        <v>607</v>
      </c>
    </row>
    <row r="934" spans="1:12" x14ac:dyDescent="0.25">
      <c r="A934">
        <v>364</v>
      </c>
      <c r="B934">
        <v>15</v>
      </c>
      <c r="C934" t="s">
        <v>42</v>
      </c>
      <c r="D934" t="s">
        <v>626</v>
      </c>
      <c r="E934">
        <v>16</v>
      </c>
      <c r="F934">
        <v>28</v>
      </c>
      <c r="G934">
        <v>2</v>
      </c>
      <c r="H934">
        <v>52</v>
      </c>
      <c r="I934">
        <f>Cocina[[#This Row],[Precio Unitario]]*Cocina[[#This Row],[Cantidad Ordenada]]</f>
        <v>56</v>
      </c>
      <c r="J934">
        <f>(Cocina[[#This Row],[Precio Unitario]]-Cocina[[#This Row],[Costo Unitario]])*Cocina[[#This Row],[Cantidad Ordenada]]</f>
        <v>24</v>
      </c>
      <c r="K934" s="4">
        <f>Cocina[[#This Row],[Ganancia neta]]/_xlfn.XLOOKUP(Cocina[[#This Row],[Número de Orden]],Sala[Número de Orden],Sala[Monto total],"fracaso",0,1)</f>
        <v>0.15286624203821655</v>
      </c>
      <c r="L934" t="s">
        <v>607</v>
      </c>
    </row>
    <row r="935" spans="1:12" x14ac:dyDescent="0.25">
      <c r="A935">
        <v>364</v>
      </c>
      <c r="B935">
        <v>15</v>
      </c>
      <c r="C935" t="s">
        <v>203</v>
      </c>
      <c r="D935" t="s">
        <v>630</v>
      </c>
      <c r="E935">
        <v>13</v>
      </c>
      <c r="F935">
        <v>22</v>
      </c>
      <c r="G935">
        <v>1</v>
      </c>
      <c r="H935">
        <v>20</v>
      </c>
      <c r="I935">
        <f>Cocina[[#This Row],[Precio Unitario]]*Cocina[[#This Row],[Cantidad Ordenada]]</f>
        <v>22</v>
      </c>
      <c r="J935">
        <f>(Cocina[[#This Row],[Precio Unitario]]-Cocina[[#This Row],[Costo Unitario]])*Cocina[[#This Row],[Cantidad Ordenada]]</f>
        <v>9</v>
      </c>
      <c r="K935" s="4">
        <f>Cocina[[#This Row],[Ganancia neta]]/_xlfn.XLOOKUP(Cocina[[#This Row],[Número de Orden]],Sala[Número de Orden],Sala[Monto total],"fracaso",0,1)</f>
        <v>5.7324840764331211E-2</v>
      </c>
      <c r="L935" t="s">
        <v>607</v>
      </c>
    </row>
    <row r="936" spans="1:12" x14ac:dyDescent="0.25">
      <c r="A936">
        <v>364</v>
      </c>
      <c r="B936">
        <v>15</v>
      </c>
      <c r="C936" t="s">
        <v>122</v>
      </c>
      <c r="D936" t="s">
        <v>637</v>
      </c>
      <c r="E936">
        <v>15</v>
      </c>
      <c r="F936">
        <v>25</v>
      </c>
      <c r="G936">
        <v>2</v>
      </c>
      <c r="H936">
        <v>14</v>
      </c>
      <c r="I936">
        <f>Cocina[[#This Row],[Precio Unitario]]*Cocina[[#This Row],[Cantidad Ordenada]]</f>
        <v>50</v>
      </c>
      <c r="J936">
        <f>(Cocina[[#This Row],[Precio Unitario]]-Cocina[[#This Row],[Costo Unitario]])*Cocina[[#This Row],[Cantidad Ordenada]]</f>
        <v>20</v>
      </c>
      <c r="K936" s="4">
        <f>Cocina[[#This Row],[Ganancia neta]]/_xlfn.XLOOKUP(Cocina[[#This Row],[Número de Orden]],Sala[Número de Orden],Sala[Monto total],"fracaso",0,1)</f>
        <v>0.12738853503184713</v>
      </c>
      <c r="L936" t="s">
        <v>607</v>
      </c>
    </row>
    <row r="937" spans="1:12" x14ac:dyDescent="0.25">
      <c r="A937">
        <v>364</v>
      </c>
      <c r="B937">
        <v>15</v>
      </c>
      <c r="C937" t="s">
        <v>38</v>
      </c>
      <c r="D937" t="s">
        <v>624</v>
      </c>
      <c r="E937">
        <v>17</v>
      </c>
      <c r="F937">
        <v>29</v>
      </c>
      <c r="G937">
        <v>1</v>
      </c>
      <c r="H937">
        <v>26</v>
      </c>
      <c r="I937">
        <f>Cocina[[#This Row],[Precio Unitario]]*Cocina[[#This Row],[Cantidad Ordenada]]</f>
        <v>29</v>
      </c>
      <c r="J937">
        <f>(Cocina[[#This Row],[Precio Unitario]]-Cocina[[#This Row],[Costo Unitario]])*Cocina[[#This Row],[Cantidad Ordenada]]</f>
        <v>12</v>
      </c>
      <c r="K937" s="4">
        <f>Cocina[[#This Row],[Ganancia neta]]/_xlfn.XLOOKUP(Cocina[[#This Row],[Número de Orden]],Sala[Número de Orden],Sala[Monto total],"fracaso",0,1)</f>
        <v>7.6433121019108277E-2</v>
      </c>
      <c r="L937" t="s">
        <v>607</v>
      </c>
    </row>
    <row r="938" spans="1:12" x14ac:dyDescent="0.25">
      <c r="A938">
        <v>365</v>
      </c>
      <c r="B938">
        <v>4</v>
      </c>
      <c r="C938" t="s">
        <v>73</v>
      </c>
      <c r="D938" t="s">
        <v>623</v>
      </c>
      <c r="E938">
        <v>22</v>
      </c>
      <c r="F938">
        <v>36</v>
      </c>
      <c r="G938">
        <v>3</v>
      </c>
      <c r="H938">
        <v>25</v>
      </c>
      <c r="I938">
        <f>Cocina[[#This Row],[Precio Unitario]]*Cocina[[#This Row],[Cantidad Ordenada]]</f>
        <v>108</v>
      </c>
      <c r="J938">
        <f>(Cocina[[#This Row],[Precio Unitario]]-Cocina[[#This Row],[Costo Unitario]])*Cocina[[#This Row],[Cantidad Ordenada]]</f>
        <v>42</v>
      </c>
      <c r="K938" s="4">
        <f>Cocina[[#This Row],[Ganancia neta]]/_xlfn.XLOOKUP(Cocina[[#This Row],[Número de Orden]],Sala[Número de Orden],Sala[Monto total],"fracaso",0,1)</f>
        <v>0.3888888888888889</v>
      </c>
      <c r="L938" t="s">
        <v>608</v>
      </c>
    </row>
    <row r="939" spans="1:12" x14ac:dyDescent="0.25">
      <c r="A939">
        <v>366</v>
      </c>
      <c r="B939">
        <v>17</v>
      </c>
      <c r="C939" t="s">
        <v>106</v>
      </c>
      <c r="D939" t="s">
        <v>621</v>
      </c>
      <c r="E939">
        <v>16</v>
      </c>
      <c r="F939">
        <v>27</v>
      </c>
      <c r="G939">
        <v>2</v>
      </c>
      <c r="H939">
        <v>30</v>
      </c>
      <c r="I939">
        <f>Cocina[[#This Row],[Precio Unitario]]*Cocina[[#This Row],[Cantidad Ordenada]]</f>
        <v>54</v>
      </c>
      <c r="J939">
        <f>(Cocina[[#This Row],[Precio Unitario]]-Cocina[[#This Row],[Costo Unitario]])*Cocina[[#This Row],[Cantidad Ordenada]]</f>
        <v>22</v>
      </c>
      <c r="K939" s="4">
        <f>Cocina[[#This Row],[Ganancia neta]]/_xlfn.XLOOKUP(Cocina[[#This Row],[Número de Orden]],Sala[Número de Orden],Sala[Monto total],"fracaso",0,1)</f>
        <v>9.2050209205020925E-2</v>
      </c>
      <c r="L939" t="s">
        <v>607</v>
      </c>
    </row>
    <row r="940" spans="1:12" x14ac:dyDescent="0.25">
      <c r="A940">
        <v>366</v>
      </c>
      <c r="B940">
        <v>17</v>
      </c>
      <c r="C940" t="s">
        <v>26</v>
      </c>
      <c r="D940" t="s">
        <v>628</v>
      </c>
      <c r="E940">
        <v>21</v>
      </c>
      <c r="F940">
        <v>35</v>
      </c>
      <c r="G940">
        <v>3</v>
      </c>
      <c r="H940">
        <v>51</v>
      </c>
      <c r="I940">
        <f>Cocina[[#This Row],[Precio Unitario]]*Cocina[[#This Row],[Cantidad Ordenada]]</f>
        <v>105</v>
      </c>
      <c r="J940">
        <f>(Cocina[[#This Row],[Precio Unitario]]-Cocina[[#This Row],[Costo Unitario]])*Cocina[[#This Row],[Cantidad Ordenada]]</f>
        <v>42</v>
      </c>
      <c r="K940" s="4">
        <f>Cocina[[#This Row],[Ganancia neta]]/_xlfn.XLOOKUP(Cocina[[#This Row],[Número de Orden]],Sala[Número de Orden],Sala[Monto total],"fracaso",0,1)</f>
        <v>0.17573221757322174</v>
      </c>
      <c r="L940" t="s">
        <v>608</v>
      </c>
    </row>
    <row r="941" spans="1:12" x14ac:dyDescent="0.25">
      <c r="A941">
        <v>366</v>
      </c>
      <c r="B941">
        <v>17</v>
      </c>
      <c r="C941" t="s">
        <v>48</v>
      </c>
      <c r="D941" t="s">
        <v>622</v>
      </c>
      <c r="E941">
        <v>25</v>
      </c>
      <c r="F941">
        <v>40</v>
      </c>
      <c r="G941">
        <v>2</v>
      </c>
      <c r="H941">
        <v>9</v>
      </c>
      <c r="I941">
        <f>Cocina[[#This Row],[Precio Unitario]]*Cocina[[#This Row],[Cantidad Ordenada]]</f>
        <v>80</v>
      </c>
      <c r="J941">
        <f>(Cocina[[#This Row],[Precio Unitario]]-Cocina[[#This Row],[Costo Unitario]])*Cocina[[#This Row],[Cantidad Ordenada]]</f>
        <v>30</v>
      </c>
      <c r="K941" s="4">
        <f>Cocina[[#This Row],[Ganancia neta]]/_xlfn.XLOOKUP(Cocina[[#This Row],[Número de Orden]],Sala[Número de Orden],Sala[Monto total],"fracaso",0,1)</f>
        <v>0.12552301255230125</v>
      </c>
      <c r="L941" t="s">
        <v>607</v>
      </c>
    </row>
    <row r="942" spans="1:12" x14ac:dyDescent="0.25">
      <c r="A942">
        <v>367</v>
      </c>
      <c r="B942">
        <v>12</v>
      </c>
      <c r="C942" t="s">
        <v>155</v>
      </c>
      <c r="D942" t="s">
        <v>636</v>
      </c>
      <c r="E942">
        <v>15</v>
      </c>
      <c r="F942">
        <v>26</v>
      </c>
      <c r="G942">
        <v>2</v>
      </c>
      <c r="H942">
        <v>34</v>
      </c>
      <c r="I942">
        <f>Cocina[[#This Row],[Precio Unitario]]*Cocina[[#This Row],[Cantidad Ordenada]]</f>
        <v>52</v>
      </c>
      <c r="J942">
        <f>(Cocina[[#This Row],[Precio Unitario]]-Cocina[[#This Row],[Costo Unitario]])*Cocina[[#This Row],[Cantidad Ordenada]]</f>
        <v>22</v>
      </c>
      <c r="K942" s="4">
        <f>Cocina[[#This Row],[Ganancia neta]]/_xlfn.XLOOKUP(Cocina[[#This Row],[Número de Orden]],Sala[Número de Orden],Sala[Monto total],"fracaso",0,1)</f>
        <v>0.21782178217821782</v>
      </c>
      <c r="L942" t="s">
        <v>608</v>
      </c>
    </row>
    <row r="943" spans="1:12" x14ac:dyDescent="0.25">
      <c r="A943">
        <v>367</v>
      </c>
      <c r="B943">
        <v>12</v>
      </c>
      <c r="C943" t="s">
        <v>38</v>
      </c>
      <c r="D943" t="s">
        <v>624</v>
      </c>
      <c r="E943">
        <v>17</v>
      </c>
      <c r="F943">
        <v>29</v>
      </c>
      <c r="G943">
        <v>1</v>
      </c>
      <c r="H943">
        <v>26</v>
      </c>
      <c r="I943">
        <f>Cocina[[#This Row],[Precio Unitario]]*Cocina[[#This Row],[Cantidad Ordenada]]</f>
        <v>29</v>
      </c>
      <c r="J943">
        <f>(Cocina[[#This Row],[Precio Unitario]]-Cocina[[#This Row],[Costo Unitario]])*Cocina[[#This Row],[Cantidad Ordenada]]</f>
        <v>12</v>
      </c>
      <c r="K943" s="4">
        <f>Cocina[[#This Row],[Ganancia neta]]/_xlfn.XLOOKUP(Cocina[[#This Row],[Número de Orden]],Sala[Número de Orden],Sala[Monto total],"fracaso",0,1)</f>
        <v>0.11881188118811881</v>
      </c>
      <c r="L943" t="s">
        <v>608</v>
      </c>
    </row>
    <row r="944" spans="1:12" x14ac:dyDescent="0.25">
      <c r="A944">
        <v>367</v>
      </c>
      <c r="B944">
        <v>12</v>
      </c>
      <c r="C944" t="s">
        <v>146</v>
      </c>
      <c r="D944" t="s">
        <v>632</v>
      </c>
      <c r="E944">
        <v>12</v>
      </c>
      <c r="F944">
        <v>20</v>
      </c>
      <c r="G944">
        <v>1</v>
      </c>
      <c r="H944">
        <v>13</v>
      </c>
      <c r="I944">
        <f>Cocina[[#This Row],[Precio Unitario]]*Cocina[[#This Row],[Cantidad Ordenada]]</f>
        <v>20</v>
      </c>
      <c r="J944">
        <f>(Cocina[[#This Row],[Precio Unitario]]-Cocina[[#This Row],[Costo Unitario]])*Cocina[[#This Row],[Cantidad Ordenada]]</f>
        <v>8</v>
      </c>
      <c r="K944" s="4">
        <f>Cocina[[#This Row],[Ganancia neta]]/_xlfn.XLOOKUP(Cocina[[#This Row],[Número de Orden]],Sala[Número de Orden],Sala[Monto total],"fracaso",0,1)</f>
        <v>7.9207920792079209E-2</v>
      </c>
      <c r="L944" t="s">
        <v>608</v>
      </c>
    </row>
    <row r="945" spans="1:12" x14ac:dyDescent="0.25">
      <c r="A945">
        <v>368</v>
      </c>
      <c r="B945">
        <v>13</v>
      </c>
      <c r="C945" t="s">
        <v>261</v>
      </c>
      <c r="D945" t="s">
        <v>625</v>
      </c>
      <c r="E945">
        <v>20</v>
      </c>
      <c r="F945">
        <v>33</v>
      </c>
      <c r="G945">
        <v>3</v>
      </c>
      <c r="H945">
        <v>45</v>
      </c>
      <c r="I945">
        <f>Cocina[[#This Row],[Precio Unitario]]*Cocina[[#This Row],[Cantidad Ordenada]]</f>
        <v>99</v>
      </c>
      <c r="J945">
        <f>(Cocina[[#This Row],[Precio Unitario]]-Cocina[[#This Row],[Costo Unitario]])*Cocina[[#This Row],[Cantidad Ordenada]]</f>
        <v>39</v>
      </c>
      <c r="K945" s="4">
        <f>Cocina[[#This Row],[Ganancia neta]]/_xlfn.XLOOKUP(Cocina[[#This Row],[Número de Orden]],Sala[Número de Orden],Sala[Monto total],"fracaso",0,1)</f>
        <v>0.31707317073170732</v>
      </c>
      <c r="L945" t="s">
        <v>607</v>
      </c>
    </row>
    <row r="946" spans="1:12" x14ac:dyDescent="0.25">
      <c r="A946">
        <v>368</v>
      </c>
      <c r="B946">
        <v>13</v>
      </c>
      <c r="C946" t="s">
        <v>158</v>
      </c>
      <c r="D946" t="s">
        <v>617</v>
      </c>
      <c r="E946">
        <v>14</v>
      </c>
      <c r="F946">
        <v>24</v>
      </c>
      <c r="G946">
        <v>1</v>
      </c>
      <c r="H946">
        <v>40</v>
      </c>
      <c r="I946">
        <f>Cocina[[#This Row],[Precio Unitario]]*Cocina[[#This Row],[Cantidad Ordenada]]</f>
        <v>24</v>
      </c>
      <c r="J946">
        <f>(Cocina[[#This Row],[Precio Unitario]]-Cocina[[#This Row],[Costo Unitario]])*Cocina[[#This Row],[Cantidad Ordenada]]</f>
        <v>10</v>
      </c>
      <c r="K946" s="4">
        <f>Cocina[[#This Row],[Ganancia neta]]/_xlfn.XLOOKUP(Cocina[[#This Row],[Número de Orden]],Sala[Número de Orden],Sala[Monto total],"fracaso",0,1)</f>
        <v>8.1300813008130079E-2</v>
      </c>
      <c r="L946" t="s">
        <v>608</v>
      </c>
    </row>
    <row r="947" spans="1:12" x14ac:dyDescent="0.25">
      <c r="A947">
        <v>369</v>
      </c>
      <c r="B947">
        <v>20</v>
      </c>
      <c r="C947" t="s">
        <v>116</v>
      </c>
      <c r="D947" t="s">
        <v>620</v>
      </c>
      <c r="E947">
        <v>19</v>
      </c>
      <c r="F947">
        <v>31</v>
      </c>
      <c r="G947">
        <v>2</v>
      </c>
      <c r="H947">
        <v>7</v>
      </c>
      <c r="I947">
        <f>Cocina[[#This Row],[Precio Unitario]]*Cocina[[#This Row],[Cantidad Ordenada]]</f>
        <v>62</v>
      </c>
      <c r="J947">
        <f>(Cocina[[#This Row],[Precio Unitario]]-Cocina[[#This Row],[Costo Unitario]])*Cocina[[#This Row],[Cantidad Ordenada]]</f>
        <v>24</v>
      </c>
      <c r="K947" s="4">
        <f>Cocina[[#This Row],[Ganancia neta]]/_xlfn.XLOOKUP(Cocina[[#This Row],[Número de Orden]],Sala[Número de Orden],Sala[Monto total],"fracaso",0,1)</f>
        <v>9.9173553719008267E-2</v>
      </c>
      <c r="L947" t="s">
        <v>608</v>
      </c>
    </row>
    <row r="948" spans="1:12" x14ac:dyDescent="0.25">
      <c r="A948">
        <v>369</v>
      </c>
      <c r="B948">
        <v>20</v>
      </c>
      <c r="C948" t="s">
        <v>200</v>
      </c>
      <c r="D948" t="s">
        <v>633</v>
      </c>
      <c r="E948">
        <v>14</v>
      </c>
      <c r="F948">
        <v>23</v>
      </c>
      <c r="G948">
        <v>2</v>
      </c>
      <c r="H948">
        <v>7</v>
      </c>
      <c r="I948">
        <f>Cocina[[#This Row],[Precio Unitario]]*Cocina[[#This Row],[Cantidad Ordenada]]</f>
        <v>46</v>
      </c>
      <c r="J948">
        <f>(Cocina[[#This Row],[Precio Unitario]]-Cocina[[#This Row],[Costo Unitario]])*Cocina[[#This Row],[Cantidad Ordenada]]</f>
        <v>18</v>
      </c>
      <c r="K948" s="4">
        <f>Cocina[[#This Row],[Ganancia neta]]/_xlfn.XLOOKUP(Cocina[[#This Row],[Número de Orden]],Sala[Número de Orden],Sala[Monto total],"fracaso",0,1)</f>
        <v>7.43801652892562E-2</v>
      </c>
      <c r="L948" t="s">
        <v>608</v>
      </c>
    </row>
    <row r="949" spans="1:12" x14ac:dyDescent="0.25">
      <c r="A949">
        <v>369</v>
      </c>
      <c r="B949">
        <v>20</v>
      </c>
      <c r="C949" t="s">
        <v>42</v>
      </c>
      <c r="D949" t="s">
        <v>626</v>
      </c>
      <c r="E949">
        <v>16</v>
      </c>
      <c r="F949">
        <v>28</v>
      </c>
      <c r="G949">
        <v>2</v>
      </c>
      <c r="H949">
        <v>8</v>
      </c>
      <c r="I949">
        <f>Cocina[[#This Row],[Precio Unitario]]*Cocina[[#This Row],[Cantidad Ordenada]]</f>
        <v>56</v>
      </c>
      <c r="J949">
        <f>(Cocina[[#This Row],[Precio Unitario]]-Cocina[[#This Row],[Costo Unitario]])*Cocina[[#This Row],[Cantidad Ordenada]]</f>
        <v>24</v>
      </c>
      <c r="K949" s="4">
        <f>Cocina[[#This Row],[Ganancia neta]]/_xlfn.XLOOKUP(Cocina[[#This Row],[Número de Orden]],Sala[Número de Orden],Sala[Monto total],"fracaso",0,1)</f>
        <v>9.9173553719008267E-2</v>
      </c>
      <c r="L949" t="s">
        <v>608</v>
      </c>
    </row>
    <row r="950" spans="1:12" x14ac:dyDescent="0.25">
      <c r="A950">
        <v>369</v>
      </c>
      <c r="B950">
        <v>20</v>
      </c>
      <c r="C950" t="s">
        <v>155</v>
      </c>
      <c r="D950" t="s">
        <v>636</v>
      </c>
      <c r="E950">
        <v>15</v>
      </c>
      <c r="F950">
        <v>26</v>
      </c>
      <c r="G950">
        <v>3</v>
      </c>
      <c r="H950">
        <v>20</v>
      </c>
      <c r="I950">
        <f>Cocina[[#This Row],[Precio Unitario]]*Cocina[[#This Row],[Cantidad Ordenada]]</f>
        <v>78</v>
      </c>
      <c r="J950">
        <f>(Cocina[[#This Row],[Precio Unitario]]-Cocina[[#This Row],[Costo Unitario]])*Cocina[[#This Row],[Cantidad Ordenada]]</f>
        <v>33</v>
      </c>
      <c r="K950" s="4">
        <f>Cocina[[#This Row],[Ganancia neta]]/_xlfn.XLOOKUP(Cocina[[#This Row],[Número de Orden]],Sala[Número de Orden],Sala[Monto total],"fracaso",0,1)</f>
        <v>0.13636363636363635</v>
      </c>
      <c r="L950" t="s">
        <v>608</v>
      </c>
    </row>
    <row r="951" spans="1:12" x14ac:dyDescent="0.25">
      <c r="A951">
        <v>370</v>
      </c>
      <c r="B951">
        <v>13</v>
      </c>
      <c r="C951" t="s">
        <v>73</v>
      </c>
      <c r="D951" t="s">
        <v>623</v>
      </c>
      <c r="E951">
        <v>22</v>
      </c>
      <c r="F951">
        <v>36</v>
      </c>
      <c r="G951">
        <v>2</v>
      </c>
      <c r="H951">
        <v>33</v>
      </c>
      <c r="I951">
        <f>Cocina[[#This Row],[Precio Unitario]]*Cocina[[#This Row],[Cantidad Ordenada]]</f>
        <v>72</v>
      </c>
      <c r="J951">
        <f>(Cocina[[#This Row],[Precio Unitario]]-Cocina[[#This Row],[Costo Unitario]])*Cocina[[#This Row],[Cantidad Ordenada]]</f>
        <v>28</v>
      </c>
      <c r="K951" s="4">
        <f>Cocina[[#This Row],[Ganancia neta]]/_xlfn.XLOOKUP(Cocina[[#This Row],[Número de Orden]],Sala[Número de Orden],Sala[Monto total],"fracaso",0,1)</f>
        <v>0.3888888888888889</v>
      </c>
      <c r="L951" t="s">
        <v>608</v>
      </c>
    </row>
    <row r="952" spans="1:12" x14ac:dyDescent="0.25">
      <c r="A952">
        <v>371</v>
      </c>
      <c r="B952">
        <v>4</v>
      </c>
      <c r="C952" t="s">
        <v>116</v>
      </c>
      <c r="D952" t="s">
        <v>620</v>
      </c>
      <c r="E952">
        <v>19</v>
      </c>
      <c r="F952">
        <v>31</v>
      </c>
      <c r="G952">
        <v>2</v>
      </c>
      <c r="H952">
        <v>11</v>
      </c>
      <c r="I952">
        <f>Cocina[[#This Row],[Precio Unitario]]*Cocina[[#This Row],[Cantidad Ordenada]]</f>
        <v>62</v>
      </c>
      <c r="J952">
        <f>(Cocina[[#This Row],[Precio Unitario]]-Cocina[[#This Row],[Costo Unitario]])*Cocina[[#This Row],[Cantidad Ordenada]]</f>
        <v>24</v>
      </c>
      <c r="K952" s="4">
        <f>Cocina[[#This Row],[Ganancia neta]]/_xlfn.XLOOKUP(Cocina[[#This Row],[Número de Orden]],Sala[Número de Orden],Sala[Monto total],"fracaso",0,1)</f>
        <v>0.12</v>
      </c>
      <c r="L952" t="s">
        <v>608</v>
      </c>
    </row>
    <row r="953" spans="1:12" x14ac:dyDescent="0.25">
      <c r="A953">
        <v>371</v>
      </c>
      <c r="B953">
        <v>4</v>
      </c>
      <c r="C953" t="s">
        <v>73</v>
      </c>
      <c r="D953" t="s">
        <v>623</v>
      </c>
      <c r="E953">
        <v>22</v>
      </c>
      <c r="F953">
        <v>36</v>
      </c>
      <c r="G953">
        <v>1</v>
      </c>
      <c r="H953">
        <v>13</v>
      </c>
      <c r="I953">
        <f>Cocina[[#This Row],[Precio Unitario]]*Cocina[[#This Row],[Cantidad Ordenada]]</f>
        <v>36</v>
      </c>
      <c r="J953">
        <f>(Cocina[[#This Row],[Precio Unitario]]-Cocina[[#This Row],[Costo Unitario]])*Cocina[[#This Row],[Cantidad Ordenada]]</f>
        <v>14</v>
      </c>
      <c r="K953" s="4">
        <f>Cocina[[#This Row],[Ganancia neta]]/_xlfn.XLOOKUP(Cocina[[#This Row],[Número de Orden]],Sala[Número de Orden],Sala[Monto total],"fracaso",0,1)</f>
        <v>7.0000000000000007E-2</v>
      </c>
      <c r="L953" t="s">
        <v>607</v>
      </c>
    </row>
    <row r="954" spans="1:12" x14ac:dyDescent="0.25">
      <c r="A954">
        <v>371</v>
      </c>
      <c r="B954">
        <v>4</v>
      </c>
      <c r="C954" t="s">
        <v>42</v>
      </c>
      <c r="D954" t="s">
        <v>626</v>
      </c>
      <c r="E954">
        <v>16</v>
      </c>
      <c r="F954">
        <v>28</v>
      </c>
      <c r="G954">
        <v>2</v>
      </c>
      <c r="H954">
        <v>11</v>
      </c>
      <c r="I954">
        <f>Cocina[[#This Row],[Precio Unitario]]*Cocina[[#This Row],[Cantidad Ordenada]]</f>
        <v>56</v>
      </c>
      <c r="J954">
        <f>(Cocina[[#This Row],[Precio Unitario]]-Cocina[[#This Row],[Costo Unitario]])*Cocina[[#This Row],[Cantidad Ordenada]]</f>
        <v>24</v>
      </c>
      <c r="K954" s="4">
        <f>Cocina[[#This Row],[Ganancia neta]]/_xlfn.XLOOKUP(Cocina[[#This Row],[Número de Orden]],Sala[Número de Orden],Sala[Monto total],"fracaso",0,1)</f>
        <v>0.12</v>
      </c>
      <c r="L954" t="s">
        <v>607</v>
      </c>
    </row>
    <row r="955" spans="1:12" x14ac:dyDescent="0.25">
      <c r="A955">
        <v>371</v>
      </c>
      <c r="B955">
        <v>4</v>
      </c>
      <c r="C955" t="s">
        <v>200</v>
      </c>
      <c r="D955" t="s">
        <v>633</v>
      </c>
      <c r="E955">
        <v>14</v>
      </c>
      <c r="F955">
        <v>23</v>
      </c>
      <c r="G955">
        <v>2</v>
      </c>
      <c r="H955">
        <v>14</v>
      </c>
      <c r="I955">
        <f>Cocina[[#This Row],[Precio Unitario]]*Cocina[[#This Row],[Cantidad Ordenada]]</f>
        <v>46</v>
      </c>
      <c r="J955">
        <f>(Cocina[[#This Row],[Precio Unitario]]-Cocina[[#This Row],[Costo Unitario]])*Cocina[[#This Row],[Cantidad Ordenada]]</f>
        <v>18</v>
      </c>
      <c r="K955" s="4">
        <f>Cocina[[#This Row],[Ganancia neta]]/_xlfn.XLOOKUP(Cocina[[#This Row],[Número de Orden]],Sala[Número de Orden],Sala[Monto total],"fracaso",0,1)</f>
        <v>0.09</v>
      </c>
      <c r="L955" t="s">
        <v>608</v>
      </c>
    </row>
    <row r="956" spans="1:12" x14ac:dyDescent="0.25">
      <c r="A956">
        <v>372</v>
      </c>
      <c r="B956">
        <v>14</v>
      </c>
      <c r="C956" t="s">
        <v>79</v>
      </c>
      <c r="D956" t="s">
        <v>635</v>
      </c>
      <c r="E956">
        <v>10</v>
      </c>
      <c r="F956">
        <v>18</v>
      </c>
      <c r="G956">
        <v>2</v>
      </c>
      <c r="H956">
        <v>22</v>
      </c>
      <c r="I956">
        <f>Cocina[[#This Row],[Precio Unitario]]*Cocina[[#This Row],[Cantidad Ordenada]]</f>
        <v>36</v>
      </c>
      <c r="J956">
        <f>(Cocina[[#This Row],[Precio Unitario]]-Cocina[[#This Row],[Costo Unitario]])*Cocina[[#This Row],[Cantidad Ordenada]]</f>
        <v>16</v>
      </c>
      <c r="K956" s="4">
        <f>Cocina[[#This Row],[Ganancia neta]]/_xlfn.XLOOKUP(Cocina[[#This Row],[Número de Orden]],Sala[Número de Orden],Sala[Monto total],"fracaso",0,1)</f>
        <v>0.44444444444444442</v>
      </c>
      <c r="L956" t="s">
        <v>607</v>
      </c>
    </row>
    <row r="957" spans="1:12" x14ac:dyDescent="0.25">
      <c r="A957">
        <v>373</v>
      </c>
      <c r="B957">
        <v>19</v>
      </c>
      <c r="C957" t="s">
        <v>70</v>
      </c>
      <c r="D957" t="s">
        <v>634</v>
      </c>
      <c r="E957">
        <v>13</v>
      </c>
      <c r="F957">
        <v>21</v>
      </c>
      <c r="G957">
        <v>1</v>
      </c>
      <c r="H957">
        <v>41</v>
      </c>
      <c r="I957">
        <f>Cocina[[#This Row],[Precio Unitario]]*Cocina[[#This Row],[Cantidad Ordenada]]</f>
        <v>21</v>
      </c>
      <c r="J957">
        <f>(Cocina[[#This Row],[Precio Unitario]]-Cocina[[#This Row],[Costo Unitario]])*Cocina[[#This Row],[Cantidad Ordenada]]</f>
        <v>8</v>
      </c>
      <c r="K957" s="4">
        <f>Cocina[[#This Row],[Ganancia neta]]/_xlfn.XLOOKUP(Cocina[[#This Row],[Número de Orden]],Sala[Número de Orden],Sala[Monto total],"fracaso",0,1)</f>
        <v>0.05</v>
      </c>
      <c r="L957" t="s">
        <v>608</v>
      </c>
    </row>
    <row r="958" spans="1:12" x14ac:dyDescent="0.25">
      <c r="A958">
        <v>373</v>
      </c>
      <c r="B958">
        <v>19</v>
      </c>
      <c r="C958" t="s">
        <v>26</v>
      </c>
      <c r="D958" t="s">
        <v>628</v>
      </c>
      <c r="E958">
        <v>21</v>
      </c>
      <c r="F958">
        <v>35</v>
      </c>
      <c r="G958">
        <v>1</v>
      </c>
      <c r="H958">
        <v>49</v>
      </c>
      <c r="I958">
        <f>Cocina[[#This Row],[Precio Unitario]]*Cocina[[#This Row],[Cantidad Ordenada]]</f>
        <v>35</v>
      </c>
      <c r="J958">
        <f>(Cocina[[#This Row],[Precio Unitario]]-Cocina[[#This Row],[Costo Unitario]])*Cocina[[#This Row],[Cantidad Ordenada]]</f>
        <v>14</v>
      </c>
      <c r="K958" s="4">
        <f>Cocina[[#This Row],[Ganancia neta]]/_xlfn.XLOOKUP(Cocina[[#This Row],[Número de Orden]],Sala[Número de Orden],Sala[Monto total],"fracaso",0,1)</f>
        <v>8.7499999999999994E-2</v>
      </c>
      <c r="L958" t="s">
        <v>607</v>
      </c>
    </row>
    <row r="959" spans="1:12" x14ac:dyDescent="0.25">
      <c r="A959">
        <v>373</v>
      </c>
      <c r="B959">
        <v>19</v>
      </c>
      <c r="C959" t="s">
        <v>203</v>
      </c>
      <c r="D959" t="s">
        <v>630</v>
      </c>
      <c r="E959">
        <v>13</v>
      </c>
      <c r="F959">
        <v>22</v>
      </c>
      <c r="G959">
        <v>2</v>
      </c>
      <c r="H959">
        <v>17</v>
      </c>
      <c r="I959">
        <f>Cocina[[#This Row],[Precio Unitario]]*Cocina[[#This Row],[Cantidad Ordenada]]</f>
        <v>44</v>
      </c>
      <c r="J959">
        <f>(Cocina[[#This Row],[Precio Unitario]]-Cocina[[#This Row],[Costo Unitario]])*Cocina[[#This Row],[Cantidad Ordenada]]</f>
        <v>18</v>
      </c>
      <c r="K959" s="4">
        <f>Cocina[[#This Row],[Ganancia neta]]/_xlfn.XLOOKUP(Cocina[[#This Row],[Número de Orden]],Sala[Número de Orden],Sala[Monto total],"fracaso",0,1)</f>
        <v>0.1125</v>
      </c>
      <c r="L959" t="s">
        <v>608</v>
      </c>
    </row>
    <row r="960" spans="1:12" x14ac:dyDescent="0.25">
      <c r="A960">
        <v>373</v>
      </c>
      <c r="B960">
        <v>19</v>
      </c>
      <c r="C960" t="s">
        <v>146</v>
      </c>
      <c r="D960" t="s">
        <v>632</v>
      </c>
      <c r="E960">
        <v>12</v>
      </c>
      <c r="F960">
        <v>20</v>
      </c>
      <c r="G960">
        <v>3</v>
      </c>
      <c r="H960">
        <v>9</v>
      </c>
      <c r="I960">
        <f>Cocina[[#This Row],[Precio Unitario]]*Cocina[[#This Row],[Cantidad Ordenada]]</f>
        <v>60</v>
      </c>
      <c r="J960">
        <f>(Cocina[[#This Row],[Precio Unitario]]-Cocina[[#This Row],[Costo Unitario]])*Cocina[[#This Row],[Cantidad Ordenada]]</f>
        <v>24</v>
      </c>
      <c r="K960" s="4">
        <f>Cocina[[#This Row],[Ganancia neta]]/_xlfn.XLOOKUP(Cocina[[#This Row],[Número de Orden]],Sala[Número de Orden],Sala[Monto total],"fracaso",0,1)</f>
        <v>0.15</v>
      </c>
      <c r="L960" t="s">
        <v>608</v>
      </c>
    </row>
    <row r="961" spans="1:12" x14ac:dyDescent="0.25">
      <c r="A961">
        <v>374</v>
      </c>
      <c r="B961">
        <v>18</v>
      </c>
      <c r="C961" t="s">
        <v>26</v>
      </c>
      <c r="D961" t="s">
        <v>628</v>
      </c>
      <c r="E961">
        <v>21</v>
      </c>
      <c r="F961">
        <v>35</v>
      </c>
      <c r="G961">
        <v>1</v>
      </c>
      <c r="H961">
        <v>9</v>
      </c>
      <c r="I961">
        <f>Cocina[[#This Row],[Precio Unitario]]*Cocina[[#This Row],[Cantidad Ordenada]]</f>
        <v>35</v>
      </c>
      <c r="J961">
        <f>(Cocina[[#This Row],[Precio Unitario]]-Cocina[[#This Row],[Costo Unitario]])*Cocina[[#This Row],[Cantidad Ordenada]]</f>
        <v>14</v>
      </c>
      <c r="K961" s="4">
        <f>Cocina[[#This Row],[Ganancia neta]]/_xlfn.XLOOKUP(Cocina[[#This Row],[Número de Orden]],Sala[Número de Orden],Sala[Monto total],"fracaso",0,1)</f>
        <v>0.4</v>
      </c>
      <c r="L961" t="s">
        <v>608</v>
      </c>
    </row>
    <row r="962" spans="1:12" x14ac:dyDescent="0.25">
      <c r="A962">
        <v>375</v>
      </c>
      <c r="B962">
        <v>18</v>
      </c>
      <c r="C962" t="s">
        <v>116</v>
      </c>
      <c r="D962" t="s">
        <v>620</v>
      </c>
      <c r="E962">
        <v>19</v>
      </c>
      <c r="F962">
        <v>31</v>
      </c>
      <c r="G962">
        <v>3</v>
      </c>
      <c r="H962">
        <v>27</v>
      </c>
      <c r="I962">
        <f>Cocina[[#This Row],[Precio Unitario]]*Cocina[[#This Row],[Cantidad Ordenada]]</f>
        <v>93</v>
      </c>
      <c r="J962">
        <f>(Cocina[[#This Row],[Precio Unitario]]-Cocina[[#This Row],[Costo Unitario]])*Cocina[[#This Row],[Cantidad Ordenada]]</f>
        <v>36</v>
      </c>
      <c r="K962" s="4">
        <f>Cocina[[#This Row],[Ganancia neta]]/_xlfn.XLOOKUP(Cocina[[#This Row],[Número de Orden]],Sala[Número de Orden],Sala[Monto total],"fracaso",0,1)</f>
        <v>0.38709677419354838</v>
      </c>
      <c r="L962" t="s">
        <v>607</v>
      </c>
    </row>
    <row r="963" spans="1:12" x14ac:dyDescent="0.25">
      <c r="A963">
        <v>376</v>
      </c>
      <c r="B963">
        <v>16</v>
      </c>
      <c r="C963" t="s">
        <v>200</v>
      </c>
      <c r="D963" t="s">
        <v>633</v>
      </c>
      <c r="E963">
        <v>14</v>
      </c>
      <c r="F963">
        <v>23</v>
      </c>
      <c r="G963">
        <v>2</v>
      </c>
      <c r="H963">
        <v>5</v>
      </c>
      <c r="I963">
        <f>Cocina[[#This Row],[Precio Unitario]]*Cocina[[#This Row],[Cantidad Ordenada]]</f>
        <v>46</v>
      </c>
      <c r="J963">
        <f>(Cocina[[#This Row],[Precio Unitario]]-Cocina[[#This Row],[Costo Unitario]])*Cocina[[#This Row],[Cantidad Ordenada]]</f>
        <v>18</v>
      </c>
      <c r="K963" s="4">
        <f>Cocina[[#This Row],[Ganancia neta]]/_xlfn.XLOOKUP(Cocina[[#This Row],[Número de Orden]],Sala[Número de Orden],Sala[Monto total],"fracaso",0,1)</f>
        <v>0.39130434782608697</v>
      </c>
      <c r="L963" t="s">
        <v>608</v>
      </c>
    </row>
    <row r="964" spans="1:12" x14ac:dyDescent="0.25">
      <c r="A964">
        <v>377</v>
      </c>
      <c r="B964">
        <v>5</v>
      </c>
      <c r="C964" t="s">
        <v>55</v>
      </c>
      <c r="D964" t="s">
        <v>631</v>
      </c>
      <c r="E964">
        <v>20</v>
      </c>
      <c r="F964">
        <v>34</v>
      </c>
      <c r="G964">
        <v>2</v>
      </c>
      <c r="H964">
        <v>13</v>
      </c>
      <c r="I964">
        <f>Cocina[[#This Row],[Precio Unitario]]*Cocina[[#This Row],[Cantidad Ordenada]]</f>
        <v>68</v>
      </c>
      <c r="J964">
        <f>(Cocina[[#This Row],[Precio Unitario]]-Cocina[[#This Row],[Costo Unitario]])*Cocina[[#This Row],[Cantidad Ordenada]]</f>
        <v>28</v>
      </c>
      <c r="K964" s="4">
        <f>Cocina[[#This Row],[Ganancia neta]]/_xlfn.XLOOKUP(Cocina[[#This Row],[Número de Orden]],Sala[Número de Orden],Sala[Monto total],"fracaso",0,1)</f>
        <v>0.28000000000000003</v>
      </c>
      <c r="L964" t="s">
        <v>607</v>
      </c>
    </row>
    <row r="965" spans="1:12" x14ac:dyDescent="0.25">
      <c r="A965">
        <v>377</v>
      </c>
      <c r="B965">
        <v>5</v>
      </c>
      <c r="C965" t="s">
        <v>247</v>
      </c>
      <c r="D965" t="s">
        <v>629</v>
      </c>
      <c r="E965">
        <v>19</v>
      </c>
      <c r="F965">
        <v>32</v>
      </c>
      <c r="G965">
        <v>1</v>
      </c>
      <c r="H965">
        <v>33</v>
      </c>
      <c r="I965">
        <f>Cocina[[#This Row],[Precio Unitario]]*Cocina[[#This Row],[Cantidad Ordenada]]</f>
        <v>32</v>
      </c>
      <c r="J965">
        <f>(Cocina[[#This Row],[Precio Unitario]]-Cocina[[#This Row],[Costo Unitario]])*Cocina[[#This Row],[Cantidad Ordenada]]</f>
        <v>13</v>
      </c>
      <c r="K965" s="4">
        <f>Cocina[[#This Row],[Ganancia neta]]/_xlfn.XLOOKUP(Cocina[[#This Row],[Número de Orden]],Sala[Número de Orden],Sala[Monto total],"fracaso",0,1)</f>
        <v>0.13</v>
      </c>
      <c r="L965" t="s">
        <v>607</v>
      </c>
    </row>
    <row r="966" spans="1:12" x14ac:dyDescent="0.25">
      <c r="A966">
        <v>378</v>
      </c>
      <c r="B966">
        <v>3</v>
      </c>
      <c r="C966" t="s">
        <v>68</v>
      </c>
      <c r="D966" t="s">
        <v>619</v>
      </c>
      <c r="E966">
        <v>18</v>
      </c>
      <c r="F966">
        <v>30</v>
      </c>
      <c r="G966">
        <v>1</v>
      </c>
      <c r="H966">
        <v>14</v>
      </c>
      <c r="I966">
        <f>Cocina[[#This Row],[Precio Unitario]]*Cocina[[#This Row],[Cantidad Ordenada]]</f>
        <v>30</v>
      </c>
      <c r="J966">
        <f>(Cocina[[#This Row],[Precio Unitario]]-Cocina[[#This Row],[Costo Unitario]])*Cocina[[#This Row],[Cantidad Ordenada]]</f>
        <v>12</v>
      </c>
      <c r="K966" s="4">
        <f>Cocina[[#This Row],[Ganancia neta]]/_xlfn.XLOOKUP(Cocina[[#This Row],[Número de Orden]],Sala[Número de Orden],Sala[Monto total],"fracaso",0,1)</f>
        <v>0.24489795918367346</v>
      </c>
      <c r="L966" t="s">
        <v>608</v>
      </c>
    </row>
    <row r="967" spans="1:12" x14ac:dyDescent="0.25">
      <c r="A967">
        <v>378</v>
      </c>
      <c r="B967">
        <v>3</v>
      </c>
      <c r="C967" t="s">
        <v>112</v>
      </c>
      <c r="D967" t="s">
        <v>627</v>
      </c>
      <c r="E967">
        <v>11</v>
      </c>
      <c r="F967">
        <v>19</v>
      </c>
      <c r="G967">
        <v>1</v>
      </c>
      <c r="H967">
        <v>7</v>
      </c>
      <c r="I967">
        <f>Cocina[[#This Row],[Precio Unitario]]*Cocina[[#This Row],[Cantidad Ordenada]]</f>
        <v>19</v>
      </c>
      <c r="J967">
        <f>(Cocina[[#This Row],[Precio Unitario]]-Cocina[[#This Row],[Costo Unitario]])*Cocina[[#This Row],[Cantidad Ordenada]]</f>
        <v>8</v>
      </c>
      <c r="K967" s="4">
        <f>Cocina[[#This Row],[Ganancia neta]]/_xlfn.XLOOKUP(Cocina[[#This Row],[Número de Orden]],Sala[Número de Orden],Sala[Monto total],"fracaso",0,1)</f>
        <v>0.16326530612244897</v>
      </c>
      <c r="L967" t="s">
        <v>608</v>
      </c>
    </row>
    <row r="968" spans="1:12" x14ac:dyDescent="0.25">
      <c r="A968">
        <v>379</v>
      </c>
      <c r="B968">
        <v>4</v>
      </c>
      <c r="C968" t="s">
        <v>26</v>
      </c>
      <c r="D968" t="s">
        <v>628</v>
      </c>
      <c r="E968">
        <v>21</v>
      </c>
      <c r="F968">
        <v>35</v>
      </c>
      <c r="G968">
        <v>2</v>
      </c>
      <c r="H968">
        <v>6</v>
      </c>
      <c r="I968">
        <f>Cocina[[#This Row],[Precio Unitario]]*Cocina[[#This Row],[Cantidad Ordenada]]</f>
        <v>70</v>
      </c>
      <c r="J968">
        <f>(Cocina[[#This Row],[Precio Unitario]]-Cocina[[#This Row],[Costo Unitario]])*Cocina[[#This Row],[Cantidad Ordenada]]</f>
        <v>28</v>
      </c>
      <c r="K968" s="4">
        <f>Cocina[[#This Row],[Ganancia neta]]/_xlfn.XLOOKUP(Cocina[[#This Row],[Número de Orden]],Sala[Número de Orden],Sala[Monto total],"fracaso",0,1)</f>
        <v>0.4</v>
      </c>
      <c r="L968" t="s">
        <v>607</v>
      </c>
    </row>
    <row r="969" spans="1:12" x14ac:dyDescent="0.25">
      <c r="A969">
        <v>380</v>
      </c>
      <c r="B969">
        <v>5</v>
      </c>
      <c r="C969" t="s">
        <v>261</v>
      </c>
      <c r="D969" t="s">
        <v>625</v>
      </c>
      <c r="E969">
        <v>20</v>
      </c>
      <c r="F969">
        <v>33</v>
      </c>
      <c r="G969">
        <v>3</v>
      </c>
      <c r="H969">
        <v>58</v>
      </c>
      <c r="I969">
        <f>Cocina[[#This Row],[Precio Unitario]]*Cocina[[#This Row],[Cantidad Ordenada]]</f>
        <v>99</v>
      </c>
      <c r="J969">
        <f>(Cocina[[#This Row],[Precio Unitario]]-Cocina[[#This Row],[Costo Unitario]])*Cocina[[#This Row],[Cantidad Ordenada]]</f>
        <v>39</v>
      </c>
      <c r="K969" s="4">
        <f>Cocina[[#This Row],[Ganancia neta]]/_xlfn.XLOOKUP(Cocina[[#This Row],[Número de Orden]],Sala[Número de Orden],Sala[Monto total],"fracaso",0,1)</f>
        <v>0.28467153284671531</v>
      </c>
      <c r="L969" t="s">
        <v>607</v>
      </c>
    </row>
    <row r="970" spans="1:12" x14ac:dyDescent="0.25">
      <c r="A970">
        <v>380</v>
      </c>
      <c r="B970">
        <v>5</v>
      </c>
      <c r="C970" t="s">
        <v>112</v>
      </c>
      <c r="D970" t="s">
        <v>627</v>
      </c>
      <c r="E970">
        <v>11</v>
      </c>
      <c r="F970">
        <v>19</v>
      </c>
      <c r="G970">
        <v>2</v>
      </c>
      <c r="H970">
        <v>35</v>
      </c>
      <c r="I970">
        <f>Cocina[[#This Row],[Precio Unitario]]*Cocina[[#This Row],[Cantidad Ordenada]]</f>
        <v>38</v>
      </c>
      <c r="J970">
        <f>(Cocina[[#This Row],[Precio Unitario]]-Cocina[[#This Row],[Costo Unitario]])*Cocina[[#This Row],[Cantidad Ordenada]]</f>
        <v>16</v>
      </c>
      <c r="K970" s="4">
        <f>Cocina[[#This Row],[Ganancia neta]]/_xlfn.XLOOKUP(Cocina[[#This Row],[Número de Orden]],Sala[Número de Orden],Sala[Monto total],"fracaso",0,1)</f>
        <v>0.11678832116788321</v>
      </c>
      <c r="L970" t="s">
        <v>607</v>
      </c>
    </row>
    <row r="971" spans="1:12" x14ac:dyDescent="0.25">
      <c r="A971">
        <v>381</v>
      </c>
      <c r="B971">
        <v>4</v>
      </c>
      <c r="C971" t="s">
        <v>155</v>
      </c>
      <c r="D971" t="s">
        <v>636</v>
      </c>
      <c r="E971">
        <v>15</v>
      </c>
      <c r="F971">
        <v>26</v>
      </c>
      <c r="G971">
        <v>3</v>
      </c>
      <c r="H971">
        <v>35</v>
      </c>
      <c r="I971">
        <f>Cocina[[#This Row],[Precio Unitario]]*Cocina[[#This Row],[Cantidad Ordenada]]</f>
        <v>78</v>
      </c>
      <c r="J971">
        <f>(Cocina[[#This Row],[Precio Unitario]]-Cocina[[#This Row],[Costo Unitario]])*Cocina[[#This Row],[Cantidad Ordenada]]</f>
        <v>33</v>
      </c>
      <c r="K971" s="4">
        <f>Cocina[[#This Row],[Ganancia neta]]/_xlfn.XLOOKUP(Cocina[[#This Row],[Número de Orden]],Sala[Número de Orden],Sala[Monto total],"fracaso",0,1)</f>
        <v>0.22916666666666666</v>
      </c>
      <c r="L971" t="s">
        <v>607</v>
      </c>
    </row>
    <row r="972" spans="1:12" x14ac:dyDescent="0.25">
      <c r="A972">
        <v>381</v>
      </c>
      <c r="B972">
        <v>4</v>
      </c>
      <c r="C972" t="s">
        <v>261</v>
      </c>
      <c r="D972" t="s">
        <v>625</v>
      </c>
      <c r="E972">
        <v>20</v>
      </c>
      <c r="F972">
        <v>33</v>
      </c>
      <c r="G972">
        <v>2</v>
      </c>
      <c r="H972">
        <v>12</v>
      </c>
      <c r="I972">
        <f>Cocina[[#This Row],[Precio Unitario]]*Cocina[[#This Row],[Cantidad Ordenada]]</f>
        <v>66</v>
      </c>
      <c r="J972">
        <f>(Cocina[[#This Row],[Precio Unitario]]-Cocina[[#This Row],[Costo Unitario]])*Cocina[[#This Row],[Cantidad Ordenada]]</f>
        <v>26</v>
      </c>
      <c r="K972" s="4">
        <f>Cocina[[#This Row],[Ganancia neta]]/_xlfn.XLOOKUP(Cocina[[#This Row],[Número de Orden]],Sala[Número de Orden],Sala[Monto total],"fracaso",0,1)</f>
        <v>0.18055555555555555</v>
      </c>
      <c r="L972" t="s">
        <v>607</v>
      </c>
    </row>
    <row r="973" spans="1:12" x14ac:dyDescent="0.25">
      <c r="A973">
        <v>382</v>
      </c>
      <c r="B973">
        <v>20</v>
      </c>
      <c r="C973" t="s">
        <v>38</v>
      </c>
      <c r="D973" t="s">
        <v>624</v>
      </c>
      <c r="E973">
        <v>17</v>
      </c>
      <c r="F973">
        <v>29</v>
      </c>
      <c r="G973">
        <v>3</v>
      </c>
      <c r="H973">
        <v>54</v>
      </c>
      <c r="I973">
        <f>Cocina[[#This Row],[Precio Unitario]]*Cocina[[#This Row],[Cantidad Ordenada]]</f>
        <v>87</v>
      </c>
      <c r="J973">
        <f>(Cocina[[#This Row],[Precio Unitario]]-Cocina[[#This Row],[Costo Unitario]])*Cocina[[#This Row],[Cantidad Ordenada]]</f>
        <v>36</v>
      </c>
      <c r="K973" s="4">
        <f>Cocina[[#This Row],[Ganancia neta]]/_xlfn.XLOOKUP(Cocina[[#This Row],[Número de Orden]],Sala[Número de Orden],Sala[Monto total],"fracaso",0,1)</f>
        <v>0.41379310344827586</v>
      </c>
      <c r="L973" t="s">
        <v>608</v>
      </c>
    </row>
    <row r="974" spans="1:12" x14ac:dyDescent="0.25">
      <c r="A974">
        <v>383</v>
      </c>
      <c r="B974">
        <v>6</v>
      </c>
      <c r="C974" t="s">
        <v>73</v>
      </c>
      <c r="D974" t="s">
        <v>623</v>
      </c>
      <c r="E974">
        <v>22</v>
      </c>
      <c r="F974">
        <v>36</v>
      </c>
      <c r="G974">
        <v>3</v>
      </c>
      <c r="H974">
        <v>9</v>
      </c>
      <c r="I974">
        <f>Cocina[[#This Row],[Precio Unitario]]*Cocina[[#This Row],[Cantidad Ordenada]]</f>
        <v>108</v>
      </c>
      <c r="J974">
        <f>(Cocina[[#This Row],[Precio Unitario]]-Cocina[[#This Row],[Costo Unitario]])*Cocina[[#This Row],[Cantidad Ordenada]]</f>
        <v>42</v>
      </c>
      <c r="K974" s="4">
        <f>Cocina[[#This Row],[Ganancia neta]]/_xlfn.XLOOKUP(Cocina[[#This Row],[Número de Orden]],Sala[Número de Orden],Sala[Monto total],"fracaso",0,1)</f>
        <v>0.3888888888888889</v>
      </c>
      <c r="L974" t="s">
        <v>608</v>
      </c>
    </row>
    <row r="975" spans="1:12" x14ac:dyDescent="0.25">
      <c r="A975">
        <v>384</v>
      </c>
      <c r="B975">
        <v>1</v>
      </c>
      <c r="C975" t="s">
        <v>79</v>
      </c>
      <c r="D975" t="s">
        <v>635</v>
      </c>
      <c r="E975">
        <v>10</v>
      </c>
      <c r="F975">
        <v>18</v>
      </c>
      <c r="G975">
        <v>2</v>
      </c>
      <c r="H975">
        <v>26</v>
      </c>
      <c r="I975">
        <f>Cocina[[#This Row],[Precio Unitario]]*Cocina[[#This Row],[Cantidad Ordenada]]</f>
        <v>36</v>
      </c>
      <c r="J975">
        <f>(Cocina[[#This Row],[Precio Unitario]]-Cocina[[#This Row],[Costo Unitario]])*Cocina[[#This Row],[Cantidad Ordenada]]</f>
        <v>16</v>
      </c>
      <c r="K975" s="4">
        <f>Cocina[[#This Row],[Ganancia neta]]/_xlfn.XLOOKUP(Cocina[[#This Row],[Número de Orden]],Sala[Número de Orden],Sala[Monto total],"fracaso",0,1)</f>
        <v>0.13333333333333333</v>
      </c>
      <c r="L975" t="s">
        <v>607</v>
      </c>
    </row>
    <row r="976" spans="1:12" x14ac:dyDescent="0.25">
      <c r="A976">
        <v>384</v>
      </c>
      <c r="B976">
        <v>1</v>
      </c>
      <c r="C976" t="s">
        <v>112</v>
      </c>
      <c r="D976" t="s">
        <v>627</v>
      </c>
      <c r="E976">
        <v>11</v>
      </c>
      <c r="F976">
        <v>19</v>
      </c>
      <c r="G976">
        <v>3</v>
      </c>
      <c r="H976">
        <v>35</v>
      </c>
      <c r="I976">
        <f>Cocina[[#This Row],[Precio Unitario]]*Cocina[[#This Row],[Cantidad Ordenada]]</f>
        <v>57</v>
      </c>
      <c r="J976">
        <f>(Cocina[[#This Row],[Precio Unitario]]-Cocina[[#This Row],[Costo Unitario]])*Cocina[[#This Row],[Cantidad Ordenada]]</f>
        <v>24</v>
      </c>
      <c r="K976" s="4">
        <f>Cocina[[#This Row],[Ganancia neta]]/_xlfn.XLOOKUP(Cocina[[#This Row],[Número de Orden]],Sala[Número de Orden],Sala[Monto total],"fracaso",0,1)</f>
        <v>0.2</v>
      </c>
      <c r="L976" t="s">
        <v>608</v>
      </c>
    </row>
    <row r="977" spans="1:12" x14ac:dyDescent="0.25">
      <c r="A977">
        <v>384</v>
      </c>
      <c r="B977">
        <v>1</v>
      </c>
      <c r="C977" t="s">
        <v>106</v>
      </c>
      <c r="D977" t="s">
        <v>621</v>
      </c>
      <c r="E977">
        <v>16</v>
      </c>
      <c r="F977">
        <v>27</v>
      </c>
      <c r="G977">
        <v>1</v>
      </c>
      <c r="H977">
        <v>49</v>
      </c>
      <c r="I977">
        <f>Cocina[[#This Row],[Precio Unitario]]*Cocina[[#This Row],[Cantidad Ordenada]]</f>
        <v>27</v>
      </c>
      <c r="J977">
        <f>(Cocina[[#This Row],[Precio Unitario]]-Cocina[[#This Row],[Costo Unitario]])*Cocina[[#This Row],[Cantidad Ordenada]]</f>
        <v>11</v>
      </c>
      <c r="K977" s="4">
        <f>Cocina[[#This Row],[Ganancia neta]]/_xlfn.XLOOKUP(Cocina[[#This Row],[Número de Orden]],Sala[Número de Orden],Sala[Monto total],"fracaso",0,1)</f>
        <v>9.166666666666666E-2</v>
      </c>
      <c r="L977" t="s">
        <v>608</v>
      </c>
    </row>
    <row r="978" spans="1:12" x14ac:dyDescent="0.25">
      <c r="A978">
        <v>385</v>
      </c>
      <c r="B978">
        <v>6</v>
      </c>
      <c r="C978" t="s">
        <v>68</v>
      </c>
      <c r="D978" t="s">
        <v>619</v>
      </c>
      <c r="E978">
        <v>18</v>
      </c>
      <c r="F978">
        <v>30</v>
      </c>
      <c r="G978">
        <v>2</v>
      </c>
      <c r="H978">
        <v>22</v>
      </c>
      <c r="I978">
        <f>Cocina[[#This Row],[Precio Unitario]]*Cocina[[#This Row],[Cantidad Ordenada]]</f>
        <v>60</v>
      </c>
      <c r="J978">
        <f>(Cocina[[#This Row],[Precio Unitario]]-Cocina[[#This Row],[Costo Unitario]])*Cocina[[#This Row],[Cantidad Ordenada]]</f>
        <v>24</v>
      </c>
      <c r="K978" s="4">
        <f>Cocina[[#This Row],[Ganancia neta]]/_xlfn.XLOOKUP(Cocina[[#This Row],[Número de Orden]],Sala[Número de Orden],Sala[Monto total],"fracaso",0,1)</f>
        <v>0.4</v>
      </c>
      <c r="L978" t="s">
        <v>607</v>
      </c>
    </row>
    <row r="979" spans="1:12" x14ac:dyDescent="0.25">
      <c r="A979">
        <v>386</v>
      </c>
      <c r="B979">
        <v>5</v>
      </c>
      <c r="C979" t="s">
        <v>261</v>
      </c>
      <c r="D979" t="s">
        <v>625</v>
      </c>
      <c r="E979">
        <v>20</v>
      </c>
      <c r="F979">
        <v>33</v>
      </c>
      <c r="G979">
        <v>3</v>
      </c>
      <c r="H979">
        <v>40</v>
      </c>
      <c r="I979">
        <f>Cocina[[#This Row],[Precio Unitario]]*Cocina[[#This Row],[Cantidad Ordenada]]</f>
        <v>99</v>
      </c>
      <c r="J979">
        <f>(Cocina[[#This Row],[Precio Unitario]]-Cocina[[#This Row],[Costo Unitario]])*Cocina[[#This Row],[Cantidad Ordenada]]</f>
        <v>39</v>
      </c>
      <c r="K979" s="4">
        <f>Cocina[[#This Row],[Ganancia neta]]/_xlfn.XLOOKUP(Cocina[[#This Row],[Número de Orden]],Sala[Número de Orden],Sala[Monto total],"fracaso",0,1)</f>
        <v>0.39393939393939392</v>
      </c>
      <c r="L979" t="s">
        <v>608</v>
      </c>
    </row>
    <row r="980" spans="1:12" x14ac:dyDescent="0.25">
      <c r="A980">
        <v>387</v>
      </c>
      <c r="B980">
        <v>6</v>
      </c>
      <c r="C980" t="s">
        <v>116</v>
      </c>
      <c r="D980" t="s">
        <v>620</v>
      </c>
      <c r="E980">
        <v>19</v>
      </c>
      <c r="F980">
        <v>31</v>
      </c>
      <c r="G980">
        <v>3</v>
      </c>
      <c r="H980">
        <v>18</v>
      </c>
      <c r="I980">
        <f>Cocina[[#This Row],[Precio Unitario]]*Cocina[[#This Row],[Cantidad Ordenada]]</f>
        <v>93</v>
      </c>
      <c r="J980">
        <f>(Cocina[[#This Row],[Precio Unitario]]-Cocina[[#This Row],[Costo Unitario]])*Cocina[[#This Row],[Cantidad Ordenada]]</f>
        <v>36</v>
      </c>
      <c r="K980" s="4">
        <f>Cocina[[#This Row],[Ganancia neta]]/_xlfn.XLOOKUP(Cocina[[#This Row],[Número de Orden]],Sala[Número de Orden],Sala[Monto total],"fracaso",0,1)</f>
        <v>0.38709677419354838</v>
      </c>
      <c r="L980" t="s">
        <v>608</v>
      </c>
    </row>
    <row r="981" spans="1:12" x14ac:dyDescent="0.25">
      <c r="A981">
        <v>388</v>
      </c>
      <c r="B981">
        <v>18</v>
      </c>
      <c r="C981" t="s">
        <v>116</v>
      </c>
      <c r="D981" t="s">
        <v>620</v>
      </c>
      <c r="E981">
        <v>19</v>
      </c>
      <c r="F981">
        <v>31</v>
      </c>
      <c r="G981">
        <v>2</v>
      </c>
      <c r="H981">
        <v>52</v>
      </c>
      <c r="I981">
        <f>Cocina[[#This Row],[Precio Unitario]]*Cocina[[#This Row],[Cantidad Ordenada]]</f>
        <v>62</v>
      </c>
      <c r="J981">
        <f>(Cocina[[#This Row],[Precio Unitario]]-Cocina[[#This Row],[Costo Unitario]])*Cocina[[#This Row],[Cantidad Ordenada]]</f>
        <v>24</v>
      </c>
      <c r="K981" s="4">
        <f>Cocina[[#This Row],[Ganancia neta]]/_xlfn.XLOOKUP(Cocina[[#This Row],[Número de Orden]],Sala[Número de Orden],Sala[Monto total],"fracaso",0,1)</f>
        <v>8.247422680412371E-2</v>
      </c>
      <c r="L981" t="s">
        <v>608</v>
      </c>
    </row>
    <row r="982" spans="1:12" x14ac:dyDescent="0.25">
      <c r="A982">
        <v>388</v>
      </c>
      <c r="B982">
        <v>18</v>
      </c>
      <c r="C982" t="s">
        <v>73</v>
      </c>
      <c r="D982" t="s">
        <v>623</v>
      </c>
      <c r="E982">
        <v>22</v>
      </c>
      <c r="F982">
        <v>36</v>
      </c>
      <c r="G982">
        <v>2</v>
      </c>
      <c r="H982">
        <v>37</v>
      </c>
      <c r="I982">
        <f>Cocina[[#This Row],[Precio Unitario]]*Cocina[[#This Row],[Cantidad Ordenada]]</f>
        <v>72</v>
      </c>
      <c r="J982">
        <f>(Cocina[[#This Row],[Precio Unitario]]-Cocina[[#This Row],[Costo Unitario]])*Cocina[[#This Row],[Cantidad Ordenada]]</f>
        <v>28</v>
      </c>
      <c r="K982" s="4">
        <f>Cocina[[#This Row],[Ganancia neta]]/_xlfn.XLOOKUP(Cocina[[#This Row],[Número de Orden]],Sala[Número de Orden],Sala[Monto total],"fracaso",0,1)</f>
        <v>9.6219931271477668E-2</v>
      </c>
      <c r="L982" t="s">
        <v>607</v>
      </c>
    </row>
    <row r="983" spans="1:12" x14ac:dyDescent="0.25">
      <c r="A983">
        <v>388</v>
      </c>
      <c r="B983">
        <v>18</v>
      </c>
      <c r="C983" t="s">
        <v>38</v>
      </c>
      <c r="D983" t="s">
        <v>624</v>
      </c>
      <c r="E983">
        <v>17</v>
      </c>
      <c r="F983">
        <v>29</v>
      </c>
      <c r="G983">
        <v>2</v>
      </c>
      <c r="H983">
        <v>31</v>
      </c>
      <c r="I983">
        <f>Cocina[[#This Row],[Precio Unitario]]*Cocina[[#This Row],[Cantidad Ordenada]]</f>
        <v>58</v>
      </c>
      <c r="J983">
        <f>(Cocina[[#This Row],[Precio Unitario]]-Cocina[[#This Row],[Costo Unitario]])*Cocina[[#This Row],[Cantidad Ordenada]]</f>
        <v>24</v>
      </c>
      <c r="K983" s="4">
        <f>Cocina[[#This Row],[Ganancia neta]]/_xlfn.XLOOKUP(Cocina[[#This Row],[Número de Orden]],Sala[Número de Orden],Sala[Monto total],"fracaso",0,1)</f>
        <v>8.247422680412371E-2</v>
      </c>
      <c r="L983" t="s">
        <v>608</v>
      </c>
    </row>
    <row r="984" spans="1:12" x14ac:dyDescent="0.25">
      <c r="A984">
        <v>388</v>
      </c>
      <c r="B984">
        <v>18</v>
      </c>
      <c r="C984" t="s">
        <v>261</v>
      </c>
      <c r="D984" t="s">
        <v>625</v>
      </c>
      <c r="E984">
        <v>20</v>
      </c>
      <c r="F984">
        <v>33</v>
      </c>
      <c r="G984">
        <v>3</v>
      </c>
      <c r="H984">
        <v>51</v>
      </c>
      <c r="I984">
        <f>Cocina[[#This Row],[Precio Unitario]]*Cocina[[#This Row],[Cantidad Ordenada]]</f>
        <v>99</v>
      </c>
      <c r="J984">
        <f>(Cocina[[#This Row],[Precio Unitario]]-Cocina[[#This Row],[Costo Unitario]])*Cocina[[#This Row],[Cantidad Ordenada]]</f>
        <v>39</v>
      </c>
      <c r="K984" s="4">
        <f>Cocina[[#This Row],[Ganancia neta]]/_xlfn.XLOOKUP(Cocina[[#This Row],[Número de Orden]],Sala[Número de Orden],Sala[Monto total],"fracaso",0,1)</f>
        <v>0.13402061855670103</v>
      </c>
      <c r="L984" t="s">
        <v>608</v>
      </c>
    </row>
    <row r="985" spans="1:12" x14ac:dyDescent="0.25">
      <c r="A985">
        <v>389</v>
      </c>
      <c r="B985">
        <v>19</v>
      </c>
      <c r="C985" t="s">
        <v>261</v>
      </c>
      <c r="D985" t="s">
        <v>625</v>
      </c>
      <c r="E985">
        <v>20</v>
      </c>
      <c r="F985">
        <v>33</v>
      </c>
      <c r="G985">
        <v>1</v>
      </c>
      <c r="H985">
        <v>24</v>
      </c>
      <c r="I985">
        <f>Cocina[[#This Row],[Precio Unitario]]*Cocina[[#This Row],[Cantidad Ordenada]]</f>
        <v>33</v>
      </c>
      <c r="J985">
        <f>(Cocina[[#This Row],[Precio Unitario]]-Cocina[[#This Row],[Costo Unitario]])*Cocina[[#This Row],[Cantidad Ordenada]]</f>
        <v>13</v>
      </c>
      <c r="K985" s="4">
        <f>Cocina[[#This Row],[Ganancia neta]]/_xlfn.XLOOKUP(Cocina[[#This Row],[Número de Orden]],Sala[Número de Orden],Sala[Monto total],"fracaso",0,1)</f>
        <v>0.39393939393939392</v>
      </c>
      <c r="L985" t="s">
        <v>607</v>
      </c>
    </row>
    <row r="986" spans="1:12" x14ac:dyDescent="0.25">
      <c r="A986">
        <v>390</v>
      </c>
      <c r="B986">
        <v>9</v>
      </c>
      <c r="C986" t="s">
        <v>203</v>
      </c>
      <c r="D986" t="s">
        <v>630</v>
      </c>
      <c r="E986">
        <v>13</v>
      </c>
      <c r="F986">
        <v>22</v>
      </c>
      <c r="G986">
        <v>2</v>
      </c>
      <c r="H986">
        <v>52</v>
      </c>
      <c r="I986">
        <f>Cocina[[#This Row],[Precio Unitario]]*Cocina[[#This Row],[Cantidad Ordenada]]</f>
        <v>44</v>
      </c>
      <c r="J986">
        <f>(Cocina[[#This Row],[Precio Unitario]]-Cocina[[#This Row],[Costo Unitario]])*Cocina[[#This Row],[Cantidad Ordenada]]</f>
        <v>18</v>
      </c>
      <c r="K986" s="4">
        <f>Cocina[[#This Row],[Ganancia neta]]/_xlfn.XLOOKUP(Cocina[[#This Row],[Número de Orden]],Sala[Número de Orden],Sala[Monto total],"fracaso",0,1)</f>
        <v>0.12587412587412589</v>
      </c>
      <c r="L986" t="s">
        <v>608</v>
      </c>
    </row>
    <row r="987" spans="1:12" x14ac:dyDescent="0.25">
      <c r="A987">
        <v>390</v>
      </c>
      <c r="B987">
        <v>9</v>
      </c>
      <c r="C987" t="s">
        <v>155</v>
      </c>
      <c r="D987" t="s">
        <v>636</v>
      </c>
      <c r="E987">
        <v>15</v>
      </c>
      <c r="F987">
        <v>26</v>
      </c>
      <c r="G987">
        <v>3</v>
      </c>
      <c r="H987">
        <v>13</v>
      </c>
      <c r="I987">
        <f>Cocina[[#This Row],[Precio Unitario]]*Cocina[[#This Row],[Cantidad Ordenada]]</f>
        <v>78</v>
      </c>
      <c r="J987">
        <f>(Cocina[[#This Row],[Precio Unitario]]-Cocina[[#This Row],[Costo Unitario]])*Cocina[[#This Row],[Cantidad Ordenada]]</f>
        <v>33</v>
      </c>
      <c r="K987" s="4">
        <f>Cocina[[#This Row],[Ganancia neta]]/_xlfn.XLOOKUP(Cocina[[#This Row],[Número de Orden]],Sala[Número de Orden],Sala[Monto total],"fracaso",0,1)</f>
        <v>0.23076923076923078</v>
      </c>
      <c r="L987" t="s">
        <v>608</v>
      </c>
    </row>
    <row r="988" spans="1:12" x14ac:dyDescent="0.25">
      <c r="A988">
        <v>390</v>
      </c>
      <c r="B988">
        <v>9</v>
      </c>
      <c r="C988" t="s">
        <v>70</v>
      </c>
      <c r="D988" t="s">
        <v>634</v>
      </c>
      <c r="E988">
        <v>13</v>
      </c>
      <c r="F988">
        <v>21</v>
      </c>
      <c r="G988">
        <v>1</v>
      </c>
      <c r="H988">
        <v>28</v>
      </c>
      <c r="I988">
        <f>Cocina[[#This Row],[Precio Unitario]]*Cocina[[#This Row],[Cantidad Ordenada]]</f>
        <v>21</v>
      </c>
      <c r="J988">
        <f>(Cocina[[#This Row],[Precio Unitario]]-Cocina[[#This Row],[Costo Unitario]])*Cocina[[#This Row],[Cantidad Ordenada]]</f>
        <v>8</v>
      </c>
      <c r="K988" s="4">
        <f>Cocina[[#This Row],[Ganancia neta]]/_xlfn.XLOOKUP(Cocina[[#This Row],[Número de Orden]],Sala[Número de Orden],Sala[Monto total],"fracaso",0,1)</f>
        <v>5.5944055944055944E-2</v>
      </c>
      <c r="L988" t="s">
        <v>608</v>
      </c>
    </row>
    <row r="989" spans="1:12" x14ac:dyDescent="0.25">
      <c r="A989">
        <v>391</v>
      </c>
      <c r="B989">
        <v>15</v>
      </c>
      <c r="C989" t="s">
        <v>203</v>
      </c>
      <c r="D989" t="s">
        <v>630</v>
      </c>
      <c r="E989">
        <v>13</v>
      </c>
      <c r="F989">
        <v>22</v>
      </c>
      <c r="G989">
        <v>1</v>
      </c>
      <c r="H989">
        <v>35</v>
      </c>
      <c r="I989">
        <f>Cocina[[#This Row],[Precio Unitario]]*Cocina[[#This Row],[Cantidad Ordenada]]</f>
        <v>22</v>
      </c>
      <c r="J989">
        <f>(Cocina[[#This Row],[Precio Unitario]]-Cocina[[#This Row],[Costo Unitario]])*Cocina[[#This Row],[Cantidad Ordenada]]</f>
        <v>9</v>
      </c>
      <c r="K989" s="4">
        <f>Cocina[[#This Row],[Ganancia neta]]/_xlfn.XLOOKUP(Cocina[[#This Row],[Número de Orden]],Sala[Número de Orden],Sala[Monto total],"fracaso",0,1)</f>
        <v>0.40909090909090912</v>
      </c>
      <c r="L989" t="s">
        <v>607</v>
      </c>
    </row>
    <row r="990" spans="1:12" x14ac:dyDescent="0.25">
      <c r="A990">
        <v>392</v>
      </c>
      <c r="B990">
        <v>14</v>
      </c>
      <c r="C990" t="s">
        <v>247</v>
      </c>
      <c r="D990" t="s">
        <v>629</v>
      </c>
      <c r="E990">
        <v>19</v>
      </c>
      <c r="F990">
        <v>32</v>
      </c>
      <c r="G990">
        <v>3</v>
      </c>
      <c r="H990">
        <v>17</v>
      </c>
      <c r="I990">
        <f>Cocina[[#This Row],[Precio Unitario]]*Cocina[[#This Row],[Cantidad Ordenada]]</f>
        <v>96</v>
      </c>
      <c r="J990">
        <f>(Cocina[[#This Row],[Precio Unitario]]-Cocina[[#This Row],[Costo Unitario]])*Cocina[[#This Row],[Cantidad Ordenada]]</f>
        <v>39</v>
      </c>
      <c r="K990" s="4">
        <f>Cocina[[#This Row],[Ganancia neta]]/_xlfn.XLOOKUP(Cocina[[#This Row],[Número de Orden]],Sala[Número de Orden],Sala[Monto total],"fracaso",0,1)</f>
        <v>0.32500000000000001</v>
      </c>
      <c r="L990" t="s">
        <v>607</v>
      </c>
    </row>
    <row r="991" spans="1:12" x14ac:dyDescent="0.25">
      <c r="A991">
        <v>392</v>
      </c>
      <c r="B991">
        <v>14</v>
      </c>
      <c r="C991" t="s">
        <v>158</v>
      </c>
      <c r="D991" t="s">
        <v>617</v>
      </c>
      <c r="E991">
        <v>14</v>
      </c>
      <c r="F991">
        <v>24</v>
      </c>
      <c r="G991">
        <v>1</v>
      </c>
      <c r="H991">
        <v>37</v>
      </c>
      <c r="I991">
        <f>Cocina[[#This Row],[Precio Unitario]]*Cocina[[#This Row],[Cantidad Ordenada]]</f>
        <v>24</v>
      </c>
      <c r="J991">
        <f>(Cocina[[#This Row],[Precio Unitario]]-Cocina[[#This Row],[Costo Unitario]])*Cocina[[#This Row],[Cantidad Ordenada]]</f>
        <v>10</v>
      </c>
      <c r="K991" s="4">
        <f>Cocina[[#This Row],[Ganancia neta]]/_xlfn.XLOOKUP(Cocina[[#This Row],[Número de Orden]],Sala[Número de Orden],Sala[Monto total],"fracaso",0,1)</f>
        <v>8.3333333333333329E-2</v>
      </c>
      <c r="L991" t="s">
        <v>608</v>
      </c>
    </row>
    <row r="992" spans="1:12" x14ac:dyDescent="0.25">
      <c r="A992">
        <v>393</v>
      </c>
      <c r="B992">
        <v>13</v>
      </c>
      <c r="C992" t="s">
        <v>112</v>
      </c>
      <c r="D992" t="s">
        <v>627</v>
      </c>
      <c r="E992">
        <v>11</v>
      </c>
      <c r="F992">
        <v>19</v>
      </c>
      <c r="G992">
        <v>2</v>
      </c>
      <c r="H992">
        <v>40</v>
      </c>
      <c r="I992">
        <f>Cocina[[#This Row],[Precio Unitario]]*Cocina[[#This Row],[Cantidad Ordenada]]</f>
        <v>38</v>
      </c>
      <c r="J992">
        <f>(Cocina[[#This Row],[Precio Unitario]]-Cocina[[#This Row],[Costo Unitario]])*Cocina[[#This Row],[Cantidad Ordenada]]</f>
        <v>16</v>
      </c>
      <c r="K992" s="4">
        <f>Cocina[[#This Row],[Ganancia neta]]/_xlfn.XLOOKUP(Cocina[[#This Row],[Número de Orden]],Sala[Número de Orden],Sala[Monto total],"fracaso",0,1)</f>
        <v>7.6923076923076927E-2</v>
      </c>
      <c r="L992" t="s">
        <v>607</v>
      </c>
    </row>
    <row r="993" spans="1:12" x14ac:dyDescent="0.25">
      <c r="A993">
        <v>393</v>
      </c>
      <c r="B993">
        <v>13</v>
      </c>
      <c r="C993" t="s">
        <v>26</v>
      </c>
      <c r="D993" t="s">
        <v>628</v>
      </c>
      <c r="E993">
        <v>21</v>
      </c>
      <c r="F993">
        <v>35</v>
      </c>
      <c r="G993">
        <v>3</v>
      </c>
      <c r="H993">
        <v>23</v>
      </c>
      <c r="I993">
        <f>Cocina[[#This Row],[Precio Unitario]]*Cocina[[#This Row],[Cantidad Ordenada]]</f>
        <v>105</v>
      </c>
      <c r="J993">
        <f>(Cocina[[#This Row],[Precio Unitario]]-Cocina[[#This Row],[Costo Unitario]])*Cocina[[#This Row],[Cantidad Ordenada]]</f>
        <v>42</v>
      </c>
      <c r="K993" s="4">
        <f>Cocina[[#This Row],[Ganancia neta]]/_xlfn.XLOOKUP(Cocina[[#This Row],[Número de Orden]],Sala[Número de Orden],Sala[Monto total],"fracaso",0,1)</f>
        <v>0.20192307692307693</v>
      </c>
      <c r="L993" t="s">
        <v>607</v>
      </c>
    </row>
    <row r="994" spans="1:12" x14ac:dyDescent="0.25">
      <c r="A994">
        <v>393</v>
      </c>
      <c r="B994">
        <v>13</v>
      </c>
      <c r="C994" t="s">
        <v>70</v>
      </c>
      <c r="D994" t="s">
        <v>634</v>
      </c>
      <c r="E994">
        <v>13</v>
      </c>
      <c r="F994">
        <v>21</v>
      </c>
      <c r="G994">
        <v>1</v>
      </c>
      <c r="H994">
        <v>20</v>
      </c>
      <c r="I994">
        <f>Cocina[[#This Row],[Precio Unitario]]*Cocina[[#This Row],[Cantidad Ordenada]]</f>
        <v>21</v>
      </c>
      <c r="J994">
        <f>(Cocina[[#This Row],[Precio Unitario]]-Cocina[[#This Row],[Costo Unitario]])*Cocina[[#This Row],[Cantidad Ordenada]]</f>
        <v>8</v>
      </c>
      <c r="K994" s="4">
        <f>Cocina[[#This Row],[Ganancia neta]]/_xlfn.XLOOKUP(Cocina[[#This Row],[Número de Orden]],Sala[Número de Orden],Sala[Monto total],"fracaso",0,1)</f>
        <v>3.8461538461538464E-2</v>
      </c>
      <c r="L994" t="s">
        <v>608</v>
      </c>
    </row>
    <row r="995" spans="1:12" x14ac:dyDescent="0.25">
      <c r="A995">
        <v>393</v>
      </c>
      <c r="B995">
        <v>13</v>
      </c>
      <c r="C995" t="s">
        <v>203</v>
      </c>
      <c r="D995" t="s">
        <v>630</v>
      </c>
      <c r="E995">
        <v>13</v>
      </c>
      <c r="F995">
        <v>22</v>
      </c>
      <c r="G995">
        <v>2</v>
      </c>
      <c r="H995">
        <v>26</v>
      </c>
      <c r="I995">
        <f>Cocina[[#This Row],[Precio Unitario]]*Cocina[[#This Row],[Cantidad Ordenada]]</f>
        <v>44</v>
      </c>
      <c r="J995">
        <f>(Cocina[[#This Row],[Precio Unitario]]-Cocina[[#This Row],[Costo Unitario]])*Cocina[[#This Row],[Cantidad Ordenada]]</f>
        <v>18</v>
      </c>
      <c r="K995" s="4">
        <f>Cocina[[#This Row],[Ganancia neta]]/_xlfn.XLOOKUP(Cocina[[#This Row],[Número de Orden]],Sala[Número de Orden],Sala[Monto total],"fracaso",0,1)</f>
        <v>8.6538461538461536E-2</v>
      </c>
      <c r="L995" t="s">
        <v>608</v>
      </c>
    </row>
    <row r="996" spans="1:12" x14ac:dyDescent="0.25">
      <c r="A996">
        <v>394</v>
      </c>
      <c r="B996">
        <v>17</v>
      </c>
      <c r="C996" t="s">
        <v>158</v>
      </c>
      <c r="D996" t="s">
        <v>617</v>
      </c>
      <c r="E996">
        <v>14</v>
      </c>
      <c r="F996">
        <v>24</v>
      </c>
      <c r="G996">
        <v>2</v>
      </c>
      <c r="H996">
        <v>5</v>
      </c>
      <c r="I996">
        <f>Cocina[[#This Row],[Precio Unitario]]*Cocina[[#This Row],[Cantidad Ordenada]]</f>
        <v>48</v>
      </c>
      <c r="J996">
        <f>(Cocina[[#This Row],[Precio Unitario]]-Cocina[[#This Row],[Costo Unitario]])*Cocina[[#This Row],[Cantidad Ordenada]]</f>
        <v>20</v>
      </c>
      <c r="K996" s="4">
        <f>Cocina[[#This Row],[Ganancia neta]]/_xlfn.XLOOKUP(Cocina[[#This Row],[Número de Orden]],Sala[Número de Orden],Sala[Monto total],"fracaso",0,1)</f>
        <v>0.25974025974025972</v>
      </c>
      <c r="L996" t="s">
        <v>607</v>
      </c>
    </row>
    <row r="997" spans="1:12" x14ac:dyDescent="0.25">
      <c r="A997">
        <v>394</v>
      </c>
      <c r="B997">
        <v>17</v>
      </c>
      <c r="C997" t="s">
        <v>38</v>
      </c>
      <c r="D997" t="s">
        <v>624</v>
      </c>
      <c r="E997">
        <v>17</v>
      </c>
      <c r="F997">
        <v>29</v>
      </c>
      <c r="G997">
        <v>1</v>
      </c>
      <c r="H997">
        <v>42</v>
      </c>
      <c r="I997">
        <f>Cocina[[#This Row],[Precio Unitario]]*Cocina[[#This Row],[Cantidad Ordenada]]</f>
        <v>29</v>
      </c>
      <c r="J997">
        <f>(Cocina[[#This Row],[Precio Unitario]]-Cocina[[#This Row],[Costo Unitario]])*Cocina[[#This Row],[Cantidad Ordenada]]</f>
        <v>12</v>
      </c>
      <c r="K997" s="4">
        <f>Cocina[[#This Row],[Ganancia neta]]/_xlfn.XLOOKUP(Cocina[[#This Row],[Número de Orden]],Sala[Número de Orden],Sala[Monto total],"fracaso",0,1)</f>
        <v>0.15584415584415584</v>
      </c>
      <c r="L997" t="s">
        <v>608</v>
      </c>
    </row>
    <row r="998" spans="1:12" x14ac:dyDescent="0.25">
      <c r="A998">
        <v>395</v>
      </c>
      <c r="B998">
        <v>2</v>
      </c>
      <c r="C998" t="s">
        <v>112</v>
      </c>
      <c r="D998" t="s">
        <v>627</v>
      </c>
      <c r="E998">
        <v>11</v>
      </c>
      <c r="F998">
        <v>19</v>
      </c>
      <c r="G998">
        <v>2</v>
      </c>
      <c r="H998">
        <v>8</v>
      </c>
      <c r="I998">
        <f>Cocina[[#This Row],[Precio Unitario]]*Cocina[[#This Row],[Cantidad Ordenada]]</f>
        <v>38</v>
      </c>
      <c r="J998">
        <f>(Cocina[[#This Row],[Precio Unitario]]-Cocina[[#This Row],[Costo Unitario]])*Cocina[[#This Row],[Cantidad Ordenada]]</f>
        <v>16</v>
      </c>
      <c r="K998" s="4">
        <f>Cocina[[#This Row],[Ganancia neta]]/_xlfn.XLOOKUP(Cocina[[#This Row],[Número de Orden]],Sala[Número de Orden],Sala[Monto total],"fracaso",0,1)</f>
        <v>0.42105263157894735</v>
      </c>
      <c r="L998" t="s">
        <v>607</v>
      </c>
    </row>
    <row r="999" spans="1:12" x14ac:dyDescent="0.25">
      <c r="A999">
        <v>396</v>
      </c>
      <c r="B999">
        <v>11</v>
      </c>
      <c r="C999" t="s">
        <v>146</v>
      </c>
      <c r="D999" t="s">
        <v>632</v>
      </c>
      <c r="E999">
        <v>12</v>
      </c>
      <c r="F999">
        <v>20</v>
      </c>
      <c r="G999">
        <v>1</v>
      </c>
      <c r="H999">
        <v>31</v>
      </c>
      <c r="I999">
        <f>Cocina[[#This Row],[Precio Unitario]]*Cocina[[#This Row],[Cantidad Ordenada]]</f>
        <v>20</v>
      </c>
      <c r="J999">
        <f>(Cocina[[#This Row],[Precio Unitario]]-Cocina[[#This Row],[Costo Unitario]])*Cocina[[#This Row],[Cantidad Ordenada]]</f>
        <v>8</v>
      </c>
      <c r="K999" s="4">
        <f>Cocina[[#This Row],[Ganancia neta]]/_xlfn.XLOOKUP(Cocina[[#This Row],[Número de Orden]],Sala[Número de Orden],Sala[Monto total],"fracaso",0,1)</f>
        <v>9.6385542168674704E-2</v>
      </c>
      <c r="L999" t="s">
        <v>608</v>
      </c>
    </row>
    <row r="1000" spans="1:12" x14ac:dyDescent="0.25">
      <c r="A1000">
        <v>396</v>
      </c>
      <c r="B1000">
        <v>11</v>
      </c>
      <c r="C1000" t="s">
        <v>70</v>
      </c>
      <c r="D1000" t="s">
        <v>634</v>
      </c>
      <c r="E1000">
        <v>13</v>
      </c>
      <c r="F1000">
        <v>21</v>
      </c>
      <c r="G1000">
        <v>3</v>
      </c>
      <c r="H1000">
        <v>26</v>
      </c>
      <c r="I1000">
        <f>Cocina[[#This Row],[Precio Unitario]]*Cocina[[#This Row],[Cantidad Ordenada]]</f>
        <v>63</v>
      </c>
      <c r="J1000">
        <f>(Cocina[[#This Row],[Precio Unitario]]-Cocina[[#This Row],[Costo Unitario]])*Cocina[[#This Row],[Cantidad Ordenada]]</f>
        <v>24</v>
      </c>
      <c r="K1000" s="4">
        <f>Cocina[[#This Row],[Ganancia neta]]/_xlfn.XLOOKUP(Cocina[[#This Row],[Número de Orden]],Sala[Número de Orden],Sala[Monto total],"fracaso",0,1)</f>
        <v>0.28915662650602408</v>
      </c>
      <c r="L1000" t="s">
        <v>608</v>
      </c>
    </row>
    <row r="1001" spans="1:12" x14ac:dyDescent="0.25">
      <c r="A1001">
        <v>397</v>
      </c>
      <c r="B1001">
        <v>4</v>
      </c>
      <c r="C1001" t="s">
        <v>106</v>
      </c>
      <c r="D1001" t="s">
        <v>621</v>
      </c>
      <c r="E1001">
        <v>16</v>
      </c>
      <c r="F1001">
        <v>27</v>
      </c>
      <c r="G1001">
        <v>2</v>
      </c>
      <c r="H1001">
        <v>10</v>
      </c>
      <c r="I1001">
        <f>Cocina[[#This Row],[Precio Unitario]]*Cocina[[#This Row],[Cantidad Ordenada]]</f>
        <v>54</v>
      </c>
      <c r="J1001">
        <f>(Cocina[[#This Row],[Precio Unitario]]-Cocina[[#This Row],[Costo Unitario]])*Cocina[[#This Row],[Cantidad Ordenada]]</f>
        <v>22</v>
      </c>
      <c r="K1001" s="4">
        <f>Cocina[[#This Row],[Ganancia neta]]/_xlfn.XLOOKUP(Cocina[[#This Row],[Número de Orden]],Sala[Número de Orden],Sala[Monto total],"fracaso",0,1)</f>
        <v>0.14965986394557823</v>
      </c>
      <c r="L1001" t="s">
        <v>608</v>
      </c>
    </row>
    <row r="1002" spans="1:12" x14ac:dyDescent="0.25">
      <c r="A1002">
        <v>397</v>
      </c>
      <c r="B1002">
        <v>4</v>
      </c>
      <c r="C1002" t="s">
        <v>116</v>
      </c>
      <c r="D1002" t="s">
        <v>620</v>
      </c>
      <c r="E1002">
        <v>19</v>
      </c>
      <c r="F1002">
        <v>31</v>
      </c>
      <c r="G1002">
        <v>3</v>
      </c>
      <c r="H1002">
        <v>59</v>
      </c>
      <c r="I1002">
        <f>Cocina[[#This Row],[Precio Unitario]]*Cocina[[#This Row],[Cantidad Ordenada]]</f>
        <v>93</v>
      </c>
      <c r="J1002">
        <f>(Cocina[[#This Row],[Precio Unitario]]-Cocina[[#This Row],[Costo Unitario]])*Cocina[[#This Row],[Cantidad Ordenada]]</f>
        <v>36</v>
      </c>
      <c r="K1002" s="4">
        <f>Cocina[[#This Row],[Ganancia neta]]/_xlfn.XLOOKUP(Cocina[[#This Row],[Número de Orden]],Sala[Número de Orden],Sala[Monto total],"fracaso",0,1)</f>
        <v>0.24489795918367346</v>
      </c>
      <c r="L1002" t="s">
        <v>608</v>
      </c>
    </row>
    <row r="1003" spans="1:12" x14ac:dyDescent="0.25">
      <c r="A1003">
        <v>398</v>
      </c>
      <c r="B1003">
        <v>9</v>
      </c>
      <c r="C1003" t="s">
        <v>42</v>
      </c>
      <c r="D1003" t="s">
        <v>626</v>
      </c>
      <c r="E1003">
        <v>16</v>
      </c>
      <c r="F1003">
        <v>28</v>
      </c>
      <c r="G1003">
        <v>2</v>
      </c>
      <c r="H1003">
        <v>50</v>
      </c>
      <c r="I1003">
        <f>Cocina[[#This Row],[Precio Unitario]]*Cocina[[#This Row],[Cantidad Ordenada]]</f>
        <v>56</v>
      </c>
      <c r="J1003">
        <f>(Cocina[[#This Row],[Precio Unitario]]-Cocina[[#This Row],[Costo Unitario]])*Cocina[[#This Row],[Cantidad Ordenada]]</f>
        <v>24</v>
      </c>
      <c r="K1003" s="4">
        <f>Cocina[[#This Row],[Ganancia neta]]/_xlfn.XLOOKUP(Cocina[[#This Row],[Número de Orden]],Sala[Número de Orden],Sala[Monto total],"fracaso",0,1)</f>
        <v>0.19672131147540983</v>
      </c>
      <c r="L1003" t="s">
        <v>607</v>
      </c>
    </row>
    <row r="1004" spans="1:12" x14ac:dyDescent="0.25">
      <c r="A1004">
        <v>398</v>
      </c>
      <c r="B1004">
        <v>9</v>
      </c>
      <c r="C1004" t="s">
        <v>261</v>
      </c>
      <c r="D1004" t="s">
        <v>625</v>
      </c>
      <c r="E1004">
        <v>20</v>
      </c>
      <c r="F1004">
        <v>33</v>
      </c>
      <c r="G1004">
        <v>2</v>
      </c>
      <c r="H1004">
        <v>21</v>
      </c>
      <c r="I1004">
        <f>Cocina[[#This Row],[Precio Unitario]]*Cocina[[#This Row],[Cantidad Ordenada]]</f>
        <v>66</v>
      </c>
      <c r="J1004">
        <f>(Cocina[[#This Row],[Precio Unitario]]-Cocina[[#This Row],[Costo Unitario]])*Cocina[[#This Row],[Cantidad Ordenada]]</f>
        <v>26</v>
      </c>
      <c r="K1004" s="4">
        <f>Cocina[[#This Row],[Ganancia neta]]/_xlfn.XLOOKUP(Cocina[[#This Row],[Número de Orden]],Sala[Número de Orden],Sala[Monto total],"fracaso",0,1)</f>
        <v>0.21311475409836064</v>
      </c>
      <c r="L1004" t="s">
        <v>608</v>
      </c>
    </row>
    <row r="1005" spans="1:12" x14ac:dyDescent="0.25">
      <c r="A1005">
        <v>399</v>
      </c>
      <c r="B1005">
        <v>7</v>
      </c>
      <c r="C1005" t="s">
        <v>261</v>
      </c>
      <c r="D1005" t="s">
        <v>625</v>
      </c>
      <c r="E1005">
        <v>20</v>
      </c>
      <c r="F1005">
        <v>33</v>
      </c>
      <c r="G1005">
        <v>3</v>
      </c>
      <c r="H1005">
        <v>45</v>
      </c>
      <c r="I1005">
        <f>Cocina[[#This Row],[Precio Unitario]]*Cocina[[#This Row],[Cantidad Ordenada]]</f>
        <v>99</v>
      </c>
      <c r="J1005">
        <f>(Cocina[[#This Row],[Precio Unitario]]-Cocina[[#This Row],[Costo Unitario]])*Cocina[[#This Row],[Cantidad Ordenada]]</f>
        <v>39</v>
      </c>
      <c r="K1005" s="4">
        <f>Cocina[[#This Row],[Ganancia neta]]/_xlfn.XLOOKUP(Cocina[[#This Row],[Número de Orden]],Sala[Número de Orden],Sala[Monto total],"fracaso",0,1)</f>
        <v>0.18840579710144928</v>
      </c>
      <c r="L1005" t="s">
        <v>607</v>
      </c>
    </row>
    <row r="1006" spans="1:12" x14ac:dyDescent="0.25">
      <c r="A1006">
        <v>399</v>
      </c>
      <c r="B1006">
        <v>7</v>
      </c>
      <c r="C1006" t="s">
        <v>73</v>
      </c>
      <c r="D1006" t="s">
        <v>623</v>
      </c>
      <c r="E1006">
        <v>22</v>
      </c>
      <c r="F1006">
        <v>36</v>
      </c>
      <c r="G1006">
        <v>3</v>
      </c>
      <c r="H1006">
        <v>46</v>
      </c>
      <c r="I1006">
        <f>Cocina[[#This Row],[Precio Unitario]]*Cocina[[#This Row],[Cantidad Ordenada]]</f>
        <v>108</v>
      </c>
      <c r="J1006">
        <f>(Cocina[[#This Row],[Precio Unitario]]-Cocina[[#This Row],[Costo Unitario]])*Cocina[[#This Row],[Cantidad Ordenada]]</f>
        <v>42</v>
      </c>
      <c r="K1006" s="4">
        <f>Cocina[[#This Row],[Ganancia neta]]/_xlfn.XLOOKUP(Cocina[[#This Row],[Número de Orden]],Sala[Número de Orden],Sala[Monto total],"fracaso",0,1)</f>
        <v>0.20289855072463769</v>
      </c>
      <c r="L1006" t="s">
        <v>608</v>
      </c>
    </row>
    <row r="1007" spans="1:12" x14ac:dyDescent="0.25">
      <c r="A1007">
        <v>400</v>
      </c>
      <c r="B1007">
        <v>9</v>
      </c>
      <c r="C1007" t="s">
        <v>48</v>
      </c>
      <c r="D1007" t="s">
        <v>622</v>
      </c>
      <c r="E1007">
        <v>25</v>
      </c>
      <c r="F1007">
        <v>40</v>
      </c>
      <c r="G1007">
        <v>2</v>
      </c>
      <c r="H1007">
        <v>28</v>
      </c>
      <c r="I1007">
        <f>Cocina[[#This Row],[Precio Unitario]]*Cocina[[#This Row],[Cantidad Ordenada]]</f>
        <v>80</v>
      </c>
      <c r="J1007">
        <f>(Cocina[[#This Row],[Precio Unitario]]-Cocina[[#This Row],[Costo Unitario]])*Cocina[[#This Row],[Cantidad Ordenada]]</f>
        <v>30</v>
      </c>
      <c r="K1007" s="4">
        <f>Cocina[[#This Row],[Ganancia neta]]/_xlfn.XLOOKUP(Cocina[[#This Row],[Número de Orden]],Sala[Número de Orden],Sala[Monto total],"fracaso",0,1)</f>
        <v>0.15151515151515152</v>
      </c>
      <c r="L1007" t="s">
        <v>607</v>
      </c>
    </row>
    <row r="1008" spans="1:12" x14ac:dyDescent="0.25">
      <c r="A1008">
        <v>400</v>
      </c>
      <c r="B1008">
        <v>9</v>
      </c>
      <c r="C1008" t="s">
        <v>42</v>
      </c>
      <c r="D1008" t="s">
        <v>626</v>
      </c>
      <c r="E1008">
        <v>16</v>
      </c>
      <c r="F1008">
        <v>28</v>
      </c>
      <c r="G1008">
        <v>2</v>
      </c>
      <c r="H1008">
        <v>13</v>
      </c>
      <c r="I1008">
        <f>Cocina[[#This Row],[Precio Unitario]]*Cocina[[#This Row],[Cantidad Ordenada]]</f>
        <v>56</v>
      </c>
      <c r="J1008">
        <f>(Cocina[[#This Row],[Precio Unitario]]-Cocina[[#This Row],[Costo Unitario]])*Cocina[[#This Row],[Cantidad Ordenada]]</f>
        <v>24</v>
      </c>
      <c r="K1008" s="4">
        <f>Cocina[[#This Row],[Ganancia neta]]/_xlfn.XLOOKUP(Cocina[[#This Row],[Número de Orden]],Sala[Número de Orden],Sala[Monto total],"fracaso",0,1)</f>
        <v>0.12121212121212122</v>
      </c>
      <c r="L1008" t="s">
        <v>607</v>
      </c>
    </row>
    <row r="1009" spans="1:12" x14ac:dyDescent="0.25">
      <c r="A1009">
        <v>400</v>
      </c>
      <c r="B1009">
        <v>9</v>
      </c>
      <c r="C1009" t="s">
        <v>116</v>
      </c>
      <c r="D1009" t="s">
        <v>620</v>
      </c>
      <c r="E1009">
        <v>19</v>
      </c>
      <c r="F1009">
        <v>31</v>
      </c>
      <c r="G1009">
        <v>2</v>
      </c>
      <c r="H1009">
        <v>38</v>
      </c>
      <c r="I1009">
        <f>Cocina[[#This Row],[Precio Unitario]]*Cocina[[#This Row],[Cantidad Ordenada]]</f>
        <v>62</v>
      </c>
      <c r="J1009">
        <f>(Cocina[[#This Row],[Precio Unitario]]-Cocina[[#This Row],[Costo Unitario]])*Cocina[[#This Row],[Cantidad Ordenada]]</f>
        <v>24</v>
      </c>
      <c r="K1009" s="4">
        <f>Cocina[[#This Row],[Ganancia neta]]/_xlfn.XLOOKUP(Cocina[[#This Row],[Número de Orden]],Sala[Número de Orden],Sala[Monto total],"fracaso",0,1)</f>
        <v>0.12121212121212122</v>
      </c>
      <c r="L1009" t="s">
        <v>608</v>
      </c>
    </row>
    <row r="1010" spans="1:12" x14ac:dyDescent="0.25">
      <c r="A1010">
        <v>401</v>
      </c>
      <c r="B1010">
        <v>16</v>
      </c>
      <c r="C1010" t="s">
        <v>70</v>
      </c>
      <c r="D1010" t="s">
        <v>634</v>
      </c>
      <c r="E1010">
        <v>13</v>
      </c>
      <c r="F1010">
        <v>21</v>
      </c>
      <c r="G1010">
        <v>2</v>
      </c>
      <c r="H1010">
        <v>20</v>
      </c>
      <c r="I1010">
        <f>Cocina[[#This Row],[Precio Unitario]]*Cocina[[#This Row],[Cantidad Ordenada]]</f>
        <v>42</v>
      </c>
      <c r="J1010">
        <f>(Cocina[[#This Row],[Precio Unitario]]-Cocina[[#This Row],[Costo Unitario]])*Cocina[[#This Row],[Cantidad Ordenada]]</f>
        <v>16</v>
      </c>
      <c r="K1010" s="4">
        <f>Cocina[[#This Row],[Ganancia neta]]/_xlfn.XLOOKUP(Cocina[[#This Row],[Número de Orden]],Sala[Número de Orden],Sala[Monto total],"fracaso",0,1)</f>
        <v>0.38095238095238093</v>
      </c>
      <c r="L1010" t="s">
        <v>607</v>
      </c>
    </row>
    <row r="1011" spans="1:12" x14ac:dyDescent="0.25">
      <c r="A1011">
        <v>402</v>
      </c>
      <c r="B1011">
        <v>18</v>
      </c>
      <c r="C1011" t="s">
        <v>122</v>
      </c>
      <c r="D1011" t="s">
        <v>637</v>
      </c>
      <c r="E1011">
        <v>15</v>
      </c>
      <c r="F1011">
        <v>25</v>
      </c>
      <c r="G1011">
        <v>2</v>
      </c>
      <c r="H1011">
        <v>16</v>
      </c>
      <c r="I1011">
        <f>Cocina[[#This Row],[Precio Unitario]]*Cocina[[#This Row],[Cantidad Ordenada]]</f>
        <v>50</v>
      </c>
      <c r="J1011">
        <f>(Cocina[[#This Row],[Precio Unitario]]-Cocina[[#This Row],[Costo Unitario]])*Cocina[[#This Row],[Cantidad Ordenada]]</f>
        <v>20</v>
      </c>
      <c r="K1011" s="4">
        <f>Cocina[[#This Row],[Ganancia neta]]/_xlfn.XLOOKUP(Cocina[[#This Row],[Número de Orden]],Sala[Número de Orden],Sala[Monto total],"fracaso",0,1)</f>
        <v>0.13245033112582782</v>
      </c>
      <c r="L1011" t="s">
        <v>608</v>
      </c>
    </row>
    <row r="1012" spans="1:12" x14ac:dyDescent="0.25">
      <c r="A1012">
        <v>402</v>
      </c>
      <c r="B1012">
        <v>18</v>
      </c>
      <c r="C1012" t="s">
        <v>112</v>
      </c>
      <c r="D1012" t="s">
        <v>627</v>
      </c>
      <c r="E1012">
        <v>11</v>
      </c>
      <c r="F1012">
        <v>19</v>
      </c>
      <c r="G1012">
        <v>3</v>
      </c>
      <c r="H1012">
        <v>29</v>
      </c>
      <c r="I1012">
        <f>Cocina[[#This Row],[Precio Unitario]]*Cocina[[#This Row],[Cantidad Ordenada]]</f>
        <v>57</v>
      </c>
      <c r="J1012">
        <f>(Cocina[[#This Row],[Precio Unitario]]-Cocina[[#This Row],[Costo Unitario]])*Cocina[[#This Row],[Cantidad Ordenada]]</f>
        <v>24</v>
      </c>
      <c r="K1012" s="4">
        <f>Cocina[[#This Row],[Ganancia neta]]/_xlfn.XLOOKUP(Cocina[[#This Row],[Número de Orden]],Sala[Número de Orden],Sala[Monto total],"fracaso",0,1)</f>
        <v>0.15894039735099338</v>
      </c>
      <c r="L1012" t="s">
        <v>608</v>
      </c>
    </row>
    <row r="1013" spans="1:12" x14ac:dyDescent="0.25">
      <c r="A1013">
        <v>402</v>
      </c>
      <c r="B1013">
        <v>18</v>
      </c>
      <c r="C1013" t="s">
        <v>203</v>
      </c>
      <c r="D1013" t="s">
        <v>630</v>
      </c>
      <c r="E1013">
        <v>13</v>
      </c>
      <c r="F1013">
        <v>22</v>
      </c>
      <c r="G1013">
        <v>2</v>
      </c>
      <c r="H1013">
        <v>21</v>
      </c>
      <c r="I1013">
        <f>Cocina[[#This Row],[Precio Unitario]]*Cocina[[#This Row],[Cantidad Ordenada]]</f>
        <v>44</v>
      </c>
      <c r="J1013">
        <f>(Cocina[[#This Row],[Precio Unitario]]-Cocina[[#This Row],[Costo Unitario]])*Cocina[[#This Row],[Cantidad Ordenada]]</f>
        <v>18</v>
      </c>
      <c r="K1013" s="4">
        <f>Cocina[[#This Row],[Ganancia neta]]/_xlfn.XLOOKUP(Cocina[[#This Row],[Número de Orden]],Sala[Número de Orden],Sala[Monto total],"fracaso",0,1)</f>
        <v>0.11920529801324503</v>
      </c>
      <c r="L1013" t="s">
        <v>607</v>
      </c>
    </row>
    <row r="1014" spans="1:12" x14ac:dyDescent="0.25">
      <c r="A1014">
        <v>403</v>
      </c>
      <c r="B1014">
        <v>14</v>
      </c>
      <c r="C1014" t="s">
        <v>203</v>
      </c>
      <c r="D1014" t="s">
        <v>630</v>
      </c>
      <c r="E1014">
        <v>13</v>
      </c>
      <c r="F1014">
        <v>22</v>
      </c>
      <c r="G1014">
        <v>3</v>
      </c>
      <c r="H1014">
        <v>17</v>
      </c>
      <c r="I1014">
        <f>Cocina[[#This Row],[Precio Unitario]]*Cocina[[#This Row],[Cantidad Ordenada]]</f>
        <v>66</v>
      </c>
      <c r="J1014">
        <f>(Cocina[[#This Row],[Precio Unitario]]-Cocina[[#This Row],[Costo Unitario]])*Cocina[[#This Row],[Cantidad Ordenada]]</f>
        <v>27</v>
      </c>
      <c r="K1014" s="4">
        <f>Cocina[[#This Row],[Ganancia neta]]/_xlfn.XLOOKUP(Cocina[[#This Row],[Número de Orden]],Sala[Número de Orden],Sala[Monto total],"fracaso",0,1)</f>
        <v>0.14210526315789473</v>
      </c>
      <c r="L1014" t="s">
        <v>607</v>
      </c>
    </row>
    <row r="1015" spans="1:12" x14ac:dyDescent="0.25">
      <c r="A1015">
        <v>403</v>
      </c>
      <c r="B1015">
        <v>14</v>
      </c>
      <c r="C1015" t="s">
        <v>79</v>
      </c>
      <c r="D1015" t="s">
        <v>635</v>
      </c>
      <c r="E1015">
        <v>10</v>
      </c>
      <c r="F1015">
        <v>18</v>
      </c>
      <c r="G1015">
        <v>2</v>
      </c>
      <c r="H1015">
        <v>5</v>
      </c>
      <c r="I1015">
        <f>Cocina[[#This Row],[Precio Unitario]]*Cocina[[#This Row],[Cantidad Ordenada]]</f>
        <v>36</v>
      </c>
      <c r="J1015">
        <f>(Cocina[[#This Row],[Precio Unitario]]-Cocina[[#This Row],[Costo Unitario]])*Cocina[[#This Row],[Cantidad Ordenada]]</f>
        <v>16</v>
      </c>
      <c r="K1015" s="4">
        <f>Cocina[[#This Row],[Ganancia neta]]/_xlfn.XLOOKUP(Cocina[[#This Row],[Número de Orden]],Sala[Número de Orden],Sala[Monto total],"fracaso",0,1)</f>
        <v>8.4210526315789472E-2</v>
      </c>
      <c r="L1015" t="s">
        <v>608</v>
      </c>
    </row>
    <row r="1016" spans="1:12" x14ac:dyDescent="0.25">
      <c r="A1016">
        <v>403</v>
      </c>
      <c r="B1016">
        <v>14</v>
      </c>
      <c r="C1016" t="s">
        <v>247</v>
      </c>
      <c r="D1016" t="s">
        <v>629</v>
      </c>
      <c r="E1016">
        <v>19</v>
      </c>
      <c r="F1016">
        <v>32</v>
      </c>
      <c r="G1016">
        <v>2</v>
      </c>
      <c r="H1016">
        <v>8</v>
      </c>
      <c r="I1016">
        <f>Cocina[[#This Row],[Precio Unitario]]*Cocina[[#This Row],[Cantidad Ordenada]]</f>
        <v>64</v>
      </c>
      <c r="J1016">
        <f>(Cocina[[#This Row],[Precio Unitario]]-Cocina[[#This Row],[Costo Unitario]])*Cocina[[#This Row],[Cantidad Ordenada]]</f>
        <v>26</v>
      </c>
      <c r="K1016" s="4">
        <f>Cocina[[#This Row],[Ganancia neta]]/_xlfn.XLOOKUP(Cocina[[#This Row],[Número de Orden]],Sala[Número de Orden],Sala[Monto total],"fracaso",0,1)</f>
        <v>0.1368421052631579</v>
      </c>
      <c r="L1016" t="s">
        <v>608</v>
      </c>
    </row>
    <row r="1017" spans="1:12" x14ac:dyDescent="0.25">
      <c r="A1017">
        <v>403</v>
      </c>
      <c r="B1017">
        <v>14</v>
      </c>
      <c r="C1017" t="s">
        <v>158</v>
      </c>
      <c r="D1017" t="s">
        <v>617</v>
      </c>
      <c r="E1017">
        <v>14</v>
      </c>
      <c r="F1017">
        <v>24</v>
      </c>
      <c r="G1017">
        <v>1</v>
      </c>
      <c r="H1017">
        <v>55</v>
      </c>
      <c r="I1017">
        <f>Cocina[[#This Row],[Precio Unitario]]*Cocina[[#This Row],[Cantidad Ordenada]]</f>
        <v>24</v>
      </c>
      <c r="J1017">
        <f>(Cocina[[#This Row],[Precio Unitario]]-Cocina[[#This Row],[Costo Unitario]])*Cocina[[#This Row],[Cantidad Ordenada]]</f>
        <v>10</v>
      </c>
      <c r="K1017" s="4">
        <f>Cocina[[#This Row],[Ganancia neta]]/_xlfn.XLOOKUP(Cocina[[#This Row],[Número de Orden]],Sala[Número de Orden],Sala[Monto total],"fracaso",0,1)</f>
        <v>5.2631578947368418E-2</v>
      </c>
      <c r="L1017" t="s">
        <v>608</v>
      </c>
    </row>
    <row r="1018" spans="1:12" x14ac:dyDescent="0.25">
      <c r="A1018">
        <v>404</v>
      </c>
      <c r="B1018">
        <v>17</v>
      </c>
      <c r="C1018" t="s">
        <v>70</v>
      </c>
      <c r="D1018" t="s">
        <v>634</v>
      </c>
      <c r="E1018">
        <v>13</v>
      </c>
      <c r="F1018">
        <v>21</v>
      </c>
      <c r="G1018">
        <v>2</v>
      </c>
      <c r="H1018">
        <v>20</v>
      </c>
      <c r="I1018">
        <f>Cocina[[#This Row],[Precio Unitario]]*Cocina[[#This Row],[Cantidad Ordenada]]</f>
        <v>42</v>
      </c>
      <c r="J1018">
        <f>(Cocina[[#This Row],[Precio Unitario]]-Cocina[[#This Row],[Costo Unitario]])*Cocina[[#This Row],[Cantidad Ordenada]]</f>
        <v>16</v>
      </c>
      <c r="K1018" s="4">
        <f>Cocina[[#This Row],[Ganancia neta]]/_xlfn.XLOOKUP(Cocina[[#This Row],[Número de Orden]],Sala[Número de Orden],Sala[Monto total],"fracaso",0,1)</f>
        <v>8.7912087912087919E-2</v>
      </c>
      <c r="L1018" t="s">
        <v>607</v>
      </c>
    </row>
    <row r="1019" spans="1:12" x14ac:dyDescent="0.25">
      <c r="A1019">
        <v>404</v>
      </c>
      <c r="B1019">
        <v>17</v>
      </c>
      <c r="C1019" t="s">
        <v>146</v>
      </c>
      <c r="D1019" t="s">
        <v>632</v>
      </c>
      <c r="E1019">
        <v>12</v>
      </c>
      <c r="F1019">
        <v>20</v>
      </c>
      <c r="G1019">
        <v>1</v>
      </c>
      <c r="H1019">
        <v>53</v>
      </c>
      <c r="I1019">
        <f>Cocina[[#This Row],[Precio Unitario]]*Cocina[[#This Row],[Cantidad Ordenada]]</f>
        <v>20</v>
      </c>
      <c r="J1019">
        <f>(Cocina[[#This Row],[Precio Unitario]]-Cocina[[#This Row],[Costo Unitario]])*Cocina[[#This Row],[Cantidad Ordenada]]</f>
        <v>8</v>
      </c>
      <c r="K1019" s="4">
        <f>Cocina[[#This Row],[Ganancia neta]]/_xlfn.XLOOKUP(Cocina[[#This Row],[Número de Orden]],Sala[Número de Orden],Sala[Monto total],"fracaso",0,1)</f>
        <v>4.3956043956043959E-2</v>
      </c>
      <c r="L1019" t="s">
        <v>608</v>
      </c>
    </row>
    <row r="1020" spans="1:12" x14ac:dyDescent="0.25">
      <c r="A1020">
        <v>404</v>
      </c>
      <c r="B1020">
        <v>17</v>
      </c>
      <c r="C1020" t="s">
        <v>48</v>
      </c>
      <c r="D1020" t="s">
        <v>622</v>
      </c>
      <c r="E1020">
        <v>25</v>
      </c>
      <c r="F1020">
        <v>40</v>
      </c>
      <c r="G1020">
        <v>3</v>
      </c>
      <c r="H1020">
        <v>29</v>
      </c>
      <c r="I1020">
        <f>Cocina[[#This Row],[Precio Unitario]]*Cocina[[#This Row],[Cantidad Ordenada]]</f>
        <v>120</v>
      </c>
      <c r="J1020">
        <f>(Cocina[[#This Row],[Precio Unitario]]-Cocina[[#This Row],[Costo Unitario]])*Cocina[[#This Row],[Cantidad Ordenada]]</f>
        <v>45</v>
      </c>
      <c r="K1020" s="4">
        <f>Cocina[[#This Row],[Ganancia neta]]/_xlfn.XLOOKUP(Cocina[[#This Row],[Número de Orden]],Sala[Número de Orden],Sala[Monto total],"fracaso",0,1)</f>
        <v>0.24725274725274726</v>
      </c>
      <c r="L1020" t="s">
        <v>608</v>
      </c>
    </row>
    <row r="1021" spans="1:12" x14ac:dyDescent="0.25">
      <c r="A1021">
        <v>405</v>
      </c>
      <c r="B1021">
        <v>5</v>
      </c>
      <c r="C1021" t="s">
        <v>155</v>
      </c>
      <c r="D1021" t="s">
        <v>636</v>
      </c>
      <c r="E1021">
        <v>15</v>
      </c>
      <c r="F1021">
        <v>26</v>
      </c>
      <c r="G1021">
        <v>1</v>
      </c>
      <c r="H1021">
        <v>41</v>
      </c>
      <c r="I1021">
        <f>Cocina[[#This Row],[Precio Unitario]]*Cocina[[#This Row],[Cantidad Ordenada]]</f>
        <v>26</v>
      </c>
      <c r="J1021">
        <f>(Cocina[[#This Row],[Precio Unitario]]-Cocina[[#This Row],[Costo Unitario]])*Cocina[[#This Row],[Cantidad Ordenada]]</f>
        <v>11</v>
      </c>
      <c r="K1021" s="4">
        <f>Cocina[[#This Row],[Ganancia neta]]/_xlfn.XLOOKUP(Cocina[[#This Row],[Número de Orden]],Sala[Número de Orden],Sala[Monto total],"fracaso",0,1)</f>
        <v>0.10377358490566038</v>
      </c>
      <c r="L1021" t="s">
        <v>608</v>
      </c>
    </row>
    <row r="1022" spans="1:12" x14ac:dyDescent="0.25">
      <c r="A1022">
        <v>405</v>
      </c>
      <c r="B1022">
        <v>5</v>
      </c>
      <c r="C1022" t="s">
        <v>48</v>
      </c>
      <c r="D1022" t="s">
        <v>622</v>
      </c>
      <c r="E1022">
        <v>25</v>
      </c>
      <c r="F1022">
        <v>40</v>
      </c>
      <c r="G1022">
        <v>1</v>
      </c>
      <c r="H1022">
        <v>44</v>
      </c>
      <c r="I1022">
        <f>Cocina[[#This Row],[Precio Unitario]]*Cocina[[#This Row],[Cantidad Ordenada]]</f>
        <v>40</v>
      </c>
      <c r="J1022">
        <f>(Cocina[[#This Row],[Precio Unitario]]-Cocina[[#This Row],[Costo Unitario]])*Cocina[[#This Row],[Cantidad Ordenada]]</f>
        <v>15</v>
      </c>
      <c r="K1022" s="4">
        <f>Cocina[[#This Row],[Ganancia neta]]/_xlfn.XLOOKUP(Cocina[[#This Row],[Número de Orden]],Sala[Número de Orden],Sala[Monto total],"fracaso",0,1)</f>
        <v>0.14150943396226415</v>
      </c>
      <c r="L1022" t="s">
        <v>607</v>
      </c>
    </row>
    <row r="1023" spans="1:12" x14ac:dyDescent="0.25">
      <c r="A1023">
        <v>405</v>
      </c>
      <c r="B1023">
        <v>5</v>
      </c>
      <c r="C1023" t="s">
        <v>146</v>
      </c>
      <c r="D1023" t="s">
        <v>632</v>
      </c>
      <c r="E1023">
        <v>12</v>
      </c>
      <c r="F1023">
        <v>20</v>
      </c>
      <c r="G1023">
        <v>2</v>
      </c>
      <c r="H1023">
        <v>13</v>
      </c>
      <c r="I1023">
        <f>Cocina[[#This Row],[Precio Unitario]]*Cocina[[#This Row],[Cantidad Ordenada]]</f>
        <v>40</v>
      </c>
      <c r="J1023">
        <f>(Cocina[[#This Row],[Precio Unitario]]-Cocina[[#This Row],[Costo Unitario]])*Cocina[[#This Row],[Cantidad Ordenada]]</f>
        <v>16</v>
      </c>
      <c r="K1023" s="4">
        <f>Cocina[[#This Row],[Ganancia neta]]/_xlfn.XLOOKUP(Cocina[[#This Row],[Número de Orden]],Sala[Número de Orden],Sala[Monto total],"fracaso",0,1)</f>
        <v>0.15094339622641509</v>
      </c>
      <c r="L1023" t="s">
        <v>608</v>
      </c>
    </row>
    <row r="1024" spans="1:12" x14ac:dyDescent="0.25">
      <c r="A1024">
        <v>406</v>
      </c>
      <c r="B1024">
        <v>14</v>
      </c>
      <c r="C1024" t="s">
        <v>146</v>
      </c>
      <c r="D1024" t="s">
        <v>632</v>
      </c>
      <c r="E1024">
        <v>12</v>
      </c>
      <c r="F1024">
        <v>20</v>
      </c>
      <c r="G1024">
        <v>3</v>
      </c>
      <c r="H1024">
        <v>6</v>
      </c>
      <c r="I1024">
        <f>Cocina[[#This Row],[Precio Unitario]]*Cocina[[#This Row],[Cantidad Ordenada]]</f>
        <v>60</v>
      </c>
      <c r="J1024">
        <f>(Cocina[[#This Row],[Precio Unitario]]-Cocina[[#This Row],[Costo Unitario]])*Cocina[[#This Row],[Cantidad Ordenada]]</f>
        <v>24</v>
      </c>
      <c r="K1024" s="4">
        <f>Cocina[[#This Row],[Ganancia neta]]/_xlfn.XLOOKUP(Cocina[[#This Row],[Número de Orden]],Sala[Número de Orden],Sala[Monto total],"fracaso",0,1)</f>
        <v>0.15483870967741936</v>
      </c>
      <c r="L1024" t="s">
        <v>607</v>
      </c>
    </row>
    <row r="1025" spans="1:12" x14ac:dyDescent="0.25">
      <c r="A1025">
        <v>406</v>
      </c>
      <c r="B1025">
        <v>14</v>
      </c>
      <c r="C1025" t="s">
        <v>26</v>
      </c>
      <c r="D1025" t="s">
        <v>628</v>
      </c>
      <c r="E1025">
        <v>21</v>
      </c>
      <c r="F1025">
        <v>35</v>
      </c>
      <c r="G1025">
        <v>2</v>
      </c>
      <c r="H1025">
        <v>56</v>
      </c>
      <c r="I1025">
        <f>Cocina[[#This Row],[Precio Unitario]]*Cocina[[#This Row],[Cantidad Ordenada]]</f>
        <v>70</v>
      </c>
      <c r="J1025">
        <f>(Cocina[[#This Row],[Precio Unitario]]-Cocina[[#This Row],[Costo Unitario]])*Cocina[[#This Row],[Cantidad Ordenada]]</f>
        <v>28</v>
      </c>
      <c r="K1025" s="4">
        <f>Cocina[[#This Row],[Ganancia neta]]/_xlfn.XLOOKUP(Cocina[[#This Row],[Número de Orden]],Sala[Número de Orden],Sala[Monto total],"fracaso",0,1)</f>
        <v>0.18064516129032257</v>
      </c>
      <c r="L1025" t="s">
        <v>607</v>
      </c>
    </row>
    <row r="1026" spans="1:12" x14ac:dyDescent="0.25">
      <c r="A1026">
        <v>406</v>
      </c>
      <c r="B1026">
        <v>14</v>
      </c>
      <c r="C1026" t="s">
        <v>122</v>
      </c>
      <c r="D1026" t="s">
        <v>637</v>
      </c>
      <c r="E1026">
        <v>15</v>
      </c>
      <c r="F1026">
        <v>25</v>
      </c>
      <c r="G1026">
        <v>1</v>
      </c>
      <c r="H1026">
        <v>55</v>
      </c>
      <c r="I1026">
        <f>Cocina[[#This Row],[Precio Unitario]]*Cocina[[#This Row],[Cantidad Ordenada]]</f>
        <v>25</v>
      </c>
      <c r="J1026">
        <f>(Cocina[[#This Row],[Precio Unitario]]-Cocina[[#This Row],[Costo Unitario]])*Cocina[[#This Row],[Cantidad Ordenada]]</f>
        <v>10</v>
      </c>
      <c r="K1026" s="4">
        <f>Cocina[[#This Row],[Ganancia neta]]/_xlfn.XLOOKUP(Cocina[[#This Row],[Número de Orden]],Sala[Número de Orden],Sala[Monto total],"fracaso",0,1)</f>
        <v>6.4516129032258063E-2</v>
      </c>
      <c r="L1026" t="s">
        <v>608</v>
      </c>
    </row>
    <row r="1027" spans="1:12" x14ac:dyDescent="0.25">
      <c r="A1027">
        <v>407</v>
      </c>
      <c r="B1027">
        <v>4</v>
      </c>
      <c r="C1027" t="s">
        <v>146</v>
      </c>
      <c r="D1027" t="s">
        <v>632</v>
      </c>
      <c r="E1027">
        <v>12</v>
      </c>
      <c r="F1027">
        <v>20</v>
      </c>
      <c r="G1027">
        <v>3</v>
      </c>
      <c r="H1027">
        <v>32</v>
      </c>
      <c r="I1027">
        <f>Cocina[[#This Row],[Precio Unitario]]*Cocina[[#This Row],[Cantidad Ordenada]]</f>
        <v>60</v>
      </c>
      <c r="J1027">
        <f>(Cocina[[#This Row],[Precio Unitario]]-Cocina[[#This Row],[Costo Unitario]])*Cocina[[#This Row],[Cantidad Ordenada]]</f>
        <v>24</v>
      </c>
      <c r="K1027" s="4">
        <f>Cocina[[#This Row],[Ganancia neta]]/_xlfn.XLOOKUP(Cocina[[#This Row],[Número de Orden]],Sala[Número de Orden],Sala[Monto total],"fracaso",0,1)</f>
        <v>0.25263157894736843</v>
      </c>
      <c r="L1027" t="s">
        <v>607</v>
      </c>
    </row>
    <row r="1028" spans="1:12" x14ac:dyDescent="0.25">
      <c r="A1028">
        <v>407</v>
      </c>
      <c r="B1028">
        <v>4</v>
      </c>
      <c r="C1028" t="s">
        <v>26</v>
      </c>
      <c r="D1028" t="s">
        <v>628</v>
      </c>
      <c r="E1028">
        <v>21</v>
      </c>
      <c r="F1028">
        <v>35</v>
      </c>
      <c r="G1028">
        <v>1</v>
      </c>
      <c r="H1028">
        <v>18</v>
      </c>
      <c r="I1028">
        <f>Cocina[[#This Row],[Precio Unitario]]*Cocina[[#This Row],[Cantidad Ordenada]]</f>
        <v>35</v>
      </c>
      <c r="J1028">
        <f>(Cocina[[#This Row],[Precio Unitario]]-Cocina[[#This Row],[Costo Unitario]])*Cocina[[#This Row],[Cantidad Ordenada]]</f>
        <v>14</v>
      </c>
      <c r="K1028" s="4">
        <f>Cocina[[#This Row],[Ganancia neta]]/_xlfn.XLOOKUP(Cocina[[#This Row],[Número de Orden]],Sala[Número de Orden],Sala[Monto total],"fracaso",0,1)</f>
        <v>0.14736842105263157</v>
      </c>
      <c r="L1028" t="s">
        <v>608</v>
      </c>
    </row>
    <row r="1029" spans="1:12" x14ac:dyDescent="0.25">
      <c r="A1029">
        <v>408</v>
      </c>
      <c r="B1029">
        <v>17</v>
      </c>
      <c r="C1029" t="s">
        <v>122</v>
      </c>
      <c r="D1029" t="s">
        <v>637</v>
      </c>
      <c r="E1029">
        <v>15</v>
      </c>
      <c r="F1029">
        <v>25</v>
      </c>
      <c r="G1029">
        <v>1</v>
      </c>
      <c r="H1029">
        <v>58</v>
      </c>
      <c r="I1029">
        <f>Cocina[[#This Row],[Precio Unitario]]*Cocina[[#This Row],[Cantidad Ordenada]]</f>
        <v>25</v>
      </c>
      <c r="J1029">
        <f>(Cocina[[#This Row],[Precio Unitario]]-Cocina[[#This Row],[Costo Unitario]])*Cocina[[#This Row],[Cantidad Ordenada]]</f>
        <v>10</v>
      </c>
      <c r="K1029" s="4">
        <f>Cocina[[#This Row],[Ganancia neta]]/_xlfn.XLOOKUP(Cocina[[#This Row],[Número de Orden]],Sala[Número de Orden],Sala[Monto total],"fracaso",0,1)</f>
        <v>7.6335877862595422E-2</v>
      </c>
      <c r="L1029" t="s">
        <v>608</v>
      </c>
    </row>
    <row r="1030" spans="1:12" x14ac:dyDescent="0.25">
      <c r="A1030">
        <v>408</v>
      </c>
      <c r="B1030">
        <v>17</v>
      </c>
      <c r="C1030" t="s">
        <v>158</v>
      </c>
      <c r="D1030" t="s">
        <v>617</v>
      </c>
      <c r="E1030">
        <v>14</v>
      </c>
      <c r="F1030">
        <v>24</v>
      </c>
      <c r="G1030">
        <v>3</v>
      </c>
      <c r="H1030">
        <v>11</v>
      </c>
      <c r="I1030">
        <f>Cocina[[#This Row],[Precio Unitario]]*Cocina[[#This Row],[Cantidad Ordenada]]</f>
        <v>72</v>
      </c>
      <c r="J1030">
        <f>(Cocina[[#This Row],[Precio Unitario]]-Cocina[[#This Row],[Costo Unitario]])*Cocina[[#This Row],[Cantidad Ordenada]]</f>
        <v>30</v>
      </c>
      <c r="K1030" s="4">
        <f>Cocina[[#This Row],[Ganancia neta]]/_xlfn.XLOOKUP(Cocina[[#This Row],[Número de Orden]],Sala[Número de Orden],Sala[Monto total],"fracaso",0,1)</f>
        <v>0.22900763358778625</v>
      </c>
      <c r="L1030" t="s">
        <v>607</v>
      </c>
    </row>
    <row r="1031" spans="1:12" x14ac:dyDescent="0.25">
      <c r="A1031">
        <v>408</v>
      </c>
      <c r="B1031">
        <v>17</v>
      </c>
      <c r="C1031" t="s">
        <v>55</v>
      </c>
      <c r="D1031" t="s">
        <v>631</v>
      </c>
      <c r="E1031">
        <v>20</v>
      </c>
      <c r="F1031">
        <v>34</v>
      </c>
      <c r="G1031">
        <v>1</v>
      </c>
      <c r="H1031">
        <v>37</v>
      </c>
      <c r="I1031">
        <f>Cocina[[#This Row],[Precio Unitario]]*Cocina[[#This Row],[Cantidad Ordenada]]</f>
        <v>34</v>
      </c>
      <c r="J1031">
        <f>(Cocina[[#This Row],[Precio Unitario]]-Cocina[[#This Row],[Costo Unitario]])*Cocina[[#This Row],[Cantidad Ordenada]]</f>
        <v>14</v>
      </c>
      <c r="K1031" s="4">
        <f>Cocina[[#This Row],[Ganancia neta]]/_xlfn.XLOOKUP(Cocina[[#This Row],[Número de Orden]],Sala[Número de Orden],Sala[Monto total],"fracaso",0,1)</f>
        <v>0.10687022900763359</v>
      </c>
      <c r="L1031" t="s">
        <v>608</v>
      </c>
    </row>
    <row r="1032" spans="1:12" x14ac:dyDescent="0.25">
      <c r="A1032">
        <v>409</v>
      </c>
      <c r="B1032">
        <v>15</v>
      </c>
      <c r="C1032" t="s">
        <v>70</v>
      </c>
      <c r="D1032" t="s">
        <v>634</v>
      </c>
      <c r="E1032">
        <v>13</v>
      </c>
      <c r="F1032">
        <v>21</v>
      </c>
      <c r="G1032">
        <v>3</v>
      </c>
      <c r="H1032">
        <v>44</v>
      </c>
      <c r="I1032">
        <f>Cocina[[#This Row],[Precio Unitario]]*Cocina[[#This Row],[Cantidad Ordenada]]</f>
        <v>63</v>
      </c>
      <c r="J1032">
        <f>(Cocina[[#This Row],[Precio Unitario]]-Cocina[[#This Row],[Costo Unitario]])*Cocina[[#This Row],[Cantidad Ordenada]]</f>
        <v>24</v>
      </c>
      <c r="K1032" s="4">
        <f>Cocina[[#This Row],[Ganancia neta]]/_xlfn.XLOOKUP(Cocina[[#This Row],[Número de Orden]],Sala[Número de Orden],Sala[Monto total],"fracaso",0,1)</f>
        <v>0.11822660098522167</v>
      </c>
      <c r="L1032" t="s">
        <v>608</v>
      </c>
    </row>
    <row r="1033" spans="1:12" x14ac:dyDescent="0.25">
      <c r="A1033">
        <v>409</v>
      </c>
      <c r="B1033">
        <v>15</v>
      </c>
      <c r="C1033" t="s">
        <v>48</v>
      </c>
      <c r="D1033" t="s">
        <v>622</v>
      </c>
      <c r="E1033">
        <v>25</v>
      </c>
      <c r="F1033">
        <v>40</v>
      </c>
      <c r="G1033">
        <v>1</v>
      </c>
      <c r="H1033">
        <v>43</v>
      </c>
      <c r="I1033">
        <f>Cocina[[#This Row],[Precio Unitario]]*Cocina[[#This Row],[Cantidad Ordenada]]</f>
        <v>40</v>
      </c>
      <c r="J1033">
        <f>(Cocina[[#This Row],[Precio Unitario]]-Cocina[[#This Row],[Costo Unitario]])*Cocina[[#This Row],[Cantidad Ordenada]]</f>
        <v>15</v>
      </c>
      <c r="K1033" s="4">
        <f>Cocina[[#This Row],[Ganancia neta]]/_xlfn.XLOOKUP(Cocina[[#This Row],[Número de Orden]],Sala[Número de Orden],Sala[Monto total],"fracaso",0,1)</f>
        <v>7.3891625615763554E-2</v>
      </c>
      <c r="L1033" t="s">
        <v>607</v>
      </c>
    </row>
    <row r="1034" spans="1:12" x14ac:dyDescent="0.25">
      <c r="A1034">
        <v>409</v>
      </c>
      <c r="B1034">
        <v>15</v>
      </c>
      <c r="C1034" t="s">
        <v>42</v>
      </c>
      <c r="D1034" t="s">
        <v>626</v>
      </c>
      <c r="E1034">
        <v>16</v>
      </c>
      <c r="F1034">
        <v>28</v>
      </c>
      <c r="G1034">
        <v>1</v>
      </c>
      <c r="H1034">
        <v>47</v>
      </c>
      <c r="I1034">
        <f>Cocina[[#This Row],[Precio Unitario]]*Cocina[[#This Row],[Cantidad Ordenada]]</f>
        <v>28</v>
      </c>
      <c r="J1034">
        <f>(Cocina[[#This Row],[Precio Unitario]]-Cocina[[#This Row],[Costo Unitario]])*Cocina[[#This Row],[Cantidad Ordenada]]</f>
        <v>12</v>
      </c>
      <c r="K1034" s="4">
        <f>Cocina[[#This Row],[Ganancia neta]]/_xlfn.XLOOKUP(Cocina[[#This Row],[Número de Orden]],Sala[Número de Orden],Sala[Monto total],"fracaso",0,1)</f>
        <v>5.9113300492610835E-2</v>
      </c>
      <c r="L1034" t="s">
        <v>607</v>
      </c>
    </row>
    <row r="1035" spans="1:12" x14ac:dyDescent="0.25">
      <c r="A1035">
        <v>409</v>
      </c>
      <c r="B1035">
        <v>15</v>
      </c>
      <c r="C1035" t="s">
        <v>158</v>
      </c>
      <c r="D1035" t="s">
        <v>617</v>
      </c>
      <c r="E1035">
        <v>14</v>
      </c>
      <c r="F1035">
        <v>24</v>
      </c>
      <c r="G1035">
        <v>3</v>
      </c>
      <c r="H1035">
        <v>29</v>
      </c>
      <c r="I1035">
        <f>Cocina[[#This Row],[Precio Unitario]]*Cocina[[#This Row],[Cantidad Ordenada]]</f>
        <v>72</v>
      </c>
      <c r="J1035">
        <f>(Cocina[[#This Row],[Precio Unitario]]-Cocina[[#This Row],[Costo Unitario]])*Cocina[[#This Row],[Cantidad Ordenada]]</f>
        <v>30</v>
      </c>
      <c r="K1035" s="4">
        <f>Cocina[[#This Row],[Ganancia neta]]/_xlfn.XLOOKUP(Cocina[[#This Row],[Número de Orden]],Sala[Número de Orden],Sala[Monto total],"fracaso",0,1)</f>
        <v>0.14778325123152711</v>
      </c>
      <c r="L1035" t="s">
        <v>607</v>
      </c>
    </row>
    <row r="1036" spans="1:12" x14ac:dyDescent="0.25">
      <c r="A1036">
        <v>410</v>
      </c>
      <c r="B1036">
        <v>1</v>
      </c>
      <c r="C1036" t="s">
        <v>146</v>
      </c>
      <c r="D1036" t="s">
        <v>632</v>
      </c>
      <c r="E1036">
        <v>12</v>
      </c>
      <c r="F1036">
        <v>20</v>
      </c>
      <c r="G1036">
        <v>1</v>
      </c>
      <c r="H1036">
        <v>50</v>
      </c>
      <c r="I1036">
        <f>Cocina[[#This Row],[Precio Unitario]]*Cocina[[#This Row],[Cantidad Ordenada]]</f>
        <v>20</v>
      </c>
      <c r="J1036">
        <f>(Cocina[[#This Row],[Precio Unitario]]-Cocina[[#This Row],[Costo Unitario]])*Cocina[[#This Row],[Cantidad Ordenada]]</f>
        <v>8</v>
      </c>
      <c r="K1036" s="4">
        <f>Cocina[[#This Row],[Ganancia neta]]/_xlfn.XLOOKUP(Cocina[[#This Row],[Número de Orden]],Sala[Número de Orden],Sala[Monto total],"fracaso",0,1)</f>
        <v>0.14285714285714285</v>
      </c>
      <c r="L1036" t="s">
        <v>608</v>
      </c>
    </row>
    <row r="1037" spans="1:12" x14ac:dyDescent="0.25">
      <c r="A1037">
        <v>410</v>
      </c>
      <c r="B1037">
        <v>1</v>
      </c>
      <c r="C1037" t="s">
        <v>73</v>
      </c>
      <c r="D1037" t="s">
        <v>623</v>
      </c>
      <c r="E1037">
        <v>22</v>
      </c>
      <c r="F1037">
        <v>36</v>
      </c>
      <c r="G1037">
        <v>1</v>
      </c>
      <c r="H1037">
        <v>41</v>
      </c>
      <c r="I1037">
        <f>Cocina[[#This Row],[Precio Unitario]]*Cocina[[#This Row],[Cantidad Ordenada]]</f>
        <v>36</v>
      </c>
      <c r="J1037">
        <f>(Cocina[[#This Row],[Precio Unitario]]-Cocina[[#This Row],[Costo Unitario]])*Cocina[[#This Row],[Cantidad Ordenada]]</f>
        <v>14</v>
      </c>
      <c r="K1037" s="4">
        <f>Cocina[[#This Row],[Ganancia neta]]/_xlfn.XLOOKUP(Cocina[[#This Row],[Número de Orden]],Sala[Número de Orden],Sala[Monto total],"fracaso",0,1)</f>
        <v>0.25</v>
      </c>
      <c r="L1037" t="s">
        <v>607</v>
      </c>
    </row>
    <row r="1038" spans="1:12" x14ac:dyDescent="0.25">
      <c r="A1038">
        <v>411</v>
      </c>
      <c r="B1038">
        <v>3</v>
      </c>
      <c r="C1038" t="s">
        <v>48</v>
      </c>
      <c r="D1038" t="s">
        <v>622</v>
      </c>
      <c r="E1038">
        <v>25</v>
      </c>
      <c r="F1038">
        <v>40</v>
      </c>
      <c r="G1038">
        <v>3</v>
      </c>
      <c r="H1038">
        <v>36</v>
      </c>
      <c r="I1038">
        <f>Cocina[[#This Row],[Precio Unitario]]*Cocina[[#This Row],[Cantidad Ordenada]]</f>
        <v>120</v>
      </c>
      <c r="J1038">
        <f>(Cocina[[#This Row],[Precio Unitario]]-Cocina[[#This Row],[Costo Unitario]])*Cocina[[#This Row],[Cantidad Ordenada]]</f>
        <v>45</v>
      </c>
      <c r="K1038" s="4">
        <f>Cocina[[#This Row],[Ganancia neta]]/_xlfn.XLOOKUP(Cocina[[#This Row],[Número de Orden]],Sala[Número de Orden],Sala[Monto total],"fracaso",0,1)</f>
        <v>0.20547945205479451</v>
      </c>
      <c r="L1038" t="s">
        <v>608</v>
      </c>
    </row>
    <row r="1039" spans="1:12" x14ac:dyDescent="0.25">
      <c r="A1039">
        <v>411</v>
      </c>
      <c r="B1039">
        <v>3</v>
      </c>
      <c r="C1039" t="s">
        <v>79</v>
      </c>
      <c r="D1039" t="s">
        <v>635</v>
      </c>
      <c r="E1039">
        <v>10</v>
      </c>
      <c r="F1039">
        <v>18</v>
      </c>
      <c r="G1039">
        <v>1</v>
      </c>
      <c r="H1039">
        <v>33</v>
      </c>
      <c r="I1039">
        <f>Cocina[[#This Row],[Precio Unitario]]*Cocina[[#This Row],[Cantidad Ordenada]]</f>
        <v>18</v>
      </c>
      <c r="J1039">
        <f>(Cocina[[#This Row],[Precio Unitario]]-Cocina[[#This Row],[Costo Unitario]])*Cocina[[#This Row],[Cantidad Ordenada]]</f>
        <v>8</v>
      </c>
      <c r="K1039" s="4">
        <f>Cocina[[#This Row],[Ganancia neta]]/_xlfn.XLOOKUP(Cocina[[#This Row],[Número de Orden]],Sala[Número de Orden],Sala[Monto total],"fracaso",0,1)</f>
        <v>3.6529680365296802E-2</v>
      </c>
      <c r="L1039" t="s">
        <v>607</v>
      </c>
    </row>
    <row r="1040" spans="1:12" x14ac:dyDescent="0.25">
      <c r="A1040">
        <v>411</v>
      </c>
      <c r="B1040">
        <v>3</v>
      </c>
      <c r="C1040" t="s">
        <v>106</v>
      </c>
      <c r="D1040" t="s">
        <v>621</v>
      </c>
      <c r="E1040">
        <v>16</v>
      </c>
      <c r="F1040">
        <v>27</v>
      </c>
      <c r="G1040">
        <v>3</v>
      </c>
      <c r="H1040">
        <v>9</v>
      </c>
      <c r="I1040">
        <f>Cocina[[#This Row],[Precio Unitario]]*Cocina[[#This Row],[Cantidad Ordenada]]</f>
        <v>81</v>
      </c>
      <c r="J1040">
        <f>(Cocina[[#This Row],[Precio Unitario]]-Cocina[[#This Row],[Costo Unitario]])*Cocina[[#This Row],[Cantidad Ordenada]]</f>
        <v>33</v>
      </c>
      <c r="K1040" s="4">
        <f>Cocina[[#This Row],[Ganancia neta]]/_xlfn.XLOOKUP(Cocina[[#This Row],[Número de Orden]],Sala[Número de Orden],Sala[Monto total],"fracaso",0,1)</f>
        <v>0.15068493150684931</v>
      </c>
      <c r="L1040" t="s">
        <v>607</v>
      </c>
    </row>
    <row r="1041" spans="1:12" x14ac:dyDescent="0.25">
      <c r="A1041">
        <v>412</v>
      </c>
      <c r="B1041">
        <v>11</v>
      </c>
      <c r="C1041" t="s">
        <v>116</v>
      </c>
      <c r="D1041" t="s">
        <v>620</v>
      </c>
      <c r="E1041">
        <v>19</v>
      </c>
      <c r="F1041">
        <v>31</v>
      </c>
      <c r="G1041">
        <v>3</v>
      </c>
      <c r="H1041">
        <v>57</v>
      </c>
      <c r="I1041">
        <f>Cocina[[#This Row],[Precio Unitario]]*Cocina[[#This Row],[Cantidad Ordenada]]</f>
        <v>93</v>
      </c>
      <c r="J1041">
        <f>(Cocina[[#This Row],[Precio Unitario]]-Cocina[[#This Row],[Costo Unitario]])*Cocina[[#This Row],[Cantidad Ordenada]]</f>
        <v>36</v>
      </c>
      <c r="K1041" s="4">
        <f>Cocina[[#This Row],[Ganancia neta]]/_xlfn.XLOOKUP(Cocina[[#This Row],[Número de Orden]],Sala[Número de Orden],Sala[Monto total],"fracaso",0,1)</f>
        <v>0.38709677419354838</v>
      </c>
      <c r="L1041" t="s">
        <v>608</v>
      </c>
    </row>
    <row r="1042" spans="1:12" x14ac:dyDescent="0.25">
      <c r="A1042">
        <v>413</v>
      </c>
      <c r="B1042">
        <v>13</v>
      </c>
      <c r="C1042" t="s">
        <v>26</v>
      </c>
      <c r="D1042" t="s">
        <v>628</v>
      </c>
      <c r="E1042">
        <v>21</v>
      </c>
      <c r="F1042">
        <v>35</v>
      </c>
      <c r="G1042">
        <v>1</v>
      </c>
      <c r="H1042">
        <v>12</v>
      </c>
      <c r="I1042">
        <f>Cocina[[#This Row],[Precio Unitario]]*Cocina[[#This Row],[Cantidad Ordenada]]</f>
        <v>35</v>
      </c>
      <c r="J1042">
        <f>(Cocina[[#This Row],[Precio Unitario]]-Cocina[[#This Row],[Costo Unitario]])*Cocina[[#This Row],[Cantidad Ordenada]]</f>
        <v>14</v>
      </c>
      <c r="K1042" s="4">
        <f>Cocina[[#This Row],[Ganancia neta]]/_xlfn.XLOOKUP(Cocina[[#This Row],[Número de Orden]],Sala[Número de Orden],Sala[Monto total],"fracaso",0,1)</f>
        <v>0.4</v>
      </c>
      <c r="L1042" t="s">
        <v>608</v>
      </c>
    </row>
    <row r="1043" spans="1:12" x14ac:dyDescent="0.25">
      <c r="A1043">
        <v>414</v>
      </c>
      <c r="B1043">
        <v>14</v>
      </c>
      <c r="C1043" t="s">
        <v>261</v>
      </c>
      <c r="D1043" t="s">
        <v>625</v>
      </c>
      <c r="E1043">
        <v>20</v>
      </c>
      <c r="F1043">
        <v>33</v>
      </c>
      <c r="G1043">
        <v>1</v>
      </c>
      <c r="H1043">
        <v>38</v>
      </c>
      <c r="I1043">
        <f>Cocina[[#This Row],[Precio Unitario]]*Cocina[[#This Row],[Cantidad Ordenada]]</f>
        <v>33</v>
      </c>
      <c r="J1043">
        <f>(Cocina[[#This Row],[Precio Unitario]]-Cocina[[#This Row],[Costo Unitario]])*Cocina[[#This Row],[Cantidad Ordenada]]</f>
        <v>13</v>
      </c>
      <c r="K1043" s="4">
        <f>Cocina[[#This Row],[Ganancia neta]]/_xlfn.XLOOKUP(Cocina[[#This Row],[Número de Orden]],Sala[Número de Orden],Sala[Monto total],"fracaso",0,1)</f>
        <v>0.39393939393939392</v>
      </c>
      <c r="L1043" t="s">
        <v>607</v>
      </c>
    </row>
    <row r="1044" spans="1:12" x14ac:dyDescent="0.25">
      <c r="A1044">
        <v>415</v>
      </c>
      <c r="B1044">
        <v>14</v>
      </c>
      <c r="C1044" t="s">
        <v>106</v>
      </c>
      <c r="D1044" t="s">
        <v>621</v>
      </c>
      <c r="E1044">
        <v>16</v>
      </c>
      <c r="F1044">
        <v>27</v>
      </c>
      <c r="G1044">
        <v>2</v>
      </c>
      <c r="H1044">
        <v>32</v>
      </c>
      <c r="I1044">
        <f>Cocina[[#This Row],[Precio Unitario]]*Cocina[[#This Row],[Cantidad Ordenada]]</f>
        <v>54</v>
      </c>
      <c r="J1044">
        <f>(Cocina[[#This Row],[Precio Unitario]]-Cocina[[#This Row],[Costo Unitario]])*Cocina[[#This Row],[Cantidad Ordenada]]</f>
        <v>22</v>
      </c>
      <c r="K1044" s="4">
        <f>Cocina[[#This Row],[Ganancia neta]]/_xlfn.XLOOKUP(Cocina[[#This Row],[Número de Orden]],Sala[Número de Orden],Sala[Monto total],"fracaso",0,1)</f>
        <v>0.13924050632911392</v>
      </c>
      <c r="L1044" t="s">
        <v>607</v>
      </c>
    </row>
    <row r="1045" spans="1:12" x14ac:dyDescent="0.25">
      <c r="A1045">
        <v>415</v>
      </c>
      <c r="B1045">
        <v>14</v>
      </c>
      <c r="C1045" t="s">
        <v>55</v>
      </c>
      <c r="D1045" t="s">
        <v>631</v>
      </c>
      <c r="E1045">
        <v>20</v>
      </c>
      <c r="F1045">
        <v>34</v>
      </c>
      <c r="G1045">
        <v>2</v>
      </c>
      <c r="H1045">
        <v>16</v>
      </c>
      <c r="I1045">
        <f>Cocina[[#This Row],[Precio Unitario]]*Cocina[[#This Row],[Cantidad Ordenada]]</f>
        <v>68</v>
      </c>
      <c r="J1045">
        <f>(Cocina[[#This Row],[Precio Unitario]]-Cocina[[#This Row],[Costo Unitario]])*Cocina[[#This Row],[Cantidad Ordenada]]</f>
        <v>28</v>
      </c>
      <c r="K1045" s="4">
        <f>Cocina[[#This Row],[Ganancia neta]]/_xlfn.XLOOKUP(Cocina[[#This Row],[Número de Orden]],Sala[Número de Orden],Sala[Monto total],"fracaso",0,1)</f>
        <v>0.17721518987341772</v>
      </c>
      <c r="L1045" t="s">
        <v>608</v>
      </c>
    </row>
    <row r="1046" spans="1:12" x14ac:dyDescent="0.25">
      <c r="A1046">
        <v>415</v>
      </c>
      <c r="B1046">
        <v>14</v>
      </c>
      <c r="C1046" t="s">
        <v>73</v>
      </c>
      <c r="D1046" t="s">
        <v>623</v>
      </c>
      <c r="E1046">
        <v>22</v>
      </c>
      <c r="F1046">
        <v>36</v>
      </c>
      <c r="G1046">
        <v>1</v>
      </c>
      <c r="H1046">
        <v>39</v>
      </c>
      <c r="I1046">
        <f>Cocina[[#This Row],[Precio Unitario]]*Cocina[[#This Row],[Cantidad Ordenada]]</f>
        <v>36</v>
      </c>
      <c r="J1046">
        <f>(Cocina[[#This Row],[Precio Unitario]]-Cocina[[#This Row],[Costo Unitario]])*Cocina[[#This Row],[Cantidad Ordenada]]</f>
        <v>14</v>
      </c>
      <c r="K1046" s="4">
        <f>Cocina[[#This Row],[Ganancia neta]]/_xlfn.XLOOKUP(Cocina[[#This Row],[Número de Orden]],Sala[Número de Orden],Sala[Monto total],"fracaso",0,1)</f>
        <v>8.8607594936708861E-2</v>
      </c>
      <c r="L1046" t="s">
        <v>607</v>
      </c>
    </row>
    <row r="1047" spans="1:12" x14ac:dyDescent="0.25">
      <c r="A1047">
        <v>416</v>
      </c>
      <c r="B1047">
        <v>20</v>
      </c>
      <c r="C1047" t="s">
        <v>122</v>
      </c>
      <c r="D1047" t="s">
        <v>637</v>
      </c>
      <c r="E1047">
        <v>15</v>
      </c>
      <c r="F1047">
        <v>25</v>
      </c>
      <c r="G1047">
        <v>1</v>
      </c>
      <c r="H1047">
        <v>9</v>
      </c>
      <c r="I1047">
        <f>Cocina[[#This Row],[Precio Unitario]]*Cocina[[#This Row],[Cantidad Ordenada]]</f>
        <v>25</v>
      </c>
      <c r="J1047">
        <f>(Cocina[[#This Row],[Precio Unitario]]-Cocina[[#This Row],[Costo Unitario]])*Cocina[[#This Row],[Cantidad Ordenada]]</f>
        <v>10</v>
      </c>
      <c r="K1047" s="4">
        <f>Cocina[[#This Row],[Ganancia neta]]/_xlfn.XLOOKUP(Cocina[[#This Row],[Número de Orden]],Sala[Número de Orden],Sala[Monto total],"fracaso",0,1)</f>
        <v>0.4</v>
      </c>
      <c r="L1047" t="s">
        <v>608</v>
      </c>
    </row>
    <row r="1048" spans="1:12" x14ac:dyDescent="0.25">
      <c r="A1048">
        <v>417</v>
      </c>
      <c r="B1048">
        <v>7</v>
      </c>
      <c r="C1048" t="s">
        <v>38</v>
      </c>
      <c r="D1048" t="s">
        <v>624</v>
      </c>
      <c r="E1048">
        <v>17</v>
      </c>
      <c r="F1048">
        <v>29</v>
      </c>
      <c r="G1048">
        <v>1</v>
      </c>
      <c r="H1048">
        <v>23</v>
      </c>
      <c r="I1048">
        <f>Cocina[[#This Row],[Precio Unitario]]*Cocina[[#This Row],[Cantidad Ordenada]]</f>
        <v>29</v>
      </c>
      <c r="J1048">
        <f>(Cocina[[#This Row],[Precio Unitario]]-Cocina[[#This Row],[Costo Unitario]])*Cocina[[#This Row],[Cantidad Ordenada]]</f>
        <v>12</v>
      </c>
      <c r="K1048" s="4">
        <f>Cocina[[#This Row],[Ganancia neta]]/_xlfn.XLOOKUP(Cocina[[#This Row],[Número de Orden]],Sala[Número de Orden],Sala[Monto total],"fracaso",0,1)</f>
        <v>8.4507042253521125E-2</v>
      </c>
      <c r="L1048" t="s">
        <v>607</v>
      </c>
    </row>
    <row r="1049" spans="1:12" x14ac:dyDescent="0.25">
      <c r="A1049">
        <v>417</v>
      </c>
      <c r="B1049">
        <v>7</v>
      </c>
      <c r="C1049" t="s">
        <v>48</v>
      </c>
      <c r="D1049" t="s">
        <v>622</v>
      </c>
      <c r="E1049">
        <v>25</v>
      </c>
      <c r="F1049">
        <v>40</v>
      </c>
      <c r="G1049">
        <v>1</v>
      </c>
      <c r="H1049">
        <v>17</v>
      </c>
      <c r="I1049">
        <f>Cocina[[#This Row],[Precio Unitario]]*Cocina[[#This Row],[Cantidad Ordenada]]</f>
        <v>40</v>
      </c>
      <c r="J1049">
        <f>(Cocina[[#This Row],[Precio Unitario]]-Cocina[[#This Row],[Costo Unitario]])*Cocina[[#This Row],[Cantidad Ordenada]]</f>
        <v>15</v>
      </c>
      <c r="K1049" s="4">
        <f>Cocina[[#This Row],[Ganancia neta]]/_xlfn.XLOOKUP(Cocina[[#This Row],[Número de Orden]],Sala[Número de Orden],Sala[Monto total],"fracaso",0,1)</f>
        <v>0.10563380281690141</v>
      </c>
      <c r="L1049" t="s">
        <v>607</v>
      </c>
    </row>
    <row r="1050" spans="1:12" x14ac:dyDescent="0.25">
      <c r="A1050">
        <v>417</v>
      </c>
      <c r="B1050">
        <v>7</v>
      </c>
      <c r="C1050" t="s">
        <v>112</v>
      </c>
      <c r="D1050" t="s">
        <v>627</v>
      </c>
      <c r="E1050">
        <v>11</v>
      </c>
      <c r="F1050">
        <v>19</v>
      </c>
      <c r="G1050">
        <v>1</v>
      </c>
      <c r="H1050">
        <v>16</v>
      </c>
      <c r="I1050">
        <f>Cocina[[#This Row],[Precio Unitario]]*Cocina[[#This Row],[Cantidad Ordenada]]</f>
        <v>19</v>
      </c>
      <c r="J1050">
        <f>(Cocina[[#This Row],[Precio Unitario]]-Cocina[[#This Row],[Costo Unitario]])*Cocina[[#This Row],[Cantidad Ordenada]]</f>
        <v>8</v>
      </c>
      <c r="K1050" s="4">
        <f>Cocina[[#This Row],[Ganancia neta]]/_xlfn.XLOOKUP(Cocina[[#This Row],[Número de Orden]],Sala[Número de Orden],Sala[Monto total],"fracaso",0,1)</f>
        <v>5.6338028169014086E-2</v>
      </c>
      <c r="L1050" t="s">
        <v>608</v>
      </c>
    </row>
    <row r="1051" spans="1:12" x14ac:dyDescent="0.25">
      <c r="A1051">
        <v>417</v>
      </c>
      <c r="B1051">
        <v>7</v>
      </c>
      <c r="C1051" t="s">
        <v>106</v>
      </c>
      <c r="D1051" t="s">
        <v>621</v>
      </c>
      <c r="E1051">
        <v>16</v>
      </c>
      <c r="F1051">
        <v>27</v>
      </c>
      <c r="G1051">
        <v>2</v>
      </c>
      <c r="H1051">
        <v>34</v>
      </c>
      <c r="I1051">
        <f>Cocina[[#This Row],[Precio Unitario]]*Cocina[[#This Row],[Cantidad Ordenada]]</f>
        <v>54</v>
      </c>
      <c r="J1051">
        <f>(Cocina[[#This Row],[Precio Unitario]]-Cocina[[#This Row],[Costo Unitario]])*Cocina[[#This Row],[Cantidad Ordenada]]</f>
        <v>22</v>
      </c>
      <c r="K1051" s="4">
        <f>Cocina[[#This Row],[Ganancia neta]]/_xlfn.XLOOKUP(Cocina[[#This Row],[Número de Orden]],Sala[Número de Orden],Sala[Monto total],"fracaso",0,1)</f>
        <v>0.15492957746478872</v>
      </c>
      <c r="L1051" t="s">
        <v>608</v>
      </c>
    </row>
    <row r="1052" spans="1:12" x14ac:dyDescent="0.25">
      <c r="A1052">
        <v>418</v>
      </c>
      <c r="B1052">
        <v>17</v>
      </c>
      <c r="C1052" t="s">
        <v>122</v>
      </c>
      <c r="D1052" t="s">
        <v>637</v>
      </c>
      <c r="E1052">
        <v>15</v>
      </c>
      <c r="F1052">
        <v>25</v>
      </c>
      <c r="G1052">
        <v>1</v>
      </c>
      <c r="H1052">
        <v>45</v>
      </c>
      <c r="I1052">
        <f>Cocina[[#This Row],[Precio Unitario]]*Cocina[[#This Row],[Cantidad Ordenada]]</f>
        <v>25</v>
      </c>
      <c r="J1052">
        <f>(Cocina[[#This Row],[Precio Unitario]]-Cocina[[#This Row],[Costo Unitario]])*Cocina[[#This Row],[Cantidad Ordenada]]</f>
        <v>10</v>
      </c>
      <c r="K1052" s="4">
        <f>Cocina[[#This Row],[Ganancia neta]]/_xlfn.XLOOKUP(Cocina[[#This Row],[Número de Orden]],Sala[Número de Orden],Sala[Monto total],"fracaso",0,1)</f>
        <v>8.4745762711864403E-2</v>
      </c>
      <c r="L1052" t="s">
        <v>607</v>
      </c>
    </row>
    <row r="1053" spans="1:12" x14ac:dyDescent="0.25">
      <c r="A1053">
        <v>418</v>
      </c>
      <c r="B1053">
        <v>17</v>
      </c>
      <c r="C1053" t="s">
        <v>116</v>
      </c>
      <c r="D1053" t="s">
        <v>620</v>
      </c>
      <c r="E1053">
        <v>19</v>
      </c>
      <c r="F1053">
        <v>31</v>
      </c>
      <c r="G1053">
        <v>3</v>
      </c>
      <c r="H1053">
        <v>55</v>
      </c>
      <c r="I1053">
        <f>Cocina[[#This Row],[Precio Unitario]]*Cocina[[#This Row],[Cantidad Ordenada]]</f>
        <v>93</v>
      </c>
      <c r="J1053">
        <f>(Cocina[[#This Row],[Precio Unitario]]-Cocina[[#This Row],[Costo Unitario]])*Cocina[[#This Row],[Cantidad Ordenada]]</f>
        <v>36</v>
      </c>
      <c r="K1053" s="4">
        <f>Cocina[[#This Row],[Ganancia neta]]/_xlfn.XLOOKUP(Cocina[[#This Row],[Número de Orden]],Sala[Número de Orden],Sala[Monto total],"fracaso",0,1)</f>
        <v>0.30508474576271188</v>
      </c>
      <c r="L1053" t="s">
        <v>608</v>
      </c>
    </row>
    <row r="1054" spans="1:12" x14ac:dyDescent="0.25">
      <c r="A1054">
        <v>419</v>
      </c>
      <c r="B1054">
        <v>11</v>
      </c>
      <c r="C1054" t="s">
        <v>55</v>
      </c>
      <c r="D1054" t="s">
        <v>631</v>
      </c>
      <c r="E1054">
        <v>20</v>
      </c>
      <c r="F1054">
        <v>34</v>
      </c>
      <c r="G1054">
        <v>1</v>
      </c>
      <c r="H1054">
        <v>7</v>
      </c>
      <c r="I1054">
        <f>Cocina[[#This Row],[Precio Unitario]]*Cocina[[#This Row],[Cantidad Ordenada]]</f>
        <v>34</v>
      </c>
      <c r="J1054">
        <f>(Cocina[[#This Row],[Precio Unitario]]-Cocina[[#This Row],[Costo Unitario]])*Cocina[[#This Row],[Cantidad Ordenada]]</f>
        <v>14</v>
      </c>
      <c r="K1054" s="4">
        <f>Cocina[[#This Row],[Ganancia neta]]/_xlfn.XLOOKUP(Cocina[[#This Row],[Número de Orden]],Sala[Número de Orden],Sala[Monto total],"fracaso",0,1)</f>
        <v>0.20895522388059701</v>
      </c>
      <c r="L1054" t="s">
        <v>608</v>
      </c>
    </row>
    <row r="1055" spans="1:12" x14ac:dyDescent="0.25">
      <c r="A1055">
        <v>419</v>
      </c>
      <c r="B1055">
        <v>11</v>
      </c>
      <c r="C1055" t="s">
        <v>261</v>
      </c>
      <c r="D1055" t="s">
        <v>625</v>
      </c>
      <c r="E1055">
        <v>20</v>
      </c>
      <c r="F1055">
        <v>33</v>
      </c>
      <c r="G1055">
        <v>1</v>
      </c>
      <c r="H1055">
        <v>57</v>
      </c>
      <c r="I1055">
        <f>Cocina[[#This Row],[Precio Unitario]]*Cocina[[#This Row],[Cantidad Ordenada]]</f>
        <v>33</v>
      </c>
      <c r="J1055">
        <f>(Cocina[[#This Row],[Precio Unitario]]-Cocina[[#This Row],[Costo Unitario]])*Cocina[[#This Row],[Cantidad Ordenada]]</f>
        <v>13</v>
      </c>
      <c r="K1055" s="4">
        <f>Cocina[[#This Row],[Ganancia neta]]/_xlfn.XLOOKUP(Cocina[[#This Row],[Número de Orden]],Sala[Número de Orden],Sala[Monto total],"fracaso",0,1)</f>
        <v>0.19402985074626866</v>
      </c>
      <c r="L1055" t="s">
        <v>607</v>
      </c>
    </row>
    <row r="1056" spans="1:12" x14ac:dyDescent="0.25">
      <c r="A1056">
        <v>420</v>
      </c>
      <c r="B1056">
        <v>18</v>
      </c>
      <c r="C1056" t="s">
        <v>55</v>
      </c>
      <c r="D1056" t="s">
        <v>631</v>
      </c>
      <c r="E1056">
        <v>20</v>
      </c>
      <c r="F1056">
        <v>34</v>
      </c>
      <c r="G1056">
        <v>2</v>
      </c>
      <c r="H1056">
        <v>33</v>
      </c>
      <c r="I1056">
        <f>Cocina[[#This Row],[Precio Unitario]]*Cocina[[#This Row],[Cantidad Ordenada]]</f>
        <v>68</v>
      </c>
      <c r="J1056">
        <f>(Cocina[[#This Row],[Precio Unitario]]-Cocina[[#This Row],[Costo Unitario]])*Cocina[[#This Row],[Cantidad Ordenada]]</f>
        <v>28</v>
      </c>
      <c r="K1056" s="4">
        <f>Cocina[[#This Row],[Ganancia neta]]/_xlfn.XLOOKUP(Cocina[[#This Row],[Número de Orden]],Sala[Número de Orden],Sala[Monto total],"fracaso",0,1)</f>
        <v>0.11570247933884298</v>
      </c>
      <c r="L1056" t="s">
        <v>607</v>
      </c>
    </row>
    <row r="1057" spans="1:12" x14ac:dyDescent="0.25">
      <c r="A1057">
        <v>420</v>
      </c>
      <c r="B1057">
        <v>18</v>
      </c>
      <c r="C1057" t="s">
        <v>146</v>
      </c>
      <c r="D1057" t="s">
        <v>632</v>
      </c>
      <c r="E1057">
        <v>12</v>
      </c>
      <c r="F1057">
        <v>20</v>
      </c>
      <c r="G1057">
        <v>3</v>
      </c>
      <c r="H1057">
        <v>10</v>
      </c>
      <c r="I1057">
        <f>Cocina[[#This Row],[Precio Unitario]]*Cocina[[#This Row],[Cantidad Ordenada]]</f>
        <v>60</v>
      </c>
      <c r="J1057">
        <f>(Cocina[[#This Row],[Precio Unitario]]-Cocina[[#This Row],[Costo Unitario]])*Cocina[[#This Row],[Cantidad Ordenada]]</f>
        <v>24</v>
      </c>
      <c r="K1057" s="4">
        <f>Cocina[[#This Row],[Ganancia neta]]/_xlfn.XLOOKUP(Cocina[[#This Row],[Número de Orden]],Sala[Número de Orden],Sala[Monto total],"fracaso",0,1)</f>
        <v>9.9173553719008267E-2</v>
      </c>
      <c r="L1057" t="s">
        <v>607</v>
      </c>
    </row>
    <row r="1058" spans="1:12" x14ac:dyDescent="0.25">
      <c r="A1058">
        <v>420</v>
      </c>
      <c r="B1058">
        <v>18</v>
      </c>
      <c r="C1058" t="s">
        <v>122</v>
      </c>
      <c r="D1058" t="s">
        <v>637</v>
      </c>
      <c r="E1058">
        <v>15</v>
      </c>
      <c r="F1058">
        <v>25</v>
      </c>
      <c r="G1058">
        <v>2</v>
      </c>
      <c r="H1058">
        <v>28</v>
      </c>
      <c r="I1058">
        <f>Cocina[[#This Row],[Precio Unitario]]*Cocina[[#This Row],[Cantidad Ordenada]]</f>
        <v>50</v>
      </c>
      <c r="J1058">
        <f>(Cocina[[#This Row],[Precio Unitario]]-Cocina[[#This Row],[Costo Unitario]])*Cocina[[#This Row],[Cantidad Ordenada]]</f>
        <v>20</v>
      </c>
      <c r="K1058" s="4">
        <f>Cocina[[#This Row],[Ganancia neta]]/_xlfn.XLOOKUP(Cocina[[#This Row],[Número de Orden]],Sala[Número de Orden],Sala[Monto total],"fracaso",0,1)</f>
        <v>8.2644628099173556E-2</v>
      </c>
      <c r="L1058" t="s">
        <v>607</v>
      </c>
    </row>
    <row r="1059" spans="1:12" x14ac:dyDescent="0.25">
      <c r="A1059">
        <v>420</v>
      </c>
      <c r="B1059">
        <v>18</v>
      </c>
      <c r="C1059" t="s">
        <v>247</v>
      </c>
      <c r="D1059" t="s">
        <v>629</v>
      </c>
      <c r="E1059">
        <v>19</v>
      </c>
      <c r="F1059">
        <v>32</v>
      </c>
      <c r="G1059">
        <v>2</v>
      </c>
      <c r="H1059">
        <v>34</v>
      </c>
      <c r="I1059">
        <f>Cocina[[#This Row],[Precio Unitario]]*Cocina[[#This Row],[Cantidad Ordenada]]</f>
        <v>64</v>
      </c>
      <c r="J1059">
        <f>(Cocina[[#This Row],[Precio Unitario]]-Cocina[[#This Row],[Costo Unitario]])*Cocina[[#This Row],[Cantidad Ordenada]]</f>
        <v>26</v>
      </c>
      <c r="K1059" s="4">
        <f>Cocina[[#This Row],[Ganancia neta]]/_xlfn.XLOOKUP(Cocina[[#This Row],[Número de Orden]],Sala[Número de Orden],Sala[Monto total],"fracaso",0,1)</f>
        <v>0.10743801652892562</v>
      </c>
      <c r="L1059" t="s">
        <v>607</v>
      </c>
    </row>
    <row r="1060" spans="1:12" x14ac:dyDescent="0.25">
      <c r="A1060">
        <v>421</v>
      </c>
      <c r="B1060">
        <v>10</v>
      </c>
      <c r="C1060" t="s">
        <v>116</v>
      </c>
      <c r="D1060" t="s">
        <v>620</v>
      </c>
      <c r="E1060">
        <v>19</v>
      </c>
      <c r="F1060">
        <v>31</v>
      </c>
      <c r="G1060">
        <v>1</v>
      </c>
      <c r="H1060">
        <v>18</v>
      </c>
      <c r="I1060">
        <f>Cocina[[#This Row],[Precio Unitario]]*Cocina[[#This Row],[Cantidad Ordenada]]</f>
        <v>31</v>
      </c>
      <c r="J1060">
        <f>(Cocina[[#This Row],[Precio Unitario]]-Cocina[[#This Row],[Costo Unitario]])*Cocina[[#This Row],[Cantidad Ordenada]]</f>
        <v>12</v>
      </c>
      <c r="K1060" s="4">
        <f>Cocina[[#This Row],[Ganancia neta]]/_xlfn.XLOOKUP(Cocina[[#This Row],[Número de Orden]],Sala[Número de Orden],Sala[Monto total],"fracaso",0,1)</f>
        <v>0.14117647058823529</v>
      </c>
      <c r="L1060" t="s">
        <v>608</v>
      </c>
    </row>
    <row r="1061" spans="1:12" x14ac:dyDescent="0.25">
      <c r="A1061">
        <v>421</v>
      </c>
      <c r="B1061">
        <v>10</v>
      </c>
      <c r="C1061" t="s">
        <v>79</v>
      </c>
      <c r="D1061" t="s">
        <v>635</v>
      </c>
      <c r="E1061">
        <v>10</v>
      </c>
      <c r="F1061">
        <v>18</v>
      </c>
      <c r="G1061">
        <v>3</v>
      </c>
      <c r="H1061">
        <v>53</v>
      </c>
      <c r="I1061">
        <f>Cocina[[#This Row],[Precio Unitario]]*Cocina[[#This Row],[Cantidad Ordenada]]</f>
        <v>54</v>
      </c>
      <c r="J1061">
        <f>(Cocina[[#This Row],[Precio Unitario]]-Cocina[[#This Row],[Costo Unitario]])*Cocina[[#This Row],[Cantidad Ordenada]]</f>
        <v>24</v>
      </c>
      <c r="K1061" s="4">
        <f>Cocina[[#This Row],[Ganancia neta]]/_xlfn.XLOOKUP(Cocina[[#This Row],[Número de Orden]],Sala[Número de Orden],Sala[Monto total],"fracaso",0,1)</f>
        <v>0.28235294117647058</v>
      </c>
      <c r="L1061" t="s">
        <v>608</v>
      </c>
    </row>
    <row r="1062" spans="1:12" x14ac:dyDescent="0.25">
      <c r="A1062">
        <v>422</v>
      </c>
      <c r="B1062">
        <v>12</v>
      </c>
      <c r="C1062" t="s">
        <v>155</v>
      </c>
      <c r="D1062" t="s">
        <v>636</v>
      </c>
      <c r="E1062">
        <v>15</v>
      </c>
      <c r="F1062">
        <v>26</v>
      </c>
      <c r="G1062">
        <v>2</v>
      </c>
      <c r="H1062">
        <v>7</v>
      </c>
      <c r="I1062">
        <f>Cocina[[#This Row],[Precio Unitario]]*Cocina[[#This Row],[Cantidad Ordenada]]</f>
        <v>52</v>
      </c>
      <c r="J1062">
        <f>(Cocina[[#This Row],[Precio Unitario]]-Cocina[[#This Row],[Costo Unitario]])*Cocina[[#This Row],[Cantidad Ordenada]]</f>
        <v>22</v>
      </c>
      <c r="K1062" s="4">
        <f>Cocina[[#This Row],[Ganancia neta]]/_xlfn.XLOOKUP(Cocina[[#This Row],[Número de Orden]],Sala[Número de Orden],Sala[Monto total],"fracaso",0,1)</f>
        <v>0.25</v>
      </c>
      <c r="L1062" t="s">
        <v>608</v>
      </c>
    </row>
    <row r="1063" spans="1:12" x14ac:dyDescent="0.25">
      <c r="A1063">
        <v>422</v>
      </c>
      <c r="B1063">
        <v>12</v>
      </c>
      <c r="C1063" t="s">
        <v>73</v>
      </c>
      <c r="D1063" t="s">
        <v>623</v>
      </c>
      <c r="E1063">
        <v>22</v>
      </c>
      <c r="F1063">
        <v>36</v>
      </c>
      <c r="G1063">
        <v>1</v>
      </c>
      <c r="H1063">
        <v>27</v>
      </c>
      <c r="I1063">
        <f>Cocina[[#This Row],[Precio Unitario]]*Cocina[[#This Row],[Cantidad Ordenada]]</f>
        <v>36</v>
      </c>
      <c r="J1063">
        <f>(Cocina[[#This Row],[Precio Unitario]]-Cocina[[#This Row],[Costo Unitario]])*Cocina[[#This Row],[Cantidad Ordenada]]</f>
        <v>14</v>
      </c>
      <c r="K1063" s="4">
        <f>Cocina[[#This Row],[Ganancia neta]]/_xlfn.XLOOKUP(Cocina[[#This Row],[Número de Orden]],Sala[Número de Orden],Sala[Monto total],"fracaso",0,1)</f>
        <v>0.15909090909090909</v>
      </c>
      <c r="L1063" t="s">
        <v>607</v>
      </c>
    </row>
    <row r="1064" spans="1:12" x14ac:dyDescent="0.25">
      <c r="A1064">
        <v>423</v>
      </c>
      <c r="B1064">
        <v>4</v>
      </c>
      <c r="C1064" t="s">
        <v>42</v>
      </c>
      <c r="D1064" t="s">
        <v>626</v>
      </c>
      <c r="E1064">
        <v>16</v>
      </c>
      <c r="F1064">
        <v>28</v>
      </c>
      <c r="G1064">
        <v>2</v>
      </c>
      <c r="H1064">
        <v>24</v>
      </c>
      <c r="I1064">
        <f>Cocina[[#This Row],[Precio Unitario]]*Cocina[[#This Row],[Cantidad Ordenada]]</f>
        <v>56</v>
      </c>
      <c r="J1064">
        <f>(Cocina[[#This Row],[Precio Unitario]]-Cocina[[#This Row],[Costo Unitario]])*Cocina[[#This Row],[Cantidad Ordenada]]</f>
        <v>24</v>
      </c>
      <c r="K1064" s="4">
        <f>Cocina[[#This Row],[Ganancia neta]]/_xlfn.XLOOKUP(Cocina[[#This Row],[Número de Orden]],Sala[Número de Orden],Sala[Monto total],"fracaso",0,1)</f>
        <v>0.15789473684210525</v>
      </c>
      <c r="L1064" t="s">
        <v>607</v>
      </c>
    </row>
    <row r="1065" spans="1:12" x14ac:dyDescent="0.25">
      <c r="A1065">
        <v>423</v>
      </c>
      <c r="B1065">
        <v>4</v>
      </c>
      <c r="C1065" t="s">
        <v>247</v>
      </c>
      <c r="D1065" t="s">
        <v>629</v>
      </c>
      <c r="E1065">
        <v>19</v>
      </c>
      <c r="F1065">
        <v>32</v>
      </c>
      <c r="G1065">
        <v>3</v>
      </c>
      <c r="H1065">
        <v>7</v>
      </c>
      <c r="I1065">
        <f>Cocina[[#This Row],[Precio Unitario]]*Cocina[[#This Row],[Cantidad Ordenada]]</f>
        <v>96</v>
      </c>
      <c r="J1065">
        <f>(Cocina[[#This Row],[Precio Unitario]]-Cocina[[#This Row],[Costo Unitario]])*Cocina[[#This Row],[Cantidad Ordenada]]</f>
        <v>39</v>
      </c>
      <c r="K1065" s="4">
        <f>Cocina[[#This Row],[Ganancia neta]]/_xlfn.XLOOKUP(Cocina[[#This Row],[Número de Orden]],Sala[Número de Orden],Sala[Monto total],"fracaso",0,1)</f>
        <v>0.25657894736842107</v>
      </c>
      <c r="L1065" t="s">
        <v>608</v>
      </c>
    </row>
    <row r="1066" spans="1:12" x14ac:dyDescent="0.25">
      <c r="A1066">
        <v>424</v>
      </c>
      <c r="B1066">
        <v>13</v>
      </c>
      <c r="C1066" t="s">
        <v>203</v>
      </c>
      <c r="D1066" t="s">
        <v>630</v>
      </c>
      <c r="E1066">
        <v>13</v>
      </c>
      <c r="F1066">
        <v>22</v>
      </c>
      <c r="G1066">
        <v>3</v>
      </c>
      <c r="H1066">
        <v>43</v>
      </c>
      <c r="I1066">
        <f>Cocina[[#This Row],[Precio Unitario]]*Cocina[[#This Row],[Cantidad Ordenada]]</f>
        <v>66</v>
      </c>
      <c r="J1066">
        <f>(Cocina[[#This Row],[Precio Unitario]]-Cocina[[#This Row],[Costo Unitario]])*Cocina[[#This Row],[Cantidad Ordenada]]</f>
        <v>27</v>
      </c>
      <c r="K1066" s="4">
        <f>Cocina[[#This Row],[Ganancia neta]]/_xlfn.XLOOKUP(Cocina[[#This Row],[Número de Orden]],Sala[Número de Orden],Sala[Monto total],"fracaso",0,1)</f>
        <v>0.18367346938775511</v>
      </c>
      <c r="L1066" t="s">
        <v>607</v>
      </c>
    </row>
    <row r="1067" spans="1:12" x14ac:dyDescent="0.25">
      <c r="A1067">
        <v>424</v>
      </c>
      <c r="B1067">
        <v>13</v>
      </c>
      <c r="C1067" t="s">
        <v>106</v>
      </c>
      <c r="D1067" t="s">
        <v>621</v>
      </c>
      <c r="E1067">
        <v>16</v>
      </c>
      <c r="F1067">
        <v>27</v>
      </c>
      <c r="G1067">
        <v>3</v>
      </c>
      <c r="H1067">
        <v>45</v>
      </c>
      <c r="I1067">
        <f>Cocina[[#This Row],[Precio Unitario]]*Cocina[[#This Row],[Cantidad Ordenada]]</f>
        <v>81</v>
      </c>
      <c r="J1067">
        <f>(Cocina[[#This Row],[Precio Unitario]]-Cocina[[#This Row],[Costo Unitario]])*Cocina[[#This Row],[Cantidad Ordenada]]</f>
        <v>33</v>
      </c>
      <c r="K1067" s="4">
        <f>Cocina[[#This Row],[Ganancia neta]]/_xlfn.XLOOKUP(Cocina[[#This Row],[Número de Orden]],Sala[Número de Orden],Sala[Monto total],"fracaso",0,1)</f>
        <v>0.22448979591836735</v>
      </c>
      <c r="L1067" t="s">
        <v>608</v>
      </c>
    </row>
    <row r="1068" spans="1:12" x14ac:dyDescent="0.25">
      <c r="A1068">
        <v>425</v>
      </c>
      <c r="B1068">
        <v>18</v>
      </c>
      <c r="C1068" t="s">
        <v>112</v>
      </c>
      <c r="D1068" t="s">
        <v>627</v>
      </c>
      <c r="E1068">
        <v>11</v>
      </c>
      <c r="F1068">
        <v>19</v>
      </c>
      <c r="G1068">
        <v>1</v>
      </c>
      <c r="H1068">
        <v>28</v>
      </c>
      <c r="I1068">
        <f>Cocina[[#This Row],[Precio Unitario]]*Cocina[[#This Row],[Cantidad Ordenada]]</f>
        <v>19</v>
      </c>
      <c r="J1068">
        <f>(Cocina[[#This Row],[Precio Unitario]]-Cocina[[#This Row],[Costo Unitario]])*Cocina[[#This Row],[Cantidad Ordenada]]</f>
        <v>8</v>
      </c>
      <c r="K1068" s="4">
        <f>Cocina[[#This Row],[Ganancia neta]]/_xlfn.XLOOKUP(Cocina[[#This Row],[Número de Orden]],Sala[Número de Orden],Sala[Monto total],"fracaso",0,1)</f>
        <v>0.42105263157894735</v>
      </c>
      <c r="L1068" t="s">
        <v>608</v>
      </c>
    </row>
    <row r="1069" spans="1:12" x14ac:dyDescent="0.25">
      <c r="A1069">
        <v>426</v>
      </c>
      <c r="B1069">
        <v>5</v>
      </c>
      <c r="C1069" t="s">
        <v>261</v>
      </c>
      <c r="D1069" t="s">
        <v>625</v>
      </c>
      <c r="E1069">
        <v>20</v>
      </c>
      <c r="F1069">
        <v>33</v>
      </c>
      <c r="G1069">
        <v>1</v>
      </c>
      <c r="H1069">
        <v>8</v>
      </c>
      <c r="I1069">
        <f>Cocina[[#This Row],[Precio Unitario]]*Cocina[[#This Row],[Cantidad Ordenada]]</f>
        <v>33</v>
      </c>
      <c r="J1069">
        <f>(Cocina[[#This Row],[Precio Unitario]]-Cocina[[#This Row],[Costo Unitario]])*Cocina[[#This Row],[Cantidad Ordenada]]</f>
        <v>13</v>
      </c>
      <c r="K1069" s="4">
        <f>Cocina[[#This Row],[Ganancia neta]]/_xlfn.XLOOKUP(Cocina[[#This Row],[Número de Orden]],Sala[Número de Orden],Sala[Monto total],"fracaso",0,1)</f>
        <v>5.2631578947368418E-2</v>
      </c>
      <c r="L1069" t="s">
        <v>608</v>
      </c>
    </row>
    <row r="1070" spans="1:12" x14ac:dyDescent="0.25">
      <c r="A1070">
        <v>426</v>
      </c>
      <c r="B1070">
        <v>5</v>
      </c>
      <c r="C1070" t="s">
        <v>42</v>
      </c>
      <c r="D1070" t="s">
        <v>626</v>
      </c>
      <c r="E1070">
        <v>16</v>
      </c>
      <c r="F1070">
        <v>28</v>
      </c>
      <c r="G1070">
        <v>2</v>
      </c>
      <c r="H1070">
        <v>38</v>
      </c>
      <c r="I1070">
        <f>Cocina[[#This Row],[Precio Unitario]]*Cocina[[#This Row],[Cantidad Ordenada]]</f>
        <v>56</v>
      </c>
      <c r="J1070">
        <f>(Cocina[[#This Row],[Precio Unitario]]-Cocina[[#This Row],[Costo Unitario]])*Cocina[[#This Row],[Cantidad Ordenada]]</f>
        <v>24</v>
      </c>
      <c r="K1070" s="4">
        <f>Cocina[[#This Row],[Ganancia neta]]/_xlfn.XLOOKUP(Cocina[[#This Row],[Número de Orden]],Sala[Número de Orden],Sala[Monto total],"fracaso",0,1)</f>
        <v>9.7165991902834009E-2</v>
      </c>
      <c r="L1070" t="s">
        <v>608</v>
      </c>
    </row>
    <row r="1071" spans="1:12" x14ac:dyDescent="0.25">
      <c r="A1071">
        <v>426</v>
      </c>
      <c r="B1071">
        <v>5</v>
      </c>
      <c r="C1071" t="s">
        <v>122</v>
      </c>
      <c r="D1071" t="s">
        <v>637</v>
      </c>
      <c r="E1071">
        <v>15</v>
      </c>
      <c r="F1071">
        <v>25</v>
      </c>
      <c r="G1071">
        <v>2</v>
      </c>
      <c r="H1071">
        <v>23</v>
      </c>
      <c r="I1071">
        <f>Cocina[[#This Row],[Precio Unitario]]*Cocina[[#This Row],[Cantidad Ordenada]]</f>
        <v>50</v>
      </c>
      <c r="J1071">
        <f>(Cocina[[#This Row],[Precio Unitario]]-Cocina[[#This Row],[Costo Unitario]])*Cocina[[#This Row],[Cantidad Ordenada]]</f>
        <v>20</v>
      </c>
      <c r="K1071" s="4">
        <f>Cocina[[#This Row],[Ganancia neta]]/_xlfn.XLOOKUP(Cocina[[#This Row],[Número de Orden]],Sala[Número de Orden],Sala[Monto total],"fracaso",0,1)</f>
        <v>8.0971659919028341E-2</v>
      </c>
      <c r="L1071" t="s">
        <v>607</v>
      </c>
    </row>
    <row r="1072" spans="1:12" x14ac:dyDescent="0.25">
      <c r="A1072">
        <v>426</v>
      </c>
      <c r="B1072">
        <v>5</v>
      </c>
      <c r="C1072" t="s">
        <v>73</v>
      </c>
      <c r="D1072" t="s">
        <v>623</v>
      </c>
      <c r="E1072">
        <v>22</v>
      </c>
      <c r="F1072">
        <v>36</v>
      </c>
      <c r="G1072">
        <v>3</v>
      </c>
      <c r="H1072">
        <v>47</v>
      </c>
      <c r="I1072">
        <f>Cocina[[#This Row],[Precio Unitario]]*Cocina[[#This Row],[Cantidad Ordenada]]</f>
        <v>108</v>
      </c>
      <c r="J1072">
        <f>(Cocina[[#This Row],[Precio Unitario]]-Cocina[[#This Row],[Costo Unitario]])*Cocina[[#This Row],[Cantidad Ordenada]]</f>
        <v>42</v>
      </c>
      <c r="K1072" s="4">
        <f>Cocina[[#This Row],[Ganancia neta]]/_xlfn.XLOOKUP(Cocina[[#This Row],[Número de Orden]],Sala[Número de Orden],Sala[Monto total],"fracaso",0,1)</f>
        <v>0.17004048582995951</v>
      </c>
      <c r="L1072" t="s">
        <v>608</v>
      </c>
    </row>
    <row r="1073" spans="1:12" x14ac:dyDescent="0.25">
      <c r="A1073">
        <v>427</v>
      </c>
      <c r="B1073">
        <v>2</v>
      </c>
      <c r="C1073" t="s">
        <v>122</v>
      </c>
      <c r="D1073" t="s">
        <v>637</v>
      </c>
      <c r="E1073">
        <v>15</v>
      </c>
      <c r="F1073">
        <v>25</v>
      </c>
      <c r="G1073">
        <v>3</v>
      </c>
      <c r="H1073">
        <v>34</v>
      </c>
      <c r="I1073">
        <f>Cocina[[#This Row],[Precio Unitario]]*Cocina[[#This Row],[Cantidad Ordenada]]</f>
        <v>75</v>
      </c>
      <c r="J1073">
        <f>(Cocina[[#This Row],[Precio Unitario]]-Cocina[[#This Row],[Costo Unitario]])*Cocina[[#This Row],[Cantidad Ordenada]]</f>
        <v>30</v>
      </c>
      <c r="K1073" s="4">
        <f>Cocina[[#This Row],[Ganancia neta]]/_xlfn.XLOOKUP(Cocina[[#This Row],[Número de Orden]],Sala[Número de Orden],Sala[Monto total],"fracaso",0,1)</f>
        <v>0.14563106796116504</v>
      </c>
      <c r="L1073" t="s">
        <v>608</v>
      </c>
    </row>
    <row r="1074" spans="1:12" x14ac:dyDescent="0.25">
      <c r="A1074">
        <v>427</v>
      </c>
      <c r="B1074">
        <v>2</v>
      </c>
      <c r="C1074" t="s">
        <v>26</v>
      </c>
      <c r="D1074" t="s">
        <v>628</v>
      </c>
      <c r="E1074">
        <v>21</v>
      </c>
      <c r="F1074">
        <v>35</v>
      </c>
      <c r="G1074">
        <v>2</v>
      </c>
      <c r="H1074">
        <v>52</v>
      </c>
      <c r="I1074">
        <f>Cocina[[#This Row],[Precio Unitario]]*Cocina[[#This Row],[Cantidad Ordenada]]</f>
        <v>70</v>
      </c>
      <c r="J1074">
        <f>(Cocina[[#This Row],[Precio Unitario]]-Cocina[[#This Row],[Costo Unitario]])*Cocina[[#This Row],[Cantidad Ordenada]]</f>
        <v>28</v>
      </c>
      <c r="K1074" s="4">
        <f>Cocina[[#This Row],[Ganancia neta]]/_xlfn.XLOOKUP(Cocina[[#This Row],[Número de Orden]],Sala[Número de Orden],Sala[Monto total],"fracaso",0,1)</f>
        <v>0.13592233009708737</v>
      </c>
      <c r="L1074" t="s">
        <v>607</v>
      </c>
    </row>
    <row r="1075" spans="1:12" x14ac:dyDescent="0.25">
      <c r="A1075">
        <v>427</v>
      </c>
      <c r="B1075">
        <v>2</v>
      </c>
      <c r="C1075" t="s">
        <v>200</v>
      </c>
      <c r="D1075" t="s">
        <v>633</v>
      </c>
      <c r="E1075">
        <v>14</v>
      </c>
      <c r="F1075">
        <v>23</v>
      </c>
      <c r="G1075">
        <v>1</v>
      </c>
      <c r="H1075">
        <v>24</v>
      </c>
      <c r="I1075">
        <f>Cocina[[#This Row],[Precio Unitario]]*Cocina[[#This Row],[Cantidad Ordenada]]</f>
        <v>23</v>
      </c>
      <c r="J1075">
        <f>(Cocina[[#This Row],[Precio Unitario]]-Cocina[[#This Row],[Costo Unitario]])*Cocina[[#This Row],[Cantidad Ordenada]]</f>
        <v>9</v>
      </c>
      <c r="K1075" s="4">
        <f>Cocina[[#This Row],[Ganancia neta]]/_xlfn.XLOOKUP(Cocina[[#This Row],[Número de Orden]],Sala[Número de Orden],Sala[Monto total],"fracaso",0,1)</f>
        <v>4.3689320388349516E-2</v>
      </c>
      <c r="L1075" t="s">
        <v>608</v>
      </c>
    </row>
    <row r="1076" spans="1:12" x14ac:dyDescent="0.25">
      <c r="A1076">
        <v>427</v>
      </c>
      <c r="B1076">
        <v>2</v>
      </c>
      <c r="C1076" t="s">
        <v>112</v>
      </c>
      <c r="D1076" t="s">
        <v>627</v>
      </c>
      <c r="E1076">
        <v>11</v>
      </c>
      <c r="F1076">
        <v>19</v>
      </c>
      <c r="G1076">
        <v>2</v>
      </c>
      <c r="H1076">
        <v>56</v>
      </c>
      <c r="I1076">
        <f>Cocina[[#This Row],[Precio Unitario]]*Cocina[[#This Row],[Cantidad Ordenada]]</f>
        <v>38</v>
      </c>
      <c r="J1076">
        <f>(Cocina[[#This Row],[Precio Unitario]]-Cocina[[#This Row],[Costo Unitario]])*Cocina[[#This Row],[Cantidad Ordenada]]</f>
        <v>16</v>
      </c>
      <c r="K1076" s="4">
        <f>Cocina[[#This Row],[Ganancia neta]]/_xlfn.XLOOKUP(Cocina[[#This Row],[Número de Orden]],Sala[Número de Orden],Sala[Monto total],"fracaso",0,1)</f>
        <v>7.7669902912621352E-2</v>
      </c>
      <c r="L1076" t="s">
        <v>607</v>
      </c>
    </row>
    <row r="1077" spans="1:12" x14ac:dyDescent="0.25">
      <c r="A1077">
        <v>428</v>
      </c>
      <c r="B1077">
        <v>7</v>
      </c>
      <c r="C1077" t="s">
        <v>48</v>
      </c>
      <c r="D1077" t="s">
        <v>622</v>
      </c>
      <c r="E1077">
        <v>25</v>
      </c>
      <c r="F1077">
        <v>40</v>
      </c>
      <c r="G1077">
        <v>1</v>
      </c>
      <c r="H1077">
        <v>38</v>
      </c>
      <c r="I1077">
        <f>Cocina[[#This Row],[Precio Unitario]]*Cocina[[#This Row],[Cantidad Ordenada]]</f>
        <v>40</v>
      </c>
      <c r="J1077">
        <f>(Cocina[[#This Row],[Precio Unitario]]-Cocina[[#This Row],[Costo Unitario]])*Cocina[[#This Row],[Cantidad Ordenada]]</f>
        <v>15</v>
      </c>
      <c r="K1077" s="4">
        <f>Cocina[[#This Row],[Ganancia neta]]/_xlfn.XLOOKUP(Cocina[[#This Row],[Número de Orden]],Sala[Número de Orden],Sala[Monto total],"fracaso",0,1)</f>
        <v>8.5714285714285715E-2</v>
      </c>
      <c r="L1077" t="s">
        <v>607</v>
      </c>
    </row>
    <row r="1078" spans="1:12" x14ac:dyDescent="0.25">
      <c r="A1078">
        <v>428</v>
      </c>
      <c r="B1078">
        <v>7</v>
      </c>
      <c r="C1078" t="s">
        <v>200</v>
      </c>
      <c r="D1078" t="s">
        <v>633</v>
      </c>
      <c r="E1078">
        <v>14</v>
      </c>
      <c r="F1078">
        <v>23</v>
      </c>
      <c r="G1078">
        <v>1</v>
      </c>
      <c r="H1078">
        <v>46</v>
      </c>
      <c r="I1078">
        <f>Cocina[[#This Row],[Precio Unitario]]*Cocina[[#This Row],[Cantidad Ordenada]]</f>
        <v>23</v>
      </c>
      <c r="J1078">
        <f>(Cocina[[#This Row],[Precio Unitario]]-Cocina[[#This Row],[Costo Unitario]])*Cocina[[#This Row],[Cantidad Ordenada]]</f>
        <v>9</v>
      </c>
      <c r="K1078" s="4">
        <f>Cocina[[#This Row],[Ganancia neta]]/_xlfn.XLOOKUP(Cocina[[#This Row],[Número de Orden]],Sala[Número de Orden],Sala[Monto total],"fracaso",0,1)</f>
        <v>5.1428571428571428E-2</v>
      </c>
      <c r="L1078" t="s">
        <v>607</v>
      </c>
    </row>
    <row r="1079" spans="1:12" x14ac:dyDescent="0.25">
      <c r="A1079">
        <v>428</v>
      </c>
      <c r="B1079">
        <v>7</v>
      </c>
      <c r="C1079" t="s">
        <v>122</v>
      </c>
      <c r="D1079" t="s">
        <v>637</v>
      </c>
      <c r="E1079">
        <v>15</v>
      </c>
      <c r="F1079">
        <v>25</v>
      </c>
      <c r="G1079">
        <v>2</v>
      </c>
      <c r="H1079">
        <v>48</v>
      </c>
      <c r="I1079">
        <f>Cocina[[#This Row],[Precio Unitario]]*Cocina[[#This Row],[Cantidad Ordenada]]</f>
        <v>50</v>
      </c>
      <c r="J1079">
        <f>(Cocina[[#This Row],[Precio Unitario]]-Cocina[[#This Row],[Costo Unitario]])*Cocina[[#This Row],[Cantidad Ordenada]]</f>
        <v>20</v>
      </c>
      <c r="K1079" s="4">
        <f>Cocina[[#This Row],[Ganancia neta]]/_xlfn.XLOOKUP(Cocina[[#This Row],[Número de Orden]],Sala[Número de Orden],Sala[Monto total],"fracaso",0,1)</f>
        <v>0.11428571428571428</v>
      </c>
      <c r="L1079" t="s">
        <v>607</v>
      </c>
    </row>
    <row r="1080" spans="1:12" x14ac:dyDescent="0.25">
      <c r="A1080">
        <v>428</v>
      </c>
      <c r="B1080">
        <v>7</v>
      </c>
      <c r="C1080" t="s">
        <v>116</v>
      </c>
      <c r="D1080" t="s">
        <v>620</v>
      </c>
      <c r="E1080">
        <v>19</v>
      </c>
      <c r="F1080">
        <v>31</v>
      </c>
      <c r="G1080">
        <v>2</v>
      </c>
      <c r="H1080">
        <v>47</v>
      </c>
      <c r="I1080">
        <f>Cocina[[#This Row],[Precio Unitario]]*Cocina[[#This Row],[Cantidad Ordenada]]</f>
        <v>62</v>
      </c>
      <c r="J1080">
        <f>(Cocina[[#This Row],[Precio Unitario]]-Cocina[[#This Row],[Costo Unitario]])*Cocina[[#This Row],[Cantidad Ordenada]]</f>
        <v>24</v>
      </c>
      <c r="K1080" s="4">
        <f>Cocina[[#This Row],[Ganancia neta]]/_xlfn.XLOOKUP(Cocina[[#This Row],[Número de Orden]],Sala[Número de Orden],Sala[Monto total],"fracaso",0,1)</f>
        <v>0.13714285714285715</v>
      </c>
      <c r="L1080" t="s">
        <v>607</v>
      </c>
    </row>
    <row r="1081" spans="1:12" x14ac:dyDescent="0.25">
      <c r="A1081">
        <v>429</v>
      </c>
      <c r="B1081">
        <v>8</v>
      </c>
      <c r="C1081" t="s">
        <v>155</v>
      </c>
      <c r="D1081" t="s">
        <v>636</v>
      </c>
      <c r="E1081">
        <v>15</v>
      </c>
      <c r="F1081">
        <v>26</v>
      </c>
      <c r="G1081">
        <v>3</v>
      </c>
      <c r="H1081">
        <v>27</v>
      </c>
      <c r="I1081">
        <f>Cocina[[#This Row],[Precio Unitario]]*Cocina[[#This Row],[Cantidad Ordenada]]</f>
        <v>78</v>
      </c>
      <c r="J1081">
        <f>(Cocina[[#This Row],[Precio Unitario]]-Cocina[[#This Row],[Costo Unitario]])*Cocina[[#This Row],[Cantidad Ordenada]]</f>
        <v>33</v>
      </c>
      <c r="K1081" s="4">
        <f>Cocina[[#This Row],[Ganancia neta]]/_xlfn.XLOOKUP(Cocina[[#This Row],[Número de Orden]],Sala[Número de Orden],Sala[Monto total],"fracaso",0,1)</f>
        <v>0.42307692307692307</v>
      </c>
      <c r="L1081" t="s">
        <v>607</v>
      </c>
    </row>
    <row r="1082" spans="1:12" x14ac:dyDescent="0.25">
      <c r="A1082">
        <v>430</v>
      </c>
      <c r="B1082">
        <v>7</v>
      </c>
      <c r="C1082" t="s">
        <v>122</v>
      </c>
      <c r="D1082" t="s">
        <v>637</v>
      </c>
      <c r="E1082">
        <v>15</v>
      </c>
      <c r="F1082">
        <v>25</v>
      </c>
      <c r="G1082">
        <v>1</v>
      </c>
      <c r="H1082">
        <v>49</v>
      </c>
      <c r="I1082">
        <f>Cocina[[#This Row],[Precio Unitario]]*Cocina[[#This Row],[Cantidad Ordenada]]</f>
        <v>25</v>
      </c>
      <c r="J1082">
        <f>(Cocina[[#This Row],[Precio Unitario]]-Cocina[[#This Row],[Costo Unitario]])*Cocina[[#This Row],[Cantidad Ordenada]]</f>
        <v>10</v>
      </c>
      <c r="K1082" s="4">
        <f>Cocina[[#This Row],[Ganancia neta]]/_xlfn.XLOOKUP(Cocina[[#This Row],[Número de Orden]],Sala[Número de Orden],Sala[Monto total],"fracaso",0,1)</f>
        <v>0.4</v>
      </c>
      <c r="L1082" t="s">
        <v>607</v>
      </c>
    </row>
    <row r="1083" spans="1:12" x14ac:dyDescent="0.25">
      <c r="A1083">
        <v>431</v>
      </c>
      <c r="B1083">
        <v>15</v>
      </c>
      <c r="C1083" t="s">
        <v>68</v>
      </c>
      <c r="D1083" t="s">
        <v>619</v>
      </c>
      <c r="E1083">
        <v>18</v>
      </c>
      <c r="F1083">
        <v>30</v>
      </c>
      <c r="G1083">
        <v>2</v>
      </c>
      <c r="H1083">
        <v>20</v>
      </c>
      <c r="I1083">
        <f>Cocina[[#This Row],[Precio Unitario]]*Cocina[[#This Row],[Cantidad Ordenada]]</f>
        <v>60</v>
      </c>
      <c r="J1083">
        <f>(Cocina[[#This Row],[Precio Unitario]]-Cocina[[#This Row],[Costo Unitario]])*Cocina[[#This Row],[Cantidad Ordenada]]</f>
        <v>24</v>
      </c>
      <c r="K1083" s="4">
        <f>Cocina[[#This Row],[Ganancia neta]]/_xlfn.XLOOKUP(Cocina[[#This Row],[Número de Orden]],Sala[Número de Orden],Sala[Monto total],"fracaso",0,1)</f>
        <v>0.4</v>
      </c>
      <c r="L1083" t="s">
        <v>607</v>
      </c>
    </row>
    <row r="1084" spans="1:12" x14ac:dyDescent="0.25">
      <c r="A1084">
        <v>432</v>
      </c>
      <c r="B1084">
        <v>10</v>
      </c>
      <c r="C1084" t="s">
        <v>146</v>
      </c>
      <c r="D1084" t="s">
        <v>632</v>
      </c>
      <c r="E1084">
        <v>12</v>
      </c>
      <c r="F1084">
        <v>20</v>
      </c>
      <c r="G1084">
        <v>3</v>
      </c>
      <c r="H1084">
        <v>16</v>
      </c>
      <c r="I1084">
        <f>Cocina[[#This Row],[Precio Unitario]]*Cocina[[#This Row],[Cantidad Ordenada]]</f>
        <v>60</v>
      </c>
      <c r="J1084">
        <f>(Cocina[[#This Row],[Precio Unitario]]-Cocina[[#This Row],[Costo Unitario]])*Cocina[[#This Row],[Cantidad Ordenada]]</f>
        <v>24</v>
      </c>
      <c r="K1084" s="4">
        <f>Cocina[[#This Row],[Ganancia neta]]/_xlfn.XLOOKUP(Cocina[[#This Row],[Número de Orden]],Sala[Número de Orden],Sala[Monto total],"fracaso",0,1)</f>
        <v>0.22018348623853212</v>
      </c>
      <c r="L1084" t="s">
        <v>608</v>
      </c>
    </row>
    <row r="1085" spans="1:12" x14ac:dyDescent="0.25">
      <c r="A1085">
        <v>432</v>
      </c>
      <c r="B1085">
        <v>10</v>
      </c>
      <c r="C1085" t="s">
        <v>70</v>
      </c>
      <c r="D1085" t="s">
        <v>634</v>
      </c>
      <c r="E1085">
        <v>13</v>
      </c>
      <c r="F1085">
        <v>21</v>
      </c>
      <c r="G1085">
        <v>1</v>
      </c>
      <c r="H1085">
        <v>27</v>
      </c>
      <c r="I1085">
        <f>Cocina[[#This Row],[Precio Unitario]]*Cocina[[#This Row],[Cantidad Ordenada]]</f>
        <v>21</v>
      </c>
      <c r="J1085">
        <f>(Cocina[[#This Row],[Precio Unitario]]-Cocina[[#This Row],[Costo Unitario]])*Cocina[[#This Row],[Cantidad Ordenada]]</f>
        <v>8</v>
      </c>
      <c r="K1085" s="4">
        <f>Cocina[[#This Row],[Ganancia neta]]/_xlfn.XLOOKUP(Cocina[[#This Row],[Número de Orden]],Sala[Número de Orden],Sala[Monto total],"fracaso",0,1)</f>
        <v>7.3394495412844041E-2</v>
      </c>
      <c r="L1085" t="s">
        <v>607</v>
      </c>
    </row>
    <row r="1086" spans="1:12" x14ac:dyDescent="0.25">
      <c r="A1086">
        <v>432</v>
      </c>
      <c r="B1086">
        <v>10</v>
      </c>
      <c r="C1086" t="s">
        <v>42</v>
      </c>
      <c r="D1086" t="s">
        <v>626</v>
      </c>
      <c r="E1086">
        <v>16</v>
      </c>
      <c r="F1086">
        <v>28</v>
      </c>
      <c r="G1086">
        <v>1</v>
      </c>
      <c r="H1086">
        <v>31</v>
      </c>
      <c r="I1086">
        <f>Cocina[[#This Row],[Precio Unitario]]*Cocina[[#This Row],[Cantidad Ordenada]]</f>
        <v>28</v>
      </c>
      <c r="J1086">
        <f>(Cocina[[#This Row],[Precio Unitario]]-Cocina[[#This Row],[Costo Unitario]])*Cocina[[#This Row],[Cantidad Ordenada]]</f>
        <v>12</v>
      </c>
      <c r="K1086" s="4">
        <f>Cocina[[#This Row],[Ganancia neta]]/_xlfn.XLOOKUP(Cocina[[#This Row],[Número de Orden]],Sala[Número de Orden],Sala[Monto total],"fracaso",0,1)</f>
        <v>0.11009174311926606</v>
      </c>
      <c r="L1086" t="s">
        <v>607</v>
      </c>
    </row>
    <row r="1087" spans="1:12" x14ac:dyDescent="0.25">
      <c r="A1087">
        <v>433</v>
      </c>
      <c r="B1087">
        <v>10</v>
      </c>
      <c r="C1087" t="s">
        <v>68</v>
      </c>
      <c r="D1087" t="s">
        <v>619</v>
      </c>
      <c r="E1087">
        <v>18</v>
      </c>
      <c r="F1087">
        <v>30</v>
      </c>
      <c r="G1087">
        <v>1</v>
      </c>
      <c r="H1087">
        <v>56</v>
      </c>
      <c r="I1087">
        <f>Cocina[[#This Row],[Precio Unitario]]*Cocina[[#This Row],[Cantidad Ordenada]]</f>
        <v>30</v>
      </c>
      <c r="J1087">
        <f>(Cocina[[#This Row],[Precio Unitario]]-Cocina[[#This Row],[Costo Unitario]])*Cocina[[#This Row],[Cantidad Ordenada]]</f>
        <v>12</v>
      </c>
      <c r="K1087" s="4">
        <f>Cocina[[#This Row],[Ganancia neta]]/_xlfn.XLOOKUP(Cocina[[#This Row],[Número de Orden]],Sala[Número de Orden],Sala[Monto total],"fracaso",0,1)</f>
        <v>0.11764705882352941</v>
      </c>
      <c r="L1087" t="s">
        <v>608</v>
      </c>
    </row>
    <row r="1088" spans="1:12" x14ac:dyDescent="0.25">
      <c r="A1088">
        <v>433</v>
      </c>
      <c r="B1088">
        <v>10</v>
      </c>
      <c r="C1088" t="s">
        <v>158</v>
      </c>
      <c r="D1088" t="s">
        <v>617</v>
      </c>
      <c r="E1088">
        <v>14</v>
      </c>
      <c r="F1088">
        <v>24</v>
      </c>
      <c r="G1088">
        <v>3</v>
      </c>
      <c r="H1088">
        <v>18</v>
      </c>
      <c r="I1088">
        <f>Cocina[[#This Row],[Precio Unitario]]*Cocina[[#This Row],[Cantidad Ordenada]]</f>
        <v>72</v>
      </c>
      <c r="J1088">
        <f>(Cocina[[#This Row],[Precio Unitario]]-Cocina[[#This Row],[Costo Unitario]])*Cocina[[#This Row],[Cantidad Ordenada]]</f>
        <v>30</v>
      </c>
      <c r="K1088" s="4">
        <f>Cocina[[#This Row],[Ganancia neta]]/_xlfn.XLOOKUP(Cocina[[#This Row],[Número de Orden]],Sala[Número de Orden],Sala[Monto total],"fracaso",0,1)</f>
        <v>0.29411764705882354</v>
      </c>
      <c r="L1088" t="s">
        <v>607</v>
      </c>
    </row>
    <row r="1089" spans="1:12" x14ac:dyDescent="0.25">
      <c r="A1089">
        <v>434</v>
      </c>
      <c r="B1089">
        <v>15</v>
      </c>
      <c r="C1089" t="s">
        <v>155</v>
      </c>
      <c r="D1089" t="s">
        <v>636</v>
      </c>
      <c r="E1089">
        <v>15</v>
      </c>
      <c r="F1089">
        <v>26</v>
      </c>
      <c r="G1089">
        <v>2</v>
      </c>
      <c r="H1089">
        <v>26</v>
      </c>
      <c r="I1089">
        <f>Cocina[[#This Row],[Precio Unitario]]*Cocina[[#This Row],[Cantidad Ordenada]]</f>
        <v>52</v>
      </c>
      <c r="J1089">
        <f>(Cocina[[#This Row],[Precio Unitario]]-Cocina[[#This Row],[Costo Unitario]])*Cocina[[#This Row],[Cantidad Ordenada]]</f>
        <v>22</v>
      </c>
      <c r="K1089" s="4">
        <f>Cocina[[#This Row],[Ganancia neta]]/_xlfn.XLOOKUP(Cocina[[#This Row],[Número de Orden]],Sala[Número de Orden],Sala[Monto total],"fracaso",0,1)</f>
        <v>0.22916666666666666</v>
      </c>
      <c r="L1089" t="s">
        <v>607</v>
      </c>
    </row>
    <row r="1090" spans="1:12" x14ac:dyDescent="0.25">
      <c r="A1090">
        <v>434</v>
      </c>
      <c r="B1090">
        <v>15</v>
      </c>
      <c r="C1090" t="s">
        <v>203</v>
      </c>
      <c r="D1090" t="s">
        <v>630</v>
      </c>
      <c r="E1090">
        <v>13</v>
      </c>
      <c r="F1090">
        <v>22</v>
      </c>
      <c r="G1090">
        <v>2</v>
      </c>
      <c r="H1090">
        <v>32</v>
      </c>
      <c r="I1090">
        <f>Cocina[[#This Row],[Precio Unitario]]*Cocina[[#This Row],[Cantidad Ordenada]]</f>
        <v>44</v>
      </c>
      <c r="J1090">
        <f>(Cocina[[#This Row],[Precio Unitario]]-Cocina[[#This Row],[Costo Unitario]])*Cocina[[#This Row],[Cantidad Ordenada]]</f>
        <v>18</v>
      </c>
      <c r="K1090" s="4">
        <f>Cocina[[#This Row],[Ganancia neta]]/_xlfn.XLOOKUP(Cocina[[#This Row],[Número de Orden]],Sala[Número de Orden],Sala[Monto total],"fracaso",0,1)</f>
        <v>0.1875</v>
      </c>
      <c r="L1090" t="s">
        <v>608</v>
      </c>
    </row>
    <row r="1091" spans="1:12" x14ac:dyDescent="0.25">
      <c r="A1091">
        <v>435</v>
      </c>
      <c r="B1091">
        <v>17</v>
      </c>
      <c r="C1091" t="s">
        <v>155</v>
      </c>
      <c r="D1091" t="s">
        <v>636</v>
      </c>
      <c r="E1091">
        <v>15</v>
      </c>
      <c r="F1091">
        <v>26</v>
      </c>
      <c r="G1091">
        <v>2</v>
      </c>
      <c r="H1091">
        <v>14</v>
      </c>
      <c r="I1091">
        <f>Cocina[[#This Row],[Precio Unitario]]*Cocina[[#This Row],[Cantidad Ordenada]]</f>
        <v>52</v>
      </c>
      <c r="J1091">
        <f>(Cocina[[#This Row],[Precio Unitario]]-Cocina[[#This Row],[Costo Unitario]])*Cocina[[#This Row],[Cantidad Ordenada]]</f>
        <v>22</v>
      </c>
      <c r="K1091" s="4">
        <f>Cocina[[#This Row],[Ganancia neta]]/_xlfn.XLOOKUP(Cocina[[#This Row],[Número de Orden]],Sala[Número de Orden],Sala[Monto total],"fracaso",0,1)</f>
        <v>0.14285714285714285</v>
      </c>
      <c r="L1091" t="s">
        <v>607</v>
      </c>
    </row>
    <row r="1092" spans="1:12" x14ac:dyDescent="0.25">
      <c r="A1092">
        <v>435</v>
      </c>
      <c r="B1092">
        <v>17</v>
      </c>
      <c r="C1092" t="s">
        <v>70</v>
      </c>
      <c r="D1092" t="s">
        <v>634</v>
      </c>
      <c r="E1092">
        <v>13</v>
      </c>
      <c r="F1092">
        <v>21</v>
      </c>
      <c r="G1092">
        <v>2</v>
      </c>
      <c r="H1092">
        <v>42</v>
      </c>
      <c r="I1092">
        <f>Cocina[[#This Row],[Precio Unitario]]*Cocina[[#This Row],[Cantidad Ordenada]]</f>
        <v>42</v>
      </c>
      <c r="J1092">
        <f>(Cocina[[#This Row],[Precio Unitario]]-Cocina[[#This Row],[Costo Unitario]])*Cocina[[#This Row],[Cantidad Ordenada]]</f>
        <v>16</v>
      </c>
      <c r="K1092" s="4">
        <f>Cocina[[#This Row],[Ganancia neta]]/_xlfn.XLOOKUP(Cocina[[#This Row],[Número de Orden]],Sala[Número de Orden],Sala[Monto total],"fracaso",0,1)</f>
        <v>0.1038961038961039</v>
      </c>
      <c r="L1092" t="s">
        <v>607</v>
      </c>
    </row>
    <row r="1093" spans="1:12" x14ac:dyDescent="0.25">
      <c r="A1093">
        <v>435</v>
      </c>
      <c r="B1093">
        <v>17</v>
      </c>
      <c r="C1093" t="s">
        <v>68</v>
      </c>
      <c r="D1093" t="s">
        <v>619</v>
      </c>
      <c r="E1093">
        <v>18</v>
      </c>
      <c r="F1093">
        <v>30</v>
      </c>
      <c r="G1093">
        <v>2</v>
      </c>
      <c r="H1093">
        <v>55</v>
      </c>
      <c r="I1093">
        <f>Cocina[[#This Row],[Precio Unitario]]*Cocina[[#This Row],[Cantidad Ordenada]]</f>
        <v>60</v>
      </c>
      <c r="J1093">
        <f>(Cocina[[#This Row],[Precio Unitario]]-Cocina[[#This Row],[Costo Unitario]])*Cocina[[#This Row],[Cantidad Ordenada]]</f>
        <v>24</v>
      </c>
      <c r="K1093" s="4">
        <f>Cocina[[#This Row],[Ganancia neta]]/_xlfn.XLOOKUP(Cocina[[#This Row],[Número de Orden]],Sala[Número de Orden],Sala[Monto total],"fracaso",0,1)</f>
        <v>0.15584415584415584</v>
      </c>
      <c r="L1093" t="s">
        <v>608</v>
      </c>
    </row>
    <row r="1094" spans="1:12" x14ac:dyDescent="0.25">
      <c r="A1094">
        <v>436</v>
      </c>
      <c r="B1094">
        <v>10</v>
      </c>
      <c r="C1094" t="s">
        <v>42</v>
      </c>
      <c r="D1094" t="s">
        <v>626</v>
      </c>
      <c r="E1094">
        <v>16</v>
      </c>
      <c r="F1094">
        <v>28</v>
      </c>
      <c r="G1094">
        <v>2</v>
      </c>
      <c r="H1094">
        <v>45</v>
      </c>
      <c r="I1094">
        <f>Cocina[[#This Row],[Precio Unitario]]*Cocina[[#This Row],[Cantidad Ordenada]]</f>
        <v>56</v>
      </c>
      <c r="J1094">
        <f>(Cocina[[#This Row],[Precio Unitario]]-Cocina[[#This Row],[Costo Unitario]])*Cocina[[#This Row],[Cantidad Ordenada]]</f>
        <v>24</v>
      </c>
      <c r="K1094" s="4">
        <f>Cocina[[#This Row],[Ganancia neta]]/_xlfn.XLOOKUP(Cocina[[#This Row],[Número de Orden]],Sala[Número de Orden],Sala[Monto total],"fracaso",0,1)</f>
        <v>0.42857142857142855</v>
      </c>
      <c r="L1094" t="s">
        <v>608</v>
      </c>
    </row>
    <row r="1095" spans="1:12" x14ac:dyDescent="0.25">
      <c r="A1095">
        <v>437</v>
      </c>
      <c r="B1095">
        <v>16</v>
      </c>
      <c r="C1095" t="s">
        <v>26</v>
      </c>
      <c r="D1095" t="s">
        <v>628</v>
      </c>
      <c r="E1095">
        <v>21</v>
      </c>
      <c r="F1095">
        <v>35</v>
      </c>
      <c r="G1095">
        <v>2</v>
      </c>
      <c r="H1095">
        <v>51</v>
      </c>
      <c r="I1095">
        <f>Cocina[[#This Row],[Precio Unitario]]*Cocina[[#This Row],[Cantidad Ordenada]]</f>
        <v>70</v>
      </c>
      <c r="J1095">
        <f>(Cocina[[#This Row],[Precio Unitario]]-Cocina[[#This Row],[Costo Unitario]])*Cocina[[#This Row],[Cantidad Ordenada]]</f>
        <v>28</v>
      </c>
      <c r="K1095" s="4">
        <f>Cocina[[#This Row],[Ganancia neta]]/_xlfn.XLOOKUP(Cocina[[#This Row],[Número de Orden]],Sala[Número de Orden],Sala[Monto total],"fracaso",0,1)</f>
        <v>0.4</v>
      </c>
      <c r="L1095" t="s">
        <v>608</v>
      </c>
    </row>
    <row r="1096" spans="1:12" x14ac:dyDescent="0.25">
      <c r="A1096">
        <v>438</v>
      </c>
      <c r="B1096">
        <v>2</v>
      </c>
      <c r="C1096" t="s">
        <v>261</v>
      </c>
      <c r="D1096" t="s">
        <v>625</v>
      </c>
      <c r="E1096">
        <v>20</v>
      </c>
      <c r="F1096">
        <v>33</v>
      </c>
      <c r="G1096">
        <v>1</v>
      </c>
      <c r="H1096">
        <v>51</v>
      </c>
      <c r="I1096">
        <f>Cocina[[#This Row],[Precio Unitario]]*Cocina[[#This Row],[Cantidad Ordenada]]</f>
        <v>33</v>
      </c>
      <c r="J1096">
        <f>(Cocina[[#This Row],[Precio Unitario]]-Cocina[[#This Row],[Costo Unitario]])*Cocina[[#This Row],[Cantidad Ordenada]]</f>
        <v>13</v>
      </c>
      <c r="K1096" s="4">
        <f>Cocina[[#This Row],[Ganancia neta]]/_xlfn.XLOOKUP(Cocina[[#This Row],[Número de Orden]],Sala[Número de Orden],Sala[Monto total],"fracaso",0,1)</f>
        <v>0.39393939393939392</v>
      </c>
      <c r="L1096" t="s">
        <v>608</v>
      </c>
    </row>
    <row r="1097" spans="1:12" x14ac:dyDescent="0.25">
      <c r="A1097">
        <v>439</v>
      </c>
      <c r="B1097">
        <v>15</v>
      </c>
      <c r="C1097" t="s">
        <v>261</v>
      </c>
      <c r="D1097" t="s">
        <v>625</v>
      </c>
      <c r="E1097">
        <v>20</v>
      </c>
      <c r="F1097">
        <v>33</v>
      </c>
      <c r="G1097">
        <v>3</v>
      </c>
      <c r="H1097">
        <v>35</v>
      </c>
      <c r="I1097">
        <f>Cocina[[#This Row],[Precio Unitario]]*Cocina[[#This Row],[Cantidad Ordenada]]</f>
        <v>99</v>
      </c>
      <c r="J1097">
        <f>(Cocina[[#This Row],[Precio Unitario]]-Cocina[[#This Row],[Costo Unitario]])*Cocina[[#This Row],[Cantidad Ordenada]]</f>
        <v>39</v>
      </c>
      <c r="K1097" s="4">
        <f>Cocina[[#This Row],[Ganancia neta]]/_xlfn.XLOOKUP(Cocina[[#This Row],[Número de Orden]],Sala[Número de Orden],Sala[Monto total],"fracaso",0,1)</f>
        <v>0.22033898305084745</v>
      </c>
      <c r="L1097" t="s">
        <v>607</v>
      </c>
    </row>
    <row r="1098" spans="1:12" x14ac:dyDescent="0.25">
      <c r="A1098">
        <v>439</v>
      </c>
      <c r="B1098">
        <v>15</v>
      </c>
      <c r="C1098" t="s">
        <v>155</v>
      </c>
      <c r="D1098" t="s">
        <v>636</v>
      </c>
      <c r="E1098">
        <v>15</v>
      </c>
      <c r="F1098">
        <v>26</v>
      </c>
      <c r="G1098">
        <v>3</v>
      </c>
      <c r="H1098">
        <v>29</v>
      </c>
      <c r="I1098">
        <f>Cocina[[#This Row],[Precio Unitario]]*Cocina[[#This Row],[Cantidad Ordenada]]</f>
        <v>78</v>
      </c>
      <c r="J1098">
        <f>(Cocina[[#This Row],[Precio Unitario]]-Cocina[[#This Row],[Costo Unitario]])*Cocina[[#This Row],[Cantidad Ordenada]]</f>
        <v>33</v>
      </c>
      <c r="K1098" s="4">
        <f>Cocina[[#This Row],[Ganancia neta]]/_xlfn.XLOOKUP(Cocina[[#This Row],[Número de Orden]],Sala[Número de Orden],Sala[Monto total],"fracaso",0,1)</f>
        <v>0.1864406779661017</v>
      </c>
      <c r="L1098" t="s">
        <v>608</v>
      </c>
    </row>
    <row r="1099" spans="1:12" x14ac:dyDescent="0.25">
      <c r="A1099">
        <v>440</v>
      </c>
      <c r="B1099">
        <v>13</v>
      </c>
      <c r="C1099" t="s">
        <v>200</v>
      </c>
      <c r="D1099" t="s">
        <v>633</v>
      </c>
      <c r="E1099">
        <v>14</v>
      </c>
      <c r="F1099">
        <v>23</v>
      </c>
      <c r="G1099">
        <v>2</v>
      </c>
      <c r="H1099">
        <v>36</v>
      </c>
      <c r="I1099">
        <f>Cocina[[#This Row],[Precio Unitario]]*Cocina[[#This Row],[Cantidad Ordenada]]</f>
        <v>46</v>
      </c>
      <c r="J1099">
        <f>(Cocina[[#This Row],[Precio Unitario]]-Cocina[[#This Row],[Costo Unitario]])*Cocina[[#This Row],[Cantidad Ordenada]]</f>
        <v>18</v>
      </c>
      <c r="K1099" s="4">
        <f>Cocina[[#This Row],[Ganancia neta]]/_xlfn.XLOOKUP(Cocina[[#This Row],[Número de Orden]],Sala[Número de Orden],Sala[Monto total],"fracaso",0,1)</f>
        <v>0.21428571428571427</v>
      </c>
      <c r="L1099" t="s">
        <v>607</v>
      </c>
    </row>
    <row r="1100" spans="1:12" x14ac:dyDescent="0.25">
      <c r="A1100">
        <v>440</v>
      </c>
      <c r="B1100">
        <v>13</v>
      </c>
      <c r="C1100" t="s">
        <v>112</v>
      </c>
      <c r="D1100" t="s">
        <v>627</v>
      </c>
      <c r="E1100">
        <v>11</v>
      </c>
      <c r="F1100">
        <v>19</v>
      </c>
      <c r="G1100">
        <v>2</v>
      </c>
      <c r="H1100">
        <v>9</v>
      </c>
      <c r="I1100">
        <f>Cocina[[#This Row],[Precio Unitario]]*Cocina[[#This Row],[Cantidad Ordenada]]</f>
        <v>38</v>
      </c>
      <c r="J1100">
        <f>(Cocina[[#This Row],[Precio Unitario]]-Cocina[[#This Row],[Costo Unitario]])*Cocina[[#This Row],[Cantidad Ordenada]]</f>
        <v>16</v>
      </c>
      <c r="K1100" s="4">
        <f>Cocina[[#This Row],[Ganancia neta]]/_xlfn.XLOOKUP(Cocina[[#This Row],[Número de Orden]],Sala[Número de Orden],Sala[Monto total],"fracaso",0,1)</f>
        <v>0.19047619047619047</v>
      </c>
      <c r="L1100" t="s">
        <v>607</v>
      </c>
    </row>
    <row r="1101" spans="1:12" x14ac:dyDescent="0.25">
      <c r="A1101">
        <v>441</v>
      </c>
      <c r="B1101">
        <v>13</v>
      </c>
      <c r="C1101" t="s">
        <v>26</v>
      </c>
      <c r="D1101" t="s">
        <v>628</v>
      </c>
      <c r="E1101">
        <v>21</v>
      </c>
      <c r="F1101">
        <v>35</v>
      </c>
      <c r="G1101">
        <v>3</v>
      </c>
      <c r="H1101">
        <v>54</v>
      </c>
      <c r="I1101">
        <f>Cocina[[#This Row],[Precio Unitario]]*Cocina[[#This Row],[Cantidad Ordenada]]</f>
        <v>105</v>
      </c>
      <c r="J1101">
        <f>(Cocina[[#This Row],[Precio Unitario]]-Cocina[[#This Row],[Costo Unitario]])*Cocina[[#This Row],[Cantidad Ordenada]]</f>
        <v>42</v>
      </c>
      <c r="K1101" s="4">
        <f>Cocina[[#This Row],[Ganancia neta]]/_xlfn.XLOOKUP(Cocina[[#This Row],[Número de Orden]],Sala[Número de Orden],Sala[Monto total],"fracaso",0,1)</f>
        <v>0.22950819672131148</v>
      </c>
      <c r="L1101" t="s">
        <v>607</v>
      </c>
    </row>
    <row r="1102" spans="1:12" x14ac:dyDescent="0.25">
      <c r="A1102">
        <v>441</v>
      </c>
      <c r="B1102">
        <v>13</v>
      </c>
      <c r="C1102" t="s">
        <v>155</v>
      </c>
      <c r="D1102" t="s">
        <v>636</v>
      </c>
      <c r="E1102">
        <v>15</v>
      </c>
      <c r="F1102">
        <v>26</v>
      </c>
      <c r="G1102">
        <v>3</v>
      </c>
      <c r="H1102">
        <v>36</v>
      </c>
      <c r="I1102">
        <f>Cocina[[#This Row],[Precio Unitario]]*Cocina[[#This Row],[Cantidad Ordenada]]</f>
        <v>78</v>
      </c>
      <c r="J1102">
        <f>(Cocina[[#This Row],[Precio Unitario]]-Cocina[[#This Row],[Costo Unitario]])*Cocina[[#This Row],[Cantidad Ordenada]]</f>
        <v>33</v>
      </c>
      <c r="K1102" s="4">
        <f>Cocina[[#This Row],[Ganancia neta]]/_xlfn.XLOOKUP(Cocina[[#This Row],[Número de Orden]],Sala[Número de Orden],Sala[Monto total],"fracaso",0,1)</f>
        <v>0.18032786885245902</v>
      </c>
      <c r="L1102" t="s">
        <v>608</v>
      </c>
    </row>
    <row r="1103" spans="1:12" x14ac:dyDescent="0.25">
      <c r="A1103">
        <v>442</v>
      </c>
      <c r="B1103">
        <v>15</v>
      </c>
      <c r="C1103" t="s">
        <v>55</v>
      </c>
      <c r="D1103" t="s">
        <v>631</v>
      </c>
      <c r="E1103">
        <v>20</v>
      </c>
      <c r="F1103">
        <v>34</v>
      </c>
      <c r="G1103">
        <v>3</v>
      </c>
      <c r="H1103">
        <v>29</v>
      </c>
      <c r="I1103">
        <f>Cocina[[#This Row],[Precio Unitario]]*Cocina[[#This Row],[Cantidad Ordenada]]</f>
        <v>102</v>
      </c>
      <c r="J1103">
        <f>(Cocina[[#This Row],[Precio Unitario]]-Cocina[[#This Row],[Costo Unitario]])*Cocina[[#This Row],[Cantidad Ordenada]]</f>
        <v>42</v>
      </c>
      <c r="K1103" s="4">
        <f>Cocina[[#This Row],[Ganancia neta]]/_xlfn.XLOOKUP(Cocina[[#This Row],[Número de Orden]],Sala[Número de Orden],Sala[Monto total],"fracaso",0,1)</f>
        <v>0.17872340425531916</v>
      </c>
      <c r="L1103" t="s">
        <v>608</v>
      </c>
    </row>
    <row r="1104" spans="1:12" x14ac:dyDescent="0.25">
      <c r="A1104">
        <v>442</v>
      </c>
      <c r="B1104">
        <v>15</v>
      </c>
      <c r="C1104" t="s">
        <v>122</v>
      </c>
      <c r="D1104" t="s">
        <v>637</v>
      </c>
      <c r="E1104">
        <v>15</v>
      </c>
      <c r="F1104">
        <v>25</v>
      </c>
      <c r="G1104">
        <v>1</v>
      </c>
      <c r="H1104">
        <v>57</v>
      </c>
      <c r="I1104">
        <f>Cocina[[#This Row],[Precio Unitario]]*Cocina[[#This Row],[Cantidad Ordenada]]</f>
        <v>25</v>
      </c>
      <c r="J1104">
        <f>(Cocina[[#This Row],[Precio Unitario]]-Cocina[[#This Row],[Costo Unitario]])*Cocina[[#This Row],[Cantidad Ordenada]]</f>
        <v>10</v>
      </c>
      <c r="K1104" s="4">
        <f>Cocina[[#This Row],[Ganancia neta]]/_xlfn.XLOOKUP(Cocina[[#This Row],[Número de Orden]],Sala[Número de Orden],Sala[Monto total],"fracaso",0,1)</f>
        <v>4.2553191489361701E-2</v>
      </c>
      <c r="L1104" t="s">
        <v>607</v>
      </c>
    </row>
    <row r="1105" spans="1:12" x14ac:dyDescent="0.25">
      <c r="A1105">
        <v>442</v>
      </c>
      <c r="B1105">
        <v>15</v>
      </c>
      <c r="C1105" t="s">
        <v>73</v>
      </c>
      <c r="D1105" t="s">
        <v>623</v>
      </c>
      <c r="E1105">
        <v>22</v>
      </c>
      <c r="F1105">
        <v>36</v>
      </c>
      <c r="G1105">
        <v>3</v>
      </c>
      <c r="H1105">
        <v>45</v>
      </c>
      <c r="I1105">
        <f>Cocina[[#This Row],[Precio Unitario]]*Cocina[[#This Row],[Cantidad Ordenada]]</f>
        <v>108</v>
      </c>
      <c r="J1105">
        <f>(Cocina[[#This Row],[Precio Unitario]]-Cocina[[#This Row],[Costo Unitario]])*Cocina[[#This Row],[Cantidad Ordenada]]</f>
        <v>42</v>
      </c>
      <c r="K1105" s="4">
        <f>Cocina[[#This Row],[Ganancia neta]]/_xlfn.XLOOKUP(Cocina[[#This Row],[Número de Orden]],Sala[Número de Orden],Sala[Monto total],"fracaso",0,1)</f>
        <v>0.17872340425531916</v>
      </c>
      <c r="L1105" t="s">
        <v>607</v>
      </c>
    </row>
    <row r="1106" spans="1:12" x14ac:dyDescent="0.25">
      <c r="A1106">
        <v>443</v>
      </c>
      <c r="B1106">
        <v>4</v>
      </c>
      <c r="C1106" t="s">
        <v>200</v>
      </c>
      <c r="D1106" t="s">
        <v>633</v>
      </c>
      <c r="E1106">
        <v>14</v>
      </c>
      <c r="F1106">
        <v>23</v>
      </c>
      <c r="G1106">
        <v>1</v>
      </c>
      <c r="H1106">
        <v>30</v>
      </c>
      <c r="I1106">
        <f>Cocina[[#This Row],[Precio Unitario]]*Cocina[[#This Row],[Cantidad Ordenada]]</f>
        <v>23</v>
      </c>
      <c r="J1106">
        <f>(Cocina[[#This Row],[Precio Unitario]]-Cocina[[#This Row],[Costo Unitario]])*Cocina[[#This Row],[Cantidad Ordenada]]</f>
        <v>9</v>
      </c>
      <c r="K1106" s="4">
        <f>Cocina[[#This Row],[Ganancia neta]]/_xlfn.XLOOKUP(Cocina[[#This Row],[Número de Orden]],Sala[Número de Orden],Sala[Monto total],"fracaso",0,1)</f>
        <v>4.1474654377880185E-2</v>
      </c>
      <c r="L1106" t="s">
        <v>607</v>
      </c>
    </row>
    <row r="1107" spans="1:12" x14ac:dyDescent="0.25">
      <c r="A1107">
        <v>443</v>
      </c>
      <c r="B1107">
        <v>4</v>
      </c>
      <c r="C1107" t="s">
        <v>247</v>
      </c>
      <c r="D1107" t="s">
        <v>629</v>
      </c>
      <c r="E1107">
        <v>19</v>
      </c>
      <c r="F1107">
        <v>32</v>
      </c>
      <c r="G1107">
        <v>1</v>
      </c>
      <c r="H1107">
        <v>52</v>
      </c>
      <c r="I1107">
        <f>Cocina[[#This Row],[Precio Unitario]]*Cocina[[#This Row],[Cantidad Ordenada]]</f>
        <v>32</v>
      </c>
      <c r="J1107">
        <f>(Cocina[[#This Row],[Precio Unitario]]-Cocina[[#This Row],[Costo Unitario]])*Cocina[[#This Row],[Cantidad Ordenada]]</f>
        <v>13</v>
      </c>
      <c r="K1107" s="4">
        <f>Cocina[[#This Row],[Ganancia neta]]/_xlfn.XLOOKUP(Cocina[[#This Row],[Número de Orden]],Sala[Número de Orden],Sala[Monto total],"fracaso",0,1)</f>
        <v>5.9907834101382486E-2</v>
      </c>
      <c r="L1107" t="s">
        <v>607</v>
      </c>
    </row>
    <row r="1108" spans="1:12" x14ac:dyDescent="0.25">
      <c r="A1108">
        <v>443</v>
      </c>
      <c r="B1108">
        <v>4</v>
      </c>
      <c r="C1108" t="s">
        <v>155</v>
      </c>
      <c r="D1108" t="s">
        <v>636</v>
      </c>
      <c r="E1108">
        <v>15</v>
      </c>
      <c r="F1108">
        <v>26</v>
      </c>
      <c r="G1108">
        <v>3</v>
      </c>
      <c r="H1108">
        <v>55</v>
      </c>
      <c r="I1108">
        <f>Cocina[[#This Row],[Precio Unitario]]*Cocina[[#This Row],[Cantidad Ordenada]]</f>
        <v>78</v>
      </c>
      <c r="J1108">
        <f>(Cocina[[#This Row],[Precio Unitario]]-Cocina[[#This Row],[Costo Unitario]])*Cocina[[#This Row],[Cantidad Ordenada]]</f>
        <v>33</v>
      </c>
      <c r="K1108" s="4">
        <f>Cocina[[#This Row],[Ganancia neta]]/_xlfn.XLOOKUP(Cocina[[#This Row],[Número de Orden]],Sala[Número de Orden],Sala[Monto total],"fracaso",0,1)</f>
        <v>0.15207373271889402</v>
      </c>
      <c r="L1108" t="s">
        <v>607</v>
      </c>
    </row>
    <row r="1109" spans="1:12" x14ac:dyDescent="0.25">
      <c r="A1109">
        <v>443</v>
      </c>
      <c r="B1109">
        <v>4</v>
      </c>
      <c r="C1109" t="s">
        <v>42</v>
      </c>
      <c r="D1109" t="s">
        <v>626</v>
      </c>
      <c r="E1109">
        <v>16</v>
      </c>
      <c r="F1109">
        <v>28</v>
      </c>
      <c r="G1109">
        <v>3</v>
      </c>
      <c r="H1109">
        <v>18</v>
      </c>
      <c r="I1109">
        <f>Cocina[[#This Row],[Precio Unitario]]*Cocina[[#This Row],[Cantidad Ordenada]]</f>
        <v>84</v>
      </c>
      <c r="J1109">
        <f>(Cocina[[#This Row],[Precio Unitario]]-Cocina[[#This Row],[Costo Unitario]])*Cocina[[#This Row],[Cantidad Ordenada]]</f>
        <v>36</v>
      </c>
      <c r="K1109" s="4">
        <f>Cocina[[#This Row],[Ganancia neta]]/_xlfn.XLOOKUP(Cocina[[#This Row],[Número de Orden]],Sala[Número de Orden],Sala[Monto total],"fracaso",0,1)</f>
        <v>0.16589861751152074</v>
      </c>
      <c r="L1109" t="s">
        <v>607</v>
      </c>
    </row>
    <row r="1110" spans="1:12" x14ac:dyDescent="0.25">
      <c r="A1110">
        <v>444</v>
      </c>
      <c r="B1110">
        <v>8</v>
      </c>
      <c r="C1110" t="s">
        <v>200</v>
      </c>
      <c r="D1110" t="s">
        <v>633</v>
      </c>
      <c r="E1110">
        <v>14</v>
      </c>
      <c r="F1110">
        <v>23</v>
      </c>
      <c r="G1110">
        <v>1</v>
      </c>
      <c r="H1110">
        <v>32</v>
      </c>
      <c r="I1110">
        <f>Cocina[[#This Row],[Precio Unitario]]*Cocina[[#This Row],[Cantidad Ordenada]]</f>
        <v>23</v>
      </c>
      <c r="J1110">
        <f>(Cocina[[#This Row],[Precio Unitario]]-Cocina[[#This Row],[Costo Unitario]])*Cocina[[#This Row],[Cantidad Ordenada]]</f>
        <v>9</v>
      </c>
      <c r="K1110" s="4">
        <f>Cocina[[#This Row],[Ganancia neta]]/_xlfn.XLOOKUP(Cocina[[#This Row],[Número de Orden]],Sala[Número de Orden],Sala[Monto total],"fracaso",0,1)</f>
        <v>9.4736842105263161E-2</v>
      </c>
      <c r="L1110" t="s">
        <v>608</v>
      </c>
    </row>
    <row r="1111" spans="1:12" x14ac:dyDescent="0.25">
      <c r="A1111">
        <v>444</v>
      </c>
      <c r="B1111">
        <v>8</v>
      </c>
      <c r="C1111" t="s">
        <v>158</v>
      </c>
      <c r="D1111" t="s">
        <v>617</v>
      </c>
      <c r="E1111">
        <v>14</v>
      </c>
      <c r="F1111">
        <v>24</v>
      </c>
      <c r="G1111">
        <v>3</v>
      </c>
      <c r="H1111">
        <v>49</v>
      </c>
      <c r="I1111">
        <f>Cocina[[#This Row],[Precio Unitario]]*Cocina[[#This Row],[Cantidad Ordenada]]</f>
        <v>72</v>
      </c>
      <c r="J1111">
        <f>(Cocina[[#This Row],[Precio Unitario]]-Cocina[[#This Row],[Costo Unitario]])*Cocina[[#This Row],[Cantidad Ordenada]]</f>
        <v>30</v>
      </c>
      <c r="K1111" s="4">
        <f>Cocina[[#This Row],[Ganancia neta]]/_xlfn.XLOOKUP(Cocina[[#This Row],[Número de Orden]],Sala[Número de Orden],Sala[Monto total],"fracaso",0,1)</f>
        <v>0.31578947368421051</v>
      </c>
      <c r="L1111" t="s">
        <v>608</v>
      </c>
    </row>
    <row r="1112" spans="1:12" x14ac:dyDescent="0.25">
      <c r="A1112">
        <v>445</v>
      </c>
      <c r="B1112">
        <v>6</v>
      </c>
      <c r="C1112" t="s">
        <v>106</v>
      </c>
      <c r="D1112" t="s">
        <v>621</v>
      </c>
      <c r="E1112">
        <v>16</v>
      </c>
      <c r="F1112">
        <v>27</v>
      </c>
      <c r="G1112">
        <v>3</v>
      </c>
      <c r="H1112">
        <v>26</v>
      </c>
      <c r="I1112">
        <f>Cocina[[#This Row],[Precio Unitario]]*Cocina[[#This Row],[Cantidad Ordenada]]</f>
        <v>81</v>
      </c>
      <c r="J1112">
        <f>(Cocina[[#This Row],[Precio Unitario]]-Cocina[[#This Row],[Costo Unitario]])*Cocina[[#This Row],[Cantidad Ordenada]]</f>
        <v>33</v>
      </c>
      <c r="K1112" s="4">
        <f>Cocina[[#This Row],[Ganancia neta]]/_xlfn.XLOOKUP(Cocina[[#This Row],[Número de Orden]],Sala[Número de Orden],Sala[Monto total],"fracaso",0,1)</f>
        <v>0.40740740740740738</v>
      </c>
      <c r="L1112" t="s">
        <v>607</v>
      </c>
    </row>
    <row r="1113" spans="1:12" x14ac:dyDescent="0.25">
      <c r="A1113">
        <v>446</v>
      </c>
      <c r="B1113">
        <v>12</v>
      </c>
      <c r="C1113" t="s">
        <v>70</v>
      </c>
      <c r="D1113" t="s">
        <v>634</v>
      </c>
      <c r="E1113">
        <v>13</v>
      </c>
      <c r="F1113">
        <v>21</v>
      </c>
      <c r="G1113">
        <v>1</v>
      </c>
      <c r="H1113">
        <v>8</v>
      </c>
      <c r="I1113">
        <f>Cocina[[#This Row],[Precio Unitario]]*Cocina[[#This Row],[Cantidad Ordenada]]</f>
        <v>21</v>
      </c>
      <c r="J1113">
        <f>(Cocina[[#This Row],[Precio Unitario]]-Cocina[[#This Row],[Costo Unitario]])*Cocina[[#This Row],[Cantidad Ordenada]]</f>
        <v>8</v>
      </c>
      <c r="K1113" s="4">
        <f>Cocina[[#This Row],[Ganancia neta]]/_xlfn.XLOOKUP(Cocina[[#This Row],[Número de Orden]],Sala[Número de Orden],Sala[Monto total],"fracaso",0,1)</f>
        <v>0.38095238095238093</v>
      </c>
      <c r="L1113" t="s">
        <v>608</v>
      </c>
    </row>
    <row r="1114" spans="1:12" x14ac:dyDescent="0.25">
      <c r="A1114">
        <v>447</v>
      </c>
      <c r="B1114">
        <v>8</v>
      </c>
      <c r="C1114" t="s">
        <v>146</v>
      </c>
      <c r="D1114" t="s">
        <v>632</v>
      </c>
      <c r="E1114">
        <v>12</v>
      </c>
      <c r="F1114">
        <v>20</v>
      </c>
      <c r="G1114">
        <v>2</v>
      </c>
      <c r="H1114">
        <v>29</v>
      </c>
      <c r="I1114">
        <f>Cocina[[#This Row],[Precio Unitario]]*Cocina[[#This Row],[Cantidad Ordenada]]</f>
        <v>40</v>
      </c>
      <c r="J1114">
        <f>(Cocina[[#This Row],[Precio Unitario]]-Cocina[[#This Row],[Costo Unitario]])*Cocina[[#This Row],[Cantidad Ordenada]]</f>
        <v>16</v>
      </c>
      <c r="K1114" s="4">
        <f>Cocina[[#This Row],[Ganancia neta]]/_xlfn.XLOOKUP(Cocina[[#This Row],[Número de Orden]],Sala[Número de Orden],Sala[Monto total],"fracaso",0,1)</f>
        <v>8.8397790055248615E-2</v>
      </c>
      <c r="L1114" t="s">
        <v>608</v>
      </c>
    </row>
    <row r="1115" spans="1:12" x14ac:dyDescent="0.25">
      <c r="A1115">
        <v>447</v>
      </c>
      <c r="B1115">
        <v>8</v>
      </c>
      <c r="C1115" t="s">
        <v>112</v>
      </c>
      <c r="D1115" t="s">
        <v>627</v>
      </c>
      <c r="E1115">
        <v>11</v>
      </c>
      <c r="F1115">
        <v>19</v>
      </c>
      <c r="G1115">
        <v>3</v>
      </c>
      <c r="H1115">
        <v>50</v>
      </c>
      <c r="I1115">
        <f>Cocina[[#This Row],[Precio Unitario]]*Cocina[[#This Row],[Cantidad Ordenada]]</f>
        <v>57</v>
      </c>
      <c r="J1115">
        <f>(Cocina[[#This Row],[Precio Unitario]]-Cocina[[#This Row],[Costo Unitario]])*Cocina[[#This Row],[Cantidad Ordenada]]</f>
        <v>24</v>
      </c>
      <c r="K1115" s="4">
        <f>Cocina[[#This Row],[Ganancia neta]]/_xlfn.XLOOKUP(Cocina[[#This Row],[Número de Orden]],Sala[Número de Orden],Sala[Monto total],"fracaso",0,1)</f>
        <v>0.13259668508287292</v>
      </c>
      <c r="L1115" t="s">
        <v>608</v>
      </c>
    </row>
    <row r="1116" spans="1:12" x14ac:dyDescent="0.25">
      <c r="A1116">
        <v>447</v>
      </c>
      <c r="B1116">
        <v>8</v>
      </c>
      <c r="C1116" t="s">
        <v>42</v>
      </c>
      <c r="D1116" t="s">
        <v>626</v>
      </c>
      <c r="E1116">
        <v>16</v>
      </c>
      <c r="F1116">
        <v>28</v>
      </c>
      <c r="G1116">
        <v>3</v>
      </c>
      <c r="H1116">
        <v>7</v>
      </c>
      <c r="I1116">
        <f>Cocina[[#This Row],[Precio Unitario]]*Cocina[[#This Row],[Cantidad Ordenada]]</f>
        <v>84</v>
      </c>
      <c r="J1116">
        <f>(Cocina[[#This Row],[Precio Unitario]]-Cocina[[#This Row],[Costo Unitario]])*Cocina[[#This Row],[Cantidad Ordenada]]</f>
        <v>36</v>
      </c>
      <c r="K1116" s="4">
        <f>Cocina[[#This Row],[Ganancia neta]]/_xlfn.XLOOKUP(Cocina[[#This Row],[Número de Orden]],Sala[Número de Orden],Sala[Monto total],"fracaso",0,1)</f>
        <v>0.19889502762430938</v>
      </c>
      <c r="L1116" t="s">
        <v>607</v>
      </c>
    </row>
    <row r="1117" spans="1:12" x14ac:dyDescent="0.25">
      <c r="A1117">
        <v>448</v>
      </c>
      <c r="B1117">
        <v>4</v>
      </c>
      <c r="C1117" t="s">
        <v>112</v>
      </c>
      <c r="D1117" t="s">
        <v>627</v>
      </c>
      <c r="E1117">
        <v>11</v>
      </c>
      <c r="F1117">
        <v>19</v>
      </c>
      <c r="G1117">
        <v>2</v>
      </c>
      <c r="H1117">
        <v>26</v>
      </c>
      <c r="I1117">
        <f>Cocina[[#This Row],[Precio Unitario]]*Cocina[[#This Row],[Cantidad Ordenada]]</f>
        <v>38</v>
      </c>
      <c r="J1117">
        <f>(Cocina[[#This Row],[Precio Unitario]]-Cocina[[#This Row],[Costo Unitario]])*Cocina[[#This Row],[Cantidad Ordenada]]</f>
        <v>16</v>
      </c>
      <c r="K1117" s="4">
        <f>Cocina[[#This Row],[Ganancia neta]]/_xlfn.XLOOKUP(Cocina[[#This Row],[Número de Orden]],Sala[Número de Orden],Sala[Monto total],"fracaso",0,1)</f>
        <v>0.11678832116788321</v>
      </c>
      <c r="L1117" t="s">
        <v>608</v>
      </c>
    </row>
    <row r="1118" spans="1:12" x14ac:dyDescent="0.25">
      <c r="A1118">
        <v>448</v>
      </c>
      <c r="B1118">
        <v>4</v>
      </c>
      <c r="C1118" t="s">
        <v>261</v>
      </c>
      <c r="D1118" t="s">
        <v>625</v>
      </c>
      <c r="E1118">
        <v>20</v>
      </c>
      <c r="F1118">
        <v>33</v>
      </c>
      <c r="G1118">
        <v>3</v>
      </c>
      <c r="H1118">
        <v>40</v>
      </c>
      <c r="I1118">
        <f>Cocina[[#This Row],[Precio Unitario]]*Cocina[[#This Row],[Cantidad Ordenada]]</f>
        <v>99</v>
      </c>
      <c r="J1118">
        <f>(Cocina[[#This Row],[Precio Unitario]]-Cocina[[#This Row],[Costo Unitario]])*Cocina[[#This Row],[Cantidad Ordenada]]</f>
        <v>39</v>
      </c>
      <c r="K1118" s="4">
        <f>Cocina[[#This Row],[Ganancia neta]]/_xlfn.XLOOKUP(Cocina[[#This Row],[Número de Orden]],Sala[Número de Orden],Sala[Monto total],"fracaso",0,1)</f>
        <v>0.28467153284671531</v>
      </c>
      <c r="L1118" t="s">
        <v>608</v>
      </c>
    </row>
    <row r="1119" spans="1:12" x14ac:dyDescent="0.25">
      <c r="A1119">
        <v>449</v>
      </c>
      <c r="B1119">
        <v>3</v>
      </c>
      <c r="C1119" t="s">
        <v>247</v>
      </c>
      <c r="D1119" t="s">
        <v>629</v>
      </c>
      <c r="E1119">
        <v>19</v>
      </c>
      <c r="F1119">
        <v>32</v>
      </c>
      <c r="G1119">
        <v>2</v>
      </c>
      <c r="H1119">
        <v>33</v>
      </c>
      <c r="I1119">
        <f>Cocina[[#This Row],[Precio Unitario]]*Cocina[[#This Row],[Cantidad Ordenada]]</f>
        <v>64</v>
      </c>
      <c r="J1119">
        <f>(Cocina[[#This Row],[Precio Unitario]]-Cocina[[#This Row],[Costo Unitario]])*Cocina[[#This Row],[Cantidad Ordenada]]</f>
        <v>26</v>
      </c>
      <c r="K1119" s="4">
        <f>Cocina[[#This Row],[Ganancia neta]]/_xlfn.XLOOKUP(Cocina[[#This Row],[Número de Orden]],Sala[Número de Orden],Sala[Monto total],"fracaso",0,1)</f>
        <v>0.40625</v>
      </c>
      <c r="L1119" t="s">
        <v>608</v>
      </c>
    </row>
    <row r="1120" spans="1:12" x14ac:dyDescent="0.25">
      <c r="A1120">
        <v>450</v>
      </c>
      <c r="B1120">
        <v>9</v>
      </c>
      <c r="C1120" t="s">
        <v>79</v>
      </c>
      <c r="D1120" t="s">
        <v>635</v>
      </c>
      <c r="E1120">
        <v>10</v>
      </c>
      <c r="F1120">
        <v>18</v>
      </c>
      <c r="G1120">
        <v>2</v>
      </c>
      <c r="H1120">
        <v>13</v>
      </c>
      <c r="I1120">
        <f>Cocina[[#This Row],[Precio Unitario]]*Cocina[[#This Row],[Cantidad Ordenada]]</f>
        <v>36</v>
      </c>
      <c r="J1120">
        <f>(Cocina[[#This Row],[Precio Unitario]]-Cocina[[#This Row],[Costo Unitario]])*Cocina[[#This Row],[Cantidad Ordenada]]</f>
        <v>16</v>
      </c>
      <c r="K1120" s="4">
        <f>Cocina[[#This Row],[Ganancia neta]]/_xlfn.XLOOKUP(Cocina[[#This Row],[Número de Orden]],Sala[Número de Orden],Sala[Monto total],"fracaso",0,1)</f>
        <v>0.22222222222222221</v>
      </c>
      <c r="L1120" t="s">
        <v>608</v>
      </c>
    </row>
    <row r="1121" spans="1:12" x14ac:dyDescent="0.25">
      <c r="A1121">
        <v>450</v>
      </c>
      <c r="B1121">
        <v>9</v>
      </c>
      <c r="C1121" t="s">
        <v>73</v>
      </c>
      <c r="D1121" t="s">
        <v>623</v>
      </c>
      <c r="E1121">
        <v>22</v>
      </c>
      <c r="F1121">
        <v>36</v>
      </c>
      <c r="G1121">
        <v>1</v>
      </c>
      <c r="H1121">
        <v>21</v>
      </c>
      <c r="I1121">
        <f>Cocina[[#This Row],[Precio Unitario]]*Cocina[[#This Row],[Cantidad Ordenada]]</f>
        <v>36</v>
      </c>
      <c r="J1121">
        <f>(Cocina[[#This Row],[Precio Unitario]]-Cocina[[#This Row],[Costo Unitario]])*Cocina[[#This Row],[Cantidad Ordenada]]</f>
        <v>14</v>
      </c>
      <c r="K1121" s="4">
        <f>Cocina[[#This Row],[Ganancia neta]]/_xlfn.XLOOKUP(Cocina[[#This Row],[Número de Orden]],Sala[Número de Orden],Sala[Monto total],"fracaso",0,1)</f>
        <v>0.19444444444444445</v>
      </c>
      <c r="L1121" t="s">
        <v>607</v>
      </c>
    </row>
    <row r="1122" spans="1:12" x14ac:dyDescent="0.25">
      <c r="A1122">
        <v>451</v>
      </c>
      <c r="B1122">
        <v>3</v>
      </c>
      <c r="C1122" t="s">
        <v>26</v>
      </c>
      <c r="D1122" t="s">
        <v>628</v>
      </c>
      <c r="E1122">
        <v>21</v>
      </c>
      <c r="F1122">
        <v>35</v>
      </c>
      <c r="G1122">
        <v>1</v>
      </c>
      <c r="H1122">
        <v>23</v>
      </c>
      <c r="I1122">
        <f>Cocina[[#This Row],[Precio Unitario]]*Cocina[[#This Row],[Cantidad Ordenada]]</f>
        <v>35</v>
      </c>
      <c r="J1122">
        <f>(Cocina[[#This Row],[Precio Unitario]]-Cocina[[#This Row],[Costo Unitario]])*Cocina[[#This Row],[Cantidad Ordenada]]</f>
        <v>14</v>
      </c>
      <c r="K1122" s="4">
        <f>Cocina[[#This Row],[Ganancia neta]]/_xlfn.XLOOKUP(Cocina[[#This Row],[Número de Orden]],Sala[Número de Orden],Sala[Monto total],"fracaso",0,1)</f>
        <v>0.15217391304347827</v>
      </c>
      <c r="L1122" t="s">
        <v>608</v>
      </c>
    </row>
    <row r="1123" spans="1:12" x14ac:dyDescent="0.25">
      <c r="A1123">
        <v>451</v>
      </c>
      <c r="B1123">
        <v>3</v>
      </c>
      <c r="C1123" t="s">
        <v>200</v>
      </c>
      <c r="D1123" t="s">
        <v>633</v>
      </c>
      <c r="E1123">
        <v>14</v>
      </c>
      <c r="F1123">
        <v>23</v>
      </c>
      <c r="G1123">
        <v>1</v>
      </c>
      <c r="H1123">
        <v>41</v>
      </c>
      <c r="I1123">
        <f>Cocina[[#This Row],[Precio Unitario]]*Cocina[[#This Row],[Cantidad Ordenada]]</f>
        <v>23</v>
      </c>
      <c r="J1123">
        <f>(Cocina[[#This Row],[Precio Unitario]]-Cocina[[#This Row],[Costo Unitario]])*Cocina[[#This Row],[Cantidad Ordenada]]</f>
        <v>9</v>
      </c>
      <c r="K1123" s="4">
        <f>Cocina[[#This Row],[Ganancia neta]]/_xlfn.XLOOKUP(Cocina[[#This Row],[Número de Orden]],Sala[Número de Orden],Sala[Monto total],"fracaso",0,1)</f>
        <v>9.7826086956521743E-2</v>
      </c>
      <c r="L1123" t="s">
        <v>608</v>
      </c>
    </row>
    <row r="1124" spans="1:12" x14ac:dyDescent="0.25">
      <c r="A1124">
        <v>451</v>
      </c>
      <c r="B1124">
        <v>3</v>
      </c>
      <c r="C1124" t="s">
        <v>55</v>
      </c>
      <c r="D1124" t="s">
        <v>631</v>
      </c>
      <c r="E1124">
        <v>20</v>
      </c>
      <c r="F1124">
        <v>34</v>
      </c>
      <c r="G1124">
        <v>1</v>
      </c>
      <c r="H1124">
        <v>39</v>
      </c>
      <c r="I1124">
        <f>Cocina[[#This Row],[Precio Unitario]]*Cocina[[#This Row],[Cantidad Ordenada]]</f>
        <v>34</v>
      </c>
      <c r="J1124">
        <f>(Cocina[[#This Row],[Precio Unitario]]-Cocina[[#This Row],[Costo Unitario]])*Cocina[[#This Row],[Cantidad Ordenada]]</f>
        <v>14</v>
      </c>
      <c r="K1124" s="4">
        <f>Cocina[[#This Row],[Ganancia neta]]/_xlfn.XLOOKUP(Cocina[[#This Row],[Número de Orden]],Sala[Número de Orden],Sala[Monto total],"fracaso",0,1)</f>
        <v>0.15217391304347827</v>
      </c>
      <c r="L1124" t="s">
        <v>607</v>
      </c>
    </row>
    <row r="1125" spans="1:12" x14ac:dyDescent="0.25">
      <c r="A1125">
        <v>452</v>
      </c>
      <c r="B1125">
        <v>9</v>
      </c>
      <c r="C1125" t="s">
        <v>116</v>
      </c>
      <c r="D1125" t="s">
        <v>620</v>
      </c>
      <c r="E1125">
        <v>19</v>
      </c>
      <c r="F1125">
        <v>31</v>
      </c>
      <c r="G1125">
        <v>3</v>
      </c>
      <c r="H1125">
        <v>53</v>
      </c>
      <c r="I1125">
        <f>Cocina[[#This Row],[Precio Unitario]]*Cocina[[#This Row],[Cantidad Ordenada]]</f>
        <v>93</v>
      </c>
      <c r="J1125">
        <f>(Cocina[[#This Row],[Precio Unitario]]-Cocina[[#This Row],[Costo Unitario]])*Cocina[[#This Row],[Cantidad Ordenada]]</f>
        <v>36</v>
      </c>
      <c r="K1125" s="4">
        <f>Cocina[[#This Row],[Ganancia neta]]/_xlfn.XLOOKUP(Cocina[[#This Row],[Número de Orden]],Sala[Número de Orden],Sala[Monto total],"fracaso",0,1)</f>
        <v>0.22784810126582278</v>
      </c>
      <c r="L1125" t="s">
        <v>607</v>
      </c>
    </row>
    <row r="1126" spans="1:12" x14ac:dyDescent="0.25">
      <c r="A1126">
        <v>452</v>
      </c>
      <c r="B1126">
        <v>9</v>
      </c>
      <c r="C1126" t="s">
        <v>203</v>
      </c>
      <c r="D1126" t="s">
        <v>630</v>
      </c>
      <c r="E1126">
        <v>13</v>
      </c>
      <c r="F1126">
        <v>22</v>
      </c>
      <c r="G1126">
        <v>2</v>
      </c>
      <c r="H1126">
        <v>28</v>
      </c>
      <c r="I1126">
        <f>Cocina[[#This Row],[Precio Unitario]]*Cocina[[#This Row],[Cantidad Ordenada]]</f>
        <v>44</v>
      </c>
      <c r="J1126">
        <f>(Cocina[[#This Row],[Precio Unitario]]-Cocina[[#This Row],[Costo Unitario]])*Cocina[[#This Row],[Cantidad Ordenada]]</f>
        <v>18</v>
      </c>
      <c r="K1126" s="4">
        <f>Cocina[[#This Row],[Ganancia neta]]/_xlfn.XLOOKUP(Cocina[[#This Row],[Número de Orden]],Sala[Número de Orden],Sala[Monto total],"fracaso",0,1)</f>
        <v>0.11392405063291139</v>
      </c>
      <c r="L1126" t="s">
        <v>607</v>
      </c>
    </row>
    <row r="1127" spans="1:12" x14ac:dyDescent="0.25">
      <c r="A1127">
        <v>452</v>
      </c>
      <c r="B1127">
        <v>9</v>
      </c>
      <c r="C1127" t="s">
        <v>70</v>
      </c>
      <c r="D1127" t="s">
        <v>634</v>
      </c>
      <c r="E1127">
        <v>13</v>
      </c>
      <c r="F1127">
        <v>21</v>
      </c>
      <c r="G1127">
        <v>1</v>
      </c>
      <c r="H1127">
        <v>42</v>
      </c>
      <c r="I1127">
        <f>Cocina[[#This Row],[Precio Unitario]]*Cocina[[#This Row],[Cantidad Ordenada]]</f>
        <v>21</v>
      </c>
      <c r="J1127">
        <f>(Cocina[[#This Row],[Precio Unitario]]-Cocina[[#This Row],[Costo Unitario]])*Cocina[[#This Row],[Cantidad Ordenada]]</f>
        <v>8</v>
      </c>
      <c r="K1127" s="4">
        <f>Cocina[[#This Row],[Ganancia neta]]/_xlfn.XLOOKUP(Cocina[[#This Row],[Número de Orden]],Sala[Número de Orden],Sala[Monto total],"fracaso",0,1)</f>
        <v>5.0632911392405063E-2</v>
      </c>
      <c r="L1127" t="s">
        <v>608</v>
      </c>
    </row>
    <row r="1128" spans="1:12" x14ac:dyDescent="0.25">
      <c r="A1128">
        <v>453</v>
      </c>
      <c r="B1128">
        <v>6</v>
      </c>
      <c r="C1128" t="s">
        <v>55</v>
      </c>
      <c r="D1128" t="s">
        <v>631</v>
      </c>
      <c r="E1128">
        <v>20</v>
      </c>
      <c r="F1128">
        <v>34</v>
      </c>
      <c r="G1128">
        <v>1</v>
      </c>
      <c r="H1128">
        <v>42</v>
      </c>
      <c r="I1128">
        <f>Cocina[[#This Row],[Precio Unitario]]*Cocina[[#This Row],[Cantidad Ordenada]]</f>
        <v>34</v>
      </c>
      <c r="J1128">
        <f>(Cocina[[#This Row],[Precio Unitario]]-Cocina[[#This Row],[Costo Unitario]])*Cocina[[#This Row],[Cantidad Ordenada]]</f>
        <v>14</v>
      </c>
      <c r="K1128" s="4">
        <f>Cocina[[#This Row],[Ganancia neta]]/_xlfn.XLOOKUP(Cocina[[#This Row],[Número de Orden]],Sala[Número de Orden],Sala[Monto total],"fracaso",0,1)</f>
        <v>0.1076923076923077</v>
      </c>
      <c r="L1128" t="s">
        <v>607</v>
      </c>
    </row>
    <row r="1129" spans="1:12" x14ac:dyDescent="0.25">
      <c r="A1129">
        <v>453</v>
      </c>
      <c r="B1129">
        <v>6</v>
      </c>
      <c r="C1129" t="s">
        <v>247</v>
      </c>
      <c r="D1129" t="s">
        <v>629</v>
      </c>
      <c r="E1129">
        <v>19</v>
      </c>
      <c r="F1129">
        <v>32</v>
      </c>
      <c r="G1129">
        <v>3</v>
      </c>
      <c r="H1129">
        <v>58</v>
      </c>
      <c r="I1129">
        <f>Cocina[[#This Row],[Precio Unitario]]*Cocina[[#This Row],[Cantidad Ordenada]]</f>
        <v>96</v>
      </c>
      <c r="J1129">
        <f>(Cocina[[#This Row],[Precio Unitario]]-Cocina[[#This Row],[Costo Unitario]])*Cocina[[#This Row],[Cantidad Ordenada]]</f>
        <v>39</v>
      </c>
      <c r="K1129" s="4">
        <f>Cocina[[#This Row],[Ganancia neta]]/_xlfn.XLOOKUP(Cocina[[#This Row],[Número de Orden]],Sala[Número de Orden],Sala[Monto total],"fracaso",0,1)</f>
        <v>0.3</v>
      </c>
      <c r="L1129" t="s">
        <v>607</v>
      </c>
    </row>
    <row r="1130" spans="1:12" x14ac:dyDescent="0.25">
      <c r="A1130">
        <v>454</v>
      </c>
      <c r="B1130">
        <v>1</v>
      </c>
      <c r="C1130" t="s">
        <v>106</v>
      </c>
      <c r="D1130" t="s">
        <v>621</v>
      </c>
      <c r="E1130">
        <v>16</v>
      </c>
      <c r="F1130">
        <v>27</v>
      </c>
      <c r="G1130">
        <v>2</v>
      </c>
      <c r="H1130">
        <v>49</v>
      </c>
      <c r="I1130">
        <f>Cocina[[#This Row],[Precio Unitario]]*Cocina[[#This Row],[Cantidad Ordenada]]</f>
        <v>54</v>
      </c>
      <c r="J1130">
        <f>(Cocina[[#This Row],[Precio Unitario]]-Cocina[[#This Row],[Costo Unitario]])*Cocina[[#This Row],[Cantidad Ordenada]]</f>
        <v>22</v>
      </c>
      <c r="K1130" s="4">
        <f>Cocina[[#This Row],[Ganancia neta]]/_xlfn.XLOOKUP(Cocina[[#This Row],[Número de Orden]],Sala[Número de Orden],Sala[Monto total],"fracaso",0,1)</f>
        <v>9.4420600858369105E-2</v>
      </c>
      <c r="L1130" t="s">
        <v>607</v>
      </c>
    </row>
    <row r="1131" spans="1:12" x14ac:dyDescent="0.25">
      <c r="A1131">
        <v>454</v>
      </c>
      <c r="B1131">
        <v>1</v>
      </c>
      <c r="C1131" t="s">
        <v>112</v>
      </c>
      <c r="D1131" t="s">
        <v>627</v>
      </c>
      <c r="E1131">
        <v>11</v>
      </c>
      <c r="F1131">
        <v>19</v>
      </c>
      <c r="G1131">
        <v>3</v>
      </c>
      <c r="H1131">
        <v>18</v>
      </c>
      <c r="I1131">
        <f>Cocina[[#This Row],[Precio Unitario]]*Cocina[[#This Row],[Cantidad Ordenada]]</f>
        <v>57</v>
      </c>
      <c r="J1131">
        <f>(Cocina[[#This Row],[Precio Unitario]]-Cocina[[#This Row],[Costo Unitario]])*Cocina[[#This Row],[Cantidad Ordenada]]</f>
        <v>24</v>
      </c>
      <c r="K1131" s="4">
        <f>Cocina[[#This Row],[Ganancia neta]]/_xlfn.XLOOKUP(Cocina[[#This Row],[Número de Orden]],Sala[Número de Orden],Sala[Monto total],"fracaso",0,1)</f>
        <v>0.10300429184549356</v>
      </c>
      <c r="L1131" t="s">
        <v>608</v>
      </c>
    </row>
    <row r="1132" spans="1:12" x14ac:dyDescent="0.25">
      <c r="A1132">
        <v>454</v>
      </c>
      <c r="B1132">
        <v>1</v>
      </c>
      <c r="C1132" t="s">
        <v>73</v>
      </c>
      <c r="D1132" t="s">
        <v>623</v>
      </c>
      <c r="E1132">
        <v>22</v>
      </c>
      <c r="F1132">
        <v>36</v>
      </c>
      <c r="G1132">
        <v>2</v>
      </c>
      <c r="H1132">
        <v>42</v>
      </c>
      <c r="I1132">
        <f>Cocina[[#This Row],[Precio Unitario]]*Cocina[[#This Row],[Cantidad Ordenada]]</f>
        <v>72</v>
      </c>
      <c r="J1132">
        <f>(Cocina[[#This Row],[Precio Unitario]]-Cocina[[#This Row],[Costo Unitario]])*Cocina[[#This Row],[Cantidad Ordenada]]</f>
        <v>28</v>
      </c>
      <c r="K1132" s="4">
        <f>Cocina[[#This Row],[Ganancia neta]]/_xlfn.XLOOKUP(Cocina[[#This Row],[Número de Orden]],Sala[Número de Orden],Sala[Monto total],"fracaso",0,1)</f>
        <v>0.12017167381974249</v>
      </c>
      <c r="L1132" t="s">
        <v>608</v>
      </c>
    </row>
    <row r="1133" spans="1:12" x14ac:dyDescent="0.25">
      <c r="A1133">
        <v>454</v>
      </c>
      <c r="B1133">
        <v>1</v>
      </c>
      <c r="C1133" t="s">
        <v>122</v>
      </c>
      <c r="D1133" t="s">
        <v>637</v>
      </c>
      <c r="E1133">
        <v>15</v>
      </c>
      <c r="F1133">
        <v>25</v>
      </c>
      <c r="G1133">
        <v>2</v>
      </c>
      <c r="H1133">
        <v>44</v>
      </c>
      <c r="I1133">
        <f>Cocina[[#This Row],[Precio Unitario]]*Cocina[[#This Row],[Cantidad Ordenada]]</f>
        <v>50</v>
      </c>
      <c r="J1133">
        <f>(Cocina[[#This Row],[Precio Unitario]]-Cocina[[#This Row],[Costo Unitario]])*Cocina[[#This Row],[Cantidad Ordenada]]</f>
        <v>20</v>
      </c>
      <c r="K1133" s="4">
        <f>Cocina[[#This Row],[Ganancia neta]]/_xlfn.XLOOKUP(Cocina[[#This Row],[Número de Orden]],Sala[Número de Orden],Sala[Monto total],"fracaso",0,1)</f>
        <v>8.5836909871244635E-2</v>
      </c>
      <c r="L1133" t="s">
        <v>607</v>
      </c>
    </row>
    <row r="1134" spans="1:12" x14ac:dyDescent="0.25">
      <c r="A1134">
        <v>455</v>
      </c>
      <c r="B1134">
        <v>12</v>
      </c>
      <c r="C1134" t="s">
        <v>158</v>
      </c>
      <c r="D1134" t="s">
        <v>617</v>
      </c>
      <c r="E1134">
        <v>14</v>
      </c>
      <c r="F1134">
        <v>24</v>
      </c>
      <c r="G1134">
        <v>2</v>
      </c>
      <c r="H1134">
        <v>11</v>
      </c>
      <c r="I1134">
        <f>Cocina[[#This Row],[Precio Unitario]]*Cocina[[#This Row],[Cantidad Ordenada]]</f>
        <v>48</v>
      </c>
      <c r="J1134">
        <f>(Cocina[[#This Row],[Precio Unitario]]-Cocina[[#This Row],[Costo Unitario]])*Cocina[[#This Row],[Cantidad Ordenada]]</f>
        <v>20</v>
      </c>
      <c r="K1134" s="4">
        <f>Cocina[[#This Row],[Ganancia neta]]/_xlfn.XLOOKUP(Cocina[[#This Row],[Número de Orden]],Sala[Número de Orden],Sala[Monto total],"fracaso",0,1)</f>
        <v>0.41666666666666669</v>
      </c>
      <c r="L1134" t="s">
        <v>607</v>
      </c>
    </row>
    <row r="1135" spans="1:12" x14ac:dyDescent="0.25">
      <c r="A1135">
        <v>456</v>
      </c>
      <c r="B1135">
        <v>13</v>
      </c>
      <c r="C1135" t="s">
        <v>48</v>
      </c>
      <c r="D1135" t="s">
        <v>622</v>
      </c>
      <c r="E1135">
        <v>25</v>
      </c>
      <c r="F1135">
        <v>40</v>
      </c>
      <c r="G1135">
        <v>2</v>
      </c>
      <c r="H1135">
        <v>47</v>
      </c>
      <c r="I1135">
        <f>Cocina[[#This Row],[Precio Unitario]]*Cocina[[#This Row],[Cantidad Ordenada]]</f>
        <v>80</v>
      </c>
      <c r="J1135">
        <f>(Cocina[[#This Row],[Precio Unitario]]-Cocina[[#This Row],[Costo Unitario]])*Cocina[[#This Row],[Cantidad Ordenada]]</f>
        <v>30</v>
      </c>
      <c r="K1135" s="4">
        <f>Cocina[[#This Row],[Ganancia neta]]/_xlfn.XLOOKUP(Cocina[[#This Row],[Número de Orden]],Sala[Número de Orden],Sala[Monto total],"fracaso",0,1)</f>
        <v>0.20270270270270271</v>
      </c>
      <c r="L1135" t="s">
        <v>608</v>
      </c>
    </row>
    <row r="1136" spans="1:12" x14ac:dyDescent="0.25">
      <c r="A1136">
        <v>456</v>
      </c>
      <c r="B1136">
        <v>13</v>
      </c>
      <c r="C1136" t="s">
        <v>55</v>
      </c>
      <c r="D1136" t="s">
        <v>631</v>
      </c>
      <c r="E1136">
        <v>20</v>
      </c>
      <c r="F1136">
        <v>34</v>
      </c>
      <c r="G1136">
        <v>2</v>
      </c>
      <c r="H1136">
        <v>24</v>
      </c>
      <c r="I1136">
        <f>Cocina[[#This Row],[Precio Unitario]]*Cocina[[#This Row],[Cantidad Ordenada]]</f>
        <v>68</v>
      </c>
      <c r="J1136">
        <f>(Cocina[[#This Row],[Precio Unitario]]-Cocina[[#This Row],[Costo Unitario]])*Cocina[[#This Row],[Cantidad Ordenada]]</f>
        <v>28</v>
      </c>
      <c r="K1136" s="4">
        <f>Cocina[[#This Row],[Ganancia neta]]/_xlfn.XLOOKUP(Cocina[[#This Row],[Número de Orden]],Sala[Número de Orden],Sala[Monto total],"fracaso",0,1)</f>
        <v>0.1891891891891892</v>
      </c>
      <c r="L1136" t="s">
        <v>607</v>
      </c>
    </row>
    <row r="1137" spans="1:12" x14ac:dyDescent="0.25">
      <c r="A1137">
        <v>457</v>
      </c>
      <c r="B1137">
        <v>18</v>
      </c>
      <c r="C1137" t="s">
        <v>261</v>
      </c>
      <c r="D1137" t="s">
        <v>625</v>
      </c>
      <c r="E1137">
        <v>20</v>
      </c>
      <c r="F1137">
        <v>33</v>
      </c>
      <c r="G1137">
        <v>3</v>
      </c>
      <c r="H1137">
        <v>43</v>
      </c>
      <c r="I1137">
        <f>Cocina[[#This Row],[Precio Unitario]]*Cocina[[#This Row],[Cantidad Ordenada]]</f>
        <v>99</v>
      </c>
      <c r="J1137">
        <f>(Cocina[[#This Row],[Precio Unitario]]-Cocina[[#This Row],[Costo Unitario]])*Cocina[[#This Row],[Cantidad Ordenada]]</f>
        <v>39</v>
      </c>
      <c r="K1137" s="4">
        <f>Cocina[[#This Row],[Ganancia neta]]/_xlfn.XLOOKUP(Cocina[[#This Row],[Número de Orden]],Sala[Número de Orden],Sala[Monto total],"fracaso",0,1)</f>
        <v>0.28467153284671531</v>
      </c>
      <c r="L1137" t="s">
        <v>608</v>
      </c>
    </row>
    <row r="1138" spans="1:12" x14ac:dyDescent="0.25">
      <c r="A1138">
        <v>457</v>
      </c>
      <c r="B1138">
        <v>18</v>
      </c>
      <c r="C1138" t="s">
        <v>112</v>
      </c>
      <c r="D1138" t="s">
        <v>627</v>
      </c>
      <c r="E1138">
        <v>11</v>
      </c>
      <c r="F1138">
        <v>19</v>
      </c>
      <c r="G1138">
        <v>2</v>
      </c>
      <c r="H1138">
        <v>15</v>
      </c>
      <c r="I1138">
        <f>Cocina[[#This Row],[Precio Unitario]]*Cocina[[#This Row],[Cantidad Ordenada]]</f>
        <v>38</v>
      </c>
      <c r="J1138">
        <f>(Cocina[[#This Row],[Precio Unitario]]-Cocina[[#This Row],[Costo Unitario]])*Cocina[[#This Row],[Cantidad Ordenada]]</f>
        <v>16</v>
      </c>
      <c r="K1138" s="4">
        <f>Cocina[[#This Row],[Ganancia neta]]/_xlfn.XLOOKUP(Cocina[[#This Row],[Número de Orden]],Sala[Número de Orden],Sala[Monto total],"fracaso",0,1)</f>
        <v>0.11678832116788321</v>
      </c>
      <c r="L1138" t="s">
        <v>608</v>
      </c>
    </row>
    <row r="1139" spans="1:12" x14ac:dyDescent="0.25">
      <c r="A1139">
        <v>458</v>
      </c>
      <c r="B1139">
        <v>4</v>
      </c>
      <c r="C1139" t="s">
        <v>42</v>
      </c>
      <c r="D1139" t="s">
        <v>626</v>
      </c>
      <c r="E1139">
        <v>16</v>
      </c>
      <c r="F1139">
        <v>28</v>
      </c>
      <c r="G1139">
        <v>2</v>
      </c>
      <c r="H1139">
        <v>11</v>
      </c>
      <c r="I1139">
        <f>Cocina[[#This Row],[Precio Unitario]]*Cocina[[#This Row],[Cantidad Ordenada]]</f>
        <v>56</v>
      </c>
      <c r="J1139">
        <f>(Cocina[[#This Row],[Precio Unitario]]-Cocina[[#This Row],[Costo Unitario]])*Cocina[[#This Row],[Cantidad Ordenada]]</f>
        <v>24</v>
      </c>
      <c r="K1139" s="4">
        <f>Cocina[[#This Row],[Ganancia neta]]/_xlfn.XLOOKUP(Cocina[[#This Row],[Número de Orden]],Sala[Número de Orden],Sala[Monto total],"fracaso",0,1)</f>
        <v>8.9552238805970144E-2</v>
      </c>
      <c r="L1139" t="s">
        <v>608</v>
      </c>
    </row>
    <row r="1140" spans="1:12" x14ac:dyDescent="0.25">
      <c r="A1140">
        <v>458</v>
      </c>
      <c r="B1140">
        <v>4</v>
      </c>
      <c r="C1140" t="s">
        <v>55</v>
      </c>
      <c r="D1140" t="s">
        <v>631</v>
      </c>
      <c r="E1140">
        <v>20</v>
      </c>
      <c r="F1140">
        <v>34</v>
      </c>
      <c r="G1140">
        <v>3</v>
      </c>
      <c r="H1140">
        <v>28</v>
      </c>
      <c r="I1140">
        <f>Cocina[[#This Row],[Precio Unitario]]*Cocina[[#This Row],[Cantidad Ordenada]]</f>
        <v>102</v>
      </c>
      <c r="J1140">
        <f>(Cocina[[#This Row],[Precio Unitario]]-Cocina[[#This Row],[Costo Unitario]])*Cocina[[#This Row],[Cantidad Ordenada]]</f>
        <v>42</v>
      </c>
      <c r="K1140" s="4">
        <f>Cocina[[#This Row],[Ganancia neta]]/_xlfn.XLOOKUP(Cocina[[#This Row],[Número de Orden]],Sala[Número de Orden],Sala[Monto total],"fracaso",0,1)</f>
        <v>0.15671641791044777</v>
      </c>
      <c r="L1140" t="s">
        <v>607</v>
      </c>
    </row>
    <row r="1141" spans="1:12" x14ac:dyDescent="0.25">
      <c r="A1141">
        <v>458</v>
      </c>
      <c r="B1141">
        <v>4</v>
      </c>
      <c r="C1141" t="s">
        <v>261</v>
      </c>
      <c r="D1141" t="s">
        <v>625</v>
      </c>
      <c r="E1141">
        <v>20</v>
      </c>
      <c r="F1141">
        <v>33</v>
      </c>
      <c r="G1141">
        <v>2</v>
      </c>
      <c r="H1141">
        <v>6</v>
      </c>
      <c r="I1141">
        <f>Cocina[[#This Row],[Precio Unitario]]*Cocina[[#This Row],[Cantidad Ordenada]]</f>
        <v>66</v>
      </c>
      <c r="J1141">
        <f>(Cocina[[#This Row],[Precio Unitario]]-Cocina[[#This Row],[Costo Unitario]])*Cocina[[#This Row],[Cantidad Ordenada]]</f>
        <v>26</v>
      </c>
      <c r="K1141" s="4">
        <f>Cocina[[#This Row],[Ganancia neta]]/_xlfn.XLOOKUP(Cocina[[#This Row],[Número de Orden]],Sala[Número de Orden],Sala[Monto total],"fracaso",0,1)</f>
        <v>9.7014925373134331E-2</v>
      </c>
      <c r="L1141" t="s">
        <v>607</v>
      </c>
    </row>
    <row r="1142" spans="1:12" x14ac:dyDescent="0.25">
      <c r="A1142">
        <v>458</v>
      </c>
      <c r="B1142">
        <v>4</v>
      </c>
      <c r="C1142" t="s">
        <v>203</v>
      </c>
      <c r="D1142" t="s">
        <v>630</v>
      </c>
      <c r="E1142">
        <v>13</v>
      </c>
      <c r="F1142">
        <v>22</v>
      </c>
      <c r="G1142">
        <v>2</v>
      </c>
      <c r="H1142">
        <v>44</v>
      </c>
      <c r="I1142">
        <f>Cocina[[#This Row],[Precio Unitario]]*Cocina[[#This Row],[Cantidad Ordenada]]</f>
        <v>44</v>
      </c>
      <c r="J1142">
        <f>(Cocina[[#This Row],[Precio Unitario]]-Cocina[[#This Row],[Costo Unitario]])*Cocina[[#This Row],[Cantidad Ordenada]]</f>
        <v>18</v>
      </c>
      <c r="K1142" s="4">
        <f>Cocina[[#This Row],[Ganancia neta]]/_xlfn.XLOOKUP(Cocina[[#This Row],[Número de Orden]],Sala[Número de Orden],Sala[Monto total],"fracaso",0,1)</f>
        <v>6.7164179104477612E-2</v>
      </c>
      <c r="L1142" t="s">
        <v>607</v>
      </c>
    </row>
    <row r="1143" spans="1:12" x14ac:dyDescent="0.25">
      <c r="A1143">
        <v>459</v>
      </c>
      <c r="B1143">
        <v>20</v>
      </c>
      <c r="C1143" t="s">
        <v>42</v>
      </c>
      <c r="D1143" t="s">
        <v>626</v>
      </c>
      <c r="E1143">
        <v>16</v>
      </c>
      <c r="F1143">
        <v>28</v>
      </c>
      <c r="G1143">
        <v>3</v>
      </c>
      <c r="H1143">
        <v>30</v>
      </c>
      <c r="I1143">
        <f>Cocina[[#This Row],[Precio Unitario]]*Cocina[[#This Row],[Cantidad Ordenada]]</f>
        <v>84</v>
      </c>
      <c r="J1143">
        <f>(Cocina[[#This Row],[Precio Unitario]]-Cocina[[#This Row],[Costo Unitario]])*Cocina[[#This Row],[Cantidad Ordenada]]</f>
        <v>36</v>
      </c>
      <c r="K1143" s="4">
        <f>Cocina[[#This Row],[Ganancia neta]]/_xlfn.XLOOKUP(Cocina[[#This Row],[Número de Orden]],Sala[Número de Orden],Sala[Monto total],"fracaso",0,1)</f>
        <v>0.42857142857142855</v>
      </c>
      <c r="L1143" t="s">
        <v>607</v>
      </c>
    </row>
    <row r="1144" spans="1:12" x14ac:dyDescent="0.25">
      <c r="A1144">
        <v>460</v>
      </c>
      <c r="B1144">
        <v>19</v>
      </c>
      <c r="C1144" t="s">
        <v>42</v>
      </c>
      <c r="D1144" t="s">
        <v>626</v>
      </c>
      <c r="E1144">
        <v>16</v>
      </c>
      <c r="F1144">
        <v>28</v>
      </c>
      <c r="G1144">
        <v>1</v>
      </c>
      <c r="H1144">
        <v>40</v>
      </c>
      <c r="I1144">
        <f>Cocina[[#This Row],[Precio Unitario]]*Cocina[[#This Row],[Cantidad Ordenada]]</f>
        <v>28</v>
      </c>
      <c r="J1144">
        <f>(Cocina[[#This Row],[Precio Unitario]]-Cocina[[#This Row],[Costo Unitario]])*Cocina[[#This Row],[Cantidad Ordenada]]</f>
        <v>12</v>
      </c>
      <c r="K1144" s="4">
        <f>Cocina[[#This Row],[Ganancia neta]]/_xlfn.XLOOKUP(Cocina[[#This Row],[Número de Orden]],Sala[Número de Orden],Sala[Monto total],"fracaso",0,1)</f>
        <v>6.8181818181818177E-2</v>
      </c>
      <c r="L1144" t="s">
        <v>608</v>
      </c>
    </row>
    <row r="1145" spans="1:12" x14ac:dyDescent="0.25">
      <c r="A1145">
        <v>460</v>
      </c>
      <c r="B1145">
        <v>19</v>
      </c>
      <c r="C1145" t="s">
        <v>155</v>
      </c>
      <c r="D1145" t="s">
        <v>636</v>
      </c>
      <c r="E1145">
        <v>15</v>
      </c>
      <c r="F1145">
        <v>26</v>
      </c>
      <c r="G1145">
        <v>1</v>
      </c>
      <c r="H1145">
        <v>8</v>
      </c>
      <c r="I1145">
        <f>Cocina[[#This Row],[Precio Unitario]]*Cocina[[#This Row],[Cantidad Ordenada]]</f>
        <v>26</v>
      </c>
      <c r="J1145">
        <f>(Cocina[[#This Row],[Precio Unitario]]-Cocina[[#This Row],[Costo Unitario]])*Cocina[[#This Row],[Cantidad Ordenada]]</f>
        <v>11</v>
      </c>
      <c r="K1145" s="4">
        <f>Cocina[[#This Row],[Ganancia neta]]/_xlfn.XLOOKUP(Cocina[[#This Row],[Número de Orden]],Sala[Número de Orden],Sala[Monto total],"fracaso",0,1)</f>
        <v>6.25E-2</v>
      </c>
      <c r="L1145" t="s">
        <v>608</v>
      </c>
    </row>
    <row r="1146" spans="1:12" x14ac:dyDescent="0.25">
      <c r="A1146">
        <v>460</v>
      </c>
      <c r="B1146">
        <v>19</v>
      </c>
      <c r="C1146" t="s">
        <v>122</v>
      </c>
      <c r="D1146" t="s">
        <v>637</v>
      </c>
      <c r="E1146">
        <v>15</v>
      </c>
      <c r="F1146">
        <v>25</v>
      </c>
      <c r="G1146">
        <v>2</v>
      </c>
      <c r="H1146">
        <v>43</v>
      </c>
      <c r="I1146">
        <f>Cocina[[#This Row],[Precio Unitario]]*Cocina[[#This Row],[Cantidad Ordenada]]</f>
        <v>50</v>
      </c>
      <c r="J1146">
        <f>(Cocina[[#This Row],[Precio Unitario]]-Cocina[[#This Row],[Costo Unitario]])*Cocina[[#This Row],[Cantidad Ordenada]]</f>
        <v>20</v>
      </c>
      <c r="K1146" s="4">
        <f>Cocina[[#This Row],[Ganancia neta]]/_xlfn.XLOOKUP(Cocina[[#This Row],[Número de Orden]],Sala[Número de Orden],Sala[Monto total],"fracaso",0,1)</f>
        <v>0.11363636363636363</v>
      </c>
      <c r="L1146" t="s">
        <v>607</v>
      </c>
    </row>
    <row r="1147" spans="1:12" x14ac:dyDescent="0.25">
      <c r="A1147">
        <v>460</v>
      </c>
      <c r="B1147">
        <v>19</v>
      </c>
      <c r="C1147" t="s">
        <v>158</v>
      </c>
      <c r="D1147" t="s">
        <v>617</v>
      </c>
      <c r="E1147">
        <v>14</v>
      </c>
      <c r="F1147">
        <v>24</v>
      </c>
      <c r="G1147">
        <v>3</v>
      </c>
      <c r="H1147">
        <v>33</v>
      </c>
      <c r="I1147">
        <f>Cocina[[#This Row],[Precio Unitario]]*Cocina[[#This Row],[Cantidad Ordenada]]</f>
        <v>72</v>
      </c>
      <c r="J1147">
        <f>(Cocina[[#This Row],[Precio Unitario]]-Cocina[[#This Row],[Costo Unitario]])*Cocina[[#This Row],[Cantidad Ordenada]]</f>
        <v>30</v>
      </c>
      <c r="K1147" s="4">
        <f>Cocina[[#This Row],[Ganancia neta]]/_xlfn.XLOOKUP(Cocina[[#This Row],[Número de Orden]],Sala[Número de Orden],Sala[Monto total],"fracaso",0,1)</f>
        <v>0.17045454545454544</v>
      </c>
      <c r="L1147" t="s">
        <v>607</v>
      </c>
    </row>
    <row r="1148" spans="1:12" x14ac:dyDescent="0.25">
      <c r="A1148">
        <v>461</v>
      </c>
      <c r="B1148">
        <v>4</v>
      </c>
      <c r="C1148" t="s">
        <v>26</v>
      </c>
      <c r="D1148" t="s">
        <v>628</v>
      </c>
      <c r="E1148">
        <v>21</v>
      </c>
      <c r="F1148">
        <v>35</v>
      </c>
      <c r="G1148">
        <v>2</v>
      </c>
      <c r="H1148">
        <v>38</v>
      </c>
      <c r="I1148">
        <f>Cocina[[#This Row],[Precio Unitario]]*Cocina[[#This Row],[Cantidad Ordenada]]</f>
        <v>70</v>
      </c>
      <c r="J1148">
        <f>(Cocina[[#This Row],[Precio Unitario]]-Cocina[[#This Row],[Costo Unitario]])*Cocina[[#This Row],[Cantidad Ordenada]]</f>
        <v>28</v>
      </c>
      <c r="K1148" s="4">
        <f>Cocina[[#This Row],[Ganancia neta]]/_xlfn.XLOOKUP(Cocina[[#This Row],[Número de Orden]],Sala[Número de Orden],Sala[Monto total],"fracaso",0,1)</f>
        <v>0.28282828282828282</v>
      </c>
      <c r="L1148" t="s">
        <v>608</v>
      </c>
    </row>
    <row r="1149" spans="1:12" x14ac:dyDescent="0.25">
      <c r="A1149">
        <v>461</v>
      </c>
      <c r="B1149">
        <v>4</v>
      </c>
      <c r="C1149" t="s">
        <v>38</v>
      </c>
      <c r="D1149" t="s">
        <v>624</v>
      </c>
      <c r="E1149">
        <v>17</v>
      </c>
      <c r="F1149">
        <v>29</v>
      </c>
      <c r="G1149">
        <v>1</v>
      </c>
      <c r="H1149">
        <v>28</v>
      </c>
      <c r="I1149">
        <f>Cocina[[#This Row],[Precio Unitario]]*Cocina[[#This Row],[Cantidad Ordenada]]</f>
        <v>29</v>
      </c>
      <c r="J1149">
        <f>(Cocina[[#This Row],[Precio Unitario]]-Cocina[[#This Row],[Costo Unitario]])*Cocina[[#This Row],[Cantidad Ordenada]]</f>
        <v>12</v>
      </c>
      <c r="K1149" s="4">
        <f>Cocina[[#This Row],[Ganancia neta]]/_xlfn.XLOOKUP(Cocina[[#This Row],[Número de Orden]],Sala[Número de Orden],Sala[Monto total],"fracaso",0,1)</f>
        <v>0.12121212121212122</v>
      </c>
      <c r="L1149" t="s">
        <v>607</v>
      </c>
    </row>
    <row r="1150" spans="1:12" x14ac:dyDescent="0.25">
      <c r="A1150">
        <v>462</v>
      </c>
      <c r="B1150">
        <v>9</v>
      </c>
      <c r="C1150" t="s">
        <v>261</v>
      </c>
      <c r="D1150" t="s">
        <v>625</v>
      </c>
      <c r="E1150">
        <v>20</v>
      </c>
      <c r="F1150">
        <v>33</v>
      </c>
      <c r="G1150">
        <v>3</v>
      </c>
      <c r="H1150">
        <v>11</v>
      </c>
      <c r="I1150">
        <f>Cocina[[#This Row],[Precio Unitario]]*Cocina[[#This Row],[Cantidad Ordenada]]</f>
        <v>99</v>
      </c>
      <c r="J1150">
        <f>(Cocina[[#This Row],[Precio Unitario]]-Cocina[[#This Row],[Costo Unitario]])*Cocina[[#This Row],[Cantidad Ordenada]]</f>
        <v>39</v>
      </c>
      <c r="K1150" s="4">
        <f>Cocina[[#This Row],[Ganancia neta]]/_xlfn.XLOOKUP(Cocina[[#This Row],[Número de Orden]],Sala[Número de Orden],Sala[Monto total],"fracaso",0,1)</f>
        <v>0.39393939393939392</v>
      </c>
      <c r="L1150" t="s">
        <v>607</v>
      </c>
    </row>
    <row r="1151" spans="1:12" x14ac:dyDescent="0.25">
      <c r="A1151">
        <v>463</v>
      </c>
      <c r="B1151">
        <v>7</v>
      </c>
      <c r="C1151" t="s">
        <v>116</v>
      </c>
      <c r="D1151" t="s">
        <v>620</v>
      </c>
      <c r="E1151">
        <v>19</v>
      </c>
      <c r="F1151">
        <v>31</v>
      </c>
      <c r="G1151">
        <v>3</v>
      </c>
      <c r="H1151">
        <v>14</v>
      </c>
      <c r="I1151">
        <f>Cocina[[#This Row],[Precio Unitario]]*Cocina[[#This Row],[Cantidad Ordenada]]</f>
        <v>93</v>
      </c>
      <c r="J1151">
        <f>(Cocina[[#This Row],[Precio Unitario]]-Cocina[[#This Row],[Costo Unitario]])*Cocina[[#This Row],[Cantidad Ordenada]]</f>
        <v>36</v>
      </c>
      <c r="K1151" s="4">
        <f>Cocina[[#This Row],[Ganancia neta]]/_xlfn.XLOOKUP(Cocina[[#This Row],[Número de Orden]],Sala[Número de Orden],Sala[Monto total],"fracaso",0,1)</f>
        <v>0.38709677419354838</v>
      </c>
      <c r="L1151" t="s">
        <v>608</v>
      </c>
    </row>
    <row r="1152" spans="1:12" x14ac:dyDescent="0.25">
      <c r="A1152">
        <v>464</v>
      </c>
      <c r="B1152">
        <v>16</v>
      </c>
      <c r="C1152" t="s">
        <v>155</v>
      </c>
      <c r="D1152" t="s">
        <v>636</v>
      </c>
      <c r="E1152">
        <v>15</v>
      </c>
      <c r="F1152">
        <v>26</v>
      </c>
      <c r="G1152">
        <v>3</v>
      </c>
      <c r="H1152">
        <v>50</v>
      </c>
      <c r="I1152">
        <f>Cocina[[#This Row],[Precio Unitario]]*Cocina[[#This Row],[Cantidad Ordenada]]</f>
        <v>78</v>
      </c>
      <c r="J1152">
        <f>(Cocina[[#This Row],[Precio Unitario]]-Cocina[[#This Row],[Costo Unitario]])*Cocina[[#This Row],[Cantidad Ordenada]]</f>
        <v>33</v>
      </c>
      <c r="K1152" s="4">
        <f>Cocina[[#This Row],[Ganancia neta]]/_xlfn.XLOOKUP(Cocina[[#This Row],[Número de Orden]],Sala[Número de Orden],Sala[Monto total],"fracaso",0,1)</f>
        <v>0.21428571428571427</v>
      </c>
      <c r="L1152" t="s">
        <v>608</v>
      </c>
    </row>
    <row r="1153" spans="1:12" x14ac:dyDescent="0.25">
      <c r="A1153">
        <v>464</v>
      </c>
      <c r="B1153">
        <v>16</v>
      </c>
      <c r="C1153" t="s">
        <v>106</v>
      </c>
      <c r="D1153" t="s">
        <v>621</v>
      </c>
      <c r="E1153">
        <v>16</v>
      </c>
      <c r="F1153">
        <v>27</v>
      </c>
      <c r="G1153">
        <v>2</v>
      </c>
      <c r="H1153">
        <v>24</v>
      </c>
      <c r="I1153">
        <f>Cocina[[#This Row],[Precio Unitario]]*Cocina[[#This Row],[Cantidad Ordenada]]</f>
        <v>54</v>
      </c>
      <c r="J1153">
        <f>(Cocina[[#This Row],[Precio Unitario]]-Cocina[[#This Row],[Costo Unitario]])*Cocina[[#This Row],[Cantidad Ordenada]]</f>
        <v>22</v>
      </c>
      <c r="K1153" s="4">
        <f>Cocina[[#This Row],[Ganancia neta]]/_xlfn.XLOOKUP(Cocina[[#This Row],[Número de Orden]],Sala[Número de Orden],Sala[Monto total],"fracaso",0,1)</f>
        <v>0.14285714285714285</v>
      </c>
      <c r="L1153" t="s">
        <v>607</v>
      </c>
    </row>
    <row r="1154" spans="1:12" x14ac:dyDescent="0.25">
      <c r="A1154">
        <v>464</v>
      </c>
      <c r="B1154">
        <v>16</v>
      </c>
      <c r="C1154" t="s">
        <v>203</v>
      </c>
      <c r="D1154" t="s">
        <v>630</v>
      </c>
      <c r="E1154">
        <v>13</v>
      </c>
      <c r="F1154">
        <v>22</v>
      </c>
      <c r="G1154">
        <v>1</v>
      </c>
      <c r="H1154">
        <v>10</v>
      </c>
      <c r="I1154">
        <f>Cocina[[#This Row],[Precio Unitario]]*Cocina[[#This Row],[Cantidad Ordenada]]</f>
        <v>22</v>
      </c>
      <c r="J1154">
        <f>(Cocina[[#This Row],[Precio Unitario]]-Cocina[[#This Row],[Costo Unitario]])*Cocina[[#This Row],[Cantidad Ordenada]]</f>
        <v>9</v>
      </c>
      <c r="K1154" s="4">
        <f>Cocina[[#This Row],[Ganancia neta]]/_xlfn.XLOOKUP(Cocina[[#This Row],[Número de Orden]],Sala[Número de Orden],Sala[Monto total],"fracaso",0,1)</f>
        <v>5.844155844155844E-2</v>
      </c>
      <c r="L1154" t="s">
        <v>607</v>
      </c>
    </row>
    <row r="1155" spans="1:12" x14ac:dyDescent="0.25">
      <c r="A1155">
        <v>465</v>
      </c>
      <c r="B1155">
        <v>4</v>
      </c>
      <c r="C1155" t="s">
        <v>122</v>
      </c>
      <c r="D1155" t="s">
        <v>637</v>
      </c>
      <c r="E1155">
        <v>15</v>
      </c>
      <c r="F1155">
        <v>25</v>
      </c>
      <c r="G1155">
        <v>3</v>
      </c>
      <c r="H1155">
        <v>37</v>
      </c>
      <c r="I1155">
        <f>Cocina[[#This Row],[Precio Unitario]]*Cocina[[#This Row],[Cantidad Ordenada]]</f>
        <v>75</v>
      </c>
      <c r="J1155">
        <f>(Cocina[[#This Row],[Precio Unitario]]-Cocina[[#This Row],[Costo Unitario]])*Cocina[[#This Row],[Cantidad Ordenada]]</f>
        <v>30</v>
      </c>
      <c r="K1155" s="4">
        <f>Cocina[[#This Row],[Ganancia neta]]/_xlfn.XLOOKUP(Cocina[[#This Row],[Número de Orden]],Sala[Número de Orden],Sala[Monto total],"fracaso",0,1)</f>
        <v>0.24793388429752067</v>
      </c>
      <c r="L1155" t="s">
        <v>607</v>
      </c>
    </row>
    <row r="1156" spans="1:12" x14ac:dyDescent="0.25">
      <c r="A1156">
        <v>465</v>
      </c>
      <c r="B1156">
        <v>4</v>
      </c>
      <c r="C1156" t="s">
        <v>200</v>
      </c>
      <c r="D1156" t="s">
        <v>633</v>
      </c>
      <c r="E1156">
        <v>14</v>
      </c>
      <c r="F1156">
        <v>23</v>
      </c>
      <c r="G1156">
        <v>2</v>
      </c>
      <c r="H1156">
        <v>23</v>
      </c>
      <c r="I1156">
        <f>Cocina[[#This Row],[Precio Unitario]]*Cocina[[#This Row],[Cantidad Ordenada]]</f>
        <v>46</v>
      </c>
      <c r="J1156">
        <f>(Cocina[[#This Row],[Precio Unitario]]-Cocina[[#This Row],[Costo Unitario]])*Cocina[[#This Row],[Cantidad Ordenada]]</f>
        <v>18</v>
      </c>
      <c r="K1156" s="4">
        <f>Cocina[[#This Row],[Ganancia neta]]/_xlfn.XLOOKUP(Cocina[[#This Row],[Número de Orden]],Sala[Número de Orden],Sala[Monto total],"fracaso",0,1)</f>
        <v>0.1487603305785124</v>
      </c>
      <c r="L1156" t="s">
        <v>608</v>
      </c>
    </row>
    <row r="1157" spans="1:12" x14ac:dyDescent="0.25">
      <c r="A1157">
        <v>466</v>
      </c>
      <c r="B1157">
        <v>4</v>
      </c>
      <c r="C1157" t="s">
        <v>203</v>
      </c>
      <c r="D1157" t="s">
        <v>630</v>
      </c>
      <c r="E1157">
        <v>13</v>
      </c>
      <c r="F1157">
        <v>22</v>
      </c>
      <c r="G1157">
        <v>1</v>
      </c>
      <c r="H1157">
        <v>50</v>
      </c>
      <c r="I1157">
        <f>Cocina[[#This Row],[Precio Unitario]]*Cocina[[#This Row],[Cantidad Ordenada]]</f>
        <v>22</v>
      </c>
      <c r="J1157">
        <f>(Cocina[[#This Row],[Precio Unitario]]-Cocina[[#This Row],[Costo Unitario]])*Cocina[[#This Row],[Cantidad Ordenada]]</f>
        <v>9</v>
      </c>
      <c r="K1157" s="4">
        <f>Cocina[[#This Row],[Ganancia neta]]/_xlfn.XLOOKUP(Cocina[[#This Row],[Número de Orden]],Sala[Número de Orden],Sala[Monto total],"fracaso",0,1)</f>
        <v>6.4285714285714279E-2</v>
      </c>
      <c r="L1157" t="s">
        <v>608</v>
      </c>
    </row>
    <row r="1158" spans="1:12" x14ac:dyDescent="0.25">
      <c r="A1158">
        <v>466</v>
      </c>
      <c r="B1158">
        <v>4</v>
      </c>
      <c r="C1158" t="s">
        <v>68</v>
      </c>
      <c r="D1158" t="s">
        <v>619</v>
      </c>
      <c r="E1158">
        <v>18</v>
      </c>
      <c r="F1158">
        <v>30</v>
      </c>
      <c r="G1158">
        <v>3</v>
      </c>
      <c r="H1158">
        <v>52</v>
      </c>
      <c r="I1158">
        <f>Cocina[[#This Row],[Precio Unitario]]*Cocina[[#This Row],[Cantidad Ordenada]]</f>
        <v>90</v>
      </c>
      <c r="J1158">
        <f>(Cocina[[#This Row],[Precio Unitario]]-Cocina[[#This Row],[Costo Unitario]])*Cocina[[#This Row],[Cantidad Ordenada]]</f>
        <v>36</v>
      </c>
      <c r="K1158" s="4">
        <f>Cocina[[#This Row],[Ganancia neta]]/_xlfn.XLOOKUP(Cocina[[#This Row],[Número de Orden]],Sala[Número de Orden],Sala[Monto total],"fracaso",0,1)</f>
        <v>0.25714285714285712</v>
      </c>
      <c r="L1158" t="s">
        <v>607</v>
      </c>
    </row>
    <row r="1159" spans="1:12" x14ac:dyDescent="0.25">
      <c r="A1159">
        <v>466</v>
      </c>
      <c r="B1159">
        <v>4</v>
      </c>
      <c r="C1159" t="s">
        <v>42</v>
      </c>
      <c r="D1159" t="s">
        <v>626</v>
      </c>
      <c r="E1159">
        <v>16</v>
      </c>
      <c r="F1159">
        <v>28</v>
      </c>
      <c r="G1159">
        <v>1</v>
      </c>
      <c r="H1159">
        <v>43</v>
      </c>
      <c r="I1159">
        <f>Cocina[[#This Row],[Precio Unitario]]*Cocina[[#This Row],[Cantidad Ordenada]]</f>
        <v>28</v>
      </c>
      <c r="J1159">
        <f>(Cocina[[#This Row],[Precio Unitario]]-Cocina[[#This Row],[Costo Unitario]])*Cocina[[#This Row],[Cantidad Ordenada]]</f>
        <v>12</v>
      </c>
      <c r="K1159" s="4">
        <f>Cocina[[#This Row],[Ganancia neta]]/_xlfn.XLOOKUP(Cocina[[#This Row],[Número de Orden]],Sala[Número de Orden],Sala[Monto total],"fracaso",0,1)</f>
        <v>8.5714285714285715E-2</v>
      </c>
      <c r="L1159" t="s">
        <v>607</v>
      </c>
    </row>
    <row r="1160" spans="1:12" x14ac:dyDescent="0.25">
      <c r="A1160">
        <v>467</v>
      </c>
      <c r="B1160">
        <v>15</v>
      </c>
      <c r="C1160" t="s">
        <v>261</v>
      </c>
      <c r="D1160" t="s">
        <v>625</v>
      </c>
      <c r="E1160">
        <v>20</v>
      </c>
      <c r="F1160">
        <v>33</v>
      </c>
      <c r="G1160">
        <v>3</v>
      </c>
      <c r="H1160">
        <v>13</v>
      </c>
      <c r="I1160">
        <f>Cocina[[#This Row],[Precio Unitario]]*Cocina[[#This Row],[Cantidad Ordenada]]</f>
        <v>99</v>
      </c>
      <c r="J1160">
        <f>(Cocina[[#This Row],[Precio Unitario]]-Cocina[[#This Row],[Costo Unitario]])*Cocina[[#This Row],[Cantidad Ordenada]]</f>
        <v>39</v>
      </c>
      <c r="K1160" s="4">
        <f>Cocina[[#This Row],[Ganancia neta]]/_xlfn.XLOOKUP(Cocina[[#This Row],[Número de Orden]],Sala[Número de Orden],Sala[Monto total],"fracaso",0,1)</f>
        <v>0.27272727272727271</v>
      </c>
      <c r="L1160" t="s">
        <v>607</v>
      </c>
    </row>
    <row r="1161" spans="1:12" x14ac:dyDescent="0.25">
      <c r="A1161">
        <v>467</v>
      </c>
      <c r="B1161">
        <v>15</v>
      </c>
      <c r="C1161" t="s">
        <v>203</v>
      </c>
      <c r="D1161" t="s">
        <v>630</v>
      </c>
      <c r="E1161">
        <v>13</v>
      </c>
      <c r="F1161">
        <v>22</v>
      </c>
      <c r="G1161">
        <v>2</v>
      </c>
      <c r="H1161">
        <v>59</v>
      </c>
      <c r="I1161">
        <f>Cocina[[#This Row],[Precio Unitario]]*Cocina[[#This Row],[Cantidad Ordenada]]</f>
        <v>44</v>
      </c>
      <c r="J1161">
        <f>(Cocina[[#This Row],[Precio Unitario]]-Cocina[[#This Row],[Costo Unitario]])*Cocina[[#This Row],[Cantidad Ordenada]]</f>
        <v>18</v>
      </c>
      <c r="K1161" s="4">
        <f>Cocina[[#This Row],[Ganancia neta]]/_xlfn.XLOOKUP(Cocina[[#This Row],[Número de Orden]],Sala[Número de Orden],Sala[Monto total],"fracaso",0,1)</f>
        <v>0.12587412587412589</v>
      </c>
      <c r="L1161" t="s">
        <v>607</v>
      </c>
    </row>
    <row r="1162" spans="1:12" x14ac:dyDescent="0.25">
      <c r="A1162">
        <v>468</v>
      </c>
      <c r="B1162">
        <v>14</v>
      </c>
      <c r="C1162" t="s">
        <v>112</v>
      </c>
      <c r="D1162" t="s">
        <v>627</v>
      </c>
      <c r="E1162">
        <v>11</v>
      </c>
      <c r="F1162">
        <v>19</v>
      </c>
      <c r="G1162">
        <v>2</v>
      </c>
      <c r="H1162">
        <v>38</v>
      </c>
      <c r="I1162">
        <f>Cocina[[#This Row],[Precio Unitario]]*Cocina[[#This Row],[Cantidad Ordenada]]</f>
        <v>38</v>
      </c>
      <c r="J1162">
        <f>(Cocina[[#This Row],[Precio Unitario]]-Cocina[[#This Row],[Costo Unitario]])*Cocina[[#This Row],[Cantidad Ordenada]]</f>
        <v>16</v>
      </c>
      <c r="K1162" s="4">
        <f>Cocina[[#This Row],[Ganancia neta]]/_xlfn.XLOOKUP(Cocina[[#This Row],[Número de Orden]],Sala[Número de Orden],Sala[Monto total],"fracaso",0,1)</f>
        <v>0.15094339622641509</v>
      </c>
      <c r="L1162" t="s">
        <v>608</v>
      </c>
    </row>
    <row r="1163" spans="1:12" x14ac:dyDescent="0.25">
      <c r="A1163">
        <v>468</v>
      </c>
      <c r="B1163">
        <v>14</v>
      </c>
      <c r="C1163" t="s">
        <v>146</v>
      </c>
      <c r="D1163" t="s">
        <v>632</v>
      </c>
      <c r="E1163">
        <v>12</v>
      </c>
      <c r="F1163">
        <v>20</v>
      </c>
      <c r="G1163">
        <v>2</v>
      </c>
      <c r="H1163">
        <v>16</v>
      </c>
      <c r="I1163">
        <f>Cocina[[#This Row],[Precio Unitario]]*Cocina[[#This Row],[Cantidad Ordenada]]</f>
        <v>40</v>
      </c>
      <c r="J1163">
        <f>(Cocina[[#This Row],[Precio Unitario]]-Cocina[[#This Row],[Costo Unitario]])*Cocina[[#This Row],[Cantidad Ordenada]]</f>
        <v>16</v>
      </c>
      <c r="K1163" s="4">
        <f>Cocina[[#This Row],[Ganancia neta]]/_xlfn.XLOOKUP(Cocina[[#This Row],[Número de Orden]],Sala[Número de Orden],Sala[Monto total],"fracaso",0,1)</f>
        <v>0.15094339622641509</v>
      </c>
      <c r="L1163" t="s">
        <v>608</v>
      </c>
    </row>
    <row r="1164" spans="1:12" x14ac:dyDescent="0.25">
      <c r="A1164">
        <v>468</v>
      </c>
      <c r="B1164">
        <v>14</v>
      </c>
      <c r="C1164" t="s">
        <v>42</v>
      </c>
      <c r="D1164" t="s">
        <v>626</v>
      </c>
      <c r="E1164">
        <v>16</v>
      </c>
      <c r="F1164">
        <v>28</v>
      </c>
      <c r="G1164">
        <v>1</v>
      </c>
      <c r="H1164">
        <v>9</v>
      </c>
      <c r="I1164">
        <f>Cocina[[#This Row],[Precio Unitario]]*Cocina[[#This Row],[Cantidad Ordenada]]</f>
        <v>28</v>
      </c>
      <c r="J1164">
        <f>(Cocina[[#This Row],[Precio Unitario]]-Cocina[[#This Row],[Costo Unitario]])*Cocina[[#This Row],[Cantidad Ordenada]]</f>
        <v>12</v>
      </c>
      <c r="K1164" s="4">
        <f>Cocina[[#This Row],[Ganancia neta]]/_xlfn.XLOOKUP(Cocina[[#This Row],[Número de Orden]],Sala[Número de Orden],Sala[Monto total],"fracaso",0,1)</f>
        <v>0.11320754716981132</v>
      </c>
      <c r="L1164" t="s">
        <v>608</v>
      </c>
    </row>
    <row r="1165" spans="1:12" x14ac:dyDescent="0.25">
      <c r="A1165">
        <v>469</v>
      </c>
      <c r="B1165">
        <v>1</v>
      </c>
      <c r="C1165" t="s">
        <v>26</v>
      </c>
      <c r="D1165" t="s">
        <v>628</v>
      </c>
      <c r="E1165">
        <v>21</v>
      </c>
      <c r="F1165">
        <v>35</v>
      </c>
      <c r="G1165">
        <v>3</v>
      </c>
      <c r="H1165">
        <v>22</v>
      </c>
      <c r="I1165">
        <f>Cocina[[#This Row],[Precio Unitario]]*Cocina[[#This Row],[Cantidad Ordenada]]</f>
        <v>105</v>
      </c>
      <c r="J1165">
        <f>(Cocina[[#This Row],[Precio Unitario]]-Cocina[[#This Row],[Costo Unitario]])*Cocina[[#This Row],[Cantidad Ordenada]]</f>
        <v>42</v>
      </c>
      <c r="K1165" s="4">
        <f>Cocina[[#This Row],[Ganancia neta]]/_xlfn.XLOOKUP(Cocina[[#This Row],[Número de Orden]],Sala[Número de Orden],Sala[Monto total],"fracaso",0,1)</f>
        <v>0.30656934306569344</v>
      </c>
      <c r="L1165" t="s">
        <v>608</v>
      </c>
    </row>
    <row r="1166" spans="1:12" x14ac:dyDescent="0.25">
      <c r="A1166">
        <v>469</v>
      </c>
      <c r="B1166">
        <v>1</v>
      </c>
      <c r="C1166" t="s">
        <v>247</v>
      </c>
      <c r="D1166" t="s">
        <v>629</v>
      </c>
      <c r="E1166">
        <v>19</v>
      </c>
      <c r="F1166">
        <v>32</v>
      </c>
      <c r="G1166">
        <v>1</v>
      </c>
      <c r="H1166">
        <v>44</v>
      </c>
      <c r="I1166">
        <f>Cocina[[#This Row],[Precio Unitario]]*Cocina[[#This Row],[Cantidad Ordenada]]</f>
        <v>32</v>
      </c>
      <c r="J1166">
        <f>(Cocina[[#This Row],[Precio Unitario]]-Cocina[[#This Row],[Costo Unitario]])*Cocina[[#This Row],[Cantidad Ordenada]]</f>
        <v>13</v>
      </c>
      <c r="K1166" s="4">
        <f>Cocina[[#This Row],[Ganancia neta]]/_xlfn.XLOOKUP(Cocina[[#This Row],[Número de Orden]],Sala[Número de Orden],Sala[Monto total],"fracaso",0,1)</f>
        <v>9.4890510948905105E-2</v>
      </c>
      <c r="L1166" t="s">
        <v>607</v>
      </c>
    </row>
    <row r="1167" spans="1:12" x14ac:dyDescent="0.25">
      <c r="A1167">
        <v>470</v>
      </c>
      <c r="B1167">
        <v>17</v>
      </c>
      <c r="C1167" t="s">
        <v>158</v>
      </c>
      <c r="D1167" t="s">
        <v>617</v>
      </c>
      <c r="E1167">
        <v>14</v>
      </c>
      <c r="F1167">
        <v>24</v>
      </c>
      <c r="G1167">
        <v>1</v>
      </c>
      <c r="H1167">
        <v>44</v>
      </c>
      <c r="I1167">
        <f>Cocina[[#This Row],[Precio Unitario]]*Cocina[[#This Row],[Cantidad Ordenada]]</f>
        <v>24</v>
      </c>
      <c r="J1167">
        <f>(Cocina[[#This Row],[Precio Unitario]]-Cocina[[#This Row],[Costo Unitario]])*Cocina[[#This Row],[Cantidad Ordenada]]</f>
        <v>10</v>
      </c>
      <c r="K1167" s="4">
        <f>Cocina[[#This Row],[Ganancia neta]]/_xlfn.XLOOKUP(Cocina[[#This Row],[Número de Orden]],Sala[Número de Orden],Sala[Monto total],"fracaso",0,1)</f>
        <v>0.12820512820512819</v>
      </c>
      <c r="L1167" t="s">
        <v>607</v>
      </c>
    </row>
    <row r="1168" spans="1:12" x14ac:dyDescent="0.25">
      <c r="A1168">
        <v>470</v>
      </c>
      <c r="B1168">
        <v>17</v>
      </c>
      <c r="C1168" t="s">
        <v>79</v>
      </c>
      <c r="D1168" t="s">
        <v>635</v>
      </c>
      <c r="E1168">
        <v>10</v>
      </c>
      <c r="F1168">
        <v>18</v>
      </c>
      <c r="G1168">
        <v>3</v>
      </c>
      <c r="H1168">
        <v>28</v>
      </c>
      <c r="I1168">
        <f>Cocina[[#This Row],[Precio Unitario]]*Cocina[[#This Row],[Cantidad Ordenada]]</f>
        <v>54</v>
      </c>
      <c r="J1168">
        <f>(Cocina[[#This Row],[Precio Unitario]]-Cocina[[#This Row],[Costo Unitario]])*Cocina[[#This Row],[Cantidad Ordenada]]</f>
        <v>24</v>
      </c>
      <c r="K1168" s="4">
        <f>Cocina[[#This Row],[Ganancia neta]]/_xlfn.XLOOKUP(Cocina[[#This Row],[Número de Orden]],Sala[Número de Orden],Sala[Monto total],"fracaso",0,1)</f>
        <v>0.30769230769230771</v>
      </c>
      <c r="L1168" t="s">
        <v>607</v>
      </c>
    </row>
    <row r="1169" spans="1:12" x14ac:dyDescent="0.25">
      <c r="A1169">
        <v>471</v>
      </c>
      <c r="B1169">
        <v>7</v>
      </c>
      <c r="C1169" t="s">
        <v>26</v>
      </c>
      <c r="D1169" t="s">
        <v>628</v>
      </c>
      <c r="E1169">
        <v>21</v>
      </c>
      <c r="F1169">
        <v>35</v>
      </c>
      <c r="G1169">
        <v>3</v>
      </c>
      <c r="H1169">
        <v>57</v>
      </c>
      <c r="I1169">
        <f>Cocina[[#This Row],[Precio Unitario]]*Cocina[[#This Row],[Cantidad Ordenada]]</f>
        <v>105</v>
      </c>
      <c r="J1169">
        <f>(Cocina[[#This Row],[Precio Unitario]]-Cocina[[#This Row],[Costo Unitario]])*Cocina[[#This Row],[Cantidad Ordenada]]</f>
        <v>42</v>
      </c>
      <c r="K1169" s="4">
        <f>Cocina[[#This Row],[Ganancia neta]]/_xlfn.XLOOKUP(Cocina[[#This Row],[Número de Orden]],Sala[Número de Orden],Sala[Monto total],"fracaso",0,1)</f>
        <v>0.4</v>
      </c>
      <c r="L1169" t="s">
        <v>607</v>
      </c>
    </row>
    <row r="1170" spans="1:12" x14ac:dyDescent="0.25">
      <c r="A1170">
        <v>472</v>
      </c>
      <c r="B1170">
        <v>20</v>
      </c>
      <c r="C1170" t="s">
        <v>26</v>
      </c>
      <c r="D1170" t="s">
        <v>628</v>
      </c>
      <c r="E1170">
        <v>21</v>
      </c>
      <c r="F1170">
        <v>35</v>
      </c>
      <c r="G1170">
        <v>2</v>
      </c>
      <c r="H1170">
        <v>42</v>
      </c>
      <c r="I1170">
        <f>Cocina[[#This Row],[Precio Unitario]]*Cocina[[#This Row],[Cantidad Ordenada]]</f>
        <v>70</v>
      </c>
      <c r="J1170">
        <f>(Cocina[[#This Row],[Precio Unitario]]-Cocina[[#This Row],[Costo Unitario]])*Cocina[[#This Row],[Cantidad Ordenada]]</f>
        <v>28</v>
      </c>
      <c r="K1170" s="4">
        <f>Cocina[[#This Row],[Ganancia neta]]/_xlfn.XLOOKUP(Cocina[[#This Row],[Número de Orden]],Sala[Número de Orden],Sala[Monto total],"fracaso",0,1)</f>
        <v>0.24561403508771928</v>
      </c>
      <c r="L1170" t="s">
        <v>607</v>
      </c>
    </row>
    <row r="1171" spans="1:12" x14ac:dyDescent="0.25">
      <c r="A1171">
        <v>472</v>
      </c>
      <c r="B1171">
        <v>20</v>
      </c>
      <c r="C1171" t="s">
        <v>203</v>
      </c>
      <c r="D1171" t="s">
        <v>630</v>
      </c>
      <c r="E1171">
        <v>13</v>
      </c>
      <c r="F1171">
        <v>22</v>
      </c>
      <c r="G1171">
        <v>2</v>
      </c>
      <c r="H1171">
        <v>31</v>
      </c>
      <c r="I1171">
        <f>Cocina[[#This Row],[Precio Unitario]]*Cocina[[#This Row],[Cantidad Ordenada]]</f>
        <v>44</v>
      </c>
      <c r="J1171">
        <f>(Cocina[[#This Row],[Precio Unitario]]-Cocina[[#This Row],[Costo Unitario]])*Cocina[[#This Row],[Cantidad Ordenada]]</f>
        <v>18</v>
      </c>
      <c r="K1171" s="4">
        <f>Cocina[[#This Row],[Ganancia neta]]/_xlfn.XLOOKUP(Cocina[[#This Row],[Número de Orden]],Sala[Número de Orden],Sala[Monto total],"fracaso",0,1)</f>
        <v>0.15789473684210525</v>
      </c>
      <c r="L1171" t="s">
        <v>608</v>
      </c>
    </row>
    <row r="1172" spans="1:12" x14ac:dyDescent="0.25">
      <c r="A1172">
        <v>473</v>
      </c>
      <c r="B1172">
        <v>13</v>
      </c>
      <c r="C1172" t="s">
        <v>203</v>
      </c>
      <c r="D1172" t="s">
        <v>630</v>
      </c>
      <c r="E1172">
        <v>13</v>
      </c>
      <c r="F1172">
        <v>22</v>
      </c>
      <c r="G1172">
        <v>2</v>
      </c>
      <c r="H1172">
        <v>51</v>
      </c>
      <c r="I1172">
        <f>Cocina[[#This Row],[Precio Unitario]]*Cocina[[#This Row],[Cantidad Ordenada]]</f>
        <v>44</v>
      </c>
      <c r="J1172">
        <f>(Cocina[[#This Row],[Precio Unitario]]-Cocina[[#This Row],[Costo Unitario]])*Cocina[[#This Row],[Cantidad Ordenada]]</f>
        <v>18</v>
      </c>
      <c r="K1172" s="4">
        <f>Cocina[[#This Row],[Ganancia neta]]/_xlfn.XLOOKUP(Cocina[[#This Row],[Número de Orden]],Sala[Número de Orden],Sala[Monto total],"fracaso",0,1)</f>
        <v>0.22784810126582278</v>
      </c>
      <c r="L1172" t="s">
        <v>608</v>
      </c>
    </row>
    <row r="1173" spans="1:12" x14ac:dyDescent="0.25">
      <c r="A1173">
        <v>473</v>
      </c>
      <c r="B1173">
        <v>13</v>
      </c>
      <c r="C1173" t="s">
        <v>26</v>
      </c>
      <c r="D1173" t="s">
        <v>628</v>
      </c>
      <c r="E1173">
        <v>21</v>
      </c>
      <c r="F1173">
        <v>35</v>
      </c>
      <c r="G1173">
        <v>1</v>
      </c>
      <c r="H1173">
        <v>10</v>
      </c>
      <c r="I1173">
        <f>Cocina[[#This Row],[Precio Unitario]]*Cocina[[#This Row],[Cantidad Ordenada]]</f>
        <v>35</v>
      </c>
      <c r="J1173">
        <f>(Cocina[[#This Row],[Precio Unitario]]-Cocina[[#This Row],[Costo Unitario]])*Cocina[[#This Row],[Cantidad Ordenada]]</f>
        <v>14</v>
      </c>
      <c r="K1173" s="4">
        <f>Cocina[[#This Row],[Ganancia neta]]/_xlfn.XLOOKUP(Cocina[[#This Row],[Número de Orden]],Sala[Número de Orden],Sala[Monto total],"fracaso",0,1)</f>
        <v>0.17721518987341772</v>
      </c>
      <c r="L1173" t="s">
        <v>607</v>
      </c>
    </row>
    <row r="1174" spans="1:12" x14ac:dyDescent="0.25">
      <c r="A1174">
        <v>474</v>
      </c>
      <c r="B1174">
        <v>2</v>
      </c>
      <c r="C1174" t="s">
        <v>55</v>
      </c>
      <c r="D1174" t="s">
        <v>631</v>
      </c>
      <c r="E1174">
        <v>20</v>
      </c>
      <c r="F1174">
        <v>34</v>
      </c>
      <c r="G1174">
        <v>1</v>
      </c>
      <c r="H1174">
        <v>55</v>
      </c>
      <c r="I1174">
        <f>Cocina[[#This Row],[Precio Unitario]]*Cocina[[#This Row],[Cantidad Ordenada]]</f>
        <v>34</v>
      </c>
      <c r="J1174">
        <f>(Cocina[[#This Row],[Precio Unitario]]-Cocina[[#This Row],[Costo Unitario]])*Cocina[[#This Row],[Cantidad Ordenada]]</f>
        <v>14</v>
      </c>
      <c r="K1174" s="4">
        <f>Cocina[[#This Row],[Ganancia neta]]/_xlfn.XLOOKUP(Cocina[[#This Row],[Número de Orden]],Sala[Número de Orden],Sala[Monto total],"fracaso",0,1)</f>
        <v>7.8651685393258425E-2</v>
      </c>
      <c r="L1174" t="s">
        <v>608</v>
      </c>
    </row>
    <row r="1175" spans="1:12" x14ac:dyDescent="0.25">
      <c r="A1175">
        <v>474</v>
      </c>
      <c r="B1175">
        <v>2</v>
      </c>
      <c r="C1175" t="s">
        <v>38</v>
      </c>
      <c r="D1175" t="s">
        <v>624</v>
      </c>
      <c r="E1175">
        <v>17</v>
      </c>
      <c r="F1175">
        <v>29</v>
      </c>
      <c r="G1175">
        <v>1</v>
      </c>
      <c r="H1175">
        <v>37</v>
      </c>
      <c r="I1175">
        <f>Cocina[[#This Row],[Precio Unitario]]*Cocina[[#This Row],[Cantidad Ordenada]]</f>
        <v>29</v>
      </c>
      <c r="J1175">
        <f>(Cocina[[#This Row],[Precio Unitario]]-Cocina[[#This Row],[Costo Unitario]])*Cocina[[#This Row],[Cantidad Ordenada]]</f>
        <v>12</v>
      </c>
      <c r="K1175" s="4">
        <f>Cocina[[#This Row],[Ganancia neta]]/_xlfn.XLOOKUP(Cocina[[#This Row],[Número de Orden]],Sala[Número de Orden],Sala[Monto total],"fracaso",0,1)</f>
        <v>6.741573033707865E-2</v>
      </c>
      <c r="L1175" t="s">
        <v>607</v>
      </c>
    </row>
    <row r="1176" spans="1:12" x14ac:dyDescent="0.25">
      <c r="A1176">
        <v>474</v>
      </c>
      <c r="B1176">
        <v>2</v>
      </c>
      <c r="C1176" t="s">
        <v>116</v>
      </c>
      <c r="D1176" t="s">
        <v>620</v>
      </c>
      <c r="E1176">
        <v>19</v>
      </c>
      <c r="F1176">
        <v>31</v>
      </c>
      <c r="G1176">
        <v>1</v>
      </c>
      <c r="H1176">
        <v>34</v>
      </c>
      <c r="I1176">
        <f>Cocina[[#This Row],[Precio Unitario]]*Cocina[[#This Row],[Cantidad Ordenada]]</f>
        <v>31</v>
      </c>
      <c r="J1176">
        <f>(Cocina[[#This Row],[Precio Unitario]]-Cocina[[#This Row],[Costo Unitario]])*Cocina[[#This Row],[Cantidad Ordenada]]</f>
        <v>12</v>
      </c>
      <c r="K1176" s="4">
        <f>Cocina[[#This Row],[Ganancia neta]]/_xlfn.XLOOKUP(Cocina[[#This Row],[Número de Orden]],Sala[Número de Orden],Sala[Monto total],"fracaso",0,1)</f>
        <v>6.741573033707865E-2</v>
      </c>
      <c r="L1176" t="s">
        <v>608</v>
      </c>
    </row>
    <row r="1177" spans="1:12" x14ac:dyDescent="0.25">
      <c r="A1177">
        <v>474</v>
      </c>
      <c r="B1177">
        <v>2</v>
      </c>
      <c r="C1177" t="s">
        <v>42</v>
      </c>
      <c r="D1177" t="s">
        <v>626</v>
      </c>
      <c r="E1177">
        <v>16</v>
      </c>
      <c r="F1177">
        <v>28</v>
      </c>
      <c r="G1177">
        <v>3</v>
      </c>
      <c r="H1177">
        <v>35</v>
      </c>
      <c r="I1177">
        <f>Cocina[[#This Row],[Precio Unitario]]*Cocina[[#This Row],[Cantidad Ordenada]]</f>
        <v>84</v>
      </c>
      <c r="J1177">
        <f>(Cocina[[#This Row],[Precio Unitario]]-Cocina[[#This Row],[Costo Unitario]])*Cocina[[#This Row],[Cantidad Ordenada]]</f>
        <v>36</v>
      </c>
      <c r="K1177" s="4">
        <f>Cocina[[#This Row],[Ganancia neta]]/_xlfn.XLOOKUP(Cocina[[#This Row],[Número de Orden]],Sala[Número de Orden],Sala[Monto total],"fracaso",0,1)</f>
        <v>0.20224719101123595</v>
      </c>
      <c r="L1177" t="s">
        <v>607</v>
      </c>
    </row>
    <row r="1178" spans="1:12" x14ac:dyDescent="0.25">
      <c r="A1178">
        <v>475</v>
      </c>
      <c r="B1178">
        <v>18</v>
      </c>
      <c r="C1178" t="s">
        <v>158</v>
      </c>
      <c r="D1178" t="s">
        <v>617</v>
      </c>
      <c r="E1178">
        <v>14</v>
      </c>
      <c r="F1178">
        <v>24</v>
      </c>
      <c r="G1178">
        <v>3</v>
      </c>
      <c r="H1178">
        <v>21</v>
      </c>
      <c r="I1178">
        <f>Cocina[[#This Row],[Precio Unitario]]*Cocina[[#This Row],[Cantidad Ordenada]]</f>
        <v>72</v>
      </c>
      <c r="J1178">
        <f>(Cocina[[#This Row],[Precio Unitario]]-Cocina[[#This Row],[Costo Unitario]])*Cocina[[#This Row],[Cantidad Ordenada]]</f>
        <v>30</v>
      </c>
      <c r="K1178" s="4">
        <f>Cocina[[#This Row],[Ganancia neta]]/_xlfn.XLOOKUP(Cocina[[#This Row],[Número de Orden]],Sala[Número de Orden],Sala[Monto total],"fracaso",0,1)</f>
        <v>0.17241379310344829</v>
      </c>
      <c r="L1178" t="s">
        <v>608</v>
      </c>
    </row>
    <row r="1179" spans="1:12" x14ac:dyDescent="0.25">
      <c r="A1179">
        <v>475</v>
      </c>
      <c r="B1179">
        <v>18</v>
      </c>
      <c r="C1179" t="s">
        <v>55</v>
      </c>
      <c r="D1179" t="s">
        <v>631</v>
      </c>
      <c r="E1179">
        <v>20</v>
      </c>
      <c r="F1179">
        <v>34</v>
      </c>
      <c r="G1179">
        <v>3</v>
      </c>
      <c r="H1179">
        <v>14</v>
      </c>
      <c r="I1179">
        <f>Cocina[[#This Row],[Precio Unitario]]*Cocina[[#This Row],[Cantidad Ordenada]]</f>
        <v>102</v>
      </c>
      <c r="J1179">
        <f>(Cocina[[#This Row],[Precio Unitario]]-Cocina[[#This Row],[Costo Unitario]])*Cocina[[#This Row],[Cantidad Ordenada]]</f>
        <v>42</v>
      </c>
      <c r="K1179" s="4">
        <f>Cocina[[#This Row],[Ganancia neta]]/_xlfn.XLOOKUP(Cocina[[#This Row],[Número de Orden]],Sala[Número de Orden],Sala[Monto total],"fracaso",0,1)</f>
        <v>0.2413793103448276</v>
      </c>
      <c r="L1179" t="s">
        <v>608</v>
      </c>
    </row>
    <row r="1180" spans="1:12" x14ac:dyDescent="0.25">
      <c r="A1180">
        <v>476</v>
      </c>
      <c r="B1180">
        <v>13</v>
      </c>
      <c r="C1180" t="s">
        <v>158</v>
      </c>
      <c r="D1180" t="s">
        <v>617</v>
      </c>
      <c r="E1180">
        <v>14</v>
      </c>
      <c r="F1180">
        <v>24</v>
      </c>
      <c r="G1180">
        <v>2</v>
      </c>
      <c r="H1180">
        <v>55</v>
      </c>
      <c r="I1180">
        <f>Cocina[[#This Row],[Precio Unitario]]*Cocina[[#This Row],[Cantidad Ordenada]]</f>
        <v>48</v>
      </c>
      <c r="J1180">
        <f>(Cocina[[#This Row],[Precio Unitario]]-Cocina[[#This Row],[Costo Unitario]])*Cocina[[#This Row],[Cantidad Ordenada]]</f>
        <v>20</v>
      </c>
      <c r="K1180" s="4">
        <f>Cocina[[#This Row],[Ganancia neta]]/_xlfn.XLOOKUP(Cocina[[#This Row],[Número de Orden]],Sala[Número de Orden],Sala[Monto total],"fracaso",0,1)</f>
        <v>9.1743119266055051E-2</v>
      </c>
      <c r="L1180" t="s">
        <v>608</v>
      </c>
    </row>
    <row r="1181" spans="1:12" x14ac:dyDescent="0.25">
      <c r="A1181">
        <v>476</v>
      </c>
      <c r="B1181">
        <v>13</v>
      </c>
      <c r="C1181" t="s">
        <v>55</v>
      </c>
      <c r="D1181" t="s">
        <v>631</v>
      </c>
      <c r="E1181">
        <v>20</v>
      </c>
      <c r="F1181">
        <v>34</v>
      </c>
      <c r="G1181">
        <v>1</v>
      </c>
      <c r="H1181">
        <v>34</v>
      </c>
      <c r="I1181">
        <f>Cocina[[#This Row],[Precio Unitario]]*Cocina[[#This Row],[Cantidad Ordenada]]</f>
        <v>34</v>
      </c>
      <c r="J1181">
        <f>(Cocina[[#This Row],[Precio Unitario]]-Cocina[[#This Row],[Costo Unitario]])*Cocina[[#This Row],[Cantidad Ordenada]]</f>
        <v>14</v>
      </c>
      <c r="K1181" s="4">
        <f>Cocina[[#This Row],[Ganancia neta]]/_xlfn.XLOOKUP(Cocina[[#This Row],[Número de Orden]],Sala[Número de Orden],Sala[Monto total],"fracaso",0,1)</f>
        <v>6.4220183486238536E-2</v>
      </c>
      <c r="L1181" t="s">
        <v>607</v>
      </c>
    </row>
    <row r="1182" spans="1:12" x14ac:dyDescent="0.25">
      <c r="A1182">
        <v>476</v>
      </c>
      <c r="B1182">
        <v>13</v>
      </c>
      <c r="C1182" t="s">
        <v>247</v>
      </c>
      <c r="D1182" t="s">
        <v>629</v>
      </c>
      <c r="E1182">
        <v>19</v>
      </c>
      <c r="F1182">
        <v>32</v>
      </c>
      <c r="G1182">
        <v>3</v>
      </c>
      <c r="H1182">
        <v>5</v>
      </c>
      <c r="I1182">
        <f>Cocina[[#This Row],[Precio Unitario]]*Cocina[[#This Row],[Cantidad Ordenada]]</f>
        <v>96</v>
      </c>
      <c r="J1182">
        <f>(Cocina[[#This Row],[Precio Unitario]]-Cocina[[#This Row],[Costo Unitario]])*Cocina[[#This Row],[Cantidad Ordenada]]</f>
        <v>39</v>
      </c>
      <c r="K1182" s="4">
        <f>Cocina[[#This Row],[Ganancia neta]]/_xlfn.XLOOKUP(Cocina[[#This Row],[Número de Orden]],Sala[Número de Orden],Sala[Monto total],"fracaso",0,1)</f>
        <v>0.17889908256880735</v>
      </c>
      <c r="L1182" t="s">
        <v>608</v>
      </c>
    </row>
    <row r="1183" spans="1:12" x14ac:dyDescent="0.25">
      <c r="A1183">
        <v>476</v>
      </c>
      <c r="B1183">
        <v>13</v>
      </c>
      <c r="C1183" t="s">
        <v>48</v>
      </c>
      <c r="D1183" t="s">
        <v>622</v>
      </c>
      <c r="E1183">
        <v>25</v>
      </c>
      <c r="F1183">
        <v>40</v>
      </c>
      <c r="G1183">
        <v>1</v>
      </c>
      <c r="H1183">
        <v>21</v>
      </c>
      <c r="I1183">
        <f>Cocina[[#This Row],[Precio Unitario]]*Cocina[[#This Row],[Cantidad Ordenada]]</f>
        <v>40</v>
      </c>
      <c r="J1183">
        <f>(Cocina[[#This Row],[Precio Unitario]]-Cocina[[#This Row],[Costo Unitario]])*Cocina[[#This Row],[Cantidad Ordenada]]</f>
        <v>15</v>
      </c>
      <c r="K1183" s="4">
        <f>Cocina[[#This Row],[Ganancia neta]]/_xlfn.XLOOKUP(Cocina[[#This Row],[Número de Orden]],Sala[Número de Orden],Sala[Monto total],"fracaso",0,1)</f>
        <v>6.8807339449541288E-2</v>
      </c>
      <c r="L1183" t="s">
        <v>607</v>
      </c>
    </row>
    <row r="1184" spans="1:12" x14ac:dyDescent="0.25">
      <c r="A1184">
        <v>477</v>
      </c>
      <c r="B1184">
        <v>8</v>
      </c>
      <c r="C1184" t="s">
        <v>55</v>
      </c>
      <c r="D1184" t="s">
        <v>631</v>
      </c>
      <c r="E1184">
        <v>20</v>
      </c>
      <c r="F1184">
        <v>34</v>
      </c>
      <c r="G1184">
        <v>2</v>
      </c>
      <c r="H1184">
        <v>34</v>
      </c>
      <c r="I1184">
        <f>Cocina[[#This Row],[Precio Unitario]]*Cocina[[#This Row],[Cantidad Ordenada]]</f>
        <v>68</v>
      </c>
      <c r="J1184">
        <f>(Cocina[[#This Row],[Precio Unitario]]-Cocina[[#This Row],[Costo Unitario]])*Cocina[[#This Row],[Cantidad Ordenada]]</f>
        <v>28</v>
      </c>
      <c r="K1184" s="4">
        <f>Cocina[[#This Row],[Ganancia neta]]/_xlfn.XLOOKUP(Cocina[[#This Row],[Número de Orden]],Sala[Número de Orden],Sala[Monto total],"fracaso",0,1)</f>
        <v>0.13725490196078433</v>
      </c>
      <c r="L1184" t="s">
        <v>608</v>
      </c>
    </row>
    <row r="1185" spans="1:12" x14ac:dyDescent="0.25">
      <c r="A1185">
        <v>477</v>
      </c>
      <c r="B1185">
        <v>8</v>
      </c>
      <c r="C1185" t="s">
        <v>200</v>
      </c>
      <c r="D1185" t="s">
        <v>633</v>
      </c>
      <c r="E1185">
        <v>14</v>
      </c>
      <c r="F1185">
        <v>23</v>
      </c>
      <c r="G1185">
        <v>2</v>
      </c>
      <c r="H1185">
        <v>13</v>
      </c>
      <c r="I1185">
        <f>Cocina[[#This Row],[Precio Unitario]]*Cocina[[#This Row],[Cantidad Ordenada]]</f>
        <v>46</v>
      </c>
      <c r="J1185">
        <f>(Cocina[[#This Row],[Precio Unitario]]-Cocina[[#This Row],[Costo Unitario]])*Cocina[[#This Row],[Cantidad Ordenada]]</f>
        <v>18</v>
      </c>
      <c r="K1185" s="4">
        <f>Cocina[[#This Row],[Ganancia neta]]/_xlfn.XLOOKUP(Cocina[[#This Row],[Número de Orden]],Sala[Número de Orden],Sala[Monto total],"fracaso",0,1)</f>
        <v>8.8235294117647065E-2</v>
      </c>
      <c r="L1185" t="s">
        <v>608</v>
      </c>
    </row>
    <row r="1186" spans="1:12" x14ac:dyDescent="0.25">
      <c r="A1186">
        <v>477</v>
      </c>
      <c r="B1186">
        <v>8</v>
      </c>
      <c r="C1186" t="s">
        <v>158</v>
      </c>
      <c r="D1186" t="s">
        <v>617</v>
      </c>
      <c r="E1186">
        <v>14</v>
      </c>
      <c r="F1186">
        <v>24</v>
      </c>
      <c r="G1186">
        <v>2</v>
      </c>
      <c r="H1186">
        <v>47</v>
      </c>
      <c r="I1186">
        <f>Cocina[[#This Row],[Precio Unitario]]*Cocina[[#This Row],[Cantidad Ordenada]]</f>
        <v>48</v>
      </c>
      <c r="J1186">
        <f>(Cocina[[#This Row],[Precio Unitario]]-Cocina[[#This Row],[Costo Unitario]])*Cocina[[#This Row],[Cantidad Ordenada]]</f>
        <v>20</v>
      </c>
      <c r="K1186" s="4">
        <f>Cocina[[#This Row],[Ganancia neta]]/_xlfn.XLOOKUP(Cocina[[#This Row],[Número de Orden]],Sala[Número de Orden],Sala[Monto total],"fracaso",0,1)</f>
        <v>9.8039215686274508E-2</v>
      </c>
      <c r="L1186" t="s">
        <v>608</v>
      </c>
    </row>
    <row r="1187" spans="1:12" x14ac:dyDescent="0.25">
      <c r="A1187">
        <v>477</v>
      </c>
      <c r="B1187">
        <v>8</v>
      </c>
      <c r="C1187" t="s">
        <v>70</v>
      </c>
      <c r="D1187" t="s">
        <v>634</v>
      </c>
      <c r="E1187">
        <v>13</v>
      </c>
      <c r="F1187">
        <v>21</v>
      </c>
      <c r="G1187">
        <v>2</v>
      </c>
      <c r="H1187">
        <v>21</v>
      </c>
      <c r="I1187">
        <f>Cocina[[#This Row],[Precio Unitario]]*Cocina[[#This Row],[Cantidad Ordenada]]</f>
        <v>42</v>
      </c>
      <c r="J1187">
        <f>(Cocina[[#This Row],[Precio Unitario]]-Cocina[[#This Row],[Costo Unitario]])*Cocina[[#This Row],[Cantidad Ordenada]]</f>
        <v>16</v>
      </c>
      <c r="K1187" s="4">
        <f>Cocina[[#This Row],[Ganancia neta]]/_xlfn.XLOOKUP(Cocina[[#This Row],[Número de Orden]],Sala[Número de Orden],Sala[Monto total],"fracaso",0,1)</f>
        <v>7.8431372549019607E-2</v>
      </c>
      <c r="L1187" t="s">
        <v>607</v>
      </c>
    </row>
    <row r="1188" spans="1:12" x14ac:dyDescent="0.25">
      <c r="A1188">
        <v>478</v>
      </c>
      <c r="B1188">
        <v>7</v>
      </c>
      <c r="C1188" t="s">
        <v>68</v>
      </c>
      <c r="D1188" t="s">
        <v>619</v>
      </c>
      <c r="E1188">
        <v>18</v>
      </c>
      <c r="F1188">
        <v>30</v>
      </c>
      <c r="G1188">
        <v>2</v>
      </c>
      <c r="H1188">
        <v>54</v>
      </c>
      <c r="I1188">
        <f>Cocina[[#This Row],[Precio Unitario]]*Cocina[[#This Row],[Cantidad Ordenada]]</f>
        <v>60</v>
      </c>
      <c r="J1188">
        <f>(Cocina[[#This Row],[Precio Unitario]]-Cocina[[#This Row],[Costo Unitario]])*Cocina[[#This Row],[Cantidad Ordenada]]</f>
        <v>24</v>
      </c>
      <c r="K1188" s="4">
        <f>Cocina[[#This Row],[Ganancia neta]]/_xlfn.XLOOKUP(Cocina[[#This Row],[Número de Orden]],Sala[Número de Orden],Sala[Monto total],"fracaso",0,1)</f>
        <v>0.20338983050847459</v>
      </c>
      <c r="L1188" t="s">
        <v>608</v>
      </c>
    </row>
    <row r="1189" spans="1:12" x14ac:dyDescent="0.25">
      <c r="A1189">
        <v>478</v>
      </c>
      <c r="B1189">
        <v>7</v>
      </c>
      <c r="C1189" t="s">
        <v>38</v>
      </c>
      <c r="D1189" t="s">
        <v>624</v>
      </c>
      <c r="E1189">
        <v>17</v>
      </c>
      <c r="F1189">
        <v>29</v>
      </c>
      <c r="G1189">
        <v>2</v>
      </c>
      <c r="H1189">
        <v>36</v>
      </c>
      <c r="I1189">
        <f>Cocina[[#This Row],[Precio Unitario]]*Cocina[[#This Row],[Cantidad Ordenada]]</f>
        <v>58</v>
      </c>
      <c r="J1189">
        <f>(Cocina[[#This Row],[Precio Unitario]]-Cocina[[#This Row],[Costo Unitario]])*Cocina[[#This Row],[Cantidad Ordenada]]</f>
        <v>24</v>
      </c>
      <c r="K1189" s="4">
        <f>Cocina[[#This Row],[Ganancia neta]]/_xlfn.XLOOKUP(Cocina[[#This Row],[Número de Orden]],Sala[Número de Orden],Sala[Monto total],"fracaso",0,1)</f>
        <v>0.20338983050847459</v>
      </c>
      <c r="L1189" t="s">
        <v>608</v>
      </c>
    </row>
    <row r="1190" spans="1:12" x14ac:dyDescent="0.25">
      <c r="A1190">
        <v>479</v>
      </c>
      <c r="B1190">
        <v>1</v>
      </c>
      <c r="C1190" t="s">
        <v>79</v>
      </c>
      <c r="D1190" t="s">
        <v>635</v>
      </c>
      <c r="E1190">
        <v>10</v>
      </c>
      <c r="F1190">
        <v>18</v>
      </c>
      <c r="G1190">
        <v>1</v>
      </c>
      <c r="H1190">
        <v>45</v>
      </c>
      <c r="I1190">
        <f>Cocina[[#This Row],[Precio Unitario]]*Cocina[[#This Row],[Cantidad Ordenada]]</f>
        <v>18</v>
      </c>
      <c r="J1190">
        <f>(Cocina[[#This Row],[Precio Unitario]]-Cocina[[#This Row],[Costo Unitario]])*Cocina[[#This Row],[Cantidad Ordenada]]</f>
        <v>8</v>
      </c>
      <c r="K1190" s="4">
        <f>Cocina[[#This Row],[Ganancia neta]]/_xlfn.XLOOKUP(Cocina[[#This Row],[Número de Orden]],Sala[Número de Orden],Sala[Monto total],"fracaso",0,1)</f>
        <v>0.15384615384615385</v>
      </c>
      <c r="L1190" t="s">
        <v>607</v>
      </c>
    </row>
    <row r="1191" spans="1:12" x14ac:dyDescent="0.25">
      <c r="A1191">
        <v>479</v>
      </c>
      <c r="B1191">
        <v>1</v>
      </c>
      <c r="C1191" t="s">
        <v>55</v>
      </c>
      <c r="D1191" t="s">
        <v>631</v>
      </c>
      <c r="E1191">
        <v>20</v>
      </c>
      <c r="F1191">
        <v>34</v>
      </c>
      <c r="G1191">
        <v>1</v>
      </c>
      <c r="H1191">
        <v>38</v>
      </c>
      <c r="I1191">
        <f>Cocina[[#This Row],[Precio Unitario]]*Cocina[[#This Row],[Cantidad Ordenada]]</f>
        <v>34</v>
      </c>
      <c r="J1191">
        <f>(Cocina[[#This Row],[Precio Unitario]]-Cocina[[#This Row],[Costo Unitario]])*Cocina[[#This Row],[Cantidad Ordenada]]</f>
        <v>14</v>
      </c>
      <c r="K1191" s="4">
        <f>Cocina[[#This Row],[Ganancia neta]]/_xlfn.XLOOKUP(Cocina[[#This Row],[Número de Orden]],Sala[Número de Orden],Sala[Monto total],"fracaso",0,1)</f>
        <v>0.26923076923076922</v>
      </c>
      <c r="L1191" t="s">
        <v>608</v>
      </c>
    </row>
    <row r="1192" spans="1:12" x14ac:dyDescent="0.25">
      <c r="A1192">
        <v>480</v>
      </c>
      <c r="B1192">
        <v>1</v>
      </c>
      <c r="C1192" t="s">
        <v>26</v>
      </c>
      <c r="D1192" t="s">
        <v>628</v>
      </c>
      <c r="E1192">
        <v>21</v>
      </c>
      <c r="F1192">
        <v>35</v>
      </c>
      <c r="G1192">
        <v>3</v>
      </c>
      <c r="H1192">
        <v>57</v>
      </c>
      <c r="I1192">
        <f>Cocina[[#This Row],[Precio Unitario]]*Cocina[[#This Row],[Cantidad Ordenada]]</f>
        <v>105</v>
      </c>
      <c r="J1192">
        <f>(Cocina[[#This Row],[Precio Unitario]]-Cocina[[#This Row],[Costo Unitario]])*Cocina[[#This Row],[Cantidad Ordenada]]</f>
        <v>42</v>
      </c>
      <c r="K1192" s="4">
        <f>Cocina[[#This Row],[Ganancia neta]]/_xlfn.XLOOKUP(Cocina[[#This Row],[Número de Orden]],Sala[Número de Orden],Sala[Monto total],"fracaso",0,1)</f>
        <v>0.26415094339622641</v>
      </c>
      <c r="L1192" t="s">
        <v>608</v>
      </c>
    </row>
    <row r="1193" spans="1:12" x14ac:dyDescent="0.25">
      <c r="A1193">
        <v>480</v>
      </c>
      <c r="B1193">
        <v>1</v>
      </c>
      <c r="C1193" t="s">
        <v>106</v>
      </c>
      <c r="D1193" t="s">
        <v>621</v>
      </c>
      <c r="E1193">
        <v>16</v>
      </c>
      <c r="F1193">
        <v>27</v>
      </c>
      <c r="G1193">
        <v>2</v>
      </c>
      <c r="H1193">
        <v>8</v>
      </c>
      <c r="I1193">
        <f>Cocina[[#This Row],[Precio Unitario]]*Cocina[[#This Row],[Cantidad Ordenada]]</f>
        <v>54</v>
      </c>
      <c r="J1193">
        <f>(Cocina[[#This Row],[Precio Unitario]]-Cocina[[#This Row],[Costo Unitario]])*Cocina[[#This Row],[Cantidad Ordenada]]</f>
        <v>22</v>
      </c>
      <c r="K1193" s="4">
        <f>Cocina[[#This Row],[Ganancia neta]]/_xlfn.XLOOKUP(Cocina[[#This Row],[Número de Orden]],Sala[Número de Orden],Sala[Monto total],"fracaso",0,1)</f>
        <v>0.13836477987421383</v>
      </c>
      <c r="L1193" t="s">
        <v>607</v>
      </c>
    </row>
    <row r="1194" spans="1:12" x14ac:dyDescent="0.25">
      <c r="A1194">
        <v>481</v>
      </c>
      <c r="B1194">
        <v>9</v>
      </c>
      <c r="C1194" t="s">
        <v>155</v>
      </c>
      <c r="D1194" t="s">
        <v>636</v>
      </c>
      <c r="E1194">
        <v>15</v>
      </c>
      <c r="F1194">
        <v>26</v>
      </c>
      <c r="G1194">
        <v>2</v>
      </c>
      <c r="H1194">
        <v>58</v>
      </c>
      <c r="I1194">
        <f>Cocina[[#This Row],[Precio Unitario]]*Cocina[[#This Row],[Cantidad Ordenada]]</f>
        <v>52</v>
      </c>
      <c r="J1194">
        <f>(Cocina[[#This Row],[Precio Unitario]]-Cocina[[#This Row],[Costo Unitario]])*Cocina[[#This Row],[Cantidad Ordenada]]</f>
        <v>22</v>
      </c>
      <c r="K1194" s="4">
        <f>Cocina[[#This Row],[Ganancia neta]]/_xlfn.XLOOKUP(Cocina[[#This Row],[Número de Orden]],Sala[Número de Orden],Sala[Monto total],"fracaso",0,1)</f>
        <v>0.42307692307692307</v>
      </c>
      <c r="L1194" t="s">
        <v>608</v>
      </c>
    </row>
    <row r="1195" spans="1:12" x14ac:dyDescent="0.25">
      <c r="A1195">
        <v>482</v>
      </c>
      <c r="B1195">
        <v>9</v>
      </c>
      <c r="C1195" t="s">
        <v>70</v>
      </c>
      <c r="D1195" t="s">
        <v>634</v>
      </c>
      <c r="E1195">
        <v>13</v>
      </c>
      <c r="F1195">
        <v>21</v>
      </c>
      <c r="G1195">
        <v>3</v>
      </c>
      <c r="H1195">
        <v>21</v>
      </c>
      <c r="I1195">
        <f>Cocina[[#This Row],[Precio Unitario]]*Cocina[[#This Row],[Cantidad Ordenada]]</f>
        <v>63</v>
      </c>
      <c r="J1195">
        <f>(Cocina[[#This Row],[Precio Unitario]]-Cocina[[#This Row],[Costo Unitario]])*Cocina[[#This Row],[Cantidad Ordenada]]</f>
        <v>24</v>
      </c>
      <c r="K1195" s="4">
        <f>Cocina[[#This Row],[Ganancia neta]]/_xlfn.XLOOKUP(Cocina[[#This Row],[Número de Orden]],Sala[Número de Orden],Sala[Monto total],"fracaso",0,1)</f>
        <v>0.38095238095238093</v>
      </c>
      <c r="L1195" t="s">
        <v>608</v>
      </c>
    </row>
    <row r="1196" spans="1:12" x14ac:dyDescent="0.25">
      <c r="A1196">
        <v>483</v>
      </c>
      <c r="B1196">
        <v>2</v>
      </c>
      <c r="C1196" t="s">
        <v>106</v>
      </c>
      <c r="D1196" t="s">
        <v>621</v>
      </c>
      <c r="E1196">
        <v>16</v>
      </c>
      <c r="F1196">
        <v>27</v>
      </c>
      <c r="G1196">
        <v>3</v>
      </c>
      <c r="H1196">
        <v>53</v>
      </c>
      <c r="I1196">
        <f>Cocina[[#This Row],[Precio Unitario]]*Cocina[[#This Row],[Cantidad Ordenada]]</f>
        <v>81</v>
      </c>
      <c r="J1196">
        <f>(Cocina[[#This Row],[Precio Unitario]]-Cocina[[#This Row],[Costo Unitario]])*Cocina[[#This Row],[Cantidad Ordenada]]</f>
        <v>33</v>
      </c>
      <c r="K1196" s="4">
        <f>Cocina[[#This Row],[Ganancia neta]]/_xlfn.XLOOKUP(Cocina[[#This Row],[Número de Orden]],Sala[Número de Orden],Sala[Monto total],"fracaso",0,1)</f>
        <v>0.40740740740740738</v>
      </c>
      <c r="L1196" t="s">
        <v>607</v>
      </c>
    </row>
    <row r="1197" spans="1:12" x14ac:dyDescent="0.25">
      <c r="A1197">
        <v>484</v>
      </c>
      <c r="B1197">
        <v>18</v>
      </c>
      <c r="C1197" t="s">
        <v>122</v>
      </c>
      <c r="D1197" t="s">
        <v>637</v>
      </c>
      <c r="E1197">
        <v>15</v>
      </c>
      <c r="F1197">
        <v>25</v>
      </c>
      <c r="G1197">
        <v>3</v>
      </c>
      <c r="H1197">
        <v>34</v>
      </c>
      <c r="I1197">
        <f>Cocina[[#This Row],[Precio Unitario]]*Cocina[[#This Row],[Cantidad Ordenada]]</f>
        <v>75</v>
      </c>
      <c r="J1197">
        <f>(Cocina[[#This Row],[Precio Unitario]]-Cocina[[#This Row],[Costo Unitario]])*Cocina[[#This Row],[Cantidad Ordenada]]</f>
        <v>30</v>
      </c>
      <c r="K1197" s="4">
        <f>Cocina[[#This Row],[Ganancia neta]]/_xlfn.XLOOKUP(Cocina[[#This Row],[Número de Orden]],Sala[Número de Orden],Sala[Monto total],"fracaso",0,1)</f>
        <v>0.4</v>
      </c>
      <c r="L1197" t="s">
        <v>608</v>
      </c>
    </row>
    <row r="1198" spans="1:12" x14ac:dyDescent="0.25">
      <c r="A1198">
        <v>485</v>
      </c>
      <c r="B1198">
        <v>6</v>
      </c>
      <c r="C1198" t="s">
        <v>158</v>
      </c>
      <c r="D1198" t="s">
        <v>617</v>
      </c>
      <c r="E1198">
        <v>14</v>
      </c>
      <c r="F1198">
        <v>24</v>
      </c>
      <c r="G1198">
        <v>3</v>
      </c>
      <c r="H1198">
        <v>23</v>
      </c>
      <c r="I1198">
        <f>Cocina[[#This Row],[Precio Unitario]]*Cocina[[#This Row],[Cantidad Ordenada]]</f>
        <v>72</v>
      </c>
      <c r="J1198">
        <f>(Cocina[[#This Row],[Precio Unitario]]-Cocina[[#This Row],[Costo Unitario]])*Cocina[[#This Row],[Cantidad Ordenada]]</f>
        <v>30</v>
      </c>
      <c r="K1198" s="4">
        <f>Cocina[[#This Row],[Ganancia neta]]/_xlfn.XLOOKUP(Cocina[[#This Row],[Número de Orden]],Sala[Número de Orden],Sala[Monto total],"fracaso",0,1)</f>
        <v>0.20833333333333334</v>
      </c>
      <c r="L1198" t="s">
        <v>607</v>
      </c>
    </row>
    <row r="1199" spans="1:12" x14ac:dyDescent="0.25">
      <c r="A1199">
        <v>485</v>
      </c>
      <c r="B1199">
        <v>6</v>
      </c>
      <c r="C1199" t="s">
        <v>73</v>
      </c>
      <c r="D1199" t="s">
        <v>623</v>
      </c>
      <c r="E1199">
        <v>22</v>
      </c>
      <c r="F1199">
        <v>36</v>
      </c>
      <c r="G1199">
        <v>2</v>
      </c>
      <c r="H1199">
        <v>56</v>
      </c>
      <c r="I1199">
        <f>Cocina[[#This Row],[Precio Unitario]]*Cocina[[#This Row],[Cantidad Ordenada]]</f>
        <v>72</v>
      </c>
      <c r="J1199">
        <f>(Cocina[[#This Row],[Precio Unitario]]-Cocina[[#This Row],[Costo Unitario]])*Cocina[[#This Row],[Cantidad Ordenada]]</f>
        <v>28</v>
      </c>
      <c r="K1199" s="4">
        <f>Cocina[[#This Row],[Ganancia neta]]/_xlfn.XLOOKUP(Cocina[[#This Row],[Número de Orden]],Sala[Número de Orden],Sala[Monto total],"fracaso",0,1)</f>
        <v>0.19444444444444445</v>
      </c>
      <c r="L1199" t="s">
        <v>607</v>
      </c>
    </row>
    <row r="1200" spans="1:12" x14ac:dyDescent="0.25">
      <c r="A1200">
        <v>486</v>
      </c>
      <c r="B1200">
        <v>15</v>
      </c>
      <c r="C1200" t="s">
        <v>73</v>
      </c>
      <c r="D1200" t="s">
        <v>623</v>
      </c>
      <c r="E1200">
        <v>22</v>
      </c>
      <c r="F1200">
        <v>36</v>
      </c>
      <c r="G1200">
        <v>2</v>
      </c>
      <c r="H1200">
        <v>7</v>
      </c>
      <c r="I1200">
        <f>Cocina[[#This Row],[Precio Unitario]]*Cocina[[#This Row],[Cantidad Ordenada]]</f>
        <v>72</v>
      </c>
      <c r="J1200">
        <f>(Cocina[[#This Row],[Precio Unitario]]-Cocina[[#This Row],[Costo Unitario]])*Cocina[[#This Row],[Cantidad Ordenada]]</f>
        <v>28</v>
      </c>
      <c r="K1200" s="4">
        <f>Cocina[[#This Row],[Ganancia neta]]/_xlfn.XLOOKUP(Cocina[[#This Row],[Número de Orden]],Sala[Número de Orden],Sala[Monto total],"fracaso",0,1)</f>
        <v>0.18666666666666668</v>
      </c>
      <c r="L1200" t="s">
        <v>607</v>
      </c>
    </row>
    <row r="1201" spans="1:12" x14ac:dyDescent="0.25">
      <c r="A1201">
        <v>486</v>
      </c>
      <c r="B1201">
        <v>15</v>
      </c>
      <c r="C1201" t="s">
        <v>146</v>
      </c>
      <c r="D1201" t="s">
        <v>632</v>
      </c>
      <c r="E1201">
        <v>12</v>
      </c>
      <c r="F1201">
        <v>20</v>
      </c>
      <c r="G1201">
        <v>1</v>
      </c>
      <c r="H1201">
        <v>19</v>
      </c>
      <c r="I1201">
        <f>Cocina[[#This Row],[Precio Unitario]]*Cocina[[#This Row],[Cantidad Ordenada]]</f>
        <v>20</v>
      </c>
      <c r="J1201">
        <f>(Cocina[[#This Row],[Precio Unitario]]-Cocina[[#This Row],[Costo Unitario]])*Cocina[[#This Row],[Cantidad Ordenada]]</f>
        <v>8</v>
      </c>
      <c r="K1201" s="4">
        <f>Cocina[[#This Row],[Ganancia neta]]/_xlfn.XLOOKUP(Cocina[[#This Row],[Número de Orden]],Sala[Número de Orden],Sala[Monto total],"fracaso",0,1)</f>
        <v>5.3333333333333337E-2</v>
      </c>
      <c r="L1201" t="s">
        <v>607</v>
      </c>
    </row>
    <row r="1202" spans="1:12" x14ac:dyDescent="0.25">
      <c r="A1202">
        <v>486</v>
      </c>
      <c r="B1202">
        <v>15</v>
      </c>
      <c r="C1202" t="s">
        <v>55</v>
      </c>
      <c r="D1202" t="s">
        <v>631</v>
      </c>
      <c r="E1202">
        <v>20</v>
      </c>
      <c r="F1202">
        <v>34</v>
      </c>
      <c r="G1202">
        <v>1</v>
      </c>
      <c r="H1202">
        <v>9</v>
      </c>
      <c r="I1202">
        <f>Cocina[[#This Row],[Precio Unitario]]*Cocina[[#This Row],[Cantidad Ordenada]]</f>
        <v>34</v>
      </c>
      <c r="J1202">
        <f>(Cocina[[#This Row],[Precio Unitario]]-Cocina[[#This Row],[Costo Unitario]])*Cocina[[#This Row],[Cantidad Ordenada]]</f>
        <v>14</v>
      </c>
      <c r="K1202" s="4">
        <f>Cocina[[#This Row],[Ganancia neta]]/_xlfn.XLOOKUP(Cocina[[#This Row],[Número de Orden]],Sala[Número de Orden],Sala[Monto total],"fracaso",0,1)</f>
        <v>9.3333333333333338E-2</v>
      </c>
      <c r="L1202" t="s">
        <v>607</v>
      </c>
    </row>
    <row r="1203" spans="1:12" x14ac:dyDescent="0.25">
      <c r="A1203">
        <v>486</v>
      </c>
      <c r="B1203">
        <v>15</v>
      </c>
      <c r="C1203" t="s">
        <v>158</v>
      </c>
      <c r="D1203" t="s">
        <v>617</v>
      </c>
      <c r="E1203">
        <v>14</v>
      </c>
      <c r="F1203">
        <v>24</v>
      </c>
      <c r="G1203">
        <v>1</v>
      </c>
      <c r="H1203">
        <v>24</v>
      </c>
      <c r="I1203">
        <f>Cocina[[#This Row],[Precio Unitario]]*Cocina[[#This Row],[Cantidad Ordenada]]</f>
        <v>24</v>
      </c>
      <c r="J1203">
        <f>(Cocina[[#This Row],[Precio Unitario]]-Cocina[[#This Row],[Costo Unitario]])*Cocina[[#This Row],[Cantidad Ordenada]]</f>
        <v>10</v>
      </c>
      <c r="K1203" s="4">
        <f>Cocina[[#This Row],[Ganancia neta]]/_xlfn.XLOOKUP(Cocina[[#This Row],[Número de Orden]],Sala[Número de Orden],Sala[Monto total],"fracaso",0,1)</f>
        <v>6.6666666666666666E-2</v>
      </c>
      <c r="L1203" t="s">
        <v>607</v>
      </c>
    </row>
    <row r="1204" spans="1:12" x14ac:dyDescent="0.25">
      <c r="A1204">
        <v>487</v>
      </c>
      <c r="B1204">
        <v>17</v>
      </c>
      <c r="C1204" t="s">
        <v>55</v>
      </c>
      <c r="D1204" t="s">
        <v>631</v>
      </c>
      <c r="E1204">
        <v>20</v>
      </c>
      <c r="F1204">
        <v>34</v>
      </c>
      <c r="G1204">
        <v>2</v>
      </c>
      <c r="H1204">
        <v>58</v>
      </c>
      <c r="I1204">
        <f>Cocina[[#This Row],[Precio Unitario]]*Cocina[[#This Row],[Cantidad Ordenada]]</f>
        <v>68</v>
      </c>
      <c r="J1204">
        <f>(Cocina[[#This Row],[Precio Unitario]]-Cocina[[#This Row],[Costo Unitario]])*Cocina[[#This Row],[Cantidad Ordenada]]</f>
        <v>28</v>
      </c>
      <c r="K1204" s="4">
        <f>Cocina[[#This Row],[Ganancia neta]]/_xlfn.XLOOKUP(Cocina[[#This Row],[Número de Orden]],Sala[Número de Orden],Sala[Monto total],"fracaso",0,1)</f>
        <v>0.18421052631578946</v>
      </c>
      <c r="L1204" t="s">
        <v>608</v>
      </c>
    </row>
    <row r="1205" spans="1:12" x14ac:dyDescent="0.25">
      <c r="A1205">
        <v>487</v>
      </c>
      <c r="B1205">
        <v>17</v>
      </c>
      <c r="C1205" t="s">
        <v>116</v>
      </c>
      <c r="D1205" t="s">
        <v>620</v>
      </c>
      <c r="E1205">
        <v>19</v>
      </c>
      <c r="F1205">
        <v>31</v>
      </c>
      <c r="G1205">
        <v>2</v>
      </c>
      <c r="H1205">
        <v>29</v>
      </c>
      <c r="I1205">
        <f>Cocina[[#This Row],[Precio Unitario]]*Cocina[[#This Row],[Cantidad Ordenada]]</f>
        <v>62</v>
      </c>
      <c r="J1205">
        <f>(Cocina[[#This Row],[Precio Unitario]]-Cocina[[#This Row],[Costo Unitario]])*Cocina[[#This Row],[Cantidad Ordenada]]</f>
        <v>24</v>
      </c>
      <c r="K1205" s="4">
        <f>Cocina[[#This Row],[Ganancia neta]]/_xlfn.XLOOKUP(Cocina[[#This Row],[Número de Orden]],Sala[Número de Orden],Sala[Monto total],"fracaso",0,1)</f>
        <v>0.15789473684210525</v>
      </c>
      <c r="L1205" t="s">
        <v>608</v>
      </c>
    </row>
    <row r="1206" spans="1:12" x14ac:dyDescent="0.25">
      <c r="A1206">
        <v>487</v>
      </c>
      <c r="B1206">
        <v>17</v>
      </c>
      <c r="C1206" t="s">
        <v>203</v>
      </c>
      <c r="D1206" t="s">
        <v>630</v>
      </c>
      <c r="E1206">
        <v>13</v>
      </c>
      <c r="F1206">
        <v>22</v>
      </c>
      <c r="G1206">
        <v>1</v>
      </c>
      <c r="H1206">
        <v>5</v>
      </c>
      <c r="I1206">
        <f>Cocina[[#This Row],[Precio Unitario]]*Cocina[[#This Row],[Cantidad Ordenada]]</f>
        <v>22</v>
      </c>
      <c r="J1206">
        <f>(Cocina[[#This Row],[Precio Unitario]]-Cocina[[#This Row],[Costo Unitario]])*Cocina[[#This Row],[Cantidad Ordenada]]</f>
        <v>9</v>
      </c>
      <c r="K1206" s="4">
        <f>Cocina[[#This Row],[Ganancia neta]]/_xlfn.XLOOKUP(Cocina[[#This Row],[Número de Orden]],Sala[Número de Orden],Sala[Monto total],"fracaso",0,1)</f>
        <v>5.921052631578947E-2</v>
      </c>
      <c r="L1206" t="s">
        <v>608</v>
      </c>
    </row>
    <row r="1207" spans="1:12" x14ac:dyDescent="0.25">
      <c r="A1207">
        <v>488</v>
      </c>
      <c r="B1207">
        <v>10</v>
      </c>
      <c r="C1207" t="s">
        <v>79</v>
      </c>
      <c r="D1207" t="s">
        <v>635</v>
      </c>
      <c r="E1207">
        <v>10</v>
      </c>
      <c r="F1207">
        <v>18</v>
      </c>
      <c r="G1207">
        <v>3</v>
      </c>
      <c r="H1207">
        <v>54</v>
      </c>
      <c r="I1207">
        <f>Cocina[[#This Row],[Precio Unitario]]*Cocina[[#This Row],[Cantidad Ordenada]]</f>
        <v>54</v>
      </c>
      <c r="J1207">
        <f>(Cocina[[#This Row],[Precio Unitario]]-Cocina[[#This Row],[Costo Unitario]])*Cocina[[#This Row],[Cantidad Ordenada]]</f>
        <v>24</v>
      </c>
      <c r="K1207" s="4">
        <f>Cocina[[#This Row],[Ganancia neta]]/_xlfn.XLOOKUP(Cocina[[#This Row],[Número de Orden]],Sala[Número de Orden],Sala[Monto total],"fracaso",0,1)</f>
        <v>0.12972972972972974</v>
      </c>
      <c r="L1207" t="s">
        <v>607</v>
      </c>
    </row>
    <row r="1208" spans="1:12" x14ac:dyDescent="0.25">
      <c r="A1208">
        <v>488</v>
      </c>
      <c r="B1208">
        <v>10</v>
      </c>
      <c r="C1208" t="s">
        <v>200</v>
      </c>
      <c r="D1208" t="s">
        <v>633</v>
      </c>
      <c r="E1208">
        <v>14</v>
      </c>
      <c r="F1208">
        <v>23</v>
      </c>
      <c r="G1208">
        <v>3</v>
      </c>
      <c r="H1208">
        <v>52</v>
      </c>
      <c r="I1208">
        <f>Cocina[[#This Row],[Precio Unitario]]*Cocina[[#This Row],[Cantidad Ordenada]]</f>
        <v>69</v>
      </c>
      <c r="J1208">
        <f>(Cocina[[#This Row],[Precio Unitario]]-Cocina[[#This Row],[Costo Unitario]])*Cocina[[#This Row],[Cantidad Ordenada]]</f>
        <v>27</v>
      </c>
      <c r="K1208" s="4">
        <f>Cocina[[#This Row],[Ganancia neta]]/_xlfn.XLOOKUP(Cocina[[#This Row],[Número de Orden]],Sala[Número de Orden],Sala[Monto total],"fracaso",0,1)</f>
        <v>0.14594594594594595</v>
      </c>
      <c r="L1208" t="s">
        <v>607</v>
      </c>
    </row>
    <row r="1209" spans="1:12" x14ac:dyDescent="0.25">
      <c r="A1209">
        <v>488</v>
      </c>
      <c r="B1209">
        <v>10</v>
      </c>
      <c r="C1209" t="s">
        <v>116</v>
      </c>
      <c r="D1209" t="s">
        <v>620</v>
      </c>
      <c r="E1209">
        <v>19</v>
      </c>
      <c r="F1209">
        <v>31</v>
      </c>
      <c r="G1209">
        <v>2</v>
      </c>
      <c r="H1209">
        <v>18</v>
      </c>
      <c r="I1209">
        <f>Cocina[[#This Row],[Precio Unitario]]*Cocina[[#This Row],[Cantidad Ordenada]]</f>
        <v>62</v>
      </c>
      <c r="J1209">
        <f>(Cocina[[#This Row],[Precio Unitario]]-Cocina[[#This Row],[Costo Unitario]])*Cocina[[#This Row],[Cantidad Ordenada]]</f>
        <v>24</v>
      </c>
      <c r="K1209" s="4">
        <f>Cocina[[#This Row],[Ganancia neta]]/_xlfn.XLOOKUP(Cocina[[#This Row],[Número de Orden]],Sala[Número de Orden],Sala[Monto total],"fracaso",0,1)</f>
        <v>0.12972972972972974</v>
      </c>
      <c r="L1209" t="s">
        <v>608</v>
      </c>
    </row>
    <row r="1210" spans="1:12" x14ac:dyDescent="0.25">
      <c r="A1210">
        <v>489</v>
      </c>
      <c r="B1210">
        <v>3</v>
      </c>
      <c r="C1210" t="s">
        <v>48</v>
      </c>
      <c r="D1210" t="s">
        <v>622</v>
      </c>
      <c r="E1210">
        <v>25</v>
      </c>
      <c r="F1210">
        <v>40</v>
      </c>
      <c r="G1210">
        <v>2</v>
      </c>
      <c r="H1210">
        <v>28</v>
      </c>
      <c r="I1210">
        <f>Cocina[[#This Row],[Precio Unitario]]*Cocina[[#This Row],[Cantidad Ordenada]]</f>
        <v>80</v>
      </c>
      <c r="J1210">
        <f>(Cocina[[#This Row],[Precio Unitario]]-Cocina[[#This Row],[Costo Unitario]])*Cocina[[#This Row],[Cantidad Ordenada]]</f>
        <v>30</v>
      </c>
      <c r="K1210" s="4">
        <f>Cocina[[#This Row],[Ganancia neta]]/_xlfn.XLOOKUP(Cocina[[#This Row],[Número de Orden]],Sala[Número de Orden],Sala[Monto total],"fracaso",0,1)</f>
        <v>0.20134228187919462</v>
      </c>
      <c r="L1210" t="s">
        <v>608</v>
      </c>
    </row>
    <row r="1211" spans="1:12" x14ac:dyDescent="0.25">
      <c r="A1211">
        <v>489</v>
      </c>
      <c r="B1211">
        <v>3</v>
      </c>
      <c r="C1211" t="s">
        <v>200</v>
      </c>
      <c r="D1211" t="s">
        <v>633</v>
      </c>
      <c r="E1211">
        <v>14</v>
      </c>
      <c r="F1211">
        <v>23</v>
      </c>
      <c r="G1211">
        <v>3</v>
      </c>
      <c r="H1211">
        <v>6</v>
      </c>
      <c r="I1211">
        <f>Cocina[[#This Row],[Precio Unitario]]*Cocina[[#This Row],[Cantidad Ordenada]]</f>
        <v>69</v>
      </c>
      <c r="J1211">
        <f>(Cocina[[#This Row],[Precio Unitario]]-Cocina[[#This Row],[Costo Unitario]])*Cocina[[#This Row],[Cantidad Ordenada]]</f>
        <v>27</v>
      </c>
      <c r="K1211" s="4">
        <f>Cocina[[#This Row],[Ganancia neta]]/_xlfn.XLOOKUP(Cocina[[#This Row],[Número de Orden]],Sala[Número de Orden],Sala[Monto total],"fracaso",0,1)</f>
        <v>0.18120805369127516</v>
      </c>
      <c r="L1211" t="s">
        <v>608</v>
      </c>
    </row>
    <row r="1212" spans="1:12" x14ac:dyDescent="0.25">
      <c r="A1212">
        <v>490</v>
      </c>
      <c r="B1212">
        <v>1</v>
      </c>
      <c r="C1212" t="s">
        <v>155</v>
      </c>
      <c r="D1212" t="s">
        <v>636</v>
      </c>
      <c r="E1212">
        <v>15</v>
      </c>
      <c r="F1212">
        <v>26</v>
      </c>
      <c r="G1212">
        <v>3</v>
      </c>
      <c r="H1212">
        <v>34</v>
      </c>
      <c r="I1212">
        <f>Cocina[[#This Row],[Precio Unitario]]*Cocina[[#This Row],[Cantidad Ordenada]]</f>
        <v>78</v>
      </c>
      <c r="J1212">
        <f>(Cocina[[#This Row],[Precio Unitario]]-Cocina[[#This Row],[Costo Unitario]])*Cocina[[#This Row],[Cantidad Ordenada]]</f>
        <v>33</v>
      </c>
      <c r="K1212" s="4">
        <f>Cocina[[#This Row],[Ganancia neta]]/_xlfn.XLOOKUP(Cocina[[#This Row],[Número de Orden]],Sala[Número de Orden],Sala[Monto total],"fracaso",0,1)</f>
        <v>0.15566037735849056</v>
      </c>
      <c r="L1212" t="s">
        <v>607</v>
      </c>
    </row>
    <row r="1213" spans="1:12" x14ac:dyDescent="0.25">
      <c r="A1213">
        <v>490</v>
      </c>
      <c r="B1213">
        <v>1</v>
      </c>
      <c r="C1213" t="s">
        <v>247</v>
      </c>
      <c r="D1213" t="s">
        <v>629</v>
      </c>
      <c r="E1213">
        <v>19</v>
      </c>
      <c r="F1213">
        <v>32</v>
      </c>
      <c r="G1213">
        <v>1</v>
      </c>
      <c r="H1213">
        <v>55</v>
      </c>
      <c r="I1213">
        <f>Cocina[[#This Row],[Precio Unitario]]*Cocina[[#This Row],[Cantidad Ordenada]]</f>
        <v>32</v>
      </c>
      <c r="J1213">
        <f>(Cocina[[#This Row],[Precio Unitario]]-Cocina[[#This Row],[Costo Unitario]])*Cocina[[#This Row],[Cantidad Ordenada]]</f>
        <v>13</v>
      </c>
      <c r="K1213" s="4">
        <f>Cocina[[#This Row],[Ganancia neta]]/_xlfn.XLOOKUP(Cocina[[#This Row],[Número de Orden]],Sala[Número de Orden],Sala[Monto total],"fracaso",0,1)</f>
        <v>6.1320754716981132E-2</v>
      </c>
      <c r="L1213" t="s">
        <v>607</v>
      </c>
    </row>
    <row r="1214" spans="1:12" x14ac:dyDescent="0.25">
      <c r="A1214">
        <v>490</v>
      </c>
      <c r="B1214">
        <v>1</v>
      </c>
      <c r="C1214" t="s">
        <v>55</v>
      </c>
      <c r="D1214" t="s">
        <v>631</v>
      </c>
      <c r="E1214">
        <v>20</v>
      </c>
      <c r="F1214">
        <v>34</v>
      </c>
      <c r="G1214">
        <v>3</v>
      </c>
      <c r="H1214">
        <v>42</v>
      </c>
      <c r="I1214">
        <f>Cocina[[#This Row],[Precio Unitario]]*Cocina[[#This Row],[Cantidad Ordenada]]</f>
        <v>102</v>
      </c>
      <c r="J1214">
        <f>(Cocina[[#This Row],[Precio Unitario]]-Cocina[[#This Row],[Costo Unitario]])*Cocina[[#This Row],[Cantidad Ordenada]]</f>
        <v>42</v>
      </c>
      <c r="K1214" s="4">
        <f>Cocina[[#This Row],[Ganancia neta]]/_xlfn.XLOOKUP(Cocina[[#This Row],[Número de Orden]],Sala[Número de Orden],Sala[Monto total],"fracaso",0,1)</f>
        <v>0.19811320754716982</v>
      </c>
      <c r="L1214" t="s">
        <v>607</v>
      </c>
    </row>
    <row r="1215" spans="1:12" x14ac:dyDescent="0.25">
      <c r="A1215">
        <v>491</v>
      </c>
      <c r="B1215">
        <v>7</v>
      </c>
      <c r="C1215" t="s">
        <v>38</v>
      </c>
      <c r="D1215" t="s">
        <v>624</v>
      </c>
      <c r="E1215">
        <v>17</v>
      </c>
      <c r="F1215">
        <v>29</v>
      </c>
      <c r="G1215">
        <v>2</v>
      </c>
      <c r="H1215">
        <v>30</v>
      </c>
      <c r="I1215">
        <f>Cocina[[#This Row],[Precio Unitario]]*Cocina[[#This Row],[Cantidad Ordenada]]</f>
        <v>58</v>
      </c>
      <c r="J1215">
        <f>(Cocina[[#This Row],[Precio Unitario]]-Cocina[[#This Row],[Costo Unitario]])*Cocina[[#This Row],[Cantidad Ordenada]]</f>
        <v>24</v>
      </c>
      <c r="K1215" s="4">
        <f>Cocina[[#This Row],[Ganancia neta]]/_xlfn.XLOOKUP(Cocina[[#This Row],[Número de Orden]],Sala[Número de Orden],Sala[Monto total],"fracaso",0,1)</f>
        <v>0.20338983050847459</v>
      </c>
      <c r="L1215" t="s">
        <v>607</v>
      </c>
    </row>
    <row r="1216" spans="1:12" x14ac:dyDescent="0.25">
      <c r="A1216">
        <v>491</v>
      </c>
      <c r="B1216">
        <v>7</v>
      </c>
      <c r="C1216" t="s">
        <v>68</v>
      </c>
      <c r="D1216" t="s">
        <v>619</v>
      </c>
      <c r="E1216">
        <v>18</v>
      </c>
      <c r="F1216">
        <v>30</v>
      </c>
      <c r="G1216">
        <v>2</v>
      </c>
      <c r="H1216">
        <v>11</v>
      </c>
      <c r="I1216">
        <f>Cocina[[#This Row],[Precio Unitario]]*Cocina[[#This Row],[Cantidad Ordenada]]</f>
        <v>60</v>
      </c>
      <c r="J1216">
        <f>(Cocina[[#This Row],[Precio Unitario]]-Cocina[[#This Row],[Costo Unitario]])*Cocina[[#This Row],[Cantidad Ordenada]]</f>
        <v>24</v>
      </c>
      <c r="K1216" s="4">
        <f>Cocina[[#This Row],[Ganancia neta]]/_xlfn.XLOOKUP(Cocina[[#This Row],[Número de Orden]],Sala[Número de Orden],Sala[Monto total],"fracaso",0,1)</f>
        <v>0.20338983050847459</v>
      </c>
      <c r="L1216" t="s">
        <v>607</v>
      </c>
    </row>
    <row r="1217" spans="1:12" x14ac:dyDescent="0.25">
      <c r="A1217">
        <v>492</v>
      </c>
      <c r="B1217">
        <v>4</v>
      </c>
      <c r="C1217" t="s">
        <v>261</v>
      </c>
      <c r="D1217" t="s">
        <v>625</v>
      </c>
      <c r="E1217">
        <v>20</v>
      </c>
      <c r="F1217">
        <v>33</v>
      </c>
      <c r="G1217">
        <v>3</v>
      </c>
      <c r="H1217">
        <v>15</v>
      </c>
      <c r="I1217">
        <f>Cocina[[#This Row],[Precio Unitario]]*Cocina[[#This Row],[Cantidad Ordenada]]</f>
        <v>99</v>
      </c>
      <c r="J1217">
        <f>(Cocina[[#This Row],[Precio Unitario]]-Cocina[[#This Row],[Costo Unitario]])*Cocina[[#This Row],[Cantidad Ordenada]]</f>
        <v>39</v>
      </c>
      <c r="K1217" s="4">
        <f>Cocina[[#This Row],[Ganancia neta]]/_xlfn.XLOOKUP(Cocina[[#This Row],[Número de Orden]],Sala[Número de Orden],Sala[Monto total],"fracaso",0,1)</f>
        <v>0.18571428571428572</v>
      </c>
      <c r="L1217" t="s">
        <v>607</v>
      </c>
    </row>
    <row r="1218" spans="1:12" x14ac:dyDescent="0.25">
      <c r="A1218">
        <v>492</v>
      </c>
      <c r="B1218">
        <v>4</v>
      </c>
      <c r="C1218" t="s">
        <v>70</v>
      </c>
      <c r="D1218" t="s">
        <v>634</v>
      </c>
      <c r="E1218">
        <v>13</v>
      </c>
      <c r="F1218">
        <v>21</v>
      </c>
      <c r="G1218">
        <v>3</v>
      </c>
      <c r="H1218">
        <v>8</v>
      </c>
      <c r="I1218">
        <f>Cocina[[#This Row],[Precio Unitario]]*Cocina[[#This Row],[Cantidad Ordenada]]</f>
        <v>63</v>
      </c>
      <c r="J1218">
        <f>(Cocina[[#This Row],[Precio Unitario]]-Cocina[[#This Row],[Costo Unitario]])*Cocina[[#This Row],[Cantidad Ordenada]]</f>
        <v>24</v>
      </c>
      <c r="K1218" s="4">
        <f>Cocina[[#This Row],[Ganancia neta]]/_xlfn.XLOOKUP(Cocina[[#This Row],[Número de Orden]],Sala[Número de Orden],Sala[Monto total],"fracaso",0,1)</f>
        <v>0.11428571428571428</v>
      </c>
      <c r="L1218" t="s">
        <v>607</v>
      </c>
    </row>
    <row r="1219" spans="1:12" x14ac:dyDescent="0.25">
      <c r="A1219">
        <v>492</v>
      </c>
      <c r="B1219">
        <v>4</v>
      </c>
      <c r="C1219" t="s">
        <v>158</v>
      </c>
      <c r="D1219" t="s">
        <v>617</v>
      </c>
      <c r="E1219">
        <v>14</v>
      </c>
      <c r="F1219">
        <v>24</v>
      </c>
      <c r="G1219">
        <v>2</v>
      </c>
      <c r="H1219">
        <v>26</v>
      </c>
      <c r="I1219">
        <f>Cocina[[#This Row],[Precio Unitario]]*Cocina[[#This Row],[Cantidad Ordenada]]</f>
        <v>48</v>
      </c>
      <c r="J1219">
        <f>(Cocina[[#This Row],[Precio Unitario]]-Cocina[[#This Row],[Costo Unitario]])*Cocina[[#This Row],[Cantidad Ordenada]]</f>
        <v>20</v>
      </c>
      <c r="K1219" s="4">
        <f>Cocina[[#This Row],[Ganancia neta]]/_xlfn.XLOOKUP(Cocina[[#This Row],[Número de Orden]],Sala[Número de Orden],Sala[Monto total],"fracaso",0,1)</f>
        <v>9.5238095238095233E-2</v>
      </c>
      <c r="L1219" t="s">
        <v>607</v>
      </c>
    </row>
    <row r="1220" spans="1:12" x14ac:dyDescent="0.25">
      <c r="A1220">
        <v>493</v>
      </c>
      <c r="B1220">
        <v>2</v>
      </c>
      <c r="C1220" t="s">
        <v>79</v>
      </c>
      <c r="D1220" t="s">
        <v>635</v>
      </c>
      <c r="E1220">
        <v>10</v>
      </c>
      <c r="F1220">
        <v>18</v>
      </c>
      <c r="G1220">
        <v>3</v>
      </c>
      <c r="H1220">
        <v>8</v>
      </c>
      <c r="I1220">
        <f>Cocina[[#This Row],[Precio Unitario]]*Cocina[[#This Row],[Cantidad Ordenada]]</f>
        <v>54</v>
      </c>
      <c r="J1220">
        <f>(Cocina[[#This Row],[Precio Unitario]]-Cocina[[#This Row],[Costo Unitario]])*Cocina[[#This Row],[Cantidad Ordenada]]</f>
        <v>24</v>
      </c>
      <c r="K1220" s="4">
        <f>Cocina[[#This Row],[Ganancia neta]]/_xlfn.XLOOKUP(Cocina[[#This Row],[Número de Orden]],Sala[Número de Orden],Sala[Monto total],"fracaso",0,1)</f>
        <v>0.44444444444444442</v>
      </c>
      <c r="L1220" t="s">
        <v>608</v>
      </c>
    </row>
    <row r="1221" spans="1:12" x14ac:dyDescent="0.25">
      <c r="A1221">
        <v>494</v>
      </c>
      <c r="B1221">
        <v>20</v>
      </c>
      <c r="C1221" t="s">
        <v>247</v>
      </c>
      <c r="D1221" t="s">
        <v>629</v>
      </c>
      <c r="E1221">
        <v>19</v>
      </c>
      <c r="F1221">
        <v>32</v>
      </c>
      <c r="G1221">
        <v>2</v>
      </c>
      <c r="H1221">
        <v>9</v>
      </c>
      <c r="I1221">
        <f>Cocina[[#This Row],[Precio Unitario]]*Cocina[[#This Row],[Cantidad Ordenada]]</f>
        <v>64</v>
      </c>
      <c r="J1221">
        <f>(Cocina[[#This Row],[Precio Unitario]]-Cocina[[#This Row],[Costo Unitario]])*Cocina[[#This Row],[Cantidad Ordenada]]</f>
        <v>26</v>
      </c>
      <c r="K1221" s="4">
        <f>Cocina[[#This Row],[Ganancia neta]]/_xlfn.XLOOKUP(Cocina[[#This Row],[Número de Orden]],Sala[Número de Orden],Sala[Monto total],"fracaso",0,1)</f>
        <v>0.15116279069767441</v>
      </c>
      <c r="L1221" t="s">
        <v>607</v>
      </c>
    </row>
    <row r="1222" spans="1:12" x14ac:dyDescent="0.25">
      <c r="A1222">
        <v>494</v>
      </c>
      <c r="B1222">
        <v>20</v>
      </c>
      <c r="C1222" t="s">
        <v>73</v>
      </c>
      <c r="D1222" t="s">
        <v>623</v>
      </c>
      <c r="E1222">
        <v>22</v>
      </c>
      <c r="F1222">
        <v>36</v>
      </c>
      <c r="G1222">
        <v>3</v>
      </c>
      <c r="H1222">
        <v>22</v>
      </c>
      <c r="I1222">
        <f>Cocina[[#This Row],[Precio Unitario]]*Cocina[[#This Row],[Cantidad Ordenada]]</f>
        <v>108</v>
      </c>
      <c r="J1222">
        <f>(Cocina[[#This Row],[Precio Unitario]]-Cocina[[#This Row],[Costo Unitario]])*Cocina[[#This Row],[Cantidad Ordenada]]</f>
        <v>42</v>
      </c>
      <c r="K1222" s="4">
        <f>Cocina[[#This Row],[Ganancia neta]]/_xlfn.XLOOKUP(Cocina[[#This Row],[Número de Orden]],Sala[Número de Orden],Sala[Monto total],"fracaso",0,1)</f>
        <v>0.2441860465116279</v>
      </c>
      <c r="L1222" t="s">
        <v>607</v>
      </c>
    </row>
    <row r="1223" spans="1:12" x14ac:dyDescent="0.25">
      <c r="A1223">
        <v>495</v>
      </c>
      <c r="B1223">
        <v>11</v>
      </c>
      <c r="C1223" t="s">
        <v>48</v>
      </c>
      <c r="D1223" t="s">
        <v>622</v>
      </c>
      <c r="E1223">
        <v>25</v>
      </c>
      <c r="F1223">
        <v>40</v>
      </c>
      <c r="G1223">
        <v>3</v>
      </c>
      <c r="H1223">
        <v>13</v>
      </c>
      <c r="I1223">
        <f>Cocina[[#This Row],[Precio Unitario]]*Cocina[[#This Row],[Cantidad Ordenada]]</f>
        <v>120</v>
      </c>
      <c r="J1223">
        <f>(Cocina[[#This Row],[Precio Unitario]]-Cocina[[#This Row],[Costo Unitario]])*Cocina[[#This Row],[Cantidad Ordenada]]</f>
        <v>45</v>
      </c>
      <c r="K1223" s="4">
        <f>Cocina[[#This Row],[Ganancia neta]]/_xlfn.XLOOKUP(Cocina[[#This Row],[Número de Orden]],Sala[Número de Orden],Sala[Monto total],"fracaso",0,1)</f>
        <v>0.17110266159695817</v>
      </c>
      <c r="L1223" t="s">
        <v>608</v>
      </c>
    </row>
    <row r="1224" spans="1:12" x14ac:dyDescent="0.25">
      <c r="A1224">
        <v>495</v>
      </c>
      <c r="B1224">
        <v>11</v>
      </c>
      <c r="C1224" t="s">
        <v>106</v>
      </c>
      <c r="D1224" t="s">
        <v>621</v>
      </c>
      <c r="E1224">
        <v>16</v>
      </c>
      <c r="F1224">
        <v>27</v>
      </c>
      <c r="G1224">
        <v>2</v>
      </c>
      <c r="H1224">
        <v>9</v>
      </c>
      <c r="I1224">
        <f>Cocina[[#This Row],[Precio Unitario]]*Cocina[[#This Row],[Cantidad Ordenada]]</f>
        <v>54</v>
      </c>
      <c r="J1224">
        <f>(Cocina[[#This Row],[Precio Unitario]]-Cocina[[#This Row],[Costo Unitario]])*Cocina[[#This Row],[Cantidad Ordenada]]</f>
        <v>22</v>
      </c>
      <c r="K1224" s="4">
        <f>Cocina[[#This Row],[Ganancia neta]]/_xlfn.XLOOKUP(Cocina[[#This Row],[Número de Orden]],Sala[Número de Orden],Sala[Monto total],"fracaso",0,1)</f>
        <v>8.3650190114068435E-2</v>
      </c>
      <c r="L1224" t="s">
        <v>608</v>
      </c>
    </row>
    <row r="1225" spans="1:12" x14ac:dyDescent="0.25">
      <c r="A1225">
        <v>495</v>
      </c>
      <c r="B1225">
        <v>11</v>
      </c>
      <c r="C1225" t="s">
        <v>42</v>
      </c>
      <c r="D1225" t="s">
        <v>626</v>
      </c>
      <c r="E1225">
        <v>16</v>
      </c>
      <c r="F1225">
        <v>28</v>
      </c>
      <c r="G1225">
        <v>2</v>
      </c>
      <c r="H1225">
        <v>44</v>
      </c>
      <c r="I1225">
        <f>Cocina[[#This Row],[Precio Unitario]]*Cocina[[#This Row],[Cantidad Ordenada]]</f>
        <v>56</v>
      </c>
      <c r="J1225">
        <f>(Cocina[[#This Row],[Precio Unitario]]-Cocina[[#This Row],[Costo Unitario]])*Cocina[[#This Row],[Cantidad Ordenada]]</f>
        <v>24</v>
      </c>
      <c r="K1225" s="4">
        <f>Cocina[[#This Row],[Ganancia neta]]/_xlfn.XLOOKUP(Cocina[[#This Row],[Número de Orden]],Sala[Número de Orden],Sala[Monto total],"fracaso",0,1)</f>
        <v>9.125475285171103E-2</v>
      </c>
      <c r="L1225" t="s">
        <v>607</v>
      </c>
    </row>
    <row r="1226" spans="1:12" x14ac:dyDescent="0.25">
      <c r="A1226">
        <v>495</v>
      </c>
      <c r="B1226">
        <v>11</v>
      </c>
      <c r="C1226" t="s">
        <v>261</v>
      </c>
      <c r="D1226" t="s">
        <v>625</v>
      </c>
      <c r="E1226">
        <v>20</v>
      </c>
      <c r="F1226">
        <v>33</v>
      </c>
      <c r="G1226">
        <v>1</v>
      </c>
      <c r="H1226">
        <v>36</v>
      </c>
      <c r="I1226">
        <f>Cocina[[#This Row],[Precio Unitario]]*Cocina[[#This Row],[Cantidad Ordenada]]</f>
        <v>33</v>
      </c>
      <c r="J1226">
        <f>(Cocina[[#This Row],[Precio Unitario]]-Cocina[[#This Row],[Costo Unitario]])*Cocina[[#This Row],[Cantidad Ordenada]]</f>
        <v>13</v>
      </c>
      <c r="K1226" s="4">
        <f>Cocina[[#This Row],[Ganancia neta]]/_xlfn.XLOOKUP(Cocina[[#This Row],[Número de Orden]],Sala[Número de Orden],Sala[Monto total],"fracaso",0,1)</f>
        <v>4.9429657794676805E-2</v>
      </c>
      <c r="L1226" t="s">
        <v>608</v>
      </c>
    </row>
    <row r="1227" spans="1:12" x14ac:dyDescent="0.25">
      <c r="A1227">
        <v>496</v>
      </c>
      <c r="B1227">
        <v>1</v>
      </c>
      <c r="C1227" t="s">
        <v>261</v>
      </c>
      <c r="D1227" t="s">
        <v>625</v>
      </c>
      <c r="E1227">
        <v>20</v>
      </c>
      <c r="F1227">
        <v>33</v>
      </c>
      <c r="G1227">
        <v>1</v>
      </c>
      <c r="H1227">
        <v>28</v>
      </c>
      <c r="I1227">
        <f>Cocina[[#This Row],[Precio Unitario]]*Cocina[[#This Row],[Cantidad Ordenada]]</f>
        <v>33</v>
      </c>
      <c r="J1227">
        <f>(Cocina[[#This Row],[Precio Unitario]]-Cocina[[#This Row],[Costo Unitario]])*Cocina[[#This Row],[Cantidad Ordenada]]</f>
        <v>13</v>
      </c>
      <c r="K1227" s="4">
        <f>Cocina[[#This Row],[Ganancia neta]]/_xlfn.XLOOKUP(Cocina[[#This Row],[Número de Orden]],Sala[Número de Orden],Sala[Monto total],"fracaso",0,1)</f>
        <v>5.829596412556054E-2</v>
      </c>
      <c r="L1227" t="s">
        <v>607</v>
      </c>
    </row>
    <row r="1228" spans="1:12" x14ac:dyDescent="0.25">
      <c r="A1228">
        <v>496</v>
      </c>
      <c r="B1228">
        <v>1</v>
      </c>
      <c r="C1228" t="s">
        <v>55</v>
      </c>
      <c r="D1228" t="s">
        <v>631</v>
      </c>
      <c r="E1228">
        <v>20</v>
      </c>
      <c r="F1228">
        <v>34</v>
      </c>
      <c r="G1228">
        <v>3</v>
      </c>
      <c r="H1228">
        <v>23</v>
      </c>
      <c r="I1228">
        <f>Cocina[[#This Row],[Precio Unitario]]*Cocina[[#This Row],[Cantidad Ordenada]]</f>
        <v>102</v>
      </c>
      <c r="J1228">
        <f>(Cocina[[#This Row],[Precio Unitario]]-Cocina[[#This Row],[Costo Unitario]])*Cocina[[#This Row],[Cantidad Ordenada]]</f>
        <v>42</v>
      </c>
      <c r="K1228" s="4">
        <f>Cocina[[#This Row],[Ganancia neta]]/_xlfn.XLOOKUP(Cocina[[#This Row],[Número de Orden]],Sala[Número de Orden],Sala[Monto total],"fracaso",0,1)</f>
        <v>0.18834080717488788</v>
      </c>
      <c r="L1228" t="s">
        <v>607</v>
      </c>
    </row>
    <row r="1229" spans="1:12" x14ac:dyDescent="0.25">
      <c r="A1229">
        <v>496</v>
      </c>
      <c r="B1229">
        <v>1</v>
      </c>
      <c r="C1229" t="s">
        <v>112</v>
      </c>
      <c r="D1229" t="s">
        <v>627</v>
      </c>
      <c r="E1229">
        <v>11</v>
      </c>
      <c r="F1229">
        <v>19</v>
      </c>
      <c r="G1229">
        <v>3</v>
      </c>
      <c r="H1229">
        <v>41</v>
      </c>
      <c r="I1229">
        <f>Cocina[[#This Row],[Precio Unitario]]*Cocina[[#This Row],[Cantidad Ordenada]]</f>
        <v>57</v>
      </c>
      <c r="J1229">
        <f>(Cocina[[#This Row],[Precio Unitario]]-Cocina[[#This Row],[Costo Unitario]])*Cocina[[#This Row],[Cantidad Ordenada]]</f>
        <v>24</v>
      </c>
      <c r="K1229" s="4">
        <f>Cocina[[#This Row],[Ganancia neta]]/_xlfn.XLOOKUP(Cocina[[#This Row],[Número de Orden]],Sala[Número de Orden],Sala[Monto total],"fracaso",0,1)</f>
        <v>0.10762331838565023</v>
      </c>
      <c r="L1229" t="s">
        <v>608</v>
      </c>
    </row>
    <row r="1230" spans="1:12" x14ac:dyDescent="0.25">
      <c r="A1230">
        <v>496</v>
      </c>
      <c r="B1230">
        <v>1</v>
      </c>
      <c r="C1230" t="s">
        <v>116</v>
      </c>
      <c r="D1230" t="s">
        <v>620</v>
      </c>
      <c r="E1230">
        <v>19</v>
      </c>
      <c r="F1230">
        <v>31</v>
      </c>
      <c r="G1230">
        <v>1</v>
      </c>
      <c r="H1230">
        <v>41</v>
      </c>
      <c r="I1230">
        <f>Cocina[[#This Row],[Precio Unitario]]*Cocina[[#This Row],[Cantidad Ordenada]]</f>
        <v>31</v>
      </c>
      <c r="J1230">
        <f>(Cocina[[#This Row],[Precio Unitario]]-Cocina[[#This Row],[Costo Unitario]])*Cocina[[#This Row],[Cantidad Ordenada]]</f>
        <v>12</v>
      </c>
      <c r="K1230" s="4">
        <f>Cocina[[#This Row],[Ganancia neta]]/_xlfn.XLOOKUP(Cocina[[#This Row],[Número de Orden]],Sala[Número de Orden],Sala[Monto total],"fracaso",0,1)</f>
        <v>5.3811659192825115E-2</v>
      </c>
      <c r="L1230" t="s">
        <v>608</v>
      </c>
    </row>
    <row r="1231" spans="1:12" x14ac:dyDescent="0.25">
      <c r="A1231">
        <v>497</v>
      </c>
      <c r="B1231">
        <v>13</v>
      </c>
      <c r="C1231" t="s">
        <v>68</v>
      </c>
      <c r="D1231" t="s">
        <v>619</v>
      </c>
      <c r="E1231">
        <v>18</v>
      </c>
      <c r="F1231">
        <v>30</v>
      </c>
      <c r="G1231">
        <v>1</v>
      </c>
      <c r="H1231">
        <v>6</v>
      </c>
      <c r="I1231">
        <f>Cocina[[#This Row],[Precio Unitario]]*Cocina[[#This Row],[Cantidad Ordenada]]</f>
        <v>30</v>
      </c>
      <c r="J1231">
        <f>(Cocina[[#This Row],[Precio Unitario]]-Cocina[[#This Row],[Costo Unitario]])*Cocina[[#This Row],[Cantidad Ordenada]]</f>
        <v>12</v>
      </c>
      <c r="K1231" s="4">
        <f>Cocina[[#This Row],[Ganancia neta]]/_xlfn.XLOOKUP(Cocina[[#This Row],[Número de Orden]],Sala[Número de Orden],Sala[Monto total],"fracaso",0,1)</f>
        <v>0.08</v>
      </c>
      <c r="L1231" t="s">
        <v>608</v>
      </c>
    </row>
    <row r="1232" spans="1:12" x14ac:dyDescent="0.25">
      <c r="A1232">
        <v>497</v>
      </c>
      <c r="B1232">
        <v>13</v>
      </c>
      <c r="C1232" t="s">
        <v>48</v>
      </c>
      <c r="D1232" t="s">
        <v>622</v>
      </c>
      <c r="E1232">
        <v>25</v>
      </c>
      <c r="F1232">
        <v>40</v>
      </c>
      <c r="G1232">
        <v>3</v>
      </c>
      <c r="H1232">
        <v>32</v>
      </c>
      <c r="I1232">
        <f>Cocina[[#This Row],[Precio Unitario]]*Cocina[[#This Row],[Cantidad Ordenada]]</f>
        <v>120</v>
      </c>
      <c r="J1232">
        <f>(Cocina[[#This Row],[Precio Unitario]]-Cocina[[#This Row],[Costo Unitario]])*Cocina[[#This Row],[Cantidad Ordenada]]</f>
        <v>45</v>
      </c>
      <c r="K1232" s="4">
        <f>Cocina[[#This Row],[Ganancia neta]]/_xlfn.XLOOKUP(Cocina[[#This Row],[Número de Orden]],Sala[Número de Orden],Sala[Monto total],"fracaso",0,1)</f>
        <v>0.3</v>
      </c>
      <c r="L1232" t="s">
        <v>608</v>
      </c>
    </row>
    <row r="1233" spans="1:12" x14ac:dyDescent="0.25">
      <c r="A1233">
        <v>498</v>
      </c>
      <c r="B1233">
        <v>20</v>
      </c>
      <c r="C1233" t="s">
        <v>112</v>
      </c>
      <c r="D1233" t="s">
        <v>627</v>
      </c>
      <c r="E1233">
        <v>11</v>
      </c>
      <c r="F1233">
        <v>19</v>
      </c>
      <c r="G1233">
        <v>1</v>
      </c>
      <c r="H1233">
        <v>32</v>
      </c>
      <c r="I1233">
        <f>Cocina[[#This Row],[Precio Unitario]]*Cocina[[#This Row],[Cantidad Ordenada]]</f>
        <v>19</v>
      </c>
      <c r="J1233">
        <f>(Cocina[[#This Row],[Precio Unitario]]-Cocina[[#This Row],[Costo Unitario]])*Cocina[[#This Row],[Cantidad Ordenada]]</f>
        <v>8</v>
      </c>
      <c r="K1233" s="4">
        <f>Cocina[[#This Row],[Ganancia neta]]/_xlfn.XLOOKUP(Cocina[[#This Row],[Número de Orden]],Sala[Número de Orden],Sala[Monto total],"fracaso",0,1)</f>
        <v>0.42105263157894735</v>
      </c>
      <c r="L1233" t="s">
        <v>607</v>
      </c>
    </row>
    <row r="1234" spans="1:12" x14ac:dyDescent="0.25">
      <c r="A1234">
        <v>499</v>
      </c>
      <c r="B1234">
        <v>5</v>
      </c>
      <c r="C1234" t="s">
        <v>155</v>
      </c>
      <c r="D1234" t="s">
        <v>636</v>
      </c>
      <c r="E1234">
        <v>15</v>
      </c>
      <c r="F1234">
        <v>26</v>
      </c>
      <c r="G1234">
        <v>3</v>
      </c>
      <c r="H1234">
        <v>52</v>
      </c>
      <c r="I1234">
        <f>Cocina[[#This Row],[Precio Unitario]]*Cocina[[#This Row],[Cantidad Ordenada]]</f>
        <v>78</v>
      </c>
      <c r="J1234">
        <f>(Cocina[[#This Row],[Precio Unitario]]-Cocina[[#This Row],[Costo Unitario]])*Cocina[[#This Row],[Cantidad Ordenada]]</f>
        <v>33</v>
      </c>
      <c r="K1234" s="4">
        <f>Cocina[[#This Row],[Ganancia neta]]/_xlfn.XLOOKUP(Cocina[[#This Row],[Número de Orden]],Sala[Número de Orden],Sala[Monto total],"fracaso",0,1)</f>
        <v>0.20886075949367089</v>
      </c>
      <c r="L1234" t="s">
        <v>607</v>
      </c>
    </row>
    <row r="1235" spans="1:12" x14ac:dyDescent="0.25">
      <c r="A1235">
        <v>499</v>
      </c>
      <c r="B1235">
        <v>5</v>
      </c>
      <c r="C1235" t="s">
        <v>68</v>
      </c>
      <c r="D1235" t="s">
        <v>619</v>
      </c>
      <c r="E1235">
        <v>18</v>
      </c>
      <c r="F1235">
        <v>30</v>
      </c>
      <c r="G1235">
        <v>1</v>
      </c>
      <c r="H1235">
        <v>36</v>
      </c>
      <c r="I1235">
        <f>Cocina[[#This Row],[Precio Unitario]]*Cocina[[#This Row],[Cantidad Ordenada]]</f>
        <v>30</v>
      </c>
      <c r="J1235">
        <f>(Cocina[[#This Row],[Precio Unitario]]-Cocina[[#This Row],[Costo Unitario]])*Cocina[[#This Row],[Cantidad Ordenada]]</f>
        <v>12</v>
      </c>
      <c r="K1235" s="4">
        <f>Cocina[[#This Row],[Ganancia neta]]/_xlfn.XLOOKUP(Cocina[[#This Row],[Número de Orden]],Sala[Número de Orden],Sala[Monto total],"fracaso",0,1)</f>
        <v>7.5949367088607597E-2</v>
      </c>
      <c r="L1235" t="s">
        <v>608</v>
      </c>
    </row>
    <row r="1236" spans="1:12" x14ac:dyDescent="0.25">
      <c r="A1236">
        <v>499</v>
      </c>
      <c r="B1236">
        <v>5</v>
      </c>
      <c r="C1236" t="s">
        <v>122</v>
      </c>
      <c r="D1236" t="s">
        <v>637</v>
      </c>
      <c r="E1236">
        <v>15</v>
      </c>
      <c r="F1236">
        <v>25</v>
      </c>
      <c r="G1236">
        <v>2</v>
      </c>
      <c r="H1236">
        <v>42</v>
      </c>
      <c r="I1236">
        <f>Cocina[[#This Row],[Precio Unitario]]*Cocina[[#This Row],[Cantidad Ordenada]]</f>
        <v>50</v>
      </c>
      <c r="J1236">
        <f>(Cocina[[#This Row],[Precio Unitario]]-Cocina[[#This Row],[Costo Unitario]])*Cocina[[#This Row],[Cantidad Ordenada]]</f>
        <v>20</v>
      </c>
      <c r="K1236" s="4">
        <f>Cocina[[#This Row],[Ganancia neta]]/_xlfn.XLOOKUP(Cocina[[#This Row],[Número de Orden]],Sala[Número de Orden],Sala[Monto total],"fracaso",0,1)</f>
        <v>0.12658227848101267</v>
      </c>
      <c r="L1236" t="s">
        <v>608</v>
      </c>
    </row>
    <row r="1237" spans="1:12" x14ac:dyDescent="0.25">
      <c r="A1237">
        <v>500</v>
      </c>
      <c r="B1237">
        <v>4</v>
      </c>
      <c r="C1237" t="s">
        <v>106</v>
      </c>
      <c r="D1237" t="s">
        <v>621</v>
      </c>
      <c r="E1237">
        <v>16</v>
      </c>
      <c r="F1237">
        <v>27</v>
      </c>
      <c r="G1237">
        <v>1</v>
      </c>
      <c r="H1237">
        <v>22</v>
      </c>
      <c r="I1237">
        <f>Cocina[[#This Row],[Precio Unitario]]*Cocina[[#This Row],[Cantidad Ordenada]]</f>
        <v>27</v>
      </c>
      <c r="J1237">
        <f>(Cocina[[#This Row],[Precio Unitario]]-Cocina[[#This Row],[Costo Unitario]])*Cocina[[#This Row],[Cantidad Ordenada]]</f>
        <v>11</v>
      </c>
      <c r="K1237" s="4">
        <f>Cocina[[#This Row],[Ganancia neta]]/_xlfn.XLOOKUP(Cocina[[#This Row],[Número de Orden]],Sala[Número de Orden],Sala[Monto total],"fracaso",0,1)</f>
        <v>0.11827956989247312</v>
      </c>
      <c r="L1237" t="s">
        <v>608</v>
      </c>
    </row>
    <row r="1238" spans="1:12" x14ac:dyDescent="0.25">
      <c r="A1238">
        <v>500</v>
      </c>
      <c r="B1238">
        <v>4</v>
      </c>
      <c r="C1238" t="s">
        <v>203</v>
      </c>
      <c r="D1238" t="s">
        <v>630</v>
      </c>
      <c r="E1238">
        <v>13</v>
      </c>
      <c r="F1238">
        <v>22</v>
      </c>
      <c r="G1238">
        <v>3</v>
      </c>
      <c r="H1238">
        <v>20</v>
      </c>
      <c r="I1238">
        <f>Cocina[[#This Row],[Precio Unitario]]*Cocina[[#This Row],[Cantidad Ordenada]]</f>
        <v>66</v>
      </c>
      <c r="J1238">
        <f>(Cocina[[#This Row],[Precio Unitario]]-Cocina[[#This Row],[Costo Unitario]])*Cocina[[#This Row],[Cantidad Ordenada]]</f>
        <v>27</v>
      </c>
      <c r="K1238" s="4">
        <f>Cocina[[#This Row],[Ganancia neta]]/_xlfn.XLOOKUP(Cocina[[#This Row],[Número de Orden]],Sala[Número de Orden],Sala[Monto total],"fracaso",0,1)</f>
        <v>0.29032258064516131</v>
      </c>
      <c r="L1238" t="s">
        <v>607</v>
      </c>
    </row>
    <row r="1239" spans="1:12" x14ac:dyDescent="0.25">
      <c r="A1239">
        <v>501</v>
      </c>
      <c r="B1239">
        <v>7</v>
      </c>
      <c r="C1239" t="s">
        <v>48</v>
      </c>
      <c r="D1239" t="s">
        <v>622</v>
      </c>
      <c r="E1239">
        <v>25</v>
      </c>
      <c r="F1239">
        <v>40</v>
      </c>
      <c r="G1239">
        <v>1</v>
      </c>
      <c r="H1239">
        <v>18</v>
      </c>
      <c r="I1239">
        <f>Cocina[[#This Row],[Precio Unitario]]*Cocina[[#This Row],[Cantidad Ordenada]]</f>
        <v>40</v>
      </c>
      <c r="J1239">
        <f>(Cocina[[#This Row],[Precio Unitario]]-Cocina[[#This Row],[Costo Unitario]])*Cocina[[#This Row],[Cantidad Ordenada]]</f>
        <v>15</v>
      </c>
      <c r="K1239" s="4">
        <f>Cocina[[#This Row],[Ganancia neta]]/_xlfn.XLOOKUP(Cocina[[#This Row],[Número de Orden]],Sala[Número de Orden],Sala[Monto total],"fracaso",0,1)</f>
        <v>0.10869565217391304</v>
      </c>
      <c r="L1239" t="s">
        <v>608</v>
      </c>
    </row>
    <row r="1240" spans="1:12" x14ac:dyDescent="0.25">
      <c r="A1240">
        <v>501</v>
      </c>
      <c r="B1240">
        <v>7</v>
      </c>
      <c r="C1240" t="s">
        <v>70</v>
      </c>
      <c r="D1240" t="s">
        <v>634</v>
      </c>
      <c r="E1240">
        <v>13</v>
      </c>
      <c r="F1240">
        <v>21</v>
      </c>
      <c r="G1240">
        <v>2</v>
      </c>
      <c r="H1240">
        <v>15</v>
      </c>
      <c r="I1240">
        <f>Cocina[[#This Row],[Precio Unitario]]*Cocina[[#This Row],[Cantidad Ordenada]]</f>
        <v>42</v>
      </c>
      <c r="J1240">
        <f>(Cocina[[#This Row],[Precio Unitario]]-Cocina[[#This Row],[Costo Unitario]])*Cocina[[#This Row],[Cantidad Ordenada]]</f>
        <v>16</v>
      </c>
      <c r="K1240" s="4">
        <f>Cocina[[#This Row],[Ganancia neta]]/_xlfn.XLOOKUP(Cocina[[#This Row],[Número de Orden]],Sala[Número de Orden],Sala[Monto total],"fracaso",0,1)</f>
        <v>0.11594202898550725</v>
      </c>
      <c r="L1240" t="s">
        <v>608</v>
      </c>
    </row>
    <row r="1241" spans="1:12" x14ac:dyDescent="0.25">
      <c r="A1241">
        <v>501</v>
      </c>
      <c r="B1241">
        <v>7</v>
      </c>
      <c r="C1241" t="s">
        <v>42</v>
      </c>
      <c r="D1241" t="s">
        <v>626</v>
      </c>
      <c r="E1241">
        <v>16</v>
      </c>
      <c r="F1241">
        <v>28</v>
      </c>
      <c r="G1241">
        <v>2</v>
      </c>
      <c r="H1241">
        <v>6</v>
      </c>
      <c r="I1241">
        <f>Cocina[[#This Row],[Precio Unitario]]*Cocina[[#This Row],[Cantidad Ordenada]]</f>
        <v>56</v>
      </c>
      <c r="J1241">
        <f>(Cocina[[#This Row],[Precio Unitario]]-Cocina[[#This Row],[Costo Unitario]])*Cocina[[#This Row],[Cantidad Ordenada]]</f>
        <v>24</v>
      </c>
      <c r="K1241" s="4">
        <f>Cocina[[#This Row],[Ganancia neta]]/_xlfn.XLOOKUP(Cocina[[#This Row],[Número de Orden]],Sala[Número de Orden],Sala[Monto total],"fracaso",0,1)</f>
        <v>0.17391304347826086</v>
      </c>
      <c r="L1241" t="s">
        <v>607</v>
      </c>
    </row>
    <row r="1242" spans="1:12" x14ac:dyDescent="0.25">
      <c r="A1242">
        <v>502</v>
      </c>
      <c r="B1242">
        <v>5</v>
      </c>
      <c r="C1242" t="s">
        <v>203</v>
      </c>
      <c r="D1242" t="s">
        <v>630</v>
      </c>
      <c r="E1242">
        <v>13</v>
      </c>
      <c r="F1242">
        <v>22</v>
      </c>
      <c r="G1242">
        <v>1</v>
      </c>
      <c r="H1242">
        <v>33</v>
      </c>
      <c r="I1242">
        <f>Cocina[[#This Row],[Precio Unitario]]*Cocina[[#This Row],[Cantidad Ordenada]]</f>
        <v>22</v>
      </c>
      <c r="J1242">
        <f>(Cocina[[#This Row],[Precio Unitario]]-Cocina[[#This Row],[Costo Unitario]])*Cocina[[#This Row],[Cantidad Ordenada]]</f>
        <v>9</v>
      </c>
      <c r="K1242" s="4">
        <f>Cocina[[#This Row],[Ganancia neta]]/_xlfn.XLOOKUP(Cocina[[#This Row],[Número de Orden]],Sala[Número de Orden],Sala[Monto total],"fracaso",0,1)</f>
        <v>6.4748201438848921E-2</v>
      </c>
      <c r="L1242" t="s">
        <v>607</v>
      </c>
    </row>
    <row r="1243" spans="1:12" x14ac:dyDescent="0.25">
      <c r="A1243">
        <v>502</v>
      </c>
      <c r="B1243">
        <v>5</v>
      </c>
      <c r="C1243" t="s">
        <v>79</v>
      </c>
      <c r="D1243" t="s">
        <v>635</v>
      </c>
      <c r="E1243">
        <v>10</v>
      </c>
      <c r="F1243">
        <v>18</v>
      </c>
      <c r="G1243">
        <v>1</v>
      </c>
      <c r="H1243">
        <v>5</v>
      </c>
      <c r="I1243">
        <f>Cocina[[#This Row],[Precio Unitario]]*Cocina[[#This Row],[Cantidad Ordenada]]</f>
        <v>18</v>
      </c>
      <c r="J1243">
        <f>(Cocina[[#This Row],[Precio Unitario]]-Cocina[[#This Row],[Costo Unitario]])*Cocina[[#This Row],[Cantidad Ordenada]]</f>
        <v>8</v>
      </c>
      <c r="K1243" s="4">
        <f>Cocina[[#This Row],[Ganancia neta]]/_xlfn.XLOOKUP(Cocina[[#This Row],[Número de Orden]],Sala[Número de Orden],Sala[Monto total],"fracaso",0,1)</f>
        <v>5.7553956834532377E-2</v>
      </c>
      <c r="L1243" t="s">
        <v>607</v>
      </c>
    </row>
    <row r="1244" spans="1:12" x14ac:dyDescent="0.25">
      <c r="A1244">
        <v>502</v>
      </c>
      <c r="B1244">
        <v>5</v>
      </c>
      <c r="C1244" t="s">
        <v>261</v>
      </c>
      <c r="D1244" t="s">
        <v>625</v>
      </c>
      <c r="E1244">
        <v>20</v>
      </c>
      <c r="F1244">
        <v>33</v>
      </c>
      <c r="G1244">
        <v>3</v>
      </c>
      <c r="H1244">
        <v>35</v>
      </c>
      <c r="I1244">
        <f>Cocina[[#This Row],[Precio Unitario]]*Cocina[[#This Row],[Cantidad Ordenada]]</f>
        <v>99</v>
      </c>
      <c r="J1244">
        <f>(Cocina[[#This Row],[Precio Unitario]]-Cocina[[#This Row],[Costo Unitario]])*Cocina[[#This Row],[Cantidad Ordenada]]</f>
        <v>39</v>
      </c>
      <c r="K1244" s="4">
        <f>Cocina[[#This Row],[Ganancia neta]]/_xlfn.XLOOKUP(Cocina[[#This Row],[Número de Orden]],Sala[Número de Orden],Sala[Monto total],"fracaso",0,1)</f>
        <v>0.2805755395683453</v>
      </c>
      <c r="L1244" t="s">
        <v>608</v>
      </c>
    </row>
    <row r="1245" spans="1:12" x14ac:dyDescent="0.25">
      <c r="A1245">
        <v>503</v>
      </c>
      <c r="B1245">
        <v>3</v>
      </c>
      <c r="C1245" t="s">
        <v>48</v>
      </c>
      <c r="D1245" t="s">
        <v>622</v>
      </c>
      <c r="E1245">
        <v>25</v>
      </c>
      <c r="F1245">
        <v>40</v>
      </c>
      <c r="G1245">
        <v>2</v>
      </c>
      <c r="H1245">
        <v>52</v>
      </c>
      <c r="I1245">
        <f>Cocina[[#This Row],[Precio Unitario]]*Cocina[[#This Row],[Cantidad Ordenada]]</f>
        <v>80</v>
      </c>
      <c r="J1245">
        <f>(Cocina[[#This Row],[Precio Unitario]]-Cocina[[#This Row],[Costo Unitario]])*Cocina[[#This Row],[Cantidad Ordenada]]</f>
        <v>30</v>
      </c>
      <c r="K1245" s="4">
        <f>Cocina[[#This Row],[Ganancia neta]]/_xlfn.XLOOKUP(Cocina[[#This Row],[Número de Orden]],Sala[Número de Orden],Sala[Monto total],"fracaso",0,1)</f>
        <v>0.21897810218978103</v>
      </c>
      <c r="L1245" t="s">
        <v>607</v>
      </c>
    </row>
    <row r="1246" spans="1:12" x14ac:dyDescent="0.25">
      <c r="A1246">
        <v>503</v>
      </c>
      <c r="B1246">
        <v>3</v>
      </c>
      <c r="C1246" t="s">
        <v>112</v>
      </c>
      <c r="D1246" t="s">
        <v>627</v>
      </c>
      <c r="E1246">
        <v>11</v>
      </c>
      <c r="F1246">
        <v>19</v>
      </c>
      <c r="G1246">
        <v>3</v>
      </c>
      <c r="H1246">
        <v>33</v>
      </c>
      <c r="I1246">
        <f>Cocina[[#This Row],[Precio Unitario]]*Cocina[[#This Row],[Cantidad Ordenada]]</f>
        <v>57</v>
      </c>
      <c r="J1246">
        <f>(Cocina[[#This Row],[Precio Unitario]]-Cocina[[#This Row],[Costo Unitario]])*Cocina[[#This Row],[Cantidad Ordenada]]</f>
        <v>24</v>
      </c>
      <c r="K1246" s="4">
        <f>Cocina[[#This Row],[Ganancia neta]]/_xlfn.XLOOKUP(Cocina[[#This Row],[Número de Orden]],Sala[Número de Orden],Sala[Monto total],"fracaso",0,1)</f>
        <v>0.17518248175182483</v>
      </c>
      <c r="L1246" t="s">
        <v>608</v>
      </c>
    </row>
    <row r="1247" spans="1:12" x14ac:dyDescent="0.25">
      <c r="A1247">
        <v>504</v>
      </c>
      <c r="B1247">
        <v>2</v>
      </c>
      <c r="C1247" t="s">
        <v>106</v>
      </c>
      <c r="D1247" t="s">
        <v>621</v>
      </c>
      <c r="E1247">
        <v>16</v>
      </c>
      <c r="F1247">
        <v>27</v>
      </c>
      <c r="G1247">
        <v>2</v>
      </c>
      <c r="H1247">
        <v>19</v>
      </c>
      <c r="I1247">
        <f>Cocina[[#This Row],[Precio Unitario]]*Cocina[[#This Row],[Cantidad Ordenada]]</f>
        <v>54</v>
      </c>
      <c r="J1247">
        <f>(Cocina[[#This Row],[Precio Unitario]]-Cocina[[#This Row],[Costo Unitario]])*Cocina[[#This Row],[Cantidad Ordenada]]</f>
        <v>22</v>
      </c>
      <c r="K1247" s="4">
        <f>Cocina[[#This Row],[Ganancia neta]]/_xlfn.XLOOKUP(Cocina[[#This Row],[Número de Orden]],Sala[Número de Orden],Sala[Monto total],"fracaso",0,1)</f>
        <v>0.40740740740740738</v>
      </c>
      <c r="L1247" t="s">
        <v>607</v>
      </c>
    </row>
    <row r="1248" spans="1:12" x14ac:dyDescent="0.25">
      <c r="A1248">
        <v>505</v>
      </c>
      <c r="B1248">
        <v>5</v>
      </c>
      <c r="C1248" t="s">
        <v>48</v>
      </c>
      <c r="D1248" t="s">
        <v>622</v>
      </c>
      <c r="E1248">
        <v>25</v>
      </c>
      <c r="F1248">
        <v>40</v>
      </c>
      <c r="G1248">
        <v>2</v>
      </c>
      <c r="H1248">
        <v>56</v>
      </c>
      <c r="I1248">
        <f>Cocina[[#This Row],[Precio Unitario]]*Cocina[[#This Row],[Cantidad Ordenada]]</f>
        <v>80</v>
      </c>
      <c r="J1248">
        <f>(Cocina[[#This Row],[Precio Unitario]]-Cocina[[#This Row],[Costo Unitario]])*Cocina[[#This Row],[Cantidad Ordenada]]</f>
        <v>30</v>
      </c>
      <c r="K1248" s="4">
        <f>Cocina[[#This Row],[Ganancia neta]]/_xlfn.XLOOKUP(Cocina[[#This Row],[Número de Orden]],Sala[Número de Orden],Sala[Monto total],"fracaso",0,1)</f>
        <v>0.19354838709677419</v>
      </c>
      <c r="L1248" t="s">
        <v>607</v>
      </c>
    </row>
    <row r="1249" spans="1:12" x14ac:dyDescent="0.25">
      <c r="A1249">
        <v>505</v>
      </c>
      <c r="B1249">
        <v>5</v>
      </c>
      <c r="C1249" t="s">
        <v>122</v>
      </c>
      <c r="D1249" t="s">
        <v>637</v>
      </c>
      <c r="E1249">
        <v>15</v>
      </c>
      <c r="F1249">
        <v>25</v>
      </c>
      <c r="G1249">
        <v>3</v>
      </c>
      <c r="H1249">
        <v>59</v>
      </c>
      <c r="I1249">
        <f>Cocina[[#This Row],[Precio Unitario]]*Cocina[[#This Row],[Cantidad Ordenada]]</f>
        <v>75</v>
      </c>
      <c r="J1249">
        <f>(Cocina[[#This Row],[Precio Unitario]]-Cocina[[#This Row],[Costo Unitario]])*Cocina[[#This Row],[Cantidad Ordenada]]</f>
        <v>30</v>
      </c>
      <c r="K1249" s="4">
        <f>Cocina[[#This Row],[Ganancia neta]]/_xlfn.XLOOKUP(Cocina[[#This Row],[Número de Orden]],Sala[Número de Orden],Sala[Monto total],"fracaso",0,1)</f>
        <v>0.19354838709677419</v>
      </c>
      <c r="L1249" t="s">
        <v>607</v>
      </c>
    </row>
    <row r="1250" spans="1:12" x14ac:dyDescent="0.25">
      <c r="A1250">
        <v>506</v>
      </c>
      <c r="B1250">
        <v>18</v>
      </c>
      <c r="C1250" t="s">
        <v>26</v>
      </c>
      <c r="D1250" t="s">
        <v>628</v>
      </c>
      <c r="E1250">
        <v>21</v>
      </c>
      <c r="F1250">
        <v>35</v>
      </c>
      <c r="G1250">
        <v>2</v>
      </c>
      <c r="H1250">
        <v>5</v>
      </c>
      <c r="I1250">
        <f>Cocina[[#This Row],[Precio Unitario]]*Cocina[[#This Row],[Cantidad Ordenada]]</f>
        <v>70</v>
      </c>
      <c r="J1250">
        <f>(Cocina[[#This Row],[Precio Unitario]]-Cocina[[#This Row],[Costo Unitario]])*Cocina[[#This Row],[Cantidad Ordenada]]</f>
        <v>28</v>
      </c>
      <c r="K1250" s="4">
        <f>Cocina[[#This Row],[Ganancia neta]]/_xlfn.XLOOKUP(Cocina[[#This Row],[Número de Orden]],Sala[Número de Orden],Sala[Monto total],"fracaso",0,1)</f>
        <v>0.4</v>
      </c>
      <c r="L1250" t="s">
        <v>608</v>
      </c>
    </row>
    <row r="1251" spans="1:12" x14ac:dyDescent="0.25">
      <c r="A1251">
        <v>507</v>
      </c>
      <c r="B1251">
        <v>18</v>
      </c>
      <c r="C1251" t="s">
        <v>55</v>
      </c>
      <c r="D1251" t="s">
        <v>631</v>
      </c>
      <c r="E1251">
        <v>20</v>
      </c>
      <c r="F1251">
        <v>34</v>
      </c>
      <c r="G1251">
        <v>3</v>
      </c>
      <c r="H1251">
        <v>53</v>
      </c>
      <c r="I1251">
        <f>Cocina[[#This Row],[Precio Unitario]]*Cocina[[#This Row],[Cantidad Ordenada]]</f>
        <v>102</v>
      </c>
      <c r="J1251">
        <f>(Cocina[[#This Row],[Precio Unitario]]-Cocina[[#This Row],[Costo Unitario]])*Cocina[[#This Row],[Cantidad Ordenada]]</f>
        <v>42</v>
      </c>
      <c r="K1251" s="4">
        <f>Cocina[[#This Row],[Ganancia neta]]/_xlfn.XLOOKUP(Cocina[[#This Row],[Número de Orden]],Sala[Número de Orden],Sala[Monto total],"fracaso",0,1)</f>
        <v>0.2</v>
      </c>
      <c r="L1251" t="s">
        <v>607</v>
      </c>
    </row>
    <row r="1252" spans="1:12" x14ac:dyDescent="0.25">
      <c r="A1252">
        <v>507</v>
      </c>
      <c r="B1252">
        <v>18</v>
      </c>
      <c r="C1252" t="s">
        <v>73</v>
      </c>
      <c r="D1252" t="s">
        <v>623</v>
      </c>
      <c r="E1252">
        <v>22</v>
      </c>
      <c r="F1252">
        <v>36</v>
      </c>
      <c r="G1252">
        <v>3</v>
      </c>
      <c r="H1252">
        <v>16</v>
      </c>
      <c r="I1252">
        <f>Cocina[[#This Row],[Precio Unitario]]*Cocina[[#This Row],[Cantidad Ordenada]]</f>
        <v>108</v>
      </c>
      <c r="J1252">
        <f>(Cocina[[#This Row],[Precio Unitario]]-Cocina[[#This Row],[Costo Unitario]])*Cocina[[#This Row],[Cantidad Ordenada]]</f>
        <v>42</v>
      </c>
      <c r="K1252" s="4">
        <f>Cocina[[#This Row],[Ganancia neta]]/_xlfn.XLOOKUP(Cocina[[#This Row],[Número de Orden]],Sala[Número de Orden],Sala[Monto total],"fracaso",0,1)</f>
        <v>0.2</v>
      </c>
      <c r="L1252" t="s">
        <v>608</v>
      </c>
    </row>
    <row r="1253" spans="1:12" x14ac:dyDescent="0.25">
      <c r="A1253">
        <v>508</v>
      </c>
      <c r="B1253">
        <v>6</v>
      </c>
      <c r="C1253" t="s">
        <v>247</v>
      </c>
      <c r="D1253" t="s">
        <v>629</v>
      </c>
      <c r="E1253">
        <v>19</v>
      </c>
      <c r="F1253">
        <v>32</v>
      </c>
      <c r="G1253">
        <v>1</v>
      </c>
      <c r="H1253">
        <v>34</v>
      </c>
      <c r="I1253">
        <f>Cocina[[#This Row],[Precio Unitario]]*Cocina[[#This Row],[Cantidad Ordenada]]</f>
        <v>32</v>
      </c>
      <c r="J1253">
        <f>(Cocina[[#This Row],[Precio Unitario]]-Cocina[[#This Row],[Costo Unitario]])*Cocina[[#This Row],[Cantidad Ordenada]]</f>
        <v>13</v>
      </c>
      <c r="K1253" s="4">
        <f>Cocina[[#This Row],[Ganancia neta]]/_xlfn.XLOOKUP(Cocina[[#This Row],[Número de Orden]],Sala[Número de Orden],Sala[Monto total],"fracaso",0,1)</f>
        <v>0.40625</v>
      </c>
      <c r="L1253" t="s">
        <v>608</v>
      </c>
    </row>
    <row r="1254" spans="1:12" x14ac:dyDescent="0.25">
      <c r="A1254">
        <v>509</v>
      </c>
      <c r="B1254">
        <v>5</v>
      </c>
      <c r="C1254" t="s">
        <v>48</v>
      </c>
      <c r="D1254" t="s">
        <v>622</v>
      </c>
      <c r="E1254">
        <v>25</v>
      </c>
      <c r="F1254">
        <v>40</v>
      </c>
      <c r="G1254">
        <v>2</v>
      </c>
      <c r="H1254">
        <v>47</v>
      </c>
      <c r="I1254">
        <f>Cocina[[#This Row],[Precio Unitario]]*Cocina[[#This Row],[Cantidad Ordenada]]</f>
        <v>80</v>
      </c>
      <c r="J1254">
        <f>(Cocina[[#This Row],[Precio Unitario]]-Cocina[[#This Row],[Costo Unitario]])*Cocina[[#This Row],[Cantidad Ordenada]]</f>
        <v>30</v>
      </c>
      <c r="K1254" s="4">
        <f>Cocina[[#This Row],[Ganancia neta]]/_xlfn.XLOOKUP(Cocina[[#This Row],[Número de Orden]],Sala[Número de Orden],Sala[Monto total],"fracaso",0,1)</f>
        <v>0.375</v>
      </c>
      <c r="L1254" t="s">
        <v>607</v>
      </c>
    </row>
    <row r="1255" spans="1:12" x14ac:dyDescent="0.25">
      <c r="A1255">
        <v>510</v>
      </c>
      <c r="B1255">
        <v>6</v>
      </c>
      <c r="C1255" t="s">
        <v>73</v>
      </c>
      <c r="D1255" t="s">
        <v>623</v>
      </c>
      <c r="E1255">
        <v>22</v>
      </c>
      <c r="F1255">
        <v>36</v>
      </c>
      <c r="G1255">
        <v>1</v>
      </c>
      <c r="H1255">
        <v>48</v>
      </c>
      <c r="I1255">
        <f>Cocina[[#This Row],[Precio Unitario]]*Cocina[[#This Row],[Cantidad Ordenada]]</f>
        <v>36</v>
      </c>
      <c r="J1255">
        <f>(Cocina[[#This Row],[Precio Unitario]]-Cocina[[#This Row],[Costo Unitario]])*Cocina[[#This Row],[Cantidad Ordenada]]</f>
        <v>14</v>
      </c>
      <c r="K1255" s="4">
        <f>Cocina[[#This Row],[Ganancia neta]]/_xlfn.XLOOKUP(Cocina[[#This Row],[Número de Orden]],Sala[Número de Orden],Sala[Monto total],"fracaso",0,1)</f>
        <v>0.3888888888888889</v>
      </c>
      <c r="L1255" t="s">
        <v>607</v>
      </c>
    </row>
    <row r="1256" spans="1:12" x14ac:dyDescent="0.25">
      <c r="A1256">
        <v>511</v>
      </c>
      <c r="B1256">
        <v>2</v>
      </c>
      <c r="C1256" t="s">
        <v>200</v>
      </c>
      <c r="D1256" t="s">
        <v>633</v>
      </c>
      <c r="E1256">
        <v>14</v>
      </c>
      <c r="F1256">
        <v>23</v>
      </c>
      <c r="G1256">
        <v>3</v>
      </c>
      <c r="H1256">
        <v>14</v>
      </c>
      <c r="I1256">
        <f>Cocina[[#This Row],[Precio Unitario]]*Cocina[[#This Row],[Cantidad Ordenada]]</f>
        <v>69</v>
      </c>
      <c r="J1256">
        <f>(Cocina[[#This Row],[Precio Unitario]]-Cocina[[#This Row],[Costo Unitario]])*Cocina[[#This Row],[Cantidad Ordenada]]</f>
        <v>27</v>
      </c>
      <c r="K1256" s="4">
        <f>Cocina[[#This Row],[Ganancia neta]]/_xlfn.XLOOKUP(Cocina[[#This Row],[Número de Orden]],Sala[Número de Orden],Sala[Monto total],"fracaso",0,1)</f>
        <v>0.19708029197080293</v>
      </c>
      <c r="L1256" t="s">
        <v>607</v>
      </c>
    </row>
    <row r="1257" spans="1:12" x14ac:dyDescent="0.25">
      <c r="A1257">
        <v>511</v>
      </c>
      <c r="B1257">
        <v>2</v>
      </c>
      <c r="C1257" t="s">
        <v>55</v>
      </c>
      <c r="D1257" t="s">
        <v>631</v>
      </c>
      <c r="E1257">
        <v>20</v>
      </c>
      <c r="F1257">
        <v>34</v>
      </c>
      <c r="G1257">
        <v>2</v>
      </c>
      <c r="H1257">
        <v>24</v>
      </c>
      <c r="I1257">
        <f>Cocina[[#This Row],[Precio Unitario]]*Cocina[[#This Row],[Cantidad Ordenada]]</f>
        <v>68</v>
      </c>
      <c r="J1257">
        <f>(Cocina[[#This Row],[Precio Unitario]]-Cocina[[#This Row],[Costo Unitario]])*Cocina[[#This Row],[Cantidad Ordenada]]</f>
        <v>28</v>
      </c>
      <c r="K1257" s="4">
        <f>Cocina[[#This Row],[Ganancia neta]]/_xlfn.XLOOKUP(Cocina[[#This Row],[Número de Orden]],Sala[Número de Orden],Sala[Monto total],"fracaso",0,1)</f>
        <v>0.20437956204379562</v>
      </c>
      <c r="L1257" t="s">
        <v>607</v>
      </c>
    </row>
    <row r="1258" spans="1:12" x14ac:dyDescent="0.25">
      <c r="A1258">
        <v>512</v>
      </c>
      <c r="B1258">
        <v>2</v>
      </c>
      <c r="C1258" t="s">
        <v>146</v>
      </c>
      <c r="D1258" t="s">
        <v>632</v>
      </c>
      <c r="E1258">
        <v>12</v>
      </c>
      <c r="F1258">
        <v>20</v>
      </c>
      <c r="G1258">
        <v>1</v>
      </c>
      <c r="H1258">
        <v>6</v>
      </c>
      <c r="I1258">
        <f>Cocina[[#This Row],[Precio Unitario]]*Cocina[[#This Row],[Cantidad Ordenada]]</f>
        <v>20</v>
      </c>
      <c r="J1258">
        <f>(Cocina[[#This Row],[Precio Unitario]]-Cocina[[#This Row],[Costo Unitario]])*Cocina[[#This Row],[Cantidad Ordenada]]</f>
        <v>8</v>
      </c>
      <c r="K1258" s="4">
        <f>Cocina[[#This Row],[Ganancia neta]]/_xlfn.XLOOKUP(Cocina[[#This Row],[Número de Orden]],Sala[Número de Orden],Sala[Monto total],"fracaso",0,1)</f>
        <v>6.25E-2</v>
      </c>
      <c r="L1258" t="s">
        <v>608</v>
      </c>
    </row>
    <row r="1259" spans="1:12" x14ac:dyDescent="0.25">
      <c r="A1259">
        <v>512</v>
      </c>
      <c r="B1259">
        <v>2</v>
      </c>
      <c r="C1259" t="s">
        <v>73</v>
      </c>
      <c r="D1259" t="s">
        <v>623</v>
      </c>
      <c r="E1259">
        <v>22</v>
      </c>
      <c r="F1259">
        <v>36</v>
      </c>
      <c r="G1259">
        <v>3</v>
      </c>
      <c r="H1259">
        <v>53</v>
      </c>
      <c r="I1259">
        <f>Cocina[[#This Row],[Precio Unitario]]*Cocina[[#This Row],[Cantidad Ordenada]]</f>
        <v>108</v>
      </c>
      <c r="J1259">
        <f>(Cocina[[#This Row],[Precio Unitario]]-Cocina[[#This Row],[Costo Unitario]])*Cocina[[#This Row],[Cantidad Ordenada]]</f>
        <v>42</v>
      </c>
      <c r="K1259" s="4">
        <f>Cocina[[#This Row],[Ganancia neta]]/_xlfn.XLOOKUP(Cocina[[#This Row],[Número de Orden]],Sala[Número de Orden],Sala[Monto total],"fracaso",0,1)</f>
        <v>0.328125</v>
      </c>
      <c r="L1259" t="s">
        <v>608</v>
      </c>
    </row>
    <row r="1260" spans="1:12" x14ac:dyDescent="0.25">
      <c r="A1260">
        <v>513</v>
      </c>
      <c r="B1260">
        <v>8</v>
      </c>
      <c r="C1260" t="s">
        <v>79</v>
      </c>
      <c r="D1260" t="s">
        <v>635</v>
      </c>
      <c r="E1260">
        <v>10</v>
      </c>
      <c r="F1260">
        <v>18</v>
      </c>
      <c r="G1260">
        <v>3</v>
      </c>
      <c r="H1260">
        <v>56</v>
      </c>
      <c r="I1260">
        <f>Cocina[[#This Row],[Precio Unitario]]*Cocina[[#This Row],[Cantidad Ordenada]]</f>
        <v>54</v>
      </c>
      <c r="J1260">
        <f>(Cocina[[#This Row],[Precio Unitario]]-Cocina[[#This Row],[Costo Unitario]])*Cocina[[#This Row],[Cantidad Ordenada]]</f>
        <v>24</v>
      </c>
      <c r="K1260" s="4">
        <f>Cocina[[#This Row],[Ganancia neta]]/_xlfn.XLOOKUP(Cocina[[#This Row],[Número de Orden]],Sala[Número de Orden],Sala[Monto total],"fracaso",0,1)</f>
        <v>0.44444444444444442</v>
      </c>
      <c r="L1260" t="s">
        <v>608</v>
      </c>
    </row>
    <row r="1261" spans="1:12" x14ac:dyDescent="0.25">
      <c r="A1261">
        <v>514</v>
      </c>
      <c r="B1261">
        <v>18</v>
      </c>
      <c r="C1261" t="s">
        <v>155</v>
      </c>
      <c r="D1261" t="s">
        <v>636</v>
      </c>
      <c r="E1261">
        <v>15</v>
      </c>
      <c r="F1261">
        <v>26</v>
      </c>
      <c r="G1261">
        <v>2</v>
      </c>
      <c r="H1261">
        <v>21</v>
      </c>
      <c r="I1261">
        <f>Cocina[[#This Row],[Precio Unitario]]*Cocina[[#This Row],[Cantidad Ordenada]]</f>
        <v>52</v>
      </c>
      <c r="J1261">
        <f>(Cocina[[#This Row],[Precio Unitario]]-Cocina[[#This Row],[Costo Unitario]])*Cocina[[#This Row],[Cantidad Ordenada]]</f>
        <v>22</v>
      </c>
      <c r="K1261" s="4">
        <f>Cocina[[#This Row],[Ganancia neta]]/_xlfn.XLOOKUP(Cocina[[#This Row],[Número de Orden]],Sala[Número de Orden],Sala[Monto total],"fracaso",0,1)</f>
        <v>0.12643678160919541</v>
      </c>
      <c r="L1261" t="s">
        <v>607</v>
      </c>
    </row>
    <row r="1262" spans="1:12" x14ac:dyDescent="0.25">
      <c r="A1262">
        <v>514</v>
      </c>
      <c r="B1262">
        <v>18</v>
      </c>
      <c r="C1262" t="s">
        <v>112</v>
      </c>
      <c r="D1262" t="s">
        <v>627</v>
      </c>
      <c r="E1262">
        <v>11</v>
      </c>
      <c r="F1262">
        <v>19</v>
      </c>
      <c r="G1262">
        <v>2</v>
      </c>
      <c r="H1262">
        <v>56</v>
      </c>
      <c r="I1262">
        <f>Cocina[[#This Row],[Precio Unitario]]*Cocina[[#This Row],[Cantidad Ordenada]]</f>
        <v>38</v>
      </c>
      <c r="J1262">
        <f>(Cocina[[#This Row],[Precio Unitario]]-Cocina[[#This Row],[Costo Unitario]])*Cocina[[#This Row],[Cantidad Ordenada]]</f>
        <v>16</v>
      </c>
      <c r="K1262" s="4">
        <f>Cocina[[#This Row],[Ganancia neta]]/_xlfn.XLOOKUP(Cocina[[#This Row],[Número de Orden]],Sala[Número de Orden],Sala[Monto total],"fracaso",0,1)</f>
        <v>9.1954022988505746E-2</v>
      </c>
      <c r="L1262" t="s">
        <v>608</v>
      </c>
    </row>
    <row r="1263" spans="1:12" x14ac:dyDescent="0.25">
      <c r="A1263">
        <v>514</v>
      </c>
      <c r="B1263">
        <v>18</v>
      </c>
      <c r="C1263" t="s">
        <v>146</v>
      </c>
      <c r="D1263" t="s">
        <v>632</v>
      </c>
      <c r="E1263">
        <v>12</v>
      </c>
      <c r="F1263">
        <v>20</v>
      </c>
      <c r="G1263">
        <v>1</v>
      </c>
      <c r="H1263">
        <v>25</v>
      </c>
      <c r="I1263">
        <f>Cocina[[#This Row],[Precio Unitario]]*Cocina[[#This Row],[Cantidad Ordenada]]</f>
        <v>20</v>
      </c>
      <c r="J1263">
        <f>(Cocina[[#This Row],[Precio Unitario]]-Cocina[[#This Row],[Costo Unitario]])*Cocina[[#This Row],[Cantidad Ordenada]]</f>
        <v>8</v>
      </c>
      <c r="K1263" s="4">
        <f>Cocina[[#This Row],[Ganancia neta]]/_xlfn.XLOOKUP(Cocina[[#This Row],[Número de Orden]],Sala[Número de Orden],Sala[Monto total],"fracaso",0,1)</f>
        <v>4.5977011494252873E-2</v>
      </c>
      <c r="L1263" t="s">
        <v>608</v>
      </c>
    </row>
    <row r="1264" spans="1:12" x14ac:dyDescent="0.25">
      <c r="A1264">
        <v>514</v>
      </c>
      <c r="B1264">
        <v>18</v>
      </c>
      <c r="C1264" t="s">
        <v>247</v>
      </c>
      <c r="D1264" t="s">
        <v>629</v>
      </c>
      <c r="E1264">
        <v>19</v>
      </c>
      <c r="F1264">
        <v>32</v>
      </c>
      <c r="G1264">
        <v>2</v>
      </c>
      <c r="H1264">
        <v>10</v>
      </c>
      <c r="I1264">
        <f>Cocina[[#This Row],[Precio Unitario]]*Cocina[[#This Row],[Cantidad Ordenada]]</f>
        <v>64</v>
      </c>
      <c r="J1264">
        <f>(Cocina[[#This Row],[Precio Unitario]]-Cocina[[#This Row],[Costo Unitario]])*Cocina[[#This Row],[Cantidad Ordenada]]</f>
        <v>26</v>
      </c>
      <c r="K1264" s="4">
        <f>Cocina[[#This Row],[Ganancia neta]]/_xlfn.XLOOKUP(Cocina[[#This Row],[Número de Orden]],Sala[Número de Orden],Sala[Monto total],"fracaso",0,1)</f>
        <v>0.14942528735632185</v>
      </c>
      <c r="L1264" t="s">
        <v>607</v>
      </c>
    </row>
    <row r="1265" spans="1:12" x14ac:dyDescent="0.25">
      <c r="A1265">
        <v>515</v>
      </c>
      <c r="B1265">
        <v>19</v>
      </c>
      <c r="C1265" t="s">
        <v>79</v>
      </c>
      <c r="D1265" t="s">
        <v>635</v>
      </c>
      <c r="E1265">
        <v>10</v>
      </c>
      <c r="F1265">
        <v>18</v>
      </c>
      <c r="G1265">
        <v>1</v>
      </c>
      <c r="H1265">
        <v>13</v>
      </c>
      <c r="I1265">
        <f>Cocina[[#This Row],[Precio Unitario]]*Cocina[[#This Row],[Cantidad Ordenada]]</f>
        <v>18</v>
      </c>
      <c r="J1265">
        <f>(Cocina[[#This Row],[Precio Unitario]]-Cocina[[#This Row],[Costo Unitario]])*Cocina[[#This Row],[Cantidad Ordenada]]</f>
        <v>8</v>
      </c>
      <c r="K1265" s="4">
        <f>Cocina[[#This Row],[Ganancia neta]]/_xlfn.XLOOKUP(Cocina[[#This Row],[Número de Orden]],Sala[Número de Orden],Sala[Monto total],"fracaso",0,1)</f>
        <v>0.44444444444444442</v>
      </c>
      <c r="L1265" t="s">
        <v>608</v>
      </c>
    </row>
    <row r="1266" spans="1:12" x14ac:dyDescent="0.25">
      <c r="A1266">
        <v>516</v>
      </c>
      <c r="B1266">
        <v>7</v>
      </c>
      <c r="C1266" t="s">
        <v>112</v>
      </c>
      <c r="D1266" t="s">
        <v>627</v>
      </c>
      <c r="E1266">
        <v>11</v>
      </c>
      <c r="F1266">
        <v>19</v>
      </c>
      <c r="G1266">
        <v>3</v>
      </c>
      <c r="H1266">
        <v>43</v>
      </c>
      <c r="I1266">
        <f>Cocina[[#This Row],[Precio Unitario]]*Cocina[[#This Row],[Cantidad Ordenada]]</f>
        <v>57</v>
      </c>
      <c r="J1266">
        <f>(Cocina[[#This Row],[Precio Unitario]]-Cocina[[#This Row],[Costo Unitario]])*Cocina[[#This Row],[Cantidad Ordenada]]</f>
        <v>24</v>
      </c>
      <c r="K1266" s="4">
        <f>Cocina[[#This Row],[Ganancia neta]]/_xlfn.XLOOKUP(Cocina[[#This Row],[Número de Orden]],Sala[Número de Orden],Sala[Monto total],"fracaso",0,1)</f>
        <v>0.16438356164383561</v>
      </c>
      <c r="L1266" t="s">
        <v>607</v>
      </c>
    </row>
    <row r="1267" spans="1:12" x14ac:dyDescent="0.25">
      <c r="A1267">
        <v>516</v>
      </c>
      <c r="B1267">
        <v>7</v>
      </c>
      <c r="C1267" t="s">
        <v>200</v>
      </c>
      <c r="D1267" t="s">
        <v>633</v>
      </c>
      <c r="E1267">
        <v>14</v>
      </c>
      <c r="F1267">
        <v>23</v>
      </c>
      <c r="G1267">
        <v>3</v>
      </c>
      <c r="H1267">
        <v>40</v>
      </c>
      <c r="I1267">
        <f>Cocina[[#This Row],[Precio Unitario]]*Cocina[[#This Row],[Cantidad Ordenada]]</f>
        <v>69</v>
      </c>
      <c r="J1267">
        <f>(Cocina[[#This Row],[Precio Unitario]]-Cocina[[#This Row],[Costo Unitario]])*Cocina[[#This Row],[Cantidad Ordenada]]</f>
        <v>27</v>
      </c>
      <c r="K1267" s="4">
        <f>Cocina[[#This Row],[Ganancia neta]]/_xlfn.XLOOKUP(Cocina[[#This Row],[Número de Orden]],Sala[Número de Orden],Sala[Monto total],"fracaso",0,1)</f>
        <v>0.18493150684931506</v>
      </c>
      <c r="L1267" t="s">
        <v>607</v>
      </c>
    </row>
    <row r="1268" spans="1:12" x14ac:dyDescent="0.25">
      <c r="A1268">
        <v>516</v>
      </c>
      <c r="B1268">
        <v>7</v>
      </c>
      <c r="C1268" t="s">
        <v>146</v>
      </c>
      <c r="D1268" t="s">
        <v>632</v>
      </c>
      <c r="E1268">
        <v>12</v>
      </c>
      <c r="F1268">
        <v>20</v>
      </c>
      <c r="G1268">
        <v>1</v>
      </c>
      <c r="H1268">
        <v>14</v>
      </c>
      <c r="I1268">
        <f>Cocina[[#This Row],[Precio Unitario]]*Cocina[[#This Row],[Cantidad Ordenada]]</f>
        <v>20</v>
      </c>
      <c r="J1268">
        <f>(Cocina[[#This Row],[Precio Unitario]]-Cocina[[#This Row],[Costo Unitario]])*Cocina[[#This Row],[Cantidad Ordenada]]</f>
        <v>8</v>
      </c>
      <c r="K1268" s="4">
        <f>Cocina[[#This Row],[Ganancia neta]]/_xlfn.XLOOKUP(Cocina[[#This Row],[Número de Orden]],Sala[Número de Orden],Sala[Monto total],"fracaso",0,1)</f>
        <v>5.4794520547945202E-2</v>
      </c>
      <c r="L1268" t="s">
        <v>607</v>
      </c>
    </row>
    <row r="1269" spans="1:12" x14ac:dyDescent="0.25">
      <c r="A1269">
        <v>517</v>
      </c>
      <c r="B1269">
        <v>4</v>
      </c>
      <c r="C1269" t="s">
        <v>158</v>
      </c>
      <c r="D1269" t="s">
        <v>617</v>
      </c>
      <c r="E1269">
        <v>14</v>
      </c>
      <c r="F1269">
        <v>24</v>
      </c>
      <c r="G1269">
        <v>1</v>
      </c>
      <c r="H1269">
        <v>6</v>
      </c>
      <c r="I1269">
        <f>Cocina[[#This Row],[Precio Unitario]]*Cocina[[#This Row],[Cantidad Ordenada]]</f>
        <v>24</v>
      </c>
      <c r="J1269">
        <f>(Cocina[[#This Row],[Precio Unitario]]-Cocina[[#This Row],[Costo Unitario]])*Cocina[[#This Row],[Cantidad Ordenada]]</f>
        <v>10</v>
      </c>
      <c r="K1269" s="4">
        <f>Cocina[[#This Row],[Ganancia neta]]/_xlfn.XLOOKUP(Cocina[[#This Row],[Número de Orden]],Sala[Número de Orden],Sala[Monto total],"fracaso",0,1)</f>
        <v>9.7087378640776698E-2</v>
      </c>
      <c r="L1269" t="s">
        <v>607</v>
      </c>
    </row>
    <row r="1270" spans="1:12" x14ac:dyDescent="0.25">
      <c r="A1270">
        <v>517</v>
      </c>
      <c r="B1270">
        <v>4</v>
      </c>
      <c r="C1270" t="s">
        <v>112</v>
      </c>
      <c r="D1270" t="s">
        <v>627</v>
      </c>
      <c r="E1270">
        <v>11</v>
      </c>
      <c r="F1270">
        <v>19</v>
      </c>
      <c r="G1270">
        <v>3</v>
      </c>
      <c r="H1270">
        <v>44</v>
      </c>
      <c r="I1270">
        <f>Cocina[[#This Row],[Precio Unitario]]*Cocina[[#This Row],[Cantidad Ordenada]]</f>
        <v>57</v>
      </c>
      <c r="J1270">
        <f>(Cocina[[#This Row],[Precio Unitario]]-Cocina[[#This Row],[Costo Unitario]])*Cocina[[#This Row],[Cantidad Ordenada]]</f>
        <v>24</v>
      </c>
      <c r="K1270" s="4">
        <f>Cocina[[#This Row],[Ganancia neta]]/_xlfn.XLOOKUP(Cocina[[#This Row],[Número de Orden]],Sala[Número de Orden],Sala[Monto total],"fracaso",0,1)</f>
        <v>0.23300970873786409</v>
      </c>
      <c r="L1270" t="s">
        <v>607</v>
      </c>
    </row>
    <row r="1271" spans="1:12" x14ac:dyDescent="0.25">
      <c r="A1271">
        <v>517</v>
      </c>
      <c r="B1271">
        <v>4</v>
      </c>
      <c r="C1271" t="s">
        <v>203</v>
      </c>
      <c r="D1271" t="s">
        <v>630</v>
      </c>
      <c r="E1271">
        <v>13</v>
      </c>
      <c r="F1271">
        <v>22</v>
      </c>
      <c r="G1271">
        <v>1</v>
      </c>
      <c r="H1271">
        <v>15</v>
      </c>
      <c r="I1271">
        <f>Cocina[[#This Row],[Precio Unitario]]*Cocina[[#This Row],[Cantidad Ordenada]]</f>
        <v>22</v>
      </c>
      <c r="J1271">
        <f>(Cocina[[#This Row],[Precio Unitario]]-Cocina[[#This Row],[Costo Unitario]])*Cocina[[#This Row],[Cantidad Ordenada]]</f>
        <v>9</v>
      </c>
      <c r="K1271" s="4">
        <f>Cocina[[#This Row],[Ganancia neta]]/_xlfn.XLOOKUP(Cocina[[#This Row],[Número de Orden]],Sala[Número de Orden],Sala[Monto total],"fracaso",0,1)</f>
        <v>8.7378640776699032E-2</v>
      </c>
      <c r="L1271" t="s">
        <v>608</v>
      </c>
    </row>
    <row r="1272" spans="1:12" x14ac:dyDescent="0.25">
      <c r="A1272">
        <v>518</v>
      </c>
      <c r="B1272">
        <v>5</v>
      </c>
      <c r="C1272" t="s">
        <v>261</v>
      </c>
      <c r="D1272" t="s">
        <v>625</v>
      </c>
      <c r="E1272">
        <v>20</v>
      </c>
      <c r="F1272">
        <v>33</v>
      </c>
      <c r="G1272">
        <v>1</v>
      </c>
      <c r="H1272">
        <v>48</v>
      </c>
      <c r="I1272">
        <f>Cocina[[#This Row],[Precio Unitario]]*Cocina[[#This Row],[Cantidad Ordenada]]</f>
        <v>33</v>
      </c>
      <c r="J1272">
        <f>(Cocina[[#This Row],[Precio Unitario]]-Cocina[[#This Row],[Costo Unitario]])*Cocina[[#This Row],[Cantidad Ordenada]]</f>
        <v>13</v>
      </c>
      <c r="K1272" s="4">
        <f>Cocina[[#This Row],[Ganancia neta]]/_xlfn.XLOOKUP(Cocina[[#This Row],[Número de Orden]],Sala[Número de Orden],Sala[Monto total],"fracaso",0,1)</f>
        <v>0.16883116883116883</v>
      </c>
      <c r="L1272" t="s">
        <v>607</v>
      </c>
    </row>
    <row r="1273" spans="1:12" x14ac:dyDescent="0.25">
      <c r="A1273">
        <v>518</v>
      </c>
      <c r="B1273">
        <v>5</v>
      </c>
      <c r="C1273" t="s">
        <v>203</v>
      </c>
      <c r="D1273" t="s">
        <v>630</v>
      </c>
      <c r="E1273">
        <v>13</v>
      </c>
      <c r="F1273">
        <v>22</v>
      </c>
      <c r="G1273">
        <v>2</v>
      </c>
      <c r="H1273">
        <v>5</v>
      </c>
      <c r="I1273">
        <f>Cocina[[#This Row],[Precio Unitario]]*Cocina[[#This Row],[Cantidad Ordenada]]</f>
        <v>44</v>
      </c>
      <c r="J1273">
        <f>(Cocina[[#This Row],[Precio Unitario]]-Cocina[[#This Row],[Costo Unitario]])*Cocina[[#This Row],[Cantidad Ordenada]]</f>
        <v>18</v>
      </c>
      <c r="K1273" s="4">
        <f>Cocina[[#This Row],[Ganancia neta]]/_xlfn.XLOOKUP(Cocina[[#This Row],[Número de Orden]],Sala[Número de Orden],Sala[Monto total],"fracaso",0,1)</f>
        <v>0.23376623376623376</v>
      </c>
      <c r="L1273" t="s">
        <v>608</v>
      </c>
    </row>
    <row r="1274" spans="1:12" x14ac:dyDescent="0.25">
      <c r="A1274">
        <v>519</v>
      </c>
      <c r="B1274">
        <v>6</v>
      </c>
      <c r="C1274" t="s">
        <v>106</v>
      </c>
      <c r="D1274" t="s">
        <v>621</v>
      </c>
      <c r="E1274">
        <v>16</v>
      </c>
      <c r="F1274">
        <v>27</v>
      </c>
      <c r="G1274">
        <v>3</v>
      </c>
      <c r="H1274">
        <v>49</v>
      </c>
      <c r="I1274">
        <f>Cocina[[#This Row],[Precio Unitario]]*Cocina[[#This Row],[Cantidad Ordenada]]</f>
        <v>81</v>
      </c>
      <c r="J1274">
        <f>(Cocina[[#This Row],[Precio Unitario]]-Cocina[[#This Row],[Costo Unitario]])*Cocina[[#This Row],[Cantidad Ordenada]]</f>
        <v>33</v>
      </c>
      <c r="K1274" s="4">
        <f>Cocina[[#This Row],[Ganancia neta]]/_xlfn.XLOOKUP(Cocina[[#This Row],[Número de Orden]],Sala[Número de Orden],Sala[Monto total],"fracaso",0,1)</f>
        <v>0.13469387755102041</v>
      </c>
      <c r="L1274" t="s">
        <v>607</v>
      </c>
    </row>
    <row r="1275" spans="1:12" x14ac:dyDescent="0.25">
      <c r="A1275">
        <v>519</v>
      </c>
      <c r="B1275">
        <v>6</v>
      </c>
      <c r="C1275" t="s">
        <v>48</v>
      </c>
      <c r="D1275" t="s">
        <v>622</v>
      </c>
      <c r="E1275">
        <v>25</v>
      </c>
      <c r="F1275">
        <v>40</v>
      </c>
      <c r="G1275">
        <v>3</v>
      </c>
      <c r="H1275">
        <v>51</v>
      </c>
      <c r="I1275">
        <f>Cocina[[#This Row],[Precio Unitario]]*Cocina[[#This Row],[Cantidad Ordenada]]</f>
        <v>120</v>
      </c>
      <c r="J1275">
        <f>(Cocina[[#This Row],[Precio Unitario]]-Cocina[[#This Row],[Costo Unitario]])*Cocina[[#This Row],[Cantidad Ordenada]]</f>
        <v>45</v>
      </c>
      <c r="K1275" s="4">
        <f>Cocina[[#This Row],[Ganancia neta]]/_xlfn.XLOOKUP(Cocina[[#This Row],[Número de Orden]],Sala[Número de Orden],Sala[Monto total],"fracaso",0,1)</f>
        <v>0.18367346938775511</v>
      </c>
      <c r="L1275" t="s">
        <v>608</v>
      </c>
    </row>
    <row r="1276" spans="1:12" x14ac:dyDescent="0.25">
      <c r="A1276">
        <v>519</v>
      </c>
      <c r="B1276">
        <v>6</v>
      </c>
      <c r="C1276" t="s">
        <v>203</v>
      </c>
      <c r="D1276" t="s">
        <v>630</v>
      </c>
      <c r="E1276">
        <v>13</v>
      </c>
      <c r="F1276">
        <v>22</v>
      </c>
      <c r="G1276">
        <v>2</v>
      </c>
      <c r="H1276">
        <v>56</v>
      </c>
      <c r="I1276">
        <f>Cocina[[#This Row],[Precio Unitario]]*Cocina[[#This Row],[Cantidad Ordenada]]</f>
        <v>44</v>
      </c>
      <c r="J1276">
        <f>(Cocina[[#This Row],[Precio Unitario]]-Cocina[[#This Row],[Costo Unitario]])*Cocina[[#This Row],[Cantidad Ordenada]]</f>
        <v>18</v>
      </c>
      <c r="K1276" s="4">
        <f>Cocina[[#This Row],[Ganancia neta]]/_xlfn.XLOOKUP(Cocina[[#This Row],[Número de Orden]],Sala[Número de Orden],Sala[Monto total],"fracaso",0,1)</f>
        <v>7.3469387755102047E-2</v>
      </c>
      <c r="L1276" t="s">
        <v>607</v>
      </c>
    </row>
    <row r="1277" spans="1:12" x14ac:dyDescent="0.25">
      <c r="A1277">
        <v>520</v>
      </c>
      <c r="B1277">
        <v>4</v>
      </c>
      <c r="C1277" t="s">
        <v>38</v>
      </c>
      <c r="D1277" t="s">
        <v>624</v>
      </c>
      <c r="E1277">
        <v>17</v>
      </c>
      <c r="F1277">
        <v>29</v>
      </c>
      <c r="G1277">
        <v>1</v>
      </c>
      <c r="H1277">
        <v>46</v>
      </c>
      <c r="I1277">
        <f>Cocina[[#This Row],[Precio Unitario]]*Cocina[[#This Row],[Cantidad Ordenada]]</f>
        <v>29</v>
      </c>
      <c r="J1277">
        <f>(Cocina[[#This Row],[Precio Unitario]]-Cocina[[#This Row],[Costo Unitario]])*Cocina[[#This Row],[Cantidad Ordenada]]</f>
        <v>12</v>
      </c>
      <c r="K1277" s="4">
        <f>Cocina[[#This Row],[Ganancia neta]]/_xlfn.XLOOKUP(Cocina[[#This Row],[Número de Orden]],Sala[Número de Orden],Sala[Monto total],"fracaso",0,1)</f>
        <v>4.2857142857142858E-2</v>
      </c>
      <c r="L1277" t="s">
        <v>607</v>
      </c>
    </row>
    <row r="1278" spans="1:12" x14ac:dyDescent="0.25">
      <c r="A1278">
        <v>520</v>
      </c>
      <c r="B1278">
        <v>4</v>
      </c>
      <c r="C1278" t="s">
        <v>55</v>
      </c>
      <c r="D1278" t="s">
        <v>631</v>
      </c>
      <c r="E1278">
        <v>20</v>
      </c>
      <c r="F1278">
        <v>34</v>
      </c>
      <c r="G1278">
        <v>2</v>
      </c>
      <c r="H1278">
        <v>21</v>
      </c>
      <c r="I1278">
        <f>Cocina[[#This Row],[Precio Unitario]]*Cocina[[#This Row],[Cantidad Ordenada]]</f>
        <v>68</v>
      </c>
      <c r="J1278">
        <f>(Cocina[[#This Row],[Precio Unitario]]-Cocina[[#This Row],[Costo Unitario]])*Cocina[[#This Row],[Cantidad Ordenada]]</f>
        <v>28</v>
      </c>
      <c r="K1278" s="4">
        <f>Cocina[[#This Row],[Ganancia neta]]/_xlfn.XLOOKUP(Cocina[[#This Row],[Número de Orden]],Sala[Número de Orden],Sala[Monto total],"fracaso",0,1)</f>
        <v>0.1</v>
      </c>
      <c r="L1278" t="s">
        <v>607</v>
      </c>
    </row>
    <row r="1279" spans="1:12" x14ac:dyDescent="0.25">
      <c r="A1279">
        <v>520</v>
      </c>
      <c r="B1279">
        <v>4</v>
      </c>
      <c r="C1279" t="s">
        <v>116</v>
      </c>
      <c r="D1279" t="s">
        <v>620</v>
      </c>
      <c r="E1279">
        <v>19</v>
      </c>
      <c r="F1279">
        <v>31</v>
      </c>
      <c r="G1279">
        <v>3</v>
      </c>
      <c r="H1279">
        <v>22</v>
      </c>
      <c r="I1279">
        <f>Cocina[[#This Row],[Precio Unitario]]*Cocina[[#This Row],[Cantidad Ordenada]]</f>
        <v>93</v>
      </c>
      <c r="J1279">
        <f>(Cocina[[#This Row],[Precio Unitario]]-Cocina[[#This Row],[Costo Unitario]])*Cocina[[#This Row],[Cantidad Ordenada]]</f>
        <v>36</v>
      </c>
      <c r="K1279" s="4">
        <f>Cocina[[#This Row],[Ganancia neta]]/_xlfn.XLOOKUP(Cocina[[#This Row],[Número de Orden]],Sala[Número de Orden],Sala[Monto total],"fracaso",0,1)</f>
        <v>0.12857142857142856</v>
      </c>
      <c r="L1279" t="s">
        <v>608</v>
      </c>
    </row>
    <row r="1280" spans="1:12" x14ac:dyDescent="0.25">
      <c r="A1280">
        <v>520</v>
      </c>
      <c r="B1280">
        <v>4</v>
      </c>
      <c r="C1280" t="s">
        <v>68</v>
      </c>
      <c r="D1280" t="s">
        <v>619</v>
      </c>
      <c r="E1280">
        <v>18</v>
      </c>
      <c r="F1280">
        <v>30</v>
      </c>
      <c r="G1280">
        <v>3</v>
      </c>
      <c r="H1280">
        <v>32</v>
      </c>
      <c r="I1280">
        <f>Cocina[[#This Row],[Precio Unitario]]*Cocina[[#This Row],[Cantidad Ordenada]]</f>
        <v>90</v>
      </c>
      <c r="J1280">
        <f>(Cocina[[#This Row],[Precio Unitario]]-Cocina[[#This Row],[Costo Unitario]])*Cocina[[#This Row],[Cantidad Ordenada]]</f>
        <v>36</v>
      </c>
      <c r="K1280" s="4">
        <f>Cocina[[#This Row],[Ganancia neta]]/_xlfn.XLOOKUP(Cocina[[#This Row],[Número de Orden]],Sala[Número de Orden],Sala[Monto total],"fracaso",0,1)</f>
        <v>0.12857142857142856</v>
      </c>
      <c r="L1280" t="s">
        <v>607</v>
      </c>
    </row>
    <row r="1281" spans="1:12" x14ac:dyDescent="0.25">
      <c r="A1281">
        <v>521</v>
      </c>
      <c r="B1281">
        <v>18</v>
      </c>
      <c r="C1281" t="s">
        <v>122</v>
      </c>
      <c r="D1281" t="s">
        <v>637</v>
      </c>
      <c r="E1281">
        <v>15</v>
      </c>
      <c r="F1281">
        <v>25</v>
      </c>
      <c r="G1281">
        <v>2</v>
      </c>
      <c r="H1281">
        <v>52</v>
      </c>
      <c r="I1281">
        <f>Cocina[[#This Row],[Precio Unitario]]*Cocina[[#This Row],[Cantidad Ordenada]]</f>
        <v>50</v>
      </c>
      <c r="J1281">
        <f>(Cocina[[#This Row],[Precio Unitario]]-Cocina[[#This Row],[Costo Unitario]])*Cocina[[#This Row],[Cantidad Ordenada]]</f>
        <v>20</v>
      </c>
      <c r="K1281" s="4">
        <f>Cocina[[#This Row],[Ganancia neta]]/_xlfn.XLOOKUP(Cocina[[#This Row],[Número de Orden]],Sala[Número de Orden],Sala[Monto total],"fracaso",0,1)</f>
        <v>9.5238095238095233E-2</v>
      </c>
      <c r="L1281" t="s">
        <v>608</v>
      </c>
    </row>
    <row r="1282" spans="1:12" x14ac:dyDescent="0.25">
      <c r="A1282">
        <v>521</v>
      </c>
      <c r="B1282">
        <v>18</v>
      </c>
      <c r="C1282" t="s">
        <v>38</v>
      </c>
      <c r="D1282" t="s">
        <v>624</v>
      </c>
      <c r="E1282">
        <v>17</v>
      </c>
      <c r="F1282">
        <v>29</v>
      </c>
      <c r="G1282">
        <v>2</v>
      </c>
      <c r="H1282">
        <v>18</v>
      </c>
      <c r="I1282">
        <f>Cocina[[#This Row],[Precio Unitario]]*Cocina[[#This Row],[Cantidad Ordenada]]</f>
        <v>58</v>
      </c>
      <c r="J1282">
        <f>(Cocina[[#This Row],[Precio Unitario]]-Cocina[[#This Row],[Costo Unitario]])*Cocina[[#This Row],[Cantidad Ordenada]]</f>
        <v>24</v>
      </c>
      <c r="K1282" s="4">
        <f>Cocina[[#This Row],[Ganancia neta]]/_xlfn.XLOOKUP(Cocina[[#This Row],[Número de Orden]],Sala[Número de Orden],Sala[Monto total],"fracaso",0,1)</f>
        <v>0.11428571428571428</v>
      </c>
      <c r="L1282" t="s">
        <v>607</v>
      </c>
    </row>
    <row r="1283" spans="1:12" x14ac:dyDescent="0.25">
      <c r="A1283">
        <v>521</v>
      </c>
      <c r="B1283">
        <v>18</v>
      </c>
      <c r="C1283" t="s">
        <v>55</v>
      </c>
      <c r="D1283" t="s">
        <v>631</v>
      </c>
      <c r="E1283">
        <v>20</v>
      </c>
      <c r="F1283">
        <v>34</v>
      </c>
      <c r="G1283">
        <v>3</v>
      </c>
      <c r="H1283">
        <v>21</v>
      </c>
      <c r="I1283">
        <f>Cocina[[#This Row],[Precio Unitario]]*Cocina[[#This Row],[Cantidad Ordenada]]</f>
        <v>102</v>
      </c>
      <c r="J1283">
        <f>(Cocina[[#This Row],[Precio Unitario]]-Cocina[[#This Row],[Costo Unitario]])*Cocina[[#This Row],[Cantidad Ordenada]]</f>
        <v>42</v>
      </c>
      <c r="K1283" s="4">
        <f>Cocina[[#This Row],[Ganancia neta]]/_xlfn.XLOOKUP(Cocina[[#This Row],[Número de Orden]],Sala[Número de Orden],Sala[Monto total],"fracaso",0,1)</f>
        <v>0.2</v>
      </c>
      <c r="L1283" t="s">
        <v>608</v>
      </c>
    </row>
    <row r="1284" spans="1:12" x14ac:dyDescent="0.25">
      <c r="A1284">
        <v>522</v>
      </c>
      <c r="B1284">
        <v>2</v>
      </c>
      <c r="C1284" t="s">
        <v>42</v>
      </c>
      <c r="D1284" t="s">
        <v>626</v>
      </c>
      <c r="E1284">
        <v>16</v>
      </c>
      <c r="F1284">
        <v>28</v>
      </c>
      <c r="G1284">
        <v>3</v>
      </c>
      <c r="H1284">
        <v>47</v>
      </c>
      <c r="I1284">
        <f>Cocina[[#This Row],[Precio Unitario]]*Cocina[[#This Row],[Cantidad Ordenada]]</f>
        <v>84</v>
      </c>
      <c r="J1284">
        <f>(Cocina[[#This Row],[Precio Unitario]]-Cocina[[#This Row],[Costo Unitario]])*Cocina[[#This Row],[Cantidad Ordenada]]</f>
        <v>36</v>
      </c>
      <c r="K1284" s="4">
        <f>Cocina[[#This Row],[Ganancia neta]]/_xlfn.XLOOKUP(Cocina[[#This Row],[Número de Orden]],Sala[Número de Orden],Sala[Monto total],"fracaso",0,1)</f>
        <v>0.42857142857142855</v>
      </c>
      <c r="L1284" t="s">
        <v>608</v>
      </c>
    </row>
    <row r="1285" spans="1:12" x14ac:dyDescent="0.25">
      <c r="A1285">
        <v>523</v>
      </c>
      <c r="B1285">
        <v>4</v>
      </c>
      <c r="C1285" t="s">
        <v>106</v>
      </c>
      <c r="D1285" t="s">
        <v>621</v>
      </c>
      <c r="E1285">
        <v>16</v>
      </c>
      <c r="F1285">
        <v>27</v>
      </c>
      <c r="G1285">
        <v>3</v>
      </c>
      <c r="H1285">
        <v>51</v>
      </c>
      <c r="I1285">
        <f>Cocina[[#This Row],[Precio Unitario]]*Cocina[[#This Row],[Cantidad Ordenada]]</f>
        <v>81</v>
      </c>
      <c r="J1285">
        <f>(Cocina[[#This Row],[Precio Unitario]]-Cocina[[#This Row],[Costo Unitario]])*Cocina[[#This Row],[Cantidad Ordenada]]</f>
        <v>33</v>
      </c>
      <c r="K1285" s="4">
        <f>Cocina[[#This Row],[Ganancia neta]]/_xlfn.XLOOKUP(Cocina[[#This Row],[Número de Orden]],Sala[Número de Orden],Sala[Monto total],"fracaso",0,1)</f>
        <v>0.40740740740740738</v>
      </c>
      <c r="L1285" t="s">
        <v>607</v>
      </c>
    </row>
    <row r="1286" spans="1:12" x14ac:dyDescent="0.25">
      <c r="A1286">
        <v>524</v>
      </c>
      <c r="B1286">
        <v>16</v>
      </c>
      <c r="C1286" t="s">
        <v>203</v>
      </c>
      <c r="D1286" t="s">
        <v>630</v>
      </c>
      <c r="E1286">
        <v>13</v>
      </c>
      <c r="F1286">
        <v>22</v>
      </c>
      <c r="G1286">
        <v>1</v>
      </c>
      <c r="H1286">
        <v>46</v>
      </c>
      <c r="I1286">
        <f>Cocina[[#This Row],[Precio Unitario]]*Cocina[[#This Row],[Cantidad Ordenada]]</f>
        <v>22</v>
      </c>
      <c r="J1286">
        <f>(Cocina[[#This Row],[Precio Unitario]]-Cocina[[#This Row],[Costo Unitario]])*Cocina[[#This Row],[Cantidad Ordenada]]</f>
        <v>9</v>
      </c>
      <c r="K1286" s="4">
        <f>Cocina[[#This Row],[Ganancia neta]]/_xlfn.XLOOKUP(Cocina[[#This Row],[Número de Orden]],Sala[Número de Orden],Sala[Monto total],"fracaso",0,1)</f>
        <v>0.11842105263157894</v>
      </c>
      <c r="L1286" t="s">
        <v>608</v>
      </c>
    </row>
    <row r="1287" spans="1:12" x14ac:dyDescent="0.25">
      <c r="A1287">
        <v>524</v>
      </c>
      <c r="B1287">
        <v>16</v>
      </c>
      <c r="C1287" t="s">
        <v>106</v>
      </c>
      <c r="D1287" t="s">
        <v>621</v>
      </c>
      <c r="E1287">
        <v>16</v>
      </c>
      <c r="F1287">
        <v>27</v>
      </c>
      <c r="G1287">
        <v>2</v>
      </c>
      <c r="H1287">
        <v>15</v>
      </c>
      <c r="I1287">
        <f>Cocina[[#This Row],[Precio Unitario]]*Cocina[[#This Row],[Cantidad Ordenada]]</f>
        <v>54</v>
      </c>
      <c r="J1287">
        <f>(Cocina[[#This Row],[Precio Unitario]]-Cocina[[#This Row],[Costo Unitario]])*Cocina[[#This Row],[Cantidad Ordenada]]</f>
        <v>22</v>
      </c>
      <c r="K1287" s="4">
        <f>Cocina[[#This Row],[Ganancia neta]]/_xlfn.XLOOKUP(Cocina[[#This Row],[Número de Orden]],Sala[Número de Orden],Sala[Monto total],"fracaso",0,1)</f>
        <v>0.28947368421052633</v>
      </c>
      <c r="L1287" t="s">
        <v>607</v>
      </c>
    </row>
    <row r="1288" spans="1:12" x14ac:dyDescent="0.25">
      <c r="A1288">
        <v>525</v>
      </c>
      <c r="B1288">
        <v>16</v>
      </c>
      <c r="C1288" t="s">
        <v>200</v>
      </c>
      <c r="D1288" t="s">
        <v>633</v>
      </c>
      <c r="E1288">
        <v>14</v>
      </c>
      <c r="F1288">
        <v>23</v>
      </c>
      <c r="G1288">
        <v>3</v>
      </c>
      <c r="H1288">
        <v>23</v>
      </c>
      <c r="I1288">
        <f>Cocina[[#This Row],[Precio Unitario]]*Cocina[[#This Row],[Cantidad Ordenada]]</f>
        <v>69</v>
      </c>
      <c r="J1288">
        <f>(Cocina[[#This Row],[Precio Unitario]]-Cocina[[#This Row],[Costo Unitario]])*Cocina[[#This Row],[Cantidad Ordenada]]</f>
        <v>27</v>
      </c>
      <c r="K1288" s="4">
        <f>Cocina[[#This Row],[Ganancia neta]]/_xlfn.XLOOKUP(Cocina[[#This Row],[Número de Orden]],Sala[Número de Orden],Sala[Monto total],"fracaso",0,1)</f>
        <v>0.13705583756345177</v>
      </c>
      <c r="L1288" t="s">
        <v>608</v>
      </c>
    </row>
    <row r="1289" spans="1:12" x14ac:dyDescent="0.25">
      <c r="A1289">
        <v>525</v>
      </c>
      <c r="B1289">
        <v>16</v>
      </c>
      <c r="C1289" t="s">
        <v>26</v>
      </c>
      <c r="D1289" t="s">
        <v>628</v>
      </c>
      <c r="E1289">
        <v>21</v>
      </c>
      <c r="F1289">
        <v>35</v>
      </c>
      <c r="G1289">
        <v>1</v>
      </c>
      <c r="H1289">
        <v>14</v>
      </c>
      <c r="I1289">
        <f>Cocina[[#This Row],[Precio Unitario]]*Cocina[[#This Row],[Cantidad Ordenada]]</f>
        <v>35</v>
      </c>
      <c r="J1289">
        <f>(Cocina[[#This Row],[Precio Unitario]]-Cocina[[#This Row],[Costo Unitario]])*Cocina[[#This Row],[Cantidad Ordenada]]</f>
        <v>14</v>
      </c>
      <c r="K1289" s="4">
        <f>Cocina[[#This Row],[Ganancia neta]]/_xlfn.XLOOKUP(Cocina[[#This Row],[Número de Orden]],Sala[Número de Orden],Sala[Monto total],"fracaso",0,1)</f>
        <v>7.1065989847715741E-2</v>
      </c>
      <c r="L1289" t="s">
        <v>607</v>
      </c>
    </row>
    <row r="1290" spans="1:12" x14ac:dyDescent="0.25">
      <c r="A1290">
        <v>525</v>
      </c>
      <c r="B1290">
        <v>16</v>
      </c>
      <c r="C1290" t="s">
        <v>116</v>
      </c>
      <c r="D1290" t="s">
        <v>620</v>
      </c>
      <c r="E1290">
        <v>19</v>
      </c>
      <c r="F1290">
        <v>31</v>
      </c>
      <c r="G1290">
        <v>3</v>
      </c>
      <c r="H1290">
        <v>40</v>
      </c>
      <c r="I1290">
        <f>Cocina[[#This Row],[Precio Unitario]]*Cocina[[#This Row],[Cantidad Ordenada]]</f>
        <v>93</v>
      </c>
      <c r="J1290">
        <f>(Cocina[[#This Row],[Precio Unitario]]-Cocina[[#This Row],[Costo Unitario]])*Cocina[[#This Row],[Cantidad Ordenada]]</f>
        <v>36</v>
      </c>
      <c r="K1290" s="4">
        <f>Cocina[[#This Row],[Ganancia neta]]/_xlfn.XLOOKUP(Cocina[[#This Row],[Número de Orden]],Sala[Número de Orden],Sala[Monto total],"fracaso",0,1)</f>
        <v>0.18274111675126903</v>
      </c>
      <c r="L1290" t="s">
        <v>608</v>
      </c>
    </row>
    <row r="1291" spans="1:12" x14ac:dyDescent="0.25">
      <c r="A1291">
        <v>526</v>
      </c>
      <c r="B1291">
        <v>4</v>
      </c>
      <c r="C1291" t="s">
        <v>261</v>
      </c>
      <c r="D1291" t="s">
        <v>625</v>
      </c>
      <c r="E1291">
        <v>20</v>
      </c>
      <c r="F1291">
        <v>33</v>
      </c>
      <c r="G1291">
        <v>1</v>
      </c>
      <c r="H1291">
        <v>22</v>
      </c>
      <c r="I1291">
        <f>Cocina[[#This Row],[Precio Unitario]]*Cocina[[#This Row],[Cantidad Ordenada]]</f>
        <v>33</v>
      </c>
      <c r="J1291">
        <f>(Cocina[[#This Row],[Precio Unitario]]-Cocina[[#This Row],[Costo Unitario]])*Cocina[[#This Row],[Cantidad Ordenada]]</f>
        <v>13</v>
      </c>
      <c r="K1291" s="4">
        <f>Cocina[[#This Row],[Ganancia neta]]/_xlfn.XLOOKUP(Cocina[[#This Row],[Número de Orden]],Sala[Número de Orden],Sala[Monto total],"fracaso",0,1)</f>
        <v>0.39393939393939392</v>
      </c>
      <c r="L1291" t="s">
        <v>607</v>
      </c>
    </row>
    <row r="1292" spans="1:12" x14ac:dyDescent="0.25">
      <c r="A1292">
        <v>527</v>
      </c>
      <c r="B1292">
        <v>19</v>
      </c>
      <c r="C1292" t="s">
        <v>106</v>
      </c>
      <c r="D1292" t="s">
        <v>621</v>
      </c>
      <c r="E1292">
        <v>16</v>
      </c>
      <c r="F1292">
        <v>27</v>
      </c>
      <c r="G1292">
        <v>2</v>
      </c>
      <c r="H1292">
        <v>31</v>
      </c>
      <c r="I1292">
        <f>Cocina[[#This Row],[Precio Unitario]]*Cocina[[#This Row],[Cantidad Ordenada]]</f>
        <v>54</v>
      </c>
      <c r="J1292">
        <f>(Cocina[[#This Row],[Precio Unitario]]-Cocina[[#This Row],[Costo Unitario]])*Cocina[[#This Row],[Cantidad Ordenada]]</f>
        <v>22</v>
      </c>
      <c r="K1292" s="4">
        <f>Cocina[[#This Row],[Ganancia neta]]/_xlfn.XLOOKUP(Cocina[[#This Row],[Número de Orden]],Sala[Número de Orden],Sala[Monto total],"fracaso",0,1)</f>
        <v>0.40740740740740738</v>
      </c>
      <c r="L1292" t="s">
        <v>607</v>
      </c>
    </row>
    <row r="1293" spans="1:12" x14ac:dyDescent="0.25">
      <c r="A1293">
        <v>528</v>
      </c>
      <c r="B1293">
        <v>14</v>
      </c>
      <c r="C1293" t="s">
        <v>146</v>
      </c>
      <c r="D1293" t="s">
        <v>632</v>
      </c>
      <c r="E1293">
        <v>12</v>
      </c>
      <c r="F1293">
        <v>20</v>
      </c>
      <c r="G1293">
        <v>1</v>
      </c>
      <c r="H1293">
        <v>29</v>
      </c>
      <c r="I1293">
        <f>Cocina[[#This Row],[Precio Unitario]]*Cocina[[#This Row],[Cantidad Ordenada]]</f>
        <v>20</v>
      </c>
      <c r="J1293">
        <f>(Cocina[[#This Row],[Precio Unitario]]-Cocina[[#This Row],[Costo Unitario]])*Cocina[[#This Row],[Cantidad Ordenada]]</f>
        <v>8</v>
      </c>
      <c r="K1293" s="4">
        <f>Cocina[[#This Row],[Ganancia neta]]/_xlfn.XLOOKUP(Cocina[[#This Row],[Número de Orden]],Sala[Número de Orden],Sala[Monto total],"fracaso",0,1)</f>
        <v>0.10256410256410256</v>
      </c>
      <c r="L1293" t="s">
        <v>607</v>
      </c>
    </row>
    <row r="1294" spans="1:12" x14ac:dyDescent="0.25">
      <c r="A1294">
        <v>528</v>
      </c>
      <c r="B1294">
        <v>14</v>
      </c>
      <c r="C1294" t="s">
        <v>48</v>
      </c>
      <c r="D1294" t="s">
        <v>622</v>
      </c>
      <c r="E1294">
        <v>25</v>
      </c>
      <c r="F1294">
        <v>40</v>
      </c>
      <c r="G1294">
        <v>1</v>
      </c>
      <c r="H1294">
        <v>47</v>
      </c>
      <c r="I1294">
        <f>Cocina[[#This Row],[Precio Unitario]]*Cocina[[#This Row],[Cantidad Ordenada]]</f>
        <v>40</v>
      </c>
      <c r="J1294">
        <f>(Cocina[[#This Row],[Precio Unitario]]-Cocina[[#This Row],[Costo Unitario]])*Cocina[[#This Row],[Cantidad Ordenada]]</f>
        <v>15</v>
      </c>
      <c r="K1294" s="4">
        <f>Cocina[[#This Row],[Ganancia neta]]/_xlfn.XLOOKUP(Cocina[[#This Row],[Número de Orden]],Sala[Número de Orden],Sala[Monto total],"fracaso",0,1)</f>
        <v>0.19230769230769232</v>
      </c>
      <c r="L1294" t="s">
        <v>607</v>
      </c>
    </row>
    <row r="1295" spans="1:12" x14ac:dyDescent="0.25">
      <c r="A1295">
        <v>528</v>
      </c>
      <c r="B1295">
        <v>14</v>
      </c>
      <c r="C1295" t="s">
        <v>79</v>
      </c>
      <c r="D1295" t="s">
        <v>635</v>
      </c>
      <c r="E1295">
        <v>10</v>
      </c>
      <c r="F1295">
        <v>18</v>
      </c>
      <c r="G1295">
        <v>1</v>
      </c>
      <c r="H1295">
        <v>45</v>
      </c>
      <c r="I1295">
        <f>Cocina[[#This Row],[Precio Unitario]]*Cocina[[#This Row],[Cantidad Ordenada]]</f>
        <v>18</v>
      </c>
      <c r="J1295">
        <f>(Cocina[[#This Row],[Precio Unitario]]-Cocina[[#This Row],[Costo Unitario]])*Cocina[[#This Row],[Cantidad Ordenada]]</f>
        <v>8</v>
      </c>
      <c r="K1295" s="4">
        <f>Cocina[[#This Row],[Ganancia neta]]/_xlfn.XLOOKUP(Cocina[[#This Row],[Número de Orden]],Sala[Número de Orden],Sala[Monto total],"fracaso",0,1)</f>
        <v>0.10256410256410256</v>
      </c>
      <c r="L1295" t="s">
        <v>608</v>
      </c>
    </row>
    <row r="1296" spans="1:12" x14ac:dyDescent="0.25">
      <c r="A1296">
        <v>529</v>
      </c>
      <c r="B1296">
        <v>1</v>
      </c>
      <c r="C1296" t="s">
        <v>55</v>
      </c>
      <c r="D1296" t="s">
        <v>631</v>
      </c>
      <c r="E1296">
        <v>20</v>
      </c>
      <c r="F1296">
        <v>34</v>
      </c>
      <c r="G1296">
        <v>1</v>
      </c>
      <c r="H1296">
        <v>24</v>
      </c>
      <c r="I1296">
        <f>Cocina[[#This Row],[Precio Unitario]]*Cocina[[#This Row],[Cantidad Ordenada]]</f>
        <v>34</v>
      </c>
      <c r="J1296">
        <f>(Cocina[[#This Row],[Precio Unitario]]-Cocina[[#This Row],[Costo Unitario]])*Cocina[[#This Row],[Cantidad Ordenada]]</f>
        <v>14</v>
      </c>
      <c r="K1296" s="4">
        <f>Cocina[[#This Row],[Ganancia neta]]/_xlfn.XLOOKUP(Cocina[[#This Row],[Número de Orden]],Sala[Número de Orden],Sala[Monto total],"fracaso",0,1)</f>
        <v>6.7307692307692304E-2</v>
      </c>
      <c r="L1296" t="s">
        <v>608</v>
      </c>
    </row>
    <row r="1297" spans="1:12" x14ac:dyDescent="0.25">
      <c r="A1297">
        <v>529</v>
      </c>
      <c r="B1297">
        <v>1</v>
      </c>
      <c r="C1297" t="s">
        <v>73</v>
      </c>
      <c r="D1297" t="s">
        <v>623</v>
      </c>
      <c r="E1297">
        <v>22</v>
      </c>
      <c r="F1297">
        <v>36</v>
      </c>
      <c r="G1297">
        <v>2</v>
      </c>
      <c r="H1297">
        <v>51</v>
      </c>
      <c r="I1297">
        <f>Cocina[[#This Row],[Precio Unitario]]*Cocina[[#This Row],[Cantidad Ordenada]]</f>
        <v>72</v>
      </c>
      <c r="J1297">
        <f>(Cocina[[#This Row],[Precio Unitario]]-Cocina[[#This Row],[Costo Unitario]])*Cocina[[#This Row],[Cantidad Ordenada]]</f>
        <v>28</v>
      </c>
      <c r="K1297" s="4">
        <f>Cocina[[#This Row],[Ganancia neta]]/_xlfn.XLOOKUP(Cocina[[#This Row],[Número de Orden]],Sala[Número de Orden],Sala[Monto total],"fracaso",0,1)</f>
        <v>0.13461538461538461</v>
      </c>
      <c r="L1297" t="s">
        <v>607</v>
      </c>
    </row>
    <row r="1298" spans="1:12" x14ac:dyDescent="0.25">
      <c r="A1298">
        <v>529</v>
      </c>
      <c r="B1298">
        <v>1</v>
      </c>
      <c r="C1298" t="s">
        <v>200</v>
      </c>
      <c r="D1298" t="s">
        <v>633</v>
      </c>
      <c r="E1298">
        <v>14</v>
      </c>
      <c r="F1298">
        <v>23</v>
      </c>
      <c r="G1298">
        <v>2</v>
      </c>
      <c r="H1298">
        <v>27</v>
      </c>
      <c r="I1298">
        <f>Cocina[[#This Row],[Precio Unitario]]*Cocina[[#This Row],[Cantidad Ordenada]]</f>
        <v>46</v>
      </c>
      <c r="J1298">
        <f>(Cocina[[#This Row],[Precio Unitario]]-Cocina[[#This Row],[Costo Unitario]])*Cocina[[#This Row],[Cantidad Ordenada]]</f>
        <v>18</v>
      </c>
      <c r="K1298" s="4">
        <f>Cocina[[#This Row],[Ganancia neta]]/_xlfn.XLOOKUP(Cocina[[#This Row],[Número de Orden]],Sala[Número de Orden],Sala[Monto total],"fracaso",0,1)</f>
        <v>8.6538461538461536E-2</v>
      </c>
      <c r="L1298" t="s">
        <v>608</v>
      </c>
    </row>
    <row r="1299" spans="1:12" x14ac:dyDescent="0.25">
      <c r="A1299">
        <v>529</v>
      </c>
      <c r="B1299">
        <v>1</v>
      </c>
      <c r="C1299" t="s">
        <v>42</v>
      </c>
      <c r="D1299" t="s">
        <v>626</v>
      </c>
      <c r="E1299">
        <v>16</v>
      </c>
      <c r="F1299">
        <v>28</v>
      </c>
      <c r="G1299">
        <v>2</v>
      </c>
      <c r="H1299">
        <v>55</v>
      </c>
      <c r="I1299">
        <f>Cocina[[#This Row],[Precio Unitario]]*Cocina[[#This Row],[Cantidad Ordenada]]</f>
        <v>56</v>
      </c>
      <c r="J1299">
        <f>(Cocina[[#This Row],[Precio Unitario]]-Cocina[[#This Row],[Costo Unitario]])*Cocina[[#This Row],[Cantidad Ordenada]]</f>
        <v>24</v>
      </c>
      <c r="K1299" s="4">
        <f>Cocina[[#This Row],[Ganancia neta]]/_xlfn.XLOOKUP(Cocina[[#This Row],[Número de Orden]],Sala[Número de Orden],Sala[Monto total],"fracaso",0,1)</f>
        <v>0.11538461538461539</v>
      </c>
      <c r="L1299" t="s">
        <v>607</v>
      </c>
    </row>
    <row r="1300" spans="1:12" x14ac:dyDescent="0.25">
      <c r="A1300">
        <v>530</v>
      </c>
      <c r="B1300">
        <v>7</v>
      </c>
      <c r="C1300" t="s">
        <v>79</v>
      </c>
      <c r="D1300" t="s">
        <v>635</v>
      </c>
      <c r="E1300">
        <v>10</v>
      </c>
      <c r="F1300">
        <v>18</v>
      </c>
      <c r="G1300">
        <v>3</v>
      </c>
      <c r="H1300">
        <v>37</v>
      </c>
      <c r="I1300">
        <f>Cocina[[#This Row],[Precio Unitario]]*Cocina[[#This Row],[Cantidad Ordenada]]</f>
        <v>54</v>
      </c>
      <c r="J1300">
        <f>(Cocina[[#This Row],[Precio Unitario]]-Cocina[[#This Row],[Costo Unitario]])*Cocina[[#This Row],[Cantidad Ordenada]]</f>
        <v>24</v>
      </c>
      <c r="K1300" s="4">
        <f>Cocina[[#This Row],[Ganancia neta]]/_xlfn.XLOOKUP(Cocina[[#This Row],[Número de Orden]],Sala[Número de Orden],Sala[Monto total],"fracaso",0,1)</f>
        <v>0.15</v>
      </c>
      <c r="L1300" t="s">
        <v>608</v>
      </c>
    </row>
    <row r="1301" spans="1:12" x14ac:dyDescent="0.25">
      <c r="A1301">
        <v>530</v>
      </c>
      <c r="B1301">
        <v>7</v>
      </c>
      <c r="C1301" t="s">
        <v>42</v>
      </c>
      <c r="D1301" t="s">
        <v>626</v>
      </c>
      <c r="E1301">
        <v>16</v>
      </c>
      <c r="F1301">
        <v>28</v>
      </c>
      <c r="G1301">
        <v>2</v>
      </c>
      <c r="H1301">
        <v>50</v>
      </c>
      <c r="I1301">
        <f>Cocina[[#This Row],[Precio Unitario]]*Cocina[[#This Row],[Cantidad Ordenada]]</f>
        <v>56</v>
      </c>
      <c r="J1301">
        <f>(Cocina[[#This Row],[Precio Unitario]]-Cocina[[#This Row],[Costo Unitario]])*Cocina[[#This Row],[Cantidad Ordenada]]</f>
        <v>24</v>
      </c>
      <c r="K1301" s="4">
        <f>Cocina[[#This Row],[Ganancia neta]]/_xlfn.XLOOKUP(Cocina[[#This Row],[Número de Orden]],Sala[Número de Orden],Sala[Monto total],"fracaso",0,1)</f>
        <v>0.15</v>
      </c>
      <c r="L1301" t="s">
        <v>608</v>
      </c>
    </row>
    <row r="1302" spans="1:12" x14ac:dyDescent="0.25">
      <c r="A1302">
        <v>530</v>
      </c>
      <c r="B1302">
        <v>7</v>
      </c>
      <c r="C1302" t="s">
        <v>122</v>
      </c>
      <c r="D1302" t="s">
        <v>637</v>
      </c>
      <c r="E1302">
        <v>15</v>
      </c>
      <c r="F1302">
        <v>25</v>
      </c>
      <c r="G1302">
        <v>2</v>
      </c>
      <c r="H1302">
        <v>19</v>
      </c>
      <c r="I1302">
        <f>Cocina[[#This Row],[Precio Unitario]]*Cocina[[#This Row],[Cantidad Ordenada]]</f>
        <v>50</v>
      </c>
      <c r="J1302">
        <f>(Cocina[[#This Row],[Precio Unitario]]-Cocina[[#This Row],[Costo Unitario]])*Cocina[[#This Row],[Cantidad Ordenada]]</f>
        <v>20</v>
      </c>
      <c r="K1302" s="4">
        <f>Cocina[[#This Row],[Ganancia neta]]/_xlfn.XLOOKUP(Cocina[[#This Row],[Número de Orden]],Sala[Número de Orden],Sala[Monto total],"fracaso",0,1)</f>
        <v>0.125</v>
      </c>
      <c r="L1302" t="s">
        <v>607</v>
      </c>
    </row>
    <row r="1303" spans="1:12" x14ac:dyDescent="0.25">
      <c r="A1303">
        <v>531</v>
      </c>
      <c r="B1303">
        <v>9</v>
      </c>
      <c r="C1303" t="s">
        <v>70</v>
      </c>
      <c r="D1303" t="s">
        <v>634</v>
      </c>
      <c r="E1303">
        <v>13</v>
      </c>
      <c r="F1303">
        <v>21</v>
      </c>
      <c r="G1303">
        <v>3</v>
      </c>
      <c r="H1303">
        <v>41</v>
      </c>
      <c r="I1303">
        <f>Cocina[[#This Row],[Precio Unitario]]*Cocina[[#This Row],[Cantidad Ordenada]]</f>
        <v>63</v>
      </c>
      <c r="J1303">
        <f>(Cocina[[#This Row],[Precio Unitario]]-Cocina[[#This Row],[Costo Unitario]])*Cocina[[#This Row],[Cantidad Ordenada]]</f>
        <v>24</v>
      </c>
      <c r="K1303" s="4">
        <f>Cocina[[#This Row],[Ganancia neta]]/_xlfn.XLOOKUP(Cocina[[#This Row],[Número de Orden]],Sala[Número de Orden],Sala[Monto total],"fracaso",0,1)</f>
        <v>9.8360655737704916E-2</v>
      </c>
      <c r="L1303" t="s">
        <v>607</v>
      </c>
    </row>
    <row r="1304" spans="1:12" x14ac:dyDescent="0.25">
      <c r="A1304">
        <v>531</v>
      </c>
      <c r="B1304">
        <v>9</v>
      </c>
      <c r="C1304" t="s">
        <v>48</v>
      </c>
      <c r="D1304" t="s">
        <v>622</v>
      </c>
      <c r="E1304">
        <v>25</v>
      </c>
      <c r="F1304">
        <v>40</v>
      </c>
      <c r="G1304">
        <v>1</v>
      </c>
      <c r="H1304">
        <v>43</v>
      </c>
      <c r="I1304">
        <f>Cocina[[#This Row],[Precio Unitario]]*Cocina[[#This Row],[Cantidad Ordenada]]</f>
        <v>40</v>
      </c>
      <c r="J1304">
        <f>(Cocina[[#This Row],[Precio Unitario]]-Cocina[[#This Row],[Costo Unitario]])*Cocina[[#This Row],[Cantidad Ordenada]]</f>
        <v>15</v>
      </c>
      <c r="K1304" s="4">
        <f>Cocina[[#This Row],[Ganancia neta]]/_xlfn.XLOOKUP(Cocina[[#This Row],[Número de Orden]],Sala[Número de Orden],Sala[Monto total],"fracaso",0,1)</f>
        <v>6.1475409836065573E-2</v>
      </c>
      <c r="L1304" t="s">
        <v>607</v>
      </c>
    </row>
    <row r="1305" spans="1:12" x14ac:dyDescent="0.25">
      <c r="A1305">
        <v>531</v>
      </c>
      <c r="B1305">
        <v>9</v>
      </c>
      <c r="C1305" t="s">
        <v>79</v>
      </c>
      <c r="D1305" t="s">
        <v>635</v>
      </c>
      <c r="E1305">
        <v>10</v>
      </c>
      <c r="F1305">
        <v>18</v>
      </c>
      <c r="G1305">
        <v>3</v>
      </c>
      <c r="H1305">
        <v>56</v>
      </c>
      <c r="I1305">
        <f>Cocina[[#This Row],[Precio Unitario]]*Cocina[[#This Row],[Cantidad Ordenada]]</f>
        <v>54</v>
      </c>
      <c r="J1305">
        <f>(Cocina[[#This Row],[Precio Unitario]]-Cocina[[#This Row],[Costo Unitario]])*Cocina[[#This Row],[Cantidad Ordenada]]</f>
        <v>24</v>
      </c>
      <c r="K1305" s="4">
        <f>Cocina[[#This Row],[Ganancia neta]]/_xlfn.XLOOKUP(Cocina[[#This Row],[Número de Orden]],Sala[Número de Orden],Sala[Monto total],"fracaso",0,1)</f>
        <v>9.8360655737704916E-2</v>
      </c>
      <c r="L1305" t="s">
        <v>608</v>
      </c>
    </row>
    <row r="1306" spans="1:12" x14ac:dyDescent="0.25">
      <c r="A1306">
        <v>531</v>
      </c>
      <c r="B1306">
        <v>9</v>
      </c>
      <c r="C1306" t="s">
        <v>38</v>
      </c>
      <c r="D1306" t="s">
        <v>624</v>
      </c>
      <c r="E1306">
        <v>17</v>
      </c>
      <c r="F1306">
        <v>29</v>
      </c>
      <c r="G1306">
        <v>3</v>
      </c>
      <c r="H1306">
        <v>59</v>
      </c>
      <c r="I1306">
        <f>Cocina[[#This Row],[Precio Unitario]]*Cocina[[#This Row],[Cantidad Ordenada]]</f>
        <v>87</v>
      </c>
      <c r="J1306">
        <f>(Cocina[[#This Row],[Precio Unitario]]-Cocina[[#This Row],[Costo Unitario]])*Cocina[[#This Row],[Cantidad Ordenada]]</f>
        <v>36</v>
      </c>
      <c r="K1306" s="4">
        <f>Cocina[[#This Row],[Ganancia neta]]/_xlfn.XLOOKUP(Cocina[[#This Row],[Número de Orden]],Sala[Número de Orden],Sala[Monto total],"fracaso",0,1)</f>
        <v>0.14754098360655737</v>
      </c>
      <c r="L1306" t="s">
        <v>608</v>
      </c>
    </row>
    <row r="1307" spans="1:12" x14ac:dyDescent="0.25">
      <c r="A1307">
        <v>532</v>
      </c>
      <c r="B1307">
        <v>13</v>
      </c>
      <c r="C1307" t="s">
        <v>70</v>
      </c>
      <c r="D1307" t="s">
        <v>634</v>
      </c>
      <c r="E1307">
        <v>13</v>
      </c>
      <c r="F1307">
        <v>21</v>
      </c>
      <c r="G1307">
        <v>1</v>
      </c>
      <c r="H1307">
        <v>24</v>
      </c>
      <c r="I1307">
        <f>Cocina[[#This Row],[Precio Unitario]]*Cocina[[#This Row],[Cantidad Ordenada]]</f>
        <v>21</v>
      </c>
      <c r="J1307">
        <f>(Cocina[[#This Row],[Precio Unitario]]-Cocina[[#This Row],[Costo Unitario]])*Cocina[[#This Row],[Cantidad Ordenada]]</f>
        <v>8</v>
      </c>
      <c r="K1307" s="4">
        <f>Cocina[[#This Row],[Ganancia neta]]/_xlfn.XLOOKUP(Cocina[[#This Row],[Número de Orden]],Sala[Número de Orden],Sala[Monto total],"fracaso",0,1)</f>
        <v>5.8394160583941604E-2</v>
      </c>
      <c r="L1307" t="s">
        <v>608</v>
      </c>
    </row>
    <row r="1308" spans="1:12" x14ac:dyDescent="0.25">
      <c r="A1308">
        <v>532</v>
      </c>
      <c r="B1308">
        <v>13</v>
      </c>
      <c r="C1308" t="s">
        <v>155</v>
      </c>
      <c r="D1308" t="s">
        <v>636</v>
      </c>
      <c r="E1308">
        <v>15</v>
      </c>
      <c r="F1308">
        <v>26</v>
      </c>
      <c r="G1308">
        <v>2</v>
      </c>
      <c r="H1308">
        <v>28</v>
      </c>
      <c r="I1308">
        <f>Cocina[[#This Row],[Precio Unitario]]*Cocina[[#This Row],[Cantidad Ordenada]]</f>
        <v>52</v>
      </c>
      <c r="J1308">
        <f>(Cocina[[#This Row],[Precio Unitario]]-Cocina[[#This Row],[Costo Unitario]])*Cocina[[#This Row],[Cantidad Ordenada]]</f>
        <v>22</v>
      </c>
      <c r="K1308" s="4">
        <f>Cocina[[#This Row],[Ganancia neta]]/_xlfn.XLOOKUP(Cocina[[#This Row],[Número de Orden]],Sala[Número de Orden],Sala[Monto total],"fracaso",0,1)</f>
        <v>0.16058394160583941</v>
      </c>
      <c r="L1308" t="s">
        <v>607</v>
      </c>
    </row>
    <row r="1309" spans="1:12" x14ac:dyDescent="0.25">
      <c r="A1309">
        <v>532</v>
      </c>
      <c r="B1309">
        <v>13</v>
      </c>
      <c r="C1309" t="s">
        <v>247</v>
      </c>
      <c r="D1309" t="s">
        <v>629</v>
      </c>
      <c r="E1309">
        <v>19</v>
      </c>
      <c r="F1309">
        <v>32</v>
      </c>
      <c r="G1309">
        <v>2</v>
      </c>
      <c r="H1309">
        <v>7</v>
      </c>
      <c r="I1309">
        <f>Cocina[[#This Row],[Precio Unitario]]*Cocina[[#This Row],[Cantidad Ordenada]]</f>
        <v>64</v>
      </c>
      <c r="J1309">
        <f>(Cocina[[#This Row],[Precio Unitario]]-Cocina[[#This Row],[Costo Unitario]])*Cocina[[#This Row],[Cantidad Ordenada]]</f>
        <v>26</v>
      </c>
      <c r="K1309" s="4">
        <f>Cocina[[#This Row],[Ganancia neta]]/_xlfn.XLOOKUP(Cocina[[#This Row],[Número de Orden]],Sala[Número de Orden],Sala[Monto total],"fracaso",0,1)</f>
        <v>0.18978102189781021</v>
      </c>
      <c r="L1309" t="s">
        <v>608</v>
      </c>
    </row>
    <row r="1310" spans="1:12" x14ac:dyDescent="0.25">
      <c r="A1310">
        <v>533</v>
      </c>
      <c r="B1310">
        <v>1</v>
      </c>
      <c r="C1310" t="s">
        <v>146</v>
      </c>
      <c r="D1310" t="s">
        <v>632</v>
      </c>
      <c r="E1310">
        <v>12</v>
      </c>
      <c r="F1310">
        <v>20</v>
      </c>
      <c r="G1310">
        <v>1</v>
      </c>
      <c r="H1310">
        <v>34</v>
      </c>
      <c r="I1310">
        <f>Cocina[[#This Row],[Precio Unitario]]*Cocina[[#This Row],[Cantidad Ordenada]]</f>
        <v>20</v>
      </c>
      <c r="J1310">
        <f>(Cocina[[#This Row],[Precio Unitario]]-Cocina[[#This Row],[Costo Unitario]])*Cocina[[#This Row],[Cantidad Ordenada]]</f>
        <v>8</v>
      </c>
      <c r="K1310" s="4">
        <f>Cocina[[#This Row],[Ganancia neta]]/_xlfn.XLOOKUP(Cocina[[#This Row],[Número de Orden]],Sala[Número de Orden],Sala[Monto total],"fracaso",0,1)</f>
        <v>0.1951219512195122</v>
      </c>
      <c r="L1310" t="s">
        <v>607</v>
      </c>
    </row>
    <row r="1311" spans="1:12" x14ac:dyDescent="0.25">
      <c r="A1311">
        <v>533</v>
      </c>
      <c r="B1311">
        <v>1</v>
      </c>
      <c r="C1311" t="s">
        <v>70</v>
      </c>
      <c r="D1311" t="s">
        <v>634</v>
      </c>
      <c r="E1311">
        <v>13</v>
      </c>
      <c r="F1311">
        <v>21</v>
      </c>
      <c r="G1311">
        <v>1</v>
      </c>
      <c r="H1311">
        <v>14</v>
      </c>
      <c r="I1311">
        <f>Cocina[[#This Row],[Precio Unitario]]*Cocina[[#This Row],[Cantidad Ordenada]]</f>
        <v>21</v>
      </c>
      <c r="J1311">
        <f>(Cocina[[#This Row],[Precio Unitario]]-Cocina[[#This Row],[Costo Unitario]])*Cocina[[#This Row],[Cantidad Ordenada]]</f>
        <v>8</v>
      </c>
      <c r="K1311" s="4">
        <f>Cocina[[#This Row],[Ganancia neta]]/_xlfn.XLOOKUP(Cocina[[#This Row],[Número de Orden]],Sala[Número de Orden],Sala[Monto total],"fracaso",0,1)</f>
        <v>0.1951219512195122</v>
      </c>
      <c r="L1311" t="s">
        <v>608</v>
      </c>
    </row>
    <row r="1312" spans="1:12" x14ac:dyDescent="0.25">
      <c r="A1312">
        <v>534</v>
      </c>
      <c r="B1312">
        <v>1</v>
      </c>
      <c r="C1312" t="s">
        <v>158</v>
      </c>
      <c r="D1312" t="s">
        <v>617</v>
      </c>
      <c r="E1312">
        <v>14</v>
      </c>
      <c r="F1312">
        <v>24</v>
      </c>
      <c r="G1312">
        <v>2</v>
      </c>
      <c r="H1312">
        <v>56</v>
      </c>
      <c r="I1312">
        <f>Cocina[[#This Row],[Precio Unitario]]*Cocina[[#This Row],[Cantidad Ordenada]]</f>
        <v>48</v>
      </c>
      <c r="J1312">
        <f>(Cocina[[#This Row],[Precio Unitario]]-Cocina[[#This Row],[Costo Unitario]])*Cocina[[#This Row],[Cantidad Ordenada]]</f>
        <v>20</v>
      </c>
      <c r="K1312" s="4">
        <f>Cocina[[#This Row],[Ganancia neta]]/_xlfn.XLOOKUP(Cocina[[#This Row],[Número de Orden]],Sala[Número de Orden],Sala[Monto total],"fracaso",0,1)</f>
        <v>0.1360544217687075</v>
      </c>
      <c r="L1312" t="s">
        <v>608</v>
      </c>
    </row>
    <row r="1313" spans="1:12" x14ac:dyDescent="0.25">
      <c r="A1313">
        <v>534</v>
      </c>
      <c r="B1313">
        <v>1</v>
      </c>
      <c r="C1313" t="s">
        <v>38</v>
      </c>
      <c r="D1313" t="s">
        <v>624</v>
      </c>
      <c r="E1313">
        <v>17</v>
      </c>
      <c r="F1313">
        <v>29</v>
      </c>
      <c r="G1313">
        <v>1</v>
      </c>
      <c r="H1313">
        <v>10</v>
      </c>
      <c r="I1313">
        <f>Cocina[[#This Row],[Precio Unitario]]*Cocina[[#This Row],[Cantidad Ordenada]]</f>
        <v>29</v>
      </c>
      <c r="J1313">
        <f>(Cocina[[#This Row],[Precio Unitario]]-Cocina[[#This Row],[Costo Unitario]])*Cocina[[#This Row],[Cantidad Ordenada]]</f>
        <v>12</v>
      </c>
      <c r="K1313" s="4">
        <f>Cocina[[#This Row],[Ganancia neta]]/_xlfn.XLOOKUP(Cocina[[#This Row],[Número de Orden]],Sala[Número de Orden],Sala[Monto total],"fracaso",0,1)</f>
        <v>8.1632653061224483E-2</v>
      </c>
      <c r="L1313" t="s">
        <v>608</v>
      </c>
    </row>
    <row r="1314" spans="1:12" x14ac:dyDescent="0.25">
      <c r="A1314">
        <v>534</v>
      </c>
      <c r="B1314">
        <v>1</v>
      </c>
      <c r="C1314" t="s">
        <v>26</v>
      </c>
      <c r="D1314" t="s">
        <v>628</v>
      </c>
      <c r="E1314">
        <v>21</v>
      </c>
      <c r="F1314">
        <v>35</v>
      </c>
      <c r="G1314">
        <v>2</v>
      </c>
      <c r="H1314">
        <v>10</v>
      </c>
      <c r="I1314">
        <f>Cocina[[#This Row],[Precio Unitario]]*Cocina[[#This Row],[Cantidad Ordenada]]</f>
        <v>70</v>
      </c>
      <c r="J1314">
        <f>(Cocina[[#This Row],[Precio Unitario]]-Cocina[[#This Row],[Costo Unitario]])*Cocina[[#This Row],[Cantidad Ordenada]]</f>
        <v>28</v>
      </c>
      <c r="K1314" s="4">
        <f>Cocina[[#This Row],[Ganancia neta]]/_xlfn.XLOOKUP(Cocina[[#This Row],[Número de Orden]],Sala[Número de Orden],Sala[Monto total],"fracaso",0,1)</f>
        <v>0.19047619047619047</v>
      </c>
      <c r="L1314" t="s">
        <v>607</v>
      </c>
    </row>
    <row r="1315" spans="1:12" x14ac:dyDescent="0.25">
      <c r="A1315">
        <v>535</v>
      </c>
      <c r="B1315">
        <v>15</v>
      </c>
      <c r="C1315" t="s">
        <v>48</v>
      </c>
      <c r="D1315" t="s">
        <v>622</v>
      </c>
      <c r="E1315">
        <v>25</v>
      </c>
      <c r="F1315">
        <v>40</v>
      </c>
      <c r="G1315">
        <v>3</v>
      </c>
      <c r="H1315">
        <v>48</v>
      </c>
      <c r="I1315">
        <f>Cocina[[#This Row],[Precio Unitario]]*Cocina[[#This Row],[Cantidad Ordenada]]</f>
        <v>120</v>
      </c>
      <c r="J1315">
        <f>(Cocina[[#This Row],[Precio Unitario]]-Cocina[[#This Row],[Costo Unitario]])*Cocina[[#This Row],[Cantidad Ordenada]]</f>
        <v>45</v>
      </c>
      <c r="K1315" s="4">
        <f>Cocina[[#This Row],[Ganancia neta]]/_xlfn.XLOOKUP(Cocina[[#This Row],[Número de Orden]],Sala[Número de Orden],Sala[Monto total],"fracaso",0,1)</f>
        <v>0.16304347826086957</v>
      </c>
      <c r="L1315" t="s">
        <v>608</v>
      </c>
    </row>
    <row r="1316" spans="1:12" x14ac:dyDescent="0.25">
      <c r="A1316">
        <v>535</v>
      </c>
      <c r="B1316">
        <v>15</v>
      </c>
      <c r="C1316" t="s">
        <v>38</v>
      </c>
      <c r="D1316" t="s">
        <v>624</v>
      </c>
      <c r="E1316">
        <v>17</v>
      </c>
      <c r="F1316">
        <v>29</v>
      </c>
      <c r="G1316">
        <v>3</v>
      </c>
      <c r="H1316">
        <v>9</v>
      </c>
      <c r="I1316">
        <f>Cocina[[#This Row],[Precio Unitario]]*Cocina[[#This Row],[Cantidad Ordenada]]</f>
        <v>87</v>
      </c>
      <c r="J1316">
        <f>(Cocina[[#This Row],[Precio Unitario]]-Cocina[[#This Row],[Costo Unitario]])*Cocina[[#This Row],[Cantidad Ordenada]]</f>
        <v>36</v>
      </c>
      <c r="K1316" s="4">
        <f>Cocina[[#This Row],[Ganancia neta]]/_xlfn.XLOOKUP(Cocina[[#This Row],[Número de Orden]],Sala[Número de Orden],Sala[Monto total],"fracaso",0,1)</f>
        <v>0.13043478260869565</v>
      </c>
      <c r="L1316" t="s">
        <v>607</v>
      </c>
    </row>
    <row r="1317" spans="1:12" x14ac:dyDescent="0.25">
      <c r="A1317">
        <v>535</v>
      </c>
      <c r="B1317">
        <v>15</v>
      </c>
      <c r="C1317" t="s">
        <v>158</v>
      </c>
      <c r="D1317" t="s">
        <v>617</v>
      </c>
      <c r="E1317">
        <v>14</v>
      </c>
      <c r="F1317">
        <v>24</v>
      </c>
      <c r="G1317">
        <v>2</v>
      </c>
      <c r="H1317">
        <v>42</v>
      </c>
      <c r="I1317">
        <f>Cocina[[#This Row],[Precio Unitario]]*Cocina[[#This Row],[Cantidad Ordenada]]</f>
        <v>48</v>
      </c>
      <c r="J1317">
        <f>(Cocina[[#This Row],[Precio Unitario]]-Cocina[[#This Row],[Costo Unitario]])*Cocina[[#This Row],[Cantidad Ordenada]]</f>
        <v>20</v>
      </c>
      <c r="K1317" s="4">
        <f>Cocina[[#This Row],[Ganancia neta]]/_xlfn.XLOOKUP(Cocina[[#This Row],[Número de Orden]],Sala[Número de Orden],Sala[Monto total],"fracaso",0,1)</f>
        <v>7.2463768115942032E-2</v>
      </c>
      <c r="L1317" t="s">
        <v>607</v>
      </c>
    </row>
    <row r="1318" spans="1:12" x14ac:dyDescent="0.25">
      <c r="A1318">
        <v>535</v>
      </c>
      <c r="B1318">
        <v>15</v>
      </c>
      <c r="C1318" t="s">
        <v>70</v>
      </c>
      <c r="D1318" t="s">
        <v>634</v>
      </c>
      <c r="E1318">
        <v>13</v>
      </c>
      <c r="F1318">
        <v>21</v>
      </c>
      <c r="G1318">
        <v>1</v>
      </c>
      <c r="H1318">
        <v>14</v>
      </c>
      <c r="I1318">
        <f>Cocina[[#This Row],[Precio Unitario]]*Cocina[[#This Row],[Cantidad Ordenada]]</f>
        <v>21</v>
      </c>
      <c r="J1318">
        <f>(Cocina[[#This Row],[Precio Unitario]]-Cocina[[#This Row],[Costo Unitario]])*Cocina[[#This Row],[Cantidad Ordenada]]</f>
        <v>8</v>
      </c>
      <c r="K1318" s="4">
        <f>Cocina[[#This Row],[Ganancia neta]]/_xlfn.XLOOKUP(Cocina[[#This Row],[Número de Orden]],Sala[Número de Orden],Sala[Monto total],"fracaso",0,1)</f>
        <v>2.8985507246376812E-2</v>
      </c>
      <c r="L1318" t="s">
        <v>607</v>
      </c>
    </row>
    <row r="1319" spans="1:12" x14ac:dyDescent="0.25">
      <c r="A1319">
        <v>536</v>
      </c>
      <c r="B1319">
        <v>9</v>
      </c>
      <c r="C1319" t="s">
        <v>79</v>
      </c>
      <c r="D1319" t="s">
        <v>635</v>
      </c>
      <c r="E1319">
        <v>10</v>
      </c>
      <c r="F1319">
        <v>18</v>
      </c>
      <c r="G1319">
        <v>1</v>
      </c>
      <c r="H1319">
        <v>29</v>
      </c>
      <c r="I1319">
        <f>Cocina[[#This Row],[Precio Unitario]]*Cocina[[#This Row],[Cantidad Ordenada]]</f>
        <v>18</v>
      </c>
      <c r="J1319">
        <f>(Cocina[[#This Row],[Precio Unitario]]-Cocina[[#This Row],[Costo Unitario]])*Cocina[[#This Row],[Cantidad Ordenada]]</f>
        <v>8</v>
      </c>
      <c r="K1319" s="4">
        <f>Cocina[[#This Row],[Ganancia neta]]/_xlfn.XLOOKUP(Cocina[[#This Row],[Número de Orden]],Sala[Número de Orden],Sala[Monto total],"fracaso",0,1)</f>
        <v>3.7735849056603772E-2</v>
      </c>
      <c r="L1319" t="s">
        <v>608</v>
      </c>
    </row>
    <row r="1320" spans="1:12" x14ac:dyDescent="0.25">
      <c r="A1320">
        <v>536</v>
      </c>
      <c r="B1320">
        <v>9</v>
      </c>
      <c r="C1320" t="s">
        <v>38</v>
      </c>
      <c r="D1320" t="s">
        <v>624</v>
      </c>
      <c r="E1320">
        <v>17</v>
      </c>
      <c r="F1320">
        <v>29</v>
      </c>
      <c r="G1320">
        <v>2</v>
      </c>
      <c r="H1320">
        <v>52</v>
      </c>
      <c r="I1320">
        <f>Cocina[[#This Row],[Precio Unitario]]*Cocina[[#This Row],[Cantidad Ordenada]]</f>
        <v>58</v>
      </c>
      <c r="J1320">
        <f>(Cocina[[#This Row],[Precio Unitario]]-Cocina[[#This Row],[Costo Unitario]])*Cocina[[#This Row],[Cantidad Ordenada]]</f>
        <v>24</v>
      </c>
      <c r="K1320" s="4">
        <f>Cocina[[#This Row],[Ganancia neta]]/_xlfn.XLOOKUP(Cocina[[#This Row],[Número de Orden]],Sala[Número de Orden],Sala[Monto total],"fracaso",0,1)</f>
        <v>0.11320754716981132</v>
      </c>
      <c r="L1320" t="s">
        <v>607</v>
      </c>
    </row>
    <row r="1321" spans="1:12" x14ac:dyDescent="0.25">
      <c r="A1321">
        <v>536</v>
      </c>
      <c r="B1321">
        <v>9</v>
      </c>
      <c r="C1321" t="s">
        <v>200</v>
      </c>
      <c r="D1321" t="s">
        <v>633</v>
      </c>
      <c r="E1321">
        <v>14</v>
      </c>
      <c r="F1321">
        <v>23</v>
      </c>
      <c r="G1321">
        <v>2</v>
      </c>
      <c r="H1321">
        <v>38</v>
      </c>
      <c r="I1321">
        <f>Cocina[[#This Row],[Precio Unitario]]*Cocina[[#This Row],[Cantidad Ordenada]]</f>
        <v>46</v>
      </c>
      <c r="J1321">
        <f>(Cocina[[#This Row],[Precio Unitario]]-Cocina[[#This Row],[Costo Unitario]])*Cocina[[#This Row],[Cantidad Ordenada]]</f>
        <v>18</v>
      </c>
      <c r="K1321" s="4">
        <f>Cocina[[#This Row],[Ganancia neta]]/_xlfn.XLOOKUP(Cocina[[#This Row],[Número de Orden]],Sala[Número de Orden],Sala[Monto total],"fracaso",0,1)</f>
        <v>8.4905660377358486E-2</v>
      </c>
      <c r="L1321" t="s">
        <v>607</v>
      </c>
    </row>
    <row r="1322" spans="1:12" x14ac:dyDescent="0.25">
      <c r="A1322">
        <v>536</v>
      </c>
      <c r="B1322">
        <v>9</v>
      </c>
      <c r="C1322" t="s">
        <v>68</v>
      </c>
      <c r="D1322" t="s">
        <v>619</v>
      </c>
      <c r="E1322">
        <v>18</v>
      </c>
      <c r="F1322">
        <v>30</v>
      </c>
      <c r="G1322">
        <v>3</v>
      </c>
      <c r="H1322">
        <v>33</v>
      </c>
      <c r="I1322">
        <f>Cocina[[#This Row],[Precio Unitario]]*Cocina[[#This Row],[Cantidad Ordenada]]</f>
        <v>90</v>
      </c>
      <c r="J1322">
        <f>(Cocina[[#This Row],[Precio Unitario]]-Cocina[[#This Row],[Costo Unitario]])*Cocina[[#This Row],[Cantidad Ordenada]]</f>
        <v>36</v>
      </c>
      <c r="K1322" s="4">
        <f>Cocina[[#This Row],[Ganancia neta]]/_xlfn.XLOOKUP(Cocina[[#This Row],[Número de Orden]],Sala[Número de Orden],Sala[Monto total],"fracaso",0,1)</f>
        <v>0.16981132075471697</v>
      </c>
      <c r="L1322" t="s">
        <v>607</v>
      </c>
    </row>
    <row r="1323" spans="1:12" x14ac:dyDescent="0.25">
      <c r="A1323">
        <v>537</v>
      </c>
      <c r="B1323">
        <v>18</v>
      </c>
      <c r="C1323" t="s">
        <v>70</v>
      </c>
      <c r="D1323" t="s">
        <v>634</v>
      </c>
      <c r="E1323">
        <v>13</v>
      </c>
      <c r="F1323">
        <v>21</v>
      </c>
      <c r="G1323">
        <v>3</v>
      </c>
      <c r="H1323">
        <v>21</v>
      </c>
      <c r="I1323">
        <f>Cocina[[#This Row],[Precio Unitario]]*Cocina[[#This Row],[Cantidad Ordenada]]</f>
        <v>63</v>
      </c>
      <c r="J1323">
        <f>(Cocina[[#This Row],[Precio Unitario]]-Cocina[[#This Row],[Costo Unitario]])*Cocina[[#This Row],[Cantidad Ordenada]]</f>
        <v>24</v>
      </c>
      <c r="K1323" s="4">
        <f>Cocina[[#This Row],[Ganancia neta]]/_xlfn.XLOOKUP(Cocina[[#This Row],[Número de Orden]],Sala[Número de Orden],Sala[Monto total],"fracaso",0,1)</f>
        <v>0.38095238095238093</v>
      </c>
      <c r="L1323" t="s">
        <v>608</v>
      </c>
    </row>
    <row r="1324" spans="1:12" x14ac:dyDescent="0.25">
      <c r="A1324">
        <v>538</v>
      </c>
      <c r="B1324">
        <v>14</v>
      </c>
      <c r="C1324" t="s">
        <v>68</v>
      </c>
      <c r="D1324" t="s">
        <v>619</v>
      </c>
      <c r="E1324">
        <v>18</v>
      </c>
      <c r="F1324">
        <v>30</v>
      </c>
      <c r="G1324">
        <v>1</v>
      </c>
      <c r="H1324">
        <v>55</v>
      </c>
      <c r="I1324">
        <f>Cocina[[#This Row],[Precio Unitario]]*Cocina[[#This Row],[Cantidad Ordenada]]</f>
        <v>30</v>
      </c>
      <c r="J1324">
        <f>(Cocina[[#This Row],[Precio Unitario]]-Cocina[[#This Row],[Costo Unitario]])*Cocina[[#This Row],[Cantidad Ordenada]]</f>
        <v>12</v>
      </c>
      <c r="K1324" s="4">
        <f>Cocina[[#This Row],[Ganancia neta]]/_xlfn.XLOOKUP(Cocina[[#This Row],[Número de Orden]],Sala[Número de Orden],Sala[Monto total],"fracaso",0,1)</f>
        <v>8.4507042253521125E-2</v>
      </c>
      <c r="L1324" t="s">
        <v>608</v>
      </c>
    </row>
    <row r="1325" spans="1:12" x14ac:dyDescent="0.25">
      <c r="A1325">
        <v>538</v>
      </c>
      <c r="B1325">
        <v>14</v>
      </c>
      <c r="C1325" t="s">
        <v>200</v>
      </c>
      <c r="D1325" t="s">
        <v>633</v>
      </c>
      <c r="E1325">
        <v>14</v>
      </c>
      <c r="F1325">
        <v>23</v>
      </c>
      <c r="G1325">
        <v>1</v>
      </c>
      <c r="H1325">
        <v>39</v>
      </c>
      <c r="I1325">
        <f>Cocina[[#This Row],[Precio Unitario]]*Cocina[[#This Row],[Cantidad Ordenada]]</f>
        <v>23</v>
      </c>
      <c r="J1325">
        <f>(Cocina[[#This Row],[Precio Unitario]]-Cocina[[#This Row],[Costo Unitario]])*Cocina[[#This Row],[Cantidad Ordenada]]</f>
        <v>9</v>
      </c>
      <c r="K1325" s="4">
        <f>Cocina[[#This Row],[Ganancia neta]]/_xlfn.XLOOKUP(Cocina[[#This Row],[Número de Orden]],Sala[Número de Orden],Sala[Monto total],"fracaso",0,1)</f>
        <v>6.3380281690140844E-2</v>
      </c>
      <c r="L1325" t="s">
        <v>607</v>
      </c>
    </row>
    <row r="1326" spans="1:12" x14ac:dyDescent="0.25">
      <c r="A1326">
        <v>538</v>
      </c>
      <c r="B1326">
        <v>14</v>
      </c>
      <c r="C1326" t="s">
        <v>261</v>
      </c>
      <c r="D1326" t="s">
        <v>625</v>
      </c>
      <c r="E1326">
        <v>20</v>
      </c>
      <c r="F1326">
        <v>33</v>
      </c>
      <c r="G1326">
        <v>1</v>
      </c>
      <c r="H1326">
        <v>58</v>
      </c>
      <c r="I1326">
        <f>Cocina[[#This Row],[Precio Unitario]]*Cocina[[#This Row],[Cantidad Ordenada]]</f>
        <v>33</v>
      </c>
      <c r="J1326">
        <f>(Cocina[[#This Row],[Precio Unitario]]-Cocina[[#This Row],[Costo Unitario]])*Cocina[[#This Row],[Cantidad Ordenada]]</f>
        <v>13</v>
      </c>
      <c r="K1326" s="4">
        <f>Cocina[[#This Row],[Ganancia neta]]/_xlfn.XLOOKUP(Cocina[[#This Row],[Número de Orden]],Sala[Número de Orden],Sala[Monto total],"fracaso",0,1)</f>
        <v>9.154929577464789E-2</v>
      </c>
      <c r="L1326" t="s">
        <v>608</v>
      </c>
    </row>
    <row r="1327" spans="1:12" x14ac:dyDescent="0.25">
      <c r="A1327">
        <v>538</v>
      </c>
      <c r="B1327">
        <v>14</v>
      </c>
      <c r="C1327" t="s">
        <v>42</v>
      </c>
      <c r="D1327" t="s">
        <v>626</v>
      </c>
      <c r="E1327">
        <v>16</v>
      </c>
      <c r="F1327">
        <v>28</v>
      </c>
      <c r="G1327">
        <v>2</v>
      </c>
      <c r="H1327">
        <v>46</v>
      </c>
      <c r="I1327">
        <f>Cocina[[#This Row],[Precio Unitario]]*Cocina[[#This Row],[Cantidad Ordenada]]</f>
        <v>56</v>
      </c>
      <c r="J1327">
        <f>(Cocina[[#This Row],[Precio Unitario]]-Cocina[[#This Row],[Costo Unitario]])*Cocina[[#This Row],[Cantidad Ordenada]]</f>
        <v>24</v>
      </c>
      <c r="K1327" s="4">
        <f>Cocina[[#This Row],[Ganancia neta]]/_xlfn.XLOOKUP(Cocina[[#This Row],[Número de Orden]],Sala[Número de Orden],Sala[Monto total],"fracaso",0,1)</f>
        <v>0.16901408450704225</v>
      </c>
      <c r="L1327" t="s">
        <v>607</v>
      </c>
    </row>
    <row r="1328" spans="1:12" x14ac:dyDescent="0.25">
      <c r="A1328">
        <v>539</v>
      </c>
      <c r="B1328">
        <v>18</v>
      </c>
      <c r="C1328" t="s">
        <v>68</v>
      </c>
      <c r="D1328" t="s">
        <v>619</v>
      </c>
      <c r="E1328">
        <v>18</v>
      </c>
      <c r="F1328">
        <v>30</v>
      </c>
      <c r="G1328">
        <v>3</v>
      </c>
      <c r="H1328">
        <v>43</v>
      </c>
      <c r="I1328">
        <f>Cocina[[#This Row],[Precio Unitario]]*Cocina[[#This Row],[Cantidad Ordenada]]</f>
        <v>90</v>
      </c>
      <c r="J1328">
        <f>(Cocina[[#This Row],[Precio Unitario]]-Cocina[[#This Row],[Costo Unitario]])*Cocina[[#This Row],[Cantidad Ordenada]]</f>
        <v>36</v>
      </c>
      <c r="K1328" s="4">
        <f>Cocina[[#This Row],[Ganancia neta]]/_xlfn.XLOOKUP(Cocina[[#This Row],[Número de Orden]],Sala[Número de Orden],Sala[Monto total],"fracaso",0,1)</f>
        <v>0.15</v>
      </c>
      <c r="L1328" t="s">
        <v>608</v>
      </c>
    </row>
    <row r="1329" spans="1:12" x14ac:dyDescent="0.25">
      <c r="A1329">
        <v>539</v>
      </c>
      <c r="B1329">
        <v>18</v>
      </c>
      <c r="C1329" t="s">
        <v>106</v>
      </c>
      <c r="D1329" t="s">
        <v>621</v>
      </c>
      <c r="E1329">
        <v>16</v>
      </c>
      <c r="F1329">
        <v>27</v>
      </c>
      <c r="G1329">
        <v>1</v>
      </c>
      <c r="H1329">
        <v>40</v>
      </c>
      <c r="I1329">
        <f>Cocina[[#This Row],[Precio Unitario]]*Cocina[[#This Row],[Cantidad Ordenada]]</f>
        <v>27</v>
      </c>
      <c r="J1329">
        <f>(Cocina[[#This Row],[Precio Unitario]]-Cocina[[#This Row],[Costo Unitario]])*Cocina[[#This Row],[Cantidad Ordenada]]</f>
        <v>11</v>
      </c>
      <c r="K1329" s="4">
        <f>Cocina[[#This Row],[Ganancia neta]]/_xlfn.XLOOKUP(Cocina[[#This Row],[Número de Orden]],Sala[Número de Orden],Sala[Monto total],"fracaso",0,1)</f>
        <v>4.583333333333333E-2</v>
      </c>
      <c r="L1329" t="s">
        <v>608</v>
      </c>
    </row>
    <row r="1330" spans="1:12" x14ac:dyDescent="0.25">
      <c r="A1330">
        <v>539</v>
      </c>
      <c r="B1330">
        <v>18</v>
      </c>
      <c r="C1330" t="s">
        <v>38</v>
      </c>
      <c r="D1330" t="s">
        <v>624</v>
      </c>
      <c r="E1330">
        <v>17</v>
      </c>
      <c r="F1330">
        <v>29</v>
      </c>
      <c r="G1330">
        <v>3</v>
      </c>
      <c r="H1330">
        <v>18</v>
      </c>
      <c r="I1330">
        <f>Cocina[[#This Row],[Precio Unitario]]*Cocina[[#This Row],[Cantidad Ordenada]]</f>
        <v>87</v>
      </c>
      <c r="J1330">
        <f>(Cocina[[#This Row],[Precio Unitario]]-Cocina[[#This Row],[Costo Unitario]])*Cocina[[#This Row],[Cantidad Ordenada]]</f>
        <v>36</v>
      </c>
      <c r="K1330" s="4">
        <f>Cocina[[#This Row],[Ganancia neta]]/_xlfn.XLOOKUP(Cocina[[#This Row],[Número de Orden]],Sala[Número de Orden],Sala[Monto total],"fracaso",0,1)</f>
        <v>0.15</v>
      </c>
      <c r="L1330" t="s">
        <v>607</v>
      </c>
    </row>
    <row r="1331" spans="1:12" x14ac:dyDescent="0.25">
      <c r="A1331">
        <v>539</v>
      </c>
      <c r="B1331">
        <v>18</v>
      </c>
      <c r="C1331" t="s">
        <v>79</v>
      </c>
      <c r="D1331" t="s">
        <v>635</v>
      </c>
      <c r="E1331">
        <v>10</v>
      </c>
      <c r="F1331">
        <v>18</v>
      </c>
      <c r="G1331">
        <v>2</v>
      </c>
      <c r="H1331">
        <v>28</v>
      </c>
      <c r="I1331">
        <f>Cocina[[#This Row],[Precio Unitario]]*Cocina[[#This Row],[Cantidad Ordenada]]</f>
        <v>36</v>
      </c>
      <c r="J1331">
        <f>(Cocina[[#This Row],[Precio Unitario]]-Cocina[[#This Row],[Costo Unitario]])*Cocina[[#This Row],[Cantidad Ordenada]]</f>
        <v>16</v>
      </c>
      <c r="K1331" s="4">
        <f>Cocina[[#This Row],[Ganancia neta]]/_xlfn.XLOOKUP(Cocina[[#This Row],[Número de Orden]],Sala[Número de Orden],Sala[Monto total],"fracaso",0,1)</f>
        <v>6.6666666666666666E-2</v>
      </c>
      <c r="L1331" t="s">
        <v>607</v>
      </c>
    </row>
    <row r="1332" spans="1:12" x14ac:dyDescent="0.25">
      <c r="A1332">
        <v>540</v>
      </c>
      <c r="B1332">
        <v>6</v>
      </c>
      <c r="C1332" t="s">
        <v>79</v>
      </c>
      <c r="D1332" t="s">
        <v>635</v>
      </c>
      <c r="E1332">
        <v>10</v>
      </c>
      <c r="F1332">
        <v>18</v>
      </c>
      <c r="G1332">
        <v>3</v>
      </c>
      <c r="H1332">
        <v>47</v>
      </c>
      <c r="I1332">
        <f>Cocina[[#This Row],[Precio Unitario]]*Cocina[[#This Row],[Cantidad Ordenada]]</f>
        <v>54</v>
      </c>
      <c r="J1332">
        <f>(Cocina[[#This Row],[Precio Unitario]]-Cocina[[#This Row],[Costo Unitario]])*Cocina[[#This Row],[Cantidad Ordenada]]</f>
        <v>24</v>
      </c>
      <c r="K1332" s="4">
        <f>Cocina[[#This Row],[Ganancia neta]]/_xlfn.XLOOKUP(Cocina[[#This Row],[Número de Orden]],Sala[Número de Orden],Sala[Monto total],"fracaso",0,1)</f>
        <v>0.19354838709677419</v>
      </c>
      <c r="L1332" t="s">
        <v>607</v>
      </c>
    </row>
    <row r="1333" spans="1:12" x14ac:dyDescent="0.25">
      <c r="A1333">
        <v>540</v>
      </c>
      <c r="B1333">
        <v>6</v>
      </c>
      <c r="C1333" t="s">
        <v>26</v>
      </c>
      <c r="D1333" t="s">
        <v>628</v>
      </c>
      <c r="E1333">
        <v>21</v>
      </c>
      <c r="F1333">
        <v>35</v>
      </c>
      <c r="G1333">
        <v>2</v>
      </c>
      <c r="H1333">
        <v>35</v>
      </c>
      <c r="I1333">
        <f>Cocina[[#This Row],[Precio Unitario]]*Cocina[[#This Row],[Cantidad Ordenada]]</f>
        <v>70</v>
      </c>
      <c r="J1333">
        <f>(Cocina[[#This Row],[Precio Unitario]]-Cocina[[#This Row],[Costo Unitario]])*Cocina[[#This Row],[Cantidad Ordenada]]</f>
        <v>28</v>
      </c>
      <c r="K1333" s="4">
        <f>Cocina[[#This Row],[Ganancia neta]]/_xlfn.XLOOKUP(Cocina[[#This Row],[Número de Orden]],Sala[Número de Orden],Sala[Monto total],"fracaso",0,1)</f>
        <v>0.22580645161290322</v>
      </c>
      <c r="L1333" t="s">
        <v>607</v>
      </c>
    </row>
    <row r="1334" spans="1:12" x14ac:dyDescent="0.25">
      <c r="A1334">
        <v>541</v>
      </c>
      <c r="B1334">
        <v>19</v>
      </c>
      <c r="C1334" t="s">
        <v>112</v>
      </c>
      <c r="D1334" t="s">
        <v>627</v>
      </c>
      <c r="E1334">
        <v>11</v>
      </c>
      <c r="F1334">
        <v>19</v>
      </c>
      <c r="G1334">
        <v>2</v>
      </c>
      <c r="H1334">
        <v>31</v>
      </c>
      <c r="I1334">
        <f>Cocina[[#This Row],[Precio Unitario]]*Cocina[[#This Row],[Cantidad Ordenada]]</f>
        <v>38</v>
      </c>
      <c r="J1334">
        <f>(Cocina[[#This Row],[Precio Unitario]]-Cocina[[#This Row],[Costo Unitario]])*Cocina[[#This Row],[Cantidad Ordenada]]</f>
        <v>16</v>
      </c>
      <c r="K1334" s="4">
        <f>Cocina[[#This Row],[Ganancia neta]]/_xlfn.XLOOKUP(Cocina[[#This Row],[Número de Orden]],Sala[Número de Orden],Sala[Monto total],"fracaso",0,1)</f>
        <v>7.9207920792079209E-2</v>
      </c>
      <c r="L1334" t="s">
        <v>607</v>
      </c>
    </row>
    <row r="1335" spans="1:12" x14ac:dyDescent="0.25">
      <c r="A1335">
        <v>541</v>
      </c>
      <c r="B1335">
        <v>19</v>
      </c>
      <c r="C1335" t="s">
        <v>261</v>
      </c>
      <c r="D1335" t="s">
        <v>625</v>
      </c>
      <c r="E1335">
        <v>20</v>
      </c>
      <c r="F1335">
        <v>33</v>
      </c>
      <c r="G1335">
        <v>2</v>
      </c>
      <c r="H1335">
        <v>21</v>
      </c>
      <c r="I1335">
        <f>Cocina[[#This Row],[Precio Unitario]]*Cocina[[#This Row],[Cantidad Ordenada]]</f>
        <v>66</v>
      </c>
      <c r="J1335">
        <f>(Cocina[[#This Row],[Precio Unitario]]-Cocina[[#This Row],[Costo Unitario]])*Cocina[[#This Row],[Cantidad Ordenada]]</f>
        <v>26</v>
      </c>
      <c r="K1335" s="4">
        <f>Cocina[[#This Row],[Ganancia neta]]/_xlfn.XLOOKUP(Cocina[[#This Row],[Número de Orden]],Sala[Número de Orden],Sala[Monto total],"fracaso",0,1)</f>
        <v>0.12871287128712872</v>
      </c>
      <c r="L1335" t="s">
        <v>607</v>
      </c>
    </row>
    <row r="1336" spans="1:12" x14ac:dyDescent="0.25">
      <c r="A1336">
        <v>541</v>
      </c>
      <c r="B1336">
        <v>19</v>
      </c>
      <c r="C1336" t="s">
        <v>38</v>
      </c>
      <c r="D1336" t="s">
        <v>624</v>
      </c>
      <c r="E1336">
        <v>17</v>
      </c>
      <c r="F1336">
        <v>29</v>
      </c>
      <c r="G1336">
        <v>1</v>
      </c>
      <c r="H1336">
        <v>35</v>
      </c>
      <c r="I1336">
        <f>Cocina[[#This Row],[Precio Unitario]]*Cocina[[#This Row],[Cantidad Ordenada]]</f>
        <v>29</v>
      </c>
      <c r="J1336">
        <f>(Cocina[[#This Row],[Precio Unitario]]-Cocina[[#This Row],[Costo Unitario]])*Cocina[[#This Row],[Cantidad Ordenada]]</f>
        <v>12</v>
      </c>
      <c r="K1336" s="4">
        <f>Cocina[[#This Row],[Ganancia neta]]/_xlfn.XLOOKUP(Cocina[[#This Row],[Número de Orden]],Sala[Número de Orden],Sala[Monto total],"fracaso",0,1)</f>
        <v>5.9405940594059403E-2</v>
      </c>
      <c r="L1336" t="s">
        <v>607</v>
      </c>
    </row>
    <row r="1337" spans="1:12" x14ac:dyDescent="0.25">
      <c r="A1337">
        <v>541</v>
      </c>
      <c r="B1337">
        <v>19</v>
      </c>
      <c r="C1337" t="s">
        <v>200</v>
      </c>
      <c r="D1337" t="s">
        <v>633</v>
      </c>
      <c r="E1337">
        <v>14</v>
      </c>
      <c r="F1337">
        <v>23</v>
      </c>
      <c r="G1337">
        <v>3</v>
      </c>
      <c r="H1337">
        <v>37</v>
      </c>
      <c r="I1337">
        <f>Cocina[[#This Row],[Precio Unitario]]*Cocina[[#This Row],[Cantidad Ordenada]]</f>
        <v>69</v>
      </c>
      <c r="J1337">
        <f>(Cocina[[#This Row],[Precio Unitario]]-Cocina[[#This Row],[Costo Unitario]])*Cocina[[#This Row],[Cantidad Ordenada]]</f>
        <v>27</v>
      </c>
      <c r="K1337" s="4">
        <f>Cocina[[#This Row],[Ganancia neta]]/_xlfn.XLOOKUP(Cocina[[#This Row],[Número de Orden]],Sala[Número de Orden],Sala[Monto total],"fracaso",0,1)</f>
        <v>0.13366336633663367</v>
      </c>
      <c r="L1337" t="s">
        <v>607</v>
      </c>
    </row>
    <row r="1338" spans="1:12" x14ac:dyDescent="0.25">
      <c r="A1338">
        <v>542</v>
      </c>
      <c r="B1338">
        <v>9</v>
      </c>
      <c r="C1338" t="s">
        <v>55</v>
      </c>
      <c r="D1338" t="s">
        <v>631</v>
      </c>
      <c r="E1338">
        <v>20</v>
      </c>
      <c r="F1338">
        <v>34</v>
      </c>
      <c r="G1338">
        <v>2</v>
      </c>
      <c r="H1338">
        <v>17</v>
      </c>
      <c r="I1338">
        <f>Cocina[[#This Row],[Precio Unitario]]*Cocina[[#This Row],[Cantidad Ordenada]]</f>
        <v>68</v>
      </c>
      <c r="J1338">
        <f>(Cocina[[#This Row],[Precio Unitario]]-Cocina[[#This Row],[Costo Unitario]])*Cocina[[#This Row],[Cantidad Ordenada]]</f>
        <v>28</v>
      </c>
      <c r="K1338" s="4">
        <f>Cocina[[#This Row],[Ganancia neta]]/_xlfn.XLOOKUP(Cocina[[#This Row],[Número de Orden]],Sala[Número de Orden],Sala[Monto total],"fracaso",0,1)</f>
        <v>0.1891891891891892</v>
      </c>
      <c r="L1338" t="s">
        <v>608</v>
      </c>
    </row>
    <row r="1339" spans="1:12" x14ac:dyDescent="0.25">
      <c r="A1339">
        <v>542</v>
      </c>
      <c r="B1339">
        <v>9</v>
      </c>
      <c r="C1339" t="s">
        <v>155</v>
      </c>
      <c r="D1339" t="s">
        <v>636</v>
      </c>
      <c r="E1339">
        <v>15</v>
      </c>
      <c r="F1339">
        <v>26</v>
      </c>
      <c r="G1339">
        <v>1</v>
      </c>
      <c r="H1339">
        <v>46</v>
      </c>
      <c r="I1339">
        <f>Cocina[[#This Row],[Precio Unitario]]*Cocina[[#This Row],[Cantidad Ordenada]]</f>
        <v>26</v>
      </c>
      <c r="J1339">
        <f>(Cocina[[#This Row],[Precio Unitario]]-Cocina[[#This Row],[Costo Unitario]])*Cocina[[#This Row],[Cantidad Ordenada]]</f>
        <v>11</v>
      </c>
      <c r="K1339" s="4">
        <f>Cocina[[#This Row],[Ganancia neta]]/_xlfn.XLOOKUP(Cocina[[#This Row],[Número de Orden]],Sala[Número de Orden],Sala[Monto total],"fracaso",0,1)</f>
        <v>7.4324324324324328E-2</v>
      </c>
      <c r="L1339" t="s">
        <v>607</v>
      </c>
    </row>
    <row r="1340" spans="1:12" x14ac:dyDescent="0.25">
      <c r="A1340">
        <v>542</v>
      </c>
      <c r="B1340">
        <v>9</v>
      </c>
      <c r="C1340" t="s">
        <v>106</v>
      </c>
      <c r="D1340" t="s">
        <v>621</v>
      </c>
      <c r="E1340">
        <v>16</v>
      </c>
      <c r="F1340">
        <v>27</v>
      </c>
      <c r="G1340">
        <v>2</v>
      </c>
      <c r="H1340">
        <v>52</v>
      </c>
      <c r="I1340">
        <f>Cocina[[#This Row],[Precio Unitario]]*Cocina[[#This Row],[Cantidad Ordenada]]</f>
        <v>54</v>
      </c>
      <c r="J1340">
        <f>(Cocina[[#This Row],[Precio Unitario]]-Cocina[[#This Row],[Costo Unitario]])*Cocina[[#This Row],[Cantidad Ordenada]]</f>
        <v>22</v>
      </c>
      <c r="K1340" s="4">
        <f>Cocina[[#This Row],[Ganancia neta]]/_xlfn.XLOOKUP(Cocina[[#This Row],[Número de Orden]],Sala[Número de Orden],Sala[Monto total],"fracaso",0,1)</f>
        <v>0.14864864864864866</v>
      </c>
      <c r="L1340" t="s">
        <v>608</v>
      </c>
    </row>
    <row r="1341" spans="1:12" x14ac:dyDescent="0.25">
      <c r="A1341">
        <v>543</v>
      </c>
      <c r="B1341">
        <v>19</v>
      </c>
      <c r="C1341" t="s">
        <v>42</v>
      </c>
      <c r="D1341" t="s">
        <v>626</v>
      </c>
      <c r="E1341">
        <v>16</v>
      </c>
      <c r="F1341">
        <v>28</v>
      </c>
      <c r="G1341">
        <v>2</v>
      </c>
      <c r="H1341">
        <v>27</v>
      </c>
      <c r="I1341">
        <f>Cocina[[#This Row],[Precio Unitario]]*Cocina[[#This Row],[Cantidad Ordenada]]</f>
        <v>56</v>
      </c>
      <c r="J1341">
        <f>(Cocina[[#This Row],[Precio Unitario]]-Cocina[[#This Row],[Costo Unitario]])*Cocina[[#This Row],[Cantidad Ordenada]]</f>
        <v>24</v>
      </c>
      <c r="K1341" s="4">
        <f>Cocina[[#This Row],[Ganancia neta]]/_xlfn.XLOOKUP(Cocina[[#This Row],[Número de Orden]],Sala[Número de Orden],Sala[Monto total],"fracaso",0,1)</f>
        <v>0.11650485436893204</v>
      </c>
      <c r="L1341" t="s">
        <v>608</v>
      </c>
    </row>
    <row r="1342" spans="1:12" x14ac:dyDescent="0.25">
      <c r="A1342">
        <v>543</v>
      </c>
      <c r="B1342">
        <v>19</v>
      </c>
      <c r="C1342" t="s">
        <v>106</v>
      </c>
      <c r="D1342" t="s">
        <v>621</v>
      </c>
      <c r="E1342">
        <v>16</v>
      </c>
      <c r="F1342">
        <v>27</v>
      </c>
      <c r="G1342">
        <v>2</v>
      </c>
      <c r="H1342">
        <v>5</v>
      </c>
      <c r="I1342">
        <f>Cocina[[#This Row],[Precio Unitario]]*Cocina[[#This Row],[Cantidad Ordenada]]</f>
        <v>54</v>
      </c>
      <c r="J1342">
        <f>(Cocina[[#This Row],[Precio Unitario]]-Cocina[[#This Row],[Costo Unitario]])*Cocina[[#This Row],[Cantidad Ordenada]]</f>
        <v>22</v>
      </c>
      <c r="K1342" s="4">
        <f>Cocina[[#This Row],[Ganancia neta]]/_xlfn.XLOOKUP(Cocina[[#This Row],[Número de Orden]],Sala[Número de Orden],Sala[Monto total],"fracaso",0,1)</f>
        <v>0.10679611650485436</v>
      </c>
      <c r="L1342" t="s">
        <v>607</v>
      </c>
    </row>
    <row r="1343" spans="1:12" x14ac:dyDescent="0.25">
      <c r="A1343">
        <v>543</v>
      </c>
      <c r="B1343">
        <v>19</v>
      </c>
      <c r="C1343" t="s">
        <v>247</v>
      </c>
      <c r="D1343" t="s">
        <v>629</v>
      </c>
      <c r="E1343">
        <v>19</v>
      </c>
      <c r="F1343">
        <v>32</v>
      </c>
      <c r="G1343">
        <v>3</v>
      </c>
      <c r="H1343">
        <v>42</v>
      </c>
      <c r="I1343">
        <f>Cocina[[#This Row],[Precio Unitario]]*Cocina[[#This Row],[Cantidad Ordenada]]</f>
        <v>96</v>
      </c>
      <c r="J1343">
        <f>(Cocina[[#This Row],[Precio Unitario]]-Cocina[[#This Row],[Costo Unitario]])*Cocina[[#This Row],[Cantidad Ordenada]]</f>
        <v>39</v>
      </c>
      <c r="K1343" s="4">
        <f>Cocina[[#This Row],[Ganancia neta]]/_xlfn.XLOOKUP(Cocina[[#This Row],[Número de Orden]],Sala[Número de Orden],Sala[Monto total],"fracaso",0,1)</f>
        <v>0.18932038834951456</v>
      </c>
      <c r="L1343" t="s">
        <v>608</v>
      </c>
    </row>
    <row r="1344" spans="1:12" x14ac:dyDescent="0.25">
      <c r="A1344">
        <v>544</v>
      </c>
      <c r="B1344">
        <v>7</v>
      </c>
      <c r="C1344" t="s">
        <v>26</v>
      </c>
      <c r="D1344" t="s">
        <v>628</v>
      </c>
      <c r="E1344">
        <v>21</v>
      </c>
      <c r="F1344">
        <v>35</v>
      </c>
      <c r="G1344">
        <v>2</v>
      </c>
      <c r="H1344">
        <v>48</v>
      </c>
      <c r="I1344">
        <f>Cocina[[#This Row],[Precio Unitario]]*Cocina[[#This Row],[Cantidad Ordenada]]</f>
        <v>70</v>
      </c>
      <c r="J1344">
        <f>(Cocina[[#This Row],[Precio Unitario]]-Cocina[[#This Row],[Costo Unitario]])*Cocina[[#This Row],[Cantidad Ordenada]]</f>
        <v>28</v>
      </c>
      <c r="K1344" s="4">
        <f>Cocina[[#This Row],[Ganancia neta]]/_xlfn.XLOOKUP(Cocina[[#This Row],[Número de Orden]],Sala[Número de Orden],Sala[Monto total],"fracaso",0,1)</f>
        <v>0.4</v>
      </c>
      <c r="L1344" t="s">
        <v>607</v>
      </c>
    </row>
    <row r="1345" spans="1:12" x14ac:dyDescent="0.25">
      <c r="A1345">
        <v>545</v>
      </c>
      <c r="B1345">
        <v>20</v>
      </c>
      <c r="C1345" t="s">
        <v>261</v>
      </c>
      <c r="D1345" t="s">
        <v>625</v>
      </c>
      <c r="E1345">
        <v>20</v>
      </c>
      <c r="F1345">
        <v>33</v>
      </c>
      <c r="G1345">
        <v>3</v>
      </c>
      <c r="H1345">
        <v>57</v>
      </c>
      <c r="I1345">
        <f>Cocina[[#This Row],[Precio Unitario]]*Cocina[[#This Row],[Cantidad Ordenada]]</f>
        <v>99</v>
      </c>
      <c r="J1345">
        <f>(Cocina[[#This Row],[Precio Unitario]]-Cocina[[#This Row],[Costo Unitario]])*Cocina[[#This Row],[Cantidad Ordenada]]</f>
        <v>39</v>
      </c>
      <c r="K1345" s="4">
        <f>Cocina[[#This Row],[Ganancia neta]]/_xlfn.XLOOKUP(Cocina[[#This Row],[Número de Orden]],Sala[Número de Orden],Sala[Monto total],"fracaso",0,1)</f>
        <v>0.3</v>
      </c>
      <c r="L1345" t="s">
        <v>608</v>
      </c>
    </row>
    <row r="1346" spans="1:12" x14ac:dyDescent="0.25">
      <c r="A1346">
        <v>545</v>
      </c>
      <c r="B1346">
        <v>20</v>
      </c>
      <c r="C1346" t="s">
        <v>116</v>
      </c>
      <c r="D1346" t="s">
        <v>620</v>
      </c>
      <c r="E1346">
        <v>19</v>
      </c>
      <c r="F1346">
        <v>31</v>
      </c>
      <c r="G1346">
        <v>1</v>
      </c>
      <c r="H1346">
        <v>42</v>
      </c>
      <c r="I1346">
        <f>Cocina[[#This Row],[Precio Unitario]]*Cocina[[#This Row],[Cantidad Ordenada]]</f>
        <v>31</v>
      </c>
      <c r="J1346">
        <f>(Cocina[[#This Row],[Precio Unitario]]-Cocina[[#This Row],[Costo Unitario]])*Cocina[[#This Row],[Cantidad Ordenada]]</f>
        <v>12</v>
      </c>
      <c r="K1346" s="4">
        <f>Cocina[[#This Row],[Ganancia neta]]/_xlfn.XLOOKUP(Cocina[[#This Row],[Número de Orden]],Sala[Número de Orden],Sala[Monto total],"fracaso",0,1)</f>
        <v>9.2307692307692313E-2</v>
      </c>
      <c r="L1346" t="s">
        <v>608</v>
      </c>
    </row>
    <row r="1347" spans="1:12" x14ac:dyDescent="0.25">
      <c r="A1347">
        <v>546</v>
      </c>
      <c r="B1347">
        <v>5</v>
      </c>
      <c r="C1347" t="s">
        <v>247</v>
      </c>
      <c r="D1347" t="s">
        <v>629</v>
      </c>
      <c r="E1347">
        <v>19</v>
      </c>
      <c r="F1347">
        <v>32</v>
      </c>
      <c r="G1347">
        <v>2</v>
      </c>
      <c r="H1347">
        <v>33</v>
      </c>
      <c r="I1347">
        <f>Cocina[[#This Row],[Precio Unitario]]*Cocina[[#This Row],[Cantidad Ordenada]]</f>
        <v>64</v>
      </c>
      <c r="J1347">
        <f>(Cocina[[#This Row],[Precio Unitario]]-Cocina[[#This Row],[Costo Unitario]])*Cocina[[#This Row],[Cantidad Ordenada]]</f>
        <v>26</v>
      </c>
      <c r="K1347" s="4">
        <f>Cocina[[#This Row],[Ganancia neta]]/_xlfn.XLOOKUP(Cocina[[#This Row],[Número de Orden]],Sala[Número de Orden],Sala[Monto total],"fracaso",0,1)</f>
        <v>0.28260869565217389</v>
      </c>
      <c r="L1347" t="s">
        <v>608</v>
      </c>
    </row>
    <row r="1348" spans="1:12" x14ac:dyDescent="0.25">
      <c r="A1348">
        <v>546</v>
      </c>
      <c r="B1348">
        <v>5</v>
      </c>
      <c r="C1348" t="s">
        <v>42</v>
      </c>
      <c r="D1348" t="s">
        <v>626</v>
      </c>
      <c r="E1348">
        <v>16</v>
      </c>
      <c r="F1348">
        <v>28</v>
      </c>
      <c r="G1348">
        <v>1</v>
      </c>
      <c r="H1348">
        <v>58</v>
      </c>
      <c r="I1348">
        <f>Cocina[[#This Row],[Precio Unitario]]*Cocina[[#This Row],[Cantidad Ordenada]]</f>
        <v>28</v>
      </c>
      <c r="J1348">
        <f>(Cocina[[#This Row],[Precio Unitario]]-Cocina[[#This Row],[Costo Unitario]])*Cocina[[#This Row],[Cantidad Ordenada]]</f>
        <v>12</v>
      </c>
      <c r="K1348" s="4">
        <f>Cocina[[#This Row],[Ganancia neta]]/_xlfn.XLOOKUP(Cocina[[#This Row],[Número de Orden]],Sala[Número de Orden],Sala[Monto total],"fracaso",0,1)</f>
        <v>0.13043478260869565</v>
      </c>
      <c r="L1348" t="s">
        <v>608</v>
      </c>
    </row>
    <row r="1349" spans="1:12" x14ac:dyDescent="0.25">
      <c r="A1349">
        <v>547</v>
      </c>
      <c r="B1349">
        <v>9</v>
      </c>
      <c r="C1349" t="s">
        <v>116</v>
      </c>
      <c r="D1349" t="s">
        <v>620</v>
      </c>
      <c r="E1349">
        <v>19</v>
      </c>
      <c r="F1349">
        <v>31</v>
      </c>
      <c r="G1349">
        <v>3</v>
      </c>
      <c r="H1349">
        <v>13</v>
      </c>
      <c r="I1349">
        <f>Cocina[[#This Row],[Precio Unitario]]*Cocina[[#This Row],[Cantidad Ordenada]]</f>
        <v>93</v>
      </c>
      <c r="J1349">
        <f>(Cocina[[#This Row],[Precio Unitario]]-Cocina[[#This Row],[Costo Unitario]])*Cocina[[#This Row],[Cantidad Ordenada]]</f>
        <v>36</v>
      </c>
      <c r="K1349" s="4">
        <f>Cocina[[#This Row],[Ganancia neta]]/_xlfn.XLOOKUP(Cocina[[#This Row],[Número de Orden]],Sala[Número de Orden],Sala[Monto total],"fracaso",0,1)</f>
        <v>0.15859030837004406</v>
      </c>
      <c r="L1349" t="s">
        <v>607</v>
      </c>
    </row>
    <row r="1350" spans="1:12" x14ac:dyDescent="0.25">
      <c r="A1350">
        <v>547</v>
      </c>
      <c r="B1350">
        <v>9</v>
      </c>
      <c r="C1350" t="s">
        <v>261</v>
      </c>
      <c r="D1350" t="s">
        <v>625</v>
      </c>
      <c r="E1350">
        <v>20</v>
      </c>
      <c r="F1350">
        <v>33</v>
      </c>
      <c r="G1350">
        <v>3</v>
      </c>
      <c r="H1350">
        <v>54</v>
      </c>
      <c r="I1350">
        <f>Cocina[[#This Row],[Precio Unitario]]*Cocina[[#This Row],[Cantidad Ordenada]]</f>
        <v>99</v>
      </c>
      <c r="J1350">
        <f>(Cocina[[#This Row],[Precio Unitario]]-Cocina[[#This Row],[Costo Unitario]])*Cocina[[#This Row],[Cantidad Ordenada]]</f>
        <v>39</v>
      </c>
      <c r="K1350" s="4">
        <f>Cocina[[#This Row],[Ganancia neta]]/_xlfn.XLOOKUP(Cocina[[#This Row],[Número de Orden]],Sala[Número de Orden],Sala[Monto total],"fracaso",0,1)</f>
        <v>0.17180616740088106</v>
      </c>
      <c r="L1350" t="s">
        <v>608</v>
      </c>
    </row>
    <row r="1351" spans="1:12" x14ac:dyDescent="0.25">
      <c r="A1351">
        <v>547</v>
      </c>
      <c r="B1351">
        <v>9</v>
      </c>
      <c r="C1351" t="s">
        <v>26</v>
      </c>
      <c r="D1351" t="s">
        <v>628</v>
      </c>
      <c r="E1351">
        <v>21</v>
      </c>
      <c r="F1351">
        <v>35</v>
      </c>
      <c r="G1351">
        <v>1</v>
      </c>
      <c r="H1351">
        <v>30</v>
      </c>
      <c r="I1351">
        <f>Cocina[[#This Row],[Precio Unitario]]*Cocina[[#This Row],[Cantidad Ordenada]]</f>
        <v>35</v>
      </c>
      <c r="J1351">
        <f>(Cocina[[#This Row],[Precio Unitario]]-Cocina[[#This Row],[Costo Unitario]])*Cocina[[#This Row],[Cantidad Ordenada]]</f>
        <v>14</v>
      </c>
      <c r="K1351" s="4">
        <f>Cocina[[#This Row],[Ganancia neta]]/_xlfn.XLOOKUP(Cocina[[#This Row],[Número de Orden]],Sala[Número de Orden],Sala[Monto total],"fracaso",0,1)</f>
        <v>6.1674008810572688E-2</v>
      </c>
      <c r="L1351" t="s">
        <v>608</v>
      </c>
    </row>
    <row r="1352" spans="1:12" x14ac:dyDescent="0.25">
      <c r="A1352">
        <v>548</v>
      </c>
      <c r="B1352">
        <v>4</v>
      </c>
      <c r="C1352" t="s">
        <v>55</v>
      </c>
      <c r="D1352" t="s">
        <v>631</v>
      </c>
      <c r="E1352">
        <v>20</v>
      </c>
      <c r="F1352">
        <v>34</v>
      </c>
      <c r="G1352">
        <v>1</v>
      </c>
      <c r="H1352">
        <v>58</v>
      </c>
      <c r="I1352">
        <f>Cocina[[#This Row],[Precio Unitario]]*Cocina[[#This Row],[Cantidad Ordenada]]</f>
        <v>34</v>
      </c>
      <c r="J1352">
        <f>(Cocina[[#This Row],[Precio Unitario]]-Cocina[[#This Row],[Costo Unitario]])*Cocina[[#This Row],[Cantidad Ordenada]]</f>
        <v>14</v>
      </c>
      <c r="K1352" s="4">
        <f>Cocina[[#This Row],[Ganancia neta]]/_xlfn.XLOOKUP(Cocina[[#This Row],[Número de Orden]],Sala[Número de Orden],Sala[Monto total],"fracaso",0,1)</f>
        <v>0.14583333333333334</v>
      </c>
      <c r="L1352" t="s">
        <v>608</v>
      </c>
    </row>
    <row r="1353" spans="1:12" x14ac:dyDescent="0.25">
      <c r="A1353">
        <v>548</v>
      </c>
      <c r="B1353">
        <v>4</v>
      </c>
      <c r="C1353" t="s">
        <v>116</v>
      </c>
      <c r="D1353" t="s">
        <v>620</v>
      </c>
      <c r="E1353">
        <v>19</v>
      </c>
      <c r="F1353">
        <v>31</v>
      </c>
      <c r="G1353">
        <v>2</v>
      </c>
      <c r="H1353">
        <v>48</v>
      </c>
      <c r="I1353">
        <f>Cocina[[#This Row],[Precio Unitario]]*Cocina[[#This Row],[Cantidad Ordenada]]</f>
        <v>62</v>
      </c>
      <c r="J1353">
        <f>(Cocina[[#This Row],[Precio Unitario]]-Cocina[[#This Row],[Costo Unitario]])*Cocina[[#This Row],[Cantidad Ordenada]]</f>
        <v>24</v>
      </c>
      <c r="K1353" s="4">
        <f>Cocina[[#This Row],[Ganancia neta]]/_xlfn.XLOOKUP(Cocina[[#This Row],[Número de Orden]],Sala[Número de Orden],Sala[Monto total],"fracaso",0,1)</f>
        <v>0.25</v>
      </c>
      <c r="L1353" t="s">
        <v>608</v>
      </c>
    </row>
    <row r="1354" spans="1:12" x14ac:dyDescent="0.25">
      <c r="A1354">
        <v>549</v>
      </c>
      <c r="B1354">
        <v>12</v>
      </c>
      <c r="C1354" t="s">
        <v>122</v>
      </c>
      <c r="D1354" t="s">
        <v>637</v>
      </c>
      <c r="E1354">
        <v>15</v>
      </c>
      <c r="F1354">
        <v>25</v>
      </c>
      <c r="G1354">
        <v>1</v>
      </c>
      <c r="H1354">
        <v>19</v>
      </c>
      <c r="I1354">
        <f>Cocina[[#This Row],[Precio Unitario]]*Cocina[[#This Row],[Cantidad Ordenada]]</f>
        <v>25</v>
      </c>
      <c r="J1354">
        <f>(Cocina[[#This Row],[Precio Unitario]]-Cocina[[#This Row],[Costo Unitario]])*Cocina[[#This Row],[Cantidad Ordenada]]</f>
        <v>10</v>
      </c>
      <c r="K1354" s="4">
        <f>Cocina[[#This Row],[Ganancia neta]]/_xlfn.XLOOKUP(Cocina[[#This Row],[Número de Orden]],Sala[Número de Orden],Sala[Monto total],"fracaso",0,1)</f>
        <v>6.1728395061728392E-2</v>
      </c>
      <c r="L1354" t="s">
        <v>607</v>
      </c>
    </row>
    <row r="1355" spans="1:12" x14ac:dyDescent="0.25">
      <c r="A1355">
        <v>549</v>
      </c>
      <c r="B1355">
        <v>12</v>
      </c>
      <c r="C1355" t="s">
        <v>26</v>
      </c>
      <c r="D1355" t="s">
        <v>628</v>
      </c>
      <c r="E1355">
        <v>21</v>
      </c>
      <c r="F1355">
        <v>35</v>
      </c>
      <c r="G1355">
        <v>1</v>
      </c>
      <c r="H1355">
        <v>20</v>
      </c>
      <c r="I1355">
        <f>Cocina[[#This Row],[Precio Unitario]]*Cocina[[#This Row],[Cantidad Ordenada]]</f>
        <v>35</v>
      </c>
      <c r="J1355">
        <f>(Cocina[[#This Row],[Precio Unitario]]-Cocina[[#This Row],[Costo Unitario]])*Cocina[[#This Row],[Cantidad Ordenada]]</f>
        <v>14</v>
      </c>
      <c r="K1355" s="4">
        <f>Cocina[[#This Row],[Ganancia neta]]/_xlfn.XLOOKUP(Cocina[[#This Row],[Número de Orden]],Sala[Número de Orden],Sala[Monto total],"fracaso",0,1)</f>
        <v>8.6419753086419748E-2</v>
      </c>
      <c r="L1355" t="s">
        <v>608</v>
      </c>
    </row>
    <row r="1356" spans="1:12" x14ac:dyDescent="0.25">
      <c r="A1356">
        <v>549</v>
      </c>
      <c r="B1356">
        <v>12</v>
      </c>
      <c r="C1356" t="s">
        <v>55</v>
      </c>
      <c r="D1356" t="s">
        <v>631</v>
      </c>
      <c r="E1356">
        <v>20</v>
      </c>
      <c r="F1356">
        <v>34</v>
      </c>
      <c r="G1356">
        <v>3</v>
      </c>
      <c r="H1356">
        <v>59</v>
      </c>
      <c r="I1356">
        <f>Cocina[[#This Row],[Precio Unitario]]*Cocina[[#This Row],[Cantidad Ordenada]]</f>
        <v>102</v>
      </c>
      <c r="J1356">
        <f>(Cocina[[#This Row],[Precio Unitario]]-Cocina[[#This Row],[Costo Unitario]])*Cocina[[#This Row],[Cantidad Ordenada]]</f>
        <v>42</v>
      </c>
      <c r="K1356" s="4">
        <f>Cocina[[#This Row],[Ganancia neta]]/_xlfn.XLOOKUP(Cocina[[#This Row],[Número de Orden]],Sala[Número de Orden],Sala[Monto total],"fracaso",0,1)</f>
        <v>0.25925925925925924</v>
      </c>
      <c r="L1356" t="s">
        <v>607</v>
      </c>
    </row>
    <row r="1357" spans="1:12" x14ac:dyDescent="0.25">
      <c r="A1357">
        <v>550</v>
      </c>
      <c r="B1357">
        <v>1</v>
      </c>
      <c r="C1357" t="s">
        <v>68</v>
      </c>
      <c r="D1357" t="s">
        <v>619</v>
      </c>
      <c r="E1357">
        <v>18</v>
      </c>
      <c r="F1357">
        <v>30</v>
      </c>
      <c r="G1357">
        <v>2</v>
      </c>
      <c r="H1357">
        <v>28</v>
      </c>
      <c r="I1357">
        <f>Cocina[[#This Row],[Precio Unitario]]*Cocina[[#This Row],[Cantidad Ordenada]]</f>
        <v>60</v>
      </c>
      <c r="J1357">
        <f>(Cocina[[#This Row],[Precio Unitario]]-Cocina[[#This Row],[Costo Unitario]])*Cocina[[#This Row],[Cantidad Ordenada]]</f>
        <v>24</v>
      </c>
      <c r="K1357" s="4">
        <f>Cocina[[#This Row],[Ganancia neta]]/_xlfn.XLOOKUP(Cocina[[#This Row],[Número de Orden]],Sala[Número de Orden],Sala[Monto total],"fracaso",0,1)</f>
        <v>0.19354838709677419</v>
      </c>
      <c r="L1357" t="s">
        <v>608</v>
      </c>
    </row>
    <row r="1358" spans="1:12" x14ac:dyDescent="0.25">
      <c r="A1358">
        <v>550</v>
      </c>
      <c r="B1358">
        <v>1</v>
      </c>
      <c r="C1358" t="s">
        <v>158</v>
      </c>
      <c r="D1358" t="s">
        <v>617</v>
      </c>
      <c r="E1358">
        <v>14</v>
      </c>
      <c r="F1358">
        <v>24</v>
      </c>
      <c r="G1358">
        <v>1</v>
      </c>
      <c r="H1358">
        <v>5</v>
      </c>
      <c r="I1358">
        <f>Cocina[[#This Row],[Precio Unitario]]*Cocina[[#This Row],[Cantidad Ordenada]]</f>
        <v>24</v>
      </c>
      <c r="J1358">
        <f>(Cocina[[#This Row],[Precio Unitario]]-Cocina[[#This Row],[Costo Unitario]])*Cocina[[#This Row],[Cantidad Ordenada]]</f>
        <v>10</v>
      </c>
      <c r="K1358" s="4">
        <f>Cocina[[#This Row],[Ganancia neta]]/_xlfn.XLOOKUP(Cocina[[#This Row],[Número de Orden]],Sala[Número de Orden],Sala[Monto total],"fracaso",0,1)</f>
        <v>8.0645161290322578E-2</v>
      </c>
      <c r="L1358" t="s">
        <v>607</v>
      </c>
    </row>
    <row r="1359" spans="1:12" x14ac:dyDescent="0.25">
      <c r="A1359">
        <v>550</v>
      </c>
      <c r="B1359">
        <v>1</v>
      </c>
      <c r="C1359" t="s">
        <v>146</v>
      </c>
      <c r="D1359" t="s">
        <v>632</v>
      </c>
      <c r="E1359">
        <v>12</v>
      </c>
      <c r="F1359">
        <v>20</v>
      </c>
      <c r="G1359">
        <v>2</v>
      </c>
      <c r="H1359">
        <v>24</v>
      </c>
      <c r="I1359">
        <f>Cocina[[#This Row],[Precio Unitario]]*Cocina[[#This Row],[Cantidad Ordenada]]</f>
        <v>40</v>
      </c>
      <c r="J1359">
        <f>(Cocina[[#This Row],[Precio Unitario]]-Cocina[[#This Row],[Costo Unitario]])*Cocina[[#This Row],[Cantidad Ordenada]]</f>
        <v>16</v>
      </c>
      <c r="K1359" s="4">
        <f>Cocina[[#This Row],[Ganancia neta]]/_xlfn.XLOOKUP(Cocina[[#This Row],[Número de Orden]],Sala[Número de Orden],Sala[Monto total],"fracaso",0,1)</f>
        <v>0.12903225806451613</v>
      </c>
      <c r="L1359" t="s">
        <v>607</v>
      </c>
    </row>
    <row r="1360" spans="1:12" x14ac:dyDescent="0.25">
      <c r="A1360">
        <v>551</v>
      </c>
      <c r="B1360">
        <v>4</v>
      </c>
      <c r="C1360" t="s">
        <v>68</v>
      </c>
      <c r="D1360" t="s">
        <v>619</v>
      </c>
      <c r="E1360">
        <v>18</v>
      </c>
      <c r="F1360">
        <v>30</v>
      </c>
      <c r="G1360">
        <v>1</v>
      </c>
      <c r="H1360">
        <v>32</v>
      </c>
      <c r="I1360">
        <f>Cocina[[#This Row],[Precio Unitario]]*Cocina[[#This Row],[Cantidad Ordenada]]</f>
        <v>30</v>
      </c>
      <c r="J1360">
        <f>(Cocina[[#This Row],[Precio Unitario]]-Cocina[[#This Row],[Costo Unitario]])*Cocina[[#This Row],[Cantidad Ordenada]]</f>
        <v>12</v>
      </c>
      <c r="K1360" s="4">
        <f>Cocina[[#This Row],[Ganancia neta]]/_xlfn.XLOOKUP(Cocina[[#This Row],[Número de Orden]],Sala[Número de Orden],Sala[Monto total],"fracaso",0,1)</f>
        <v>7.0175438596491224E-2</v>
      </c>
      <c r="L1360" t="s">
        <v>608</v>
      </c>
    </row>
    <row r="1361" spans="1:12" x14ac:dyDescent="0.25">
      <c r="A1361">
        <v>551</v>
      </c>
      <c r="B1361">
        <v>4</v>
      </c>
      <c r="C1361" t="s">
        <v>146</v>
      </c>
      <c r="D1361" t="s">
        <v>632</v>
      </c>
      <c r="E1361">
        <v>12</v>
      </c>
      <c r="F1361">
        <v>20</v>
      </c>
      <c r="G1361">
        <v>3</v>
      </c>
      <c r="H1361">
        <v>11</v>
      </c>
      <c r="I1361">
        <f>Cocina[[#This Row],[Precio Unitario]]*Cocina[[#This Row],[Cantidad Ordenada]]</f>
        <v>60</v>
      </c>
      <c r="J1361">
        <f>(Cocina[[#This Row],[Precio Unitario]]-Cocina[[#This Row],[Costo Unitario]])*Cocina[[#This Row],[Cantidad Ordenada]]</f>
        <v>24</v>
      </c>
      <c r="K1361" s="4">
        <f>Cocina[[#This Row],[Ganancia neta]]/_xlfn.XLOOKUP(Cocina[[#This Row],[Número de Orden]],Sala[Número de Orden],Sala[Monto total],"fracaso",0,1)</f>
        <v>0.14035087719298245</v>
      </c>
      <c r="L1361" t="s">
        <v>607</v>
      </c>
    </row>
    <row r="1362" spans="1:12" x14ac:dyDescent="0.25">
      <c r="A1362">
        <v>551</v>
      </c>
      <c r="B1362">
        <v>4</v>
      </c>
      <c r="C1362" t="s">
        <v>79</v>
      </c>
      <c r="D1362" t="s">
        <v>635</v>
      </c>
      <c r="E1362">
        <v>10</v>
      </c>
      <c r="F1362">
        <v>18</v>
      </c>
      <c r="G1362">
        <v>1</v>
      </c>
      <c r="H1362">
        <v>29</v>
      </c>
      <c r="I1362">
        <f>Cocina[[#This Row],[Precio Unitario]]*Cocina[[#This Row],[Cantidad Ordenada]]</f>
        <v>18</v>
      </c>
      <c r="J1362">
        <f>(Cocina[[#This Row],[Precio Unitario]]-Cocina[[#This Row],[Costo Unitario]])*Cocina[[#This Row],[Cantidad Ordenada]]</f>
        <v>8</v>
      </c>
      <c r="K1362" s="4">
        <f>Cocina[[#This Row],[Ganancia neta]]/_xlfn.XLOOKUP(Cocina[[#This Row],[Número de Orden]],Sala[Número de Orden],Sala[Monto total],"fracaso",0,1)</f>
        <v>4.6783625730994149E-2</v>
      </c>
      <c r="L1362" t="s">
        <v>607</v>
      </c>
    </row>
    <row r="1363" spans="1:12" x14ac:dyDescent="0.25">
      <c r="A1363">
        <v>551</v>
      </c>
      <c r="B1363">
        <v>4</v>
      </c>
      <c r="C1363" t="s">
        <v>70</v>
      </c>
      <c r="D1363" t="s">
        <v>634</v>
      </c>
      <c r="E1363">
        <v>13</v>
      </c>
      <c r="F1363">
        <v>21</v>
      </c>
      <c r="G1363">
        <v>3</v>
      </c>
      <c r="H1363">
        <v>51</v>
      </c>
      <c r="I1363">
        <f>Cocina[[#This Row],[Precio Unitario]]*Cocina[[#This Row],[Cantidad Ordenada]]</f>
        <v>63</v>
      </c>
      <c r="J1363">
        <f>(Cocina[[#This Row],[Precio Unitario]]-Cocina[[#This Row],[Costo Unitario]])*Cocina[[#This Row],[Cantidad Ordenada]]</f>
        <v>24</v>
      </c>
      <c r="K1363" s="4">
        <f>Cocina[[#This Row],[Ganancia neta]]/_xlfn.XLOOKUP(Cocina[[#This Row],[Número de Orden]],Sala[Número de Orden],Sala[Monto total],"fracaso",0,1)</f>
        <v>0.14035087719298245</v>
      </c>
      <c r="L1363" t="s">
        <v>608</v>
      </c>
    </row>
    <row r="1364" spans="1:12" x14ac:dyDescent="0.25">
      <c r="A1364">
        <v>552</v>
      </c>
      <c r="B1364">
        <v>11</v>
      </c>
      <c r="C1364" t="s">
        <v>48</v>
      </c>
      <c r="D1364" t="s">
        <v>622</v>
      </c>
      <c r="E1364">
        <v>25</v>
      </c>
      <c r="F1364">
        <v>40</v>
      </c>
      <c r="G1364">
        <v>3</v>
      </c>
      <c r="H1364">
        <v>26</v>
      </c>
      <c r="I1364">
        <f>Cocina[[#This Row],[Precio Unitario]]*Cocina[[#This Row],[Cantidad Ordenada]]</f>
        <v>120</v>
      </c>
      <c r="J1364">
        <f>(Cocina[[#This Row],[Precio Unitario]]-Cocina[[#This Row],[Costo Unitario]])*Cocina[[#This Row],[Cantidad Ordenada]]</f>
        <v>45</v>
      </c>
      <c r="K1364" s="4">
        <f>Cocina[[#This Row],[Ganancia neta]]/_xlfn.XLOOKUP(Cocina[[#This Row],[Número de Orden]],Sala[Número de Orden],Sala[Monto total],"fracaso",0,1)</f>
        <v>0.18518518518518517</v>
      </c>
      <c r="L1364" t="s">
        <v>608</v>
      </c>
    </row>
    <row r="1365" spans="1:12" x14ac:dyDescent="0.25">
      <c r="A1365">
        <v>552</v>
      </c>
      <c r="B1365">
        <v>11</v>
      </c>
      <c r="C1365" t="s">
        <v>70</v>
      </c>
      <c r="D1365" t="s">
        <v>634</v>
      </c>
      <c r="E1365">
        <v>13</v>
      </c>
      <c r="F1365">
        <v>21</v>
      </c>
      <c r="G1365">
        <v>3</v>
      </c>
      <c r="H1365">
        <v>57</v>
      </c>
      <c r="I1365">
        <f>Cocina[[#This Row],[Precio Unitario]]*Cocina[[#This Row],[Cantidad Ordenada]]</f>
        <v>63</v>
      </c>
      <c r="J1365">
        <f>(Cocina[[#This Row],[Precio Unitario]]-Cocina[[#This Row],[Costo Unitario]])*Cocina[[#This Row],[Cantidad Ordenada]]</f>
        <v>24</v>
      </c>
      <c r="K1365" s="4">
        <f>Cocina[[#This Row],[Ganancia neta]]/_xlfn.XLOOKUP(Cocina[[#This Row],[Número de Orden]],Sala[Número de Orden],Sala[Monto total],"fracaso",0,1)</f>
        <v>9.8765432098765427E-2</v>
      </c>
      <c r="L1365" t="s">
        <v>608</v>
      </c>
    </row>
    <row r="1366" spans="1:12" x14ac:dyDescent="0.25">
      <c r="A1366">
        <v>552</v>
      </c>
      <c r="B1366">
        <v>11</v>
      </c>
      <c r="C1366" t="s">
        <v>146</v>
      </c>
      <c r="D1366" t="s">
        <v>632</v>
      </c>
      <c r="E1366">
        <v>12</v>
      </c>
      <c r="F1366">
        <v>20</v>
      </c>
      <c r="G1366">
        <v>3</v>
      </c>
      <c r="H1366">
        <v>32</v>
      </c>
      <c r="I1366">
        <f>Cocina[[#This Row],[Precio Unitario]]*Cocina[[#This Row],[Cantidad Ordenada]]</f>
        <v>60</v>
      </c>
      <c r="J1366">
        <f>(Cocina[[#This Row],[Precio Unitario]]-Cocina[[#This Row],[Costo Unitario]])*Cocina[[#This Row],[Cantidad Ordenada]]</f>
        <v>24</v>
      </c>
      <c r="K1366" s="4">
        <f>Cocina[[#This Row],[Ganancia neta]]/_xlfn.XLOOKUP(Cocina[[#This Row],[Número de Orden]],Sala[Número de Orden],Sala[Monto total],"fracaso",0,1)</f>
        <v>9.8765432098765427E-2</v>
      </c>
      <c r="L1366" t="s">
        <v>608</v>
      </c>
    </row>
    <row r="1367" spans="1:12" x14ac:dyDescent="0.25">
      <c r="A1367">
        <v>553</v>
      </c>
      <c r="B1367">
        <v>14</v>
      </c>
      <c r="C1367" t="s">
        <v>68</v>
      </c>
      <c r="D1367" t="s">
        <v>619</v>
      </c>
      <c r="E1367">
        <v>18</v>
      </c>
      <c r="F1367">
        <v>30</v>
      </c>
      <c r="G1367">
        <v>3</v>
      </c>
      <c r="H1367">
        <v>26</v>
      </c>
      <c r="I1367">
        <f>Cocina[[#This Row],[Precio Unitario]]*Cocina[[#This Row],[Cantidad Ordenada]]</f>
        <v>90</v>
      </c>
      <c r="J1367">
        <f>(Cocina[[#This Row],[Precio Unitario]]-Cocina[[#This Row],[Costo Unitario]])*Cocina[[#This Row],[Cantidad Ordenada]]</f>
        <v>36</v>
      </c>
      <c r="K1367" s="4">
        <f>Cocina[[#This Row],[Ganancia neta]]/_xlfn.XLOOKUP(Cocina[[#This Row],[Número de Orden]],Sala[Número de Orden],Sala[Monto total],"fracaso",0,1)</f>
        <v>0.17733990147783252</v>
      </c>
      <c r="L1367" t="s">
        <v>608</v>
      </c>
    </row>
    <row r="1368" spans="1:12" x14ac:dyDescent="0.25">
      <c r="A1368">
        <v>553</v>
      </c>
      <c r="B1368">
        <v>14</v>
      </c>
      <c r="C1368" t="s">
        <v>122</v>
      </c>
      <c r="D1368" t="s">
        <v>637</v>
      </c>
      <c r="E1368">
        <v>15</v>
      </c>
      <c r="F1368">
        <v>25</v>
      </c>
      <c r="G1368">
        <v>2</v>
      </c>
      <c r="H1368">
        <v>56</v>
      </c>
      <c r="I1368">
        <f>Cocina[[#This Row],[Precio Unitario]]*Cocina[[#This Row],[Cantidad Ordenada]]</f>
        <v>50</v>
      </c>
      <c r="J1368">
        <f>(Cocina[[#This Row],[Precio Unitario]]-Cocina[[#This Row],[Costo Unitario]])*Cocina[[#This Row],[Cantidad Ordenada]]</f>
        <v>20</v>
      </c>
      <c r="K1368" s="4">
        <f>Cocina[[#This Row],[Ganancia neta]]/_xlfn.XLOOKUP(Cocina[[#This Row],[Número de Orden]],Sala[Número de Orden],Sala[Monto total],"fracaso",0,1)</f>
        <v>9.8522167487684734E-2</v>
      </c>
      <c r="L1368" t="s">
        <v>607</v>
      </c>
    </row>
    <row r="1369" spans="1:12" x14ac:dyDescent="0.25">
      <c r="A1369">
        <v>553</v>
      </c>
      <c r="B1369">
        <v>14</v>
      </c>
      <c r="C1369" t="s">
        <v>203</v>
      </c>
      <c r="D1369" t="s">
        <v>630</v>
      </c>
      <c r="E1369">
        <v>13</v>
      </c>
      <c r="F1369">
        <v>22</v>
      </c>
      <c r="G1369">
        <v>2</v>
      </c>
      <c r="H1369">
        <v>54</v>
      </c>
      <c r="I1369">
        <f>Cocina[[#This Row],[Precio Unitario]]*Cocina[[#This Row],[Cantidad Ordenada]]</f>
        <v>44</v>
      </c>
      <c r="J1369">
        <f>(Cocina[[#This Row],[Precio Unitario]]-Cocina[[#This Row],[Costo Unitario]])*Cocina[[#This Row],[Cantidad Ordenada]]</f>
        <v>18</v>
      </c>
      <c r="K1369" s="4">
        <f>Cocina[[#This Row],[Ganancia neta]]/_xlfn.XLOOKUP(Cocina[[#This Row],[Número de Orden]],Sala[Número de Orden],Sala[Monto total],"fracaso",0,1)</f>
        <v>8.8669950738916259E-2</v>
      </c>
      <c r="L1369" t="s">
        <v>607</v>
      </c>
    </row>
    <row r="1370" spans="1:12" x14ac:dyDescent="0.25">
      <c r="A1370">
        <v>553</v>
      </c>
      <c r="B1370">
        <v>14</v>
      </c>
      <c r="C1370" t="s">
        <v>112</v>
      </c>
      <c r="D1370" t="s">
        <v>627</v>
      </c>
      <c r="E1370">
        <v>11</v>
      </c>
      <c r="F1370">
        <v>19</v>
      </c>
      <c r="G1370">
        <v>1</v>
      </c>
      <c r="H1370">
        <v>42</v>
      </c>
      <c r="I1370">
        <f>Cocina[[#This Row],[Precio Unitario]]*Cocina[[#This Row],[Cantidad Ordenada]]</f>
        <v>19</v>
      </c>
      <c r="J1370">
        <f>(Cocina[[#This Row],[Precio Unitario]]-Cocina[[#This Row],[Costo Unitario]])*Cocina[[#This Row],[Cantidad Ordenada]]</f>
        <v>8</v>
      </c>
      <c r="K1370" s="4">
        <f>Cocina[[#This Row],[Ganancia neta]]/_xlfn.XLOOKUP(Cocina[[#This Row],[Número de Orden]],Sala[Número de Orden],Sala[Monto total],"fracaso",0,1)</f>
        <v>3.9408866995073892E-2</v>
      </c>
      <c r="L1370" t="s">
        <v>608</v>
      </c>
    </row>
    <row r="1371" spans="1:12" x14ac:dyDescent="0.25">
      <c r="A1371">
        <v>554</v>
      </c>
      <c r="B1371">
        <v>10</v>
      </c>
      <c r="C1371" t="s">
        <v>200</v>
      </c>
      <c r="D1371" t="s">
        <v>633</v>
      </c>
      <c r="E1371">
        <v>14</v>
      </c>
      <c r="F1371">
        <v>23</v>
      </c>
      <c r="G1371">
        <v>2</v>
      </c>
      <c r="H1371">
        <v>55</v>
      </c>
      <c r="I1371">
        <f>Cocina[[#This Row],[Precio Unitario]]*Cocina[[#This Row],[Cantidad Ordenada]]</f>
        <v>46</v>
      </c>
      <c r="J1371">
        <f>(Cocina[[#This Row],[Precio Unitario]]-Cocina[[#This Row],[Costo Unitario]])*Cocina[[#This Row],[Cantidad Ordenada]]</f>
        <v>18</v>
      </c>
      <c r="K1371" s="4">
        <f>Cocina[[#This Row],[Ganancia neta]]/_xlfn.XLOOKUP(Cocina[[#This Row],[Número de Orden]],Sala[Número de Orden],Sala[Monto total],"fracaso",0,1)</f>
        <v>0.10843373493975904</v>
      </c>
      <c r="L1371" t="s">
        <v>608</v>
      </c>
    </row>
    <row r="1372" spans="1:12" x14ac:dyDescent="0.25">
      <c r="A1372">
        <v>554</v>
      </c>
      <c r="B1372">
        <v>10</v>
      </c>
      <c r="C1372" t="s">
        <v>48</v>
      </c>
      <c r="D1372" t="s">
        <v>622</v>
      </c>
      <c r="E1372">
        <v>25</v>
      </c>
      <c r="F1372">
        <v>40</v>
      </c>
      <c r="G1372">
        <v>3</v>
      </c>
      <c r="H1372">
        <v>16</v>
      </c>
      <c r="I1372">
        <f>Cocina[[#This Row],[Precio Unitario]]*Cocina[[#This Row],[Cantidad Ordenada]]</f>
        <v>120</v>
      </c>
      <c r="J1372">
        <f>(Cocina[[#This Row],[Precio Unitario]]-Cocina[[#This Row],[Costo Unitario]])*Cocina[[#This Row],[Cantidad Ordenada]]</f>
        <v>45</v>
      </c>
      <c r="K1372" s="4">
        <f>Cocina[[#This Row],[Ganancia neta]]/_xlfn.XLOOKUP(Cocina[[#This Row],[Número de Orden]],Sala[Número de Orden],Sala[Monto total],"fracaso",0,1)</f>
        <v>0.27108433734939757</v>
      </c>
      <c r="L1372" t="s">
        <v>607</v>
      </c>
    </row>
    <row r="1373" spans="1:12" x14ac:dyDescent="0.25">
      <c r="A1373">
        <v>555</v>
      </c>
      <c r="B1373">
        <v>20</v>
      </c>
      <c r="C1373" t="s">
        <v>68</v>
      </c>
      <c r="D1373" t="s">
        <v>619</v>
      </c>
      <c r="E1373">
        <v>18</v>
      </c>
      <c r="F1373">
        <v>30</v>
      </c>
      <c r="G1373">
        <v>1</v>
      </c>
      <c r="H1373">
        <v>46</v>
      </c>
      <c r="I1373">
        <f>Cocina[[#This Row],[Precio Unitario]]*Cocina[[#This Row],[Cantidad Ordenada]]</f>
        <v>30</v>
      </c>
      <c r="J1373">
        <f>(Cocina[[#This Row],[Precio Unitario]]-Cocina[[#This Row],[Costo Unitario]])*Cocina[[#This Row],[Cantidad Ordenada]]</f>
        <v>12</v>
      </c>
      <c r="K1373" s="4">
        <f>Cocina[[#This Row],[Ganancia neta]]/_xlfn.XLOOKUP(Cocina[[#This Row],[Número de Orden]],Sala[Número de Orden],Sala[Monto total],"fracaso",0,1)</f>
        <v>0.4</v>
      </c>
      <c r="L1373" t="s">
        <v>607</v>
      </c>
    </row>
    <row r="1374" spans="1:12" x14ac:dyDescent="0.25">
      <c r="A1374">
        <v>556</v>
      </c>
      <c r="B1374">
        <v>9</v>
      </c>
      <c r="C1374" t="s">
        <v>203</v>
      </c>
      <c r="D1374" t="s">
        <v>630</v>
      </c>
      <c r="E1374">
        <v>13</v>
      </c>
      <c r="F1374">
        <v>22</v>
      </c>
      <c r="G1374">
        <v>1</v>
      </c>
      <c r="H1374">
        <v>36</v>
      </c>
      <c r="I1374">
        <f>Cocina[[#This Row],[Precio Unitario]]*Cocina[[#This Row],[Cantidad Ordenada]]</f>
        <v>22</v>
      </c>
      <c r="J1374">
        <f>(Cocina[[#This Row],[Precio Unitario]]-Cocina[[#This Row],[Costo Unitario]])*Cocina[[#This Row],[Cantidad Ordenada]]</f>
        <v>9</v>
      </c>
      <c r="K1374" s="4">
        <f>Cocina[[#This Row],[Ganancia neta]]/_xlfn.XLOOKUP(Cocina[[#This Row],[Número de Orden]],Sala[Número de Orden],Sala[Monto total],"fracaso",0,1)</f>
        <v>0.11842105263157894</v>
      </c>
      <c r="L1374" t="s">
        <v>607</v>
      </c>
    </row>
    <row r="1375" spans="1:12" x14ac:dyDescent="0.25">
      <c r="A1375">
        <v>556</v>
      </c>
      <c r="B1375">
        <v>9</v>
      </c>
      <c r="C1375" t="s">
        <v>79</v>
      </c>
      <c r="D1375" t="s">
        <v>635</v>
      </c>
      <c r="E1375">
        <v>10</v>
      </c>
      <c r="F1375">
        <v>18</v>
      </c>
      <c r="G1375">
        <v>3</v>
      </c>
      <c r="H1375">
        <v>30</v>
      </c>
      <c r="I1375">
        <f>Cocina[[#This Row],[Precio Unitario]]*Cocina[[#This Row],[Cantidad Ordenada]]</f>
        <v>54</v>
      </c>
      <c r="J1375">
        <f>(Cocina[[#This Row],[Precio Unitario]]-Cocina[[#This Row],[Costo Unitario]])*Cocina[[#This Row],[Cantidad Ordenada]]</f>
        <v>24</v>
      </c>
      <c r="K1375" s="4">
        <f>Cocina[[#This Row],[Ganancia neta]]/_xlfn.XLOOKUP(Cocina[[#This Row],[Número de Orden]],Sala[Número de Orden],Sala[Monto total],"fracaso",0,1)</f>
        <v>0.31578947368421051</v>
      </c>
      <c r="L1375" t="s">
        <v>608</v>
      </c>
    </row>
    <row r="1376" spans="1:12" x14ac:dyDescent="0.25">
      <c r="A1376">
        <v>557</v>
      </c>
      <c r="B1376">
        <v>7</v>
      </c>
      <c r="C1376" t="s">
        <v>247</v>
      </c>
      <c r="D1376" t="s">
        <v>629</v>
      </c>
      <c r="E1376">
        <v>19</v>
      </c>
      <c r="F1376">
        <v>32</v>
      </c>
      <c r="G1376">
        <v>2</v>
      </c>
      <c r="H1376">
        <v>47</v>
      </c>
      <c r="I1376">
        <f>Cocina[[#This Row],[Precio Unitario]]*Cocina[[#This Row],[Cantidad Ordenada]]</f>
        <v>64</v>
      </c>
      <c r="J1376">
        <f>(Cocina[[#This Row],[Precio Unitario]]-Cocina[[#This Row],[Costo Unitario]])*Cocina[[#This Row],[Cantidad Ordenada]]</f>
        <v>26</v>
      </c>
      <c r="K1376" s="4">
        <f>Cocina[[#This Row],[Ganancia neta]]/_xlfn.XLOOKUP(Cocina[[#This Row],[Número de Orden]],Sala[Número de Orden],Sala[Monto total],"fracaso",0,1)</f>
        <v>0.14689265536723164</v>
      </c>
      <c r="L1376" t="s">
        <v>608</v>
      </c>
    </row>
    <row r="1377" spans="1:12" x14ac:dyDescent="0.25">
      <c r="A1377">
        <v>557</v>
      </c>
      <c r="B1377">
        <v>7</v>
      </c>
      <c r="C1377" t="s">
        <v>70</v>
      </c>
      <c r="D1377" t="s">
        <v>634</v>
      </c>
      <c r="E1377">
        <v>13</v>
      </c>
      <c r="F1377">
        <v>21</v>
      </c>
      <c r="G1377">
        <v>3</v>
      </c>
      <c r="H1377">
        <v>22</v>
      </c>
      <c r="I1377">
        <f>Cocina[[#This Row],[Precio Unitario]]*Cocina[[#This Row],[Cantidad Ordenada]]</f>
        <v>63</v>
      </c>
      <c r="J1377">
        <f>(Cocina[[#This Row],[Precio Unitario]]-Cocina[[#This Row],[Costo Unitario]])*Cocina[[#This Row],[Cantidad Ordenada]]</f>
        <v>24</v>
      </c>
      <c r="K1377" s="4">
        <f>Cocina[[#This Row],[Ganancia neta]]/_xlfn.XLOOKUP(Cocina[[#This Row],[Número de Orden]],Sala[Número de Orden],Sala[Monto total],"fracaso",0,1)</f>
        <v>0.13559322033898305</v>
      </c>
      <c r="L1377" t="s">
        <v>608</v>
      </c>
    </row>
    <row r="1378" spans="1:12" x14ac:dyDescent="0.25">
      <c r="A1378">
        <v>557</v>
      </c>
      <c r="B1378">
        <v>7</v>
      </c>
      <c r="C1378" t="s">
        <v>122</v>
      </c>
      <c r="D1378" t="s">
        <v>637</v>
      </c>
      <c r="E1378">
        <v>15</v>
      </c>
      <c r="F1378">
        <v>25</v>
      </c>
      <c r="G1378">
        <v>2</v>
      </c>
      <c r="H1378">
        <v>38</v>
      </c>
      <c r="I1378">
        <f>Cocina[[#This Row],[Precio Unitario]]*Cocina[[#This Row],[Cantidad Ordenada]]</f>
        <v>50</v>
      </c>
      <c r="J1378">
        <f>(Cocina[[#This Row],[Precio Unitario]]-Cocina[[#This Row],[Costo Unitario]])*Cocina[[#This Row],[Cantidad Ordenada]]</f>
        <v>20</v>
      </c>
      <c r="K1378" s="4">
        <f>Cocina[[#This Row],[Ganancia neta]]/_xlfn.XLOOKUP(Cocina[[#This Row],[Número de Orden]],Sala[Número de Orden],Sala[Monto total],"fracaso",0,1)</f>
        <v>0.11299435028248588</v>
      </c>
      <c r="L1378" t="s">
        <v>607</v>
      </c>
    </row>
    <row r="1379" spans="1:12" x14ac:dyDescent="0.25">
      <c r="A1379">
        <v>558</v>
      </c>
      <c r="B1379">
        <v>6</v>
      </c>
      <c r="C1379" t="s">
        <v>247</v>
      </c>
      <c r="D1379" t="s">
        <v>629</v>
      </c>
      <c r="E1379">
        <v>19</v>
      </c>
      <c r="F1379">
        <v>32</v>
      </c>
      <c r="G1379">
        <v>3</v>
      </c>
      <c r="H1379">
        <v>56</v>
      </c>
      <c r="I1379">
        <f>Cocina[[#This Row],[Precio Unitario]]*Cocina[[#This Row],[Cantidad Ordenada]]</f>
        <v>96</v>
      </c>
      <c r="J1379">
        <f>(Cocina[[#This Row],[Precio Unitario]]-Cocina[[#This Row],[Costo Unitario]])*Cocina[[#This Row],[Cantidad Ordenada]]</f>
        <v>39</v>
      </c>
      <c r="K1379" s="4">
        <f>Cocina[[#This Row],[Ganancia neta]]/_xlfn.XLOOKUP(Cocina[[#This Row],[Número de Orden]],Sala[Número de Orden],Sala[Monto total],"fracaso",0,1)</f>
        <v>0.21787709497206703</v>
      </c>
      <c r="L1379" t="s">
        <v>607</v>
      </c>
    </row>
    <row r="1380" spans="1:12" x14ac:dyDescent="0.25">
      <c r="A1380">
        <v>558</v>
      </c>
      <c r="B1380">
        <v>6</v>
      </c>
      <c r="C1380" t="s">
        <v>122</v>
      </c>
      <c r="D1380" t="s">
        <v>637</v>
      </c>
      <c r="E1380">
        <v>15</v>
      </c>
      <c r="F1380">
        <v>25</v>
      </c>
      <c r="G1380">
        <v>2</v>
      </c>
      <c r="H1380">
        <v>54</v>
      </c>
      <c r="I1380">
        <f>Cocina[[#This Row],[Precio Unitario]]*Cocina[[#This Row],[Cantidad Ordenada]]</f>
        <v>50</v>
      </c>
      <c r="J1380">
        <f>(Cocina[[#This Row],[Precio Unitario]]-Cocina[[#This Row],[Costo Unitario]])*Cocina[[#This Row],[Cantidad Ordenada]]</f>
        <v>20</v>
      </c>
      <c r="K1380" s="4">
        <f>Cocina[[#This Row],[Ganancia neta]]/_xlfn.XLOOKUP(Cocina[[#This Row],[Número de Orden]],Sala[Número de Orden],Sala[Monto total],"fracaso",0,1)</f>
        <v>0.11173184357541899</v>
      </c>
      <c r="L1380" t="s">
        <v>608</v>
      </c>
    </row>
    <row r="1381" spans="1:12" x14ac:dyDescent="0.25">
      <c r="A1381">
        <v>558</v>
      </c>
      <c r="B1381">
        <v>6</v>
      </c>
      <c r="C1381" t="s">
        <v>261</v>
      </c>
      <c r="D1381" t="s">
        <v>625</v>
      </c>
      <c r="E1381">
        <v>20</v>
      </c>
      <c r="F1381">
        <v>33</v>
      </c>
      <c r="G1381">
        <v>1</v>
      </c>
      <c r="H1381">
        <v>57</v>
      </c>
      <c r="I1381">
        <f>Cocina[[#This Row],[Precio Unitario]]*Cocina[[#This Row],[Cantidad Ordenada]]</f>
        <v>33</v>
      </c>
      <c r="J1381">
        <f>(Cocina[[#This Row],[Precio Unitario]]-Cocina[[#This Row],[Costo Unitario]])*Cocina[[#This Row],[Cantidad Ordenada]]</f>
        <v>13</v>
      </c>
      <c r="K1381" s="4">
        <f>Cocina[[#This Row],[Ganancia neta]]/_xlfn.XLOOKUP(Cocina[[#This Row],[Número de Orden]],Sala[Número de Orden],Sala[Monto total],"fracaso",0,1)</f>
        <v>7.2625698324022353E-2</v>
      </c>
      <c r="L1381" t="s">
        <v>607</v>
      </c>
    </row>
    <row r="1382" spans="1:12" x14ac:dyDescent="0.25">
      <c r="A1382">
        <v>559</v>
      </c>
      <c r="B1382">
        <v>11</v>
      </c>
      <c r="C1382" t="s">
        <v>261</v>
      </c>
      <c r="D1382" t="s">
        <v>625</v>
      </c>
      <c r="E1382">
        <v>20</v>
      </c>
      <c r="F1382">
        <v>33</v>
      </c>
      <c r="G1382">
        <v>3</v>
      </c>
      <c r="H1382">
        <v>41</v>
      </c>
      <c r="I1382">
        <f>Cocina[[#This Row],[Precio Unitario]]*Cocina[[#This Row],[Cantidad Ordenada]]</f>
        <v>99</v>
      </c>
      <c r="J1382">
        <f>(Cocina[[#This Row],[Precio Unitario]]-Cocina[[#This Row],[Costo Unitario]])*Cocina[[#This Row],[Cantidad Ordenada]]</f>
        <v>39</v>
      </c>
      <c r="K1382" s="4">
        <f>Cocina[[#This Row],[Ganancia neta]]/_xlfn.XLOOKUP(Cocina[[#This Row],[Número de Orden]],Sala[Número de Orden],Sala[Monto total],"fracaso",0,1)</f>
        <v>0.39393939393939392</v>
      </c>
      <c r="L1382" t="s">
        <v>608</v>
      </c>
    </row>
    <row r="1383" spans="1:12" x14ac:dyDescent="0.25">
      <c r="A1383">
        <v>560</v>
      </c>
      <c r="B1383">
        <v>6</v>
      </c>
      <c r="C1383" t="s">
        <v>79</v>
      </c>
      <c r="D1383" t="s">
        <v>635</v>
      </c>
      <c r="E1383">
        <v>10</v>
      </c>
      <c r="F1383">
        <v>18</v>
      </c>
      <c r="G1383">
        <v>2</v>
      </c>
      <c r="H1383">
        <v>36</v>
      </c>
      <c r="I1383">
        <f>Cocina[[#This Row],[Precio Unitario]]*Cocina[[#This Row],[Cantidad Ordenada]]</f>
        <v>36</v>
      </c>
      <c r="J1383">
        <f>(Cocina[[#This Row],[Precio Unitario]]-Cocina[[#This Row],[Costo Unitario]])*Cocina[[#This Row],[Cantidad Ordenada]]</f>
        <v>16</v>
      </c>
      <c r="K1383" s="4">
        <f>Cocina[[#This Row],[Ganancia neta]]/_xlfn.XLOOKUP(Cocina[[#This Row],[Número de Orden]],Sala[Número de Orden],Sala[Monto total],"fracaso",0,1)</f>
        <v>0.14414414414414414</v>
      </c>
      <c r="L1383" t="s">
        <v>608</v>
      </c>
    </row>
    <row r="1384" spans="1:12" x14ac:dyDescent="0.25">
      <c r="A1384">
        <v>560</v>
      </c>
      <c r="B1384">
        <v>6</v>
      </c>
      <c r="C1384" t="s">
        <v>122</v>
      </c>
      <c r="D1384" t="s">
        <v>637</v>
      </c>
      <c r="E1384">
        <v>15</v>
      </c>
      <c r="F1384">
        <v>25</v>
      </c>
      <c r="G1384">
        <v>3</v>
      </c>
      <c r="H1384">
        <v>12</v>
      </c>
      <c r="I1384">
        <f>Cocina[[#This Row],[Precio Unitario]]*Cocina[[#This Row],[Cantidad Ordenada]]</f>
        <v>75</v>
      </c>
      <c r="J1384">
        <f>(Cocina[[#This Row],[Precio Unitario]]-Cocina[[#This Row],[Costo Unitario]])*Cocina[[#This Row],[Cantidad Ordenada]]</f>
        <v>30</v>
      </c>
      <c r="K1384" s="4">
        <f>Cocina[[#This Row],[Ganancia neta]]/_xlfn.XLOOKUP(Cocina[[#This Row],[Número de Orden]],Sala[Número de Orden],Sala[Monto total],"fracaso",0,1)</f>
        <v>0.27027027027027029</v>
      </c>
      <c r="L1384" t="s">
        <v>608</v>
      </c>
    </row>
    <row r="1385" spans="1:12" x14ac:dyDescent="0.25">
      <c r="A1385">
        <v>561</v>
      </c>
      <c r="B1385">
        <v>4</v>
      </c>
      <c r="C1385" t="s">
        <v>79</v>
      </c>
      <c r="D1385" t="s">
        <v>635</v>
      </c>
      <c r="E1385">
        <v>10</v>
      </c>
      <c r="F1385">
        <v>18</v>
      </c>
      <c r="G1385">
        <v>1</v>
      </c>
      <c r="H1385">
        <v>56</v>
      </c>
      <c r="I1385">
        <f>Cocina[[#This Row],[Precio Unitario]]*Cocina[[#This Row],[Cantidad Ordenada]]</f>
        <v>18</v>
      </c>
      <c r="J1385">
        <f>(Cocina[[#This Row],[Precio Unitario]]-Cocina[[#This Row],[Costo Unitario]])*Cocina[[#This Row],[Cantidad Ordenada]]</f>
        <v>8</v>
      </c>
      <c r="K1385" s="4">
        <f>Cocina[[#This Row],[Ganancia neta]]/_xlfn.XLOOKUP(Cocina[[#This Row],[Número de Orden]],Sala[Número de Orden],Sala[Monto total],"fracaso",0,1)</f>
        <v>0.125</v>
      </c>
      <c r="L1385" t="s">
        <v>608</v>
      </c>
    </row>
    <row r="1386" spans="1:12" x14ac:dyDescent="0.25">
      <c r="A1386">
        <v>561</v>
      </c>
      <c r="B1386">
        <v>4</v>
      </c>
      <c r="C1386" t="s">
        <v>200</v>
      </c>
      <c r="D1386" t="s">
        <v>633</v>
      </c>
      <c r="E1386">
        <v>14</v>
      </c>
      <c r="F1386">
        <v>23</v>
      </c>
      <c r="G1386">
        <v>2</v>
      </c>
      <c r="H1386">
        <v>8</v>
      </c>
      <c r="I1386">
        <f>Cocina[[#This Row],[Precio Unitario]]*Cocina[[#This Row],[Cantidad Ordenada]]</f>
        <v>46</v>
      </c>
      <c r="J1386">
        <f>(Cocina[[#This Row],[Precio Unitario]]-Cocina[[#This Row],[Costo Unitario]])*Cocina[[#This Row],[Cantidad Ordenada]]</f>
        <v>18</v>
      </c>
      <c r="K1386" s="4">
        <f>Cocina[[#This Row],[Ganancia neta]]/_xlfn.XLOOKUP(Cocina[[#This Row],[Número de Orden]],Sala[Número de Orden],Sala[Monto total],"fracaso",0,1)</f>
        <v>0.28125</v>
      </c>
      <c r="L1386" t="s">
        <v>608</v>
      </c>
    </row>
    <row r="1387" spans="1:12" x14ac:dyDescent="0.25">
      <c r="A1387">
        <v>562</v>
      </c>
      <c r="B1387">
        <v>20</v>
      </c>
      <c r="C1387" t="s">
        <v>48</v>
      </c>
      <c r="D1387" t="s">
        <v>622</v>
      </c>
      <c r="E1387">
        <v>25</v>
      </c>
      <c r="F1387">
        <v>40</v>
      </c>
      <c r="G1387">
        <v>3</v>
      </c>
      <c r="H1387">
        <v>41</v>
      </c>
      <c r="I1387">
        <f>Cocina[[#This Row],[Precio Unitario]]*Cocina[[#This Row],[Cantidad Ordenada]]</f>
        <v>120</v>
      </c>
      <c r="J1387">
        <f>(Cocina[[#This Row],[Precio Unitario]]-Cocina[[#This Row],[Costo Unitario]])*Cocina[[#This Row],[Cantidad Ordenada]]</f>
        <v>45</v>
      </c>
      <c r="K1387" s="4">
        <f>Cocina[[#This Row],[Ganancia neta]]/_xlfn.XLOOKUP(Cocina[[#This Row],[Número de Orden]],Sala[Número de Orden],Sala[Monto total],"fracaso",0,1)</f>
        <v>0.15625</v>
      </c>
      <c r="L1387" t="s">
        <v>607</v>
      </c>
    </row>
    <row r="1388" spans="1:12" x14ac:dyDescent="0.25">
      <c r="A1388">
        <v>562</v>
      </c>
      <c r="B1388">
        <v>20</v>
      </c>
      <c r="C1388" t="s">
        <v>38</v>
      </c>
      <c r="D1388" t="s">
        <v>624</v>
      </c>
      <c r="E1388">
        <v>17</v>
      </c>
      <c r="F1388">
        <v>29</v>
      </c>
      <c r="G1388">
        <v>2</v>
      </c>
      <c r="H1388">
        <v>7</v>
      </c>
      <c r="I1388">
        <f>Cocina[[#This Row],[Precio Unitario]]*Cocina[[#This Row],[Cantidad Ordenada]]</f>
        <v>58</v>
      </c>
      <c r="J1388">
        <f>(Cocina[[#This Row],[Precio Unitario]]-Cocina[[#This Row],[Costo Unitario]])*Cocina[[#This Row],[Cantidad Ordenada]]</f>
        <v>24</v>
      </c>
      <c r="K1388" s="4">
        <f>Cocina[[#This Row],[Ganancia neta]]/_xlfn.XLOOKUP(Cocina[[#This Row],[Número de Orden]],Sala[Número de Orden],Sala[Monto total],"fracaso",0,1)</f>
        <v>8.3333333333333329E-2</v>
      </c>
      <c r="L1388" t="s">
        <v>607</v>
      </c>
    </row>
    <row r="1389" spans="1:12" x14ac:dyDescent="0.25">
      <c r="A1389">
        <v>562</v>
      </c>
      <c r="B1389">
        <v>20</v>
      </c>
      <c r="C1389" t="s">
        <v>158</v>
      </c>
      <c r="D1389" t="s">
        <v>617</v>
      </c>
      <c r="E1389">
        <v>14</v>
      </c>
      <c r="F1389">
        <v>24</v>
      </c>
      <c r="G1389">
        <v>2</v>
      </c>
      <c r="H1389">
        <v>22</v>
      </c>
      <c r="I1389">
        <f>Cocina[[#This Row],[Precio Unitario]]*Cocina[[#This Row],[Cantidad Ordenada]]</f>
        <v>48</v>
      </c>
      <c r="J1389">
        <f>(Cocina[[#This Row],[Precio Unitario]]-Cocina[[#This Row],[Costo Unitario]])*Cocina[[#This Row],[Cantidad Ordenada]]</f>
        <v>20</v>
      </c>
      <c r="K1389" s="4">
        <f>Cocina[[#This Row],[Ganancia neta]]/_xlfn.XLOOKUP(Cocina[[#This Row],[Número de Orden]],Sala[Número de Orden],Sala[Monto total],"fracaso",0,1)</f>
        <v>6.9444444444444448E-2</v>
      </c>
      <c r="L1389" t="s">
        <v>607</v>
      </c>
    </row>
    <row r="1390" spans="1:12" x14ac:dyDescent="0.25">
      <c r="A1390">
        <v>562</v>
      </c>
      <c r="B1390">
        <v>20</v>
      </c>
      <c r="C1390" t="s">
        <v>116</v>
      </c>
      <c r="D1390" t="s">
        <v>620</v>
      </c>
      <c r="E1390">
        <v>19</v>
      </c>
      <c r="F1390">
        <v>31</v>
      </c>
      <c r="G1390">
        <v>2</v>
      </c>
      <c r="H1390">
        <v>42</v>
      </c>
      <c r="I1390">
        <f>Cocina[[#This Row],[Precio Unitario]]*Cocina[[#This Row],[Cantidad Ordenada]]</f>
        <v>62</v>
      </c>
      <c r="J1390">
        <f>(Cocina[[#This Row],[Precio Unitario]]-Cocina[[#This Row],[Costo Unitario]])*Cocina[[#This Row],[Cantidad Ordenada]]</f>
        <v>24</v>
      </c>
      <c r="K1390" s="4">
        <f>Cocina[[#This Row],[Ganancia neta]]/_xlfn.XLOOKUP(Cocina[[#This Row],[Número de Orden]],Sala[Número de Orden],Sala[Monto total],"fracaso",0,1)</f>
        <v>8.3333333333333329E-2</v>
      </c>
      <c r="L1390" t="s">
        <v>608</v>
      </c>
    </row>
    <row r="1391" spans="1:12" x14ac:dyDescent="0.25">
      <c r="A1391">
        <v>563</v>
      </c>
      <c r="B1391">
        <v>12</v>
      </c>
      <c r="C1391" t="s">
        <v>106</v>
      </c>
      <c r="D1391" t="s">
        <v>621</v>
      </c>
      <c r="E1391">
        <v>16</v>
      </c>
      <c r="F1391">
        <v>27</v>
      </c>
      <c r="G1391">
        <v>2</v>
      </c>
      <c r="H1391">
        <v>37</v>
      </c>
      <c r="I1391">
        <f>Cocina[[#This Row],[Precio Unitario]]*Cocina[[#This Row],[Cantidad Ordenada]]</f>
        <v>54</v>
      </c>
      <c r="J1391">
        <f>(Cocina[[#This Row],[Precio Unitario]]-Cocina[[#This Row],[Costo Unitario]])*Cocina[[#This Row],[Cantidad Ordenada]]</f>
        <v>22</v>
      </c>
      <c r="K1391" s="4">
        <f>Cocina[[#This Row],[Ganancia neta]]/_xlfn.XLOOKUP(Cocina[[#This Row],[Número de Orden]],Sala[Número de Orden],Sala[Monto total],"fracaso",0,1)</f>
        <v>0.40740740740740738</v>
      </c>
      <c r="L1391" t="s">
        <v>608</v>
      </c>
    </row>
    <row r="1392" spans="1:12" x14ac:dyDescent="0.25">
      <c r="A1392">
        <v>564</v>
      </c>
      <c r="B1392">
        <v>9</v>
      </c>
      <c r="C1392" t="s">
        <v>73</v>
      </c>
      <c r="D1392" t="s">
        <v>623</v>
      </c>
      <c r="E1392">
        <v>22</v>
      </c>
      <c r="F1392">
        <v>36</v>
      </c>
      <c r="G1392">
        <v>1</v>
      </c>
      <c r="H1392">
        <v>7</v>
      </c>
      <c r="I1392">
        <f>Cocina[[#This Row],[Precio Unitario]]*Cocina[[#This Row],[Cantidad Ordenada]]</f>
        <v>36</v>
      </c>
      <c r="J1392">
        <f>(Cocina[[#This Row],[Precio Unitario]]-Cocina[[#This Row],[Costo Unitario]])*Cocina[[#This Row],[Cantidad Ordenada]]</f>
        <v>14</v>
      </c>
      <c r="K1392" s="4">
        <f>Cocina[[#This Row],[Ganancia neta]]/_xlfn.XLOOKUP(Cocina[[#This Row],[Número de Orden]],Sala[Número de Orden],Sala[Monto total],"fracaso",0,1)</f>
        <v>8.9743589743589744E-2</v>
      </c>
      <c r="L1392" t="s">
        <v>608</v>
      </c>
    </row>
    <row r="1393" spans="1:12" x14ac:dyDescent="0.25">
      <c r="A1393">
        <v>564</v>
      </c>
      <c r="B1393">
        <v>9</v>
      </c>
      <c r="C1393" t="s">
        <v>48</v>
      </c>
      <c r="D1393" t="s">
        <v>622</v>
      </c>
      <c r="E1393">
        <v>25</v>
      </c>
      <c r="F1393">
        <v>40</v>
      </c>
      <c r="G1393">
        <v>2</v>
      </c>
      <c r="H1393">
        <v>36</v>
      </c>
      <c r="I1393">
        <f>Cocina[[#This Row],[Precio Unitario]]*Cocina[[#This Row],[Cantidad Ordenada]]</f>
        <v>80</v>
      </c>
      <c r="J1393">
        <f>(Cocina[[#This Row],[Precio Unitario]]-Cocina[[#This Row],[Costo Unitario]])*Cocina[[#This Row],[Cantidad Ordenada]]</f>
        <v>30</v>
      </c>
      <c r="K1393" s="4">
        <f>Cocina[[#This Row],[Ganancia neta]]/_xlfn.XLOOKUP(Cocina[[#This Row],[Número de Orden]],Sala[Número de Orden],Sala[Monto total],"fracaso",0,1)</f>
        <v>0.19230769230769232</v>
      </c>
      <c r="L1393" t="s">
        <v>608</v>
      </c>
    </row>
    <row r="1394" spans="1:12" x14ac:dyDescent="0.25">
      <c r="A1394">
        <v>564</v>
      </c>
      <c r="B1394">
        <v>9</v>
      </c>
      <c r="C1394" t="s">
        <v>146</v>
      </c>
      <c r="D1394" t="s">
        <v>632</v>
      </c>
      <c r="E1394">
        <v>12</v>
      </c>
      <c r="F1394">
        <v>20</v>
      </c>
      <c r="G1394">
        <v>2</v>
      </c>
      <c r="H1394">
        <v>11</v>
      </c>
      <c r="I1394">
        <f>Cocina[[#This Row],[Precio Unitario]]*Cocina[[#This Row],[Cantidad Ordenada]]</f>
        <v>40</v>
      </c>
      <c r="J1394">
        <f>(Cocina[[#This Row],[Precio Unitario]]-Cocina[[#This Row],[Costo Unitario]])*Cocina[[#This Row],[Cantidad Ordenada]]</f>
        <v>16</v>
      </c>
      <c r="K1394" s="4">
        <f>Cocina[[#This Row],[Ganancia neta]]/_xlfn.XLOOKUP(Cocina[[#This Row],[Número de Orden]],Sala[Número de Orden],Sala[Monto total],"fracaso",0,1)</f>
        <v>0.10256410256410256</v>
      </c>
      <c r="L1394" t="s">
        <v>608</v>
      </c>
    </row>
    <row r="1395" spans="1:12" x14ac:dyDescent="0.25">
      <c r="A1395">
        <v>565</v>
      </c>
      <c r="B1395">
        <v>3</v>
      </c>
      <c r="C1395" t="s">
        <v>247</v>
      </c>
      <c r="D1395" t="s">
        <v>629</v>
      </c>
      <c r="E1395">
        <v>19</v>
      </c>
      <c r="F1395">
        <v>32</v>
      </c>
      <c r="G1395">
        <v>3</v>
      </c>
      <c r="H1395">
        <v>19</v>
      </c>
      <c r="I1395">
        <f>Cocina[[#This Row],[Precio Unitario]]*Cocina[[#This Row],[Cantidad Ordenada]]</f>
        <v>96</v>
      </c>
      <c r="J1395">
        <f>(Cocina[[#This Row],[Precio Unitario]]-Cocina[[#This Row],[Costo Unitario]])*Cocina[[#This Row],[Cantidad Ordenada]]</f>
        <v>39</v>
      </c>
      <c r="K1395" s="4">
        <f>Cocina[[#This Row],[Ganancia neta]]/_xlfn.XLOOKUP(Cocina[[#This Row],[Número de Orden]],Sala[Número de Orden],Sala[Monto total],"fracaso",0,1)</f>
        <v>0.15537848605577689</v>
      </c>
      <c r="L1395" t="s">
        <v>607</v>
      </c>
    </row>
    <row r="1396" spans="1:12" x14ac:dyDescent="0.25">
      <c r="A1396">
        <v>565</v>
      </c>
      <c r="B1396">
        <v>3</v>
      </c>
      <c r="C1396" t="s">
        <v>79</v>
      </c>
      <c r="D1396" t="s">
        <v>635</v>
      </c>
      <c r="E1396">
        <v>10</v>
      </c>
      <c r="F1396">
        <v>18</v>
      </c>
      <c r="G1396">
        <v>3</v>
      </c>
      <c r="H1396">
        <v>53</v>
      </c>
      <c r="I1396">
        <f>Cocina[[#This Row],[Precio Unitario]]*Cocina[[#This Row],[Cantidad Ordenada]]</f>
        <v>54</v>
      </c>
      <c r="J1396">
        <f>(Cocina[[#This Row],[Precio Unitario]]-Cocina[[#This Row],[Costo Unitario]])*Cocina[[#This Row],[Cantidad Ordenada]]</f>
        <v>24</v>
      </c>
      <c r="K1396" s="4">
        <f>Cocina[[#This Row],[Ganancia neta]]/_xlfn.XLOOKUP(Cocina[[#This Row],[Número de Orden]],Sala[Número de Orden],Sala[Monto total],"fracaso",0,1)</f>
        <v>9.5617529880478086E-2</v>
      </c>
      <c r="L1396" t="s">
        <v>608</v>
      </c>
    </row>
    <row r="1397" spans="1:12" x14ac:dyDescent="0.25">
      <c r="A1397">
        <v>565</v>
      </c>
      <c r="B1397">
        <v>3</v>
      </c>
      <c r="C1397" t="s">
        <v>261</v>
      </c>
      <c r="D1397" t="s">
        <v>625</v>
      </c>
      <c r="E1397">
        <v>20</v>
      </c>
      <c r="F1397">
        <v>33</v>
      </c>
      <c r="G1397">
        <v>2</v>
      </c>
      <c r="H1397">
        <v>21</v>
      </c>
      <c r="I1397">
        <f>Cocina[[#This Row],[Precio Unitario]]*Cocina[[#This Row],[Cantidad Ordenada]]</f>
        <v>66</v>
      </c>
      <c r="J1397">
        <f>(Cocina[[#This Row],[Precio Unitario]]-Cocina[[#This Row],[Costo Unitario]])*Cocina[[#This Row],[Cantidad Ordenada]]</f>
        <v>26</v>
      </c>
      <c r="K1397" s="4">
        <f>Cocina[[#This Row],[Ganancia neta]]/_xlfn.XLOOKUP(Cocina[[#This Row],[Número de Orden]],Sala[Número de Orden],Sala[Monto total],"fracaso",0,1)</f>
        <v>0.10358565737051793</v>
      </c>
      <c r="L1397" t="s">
        <v>608</v>
      </c>
    </row>
    <row r="1398" spans="1:12" x14ac:dyDescent="0.25">
      <c r="A1398">
        <v>565</v>
      </c>
      <c r="B1398">
        <v>3</v>
      </c>
      <c r="C1398" t="s">
        <v>26</v>
      </c>
      <c r="D1398" t="s">
        <v>628</v>
      </c>
      <c r="E1398">
        <v>21</v>
      </c>
      <c r="F1398">
        <v>35</v>
      </c>
      <c r="G1398">
        <v>1</v>
      </c>
      <c r="H1398">
        <v>5</v>
      </c>
      <c r="I1398">
        <f>Cocina[[#This Row],[Precio Unitario]]*Cocina[[#This Row],[Cantidad Ordenada]]</f>
        <v>35</v>
      </c>
      <c r="J1398">
        <f>(Cocina[[#This Row],[Precio Unitario]]-Cocina[[#This Row],[Costo Unitario]])*Cocina[[#This Row],[Cantidad Ordenada]]</f>
        <v>14</v>
      </c>
      <c r="K1398" s="4">
        <f>Cocina[[#This Row],[Ganancia neta]]/_xlfn.XLOOKUP(Cocina[[#This Row],[Número de Orden]],Sala[Número de Orden],Sala[Monto total],"fracaso",0,1)</f>
        <v>5.5776892430278883E-2</v>
      </c>
      <c r="L1398" t="s">
        <v>608</v>
      </c>
    </row>
    <row r="1399" spans="1:12" x14ac:dyDescent="0.25">
      <c r="A1399">
        <v>566</v>
      </c>
      <c r="B1399">
        <v>4</v>
      </c>
      <c r="C1399" t="s">
        <v>155</v>
      </c>
      <c r="D1399" t="s">
        <v>636</v>
      </c>
      <c r="E1399">
        <v>15</v>
      </c>
      <c r="F1399">
        <v>26</v>
      </c>
      <c r="G1399">
        <v>3</v>
      </c>
      <c r="H1399">
        <v>56</v>
      </c>
      <c r="I1399">
        <f>Cocina[[#This Row],[Precio Unitario]]*Cocina[[#This Row],[Cantidad Ordenada]]</f>
        <v>78</v>
      </c>
      <c r="J1399">
        <f>(Cocina[[#This Row],[Precio Unitario]]-Cocina[[#This Row],[Costo Unitario]])*Cocina[[#This Row],[Cantidad Ordenada]]</f>
        <v>33</v>
      </c>
      <c r="K1399" s="4">
        <f>Cocina[[#This Row],[Ganancia neta]]/_xlfn.XLOOKUP(Cocina[[#This Row],[Número de Orden]],Sala[Número de Orden],Sala[Monto total],"fracaso",0,1)</f>
        <v>0.42307692307692307</v>
      </c>
      <c r="L1399" t="s">
        <v>607</v>
      </c>
    </row>
    <row r="1400" spans="1:12" x14ac:dyDescent="0.25">
      <c r="A1400">
        <v>567</v>
      </c>
      <c r="B1400">
        <v>15</v>
      </c>
      <c r="C1400" t="s">
        <v>42</v>
      </c>
      <c r="D1400" t="s">
        <v>626</v>
      </c>
      <c r="E1400">
        <v>16</v>
      </c>
      <c r="F1400">
        <v>28</v>
      </c>
      <c r="G1400">
        <v>2</v>
      </c>
      <c r="H1400">
        <v>9</v>
      </c>
      <c r="I1400">
        <f>Cocina[[#This Row],[Precio Unitario]]*Cocina[[#This Row],[Cantidad Ordenada]]</f>
        <v>56</v>
      </c>
      <c r="J1400">
        <f>(Cocina[[#This Row],[Precio Unitario]]-Cocina[[#This Row],[Costo Unitario]])*Cocina[[#This Row],[Cantidad Ordenada]]</f>
        <v>24</v>
      </c>
      <c r="K1400" s="4">
        <f>Cocina[[#This Row],[Ganancia neta]]/_xlfn.XLOOKUP(Cocina[[#This Row],[Número de Orden]],Sala[Número de Orden],Sala[Monto total],"fracaso",0,1)</f>
        <v>9.4861660079051377E-2</v>
      </c>
      <c r="L1400" t="s">
        <v>607</v>
      </c>
    </row>
    <row r="1401" spans="1:12" x14ac:dyDescent="0.25">
      <c r="A1401">
        <v>567</v>
      </c>
      <c r="B1401">
        <v>15</v>
      </c>
      <c r="C1401" t="s">
        <v>261</v>
      </c>
      <c r="D1401" t="s">
        <v>625</v>
      </c>
      <c r="E1401">
        <v>20</v>
      </c>
      <c r="F1401">
        <v>33</v>
      </c>
      <c r="G1401">
        <v>2</v>
      </c>
      <c r="H1401">
        <v>34</v>
      </c>
      <c r="I1401">
        <f>Cocina[[#This Row],[Precio Unitario]]*Cocina[[#This Row],[Cantidad Ordenada]]</f>
        <v>66</v>
      </c>
      <c r="J1401">
        <f>(Cocina[[#This Row],[Precio Unitario]]-Cocina[[#This Row],[Costo Unitario]])*Cocina[[#This Row],[Cantidad Ordenada]]</f>
        <v>26</v>
      </c>
      <c r="K1401" s="4">
        <f>Cocina[[#This Row],[Ganancia neta]]/_xlfn.XLOOKUP(Cocina[[#This Row],[Número de Orden]],Sala[Número de Orden],Sala[Monto total],"fracaso",0,1)</f>
        <v>0.10276679841897234</v>
      </c>
      <c r="L1401" t="s">
        <v>608</v>
      </c>
    </row>
    <row r="1402" spans="1:12" x14ac:dyDescent="0.25">
      <c r="A1402">
        <v>567</v>
      </c>
      <c r="B1402">
        <v>15</v>
      </c>
      <c r="C1402" t="s">
        <v>55</v>
      </c>
      <c r="D1402" t="s">
        <v>631</v>
      </c>
      <c r="E1402">
        <v>20</v>
      </c>
      <c r="F1402">
        <v>34</v>
      </c>
      <c r="G1402">
        <v>2</v>
      </c>
      <c r="H1402">
        <v>18</v>
      </c>
      <c r="I1402">
        <f>Cocina[[#This Row],[Precio Unitario]]*Cocina[[#This Row],[Cantidad Ordenada]]</f>
        <v>68</v>
      </c>
      <c r="J1402">
        <f>(Cocina[[#This Row],[Precio Unitario]]-Cocina[[#This Row],[Costo Unitario]])*Cocina[[#This Row],[Cantidad Ordenada]]</f>
        <v>28</v>
      </c>
      <c r="K1402" s="4">
        <f>Cocina[[#This Row],[Ganancia neta]]/_xlfn.XLOOKUP(Cocina[[#This Row],[Número de Orden]],Sala[Número de Orden],Sala[Monto total],"fracaso",0,1)</f>
        <v>0.11067193675889328</v>
      </c>
      <c r="L1402" t="s">
        <v>607</v>
      </c>
    </row>
    <row r="1403" spans="1:12" x14ac:dyDescent="0.25">
      <c r="A1403">
        <v>567</v>
      </c>
      <c r="B1403">
        <v>15</v>
      </c>
      <c r="C1403" t="s">
        <v>70</v>
      </c>
      <c r="D1403" t="s">
        <v>634</v>
      </c>
      <c r="E1403">
        <v>13</v>
      </c>
      <c r="F1403">
        <v>21</v>
      </c>
      <c r="G1403">
        <v>3</v>
      </c>
      <c r="H1403">
        <v>41</v>
      </c>
      <c r="I1403">
        <f>Cocina[[#This Row],[Precio Unitario]]*Cocina[[#This Row],[Cantidad Ordenada]]</f>
        <v>63</v>
      </c>
      <c r="J1403">
        <f>(Cocina[[#This Row],[Precio Unitario]]-Cocina[[#This Row],[Costo Unitario]])*Cocina[[#This Row],[Cantidad Ordenada]]</f>
        <v>24</v>
      </c>
      <c r="K1403" s="4">
        <f>Cocina[[#This Row],[Ganancia neta]]/_xlfn.XLOOKUP(Cocina[[#This Row],[Número de Orden]],Sala[Número de Orden],Sala[Monto total],"fracaso",0,1)</f>
        <v>9.4861660079051377E-2</v>
      </c>
      <c r="L1403" t="s">
        <v>608</v>
      </c>
    </row>
    <row r="1404" spans="1:12" x14ac:dyDescent="0.25">
      <c r="A1404">
        <v>568</v>
      </c>
      <c r="B1404">
        <v>5</v>
      </c>
      <c r="C1404" t="s">
        <v>55</v>
      </c>
      <c r="D1404" t="s">
        <v>631</v>
      </c>
      <c r="E1404">
        <v>20</v>
      </c>
      <c r="F1404">
        <v>34</v>
      </c>
      <c r="G1404">
        <v>3</v>
      </c>
      <c r="H1404">
        <v>40</v>
      </c>
      <c r="I1404">
        <f>Cocina[[#This Row],[Precio Unitario]]*Cocina[[#This Row],[Cantidad Ordenada]]</f>
        <v>102</v>
      </c>
      <c r="J1404">
        <f>(Cocina[[#This Row],[Precio Unitario]]-Cocina[[#This Row],[Costo Unitario]])*Cocina[[#This Row],[Cantidad Ordenada]]</f>
        <v>42</v>
      </c>
      <c r="K1404" s="4">
        <f>Cocina[[#This Row],[Ganancia neta]]/_xlfn.XLOOKUP(Cocina[[#This Row],[Número de Orden]],Sala[Número de Orden],Sala[Monto total],"fracaso",0,1)</f>
        <v>0.23076923076923078</v>
      </c>
      <c r="L1404" t="s">
        <v>607</v>
      </c>
    </row>
    <row r="1405" spans="1:12" x14ac:dyDescent="0.25">
      <c r="A1405">
        <v>568</v>
      </c>
      <c r="B1405">
        <v>5</v>
      </c>
      <c r="C1405" t="s">
        <v>48</v>
      </c>
      <c r="D1405" t="s">
        <v>622</v>
      </c>
      <c r="E1405">
        <v>25</v>
      </c>
      <c r="F1405">
        <v>40</v>
      </c>
      <c r="G1405">
        <v>2</v>
      </c>
      <c r="H1405">
        <v>44</v>
      </c>
      <c r="I1405">
        <f>Cocina[[#This Row],[Precio Unitario]]*Cocina[[#This Row],[Cantidad Ordenada]]</f>
        <v>80</v>
      </c>
      <c r="J1405">
        <f>(Cocina[[#This Row],[Precio Unitario]]-Cocina[[#This Row],[Costo Unitario]])*Cocina[[#This Row],[Cantidad Ordenada]]</f>
        <v>30</v>
      </c>
      <c r="K1405" s="4">
        <f>Cocina[[#This Row],[Ganancia neta]]/_xlfn.XLOOKUP(Cocina[[#This Row],[Número de Orden]],Sala[Número de Orden],Sala[Monto total],"fracaso",0,1)</f>
        <v>0.16483516483516483</v>
      </c>
      <c r="L1405" t="s">
        <v>608</v>
      </c>
    </row>
    <row r="1406" spans="1:12" x14ac:dyDescent="0.25">
      <c r="A1406">
        <v>569</v>
      </c>
      <c r="B1406">
        <v>12</v>
      </c>
      <c r="C1406" t="s">
        <v>55</v>
      </c>
      <c r="D1406" t="s">
        <v>631</v>
      </c>
      <c r="E1406">
        <v>20</v>
      </c>
      <c r="F1406">
        <v>34</v>
      </c>
      <c r="G1406">
        <v>2</v>
      </c>
      <c r="H1406">
        <v>26</v>
      </c>
      <c r="I1406">
        <f>Cocina[[#This Row],[Precio Unitario]]*Cocina[[#This Row],[Cantidad Ordenada]]</f>
        <v>68</v>
      </c>
      <c r="J1406">
        <f>(Cocina[[#This Row],[Precio Unitario]]-Cocina[[#This Row],[Costo Unitario]])*Cocina[[#This Row],[Cantidad Ordenada]]</f>
        <v>28</v>
      </c>
      <c r="K1406" s="4">
        <f>Cocina[[#This Row],[Ganancia neta]]/_xlfn.XLOOKUP(Cocina[[#This Row],[Número de Orden]],Sala[Número de Orden],Sala[Monto total],"fracaso",0,1)</f>
        <v>0.21374045801526717</v>
      </c>
      <c r="L1406" t="s">
        <v>607</v>
      </c>
    </row>
    <row r="1407" spans="1:12" x14ac:dyDescent="0.25">
      <c r="A1407">
        <v>569</v>
      </c>
      <c r="B1407">
        <v>12</v>
      </c>
      <c r="C1407" t="s">
        <v>70</v>
      </c>
      <c r="D1407" t="s">
        <v>634</v>
      </c>
      <c r="E1407">
        <v>13</v>
      </c>
      <c r="F1407">
        <v>21</v>
      </c>
      <c r="G1407">
        <v>3</v>
      </c>
      <c r="H1407">
        <v>32</v>
      </c>
      <c r="I1407">
        <f>Cocina[[#This Row],[Precio Unitario]]*Cocina[[#This Row],[Cantidad Ordenada]]</f>
        <v>63</v>
      </c>
      <c r="J1407">
        <f>(Cocina[[#This Row],[Precio Unitario]]-Cocina[[#This Row],[Costo Unitario]])*Cocina[[#This Row],[Cantidad Ordenada]]</f>
        <v>24</v>
      </c>
      <c r="K1407" s="4">
        <f>Cocina[[#This Row],[Ganancia neta]]/_xlfn.XLOOKUP(Cocina[[#This Row],[Número de Orden]],Sala[Número de Orden],Sala[Monto total],"fracaso",0,1)</f>
        <v>0.18320610687022901</v>
      </c>
      <c r="L1407" t="s">
        <v>608</v>
      </c>
    </row>
    <row r="1408" spans="1:12" x14ac:dyDescent="0.25">
      <c r="A1408">
        <v>570</v>
      </c>
      <c r="B1408">
        <v>1</v>
      </c>
      <c r="C1408" t="s">
        <v>261</v>
      </c>
      <c r="D1408" t="s">
        <v>625</v>
      </c>
      <c r="E1408">
        <v>20</v>
      </c>
      <c r="F1408">
        <v>33</v>
      </c>
      <c r="G1408">
        <v>1</v>
      </c>
      <c r="H1408">
        <v>38</v>
      </c>
      <c r="I1408">
        <f>Cocina[[#This Row],[Precio Unitario]]*Cocina[[#This Row],[Cantidad Ordenada]]</f>
        <v>33</v>
      </c>
      <c r="J1408">
        <f>(Cocina[[#This Row],[Precio Unitario]]-Cocina[[#This Row],[Costo Unitario]])*Cocina[[#This Row],[Cantidad Ordenada]]</f>
        <v>13</v>
      </c>
      <c r="K1408" s="4">
        <f>Cocina[[#This Row],[Ganancia neta]]/_xlfn.XLOOKUP(Cocina[[#This Row],[Número de Orden]],Sala[Número de Orden],Sala[Monto total],"fracaso",0,1)</f>
        <v>0.15294117647058825</v>
      </c>
      <c r="L1408" t="s">
        <v>607</v>
      </c>
    </row>
    <row r="1409" spans="1:12" x14ac:dyDescent="0.25">
      <c r="A1409">
        <v>570</v>
      </c>
      <c r="B1409">
        <v>1</v>
      </c>
      <c r="C1409" t="s">
        <v>155</v>
      </c>
      <c r="D1409" t="s">
        <v>636</v>
      </c>
      <c r="E1409">
        <v>15</v>
      </c>
      <c r="F1409">
        <v>26</v>
      </c>
      <c r="G1409">
        <v>2</v>
      </c>
      <c r="H1409">
        <v>8</v>
      </c>
      <c r="I1409">
        <f>Cocina[[#This Row],[Precio Unitario]]*Cocina[[#This Row],[Cantidad Ordenada]]</f>
        <v>52</v>
      </c>
      <c r="J1409">
        <f>(Cocina[[#This Row],[Precio Unitario]]-Cocina[[#This Row],[Costo Unitario]])*Cocina[[#This Row],[Cantidad Ordenada]]</f>
        <v>22</v>
      </c>
      <c r="K1409" s="4">
        <f>Cocina[[#This Row],[Ganancia neta]]/_xlfn.XLOOKUP(Cocina[[#This Row],[Número de Orden]],Sala[Número de Orden],Sala[Monto total],"fracaso",0,1)</f>
        <v>0.25882352941176473</v>
      </c>
      <c r="L1409" t="s">
        <v>608</v>
      </c>
    </row>
    <row r="1410" spans="1:12" x14ac:dyDescent="0.25">
      <c r="A1410">
        <v>571</v>
      </c>
      <c r="B1410">
        <v>15</v>
      </c>
      <c r="C1410" t="s">
        <v>106</v>
      </c>
      <c r="D1410" t="s">
        <v>621</v>
      </c>
      <c r="E1410">
        <v>16</v>
      </c>
      <c r="F1410">
        <v>27</v>
      </c>
      <c r="G1410">
        <v>2</v>
      </c>
      <c r="H1410">
        <v>26</v>
      </c>
      <c r="I1410">
        <f>Cocina[[#This Row],[Precio Unitario]]*Cocina[[#This Row],[Cantidad Ordenada]]</f>
        <v>54</v>
      </c>
      <c r="J1410">
        <f>(Cocina[[#This Row],[Precio Unitario]]-Cocina[[#This Row],[Costo Unitario]])*Cocina[[#This Row],[Cantidad Ordenada]]</f>
        <v>22</v>
      </c>
      <c r="K1410" s="4">
        <f>Cocina[[#This Row],[Ganancia neta]]/_xlfn.XLOOKUP(Cocina[[#This Row],[Número de Orden]],Sala[Número de Orden],Sala[Monto total],"fracaso",0,1)</f>
        <v>0.40740740740740738</v>
      </c>
      <c r="L1410" t="s">
        <v>607</v>
      </c>
    </row>
    <row r="1411" spans="1:12" x14ac:dyDescent="0.25">
      <c r="A1411">
        <v>572</v>
      </c>
      <c r="B1411">
        <v>19</v>
      </c>
      <c r="C1411" t="s">
        <v>68</v>
      </c>
      <c r="D1411" t="s">
        <v>619</v>
      </c>
      <c r="E1411">
        <v>18</v>
      </c>
      <c r="F1411">
        <v>30</v>
      </c>
      <c r="G1411">
        <v>1</v>
      </c>
      <c r="H1411">
        <v>34</v>
      </c>
      <c r="I1411">
        <f>Cocina[[#This Row],[Precio Unitario]]*Cocina[[#This Row],[Cantidad Ordenada]]</f>
        <v>30</v>
      </c>
      <c r="J1411">
        <f>(Cocina[[#This Row],[Precio Unitario]]-Cocina[[#This Row],[Costo Unitario]])*Cocina[[#This Row],[Cantidad Ordenada]]</f>
        <v>12</v>
      </c>
      <c r="K1411" s="4">
        <f>Cocina[[#This Row],[Ganancia neta]]/_xlfn.XLOOKUP(Cocina[[#This Row],[Número de Orden]],Sala[Número de Orden],Sala[Monto total],"fracaso",0,1)</f>
        <v>0.16216216216216217</v>
      </c>
      <c r="L1411" t="s">
        <v>608</v>
      </c>
    </row>
    <row r="1412" spans="1:12" x14ac:dyDescent="0.25">
      <c r="A1412">
        <v>572</v>
      </c>
      <c r="B1412">
        <v>19</v>
      </c>
      <c r="C1412" t="s">
        <v>203</v>
      </c>
      <c r="D1412" t="s">
        <v>630</v>
      </c>
      <c r="E1412">
        <v>13</v>
      </c>
      <c r="F1412">
        <v>22</v>
      </c>
      <c r="G1412">
        <v>2</v>
      </c>
      <c r="H1412">
        <v>10</v>
      </c>
      <c r="I1412">
        <f>Cocina[[#This Row],[Precio Unitario]]*Cocina[[#This Row],[Cantidad Ordenada]]</f>
        <v>44</v>
      </c>
      <c r="J1412">
        <f>(Cocina[[#This Row],[Precio Unitario]]-Cocina[[#This Row],[Costo Unitario]])*Cocina[[#This Row],[Cantidad Ordenada]]</f>
        <v>18</v>
      </c>
      <c r="K1412" s="4">
        <f>Cocina[[#This Row],[Ganancia neta]]/_xlfn.XLOOKUP(Cocina[[#This Row],[Número de Orden]],Sala[Número de Orden],Sala[Monto total],"fracaso",0,1)</f>
        <v>0.24324324324324326</v>
      </c>
      <c r="L1412" t="s">
        <v>608</v>
      </c>
    </row>
    <row r="1413" spans="1:12" x14ac:dyDescent="0.25">
      <c r="A1413">
        <v>573</v>
      </c>
      <c r="B1413">
        <v>7</v>
      </c>
      <c r="C1413" t="s">
        <v>70</v>
      </c>
      <c r="D1413" t="s">
        <v>634</v>
      </c>
      <c r="E1413">
        <v>13</v>
      </c>
      <c r="F1413">
        <v>21</v>
      </c>
      <c r="G1413">
        <v>3</v>
      </c>
      <c r="H1413">
        <v>41</v>
      </c>
      <c r="I1413">
        <f>Cocina[[#This Row],[Precio Unitario]]*Cocina[[#This Row],[Cantidad Ordenada]]</f>
        <v>63</v>
      </c>
      <c r="J1413">
        <f>(Cocina[[#This Row],[Precio Unitario]]-Cocina[[#This Row],[Costo Unitario]])*Cocina[[#This Row],[Cantidad Ordenada]]</f>
        <v>24</v>
      </c>
      <c r="K1413" s="4">
        <f>Cocina[[#This Row],[Ganancia neta]]/_xlfn.XLOOKUP(Cocina[[#This Row],[Número de Orden]],Sala[Número de Orden],Sala[Monto total],"fracaso",0,1)</f>
        <v>0.14545454545454545</v>
      </c>
      <c r="L1413" t="s">
        <v>607</v>
      </c>
    </row>
    <row r="1414" spans="1:12" x14ac:dyDescent="0.25">
      <c r="A1414">
        <v>573</v>
      </c>
      <c r="B1414">
        <v>7</v>
      </c>
      <c r="C1414" t="s">
        <v>55</v>
      </c>
      <c r="D1414" t="s">
        <v>631</v>
      </c>
      <c r="E1414">
        <v>20</v>
      </c>
      <c r="F1414">
        <v>34</v>
      </c>
      <c r="G1414">
        <v>3</v>
      </c>
      <c r="H1414">
        <v>28</v>
      </c>
      <c r="I1414">
        <f>Cocina[[#This Row],[Precio Unitario]]*Cocina[[#This Row],[Cantidad Ordenada]]</f>
        <v>102</v>
      </c>
      <c r="J1414">
        <f>(Cocina[[#This Row],[Precio Unitario]]-Cocina[[#This Row],[Costo Unitario]])*Cocina[[#This Row],[Cantidad Ordenada]]</f>
        <v>42</v>
      </c>
      <c r="K1414" s="4">
        <f>Cocina[[#This Row],[Ganancia neta]]/_xlfn.XLOOKUP(Cocina[[#This Row],[Número de Orden]],Sala[Número de Orden],Sala[Monto total],"fracaso",0,1)</f>
        <v>0.25454545454545452</v>
      </c>
      <c r="L1414" t="s">
        <v>608</v>
      </c>
    </row>
    <row r="1415" spans="1:12" x14ac:dyDescent="0.25">
      <c r="A1415">
        <v>574</v>
      </c>
      <c r="B1415">
        <v>20</v>
      </c>
      <c r="C1415" t="s">
        <v>155</v>
      </c>
      <c r="D1415" t="s">
        <v>636</v>
      </c>
      <c r="E1415">
        <v>15</v>
      </c>
      <c r="F1415">
        <v>26</v>
      </c>
      <c r="G1415">
        <v>3</v>
      </c>
      <c r="H1415">
        <v>50</v>
      </c>
      <c r="I1415">
        <f>Cocina[[#This Row],[Precio Unitario]]*Cocina[[#This Row],[Cantidad Ordenada]]</f>
        <v>78</v>
      </c>
      <c r="J1415">
        <f>(Cocina[[#This Row],[Precio Unitario]]-Cocina[[#This Row],[Costo Unitario]])*Cocina[[#This Row],[Cantidad Ordenada]]</f>
        <v>33</v>
      </c>
      <c r="K1415" s="4">
        <f>Cocina[[#This Row],[Ganancia neta]]/_xlfn.XLOOKUP(Cocina[[#This Row],[Número de Orden]],Sala[Número de Orden],Sala[Monto total],"fracaso",0,1)</f>
        <v>0.15942028985507245</v>
      </c>
      <c r="L1415" t="s">
        <v>608</v>
      </c>
    </row>
    <row r="1416" spans="1:12" x14ac:dyDescent="0.25">
      <c r="A1416">
        <v>574</v>
      </c>
      <c r="B1416">
        <v>20</v>
      </c>
      <c r="C1416" t="s">
        <v>73</v>
      </c>
      <c r="D1416" t="s">
        <v>623</v>
      </c>
      <c r="E1416">
        <v>22</v>
      </c>
      <c r="F1416">
        <v>36</v>
      </c>
      <c r="G1416">
        <v>2</v>
      </c>
      <c r="H1416">
        <v>40</v>
      </c>
      <c r="I1416">
        <f>Cocina[[#This Row],[Precio Unitario]]*Cocina[[#This Row],[Cantidad Ordenada]]</f>
        <v>72</v>
      </c>
      <c r="J1416">
        <f>(Cocina[[#This Row],[Precio Unitario]]-Cocina[[#This Row],[Costo Unitario]])*Cocina[[#This Row],[Cantidad Ordenada]]</f>
        <v>28</v>
      </c>
      <c r="K1416" s="4">
        <f>Cocina[[#This Row],[Ganancia neta]]/_xlfn.XLOOKUP(Cocina[[#This Row],[Número de Orden]],Sala[Número de Orden],Sala[Monto total],"fracaso",0,1)</f>
        <v>0.13526570048309178</v>
      </c>
      <c r="L1416" t="s">
        <v>607</v>
      </c>
    </row>
    <row r="1417" spans="1:12" x14ac:dyDescent="0.25">
      <c r="A1417">
        <v>574</v>
      </c>
      <c r="B1417">
        <v>20</v>
      </c>
      <c r="C1417" t="s">
        <v>79</v>
      </c>
      <c r="D1417" t="s">
        <v>635</v>
      </c>
      <c r="E1417">
        <v>10</v>
      </c>
      <c r="F1417">
        <v>18</v>
      </c>
      <c r="G1417">
        <v>2</v>
      </c>
      <c r="H1417">
        <v>37</v>
      </c>
      <c r="I1417">
        <f>Cocina[[#This Row],[Precio Unitario]]*Cocina[[#This Row],[Cantidad Ordenada]]</f>
        <v>36</v>
      </c>
      <c r="J1417">
        <f>(Cocina[[#This Row],[Precio Unitario]]-Cocina[[#This Row],[Costo Unitario]])*Cocina[[#This Row],[Cantidad Ordenada]]</f>
        <v>16</v>
      </c>
      <c r="K1417" s="4">
        <f>Cocina[[#This Row],[Ganancia neta]]/_xlfn.XLOOKUP(Cocina[[#This Row],[Número de Orden]],Sala[Número de Orden],Sala[Monto total],"fracaso",0,1)</f>
        <v>7.7294685990338161E-2</v>
      </c>
      <c r="L1417" t="s">
        <v>608</v>
      </c>
    </row>
    <row r="1418" spans="1:12" x14ac:dyDescent="0.25">
      <c r="A1418">
        <v>574</v>
      </c>
      <c r="B1418">
        <v>20</v>
      </c>
      <c r="C1418" t="s">
        <v>70</v>
      </c>
      <c r="D1418" t="s">
        <v>634</v>
      </c>
      <c r="E1418">
        <v>13</v>
      </c>
      <c r="F1418">
        <v>21</v>
      </c>
      <c r="G1418">
        <v>1</v>
      </c>
      <c r="H1418">
        <v>41</v>
      </c>
      <c r="I1418">
        <f>Cocina[[#This Row],[Precio Unitario]]*Cocina[[#This Row],[Cantidad Ordenada]]</f>
        <v>21</v>
      </c>
      <c r="J1418">
        <f>(Cocina[[#This Row],[Precio Unitario]]-Cocina[[#This Row],[Costo Unitario]])*Cocina[[#This Row],[Cantidad Ordenada]]</f>
        <v>8</v>
      </c>
      <c r="K1418" s="4">
        <f>Cocina[[#This Row],[Ganancia neta]]/_xlfn.XLOOKUP(Cocina[[#This Row],[Número de Orden]],Sala[Número de Orden],Sala[Monto total],"fracaso",0,1)</f>
        <v>3.864734299516908E-2</v>
      </c>
      <c r="L1418" t="s">
        <v>608</v>
      </c>
    </row>
    <row r="1419" spans="1:12" x14ac:dyDescent="0.25">
      <c r="A1419">
        <v>575</v>
      </c>
      <c r="B1419">
        <v>15</v>
      </c>
      <c r="C1419" t="s">
        <v>79</v>
      </c>
      <c r="D1419" t="s">
        <v>635</v>
      </c>
      <c r="E1419">
        <v>10</v>
      </c>
      <c r="F1419">
        <v>18</v>
      </c>
      <c r="G1419">
        <v>1</v>
      </c>
      <c r="H1419">
        <v>44</v>
      </c>
      <c r="I1419">
        <f>Cocina[[#This Row],[Precio Unitario]]*Cocina[[#This Row],[Cantidad Ordenada]]</f>
        <v>18</v>
      </c>
      <c r="J1419">
        <f>(Cocina[[#This Row],[Precio Unitario]]-Cocina[[#This Row],[Costo Unitario]])*Cocina[[#This Row],[Cantidad Ordenada]]</f>
        <v>8</v>
      </c>
      <c r="K1419" s="4">
        <f>Cocina[[#This Row],[Ganancia neta]]/_xlfn.XLOOKUP(Cocina[[#This Row],[Número de Orden]],Sala[Número de Orden],Sala[Monto total],"fracaso",0,1)</f>
        <v>0.44444444444444442</v>
      </c>
      <c r="L1419" t="s">
        <v>607</v>
      </c>
    </row>
    <row r="1420" spans="1:12" x14ac:dyDescent="0.25">
      <c r="A1420">
        <v>576</v>
      </c>
      <c r="B1420">
        <v>9</v>
      </c>
      <c r="C1420" t="s">
        <v>261</v>
      </c>
      <c r="D1420" t="s">
        <v>625</v>
      </c>
      <c r="E1420">
        <v>20</v>
      </c>
      <c r="F1420">
        <v>33</v>
      </c>
      <c r="G1420">
        <v>1</v>
      </c>
      <c r="H1420">
        <v>46</v>
      </c>
      <c r="I1420">
        <f>Cocina[[#This Row],[Precio Unitario]]*Cocina[[#This Row],[Cantidad Ordenada]]</f>
        <v>33</v>
      </c>
      <c r="J1420">
        <f>(Cocina[[#This Row],[Precio Unitario]]-Cocina[[#This Row],[Costo Unitario]])*Cocina[[#This Row],[Cantidad Ordenada]]</f>
        <v>13</v>
      </c>
      <c r="K1420" s="4">
        <f>Cocina[[#This Row],[Ganancia neta]]/_xlfn.XLOOKUP(Cocina[[#This Row],[Número de Orden]],Sala[Número de Orden],Sala[Monto total],"fracaso",0,1)</f>
        <v>5.5555555555555552E-2</v>
      </c>
      <c r="L1420" t="s">
        <v>607</v>
      </c>
    </row>
    <row r="1421" spans="1:12" x14ac:dyDescent="0.25">
      <c r="A1421">
        <v>576</v>
      </c>
      <c r="B1421">
        <v>9</v>
      </c>
      <c r="C1421" t="s">
        <v>116</v>
      </c>
      <c r="D1421" t="s">
        <v>620</v>
      </c>
      <c r="E1421">
        <v>19</v>
      </c>
      <c r="F1421">
        <v>31</v>
      </c>
      <c r="G1421">
        <v>3</v>
      </c>
      <c r="H1421">
        <v>32</v>
      </c>
      <c r="I1421">
        <f>Cocina[[#This Row],[Precio Unitario]]*Cocina[[#This Row],[Cantidad Ordenada]]</f>
        <v>93</v>
      </c>
      <c r="J1421">
        <f>(Cocina[[#This Row],[Precio Unitario]]-Cocina[[#This Row],[Costo Unitario]])*Cocina[[#This Row],[Cantidad Ordenada]]</f>
        <v>36</v>
      </c>
      <c r="K1421" s="4">
        <f>Cocina[[#This Row],[Ganancia neta]]/_xlfn.XLOOKUP(Cocina[[#This Row],[Número de Orden]],Sala[Número de Orden],Sala[Monto total],"fracaso",0,1)</f>
        <v>0.15384615384615385</v>
      </c>
      <c r="L1421" t="s">
        <v>607</v>
      </c>
    </row>
    <row r="1422" spans="1:12" x14ac:dyDescent="0.25">
      <c r="A1422">
        <v>576</v>
      </c>
      <c r="B1422">
        <v>9</v>
      </c>
      <c r="C1422" t="s">
        <v>73</v>
      </c>
      <c r="D1422" t="s">
        <v>623</v>
      </c>
      <c r="E1422">
        <v>22</v>
      </c>
      <c r="F1422">
        <v>36</v>
      </c>
      <c r="G1422">
        <v>3</v>
      </c>
      <c r="H1422">
        <v>37</v>
      </c>
      <c r="I1422">
        <f>Cocina[[#This Row],[Precio Unitario]]*Cocina[[#This Row],[Cantidad Ordenada]]</f>
        <v>108</v>
      </c>
      <c r="J1422">
        <f>(Cocina[[#This Row],[Precio Unitario]]-Cocina[[#This Row],[Costo Unitario]])*Cocina[[#This Row],[Cantidad Ordenada]]</f>
        <v>42</v>
      </c>
      <c r="K1422" s="4">
        <f>Cocina[[#This Row],[Ganancia neta]]/_xlfn.XLOOKUP(Cocina[[#This Row],[Número de Orden]],Sala[Número de Orden],Sala[Monto total],"fracaso",0,1)</f>
        <v>0.17948717948717949</v>
      </c>
      <c r="L1422" t="s">
        <v>608</v>
      </c>
    </row>
    <row r="1423" spans="1:12" x14ac:dyDescent="0.25">
      <c r="A1423">
        <v>577</v>
      </c>
      <c r="B1423">
        <v>5</v>
      </c>
      <c r="C1423" t="s">
        <v>79</v>
      </c>
      <c r="D1423" t="s">
        <v>635</v>
      </c>
      <c r="E1423">
        <v>10</v>
      </c>
      <c r="F1423">
        <v>18</v>
      </c>
      <c r="G1423">
        <v>1</v>
      </c>
      <c r="H1423">
        <v>10</v>
      </c>
      <c r="I1423">
        <f>Cocina[[#This Row],[Precio Unitario]]*Cocina[[#This Row],[Cantidad Ordenada]]</f>
        <v>18</v>
      </c>
      <c r="J1423">
        <f>(Cocina[[#This Row],[Precio Unitario]]-Cocina[[#This Row],[Costo Unitario]])*Cocina[[#This Row],[Cantidad Ordenada]]</f>
        <v>8</v>
      </c>
      <c r="K1423" s="4">
        <f>Cocina[[#This Row],[Ganancia neta]]/_xlfn.XLOOKUP(Cocina[[#This Row],[Número de Orden]],Sala[Número de Orden],Sala[Monto total],"fracaso",0,1)</f>
        <v>0.2</v>
      </c>
      <c r="L1423" t="s">
        <v>608</v>
      </c>
    </row>
    <row r="1424" spans="1:12" x14ac:dyDescent="0.25">
      <c r="A1424">
        <v>577</v>
      </c>
      <c r="B1424">
        <v>5</v>
      </c>
      <c r="C1424" t="s">
        <v>203</v>
      </c>
      <c r="D1424" t="s">
        <v>630</v>
      </c>
      <c r="E1424">
        <v>13</v>
      </c>
      <c r="F1424">
        <v>22</v>
      </c>
      <c r="G1424">
        <v>1</v>
      </c>
      <c r="H1424">
        <v>15</v>
      </c>
      <c r="I1424">
        <f>Cocina[[#This Row],[Precio Unitario]]*Cocina[[#This Row],[Cantidad Ordenada]]</f>
        <v>22</v>
      </c>
      <c r="J1424">
        <f>(Cocina[[#This Row],[Precio Unitario]]-Cocina[[#This Row],[Costo Unitario]])*Cocina[[#This Row],[Cantidad Ordenada]]</f>
        <v>9</v>
      </c>
      <c r="K1424" s="4">
        <f>Cocina[[#This Row],[Ganancia neta]]/_xlfn.XLOOKUP(Cocina[[#This Row],[Número de Orden]],Sala[Número de Orden],Sala[Monto total],"fracaso",0,1)</f>
        <v>0.22500000000000001</v>
      </c>
      <c r="L1424" t="s">
        <v>607</v>
      </c>
    </row>
    <row r="1425" spans="1:12" x14ac:dyDescent="0.25">
      <c r="A1425">
        <v>578</v>
      </c>
      <c r="B1425">
        <v>11</v>
      </c>
      <c r="C1425" t="s">
        <v>68</v>
      </c>
      <c r="D1425" t="s">
        <v>619</v>
      </c>
      <c r="E1425">
        <v>18</v>
      </c>
      <c r="F1425">
        <v>30</v>
      </c>
      <c r="G1425">
        <v>3</v>
      </c>
      <c r="H1425">
        <v>44</v>
      </c>
      <c r="I1425">
        <f>Cocina[[#This Row],[Precio Unitario]]*Cocina[[#This Row],[Cantidad Ordenada]]</f>
        <v>90</v>
      </c>
      <c r="J1425">
        <f>(Cocina[[#This Row],[Precio Unitario]]-Cocina[[#This Row],[Costo Unitario]])*Cocina[[#This Row],[Cantidad Ordenada]]</f>
        <v>36</v>
      </c>
      <c r="K1425" s="4">
        <f>Cocina[[#This Row],[Ganancia neta]]/_xlfn.XLOOKUP(Cocina[[#This Row],[Número de Orden]],Sala[Número de Orden],Sala[Monto total],"fracaso",0,1)</f>
        <v>0.4</v>
      </c>
      <c r="L1425" t="s">
        <v>607</v>
      </c>
    </row>
    <row r="1426" spans="1:12" x14ac:dyDescent="0.25">
      <c r="A1426">
        <v>579</v>
      </c>
      <c r="B1426">
        <v>9</v>
      </c>
      <c r="C1426" t="s">
        <v>122</v>
      </c>
      <c r="D1426" t="s">
        <v>637</v>
      </c>
      <c r="E1426">
        <v>15</v>
      </c>
      <c r="F1426">
        <v>25</v>
      </c>
      <c r="G1426">
        <v>2</v>
      </c>
      <c r="H1426">
        <v>48</v>
      </c>
      <c r="I1426">
        <f>Cocina[[#This Row],[Precio Unitario]]*Cocina[[#This Row],[Cantidad Ordenada]]</f>
        <v>50</v>
      </c>
      <c r="J1426">
        <f>(Cocina[[#This Row],[Precio Unitario]]-Cocina[[#This Row],[Costo Unitario]])*Cocina[[#This Row],[Cantidad Ordenada]]</f>
        <v>20</v>
      </c>
      <c r="K1426" s="4">
        <f>Cocina[[#This Row],[Ganancia neta]]/_xlfn.XLOOKUP(Cocina[[#This Row],[Número de Orden]],Sala[Número de Orden],Sala[Monto total],"fracaso",0,1)</f>
        <v>0.4</v>
      </c>
      <c r="L1426" t="s">
        <v>607</v>
      </c>
    </row>
    <row r="1427" spans="1:12" x14ac:dyDescent="0.25">
      <c r="A1427">
        <v>580</v>
      </c>
      <c r="B1427">
        <v>10</v>
      </c>
      <c r="C1427" t="s">
        <v>261</v>
      </c>
      <c r="D1427" t="s">
        <v>625</v>
      </c>
      <c r="E1427">
        <v>20</v>
      </c>
      <c r="F1427">
        <v>33</v>
      </c>
      <c r="G1427">
        <v>1</v>
      </c>
      <c r="H1427">
        <v>30</v>
      </c>
      <c r="I1427">
        <f>Cocina[[#This Row],[Precio Unitario]]*Cocina[[#This Row],[Cantidad Ordenada]]</f>
        <v>33</v>
      </c>
      <c r="J1427">
        <f>(Cocina[[#This Row],[Precio Unitario]]-Cocina[[#This Row],[Costo Unitario]])*Cocina[[#This Row],[Cantidad Ordenada]]</f>
        <v>13</v>
      </c>
      <c r="K1427" s="4">
        <f>Cocina[[#This Row],[Ganancia neta]]/_xlfn.XLOOKUP(Cocina[[#This Row],[Número de Orden]],Sala[Número de Orden],Sala[Monto total],"fracaso",0,1)</f>
        <v>0.39393939393939392</v>
      </c>
      <c r="L1427" t="s">
        <v>607</v>
      </c>
    </row>
    <row r="1428" spans="1:12" x14ac:dyDescent="0.25">
      <c r="A1428">
        <v>581</v>
      </c>
      <c r="B1428">
        <v>18</v>
      </c>
      <c r="C1428" t="s">
        <v>261</v>
      </c>
      <c r="D1428" t="s">
        <v>625</v>
      </c>
      <c r="E1428">
        <v>20</v>
      </c>
      <c r="F1428">
        <v>33</v>
      </c>
      <c r="G1428">
        <v>1</v>
      </c>
      <c r="H1428">
        <v>15</v>
      </c>
      <c r="I1428">
        <f>Cocina[[#This Row],[Precio Unitario]]*Cocina[[#This Row],[Cantidad Ordenada]]</f>
        <v>33</v>
      </c>
      <c r="J1428">
        <f>(Cocina[[#This Row],[Precio Unitario]]-Cocina[[#This Row],[Costo Unitario]])*Cocina[[#This Row],[Cantidad Ordenada]]</f>
        <v>13</v>
      </c>
      <c r="K1428" s="4">
        <f>Cocina[[#This Row],[Ganancia neta]]/_xlfn.XLOOKUP(Cocina[[#This Row],[Número de Orden]],Sala[Número de Orden],Sala[Monto total],"fracaso",0,1)</f>
        <v>0.10569105691056911</v>
      </c>
      <c r="L1428" t="s">
        <v>607</v>
      </c>
    </row>
    <row r="1429" spans="1:12" x14ac:dyDescent="0.25">
      <c r="A1429">
        <v>581</v>
      </c>
      <c r="B1429">
        <v>18</v>
      </c>
      <c r="C1429" t="s">
        <v>68</v>
      </c>
      <c r="D1429" t="s">
        <v>619</v>
      </c>
      <c r="E1429">
        <v>18</v>
      </c>
      <c r="F1429">
        <v>30</v>
      </c>
      <c r="G1429">
        <v>3</v>
      </c>
      <c r="H1429">
        <v>40</v>
      </c>
      <c r="I1429">
        <f>Cocina[[#This Row],[Precio Unitario]]*Cocina[[#This Row],[Cantidad Ordenada]]</f>
        <v>90</v>
      </c>
      <c r="J1429">
        <f>(Cocina[[#This Row],[Precio Unitario]]-Cocina[[#This Row],[Costo Unitario]])*Cocina[[#This Row],[Cantidad Ordenada]]</f>
        <v>36</v>
      </c>
      <c r="K1429" s="4">
        <f>Cocina[[#This Row],[Ganancia neta]]/_xlfn.XLOOKUP(Cocina[[#This Row],[Número de Orden]],Sala[Número de Orden],Sala[Monto total],"fracaso",0,1)</f>
        <v>0.29268292682926828</v>
      </c>
      <c r="L1429" t="s">
        <v>607</v>
      </c>
    </row>
    <row r="1430" spans="1:12" x14ac:dyDescent="0.25">
      <c r="A1430">
        <v>582</v>
      </c>
      <c r="B1430">
        <v>3</v>
      </c>
      <c r="C1430" t="s">
        <v>106</v>
      </c>
      <c r="D1430" t="s">
        <v>621</v>
      </c>
      <c r="E1430">
        <v>16</v>
      </c>
      <c r="F1430">
        <v>27</v>
      </c>
      <c r="G1430">
        <v>2</v>
      </c>
      <c r="H1430">
        <v>42</v>
      </c>
      <c r="I1430">
        <f>Cocina[[#This Row],[Precio Unitario]]*Cocina[[#This Row],[Cantidad Ordenada]]</f>
        <v>54</v>
      </c>
      <c r="J1430">
        <f>(Cocina[[#This Row],[Precio Unitario]]-Cocina[[#This Row],[Costo Unitario]])*Cocina[[#This Row],[Cantidad Ordenada]]</f>
        <v>22</v>
      </c>
      <c r="K1430" s="4">
        <f>Cocina[[#This Row],[Ganancia neta]]/_xlfn.XLOOKUP(Cocina[[#This Row],[Número de Orden]],Sala[Número de Orden],Sala[Monto total],"fracaso",0,1)</f>
        <v>0.40740740740740738</v>
      </c>
      <c r="L1430" t="s">
        <v>608</v>
      </c>
    </row>
    <row r="1431" spans="1:12" x14ac:dyDescent="0.25">
      <c r="A1431">
        <v>583</v>
      </c>
      <c r="B1431">
        <v>9</v>
      </c>
      <c r="C1431" t="s">
        <v>112</v>
      </c>
      <c r="D1431" t="s">
        <v>627</v>
      </c>
      <c r="E1431">
        <v>11</v>
      </c>
      <c r="F1431">
        <v>19</v>
      </c>
      <c r="G1431">
        <v>3</v>
      </c>
      <c r="H1431">
        <v>15</v>
      </c>
      <c r="I1431">
        <f>Cocina[[#This Row],[Precio Unitario]]*Cocina[[#This Row],[Cantidad Ordenada]]</f>
        <v>57</v>
      </c>
      <c r="J1431">
        <f>(Cocina[[#This Row],[Precio Unitario]]-Cocina[[#This Row],[Costo Unitario]])*Cocina[[#This Row],[Cantidad Ordenada]]</f>
        <v>24</v>
      </c>
      <c r="K1431" s="4">
        <f>Cocina[[#This Row],[Ganancia neta]]/_xlfn.XLOOKUP(Cocina[[#This Row],[Número de Orden]],Sala[Número de Orden],Sala[Monto total],"fracaso",0,1)</f>
        <v>9.8765432098765427E-2</v>
      </c>
      <c r="L1431" t="s">
        <v>607</v>
      </c>
    </row>
    <row r="1432" spans="1:12" x14ac:dyDescent="0.25">
      <c r="A1432">
        <v>583</v>
      </c>
      <c r="B1432">
        <v>9</v>
      </c>
      <c r="C1432" t="s">
        <v>79</v>
      </c>
      <c r="D1432" t="s">
        <v>635</v>
      </c>
      <c r="E1432">
        <v>10</v>
      </c>
      <c r="F1432">
        <v>18</v>
      </c>
      <c r="G1432">
        <v>1</v>
      </c>
      <c r="H1432">
        <v>11</v>
      </c>
      <c r="I1432">
        <f>Cocina[[#This Row],[Precio Unitario]]*Cocina[[#This Row],[Cantidad Ordenada]]</f>
        <v>18</v>
      </c>
      <c r="J1432">
        <f>(Cocina[[#This Row],[Precio Unitario]]-Cocina[[#This Row],[Costo Unitario]])*Cocina[[#This Row],[Cantidad Ordenada]]</f>
        <v>8</v>
      </c>
      <c r="K1432" s="4">
        <f>Cocina[[#This Row],[Ganancia neta]]/_xlfn.XLOOKUP(Cocina[[#This Row],[Número de Orden]],Sala[Número de Orden],Sala[Monto total],"fracaso",0,1)</f>
        <v>3.292181069958848E-2</v>
      </c>
      <c r="L1432" t="s">
        <v>607</v>
      </c>
    </row>
    <row r="1433" spans="1:12" x14ac:dyDescent="0.25">
      <c r="A1433">
        <v>583</v>
      </c>
      <c r="B1433">
        <v>9</v>
      </c>
      <c r="C1433" t="s">
        <v>158</v>
      </c>
      <c r="D1433" t="s">
        <v>617</v>
      </c>
      <c r="E1433">
        <v>14</v>
      </c>
      <c r="F1433">
        <v>24</v>
      </c>
      <c r="G1433">
        <v>2</v>
      </c>
      <c r="H1433">
        <v>29</v>
      </c>
      <c r="I1433">
        <f>Cocina[[#This Row],[Precio Unitario]]*Cocina[[#This Row],[Cantidad Ordenada]]</f>
        <v>48</v>
      </c>
      <c r="J1433">
        <f>(Cocina[[#This Row],[Precio Unitario]]-Cocina[[#This Row],[Costo Unitario]])*Cocina[[#This Row],[Cantidad Ordenada]]</f>
        <v>20</v>
      </c>
      <c r="K1433" s="4">
        <f>Cocina[[#This Row],[Ganancia neta]]/_xlfn.XLOOKUP(Cocina[[#This Row],[Número de Orden]],Sala[Número de Orden],Sala[Monto total],"fracaso",0,1)</f>
        <v>8.2304526748971193E-2</v>
      </c>
      <c r="L1433" t="s">
        <v>608</v>
      </c>
    </row>
    <row r="1434" spans="1:12" x14ac:dyDescent="0.25">
      <c r="A1434">
        <v>583</v>
      </c>
      <c r="B1434">
        <v>9</v>
      </c>
      <c r="C1434" t="s">
        <v>48</v>
      </c>
      <c r="D1434" t="s">
        <v>622</v>
      </c>
      <c r="E1434">
        <v>25</v>
      </c>
      <c r="F1434">
        <v>40</v>
      </c>
      <c r="G1434">
        <v>3</v>
      </c>
      <c r="H1434">
        <v>50</v>
      </c>
      <c r="I1434">
        <f>Cocina[[#This Row],[Precio Unitario]]*Cocina[[#This Row],[Cantidad Ordenada]]</f>
        <v>120</v>
      </c>
      <c r="J1434">
        <f>(Cocina[[#This Row],[Precio Unitario]]-Cocina[[#This Row],[Costo Unitario]])*Cocina[[#This Row],[Cantidad Ordenada]]</f>
        <v>45</v>
      </c>
      <c r="K1434" s="4">
        <f>Cocina[[#This Row],[Ganancia neta]]/_xlfn.XLOOKUP(Cocina[[#This Row],[Número de Orden]],Sala[Número de Orden],Sala[Monto total],"fracaso",0,1)</f>
        <v>0.18518518518518517</v>
      </c>
      <c r="L1434" t="s">
        <v>608</v>
      </c>
    </row>
    <row r="1435" spans="1:12" x14ac:dyDescent="0.25">
      <c r="A1435">
        <v>584</v>
      </c>
      <c r="B1435">
        <v>9</v>
      </c>
      <c r="C1435" t="s">
        <v>70</v>
      </c>
      <c r="D1435" t="s">
        <v>634</v>
      </c>
      <c r="E1435">
        <v>13</v>
      </c>
      <c r="F1435">
        <v>21</v>
      </c>
      <c r="G1435">
        <v>1</v>
      </c>
      <c r="H1435">
        <v>57</v>
      </c>
      <c r="I1435">
        <f>Cocina[[#This Row],[Precio Unitario]]*Cocina[[#This Row],[Cantidad Ordenada]]</f>
        <v>21</v>
      </c>
      <c r="J1435">
        <f>(Cocina[[#This Row],[Precio Unitario]]-Cocina[[#This Row],[Costo Unitario]])*Cocina[[#This Row],[Cantidad Ordenada]]</f>
        <v>8</v>
      </c>
      <c r="K1435" s="4">
        <f>Cocina[[#This Row],[Ganancia neta]]/_xlfn.XLOOKUP(Cocina[[#This Row],[Número de Orden]],Sala[Número de Orden],Sala[Monto total],"fracaso",0,1)</f>
        <v>5.7553956834532377E-2</v>
      </c>
      <c r="L1435" t="s">
        <v>608</v>
      </c>
    </row>
    <row r="1436" spans="1:12" x14ac:dyDescent="0.25">
      <c r="A1436">
        <v>584</v>
      </c>
      <c r="B1436">
        <v>9</v>
      </c>
      <c r="C1436" t="s">
        <v>116</v>
      </c>
      <c r="D1436" t="s">
        <v>620</v>
      </c>
      <c r="E1436">
        <v>19</v>
      </c>
      <c r="F1436">
        <v>31</v>
      </c>
      <c r="G1436">
        <v>2</v>
      </c>
      <c r="H1436">
        <v>34</v>
      </c>
      <c r="I1436">
        <f>Cocina[[#This Row],[Precio Unitario]]*Cocina[[#This Row],[Cantidad Ordenada]]</f>
        <v>62</v>
      </c>
      <c r="J1436">
        <f>(Cocina[[#This Row],[Precio Unitario]]-Cocina[[#This Row],[Costo Unitario]])*Cocina[[#This Row],[Cantidad Ordenada]]</f>
        <v>24</v>
      </c>
      <c r="K1436" s="4">
        <f>Cocina[[#This Row],[Ganancia neta]]/_xlfn.XLOOKUP(Cocina[[#This Row],[Número de Orden]],Sala[Número de Orden],Sala[Monto total],"fracaso",0,1)</f>
        <v>0.17266187050359713</v>
      </c>
      <c r="L1436" t="s">
        <v>607</v>
      </c>
    </row>
    <row r="1437" spans="1:12" x14ac:dyDescent="0.25">
      <c r="A1437">
        <v>584</v>
      </c>
      <c r="B1437">
        <v>9</v>
      </c>
      <c r="C1437" t="s">
        <v>42</v>
      </c>
      <c r="D1437" t="s">
        <v>626</v>
      </c>
      <c r="E1437">
        <v>16</v>
      </c>
      <c r="F1437">
        <v>28</v>
      </c>
      <c r="G1437">
        <v>2</v>
      </c>
      <c r="H1437">
        <v>23</v>
      </c>
      <c r="I1437">
        <f>Cocina[[#This Row],[Precio Unitario]]*Cocina[[#This Row],[Cantidad Ordenada]]</f>
        <v>56</v>
      </c>
      <c r="J1437">
        <f>(Cocina[[#This Row],[Precio Unitario]]-Cocina[[#This Row],[Costo Unitario]])*Cocina[[#This Row],[Cantidad Ordenada]]</f>
        <v>24</v>
      </c>
      <c r="K1437" s="4">
        <f>Cocina[[#This Row],[Ganancia neta]]/_xlfn.XLOOKUP(Cocina[[#This Row],[Número de Orden]],Sala[Número de Orden],Sala[Monto total],"fracaso",0,1)</f>
        <v>0.17266187050359713</v>
      </c>
      <c r="L1437" t="s">
        <v>607</v>
      </c>
    </row>
    <row r="1438" spans="1:12" x14ac:dyDescent="0.25">
      <c r="A1438">
        <v>585</v>
      </c>
      <c r="B1438">
        <v>3</v>
      </c>
      <c r="C1438" t="s">
        <v>247</v>
      </c>
      <c r="D1438" t="s">
        <v>629</v>
      </c>
      <c r="E1438">
        <v>19</v>
      </c>
      <c r="F1438">
        <v>32</v>
      </c>
      <c r="G1438">
        <v>1</v>
      </c>
      <c r="H1438">
        <v>35</v>
      </c>
      <c r="I1438">
        <f>Cocina[[#This Row],[Precio Unitario]]*Cocina[[#This Row],[Cantidad Ordenada]]</f>
        <v>32</v>
      </c>
      <c r="J1438">
        <f>(Cocina[[#This Row],[Precio Unitario]]-Cocina[[#This Row],[Costo Unitario]])*Cocina[[#This Row],[Cantidad Ordenada]]</f>
        <v>13</v>
      </c>
      <c r="K1438" s="4">
        <f>Cocina[[#This Row],[Ganancia neta]]/_xlfn.XLOOKUP(Cocina[[#This Row],[Número de Orden]],Sala[Número de Orden],Sala[Monto total],"fracaso",0,1)</f>
        <v>0.1015625</v>
      </c>
      <c r="L1438" t="s">
        <v>608</v>
      </c>
    </row>
    <row r="1439" spans="1:12" x14ac:dyDescent="0.25">
      <c r="A1439">
        <v>585</v>
      </c>
      <c r="B1439">
        <v>3</v>
      </c>
      <c r="C1439" t="s">
        <v>26</v>
      </c>
      <c r="D1439" t="s">
        <v>628</v>
      </c>
      <c r="E1439">
        <v>21</v>
      </c>
      <c r="F1439">
        <v>35</v>
      </c>
      <c r="G1439">
        <v>1</v>
      </c>
      <c r="H1439">
        <v>8</v>
      </c>
      <c r="I1439">
        <f>Cocina[[#This Row],[Precio Unitario]]*Cocina[[#This Row],[Cantidad Ordenada]]</f>
        <v>35</v>
      </c>
      <c r="J1439">
        <f>(Cocina[[#This Row],[Precio Unitario]]-Cocina[[#This Row],[Costo Unitario]])*Cocina[[#This Row],[Cantidad Ordenada]]</f>
        <v>14</v>
      </c>
      <c r="K1439" s="4">
        <f>Cocina[[#This Row],[Ganancia neta]]/_xlfn.XLOOKUP(Cocina[[#This Row],[Número de Orden]],Sala[Número de Orden],Sala[Monto total],"fracaso",0,1)</f>
        <v>0.109375</v>
      </c>
      <c r="L1439" t="s">
        <v>608</v>
      </c>
    </row>
    <row r="1440" spans="1:12" x14ac:dyDescent="0.25">
      <c r="A1440">
        <v>585</v>
      </c>
      <c r="B1440">
        <v>3</v>
      </c>
      <c r="C1440" t="s">
        <v>79</v>
      </c>
      <c r="D1440" t="s">
        <v>635</v>
      </c>
      <c r="E1440">
        <v>10</v>
      </c>
      <c r="F1440">
        <v>18</v>
      </c>
      <c r="G1440">
        <v>2</v>
      </c>
      <c r="H1440">
        <v>22</v>
      </c>
      <c r="I1440">
        <f>Cocina[[#This Row],[Precio Unitario]]*Cocina[[#This Row],[Cantidad Ordenada]]</f>
        <v>36</v>
      </c>
      <c r="J1440">
        <f>(Cocina[[#This Row],[Precio Unitario]]-Cocina[[#This Row],[Costo Unitario]])*Cocina[[#This Row],[Cantidad Ordenada]]</f>
        <v>16</v>
      </c>
      <c r="K1440" s="4">
        <f>Cocina[[#This Row],[Ganancia neta]]/_xlfn.XLOOKUP(Cocina[[#This Row],[Número de Orden]],Sala[Número de Orden],Sala[Monto total],"fracaso",0,1)</f>
        <v>0.125</v>
      </c>
      <c r="L1440" t="s">
        <v>607</v>
      </c>
    </row>
    <row r="1441" spans="1:12" x14ac:dyDescent="0.25">
      <c r="A1441">
        <v>585</v>
      </c>
      <c r="B1441">
        <v>3</v>
      </c>
      <c r="C1441" t="s">
        <v>122</v>
      </c>
      <c r="D1441" t="s">
        <v>637</v>
      </c>
      <c r="E1441">
        <v>15</v>
      </c>
      <c r="F1441">
        <v>25</v>
      </c>
      <c r="G1441">
        <v>1</v>
      </c>
      <c r="H1441">
        <v>30</v>
      </c>
      <c r="I1441">
        <f>Cocina[[#This Row],[Precio Unitario]]*Cocina[[#This Row],[Cantidad Ordenada]]</f>
        <v>25</v>
      </c>
      <c r="J1441">
        <f>(Cocina[[#This Row],[Precio Unitario]]-Cocina[[#This Row],[Costo Unitario]])*Cocina[[#This Row],[Cantidad Ordenada]]</f>
        <v>10</v>
      </c>
      <c r="K1441" s="4">
        <f>Cocina[[#This Row],[Ganancia neta]]/_xlfn.XLOOKUP(Cocina[[#This Row],[Número de Orden]],Sala[Número de Orden],Sala[Monto total],"fracaso",0,1)</f>
        <v>7.8125E-2</v>
      </c>
      <c r="L1441" t="s">
        <v>608</v>
      </c>
    </row>
    <row r="1442" spans="1:12" x14ac:dyDescent="0.25">
      <c r="A1442">
        <v>586</v>
      </c>
      <c r="B1442">
        <v>17</v>
      </c>
      <c r="C1442" t="s">
        <v>261</v>
      </c>
      <c r="D1442" t="s">
        <v>625</v>
      </c>
      <c r="E1442">
        <v>20</v>
      </c>
      <c r="F1442">
        <v>33</v>
      </c>
      <c r="G1442">
        <v>3</v>
      </c>
      <c r="H1442">
        <v>47</v>
      </c>
      <c r="I1442">
        <f>Cocina[[#This Row],[Precio Unitario]]*Cocina[[#This Row],[Cantidad Ordenada]]</f>
        <v>99</v>
      </c>
      <c r="J1442">
        <f>(Cocina[[#This Row],[Precio Unitario]]-Cocina[[#This Row],[Costo Unitario]])*Cocina[[#This Row],[Cantidad Ordenada]]</f>
        <v>39</v>
      </c>
      <c r="K1442" s="4">
        <f>Cocina[[#This Row],[Ganancia neta]]/_xlfn.XLOOKUP(Cocina[[#This Row],[Número de Orden]],Sala[Número de Orden],Sala[Monto total],"fracaso",0,1)</f>
        <v>0.22807017543859648</v>
      </c>
      <c r="L1442" t="s">
        <v>608</v>
      </c>
    </row>
    <row r="1443" spans="1:12" x14ac:dyDescent="0.25">
      <c r="A1443">
        <v>586</v>
      </c>
      <c r="B1443">
        <v>17</v>
      </c>
      <c r="C1443" t="s">
        <v>158</v>
      </c>
      <c r="D1443" t="s">
        <v>617</v>
      </c>
      <c r="E1443">
        <v>14</v>
      </c>
      <c r="F1443">
        <v>24</v>
      </c>
      <c r="G1443">
        <v>3</v>
      </c>
      <c r="H1443">
        <v>45</v>
      </c>
      <c r="I1443">
        <f>Cocina[[#This Row],[Precio Unitario]]*Cocina[[#This Row],[Cantidad Ordenada]]</f>
        <v>72</v>
      </c>
      <c r="J1443">
        <f>(Cocina[[#This Row],[Precio Unitario]]-Cocina[[#This Row],[Costo Unitario]])*Cocina[[#This Row],[Cantidad Ordenada]]</f>
        <v>30</v>
      </c>
      <c r="K1443" s="4">
        <f>Cocina[[#This Row],[Ganancia neta]]/_xlfn.XLOOKUP(Cocina[[#This Row],[Número de Orden]],Sala[Número de Orden],Sala[Monto total],"fracaso",0,1)</f>
        <v>0.17543859649122806</v>
      </c>
      <c r="L1443" t="s">
        <v>607</v>
      </c>
    </row>
    <row r="1444" spans="1:12" x14ac:dyDescent="0.25">
      <c r="A1444">
        <v>587</v>
      </c>
      <c r="B1444">
        <v>7</v>
      </c>
      <c r="C1444" t="s">
        <v>158</v>
      </c>
      <c r="D1444" t="s">
        <v>617</v>
      </c>
      <c r="E1444">
        <v>14</v>
      </c>
      <c r="F1444">
        <v>24</v>
      </c>
      <c r="G1444">
        <v>2</v>
      </c>
      <c r="H1444">
        <v>43</v>
      </c>
      <c r="I1444">
        <f>Cocina[[#This Row],[Precio Unitario]]*Cocina[[#This Row],[Cantidad Ordenada]]</f>
        <v>48</v>
      </c>
      <c r="J1444">
        <f>(Cocina[[#This Row],[Precio Unitario]]-Cocina[[#This Row],[Costo Unitario]])*Cocina[[#This Row],[Cantidad Ordenada]]</f>
        <v>20</v>
      </c>
      <c r="K1444" s="4">
        <f>Cocina[[#This Row],[Ganancia neta]]/_xlfn.XLOOKUP(Cocina[[#This Row],[Número de Orden]],Sala[Número de Orden],Sala[Monto total],"fracaso",0,1)</f>
        <v>0.41666666666666669</v>
      </c>
      <c r="L1444" t="s">
        <v>608</v>
      </c>
    </row>
    <row r="1445" spans="1:12" x14ac:dyDescent="0.25">
      <c r="A1445">
        <v>588</v>
      </c>
      <c r="B1445">
        <v>15</v>
      </c>
      <c r="C1445" t="s">
        <v>155</v>
      </c>
      <c r="D1445" t="s">
        <v>636</v>
      </c>
      <c r="E1445">
        <v>15</v>
      </c>
      <c r="F1445">
        <v>26</v>
      </c>
      <c r="G1445">
        <v>1</v>
      </c>
      <c r="H1445">
        <v>25</v>
      </c>
      <c r="I1445">
        <f>Cocina[[#This Row],[Precio Unitario]]*Cocina[[#This Row],[Cantidad Ordenada]]</f>
        <v>26</v>
      </c>
      <c r="J1445">
        <f>(Cocina[[#This Row],[Precio Unitario]]-Cocina[[#This Row],[Costo Unitario]])*Cocina[[#This Row],[Cantidad Ordenada]]</f>
        <v>11</v>
      </c>
      <c r="K1445" s="4">
        <f>Cocina[[#This Row],[Ganancia neta]]/_xlfn.XLOOKUP(Cocina[[#This Row],[Número de Orden]],Sala[Número de Orden],Sala[Monto total],"fracaso",0,1)</f>
        <v>0.10891089108910891</v>
      </c>
      <c r="L1445" t="s">
        <v>608</v>
      </c>
    </row>
    <row r="1446" spans="1:12" x14ac:dyDescent="0.25">
      <c r="A1446">
        <v>588</v>
      </c>
      <c r="B1446">
        <v>15</v>
      </c>
      <c r="C1446" t="s">
        <v>122</v>
      </c>
      <c r="D1446" t="s">
        <v>637</v>
      </c>
      <c r="E1446">
        <v>15</v>
      </c>
      <c r="F1446">
        <v>25</v>
      </c>
      <c r="G1446">
        <v>3</v>
      </c>
      <c r="H1446">
        <v>12</v>
      </c>
      <c r="I1446">
        <f>Cocina[[#This Row],[Precio Unitario]]*Cocina[[#This Row],[Cantidad Ordenada]]</f>
        <v>75</v>
      </c>
      <c r="J1446">
        <f>(Cocina[[#This Row],[Precio Unitario]]-Cocina[[#This Row],[Costo Unitario]])*Cocina[[#This Row],[Cantidad Ordenada]]</f>
        <v>30</v>
      </c>
      <c r="K1446" s="4">
        <f>Cocina[[#This Row],[Ganancia neta]]/_xlfn.XLOOKUP(Cocina[[#This Row],[Número de Orden]],Sala[Número de Orden],Sala[Monto total],"fracaso",0,1)</f>
        <v>0.29702970297029702</v>
      </c>
      <c r="L1446" t="s">
        <v>608</v>
      </c>
    </row>
    <row r="1447" spans="1:12" x14ac:dyDescent="0.25">
      <c r="A1447">
        <v>589</v>
      </c>
      <c r="B1447">
        <v>10</v>
      </c>
      <c r="C1447" t="s">
        <v>200</v>
      </c>
      <c r="D1447" t="s">
        <v>633</v>
      </c>
      <c r="E1447">
        <v>14</v>
      </c>
      <c r="F1447">
        <v>23</v>
      </c>
      <c r="G1447">
        <v>1</v>
      </c>
      <c r="H1447">
        <v>45</v>
      </c>
      <c r="I1447">
        <f>Cocina[[#This Row],[Precio Unitario]]*Cocina[[#This Row],[Cantidad Ordenada]]</f>
        <v>23</v>
      </c>
      <c r="J1447">
        <f>(Cocina[[#This Row],[Precio Unitario]]-Cocina[[#This Row],[Costo Unitario]])*Cocina[[#This Row],[Cantidad Ordenada]]</f>
        <v>9</v>
      </c>
      <c r="K1447" s="4">
        <f>Cocina[[#This Row],[Ganancia neta]]/_xlfn.XLOOKUP(Cocina[[#This Row],[Número de Orden]],Sala[Número de Orden],Sala[Monto total],"fracaso",0,1)</f>
        <v>3.1690140845070422E-2</v>
      </c>
      <c r="L1447" t="s">
        <v>607</v>
      </c>
    </row>
    <row r="1448" spans="1:12" x14ac:dyDescent="0.25">
      <c r="A1448">
        <v>589</v>
      </c>
      <c r="B1448">
        <v>10</v>
      </c>
      <c r="C1448" t="s">
        <v>55</v>
      </c>
      <c r="D1448" t="s">
        <v>631</v>
      </c>
      <c r="E1448">
        <v>20</v>
      </c>
      <c r="F1448">
        <v>34</v>
      </c>
      <c r="G1448">
        <v>3</v>
      </c>
      <c r="H1448">
        <v>59</v>
      </c>
      <c r="I1448">
        <f>Cocina[[#This Row],[Precio Unitario]]*Cocina[[#This Row],[Cantidad Ordenada]]</f>
        <v>102</v>
      </c>
      <c r="J1448">
        <f>(Cocina[[#This Row],[Precio Unitario]]-Cocina[[#This Row],[Costo Unitario]])*Cocina[[#This Row],[Cantidad Ordenada]]</f>
        <v>42</v>
      </c>
      <c r="K1448" s="4">
        <f>Cocina[[#This Row],[Ganancia neta]]/_xlfn.XLOOKUP(Cocina[[#This Row],[Número de Orden]],Sala[Número de Orden],Sala[Monto total],"fracaso",0,1)</f>
        <v>0.14788732394366197</v>
      </c>
      <c r="L1448" t="s">
        <v>607</v>
      </c>
    </row>
    <row r="1449" spans="1:12" x14ac:dyDescent="0.25">
      <c r="A1449">
        <v>589</v>
      </c>
      <c r="B1449">
        <v>10</v>
      </c>
      <c r="C1449" t="s">
        <v>70</v>
      </c>
      <c r="D1449" t="s">
        <v>634</v>
      </c>
      <c r="E1449">
        <v>13</v>
      </c>
      <c r="F1449">
        <v>21</v>
      </c>
      <c r="G1449">
        <v>3</v>
      </c>
      <c r="H1449">
        <v>7</v>
      </c>
      <c r="I1449">
        <f>Cocina[[#This Row],[Precio Unitario]]*Cocina[[#This Row],[Cantidad Ordenada]]</f>
        <v>63</v>
      </c>
      <c r="J1449">
        <f>(Cocina[[#This Row],[Precio Unitario]]-Cocina[[#This Row],[Costo Unitario]])*Cocina[[#This Row],[Cantidad Ordenada]]</f>
        <v>24</v>
      </c>
      <c r="K1449" s="4">
        <f>Cocina[[#This Row],[Ganancia neta]]/_xlfn.XLOOKUP(Cocina[[#This Row],[Número de Orden]],Sala[Número de Orden],Sala[Monto total],"fracaso",0,1)</f>
        <v>8.4507042253521125E-2</v>
      </c>
      <c r="L1449" t="s">
        <v>607</v>
      </c>
    </row>
    <row r="1450" spans="1:12" x14ac:dyDescent="0.25">
      <c r="A1450">
        <v>589</v>
      </c>
      <c r="B1450">
        <v>10</v>
      </c>
      <c r="C1450" t="s">
        <v>247</v>
      </c>
      <c r="D1450" t="s">
        <v>629</v>
      </c>
      <c r="E1450">
        <v>19</v>
      </c>
      <c r="F1450">
        <v>32</v>
      </c>
      <c r="G1450">
        <v>3</v>
      </c>
      <c r="H1450">
        <v>9</v>
      </c>
      <c r="I1450">
        <f>Cocina[[#This Row],[Precio Unitario]]*Cocina[[#This Row],[Cantidad Ordenada]]</f>
        <v>96</v>
      </c>
      <c r="J1450">
        <f>(Cocina[[#This Row],[Precio Unitario]]-Cocina[[#This Row],[Costo Unitario]])*Cocina[[#This Row],[Cantidad Ordenada]]</f>
        <v>39</v>
      </c>
      <c r="K1450" s="4">
        <f>Cocina[[#This Row],[Ganancia neta]]/_xlfn.XLOOKUP(Cocina[[#This Row],[Número de Orden]],Sala[Número de Orden],Sala[Monto total],"fracaso",0,1)</f>
        <v>0.13732394366197184</v>
      </c>
      <c r="L1450" t="s">
        <v>607</v>
      </c>
    </row>
    <row r="1451" spans="1:12" x14ac:dyDescent="0.25">
      <c r="A1451">
        <v>590</v>
      </c>
      <c r="B1451">
        <v>3</v>
      </c>
      <c r="C1451" t="s">
        <v>55</v>
      </c>
      <c r="D1451" t="s">
        <v>631</v>
      </c>
      <c r="E1451">
        <v>20</v>
      </c>
      <c r="F1451">
        <v>34</v>
      </c>
      <c r="G1451">
        <v>3</v>
      </c>
      <c r="H1451">
        <v>43</v>
      </c>
      <c r="I1451">
        <f>Cocina[[#This Row],[Precio Unitario]]*Cocina[[#This Row],[Cantidad Ordenada]]</f>
        <v>102</v>
      </c>
      <c r="J1451">
        <f>(Cocina[[#This Row],[Precio Unitario]]-Cocina[[#This Row],[Costo Unitario]])*Cocina[[#This Row],[Cantidad Ordenada]]</f>
        <v>42</v>
      </c>
      <c r="K1451" s="4">
        <f>Cocina[[#This Row],[Ganancia neta]]/_xlfn.XLOOKUP(Cocina[[#This Row],[Número de Orden]],Sala[Número de Orden],Sala[Monto total],"fracaso",0,1)</f>
        <v>0.34426229508196721</v>
      </c>
      <c r="L1451" t="s">
        <v>608</v>
      </c>
    </row>
    <row r="1452" spans="1:12" x14ac:dyDescent="0.25">
      <c r="A1452">
        <v>590</v>
      </c>
      <c r="B1452">
        <v>3</v>
      </c>
      <c r="C1452" t="s">
        <v>146</v>
      </c>
      <c r="D1452" t="s">
        <v>632</v>
      </c>
      <c r="E1452">
        <v>12</v>
      </c>
      <c r="F1452">
        <v>20</v>
      </c>
      <c r="G1452">
        <v>1</v>
      </c>
      <c r="H1452">
        <v>21</v>
      </c>
      <c r="I1452">
        <f>Cocina[[#This Row],[Precio Unitario]]*Cocina[[#This Row],[Cantidad Ordenada]]</f>
        <v>20</v>
      </c>
      <c r="J1452">
        <f>(Cocina[[#This Row],[Precio Unitario]]-Cocina[[#This Row],[Costo Unitario]])*Cocina[[#This Row],[Cantidad Ordenada]]</f>
        <v>8</v>
      </c>
      <c r="K1452" s="4">
        <f>Cocina[[#This Row],[Ganancia neta]]/_xlfn.XLOOKUP(Cocina[[#This Row],[Número de Orden]],Sala[Número de Orden],Sala[Monto total],"fracaso",0,1)</f>
        <v>6.5573770491803282E-2</v>
      </c>
      <c r="L1452" t="s">
        <v>608</v>
      </c>
    </row>
    <row r="1453" spans="1:12" x14ac:dyDescent="0.25">
      <c r="A1453">
        <v>591</v>
      </c>
      <c r="B1453">
        <v>11</v>
      </c>
      <c r="C1453" t="s">
        <v>48</v>
      </c>
      <c r="D1453" t="s">
        <v>622</v>
      </c>
      <c r="E1453">
        <v>25</v>
      </c>
      <c r="F1453">
        <v>40</v>
      </c>
      <c r="G1453">
        <v>3</v>
      </c>
      <c r="H1453">
        <v>51</v>
      </c>
      <c r="I1453">
        <f>Cocina[[#This Row],[Precio Unitario]]*Cocina[[#This Row],[Cantidad Ordenada]]</f>
        <v>120</v>
      </c>
      <c r="J1453">
        <f>(Cocina[[#This Row],[Precio Unitario]]-Cocina[[#This Row],[Costo Unitario]])*Cocina[[#This Row],[Cantidad Ordenada]]</f>
        <v>45</v>
      </c>
      <c r="K1453" s="4">
        <f>Cocina[[#This Row],[Ganancia neta]]/_xlfn.XLOOKUP(Cocina[[#This Row],[Número de Orden]],Sala[Número de Orden],Sala[Monto total],"fracaso",0,1)</f>
        <v>0.375</v>
      </c>
      <c r="L1453" t="s">
        <v>607</v>
      </c>
    </row>
    <row r="1454" spans="1:12" x14ac:dyDescent="0.25">
      <c r="A1454">
        <v>592</v>
      </c>
      <c r="B1454">
        <v>5</v>
      </c>
      <c r="C1454" t="s">
        <v>203</v>
      </c>
      <c r="D1454" t="s">
        <v>630</v>
      </c>
      <c r="E1454">
        <v>13</v>
      </c>
      <c r="F1454">
        <v>22</v>
      </c>
      <c r="G1454">
        <v>2</v>
      </c>
      <c r="H1454">
        <v>59</v>
      </c>
      <c r="I1454">
        <f>Cocina[[#This Row],[Precio Unitario]]*Cocina[[#This Row],[Cantidad Ordenada]]</f>
        <v>44</v>
      </c>
      <c r="J1454">
        <f>(Cocina[[#This Row],[Precio Unitario]]-Cocina[[#This Row],[Costo Unitario]])*Cocina[[#This Row],[Cantidad Ordenada]]</f>
        <v>18</v>
      </c>
      <c r="K1454" s="4">
        <f>Cocina[[#This Row],[Ganancia neta]]/_xlfn.XLOOKUP(Cocina[[#This Row],[Número de Orden]],Sala[Número de Orden],Sala[Monto total],"fracaso",0,1)</f>
        <v>0.19148936170212766</v>
      </c>
      <c r="L1454" t="s">
        <v>607</v>
      </c>
    </row>
    <row r="1455" spans="1:12" x14ac:dyDescent="0.25">
      <c r="A1455">
        <v>592</v>
      </c>
      <c r="B1455">
        <v>5</v>
      </c>
      <c r="C1455" t="s">
        <v>122</v>
      </c>
      <c r="D1455" t="s">
        <v>637</v>
      </c>
      <c r="E1455">
        <v>15</v>
      </c>
      <c r="F1455">
        <v>25</v>
      </c>
      <c r="G1455">
        <v>2</v>
      </c>
      <c r="H1455">
        <v>42</v>
      </c>
      <c r="I1455">
        <f>Cocina[[#This Row],[Precio Unitario]]*Cocina[[#This Row],[Cantidad Ordenada]]</f>
        <v>50</v>
      </c>
      <c r="J1455">
        <f>(Cocina[[#This Row],[Precio Unitario]]-Cocina[[#This Row],[Costo Unitario]])*Cocina[[#This Row],[Cantidad Ordenada]]</f>
        <v>20</v>
      </c>
      <c r="K1455" s="4">
        <f>Cocina[[#This Row],[Ganancia neta]]/_xlfn.XLOOKUP(Cocina[[#This Row],[Número de Orden]],Sala[Número de Orden],Sala[Monto total],"fracaso",0,1)</f>
        <v>0.21276595744680851</v>
      </c>
      <c r="L1455" t="s">
        <v>607</v>
      </c>
    </row>
    <row r="1456" spans="1:12" x14ac:dyDescent="0.25">
      <c r="A1456">
        <v>593</v>
      </c>
      <c r="B1456">
        <v>17</v>
      </c>
      <c r="C1456" t="s">
        <v>48</v>
      </c>
      <c r="D1456" t="s">
        <v>622</v>
      </c>
      <c r="E1456">
        <v>25</v>
      </c>
      <c r="F1456">
        <v>40</v>
      </c>
      <c r="G1456">
        <v>1</v>
      </c>
      <c r="H1456">
        <v>30</v>
      </c>
      <c r="I1456">
        <f>Cocina[[#This Row],[Precio Unitario]]*Cocina[[#This Row],[Cantidad Ordenada]]</f>
        <v>40</v>
      </c>
      <c r="J1456">
        <f>(Cocina[[#This Row],[Precio Unitario]]-Cocina[[#This Row],[Costo Unitario]])*Cocina[[#This Row],[Cantidad Ordenada]]</f>
        <v>15</v>
      </c>
      <c r="K1456" s="4">
        <f>Cocina[[#This Row],[Ganancia neta]]/_xlfn.XLOOKUP(Cocina[[#This Row],[Número de Orden]],Sala[Número de Orden],Sala[Monto total],"fracaso",0,1)</f>
        <v>7.1770334928229665E-2</v>
      </c>
      <c r="L1456" t="s">
        <v>607</v>
      </c>
    </row>
    <row r="1457" spans="1:12" x14ac:dyDescent="0.25">
      <c r="A1457">
        <v>593</v>
      </c>
      <c r="B1457">
        <v>17</v>
      </c>
      <c r="C1457" t="s">
        <v>116</v>
      </c>
      <c r="D1457" t="s">
        <v>620</v>
      </c>
      <c r="E1457">
        <v>19</v>
      </c>
      <c r="F1457">
        <v>31</v>
      </c>
      <c r="G1457">
        <v>1</v>
      </c>
      <c r="H1457">
        <v>8</v>
      </c>
      <c r="I1457">
        <f>Cocina[[#This Row],[Precio Unitario]]*Cocina[[#This Row],[Cantidad Ordenada]]</f>
        <v>31</v>
      </c>
      <c r="J1457">
        <f>(Cocina[[#This Row],[Precio Unitario]]-Cocina[[#This Row],[Costo Unitario]])*Cocina[[#This Row],[Cantidad Ordenada]]</f>
        <v>12</v>
      </c>
      <c r="K1457" s="4">
        <f>Cocina[[#This Row],[Ganancia neta]]/_xlfn.XLOOKUP(Cocina[[#This Row],[Número de Orden]],Sala[Número de Orden],Sala[Monto total],"fracaso",0,1)</f>
        <v>5.7416267942583733E-2</v>
      </c>
      <c r="L1457" t="s">
        <v>607</v>
      </c>
    </row>
    <row r="1458" spans="1:12" x14ac:dyDescent="0.25">
      <c r="A1458">
        <v>593</v>
      </c>
      <c r="B1458">
        <v>17</v>
      </c>
      <c r="C1458" t="s">
        <v>261</v>
      </c>
      <c r="D1458" t="s">
        <v>625</v>
      </c>
      <c r="E1458">
        <v>20</v>
      </c>
      <c r="F1458">
        <v>33</v>
      </c>
      <c r="G1458">
        <v>2</v>
      </c>
      <c r="H1458">
        <v>5</v>
      </c>
      <c r="I1458">
        <f>Cocina[[#This Row],[Precio Unitario]]*Cocina[[#This Row],[Cantidad Ordenada]]</f>
        <v>66</v>
      </c>
      <c r="J1458">
        <f>(Cocina[[#This Row],[Precio Unitario]]-Cocina[[#This Row],[Costo Unitario]])*Cocina[[#This Row],[Cantidad Ordenada]]</f>
        <v>26</v>
      </c>
      <c r="K1458" s="4">
        <f>Cocina[[#This Row],[Ganancia neta]]/_xlfn.XLOOKUP(Cocina[[#This Row],[Número de Orden]],Sala[Número de Orden],Sala[Monto total],"fracaso",0,1)</f>
        <v>0.12440191387559808</v>
      </c>
      <c r="L1458" t="s">
        <v>608</v>
      </c>
    </row>
    <row r="1459" spans="1:12" x14ac:dyDescent="0.25">
      <c r="A1459">
        <v>593</v>
      </c>
      <c r="B1459">
        <v>17</v>
      </c>
      <c r="C1459" t="s">
        <v>73</v>
      </c>
      <c r="D1459" t="s">
        <v>623</v>
      </c>
      <c r="E1459">
        <v>22</v>
      </c>
      <c r="F1459">
        <v>36</v>
      </c>
      <c r="G1459">
        <v>2</v>
      </c>
      <c r="H1459">
        <v>5</v>
      </c>
      <c r="I1459">
        <f>Cocina[[#This Row],[Precio Unitario]]*Cocina[[#This Row],[Cantidad Ordenada]]</f>
        <v>72</v>
      </c>
      <c r="J1459">
        <f>(Cocina[[#This Row],[Precio Unitario]]-Cocina[[#This Row],[Costo Unitario]])*Cocina[[#This Row],[Cantidad Ordenada]]</f>
        <v>28</v>
      </c>
      <c r="K1459" s="4">
        <f>Cocina[[#This Row],[Ganancia neta]]/_xlfn.XLOOKUP(Cocina[[#This Row],[Número de Orden]],Sala[Número de Orden],Sala[Monto total],"fracaso",0,1)</f>
        <v>0.13397129186602871</v>
      </c>
      <c r="L1459" t="s">
        <v>607</v>
      </c>
    </row>
    <row r="1460" spans="1:12" x14ac:dyDescent="0.25">
      <c r="A1460">
        <v>594</v>
      </c>
      <c r="B1460">
        <v>17</v>
      </c>
      <c r="C1460" t="s">
        <v>261</v>
      </c>
      <c r="D1460" t="s">
        <v>625</v>
      </c>
      <c r="E1460">
        <v>20</v>
      </c>
      <c r="F1460">
        <v>33</v>
      </c>
      <c r="G1460">
        <v>1</v>
      </c>
      <c r="H1460">
        <v>5</v>
      </c>
      <c r="I1460">
        <f>Cocina[[#This Row],[Precio Unitario]]*Cocina[[#This Row],[Cantidad Ordenada]]</f>
        <v>33</v>
      </c>
      <c r="J1460">
        <f>(Cocina[[#This Row],[Precio Unitario]]-Cocina[[#This Row],[Costo Unitario]])*Cocina[[#This Row],[Cantidad Ordenada]]</f>
        <v>13</v>
      </c>
      <c r="K1460" s="4">
        <f>Cocina[[#This Row],[Ganancia neta]]/_xlfn.XLOOKUP(Cocina[[#This Row],[Número de Orden]],Sala[Número de Orden],Sala[Monto total],"fracaso",0,1)</f>
        <v>9.3525179856115109E-2</v>
      </c>
      <c r="L1460" t="s">
        <v>607</v>
      </c>
    </row>
    <row r="1461" spans="1:12" x14ac:dyDescent="0.25">
      <c r="A1461">
        <v>594</v>
      </c>
      <c r="B1461">
        <v>17</v>
      </c>
      <c r="C1461" t="s">
        <v>203</v>
      </c>
      <c r="D1461" t="s">
        <v>630</v>
      </c>
      <c r="E1461">
        <v>13</v>
      </c>
      <c r="F1461">
        <v>22</v>
      </c>
      <c r="G1461">
        <v>3</v>
      </c>
      <c r="H1461">
        <v>44</v>
      </c>
      <c r="I1461">
        <f>Cocina[[#This Row],[Precio Unitario]]*Cocina[[#This Row],[Cantidad Ordenada]]</f>
        <v>66</v>
      </c>
      <c r="J1461">
        <f>(Cocina[[#This Row],[Precio Unitario]]-Cocina[[#This Row],[Costo Unitario]])*Cocina[[#This Row],[Cantidad Ordenada]]</f>
        <v>27</v>
      </c>
      <c r="K1461" s="4">
        <f>Cocina[[#This Row],[Ganancia neta]]/_xlfn.XLOOKUP(Cocina[[#This Row],[Número de Orden]],Sala[Número de Orden],Sala[Monto total],"fracaso",0,1)</f>
        <v>0.19424460431654678</v>
      </c>
      <c r="L1461" t="s">
        <v>607</v>
      </c>
    </row>
    <row r="1462" spans="1:12" x14ac:dyDescent="0.25">
      <c r="A1462">
        <v>594</v>
      </c>
      <c r="B1462">
        <v>17</v>
      </c>
      <c r="C1462" t="s">
        <v>146</v>
      </c>
      <c r="D1462" t="s">
        <v>632</v>
      </c>
      <c r="E1462">
        <v>12</v>
      </c>
      <c r="F1462">
        <v>20</v>
      </c>
      <c r="G1462">
        <v>2</v>
      </c>
      <c r="H1462">
        <v>49</v>
      </c>
      <c r="I1462">
        <f>Cocina[[#This Row],[Precio Unitario]]*Cocina[[#This Row],[Cantidad Ordenada]]</f>
        <v>40</v>
      </c>
      <c r="J1462">
        <f>(Cocina[[#This Row],[Precio Unitario]]-Cocina[[#This Row],[Costo Unitario]])*Cocina[[#This Row],[Cantidad Ordenada]]</f>
        <v>16</v>
      </c>
      <c r="K1462" s="4">
        <f>Cocina[[#This Row],[Ganancia neta]]/_xlfn.XLOOKUP(Cocina[[#This Row],[Número de Orden]],Sala[Número de Orden],Sala[Monto total],"fracaso",0,1)</f>
        <v>0.11510791366906475</v>
      </c>
      <c r="L1462" t="s">
        <v>607</v>
      </c>
    </row>
    <row r="1463" spans="1:12" x14ac:dyDescent="0.25">
      <c r="A1463">
        <v>595</v>
      </c>
      <c r="B1463">
        <v>9</v>
      </c>
      <c r="C1463" t="s">
        <v>70</v>
      </c>
      <c r="D1463" t="s">
        <v>634</v>
      </c>
      <c r="E1463">
        <v>13</v>
      </c>
      <c r="F1463">
        <v>21</v>
      </c>
      <c r="G1463">
        <v>2</v>
      </c>
      <c r="H1463">
        <v>5</v>
      </c>
      <c r="I1463">
        <f>Cocina[[#This Row],[Precio Unitario]]*Cocina[[#This Row],[Cantidad Ordenada]]</f>
        <v>42</v>
      </c>
      <c r="J1463">
        <f>(Cocina[[#This Row],[Precio Unitario]]-Cocina[[#This Row],[Costo Unitario]])*Cocina[[#This Row],[Cantidad Ordenada]]</f>
        <v>16</v>
      </c>
      <c r="K1463" s="4">
        <f>Cocina[[#This Row],[Ganancia neta]]/_xlfn.XLOOKUP(Cocina[[#This Row],[Número de Orden]],Sala[Número de Orden],Sala[Monto total],"fracaso",0,1)</f>
        <v>0.22222222222222221</v>
      </c>
      <c r="L1463" t="s">
        <v>607</v>
      </c>
    </row>
    <row r="1464" spans="1:12" x14ac:dyDescent="0.25">
      <c r="A1464">
        <v>595</v>
      </c>
      <c r="B1464">
        <v>9</v>
      </c>
      <c r="C1464" t="s">
        <v>68</v>
      </c>
      <c r="D1464" t="s">
        <v>619</v>
      </c>
      <c r="E1464">
        <v>18</v>
      </c>
      <c r="F1464">
        <v>30</v>
      </c>
      <c r="G1464">
        <v>1</v>
      </c>
      <c r="H1464">
        <v>44</v>
      </c>
      <c r="I1464">
        <f>Cocina[[#This Row],[Precio Unitario]]*Cocina[[#This Row],[Cantidad Ordenada]]</f>
        <v>30</v>
      </c>
      <c r="J1464">
        <f>(Cocina[[#This Row],[Precio Unitario]]-Cocina[[#This Row],[Costo Unitario]])*Cocina[[#This Row],[Cantidad Ordenada]]</f>
        <v>12</v>
      </c>
      <c r="K1464" s="4">
        <f>Cocina[[#This Row],[Ganancia neta]]/_xlfn.XLOOKUP(Cocina[[#This Row],[Número de Orden]],Sala[Número de Orden],Sala[Monto total],"fracaso",0,1)</f>
        <v>0.16666666666666666</v>
      </c>
      <c r="L1464" t="s">
        <v>608</v>
      </c>
    </row>
    <row r="1465" spans="1:12" x14ac:dyDescent="0.25">
      <c r="A1465">
        <v>596</v>
      </c>
      <c r="B1465">
        <v>18</v>
      </c>
      <c r="C1465" t="s">
        <v>200</v>
      </c>
      <c r="D1465" t="s">
        <v>633</v>
      </c>
      <c r="E1465">
        <v>14</v>
      </c>
      <c r="F1465">
        <v>23</v>
      </c>
      <c r="G1465">
        <v>2</v>
      </c>
      <c r="H1465">
        <v>47</v>
      </c>
      <c r="I1465">
        <f>Cocina[[#This Row],[Precio Unitario]]*Cocina[[#This Row],[Cantidad Ordenada]]</f>
        <v>46</v>
      </c>
      <c r="J1465">
        <f>(Cocina[[#This Row],[Precio Unitario]]-Cocina[[#This Row],[Costo Unitario]])*Cocina[[#This Row],[Cantidad Ordenada]]</f>
        <v>18</v>
      </c>
      <c r="K1465" s="4">
        <f>Cocina[[#This Row],[Ganancia neta]]/_xlfn.XLOOKUP(Cocina[[#This Row],[Número de Orden]],Sala[Número de Orden],Sala[Monto total],"fracaso",0,1)</f>
        <v>7.4999999999999997E-2</v>
      </c>
      <c r="L1465" t="s">
        <v>608</v>
      </c>
    </row>
    <row r="1466" spans="1:12" x14ac:dyDescent="0.25">
      <c r="A1466">
        <v>596</v>
      </c>
      <c r="B1466">
        <v>18</v>
      </c>
      <c r="C1466" t="s">
        <v>158</v>
      </c>
      <c r="D1466" t="s">
        <v>617</v>
      </c>
      <c r="E1466">
        <v>14</v>
      </c>
      <c r="F1466">
        <v>24</v>
      </c>
      <c r="G1466">
        <v>2</v>
      </c>
      <c r="H1466">
        <v>50</v>
      </c>
      <c r="I1466">
        <f>Cocina[[#This Row],[Precio Unitario]]*Cocina[[#This Row],[Cantidad Ordenada]]</f>
        <v>48</v>
      </c>
      <c r="J1466">
        <f>(Cocina[[#This Row],[Precio Unitario]]-Cocina[[#This Row],[Costo Unitario]])*Cocina[[#This Row],[Cantidad Ordenada]]</f>
        <v>20</v>
      </c>
      <c r="K1466" s="4">
        <f>Cocina[[#This Row],[Ganancia neta]]/_xlfn.XLOOKUP(Cocina[[#This Row],[Número de Orden]],Sala[Número de Orden],Sala[Monto total],"fracaso",0,1)</f>
        <v>8.3333333333333329E-2</v>
      </c>
      <c r="L1466" t="s">
        <v>608</v>
      </c>
    </row>
    <row r="1467" spans="1:12" x14ac:dyDescent="0.25">
      <c r="A1467">
        <v>596</v>
      </c>
      <c r="B1467">
        <v>18</v>
      </c>
      <c r="C1467" t="s">
        <v>247</v>
      </c>
      <c r="D1467" t="s">
        <v>629</v>
      </c>
      <c r="E1467">
        <v>19</v>
      </c>
      <c r="F1467">
        <v>32</v>
      </c>
      <c r="G1467">
        <v>3</v>
      </c>
      <c r="H1467">
        <v>42</v>
      </c>
      <c r="I1467">
        <f>Cocina[[#This Row],[Precio Unitario]]*Cocina[[#This Row],[Cantidad Ordenada]]</f>
        <v>96</v>
      </c>
      <c r="J1467">
        <f>(Cocina[[#This Row],[Precio Unitario]]-Cocina[[#This Row],[Costo Unitario]])*Cocina[[#This Row],[Cantidad Ordenada]]</f>
        <v>39</v>
      </c>
      <c r="K1467" s="4">
        <f>Cocina[[#This Row],[Ganancia neta]]/_xlfn.XLOOKUP(Cocina[[#This Row],[Número de Orden]],Sala[Número de Orden],Sala[Monto total],"fracaso",0,1)</f>
        <v>0.16250000000000001</v>
      </c>
      <c r="L1467" t="s">
        <v>608</v>
      </c>
    </row>
    <row r="1468" spans="1:12" x14ac:dyDescent="0.25">
      <c r="A1468">
        <v>596</v>
      </c>
      <c r="B1468">
        <v>18</v>
      </c>
      <c r="C1468" t="s">
        <v>122</v>
      </c>
      <c r="D1468" t="s">
        <v>637</v>
      </c>
      <c r="E1468">
        <v>15</v>
      </c>
      <c r="F1468">
        <v>25</v>
      </c>
      <c r="G1468">
        <v>2</v>
      </c>
      <c r="H1468">
        <v>19</v>
      </c>
      <c r="I1468">
        <f>Cocina[[#This Row],[Precio Unitario]]*Cocina[[#This Row],[Cantidad Ordenada]]</f>
        <v>50</v>
      </c>
      <c r="J1468">
        <f>(Cocina[[#This Row],[Precio Unitario]]-Cocina[[#This Row],[Costo Unitario]])*Cocina[[#This Row],[Cantidad Ordenada]]</f>
        <v>20</v>
      </c>
      <c r="K1468" s="4">
        <f>Cocina[[#This Row],[Ganancia neta]]/_xlfn.XLOOKUP(Cocina[[#This Row],[Número de Orden]],Sala[Número de Orden],Sala[Monto total],"fracaso",0,1)</f>
        <v>8.3333333333333329E-2</v>
      </c>
      <c r="L1468" t="s">
        <v>607</v>
      </c>
    </row>
    <row r="1469" spans="1:12" x14ac:dyDescent="0.25">
      <c r="A1469">
        <v>597</v>
      </c>
      <c r="B1469">
        <v>16</v>
      </c>
      <c r="C1469" t="s">
        <v>42</v>
      </c>
      <c r="D1469" t="s">
        <v>626</v>
      </c>
      <c r="E1469">
        <v>16</v>
      </c>
      <c r="F1469">
        <v>28</v>
      </c>
      <c r="G1469">
        <v>1</v>
      </c>
      <c r="H1469">
        <v>39</v>
      </c>
      <c r="I1469">
        <f>Cocina[[#This Row],[Precio Unitario]]*Cocina[[#This Row],[Cantidad Ordenada]]</f>
        <v>28</v>
      </c>
      <c r="J1469">
        <f>(Cocina[[#This Row],[Precio Unitario]]-Cocina[[#This Row],[Costo Unitario]])*Cocina[[#This Row],[Cantidad Ordenada]]</f>
        <v>12</v>
      </c>
      <c r="K1469" s="4">
        <f>Cocina[[#This Row],[Ganancia neta]]/_xlfn.XLOOKUP(Cocina[[#This Row],[Número de Orden]],Sala[Número de Orden],Sala[Monto total],"fracaso",0,1)</f>
        <v>0.08</v>
      </c>
      <c r="L1469" t="s">
        <v>608</v>
      </c>
    </row>
    <row r="1470" spans="1:12" x14ac:dyDescent="0.25">
      <c r="A1470">
        <v>597</v>
      </c>
      <c r="B1470">
        <v>16</v>
      </c>
      <c r="C1470" t="s">
        <v>79</v>
      </c>
      <c r="D1470" t="s">
        <v>635</v>
      </c>
      <c r="E1470">
        <v>10</v>
      </c>
      <c r="F1470">
        <v>18</v>
      </c>
      <c r="G1470">
        <v>1</v>
      </c>
      <c r="H1470">
        <v>55</v>
      </c>
      <c r="I1470">
        <f>Cocina[[#This Row],[Precio Unitario]]*Cocina[[#This Row],[Cantidad Ordenada]]</f>
        <v>18</v>
      </c>
      <c r="J1470">
        <f>(Cocina[[#This Row],[Precio Unitario]]-Cocina[[#This Row],[Costo Unitario]])*Cocina[[#This Row],[Cantidad Ordenada]]</f>
        <v>8</v>
      </c>
      <c r="K1470" s="4">
        <f>Cocina[[#This Row],[Ganancia neta]]/_xlfn.XLOOKUP(Cocina[[#This Row],[Número de Orden]],Sala[Número de Orden],Sala[Monto total],"fracaso",0,1)</f>
        <v>5.3333333333333337E-2</v>
      </c>
      <c r="L1470" t="s">
        <v>608</v>
      </c>
    </row>
    <row r="1471" spans="1:12" x14ac:dyDescent="0.25">
      <c r="A1471">
        <v>597</v>
      </c>
      <c r="B1471">
        <v>16</v>
      </c>
      <c r="C1471" t="s">
        <v>48</v>
      </c>
      <c r="D1471" t="s">
        <v>622</v>
      </c>
      <c r="E1471">
        <v>25</v>
      </c>
      <c r="F1471">
        <v>40</v>
      </c>
      <c r="G1471">
        <v>2</v>
      </c>
      <c r="H1471">
        <v>39</v>
      </c>
      <c r="I1471">
        <f>Cocina[[#This Row],[Precio Unitario]]*Cocina[[#This Row],[Cantidad Ordenada]]</f>
        <v>80</v>
      </c>
      <c r="J1471">
        <f>(Cocina[[#This Row],[Precio Unitario]]-Cocina[[#This Row],[Costo Unitario]])*Cocina[[#This Row],[Cantidad Ordenada]]</f>
        <v>30</v>
      </c>
      <c r="K1471" s="4">
        <f>Cocina[[#This Row],[Ganancia neta]]/_xlfn.XLOOKUP(Cocina[[#This Row],[Número de Orden]],Sala[Número de Orden],Sala[Monto total],"fracaso",0,1)</f>
        <v>0.2</v>
      </c>
      <c r="L1471" t="s">
        <v>608</v>
      </c>
    </row>
    <row r="1472" spans="1:12" x14ac:dyDescent="0.25">
      <c r="A1472">
        <v>597</v>
      </c>
      <c r="B1472">
        <v>16</v>
      </c>
      <c r="C1472" t="s">
        <v>158</v>
      </c>
      <c r="D1472" t="s">
        <v>617</v>
      </c>
      <c r="E1472">
        <v>14</v>
      </c>
      <c r="F1472">
        <v>24</v>
      </c>
      <c r="G1472">
        <v>1</v>
      </c>
      <c r="H1472">
        <v>8</v>
      </c>
      <c r="I1472">
        <f>Cocina[[#This Row],[Precio Unitario]]*Cocina[[#This Row],[Cantidad Ordenada]]</f>
        <v>24</v>
      </c>
      <c r="J1472">
        <f>(Cocina[[#This Row],[Precio Unitario]]-Cocina[[#This Row],[Costo Unitario]])*Cocina[[#This Row],[Cantidad Ordenada]]</f>
        <v>10</v>
      </c>
      <c r="K1472" s="4">
        <f>Cocina[[#This Row],[Ganancia neta]]/_xlfn.XLOOKUP(Cocina[[#This Row],[Número de Orden]],Sala[Número de Orden],Sala[Monto total],"fracaso",0,1)</f>
        <v>6.6666666666666666E-2</v>
      </c>
      <c r="L1472" t="s">
        <v>608</v>
      </c>
    </row>
    <row r="1473" spans="1:12" x14ac:dyDescent="0.25">
      <c r="A1473">
        <v>598</v>
      </c>
      <c r="B1473">
        <v>9</v>
      </c>
      <c r="C1473" t="s">
        <v>155</v>
      </c>
      <c r="D1473" t="s">
        <v>636</v>
      </c>
      <c r="E1473">
        <v>15</v>
      </c>
      <c r="F1473">
        <v>26</v>
      </c>
      <c r="G1473">
        <v>2</v>
      </c>
      <c r="H1473">
        <v>44</v>
      </c>
      <c r="I1473">
        <f>Cocina[[#This Row],[Precio Unitario]]*Cocina[[#This Row],[Cantidad Ordenada]]</f>
        <v>52</v>
      </c>
      <c r="J1473">
        <f>(Cocina[[#This Row],[Precio Unitario]]-Cocina[[#This Row],[Costo Unitario]])*Cocina[[#This Row],[Cantidad Ordenada]]</f>
        <v>22</v>
      </c>
      <c r="K1473" s="4">
        <f>Cocina[[#This Row],[Ganancia neta]]/_xlfn.XLOOKUP(Cocina[[#This Row],[Número de Orden]],Sala[Número de Orden],Sala[Monto total],"fracaso",0,1)</f>
        <v>0.10526315789473684</v>
      </c>
      <c r="L1473" t="s">
        <v>607</v>
      </c>
    </row>
    <row r="1474" spans="1:12" x14ac:dyDescent="0.25">
      <c r="A1474">
        <v>598</v>
      </c>
      <c r="B1474">
        <v>9</v>
      </c>
      <c r="C1474" t="s">
        <v>247</v>
      </c>
      <c r="D1474" t="s">
        <v>629</v>
      </c>
      <c r="E1474">
        <v>19</v>
      </c>
      <c r="F1474">
        <v>32</v>
      </c>
      <c r="G1474">
        <v>2</v>
      </c>
      <c r="H1474">
        <v>22</v>
      </c>
      <c r="I1474">
        <f>Cocina[[#This Row],[Precio Unitario]]*Cocina[[#This Row],[Cantidad Ordenada]]</f>
        <v>64</v>
      </c>
      <c r="J1474">
        <f>(Cocina[[#This Row],[Precio Unitario]]-Cocina[[#This Row],[Costo Unitario]])*Cocina[[#This Row],[Cantidad Ordenada]]</f>
        <v>26</v>
      </c>
      <c r="K1474" s="4">
        <f>Cocina[[#This Row],[Ganancia neta]]/_xlfn.XLOOKUP(Cocina[[#This Row],[Número de Orden]],Sala[Número de Orden],Sala[Monto total],"fracaso",0,1)</f>
        <v>0.12440191387559808</v>
      </c>
      <c r="L1474" t="s">
        <v>607</v>
      </c>
    </row>
    <row r="1475" spans="1:12" x14ac:dyDescent="0.25">
      <c r="A1475">
        <v>598</v>
      </c>
      <c r="B1475">
        <v>9</v>
      </c>
      <c r="C1475" t="s">
        <v>116</v>
      </c>
      <c r="D1475" t="s">
        <v>620</v>
      </c>
      <c r="E1475">
        <v>19</v>
      </c>
      <c r="F1475">
        <v>31</v>
      </c>
      <c r="G1475">
        <v>3</v>
      </c>
      <c r="H1475">
        <v>15</v>
      </c>
      <c r="I1475">
        <f>Cocina[[#This Row],[Precio Unitario]]*Cocina[[#This Row],[Cantidad Ordenada]]</f>
        <v>93</v>
      </c>
      <c r="J1475">
        <f>(Cocina[[#This Row],[Precio Unitario]]-Cocina[[#This Row],[Costo Unitario]])*Cocina[[#This Row],[Cantidad Ordenada]]</f>
        <v>36</v>
      </c>
      <c r="K1475" s="4">
        <f>Cocina[[#This Row],[Ganancia neta]]/_xlfn.XLOOKUP(Cocina[[#This Row],[Número de Orden]],Sala[Número de Orden],Sala[Monto total],"fracaso",0,1)</f>
        <v>0.17224880382775121</v>
      </c>
      <c r="L1475" t="s">
        <v>607</v>
      </c>
    </row>
    <row r="1476" spans="1:12" x14ac:dyDescent="0.25">
      <c r="A1476">
        <v>599</v>
      </c>
      <c r="B1476">
        <v>11</v>
      </c>
      <c r="C1476" t="s">
        <v>55</v>
      </c>
      <c r="D1476" t="s">
        <v>631</v>
      </c>
      <c r="E1476">
        <v>20</v>
      </c>
      <c r="F1476">
        <v>34</v>
      </c>
      <c r="G1476">
        <v>2</v>
      </c>
      <c r="H1476">
        <v>5</v>
      </c>
      <c r="I1476">
        <f>Cocina[[#This Row],[Precio Unitario]]*Cocina[[#This Row],[Cantidad Ordenada]]</f>
        <v>68</v>
      </c>
      <c r="J1476">
        <f>(Cocina[[#This Row],[Precio Unitario]]-Cocina[[#This Row],[Costo Unitario]])*Cocina[[#This Row],[Cantidad Ordenada]]</f>
        <v>28</v>
      </c>
      <c r="K1476" s="4">
        <f>Cocina[[#This Row],[Ganancia neta]]/_xlfn.XLOOKUP(Cocina[[#This Row],[Número de Orden]],Sala[Número de Orden],Sala[Monto total],"fracaso",0,1)</f>
        <v>0.16568047337278108</v>
      </c>
      <c r="L1476" t="s">
        <v>607</v>
      </c>
    </row>
    <row r="1477" spans="1:12" x14ac:dyDescent="0.25">
      <c r="A1477">
        <v>599</v>
      </c>
      <c r="B1477">
        <v>11</v>
      </c>
      <c r="C1477" t="s">
        <v>116</v>
      </c>
      <c r="D1477" t="s">
        <v>620</v>
      </c>
      <c r="E1477">
        <v>19</v>
      </c>
      <c r="F1477">
        <v>31</v>
      </c>
      <c r="G1477">
        <v>1</v>
      </c>
      <c r="H1477">
        <v>49</v>
      </c>
      <c r="I1477">
        <f>Cocina[[#This Row],[Precio Unitario]]*Cocina[[#This Row],[Cantidad Ordenada]]</f>
        <v>31</v>
      </c>
      <c r="J1477">
        <f>(Cocina[[#This Row],[Precio Unitario]]-Cocina[[#This Row],[Costo Unitario]])*Cocina[[#This Row],[Cantidad Ordenada]]</f>
        <v>12</v>
      </c>
      <c r="K1477" s="4">
        <f>Cocina[[#This Row],[Ganancia neta]]/_xlfn.XLOOKUP(Cocina[[#This Row],[Número de Orden]],Sala[Número de Orden],Sala[Monto total],"fracaso",0,1)</f>
        <v>7.1005917159763315E-2</v>
      </c>
      <c r="L1477" t="s">
        <v>607</v>
      </c>
    </row>
    <row r="1478" spans="1:12" x14ac:dyDescent="0.25">
      <c r="A1478">
        <v>599</v>
      </c>
      <c r="B1478">
        <v>11</v>
      </c>
      <c r="C1478" t="s">
        <v>26</v>
      </c>
      <c r="D1478" t="s">
        <v>628</v>
      </c>
      <c r="E1478">
        <v>21</v>
      </c>
      <c r="F1478">
        <v>35</v>
      </c>
      <c r="G1478">
        <v>2</v>
      </c>
      <c r="H1478">
        <v>54</v>
      </c>
      <c r="I1478">
        <f>Cocina[[#This Row],[Precio Unitario]]*Cocina[[#This Row],[Cantidad Ordenada]]</f>
        <v>70</v>
      </c>
      <c r="J1478">
        <f>(Cocina[[#This Row],[Precio Unitario]]-Cocina[[#This Row],[Costo Unitario]])*Cocina[[#This Row],[Cantidad Ordenada]]</f>
        <v>28</v>
      </c>
      <c r="K1478" s="4">
        <f>Cocina[[#This Row],[Ganancia neta]]/_xlfn.XLOOKUP(Cocina[[#This Row],[Número de Orden]],Sala[Número de Orden],Sala[Monto total],"fracaso",0,1)</f>
        <v>0.16568047337278108</v>
      </c>
      <c r="L1478" t="s">
        <v>607</v>
      </c>
    </row>
    <row r="1479" spans="1:12" x14ac:dyDescent="0.25">
      <c r="A1479">
        <v>600</v>
      </c>
      <c r="B1479">
        <v>14</v>
      </c>
      <c r="C1479" t="s">
        <v>42</v>
      </c>
      <c r="D1479" t="s">
        <v>626</v>
      </c>
      <c r="E1479">
        <v>16</v>
      </c>
      <c r="F1479">
        <v>28</v>
      </c>
      <c r="G1479">
        <v>3</v>
      </c>
      <c r="H1479">
        <v>22</v>
      </c>
      <c r="I1479">
        <f>Cocina[[#This Row],[Precio Unitario]]*Cocina[[#This Row],[Cantidad Ordenada]]</f>
        <v>84</v>
      </c>
      <c r="J1479">
        <f>(Cocina[[#This Row],[Precio Unitario]]-Cocina[[#This Row],[Costo Unitario]])*Cocina[[#This Row],[Cantidad Ordenada]]</f>
        <v>36</v>
      </c>
      <c r="K1479" s="4">
        <f>Cocina[[#This Row],[Ganancia neta]]/_xlfn.XLOOKUP(Cocina[[#This Row],[Número de Orden]],Sala[Número de Orden],Sala[Monto total],"fracaso",0,1)</f>
        <v>0.25</v>
      </c>
      <c r="L1479" t="s">
        <v>608</v>
      </c>
    </row>
    <row r="1480" spans="1:12" x14ac:dyDescent="0.25">
      <c r="A1480">
        <v>600</v>
      </c>
      <c r="B1480">
        <v>14</v>
      </c>
      <c r="C1480" t="s">
        <v>68</v>
      </c>
      <c r="D1480" t="s">
        <v>619</v>
      </c>
      <c r="E1480">
        <v>18</v>
      </c>
      <c r="F1480">
        <v>30</v>
      </c>
      <c r="G1480">
        <v>2</v>
      </c>
      <c r="H1480">
        <v>43</v>
      </c>
      <c r="I1480">
        <f>Cocina[[#This Row],[Precio Unitario]]*Cocina[[#This Row],[Cantidad Ordenada]]</f>
        <v>60</v>
      </c>
      <c r="J1480">
        <f>(Cocina[[#This Row],[Precio Unitario]]-Cocina[[#This Row],[Costo Unitario]])*Cocina[[#This Row],[Cantidad Ordenada]]</f>
        <v>24</v>
      </c>
      <c r="K1480" s="4">
        <f>Cocina[[#This Row],[Ganancia neta]]/_xlfn.XLOOKUP(Cocina[[#This Row],[Número de Orden]],Sala[Número de Orden],Sala[Monto total],"fracaso",0,1)</f>
        <v>0.16666666666666666</v>
      </c>
      <c r="L1480" t="s">
        <v>607</v>
      </c>
    </row>
    <row r="1481" spans="1:12" x14ac:dyDescent="0.25">
      <c r="A1481">
        <v>601</v>
      </c>
      <c r="B1481">
        <v>13</v>
      </c>
      <c r="C1481" t="s">
        <v>48</v>
      </c>
      <c r="D1481" t="s">
        <v>622</v>
      </c>
      <c r="E1481">
        <v>25</v>
      </c>
      <c r="F1481">
        <v>40</v>
      </c>
      <c r="G1481">
        <v>2</v>
      </c>
      <c r="H1481">
        <v>11</v>
      </c>
      <c r="I1481">
        <f>Cocina[[#This Row],[Precio Unitario]]*Cocina[[#This Row],[Cantidad Ordenada]]</f>
        <v>80</v>
      </c>
      <c r="J1481">
        <f>(Cocina[[#This Row],[Precio Unitario]]-Cocina[[#This Row],[Costo Unitario]])*Cocina[[#This Row],[Cantidad Ordenada]]</f>
        <v>30</v>
      </c>
      <c r="K1481" s="4">
        <f>Cocina[[#This Row],[Ganancia neta]]/_xlfn.XLOOKUP(Cocina[[#This Row],[Número de Orden]],Sala[Número de Orden],Sala[Monto total],"fracaso",0,1)</f>
        <v>0.10273972602739725</v>
      </c>
      <c r="L1481" t="s">
        <v>608</v>
      </c>
    </row>
    <row r="1482" spans="1:12" x14ac:dyDescent="0.25">
      <c r="A1482">
        <v>601</v>
      </c>
      <c r="B1482">
        <v>13</v>
      </c>
      <c r="C1482" t="s">
        <v>42</v>
      </c>
      <c r="D1482" t="s">
        <v>626</v>
      </c>
      <c r="E1482">
        <v>16</v>
      </c>
      <c r="F1482">
        <v>28</v>
      </c>
      <c r="G1482">
        <v>3</v>
      </c>
      <c r="H1482">
        <v>28</v>
      </c>
      <c r="I1482">
        <f>Cocina[[#This Row],[Precio Unitario]]*Cocina[[#This Row],[Cantidad Ordenada]]</f>
        <v>84</v>
      </c>
      <c r="J1482">
        <f>(Cocina[[#This Row],[Precio Unitario]]-Cocina[[#This Row],[Costo Unitario]])*Cocina[[#This Row],[Cantidad Ordenada]]</f>
        <v>36</v>
      </c>
      <c r="K1482" s="4">
        <f>Cocina[[#This Row],[Ganancia neta]]/_xlfn.XLOOKUP(Cocina[[#This Row],[Número de Orden]],Sala[Número de Orden],Sala[Monto total],"fracaso",0,1)</f>
        <v>0.12328767123287671</v>
      </c>
      <c r="L1482" t="s">
        <v>607</v>
      </c>
    </row>
    <row r="1483" spans="1:12" x14ac:dyDescent="0.25">
      <c r="A1483">
        <v>601</v>
      </c>
      <c r="B1483">
        <v>13</v>
      </c>
      <c r="C1483" t="s">
        <v>200</v>
      </c>
      <c r="D1483" t="s">
        <v>633</v>
      </c>
      <c r="E1483">
        <v>14</v>
      </c>
      <c r="F1483">
        <v>23</v>
      </c>
      <c r="G1483">
        <v>1</v>
      </c>
      <c r="H1483">
        <v>44</v>
      </c>
      <c r="I1483">
        <f>Cocina[[#This Row],[Precio Unitario]]*Cocina[[#This Row],[Cantidad Ordenada]]</f>
        <v>23</v>
      </c>
      <c r="J1483">
        <f>(Cocina[[#This Row],[Precio Unitario]]-Cocina[[#This Row],[Costo Unitario]])*Cocina[[#This Row],[Cantidad Ordenada]]</f>
        <v>9</v>
      </c>
      <c r="K1483" s="4">
        <f>Cocina[[#This Row],[Ganancia neta]]/_xlfn.XLOOKUP(Cocina[[#This Row],[Número de Orden]],Sala[Número de Orden],Sala[Monto total],"fracaso",0,1)</f>
        <v>3.0821917808219176E-2</v>
      </c>
      <c r="L1483" t="s">
        <v>608</v>
      </c>
    </row>
    <row r="1484" spans="1:12" x14ac:dyDescent="0.25">
      <c r="A1484">
        <v>601</v>
      </c>
      <c r="B1484">
        <v>13</v>
      </c>
      <c r="C1484" t="s">
        <v>26</v>
      </c>
      <c r="D1484" t="s">
        <v>628</v>
      </c>
      <c r="E1484">
        <v>21</v>
      </c>
      <c r="F1484">
        <v>35</v>
      </c>
      <c r="G1484">
        <v>3</v>
      </c>
      <c r="H1484">
        <v>32</v>
      </c>
      <c r="I1484">
        <f>Cocina[[#This Row],[Precio Unitario]]*Cocina[[#This Row],[Cantidad Ordenada]]</f>
        <v>105</v>
      </c>
      <c r="J1484">
        <f>(Cocina[[#This Row],[Precio Unitario]]-Cocina[[#This Row],[Costo Unitario]])*Cocina[[#This Row],[Cantidad Ordenada]]</f>
        <v>42</v>
      </c>
      <c r="K1484" s="4">
        <f>Cocina[[#This Row],[Ganancia neta]]/_xlfn.XLOOKUP(Cocina[[#This Row],[Número de Orden]],Sala[Número de Orden],Sala[Monto total],"fracaso",0,1)</f>
        <v>0.14383561643835616</v>
      </c>
      <c r="L1484" t="s">
        <v>607</v>
      </c>
    </row>
    <row r="1485" spans="1:12" x14ac:dyDescent="0.25">
      <c r="A1485">
        <v>602</v>
      </c>
      <c r="B1485">
        <v>12</v>
      </c>
      <c r="C1485" t="s">
        <v>26</v>
      </c>
      <c r="D1485" t="s">
        <v>628</v>
      </c>
      <c r="E1485">
        <v>21</v>
      </c>
      <c r="F1485">
        <v>35</v>
      </c>
      <c r="G1485">
        <v>2</v>
      </c>
      <c r="H1485">
        <v>56</v>
      </c>
      <c r="I1485">
        <f>Cocina[[#This Row],[Precio Unitario]]*Cocina[[#This Row],[Cantidad Ordenada]]</f>
        <v>70</v>
      </c>
      <c r="J1485">
        <f>(Cocina[[#This Row],[Precio Unitario]]-Cocina[[#This Row],[Costo Unitario]])*Cocina[[#This Row],[Cantidad Ordenada]]</f>
        <v>28</v>
      </c>
      <c r="K1485" s="4">
        <f>Cocina[[#This Row],[Ganancia neta]]/_xlfn.XLOOKUP(Cocina[[#This Row],[Número de Orden]],Sala[Número de Orden],Sala[Monto total],"fracaso",0,1)</f>
        <v>0.10526315789473684</v>
      </c>
      <c r="L1485" t="s">
        <v>607</v>
      </c>
    </row>
    <row r="1486" spans="1:12" x14ac:dyDescent="0.25">
      <c r="A1486">
        <v>602</v>
      </c>
      <c r="B1486">
        <v>12</v>
      </c>
      <c r="C1486" t="s">
        <v>203</v>
      </c>
      <c r="D1486" t="s">
        <v>630</v>
      </c>
      <c r="E1486">
        <v>13</v>
      </c>
      <c r="F1486">
        <v>22</v>
      </c>
      <c r="G1486">
        <v>3</v>
      </c>
      <c r="H1486">
        <v>58</v>
      </c>
      <c r="I1486">
        <f>Cocina[[#This Row],[Precio Unitario]]*Cocina[[#This Row],[Cantidad Ordenada]]</f>
        <v>66</v>
      </c>
      <c r="J1486">
        <f>(Cocina[[#This Row],[Precio Unitario]]-Cocina[[#This Row],[Costo Unitario]])*Cocina[[#This Row],[Cantidad Ordenada]]</f>
        <v>27</v>
      </c>
      <c r="K1486" s="4">
        <f>Cocina[[#This Row],[Ganancia neta]]/_xlfn.XLOOKUP(Cocina[[#This Row],[Número de Orden]],Sala[Número de Orden],Sala[Monto total],"fracaso",0,1)</f>
        <v>0.10150375939849623</v>
      </c>
      <c r="L1486" t="s">
        <v>607</v>
      </c>
    </row>
    <row r="1487" spans="1:12" x14ac:dyDescent="0.25">
      <c r="A1487">
        <v>602</v>
      </c>
      <c r="B1487">
        <v>12</v>
      </c>
      <c r="C1487" t="s">
        <v>68</v>
      </c>
      <c r="D1487" t="s">
        <v>619</v>
      </c>
      <c r="E1487">
        <v>18</v>
      </c>
      <c r="F1487">
        <v>30</v>
      </c>
      <c r="G1487">
        <v>3</v>
      </c>
      <c r="H1487">
        <v>12</v>
      </c>
      <c r="I1487">
        <f>Cocina[[#This Row],[Precio Unitario]]*Cocina[[#This Row],[Cantidad Ordenada]]</f>
        <v>90</v>
      </c>
      <c r="J1487">
        <f>(Cocina[[#This Row],[Precio Unitario]]-Cocina[[#This Row],[Costo Unitario]])*Cocina[[#This Row],[Cantidad Ordenada]]</f>
        <v>36</v>
      </c>
      <c r="K1487" s="4">
        <f>Cocina[[#This Row],[Ganancia neta]]/_xlfn.XLOOKUP(Cocina[[#This Row],[Número de Orden]],Sala[Número de Orden],Sala[Monto total],"fracaso",0,1)</f>
        <v>0.13533834586466165</v>
      </c>
      <c r="L1487" t="s">
        <v>607</v>
      </c>
    </row>
    <row r="1488" spans="1:12" x14ac:dyDescent="0.25">
      <c r="A1488">
        <v>602</v>
      </c>
      <c r="B1488">
        <v>12</v>
      </c>
      <c r="C1488" t="s">
        <v>48</v>
      </c>
      <c r="D1488" t="s">
        <v>622</v>
      </c>
      <c r="E1488">
        <v>25</v>
      </c>
      <c r="F1488">
        <v>40</v>
      </c>
      <c r="G1488">
        <v>1</v>
      </c>
      <c r="H1488">
        <v>36</v>
      </c>
      <c r="I1488">
        <f>Cocina[[#This Row],[Precio Unitario]]*Cocina[[#This Row],[Cantidad Ordenada]]</f>
        <v>40</v>
      </c>
      <c r="J1488">
        <f>(Cocina[[#This Row],[Precio Unitario]]-Cocina[[#This Row],[Costo Unitario]])*Cocina[[#This Row],[Cantidad Ordenada]]</f>
        <v>15</v>
      </c>
      <c r="K1488" s="4">
        <f>Cocina[[#This Row],[Ganancia neta]]/_xlfn.XLOOKUP(Cocina[[#This Row],[Número de Orden]],Sala[Número de Orden],Sala[Monto total],"fracaso",0,1)</f>
        <v>5.6390977443609019E-2</v>
      </c>
      <c r="L1488" t="s">
        <v>608</v>
      </c>
    </row>
    <row r="1489" spans="1:12" x14ac:dyDescent="0.25">
      <c r="A1489">
        <v>603</v>
      </c>
      <c r="B1489">
        <v>19</v>
      </c>
      <c r="C1489" t="s">
        <v>116</v>
      </c>
      <c r="D1489" t="s">
        <v>620</v>
      </c>
      <c r="E1489">
        <v>19</v>
      </c>
      <c r="F1489">
        <v>31</v>
      </c>
      <c r="G1489">
        <v>2</v>
      </c>
      <c r="H1489">
        <v>17</v>
      </c>
      <c r="I1489">
        <f>Cocina[[#This Row],[Precio Unitario]]*Cocina[[#This Row],[Cantidad Ordenada]]</f>
        <v>62</v>
      </c>
      <c r="J1489">
        <f>(Cocina[[#This Row],[Precio Unitario]]-Cocina[[#This Row],[Costo Unitario]])*Cocina[[#This Row],[Cantidad Ordenada]]</f>
        <v>24</v>
      </c>
      <c r="K1489" s="4">
        <f>Cocina[[#This Row],[Ganancia neta]]/_xlfn.XLOOKUP(Cocina[[#This Row],[Número de Orden]],Sala[Número de Orden],Sala[Monto total],"fracaso",0,1)</f>
        <v>0.38709677419354838</v>
      </c>
      <c r="L1489" t="s">
        <v>607</v>
      </c>
    </row>
    <row r="1490" spans="1:12" x14ac:dyDescent="0.25">
      <c r="A1490">
        <v>604</v>
      </c>
      <c r="B1490">
        <v>14</v>
      </c>
      <c r="C1490" t="s">
        <v>26</v>
      </c>
      <c r="D1490" t="s">
        <v>628</v>
      </c>
      <c r="E1490">
        <v>21</v>
      </c>
      <c r="F1490">
        <v>35</v>
      </c>
      <c r="G1490">
        <v>3</v>
      </c>
      <c r="H1490">
        <v>42</v>
      </c>
      <c r="I1490">
        <f>Cocina[[#This Row],[Precio Unitario]]*Cocina[[#This Row],[Cantidad Ordenada]]</f>
        <v>105</v>
      </c>
      <c r="J1490">
        <f>(Cocina[[#This Row],[Precio Unitario]]-Cocina[[#This Row],[Costo Unitario]])*Cocina[[#This Row],[Cantidad Ordenada]]</f>
        <v>42</v>
      </c>
      <c r="K1490" s="4">
        <f>Cocina[[#This Row],[Ganancia neta]]/_xlfn.XLOOKUP(Cocina[[#This Row],[Número de Orden]],Sala[Número de Orden],Sala[Monto total],"fracaso",0,1)</f>
        <v>0.4</v>
      </c>
      <c r="L1490" t="s">
        <v>607</v>
      </c>
    </row>
    <row r="1491" spans="1:12" x14ac:dyDescent="0.25">
      <c r="A1491">
        <v>605</v>
      </c>
      <c r="B1491">
        <v>19</v>
      </c>
      <c r="C1491" t="s">
        <v>146</v>
      </c>
      <c r="D1491" t="s">
        <v>632</v>
      </c>
      <c r="E1491">
        <v>12</v>
      </c>
      <c r="F1491">
        <v>20</v>
      </c>
      <c r="G1491">
        <v>1</v>
      </c>
      <c r="H1491">
        <v>47</v>
      </c>
      <c r="I1491">
        <f>Cocina[[#This Row],[Precio Unitario]]*Cocina[[#This Row],[Cantidad Ordenada]]</f>
        <v>20</v>
      </c>
      <c r="J1491">
        <f>(Cocina[[#This Row],[Precio Unitario]]-Cocina[[#This Row],[Costo Unitario]])*Cocina[[#This Row],[Cantidad Ordenada]]</f>
        <v>8</v>
      </c>
      <c r="K1491" s="4">
        <f>Cocina[[#This Row],[Ganancia neta]]/_xlfn.XLOOKUP(Cocina[[#This Row],[Número de Orden]],Sala[Número de Orden],Sala[Monto total],"fracaso",0,1)</f>
        <v>3.6363636363636362E-2</v>
      </c>
      <c r="L1491" t="s">
        <v>607</v>
      </c>
    </row>
    <row r="1492" spans="1:12" x14ac:dyDescent="0.25">
      <c r="A1492">
        <v>605</v>
      </c>
      <c r="B1492">
        <v>19</v>
      </c>
      <c r="C1492" t="s">
        <v>48</v>
      </c>
      <c r="D1492" t="s">
        <v>622</v>
      </c>
      <c r="E1492">
        <v>25</v>
      </c>
      <c r="F1492">
        <v>40</v>
      </c>
      <c r="G1492">
        <v>1</v>
      </c>
      <c r="H1492">
        <v>24</v>
      </c>
      <c r="I1492">
        <f>Cocina[[#This Row],[Precio Unitario]]*Cocina[[#This Row],[Cantidad Ordenada]]</f>
        <v>40</v>
      </c>
      <c r="J1492">
        <f>(Cocina[[#This Row],[Precio Unitario]]-Cocina[[#This Row],[Costo Unitario]])*Cocina[[#This Row],[Cantidad Ordenada]]</f>
        <v>15</v>
      </c>
      <c r="K1492" s="4">
        <f>Cocina[[#This Row],[Ganancia neta]]/_xlfn.XLOOKUP(Cocina[[#This Row],[Número de Orden]],Sala[Número de Orden],Sala[Monto total],"fracaso",0,1)</f>
        <v>6.8181818181818177E-2</v>
      </c>
      <c r="L1492" t="s">
        <v>608</v>
      </c>
    </row>
    <row r="1493" spans="1:12" x14ac:dyDescent="0.25">
      <c r="A1493">
        <v>605</v>
      </c>
      <c r="B1493">
        <v>19</v>
      </c>
      <c r="C1493" t="s">
        <v>26</v>
      </c>
      <c r="D1493" t="s">
        <v>628</v>
      </c>
      <c r="E1493">
        <v>21</v>
      </c>
      <c r="F1493">
        <v>35</v>
      </c>
      <c r="G1493">
        <v>2</v>
      </c>
      <c r="H1493">
        <v>55</v>
      </c>
      <c r="I1493">
        <f>Cocina[[#This Row],[Precio Unitario]]*Cocina[[#This Row],[Cantidad Ordenada]]</f>
        <v>70</v>
      </c>
      <c r="J1493">
        <f>(Cocina[[#This Row],[Precio Unitario]]-Cocina[[#This Row],[Costo Unitario]])*Cocina[[#This Row],[Cantidad Ordenada]]</f>
        <v>28</v>
      </c>
      <c r="K1493" s="4">
        <f>Cocina[[#This Row],[Ganancia neta]]/_xlfn.XLOOKUP(Cocina[[#This Row],[Número de Orden]],Sala[Número de Orden],Sala[Monto total],"fracaso",0,1)</f>
        <v>0.12727272727272726</v>
      </c>
      <c r="L1493" t="s">
        <v>608</v>
      </c>
    </row>
    <row r="1494" spans="1:12" x14ac:dyDescent="0.25">
      <c r="A1494">
        <v>605</v>
      </c>
      <c r="B1494">
        <v>19</v>
      </c>
      <c r="C1494" t="s">
        <v>68</v>
      </c>
      <c r="D1494" t="s">
        <v>619</v>
      </c>
      <c r="E1494">
        <v>18</v>
      </c>
      <c r="F1494">
        <v>30</v>
      </c>
      <c r="G1494">
        <v>3</v>
      </c>
      <c r="H1494">
        <v>50</v>
      </c>
      <c r="I1494">
        <f>Cocina[[#This Row],[Precio Unitario]]*Cocina[[#This Row],[Cantidad Ordenada]]</f>
        <v>90</v>
      </c>
      <c r="J1494">
        <f>(Cocina[[#This Row],[Precio Unitario]]-Cocina[[#This Row],[Costo Unitario]])*Cocina[[#This Row],[Cantidad Ordenada]]</f>
        <v>36</v>
      </c>
      <c r="K1494" s="4">
        <f>Cocina[[#This Row],[Ganancia neta]]/_xlfn.XLOOKUP(Cocina[[#This Row],[Número de Orden]],Sala[Número de Orden],Sala[Monto total],"fracaso",0,1)</f>
        <v>0.16363636363636364</v>
      </c>
      <c r="L1494" t="s">
        <v>608</v>
      </c>
    </row>
    <row r="1495" spans="1:12" x14ac:dyDescent="0.25">
      <c r="A1495">
        <v>606</v>
      </c>
      <c r="B1495">
        <v>1</v>
      </c>
      <c r="C1495" t="s">
        <v>122</v>
      </c>
      <c r="D1495" t="s">
        <v>637</v>
      </c>
      <c r="E1495">
        <v>15</v>
      </c>
      <c r="F1495">
        <v>25</v>
      </c>
      <c r="G1495">
        <v>2</v>
      </c>
      <c r="H1495">
        <v>47</v>
      </c>
      <c r="I1495">
        <f>Cocina[[#This Row],[Precio Unitario]]*Cocina[[#This Row],[Cantidad Ordenada]]</f>
        <v>50</v>
      </c>
      <c r="J1495">
        <f>(Cocina[[#This Row],[Precio Unitario]]-Cocina[[#This Row],[Costo Unitario]])*Cocina[[#This Row],[Cantidad Ordenada]]</f>
        <v>20</v>
      </c>
      <c r="K1495" s="4">
        <f>Cocina[[#This Row],[Ganancia neta]]/_xlfn.XLOOKUP(Cocina[[#This Row],[Número de Orden]],Sala[Número de Orden],Sala[Monto total],"fracaso",0,1)</f>
        <v>0.10928961748633879</v>
      </c>
      <c r="L1495" t="s">
        <v>607</v>
      </c>
    </row>
    <row r="1496" spans="1:12" x14ac:dyDescent="0.25">
      <c r="A1496">
        <v>606</v>
      </c>
      <c r="B1496">
        <v>1</v>
      </c>
      <c r="C1496" t="s">
        <v>106</v>
      </c>
      <c r="D1496" t="s">
        <v>621</v>
      </c>
      <c r="E1496">
        <v>16</v>
      </c>
      <c r="F1496">
        <v>27</v>
      </c>
      <c r="G1496">
        <v>3</v>
      </c>
      <c r="H1496">
        <v>48</v>
      </c>
      <c r="I1496">
        <f>Cocina[[#This Row],[Precio Unitario]]*Cocina[[#This Row],[Cantidad Ordenada]]</f>
        <v>81</v>
      </c>
      <c r="J1496">
        <f>(Cocina[[#This Row],[Precio Unitario]]-Cocina[[#This Row],[Costo Unitario]])*Cocina[[#This Row],[Cantidad Ordenada]]</f>
        <v>33</v>
      </c>
      <c r="K1496" s="4">
        <f>Cocina[[#This Row],[Ganancia neta]]/_xlfn.XLOOKUP(Cocina[[#This Row],[Número de Orden]],Sala[Número de Orden],Sala[Monto total],"fracaso",0,1)</f>
        <v>0.18032786885245902</v>
      </c>
      <c r="L1496" t="s">
        <v>608</v>
      </c>
    </row>
    <row r="1497" spans="1:12" x14ac:dyDescent="0.25">
      <c r="A1497">
        <v>606</v>
      </c>
      <c r="B1497">
        <v>1</v>
      </c>
      <c r="C1497" t="s">
        <v>155</v>
      </c>
      <c r="D1497" t="s">
        <v>636</v>
      </c>
      <c r="E1497">
        <v>15</v>
      </c>
      <c r="F1497">
        <v>26</v>
      </c>
      <c r="G1497">
        <v>2</v>
      </c>
      <c r="H1497">
        <v>50</v>
      </c>
      <c r="I1497">
        <f>Cocina[[#This Row],[Precio Unitario]]*Cocina[[#This Row],[Cantidad Ordenada]]</f>
        <v>52</v>
      </c>
      <c r="J1497">
        <f>(Cocina[[#This Row],[Precio Unitario]]-Cocina[[#This Row],[Costo Unitario]])*Cocina[[#This Row],[Cantidad Ordenada]]</f>
        <v>22</v>
      </c>
      <c r="K1497" s="4">
        <f>Cocina[[#This Row],[Ganancia neta]]/_xlfn.XLOOKUP(Cocina[[#This Row],[Número de Orden]],Sala[Número de Orden],Sala[Monto total],"fracaso",0,1)</f>
        <v>0.12021857923497267</v>
      </c>
      <c r="L1497" t="s">
        <v>608</v>
      </c>
    </row>
    <row r="1498" spans="1:12" x14ac:dyDescent="0.25">
      <c r="A1498">
        <v>607</v>
      </c>
      <c r="B1498">
        <v>10</v>
      </c>
      <c r="C1498" t="s">
        <v>48</v>
      </c>
      <c r="D1498" t="s">
        <v>622</v>
      </c>
      <c r="E1498">
        <v>25</v>
      </c>
      <c r="F1498">
        <v>40</v>
      </c>
      <c r="G1498">
        <v>1</v>
      </c>
      <c r="H1498">
        <v>25</v>
      </c>
      <c r="I1498">
        <f>Cocina[[#This Row],[Precio Unitario]]*Cocina[[#This Row],[Cantidad Ordenada]]</f>
        <v>40</v>
      </c>
      <c r="J1498">
        <f>(Cocina[[#This Row],[Precio Unitario]]-Cocina[[#This Row],[Costo Unitario]])*Cocina[[#This Row],[Cantidad Ordenada]]</f>
        <v>15</v>
      </c>
      <c r="K1498" s="4">
        <f>Cocina[[#This Row],[Ganancia neta]]/_xlfn.XLOOKUP(Cocina[[#This Row],[Número de Orden]],Sala[Número de Orden],Sala[Monto total],"fracaso",0,1)</f>
        <v>0.22058823529411764</v>
      </c>
      <c r="L1498" t="s">
        <v>607</v>
      </c>
    </row>
    <row r="1499" spans="1:12" x14ac:dyDescent="0.25">
      <c r="A1499">
        <v>607</v>
      </c>
      <c r="B1499">
        <v>10</v>
      </c>
      <c r="C1499" t="s">
        <v>42</v>
      </c>
      <c r="D1499" t="s">
        <v>626</v>
      </c>
      <c r="E1499">
        <v>16</v>
      </c>
      <c r="F1499">
        <v>28</v>
      </c>
      <c r="G1499">
        <v>1</v>
      </c>
      <c r="H1499">
        <v>44</v>
      </c>
      <c r="I1499">
        <f>Cocina[[#This Row],[Precio Unitario]]*Cocina[[#This Row],[Cantidad Ordenada]]</f>
        <v>28</v>
      </c>
      <c r="J1499">
        <f>(Cocina[[#This Row],[Precio Unitario]]-Cocina[[#This Row],[Costo Unitario]])*Cocina[[#This Row],[Cantidad Ordenada]]</f>
        <v>12</v>
      </c>
      <c r="K1499" s="4">
        <f>Cocina[[#This Row],[Ganancia neta]]/_xlfn.XLOOKUP(Cocina[[#This Row],[Número de Orden]],Sala[Número de Orden],Sala[Monto total],"fracaso",0,1)</f>
        <v>0.17647058823529413</v>
      </c>
      <c r="L1499" t="s">
        <v>607</v>
      </c>
    </row>
    <row r="1500" spans="1:12" x14ac:dyDescent="0.25">
      <c r="A1500">
        <v>608</v>
      </c>
      <c r="B1500">
        <v>7</v>
      </c>
      <c r="C1500" t="s">
        <v>38</v>
      </c>
      <c r="D1500" t="s">
        <v>624</v>
      </c>
      <c r="E1500">
        <v>17</v>
      </c>
      <c r="F1500">
        <v>29</v>
      </c>
      <c r="G1500">
        <v>1</v>
      </c>
      <c r="H1500">
        <v>45</v>
      </c>
      <c r="I1500">
        <f>Cocina[[#This Row],[Precio Unitario]]*Cocina[[#This Row],[Cantidad Ordenada]]</f>
        <v>29</v>
      </c>
      <c r="J1500">
        <f>(Cocina[[#This Row],[Precio Unitario]]-Cocina[[#This Row],[Costo Unitario]])*Cocina[[#This Row],[Cantidad Ordenada]]</f>
        <v>12</v>
      </c>
      <c r="K1500" s="4">
        <f>Cocina[[#This Row],[Ganancia neta]]/_xlfn.XLOOKUP(Cocina[[#This Row],[Número de Orden]],Sala[Número de Orden],Sala[Monto total],"fracaso",0,1)</f>
        <v>0.41379310344827586</v>
      </c>
      <c r="L1500" t="s">
        <v>607</v>
      </c>
    </row>
    <row r="1501" spans="1:12" x14ac:dyDescent="0.25">
      <c r="A1501">
        <v>609</v>
      </c>
      <c r="B1501">
        <v>1</v>
      </c>
      <c r="C1501" t="s">
        <v>247</v>
      </c>
      <c r="D1501" t="s">
        <v>629</v>
      </c>
      <c r="E1501">
        <v>19</v>
      </c>
      <c r="F1501">
        <v>32</v>
      </c>
      <c r="G1501">
        <v>1</v>
      </c>
      <c r="H1501">
        <v>27</v>
      </c>
      <c r="I1501">
        <f>Cocina[[#This Row],[Precio Unitario]]*Cocina[[#This Row],[Cantidad Ordenada]]</f>
        <v>32</v>
      </c>
      <c r="J1501">
        <f>(Cocina[[#This Row],[Precio Unitario]]-Cocina[[#This Row],[Costo Unitario]])*Cocina[[#This Row],[Cantidad Ordenada]]</f>
        <v>13</v>
      </c>
      <c r="K1501" s="4">
        <f>Cocina[[#This Row],[Ganancia neta]]/_xlfn.XLOOKUP(Cocina[[#This Row],[Número de Orden]],Sala[Número de Orden],Sala[Monto total],"fracaso",0,1)</f>
        <v>0.40625</v>
      </c>
      <c r="L1501" t="s">
        <v>608</v>
      </c>
    </row>
    <row r="1502" spans="1:12" x14ac:dyDescent="0.25">
      <c r="A1502">
        <v>610</v>
      </c>
      <c r="B1502">
        <v>19</v>
      </c>
      <c r="C1502" t="s">
        <v>155</v>
      </c>
      <c r="D1502" t="s">
        <v>636</v>
      </c>
      <c r="E1502">
        <v>15</v>
      </c>
      <c r="F1502">
        <v>26</v>
      </c>
      <c r="G1502">
        <v>1</v>
      </c>
      <c r="H1502">
        <v>39</v>
      </c>
      <c r="I1502">
        <f>Cocina[[#This Row],[Precio Unitario]]*Cocina[[#This Row],[Cantidad Ordenada]]</f>
        <v>26</v>
      </c>
      <c r="J1502">
        <f>(Cocina[[#This Row],[Precio Unitario]]-Cocina[[#This Row],[Costo Unitario]])*Cocina[[#This Row],[Cantidad Ordenada]]</f>
        <v>11</v>
      </c>
      <c r="K1502" s="4">
        <f>Cocina[[#This Row],[Ganancia neta]]/_xlfn.XLOOKUP(Cocina[[#This Row],[Número de Orden]],Sala[Número de Orden],Sala[Monto total],"fracaso",0,1)</f>
        <v>0.25</v>
      </c>
      <c r="L1502" t="s">
        <v>608</v>
      </c>
    </row>
    <row r="1503" spans="1:12" x14ac:dyDescent="0.25">
      <c r="A1503">
        <v>610</v>
      </c>
      <c r="B1503">
        <v>19</v>
      </c>
      <c r="C1503" t="s">
        <v>79</v>
      </c>
      <c r="D1503" t="s">
        <v>635</v>
      </c>
      <c r="E1503">
        <v>10</v>
      </c>
      <c r="F1503">
        <v>18</v>
      </c>
      <c r="G1503">
        <v>1</v>
      </c>
      <c r="H1503">
        <v>8</v>
      </c>
      <c r="I1503">
        <f>Cocina[[#This Row],[Precio Unitario]]*Cocina[[#This Row],[Cantidad Ordenada]]</f>
        <v>18</v>
      </c>
      <c r="J1503">
        <f>(Cocina[[#This Row],[Precio Unitario]]-Cocina[[#This Row],[Costo Unitario]])*Cocina[[#This Row],[Cantidad Ordenada]]</f>
        <v>8</v>
      </c>
      <c r="K1503" s="4">
        <f>Cocina[[#This Row],[Ganancia neta]]/_xlfn.XLOOKUP(Cocina[[#This Row],[Número de Orden]],Sala[Número de Orden],Sala[Monto total],"fracaso",0,1)</f>
        <v>0.18181818181818182</v>
      </c>
      <c r="L1503" t="s">
        <v>607</v>
      </c>
    </row>
    <row r="1504" spans="1:12" x14ac:dyDescent="0.25">
      <c r="A1504">
        <v>611</v>
      </c>
      <c r="B1504">
        <v>13</v>
      </c>
      <c r="C1504" t="s">
        <v>70</v>
      </c>
      <c r="D1504" t="s">
        <v>634</v>
      </c>
      <c r="E1504">
        <v>13</v>
      </c>
      <c r="F1504">
        <v>21</v>
      </c>
      <c r="G1504">
        <v>2</v>
      </c>
      <c r="H1504">
        <v>53</v>
      </c>
      <c r="I1504">
        <f>Cocina[[#This Row],[Precio Unitario]]*Cocina[[#This Row],[Cantidad Ordenada]]</f>
        <v>42</v>
      </c>
      <c r="J1504">
        <f>(Cocina[[#This Row],[Precio Unitario]]-Cocina[[#This Row],[Costo Unitario]])*Cocina[[#This Row],[Cantidad Ordenada]]</f>
        <v>16</v>
      </c>
      <c r="K1504" s="4">
        <f>Cocina[[#This Row],[Ganancia neta]]/_xlfn.XLOOKUP(Cocina[[#This Row],[Número de Orden]],Sala[Número de Orden],Sala[Monto total],"fracaso",0,1)</f>
        <v>0.20512820512820512</v>
      </c>
      <c r="L1504" t="s">
        <v>608</v>
      </c>
    </row>
    <row r="1505" spans="1:12" x14ac:dyDescent="0.25">
      <c r="A1505">
        <v>611</v>
      </c>
      <c r="B1505">
        <v>13</v>
      </c>
      <c r="C1505" t="s">
        <v>73</v>
      </c>
      <c r="D1505" t="s">
        <v>623</v>
      </c>
      <c r="E1505">
        <v>22</v>
      </c>
      <c r="F1505">
        <v>36</v>
      </c>
      <c r="G1505">
        <v>1</v>
      </c>
      <c r="H1505">
        <v>30</v>
      </c>
      <c r="I1505">
        <f>Cocina[[#This Row],[Precio Unitario]]*Cocina[[#This Row],[Cantidad Ordenada]]</f>
        <v>36</v>
      </c>
      <c r="J1505">
        <f>(Cocina[[#This Row],[Precio Unitario]]-Cocina[[#This Row],[Costo Unitario]])*Cocina[[#This Row],[Cantidad Ordenada]]</f>
        <v>14</v>
      </c>
      <c r="K1505" s="4">
        <f>Cocina[[#This Row],[Ganancia neta]]/_xlfn.XLOOKUP(Cocina[[#This Row],[Número de Orden]],Sala[Número de Orden],Sala[Monto total],"fracaso",0,1)</f>
        <v>0.17948717948717949</v>
      </c>
      <c r="L1505" t="s">
        <v>608</v>
      </c>
    </row>
    <row r="1506" spans="1:12" x14ac:dyDescent="0.25">
      <c r="A1506">
        <v>612</v>
      </c>
      <c r="B1506">
        <v>11</v>
      </c>
      <c r="C1506" t="s">
        <v>106</v>
      </c>
      <c r="D1506" t="s">
        <v>621</v>
      </c>
      <c r="E1506">
        <v>16</v>
      </c>
      <c r="F1506">
        <v>27</v>
      </c>
      <c r="G1506">
        <v>1</v>
      </c>
      <c r="H1506">
        <v>26</v>
      </c>
      <c r="I1506">
        <f>Cocina[[#This Row],[Precio Unitario]]*Cocina[[#This Row],[Cantidad Ordenada]]</f>
        <v>27</v>
      </c>
      <c r="J1506">
        <f>(Cocina[[#This Row],[Precio Unitario]]-Cocina[[#This Row],[Costo Unitario]])*Cocina[[#This Row],[Cantidad Ordenada]]</f>
        <v>11</v>
      </c>
      <c r="K1506" s="4">
        <f>Cocina[[#This Row],[Ganancia neta]]/_xlfn.XLOOKUP(Cocina[[#This Row],[Número de Orden]],Sala[Número de Orden],Sala[Monto total],"fracaso",0,1)</f>
        <v>4.7619047619047616E-2</v>
      </c>
      <c r="L1506" t="s">
        <v>607</v>
      </c>
    </row>
    <row r="1507" spans="1:12" x14ac:dyDescent="0.25">
      <c r="A1507">
        <v>612</v>
      </c>
      <c r="B1507">
        <v>11</v>
      </c>
      <c r="C1507" t="s">
        <v>73</v>
      </c>
      <c r="D1507" t="s">
        <v>623</v>
      </c>
      <c r="E1507">
        <v>22</v>
      </c>
      <c r="F1507">
        <v>36</v>
      </c>
      <c r="G1507">
        <v>3</v>
      </c>
      <c r="H1507">
        <v>37</v>
      </c>
      <c r="I1507">
        <f>Cocina[[#This Row],[Precio Unitario]]*Cocina[[#This Row],[Cantidad Ordenada]]</f>
        <v>108</v>
      </c>
      <c r="J1507">
        <f>(Cocina[[#This Row],[Precio Unitario]]-Cocina[[#This Row],[Costo Unitario]])*Cocina[[#This Row],[Cantidad Ordenada]]</f>
        <v>42</v>
      </c>
      <c r="K1507" s="4">
        <f>Cocina[[#This Row],[Ganancia neta]]/_xlfn.XLOOKUP(Cocina[[#This Row],[Número de Orden]],Sala[Número de Orden],Sala[Monto total],"fracaso",0,1)</f>
        <v>0.18181818181818182</v>
      </c>
      <c r="L1507" t="s">
        <v>607</v>
      </c>
    </row>
    <row r="1508" spans="1:12" x14ac:dyDescent="0.25">
      <c r="A1508">
        <v>612</v>
      </c>
      <c r="B1508">
        <v>11</v>
      </c>
      <c r="C1508" t="s">
        <v>42</v>
      </c>
      <c r="D1508" t="s">
        <v>626</v>
      </c>
      <c r="E1508">
        <v>16</v>
      </c>
      <c r="F1508">
        <v>28</v>
      </c>
      <c r="G1508">
        <v>2</v>
      </c>
      <c r="H1508">
        <v>15</v>
      </c>
      <c r="I1508">
        <f>Cocina[[#This Row],[Precio Unitario]]*Cocina[[#This Row],[Cantidad Ordenada]]</f>
        <v>56</v>
      </c>
      <c r="J1508">
        <f>(Cocina[[#This Row],[Precio Unitario]]-Cocina[[#This Row],[Costo Unitario]])*Cocina[[#This Row],[Cantidad Ordenada]]</f>
        <v>24</v>
      </c>
      <c r="K1508" s="4">
        <f>Cocina[[#This Row],[Ganancia neta]]/_xlfn.XLOOKUP(Cocina[[#This Row],[Número de Orden]],Sala[Número de Orden],Sala[Monto total],"fracaso",0,1)</f>
        <v>0.1038961038961039</v>
      </c>
      <c r="L1508" t="s">
        <v>607</v>
      </c>
    </row>
    <row r="1509" spans="1:12" x14ac:dyDescent="0.25">
      <c r="A1509">
        <v>612</v>
      </c>
      <c r="B1509">
        <v>11</v>
      </c>
      <c r="C1509" t="s">
        <v>146</v>
      </c>
      <c r="D1509" t="s">
        <v>632</v>
      </c>
      <c r="E1509">
        <v>12</v>
      </c>
      <c r="F1509">
        <v>20</v>
      </c>
      <c r="G1509">
        <v>2</v>
      </c>
      <c r="H1509">
        <v>51</v>
      </c>
      <c r="I1509">
        <f>Cocina[[#This Row],[Precio Unitario]]*Cocina[[#This Row],[Cantidad Ordenada]]</f>
        <v>40</v>
      </c>
      <c r="J1509">
        <f>(Cocina[[#This Row],[Precio Unitario]]-Cocina[[#This Row],[Costo Unitario]])*Cocina[[#This Row],[Cantidad Ordenada]]</f>
        <v>16</v>
      </c>
      <c r="K1509" s="4">
        <f>Cocina[[#This Row],[Ganancia neta]]/_xlfn.XLOOKUP(Cocina[[#This Row],[Número de Orden]],Sala[Número de Orden],Sala[Monto total],"fracaso",0,1)</f>
        <v>6.9264069264069264E-2</v>
      </c>
      <c r="L1509" t="s">
        <v>607</v>
      </c>
    </row>
    <row r="1510" spans="1:12" x14ac:dyDescent="0.25">
      <c r="A1510">
        <v>613</v>
      </c>
      <c r="B1510">
        <v>1</v>
      </c>
      <c r="C1510" t="s">
        <v>112</v>
      </c>
      <c r="D1510" t="s">
        <v>627</v>
      </c>
      <c r="E1510">
        <v>11</v>
      </c>
      <c r="F1510">
        <v>19</v>
      </c>
      <c r="G1510">
        <v>3</v>
      </c>
      <c r="H1510">
        <v>41</v>
      </c>
      <c r="I1510">
        <f>Cocina[[#This Row],[Precio Unitario]]*Cocina[[#This Row],[Cantidad Ordenada]]</f>
        <v>57</v>
      </c>
      <c r="J1510">
        <f>(Cocina[[#This Row],[Precio Unitario]]-Cocina[[#This Row],[Costo Unitario]])*Cocina[[#This Row],[Cantidad Ordenada]]</f>
        <v>24</v>
      </c>
      <c r="K1510" s="4">
        <f>Cocina[[#This Row],[Ganancia neta]]/_xlfn.XLOOKUP(Cocina[[#This Row],[Número de Orden]],Sala[Número de Orden],Sala[Monto total],"fracaso",0,1)</f>
        <v>8.4210526315789472E-2</v>
      </c>
      <c r="L1510" t="s">
        <v>608</v>
      </c>
    </row>
    <row r="1511" spans="1:12" x14ac:dyDescent="0.25">
      <c r="A1511">
        <v>613</v>
      </c>
      <c r="B1511">
        <v>1</v>
      </c>
      <c r="C1511" t="s">
        <v>200</v>
      </c>
      <c r="D1511" t="s">
        <v>633</v>
      </c>
      <c r="E1511">
        <v>14</v>
      </c>
      <c r="F1511">
        <v>23</v>
      </c>
      <c r="G1511">
        <v>3</v>
      </c>
      <c r="H1511">
        <v>23</v>
      </c>
      <c r="I1511">
        <f>Cocina[[#This Row],[Precio Unitario]]*Cocina[[#This Row],[Cantidad Ordenada]]</f>
        <v>69</v>
      </c>
      <c r="J1511">
        <f>(Cocina[[#This Row],[Precio Unitario]]-Cocina[[#This Row],[Costo Unitario]])*Cocina[[#This Row],[Cantidad Ordenada]]</f>
        <v>27</v>
      </c>
      <c r="K1511" s="4">
        <f>Cocina[[#This Row],[Ganancia neta]]/_xlfn.XLOOKUP(Cocina[[#This Row],[Número de Orden]],Sala[Número de Orden],Sala[Monto total],"fracaso",0,1)</f>
        <v>9.4736842105263161E-2</v>
      </c>
      <c r="L1511" t="s">
        <v>608</v>
      </c>
    </row>
    <row r="1512" spans="1:12" x14ac:dyDescent="0.25">
      <c r="A1512">
        <v>613</v>
      </c>
      <c r="B1512">
        <v>1</v>
      </c>
      <c r="C1512" t="s">
        <v>79</v>
      </c>
      <c r="D1512" t="s">
        <v>635</v>
      </c>
      <c r="E1512">
        <v>10</v>
      </c>
      <c r="F1512">
        <v>18</v>
      </c>
      <c r="G1512">
        <v>3</v>
      </c>
      <c r="H1512">
        <v>31</v>
      </c>
      <c r="I1512">
        <f>Cocina[[#This Row],[Precio Unitario]]*Cocina[[#This Row],[Cantidad Ordenada]]</f>
        <v>54</v>
      </c>
      <c r="J1512">
        <f>(Cocina[[#This Row],[Precio Unitario]]-Cocina[[#This Row],[Costo Unitario]])*Cocina[[#This Row],[Cantidad Ordenada]]</f>
        <v>24</v>
      </c>
      <c r="K1512" s="4">
        <f>Cocina[[#This Row],[Ganancia neta]]/_xlfn.XLOOKUP(Cocina[[#This Row],[Número de Orden]],Sala[Número de Orden],Sala[Monto total],"fracaso",0,1)</f>
        <v>8.4210526315789472E-2</v>
      </c>
      <c r="L1512" t="s">
        <v>608</v>
      </c>
    </row>
    <row r="1513" spans="1:12" x14ac:dyDescent="0.25">
      <c r="A1513">
        <v>613</v>
      </c>
      <c r="B1513">
        <v>1</v>
      </c>
      <c r="C1513" t="s">
        <v>26</v>
      </c>
      <c r="D1513" t="s">
        <v>628</v>
      </c>
      <c r="E1513">
        <v>21</v>
      </c>
      <c r="F1513">
        <v>35</v>
      </c>
      <c r="G1513">
        <v>3</v>
      </c>
      <c r="H1513">
        <v>57</v>
      </c>
      <c r="I1513">
        <f>Cocina[[#This Row],[Precio Unitario]]*Cocina[[#This Row],[Cantidad Ordenada]]</f>
        <v>105</v>
      </c>
      <c r="J1513">
        <f>(Cocina[[#This Row],[Precio Unitario]]-Cocina[[#This Row],[Costo Unitario]])*Cocina[[#This Row],[Cantidad Ordenada]]</f>
        <v>42</v>
      </c>
      <c r="K1513" s="4">
        <f>Cocina[[#This Row],[Ganancia neta]]/_xlfn.XLOOKUP(Cocina[[#This Row],[Número de Orden]],Sala[Número de Orden],Sala[Monto total],"fracaso",0,1)</f>
        <v>0.14736842105263157</v>
      </c>
      <c r="L1513" t="s">
        <v>608</v>
      </c>
    </row>
    <row r="1514" spans="1:12" x14ac:dyDescent="0.25">
      <c r="A1514">
        <v>614</v>
      </c>
      <c r="B1514">
        <v>19</v>
      </c>
      <c r="C1514" t="s">
        <v>158</v>
      </c>
      <c r="D1514" t="s">
        <v>617</v>
      </c>
      <c r="E1514">
        <v>14</v>
      </c>
      <c r="F1514">
        <v>24</v>
      </c>
      <c r="G1514">
        <v>3</v>
      </c>
      <c r="H1514">
        <v>50</v>
      </c>
      <c r="I1514">
        <f>Cocina[[#This Row],[Precio Unitario]]*Cocina[[#This Row],[Cantidad Ordenada]]</f>
        <v>72</v>
      </c>
      <c r="J1514">
        <f>(Cocina[[#This Row],[Precio Unitario]]-Cocina[[#This Row],[Costo Unitario]])*Cocina[[#This Row],[Cantidad Ordenada]]</f>
        <v>30</v>
      </c>
      <c r="K1514" s="4">
        <f>Cocina[[#This Row],[Ganancia neta]]/_xlfn.XLOOKUP(Cocina[[#This Row],[Número de Orden]],Sala[Número de Orden],Sala[Monto total],"fracaso",0,1)</f>
        <v>0.41666666666666669</v>
      </c>
      <c r="L1514" t="s">
        <v>607</v>
      </c>
    </row>
    <row r="1515" spans="1:12" x14ac:dyDescent="0.25">
      <c r="A1515">
        <v>615</v>
      </c>
      <c r="B1515">
        <v>7</v>
      </c>
      <c r="C1515" t="s">
        <v>116</v>
      </c>
      <c r="D1515" t="s">
        <v>620</v>
      </c>
      <c r="E1515">
        <v>19</v>
      </c>
      <c r="F1515">
        <v>31</v>
      </c>
      <c r="G1515">
        <v>3</v>
      </c>
      <c r="H1515">
        <v>50</v>
      </c>
      <c r="I1515">
        <f>Cocina[[#This Row],[Precio Unitario]]*Cocina[[#This Row],[Cantidad Ordenada]]</f>
        <v>93</v>
      </c>
      <c r="J1515">
        <f>(Cocina[[#This Row],[Precio Unitario]]-Cocina[[#This Row],[Costo Unitario]])*Cocina[[#This Row],[Cantidad Ordenada]]</f>
        <v>36</v>
      </c>
      <c r="K1515" s="4">
        <f>Cocina[[#This Row],[Ganancia neta]]/_xlfn.XLOOKUP(Cocina[[#This Row],[Número de Orden]],Sala[Número de Orden],Sala[Monto total],"fracaso",0,1)</f>
        <v>0.10810810810810811</v>
      </c>
      <c r="L1515" t="s">
        <v>607</v>
      </c>
    </row>
    <row r="1516" spans="1:12" x14ac:dyDescent="0.25">
      <c r="A1516">
        <v>615</v>
      </c>
      <c r="B1516">
        <v>7</v>
      </c>
      <c r="C1516" t="s">
        <v>200</v>
      </c>
      <c r="D1516" t="s">
        <v>633</v>
      </c>
      <c r="E1516">
        <v>14</v>
      </c>
      <c r="F1516">
        <v>23</v>
      </c>
      <c r="G1516">
        <v>3</v>
      </c>
      <c r="H1516">
        <v>43</v>
      </c>
      <c r="I1516">
        <f>Cocina[[#This Row],[Precio Unitario]]*Cocina[[#This Row],[Cantidad Ordenada]]</f>
        <v>69</v>
      </c>
      <c r="J1516">
        <f>(Cocina[[#This Row],[Precio Unitario]]-Cocina[[#This Row],[Costo Unitario]])*Cocina[[#This Row],[Cantidad Ordenada]]</f>
        <v>27</v>
      </c>
      <c r="K1516" s="4">
        <f>Cocina[[#This Row],[Ganancia neta]]/_xlfn.XLOOKUP(Cocina[[#This Row],[Número de Orden]],Sala[Número de Orden],Sala[Monto total],"fracaso",0,1)</f>
        <v>8.1081081081081086E-2</v>
      </c>
      <c r="L1516" t="s">
        <v>607</v>
      </c>
    </row>
    <row r="1517" spans="1:12" x14ac:dyDescent="0.25">
      <c r="A1517">
        <v>615</v>
      </c>
      <c r="B1517">
        <v>7</v>
      </c>
      <c r="C1517" t="s">
        <v>122</v>
      </c>
      <c r="D1517" t="s">
        <v>637</v>
      </c>
      <c r="E1517">
        <v>15</v>
      </c>
      <c r="F1517">
        <v>25</v>
      </c>
      <c r="G1517">
        <v>3</v>
      </c>
      <c r="H1517">
        <v>41</v>
      </c>
      <c r="I1517">
        <f>Cocina[[#This Row],[Precio Unitario]]*Cocina[[#This Row],[Cantidad Ordenada]]</f>
        <v>75</v>
      </c>
      <c r="J1517">
        <f>(Cocina[[#This Row],[Precio Unitario]]-Cocina[[#This Row],[Costo Unitario]])*Cocina[[#This Row],[Cantidad Ordenada]]</f>
        <v>30</v>
      </c>
      <c r="K1517" s="4">
        <f>Cocina[[#This Row],[Ganancia neta]]/_xlfn.XLOOKUP(Cocina[[#This Row],[Número de Orden]],Sala[Número de Orden],Sala[Monto total],"fracaso",0,1)</f>
        <v>9.0090090090090086E-2</v>
      </c>
      <c r="L1517" t="s">
        <v>607</v>
      </c>
    </row>
    <row r="1518" spans="1:12" x14ac:dyDescent="0.25">
      <c r="A1518">
        <v>615</v>
      </c>
      <c r="B1518">
        <v>7</v>
      </c>
      <c r="C1518" t="s">
        <v>247</v>
      </c>
      <c r="D1518" t="s">
        <v>629</v>
      </c>
      <c r="E1518">
        <v>19</v>
      </c>
      <c r="F1518">
        <v>32</v>
      </c>
      <c r="G1518">
        <v>3</v>
      </c>
      <c r="H1518">
        <v>22</v>
      </c>
      <c r="I1518">
        <f>Cocina[[#This Row],[Precio Unitario]]*Cocina[[#This Row],[Cantidad Ordenada]]</f>
        <v>96</v>
      </c>
      <c r="J1518">
        <f>(Cocina[[#This Row],[Precio Unitario]]-Cocina[[#This Row],[Costo Unitario]])*Cocina[[#This Row],[Cantidad Ordenada]]</f>
        <v>39</v>
      </c>
      <c r="K1518" s="4">
        <f>Cocina[[#This Row],[Ganancia neta]]/_xlfn.XLOOKUP(Cocina[[#This Row],[Número de Orden]],Sala[Número de Orden],Sala[Monto total],"fracaso",0,1)</f>
        <v>0.11711711711711711</v>
      </c>
      <c r="L1518" t="s">
        <v>608</v>
      </c>
    </row>
    <row r="1519" spans="1:12" x14ac:dyDescent="0.25">
      <c r="A1519">
        <v>616</v>
      </c>
      <c r="B1519">
        <v>4</v>
      </c>
      <c r="C1519" t="s">
        <v>158</v>
      </c>
      <c r="D1519" t="s">
        <v>617</v>
      </c>
      <c r="E1519">
        <v>14</v>
      </c>
      <c r="F1519">
        <v>24</v>
      </c>
      <c r="G1519">
        <v>3</v>
      </c>
      <c r="H1519">
        <v>33</v>
      </c>
      <c r="I1519">
        <f>Cocina[[#This Row],[Precio Unitario]]*Cocina[[#This Row],[Cantidad Ordenada]]</f>
        <v>72</v>
      </c>
      <c r="J1519">
        <f>(Cocina[[#This Row],[Precio Unitario]]-Cocina[[#This Row],[Costo Unitario]])*Cocina[[#This Row],[Cantidad Ordenada]]</f>
        <v>30</v>
      </c>
      <c r="K1519" s="4">
        <f>Cocina[[#This Row],[Ganancia neta]]/_xlfn.XLOOKUP(Cocina[[#This Row],[Número de Orden]],Sala[Número de Orden],Sala[Monto total],"fracaso",0,1)</f>
        <v>0.22727272727272727</v>
      </c>
      <c r="L1519" t="s">
        <v>607</v>
      </c>
    </row>
    <row r="1520" spans="1:12" x14ac:dyDescent="0.25">
      <c r="A1520">
        <v>616</v>
      </c>
      <c r="B1520">
        <v>4</v>
      </c>
      <c r="C1520" t="s">
        <v>68</v>
      </c>
      <c r="D1520" t="s">
        <v>619</v>
      </c>
      <c r="E1520">
        <v>18</v>
      </c>
      <c r="F1520">
        <v>30</v>
      </c>
      <c r="G1520">
        <v>2</v>
      </c>
      <c r="H1520">
        <v>14</v>
      </c>
      <c r="I1520">
        <f>Cocina[[#This Row],[Precio Unitario]]*Cocina[[#This Row],[Cantidad Ordenada]]</f>
        <v>60</v>
      </c>
      <c r="J1520">
        <f>(Cocina[[#This Row],[Precio Unitario]]-Cocina[[#This Row],[Costo Unitario]])*Cocina[[#This Row],[Cantidad Ordenada]]</f>
        <v>24</v>
      </c>
      <c r="K1520" s="4">
        <f>Cocina[[#This Row],[Ganancia neta]]/_xlfn.XLOOKUP(Cocina[[#This Row],[Número de Orden]],Sala[Número de Orden],Sala[Monto total],"fracaso",0,1)</f>
        <v>0.18181818181818182</v>
      </c>
      <c r="L1520" t="s">
        <v>608</v>
      </c>
    </row>
    <row r="1521" spans="1:12" x14ac:dyDescent="0.25">
      <c r="A1521">
        <v>617</v>
      </c>
      <c r="B1521">
        <v>13</v>
      </c>
      <c r="C1521" t="s">
        <v>155</v>
      </c>
      <c r="D1521" t="s">
        <v>636</v>
      </c>
      <c r="E1521">
        <v>15</v>
      </c>
      <c r="F1521">
        <v>26</v>
      </c>
      <c r="G1521">
        <v>2</v>
      </c>
      <c r="H1521">
        <v>18</v>
      </c>
      <c r="I1521">
        <f>Cocina[[#This Row],[Precio Unitario]]*Cocina[[#This Row],[Cantidad Ordenada]]</f>
        <v>52</v>
      </c>
      <c r="J1521">
        <f>(Cocina[[#This Row],[Precio Unitario]]-Cocina[[#This Row],[Costo Unitario]])*Cocina[[#This Row],[Cantidad Ordenada]]</f>
        <v>22</v>
      </c>
      <c r="K1521" s="4">
        <f>Cocina[[#This Row],[Ganancia neta]]/_xlfn.XLOOKUP(Cocina[[#This Row],[Número de Orden]],Sala[Número de Orden],Sala[Monto total],"fracaso",0,1)</f>
        <v>0.15492957746478872</v>
      </c>
      <c r="L1521" t="s">
        <v>608</v>
      </c>
    </row>
    <row r="1522" spans="1:12" x14ac:dyDescent="0.25">
      <c r="A1522">
        <v>617</v>
      </c>
      <c r="B1522">
        <v>13</v>
      </c>
      <c r="C1522" t="s">
        <v>68</v>
      </c>
      <c r="D1522" t="s">
        <v>619</v>
      </c>
      <c r="E1522">
        <v>18</v>
      </c>
      <c r="F1522">
        <v>30</v>
      </c>
      <c r="G1522">
        <v>3</v>
      </c>
      <c r="H1522">
        <v>33</v>
      </c>
      <c r="I1522">
        <f>Cocina[[#This Row],[Precio Unitario]]*Cocina[[#This Row],[Cantidad Ordenada]]</f>
        <v>90</v>
      </c>
      <c r="J1522">
        <f>(Cocina[[#This Row],[Precio Unitario]]-Cocina[[#This Row],[Costo Unitario]])*Cocina[[#This Row],[Cantidad Ordenada]]</f>
        <v>36</v>
      </c>
      <c r="K1522" s="4">
        <f>Cocina[[#This Row],[Ganancia neta]]/_xlfn.XLOOKUP(Cocina[[#This Row],[Número de Orden]],Sala[Número de Orden],Sala[Monto total],"fracaso",0,1)</f>
        <v>0.25352112676056338</v>
      </c>
      <c r="L1522" t="s">
        <v>608</v>
      </c>
    </row>
    <row r="1523" spans="1:12" x14ac:dyDescent="0.25">
      <c r="A1523">
        <v>618</v>
      </c>
      <c r="B1523">
        <v>3</v>
      </c>
      <c r="C1523" t="s">
        <v>247</v>
      </c>
      <c r="D1523" t="s">
        <v>629</v>
      </c>
      <c r="E1523">
        <v>19</v>
      </c>
      <c r="F1523">
        <v>32</v>
      </c>
      <c r="G1523">
        <v>2</v>
      </c>
      <c r="H1523">
        <v>6</v>
      </c>
      <c r="I1523">
        <f>Cocina[[#This Row],[Precio Unitario]]*Cocina[[#This Row],[Cantidad Ordenada]]</f>
        <v>64</v>
      </c>
      <c r="J1523">
        <f>(Cocina[[#This Row],[Precio Unitario]]-Cocina[[#This Row],[Costo Unitario]])*Cocina[[#This Row],[Cantidad Ordenada]]</f>
        <v>26</v>
      </c>
      <c r="K1523" s="4">
        <f>Cocina[[#This Row],[Ganancia neta]]/_xlfn.XLOOKUP(Cocina[[#This Row],[Número de Orden]],Sala[Número de Orden],Sala[Monto total],"fracaso",0,1)</f>
        <v>8.1504702194357362E-2</v>
      </c>
      <c r="L1523" t="s">
        <v>608</v>
      </c>
    </row>
    <row r="1524" spans="1:12" x14ac:dyDescent="0.25">
      <c r="A1524">
        <v>618</v>
      </c>
      <c r="B1524">
        <v>3</v>
      </c>
      <c r="C1524" t="s">
        <v>116</v>
      </c>
      <c r="D1524" t="s">
        <v>620</v>
      </c>
      <c r="E1524">
        <v>19</v>
      </c>
      <c r="F1524">
        <v>31</v>
      </c>
      <c r="G1524">
        <v>3</v>
      </c>
      <c r="H1524">
        <v>35</v>
      </c>
      <c r="I1524">
        <f>Cocina[[#This Row],[Precio Unitario]]*Cocina[[#This Row],[Cantidad Ordenada]]</f>
        <v>93</v>
      </c>
      <c r="J1524">
        <f>(Cocina[[#This Row],[Precio Unitario]]-Cocina[[#This Row],[Costo Unitario]])*Cocina[[#This Row],[Cantidad Ordenada]]</f>
        <v>36</v>
      </c>
      <c r="K1524" s="4">
        <f>Cocina[[#This Row],[Ganancia neta]]/_xlfn.XLOOKUP(Cocina[[#This Row],[Número de Orden]],Sala[Número de Orden],Sala[Monto total],"fracaso",0,1)</f>
        <v>0.11285266457680251</v>
      </c>
      <c r="L1524" t="s">
        <v>607</v>
      </c>
    </row>
    <row r="1525" spans="1:12" x14ac:dyDescent="0.25">
      <c r="A1525">
        <v>618</v>
      </c>
      <c r="B1525">
        <v>3</v>
      </c>
      <c r="C1525" t="s">
        <v>79</v>
      </c>
      <c r="D1525" t="s">
        <v>635</v>
      </c>
      <c r="E1525">
        <v>10</v>
      </c>
      <c r="F1525">
        <v>18</v>
      </c>
      <c r="G1525">
        <v>3</v>
      </c>
      <c r="H1525">
        <v>24</v>
      </c>
      <c r="I1525">
        <f>Cocina[[#This Row],[Precio Unitario]]*Cocina[[#This Row],[Cantidad Ordenada]]</f>
        <v>54</v>
      </c>
      <c r="J1525">
        <f>(Cocina[[#This Row],[Precio Unitario]]-Cocina[[#This Row],[Costo Unitario]])*Cocina[[#This Row],[Cantidad Ordenada]]</f>
        <v>24</v>
      </c>
      <c r="K1525" s="4">
        <f>Cocina[[#This Row],[Ganancia neta]]/_xlfn.XLOOKUP(Cocina[[#This Row],[Número de Orden]],Sala[Número de Orden],Sala[Monto total],"fracaso",0,1)</f>
        <v>7.5235109717868343E-2</v>
      </c>
      <c r="L1525" t="s">
        <v>607</v>
      </c>
    </row>
    <row r="1526" spans="1:12" x14ac:dyDescent="0.25">
      <c r="A1526">
        <v>618</v>
      </c>
      <c r="B1526">
        <v>3</v>
      </c>
      <c r="C1526" t="s">
        <v>73</v>
      </c>
      <c r="D1526" t="s">
        <v>623</v>
      </c>
      <c r="E1526">
        <v>22</v>
      </c>
      <c r="F1526">
        <v>36</v>
      </c>
      <c r="G1526">
        <v>3</v>
      </c>
      <c r="H1526">
        <v>53</v>
      </c>
      <c r="I1526">
        <f>Cocina[[#This Row],[Precio Unitario]]*Cocina[[#This Row],[Cantidad Ordenada]]</f>
        <v>108</v>
      </c>
      <c r="J1526">
        <f>(Cocina[[#This Row],[Precio Unitario]]-Cocina[[#This Row],[Costo Unitario]])*Cocina[[#This Row],[Cantidad Ordenada]]</f>
        <v>42</v>
      </c>
      <c r="K1526" s="4">
        <f>Cocina[[#This Row],[Ganancia neta]]/_xlfn.XLOOKUP(Cocina[[#This Row],[Número de Orden]],Sala[Número de Orden],Sala[Monto total],"fracaso",0,1)</f>
        <v>0.13166144200626959</v>
      </c>
      <c r="L1526" t="s">
        <v>607</v>
      </c>
    </row>
    <row r="1527" spans="1:12" x14ac:dyDescent="0.25">
      <c r="A1527">
        <v>619</v>
      </c>
      <c r="B1527">
        <v>6</v>
      </c>
      <c r="C1527" t="s">
        <v>106</v>
      </c>
      <c r="D1527" t="s">
        <v>621</v>
      </c>
      <c r="E1527">
        <v>16</v>
      </c>
      <c r="F1527">
        <v>27</v>
      </c>
      <c r="G1527">
        <v>2</v>
      </c>
      <c r="H1527">
        <v>40</v>
      </c>
      <c r="I1527">
        <f>Cocina[[#This Row],[Precio Unitario]]*Cocina[[#This Row],[Cantidad Ordenada]]</f>
        <v>54</v>
      </c>
      <c r="J1527">
        <f>(Cocina[[#This Row],[Precio Unitario]]-Cocina[[#This Row],[Costo Unitario]])*Cocina[[#This Row],[Cantidad Ordenada]]</f>
        <v>22</v>
      </c>
      <c r="K1527" s="4">
        <f>Cocina[[#This Row],[Ganancia neta]]/_xlfn.XLOOKUP(Cocina[[#This Row],[Número de Orden]],Sala[Número de Orden],Sala[Monto total],"fracaso",0,1)</f>
        <v>0.16666666666666666</v>
      </c>
      <c r="L1527" t="s">
        <v>607</v>
      </c>
    </row>
    <row r="1528" spans="1:12" x14ac:dyDescent="0.25">
      <c r="A1528">
        <v>619</v>
      </c>
      <c r="B1528">
        <v>6</v>
      </c>
      <c r="C1528" t="s">
        <v>155</v>
      </c>
      <c r="D1528" t="s">
        <v>636</v>
      </c>
      <c r="E1528">
        <v>15</v>
      </c>
      <c r="F1528">
        <v>26</v>
      </c>
      <c r="G1528">
        <v>3</v>
      </c>
      <c r="H1528">
        <v>56</v>
      </c>
      <c r="I1528">
        <f>Cocina[[#This Row],[Precio Unitario]]*Cocina[[#This Row],[Cantidad Ordenada]]</f>
        <v>78</v>
      </c>
      <c r="J1528">
        <f>(Cocina[[#This Row],[Precio Unitario]]-Cocina[[#This Row],[Costo Unitario]])*Cocina[[#This Row],[Cantidad Ordenada]]</f>
        <v>33</v>
      </c>
      <c r="K1528" s="4">
        <f>Cocina[[#This Row],[Ganancia neta]]/_xlfn.XLOOKUP(Cocina[[#This Row],[Número de Orden]],Sala[Número de Orden],Sala[Monto total],"fracaso",0,1)</f>
        <v>0.25</v>
      </c>
      <c r="L1528" t="s">
        <v>608</v>
      </c>
    </row>
    <row r="1529" spans="1:12" x14ac:dyDescent="0.25">
      <c r="A1529">
        <v>620</v>
      </c>
      <c r="B1529">
        <v>16</v>
      </c>
      <c r="C1529" t="s">
        <v>112</v>
      </c>
      <c r="D1529" t="s">
        <v>627</v>
      </c>
      <c r="E1529">
        <v>11</v>
      </c>
      <c r="F1529">
        <v>19</v>
      </c>
      <c r="G1529">
        <v>3</v>
      </c>
      <c r="H1529">
        <v>40</v>
      </c>
      <c r="I1529">
        <f>Cocina[[#This Row],[Precio Unitario]]*Cocina[[#This Row],[Cantidad Ordenada]]</f>
        <v>57</v>
      </c>
      <c r="J1529">
        <f>(Cocina[[#This Row],[Precio Unitario]]-Cocina[[#This Row],[Costo Unitario]])*Cocina[[#This Row],[Cantidad Ordenada]]</f>
        <v>24</v>
      </c>
      <c r="K1529" s="4">
        <f>Cocina[[#This Row],[Ganancia neta]]/_xlfn.XLOOKUP(Cocina[[#This Row],[Número de Orden]],Sala[Número de Orden],Sala[Monto total],"fracaso",0,1)</f>
        <v>0.42105263157894735</v>
      </c>
      <c r="L1529" t="s">
        <v>608</v>
      </c>
    </row>
    <row r="1530" spans="1:12" x14ac:dyDescent="0.25">
      <c r="A1530">
        <v>621</v>
      </c>
      <c r="B1530">
        <v>5</v>
      </c>
      <c r="C1530" t="s">
        <v>26</v>
      </c>
      <c r="D1530" t="s">
        <v>628</v>
      </c>
      <c r="E1530">
        <v>21</v>
      </c>
      <c r="F1530">
        <v>35</v>
      </c>
      <c r="G1530">
        <v>3</v>
      </c>
      <c r="H1530">
        <v>8</v>
      </c>
      <c r="I1530">
        <f>Cocina[[#This Row],[Precio Unitario]]*Cocina[[#This Row],[Cantidad Ordenada]]</f>
        <v>105</v>
      </c>
      <c r="J1530">
        <f>(Cocina[[#This Row],[Precio Unitario]]-Cocina[[#This Row],[Costo Unitario]])*Cocina[[#This Row],[Cantidad Ordenada]]</f>
        <v>42</v>
      </c>
      <c r="K1530" s="4">
        <f>Cocina[[#This Row],[Ganancia neta]]/_xlfn.XLOOKUP(Cocina[[#This Row],[Número de Orden]],Sala[Número de Orden],Sala[Monto total],"fracaso",0,1)</f>
        <v>0.4</v>
      </c>
      <c r="L1530" t="s">
        <v>608</v>
      </c>
    </row>
    <row r="1531" spans="1:12" x14ac:dyDescent="0.25">
      <c r="A1531">
        <v>622</v>
      </c>
      <c r="B1531">
        <v>7</v>
      </c>
      <c r="C1531" t="s">
        <v>116</v>
      </c>
      <c r="D1531" t="s">
        <v>620</v>
      </c>
      <c r="E1531">
        <v>19</v>
      </c>
      <c r="F1531">
        <v>31</v>
      </c>
      <c r="G1531">
        <v>3</v>
      </c>
      <c r="H1531">
        <v>53</v>
      </c>
      <c r="I1531">
        <f>Cocina[[#This Row],[Precio Unitario]]*Cocina[[#This Row],[Cantidad Ordenada]]</f>
        <v>93</v>
      </c>
      <c r="J1531">
        <f>(Cocina[[#This Row],[Precio Unitario]]-Cocina[[#This Row],[Costo Unitario]])*Cocina[[#This Row],[Cantidad Ordenada]]</f>
        <v>36</v>
      </c>
      <c r="K1531" s="4">
        <f>Cocina[[#This Row],[Ganancia neta]]/_xlfn.XLOOKUP(Cocina[[#This Row],[Número de Orden]],Sala[Número de Orden],Sala[Monto total],"fracaso",0,1)</f>
        <v>0.2975206611570248</v>
      </c>
      <c r="L1531" t="s">
        <v>607</v>
      </c>
    </row>
    <row r="1532" spans="1:12" x14ac:dyDescent="0.25">
      <c r="A1532">
        <v>622</v>
      </c>
      <c r="B1532">
        <v>7</v>
      </c>
      <c r="C1532" t="s">
        <v>42</v>
      </c>
      <c r="D1532" t="s">
        <v>626</v>
      </c>
      <c r="E1532">
        <v>16</v>
      </c>
      <c r="F1532">
        <v>28</v>
      </c>
      <c r="G1532">
        <v>1</v>
      </c>
      <c r="H1532">
        <v>25</v>
      </c>
      <c r="I1532">
        <f>Cocina[[#This Row],[Precio Unitario]]*Cocina[[#This Row],[Cantidad Ordenada]]</f>
        <v>28</v>
      </c>
      <c r="J1532">
        <f>(Cocina[[#This Row],[Precio Unitario]]-Cocina[[#This Row],[Costo Unitario]])*Cocina[[#This Row],[Cantidad Ordenada]]</f>
        <v>12</v>
      </c>
      <c r="K1532" s="4">
        <f>Cocina[[#This Row],[Ganancia neta]]/_xlfn.XLOOKUP(Cocina[[#This Row],[Número de Orden]],Sala[Número de Orden],Sala[Monto total],"fracaso",0,1)</f>
        <v>9.9173553719008267E-2</v>
      </c>
      <c r="L1532" t="s">
        <v>607</v>
      </c>
    </row>
    <row r="1533" spans="1:12" x14ac:dyDescent="0.25">
      <c r="A1533">
        <v>623</v>
      </c>
      <c r="B1533">
        <v>13</v>
      </c>
      <c r="C1533" t="s">
        <v>203</v>
      </c>
      <c r="D1533" t="s">
        <v>630</v>
      </c>
      <c r="E1533">
        <v>13</v>
      </c>
      <c r="F1533">
        <v>22</v>
      </c>
      <c r="G1533">
        <v>2</v>
      </c>
      <c r="H1533">
        <v>23</v>
      </c>
      <c r="I1533">
        <f>Cocina[[#This Row],[Precio Unitario]]*Cocina[[#This Row],[Cantidad Ordenada]]</f>
        <v>44</v>
      </c>
      <c r="J1533">
        <f>(Cocina[[#This Row],[Precio Unitario]]-Cocina[[#This Row],[Costo Unitario]])*Cocina[[#This Row],[Cantidad Ordenada]]</f>
        <v>18</v>
      </c>
      <c r="K1533" s="4">
        <f>Cocina[[#This Row],[Ganancia neta]]/_xlfn.XLOOKUP(Cocina[[#This Row],[Número de Orden]],Sala[Número de Orden],Sala[Monto total],"fracaso",0,1)</f>
        <v>7.6595744680851063E-2</v>
      </c>
      <c r="L1533" t="s">
        <v>607</v>
      </c>
    </row>
    <row r="1534" spans="1:12" x14ac:dyDescent="0.25">
      <c r="A1534">
        <v>623</v>
      </c>
      <c r="B1534">
        <v>13</v>
      </c>
      <c r="C1534" t="s">
        <v>26</v>
      </c>
      <c r="D1534" t="s">
        <v>628</v>
      </c>
      <c r="E1534">
        <v>21</v>
      </c>
      <c r="F1534">
        <v>35</v>
      </c>
      <c r="G1534">
        <v>2</v>
      </c>
      <c r="H1534">
        <v>59</v>
      </c>
      <c r="I1534">
        <f>Cocina[[#This Row],[Precio Unitario]]*Cocina[[#This Row],[Cantidad Ordenada]]</f>
        <v>70</v>
      </c>
      <c r="J1534">
        <f>(Cocina[[#This Row],[Precio Unitario]]-Cocina[[#This Row],[Costo Unitario]])*Cocina[[#This Row],[Cantidad Ordenada]]</f>
        <v>28</v>
      </c>
      <c r="K1534" s="4">
        <f>Cocina[[#This Row],[Ganancia neta]]/_xlfn.XLOOKUP(Cocina[[#This Row],[Número de Orden]],Sala[Número de Orden],Sala[Monto total],"fracaso",0,1)</f>
        <v>0.11914893617021277</v>
      </c>
      <c r="L1534" t="s">
        <v>607</v>
      </c>
    </row>
    <row r="1535" spans="1:12" x14ac:dyDescent="0.25">
      <c r="A1535">
        <v>623</v>
      </c>
      <c r="B1535">
        <v>13</v>
      </c>
      <c r="C1535" t="s">
        <v>122</v>
      </c>
      <c r="D1535" t="s">
        <v>637</v>
      </c>
      <c r="E1535">
        <v>15</v>
      </c>
      <c r="F1535">
        <v>25</v>
      </c>
      <c r="G1535">
        <v>1</v>
      </c>
      <c r="H1535">
        <v>20</v>
      </c>
      <c r="I1535">
        <f>Cocina[[#This Row],[Precio Unitario]]*Cocina[[#This Row],[Cantidad Ordenada]]</f>
        <v>25</v>
      </c>
      <c r="J1535">
        <f>(Cocina[[#This Row],[Precio Unitario]]-Cocina[[#This Row],[Costo Unitario]])*Cocina[[#This Row],[Cantidad Ordenada]]</f>
        <v>10</v>
      </c>
      <c r="K1535" s="4">
        <f>Cocina[[#This Row],[Ganancia neta]]/_xlfn.XLOOKUP(Cocina[[#This Row],[Número de Orden]],Sala[Número de Orden],Sala[Monto total],"fracaso",0,1)</f>
        <v>4.2553191489361701E-2</v>
      </c>
      <c r="L1535" t="s">
        <v>607</v>
      </c>
    </row>
    <row r="1536" spans="1:12" x14ac:dyDescent="0.25">
      <c r="A1536">
        <v>623</v>
      </c>
      <c r="B1536">
        <v>13</v>
      </c>
      <c r="C1536" t="s">
        <v>247</v>
      </c>
      <c r="D1536" t="s">
        <v>629</v>
      </c>
      <c r="E1536">
        <v>19</v>
      </c>
      <c r="F1536">
        <v>32</v>
      </c>
      <c r="G1536">
        <v>3</v>
      </c>
      <c r="H1536">
        <v>43</v>
      </c>
      <c r="I1536">
        <f>Cocina[[#This Row],[Precio Unitario]]*Cocina[[#This Row],[Cantidad Ordenada]]</f>
        <v>96</v>
      </c>
      <c r="J1536">
        <f>(Cocina[[#This Row],[Precio Unitario]]-Cocina[[#This Row],[Costo Unitario]])*Cocina[[#This Row],[Cantidad Ordenada]]</f>
        <v>39</v>
      </c>
      <c r="K1536" s="4">
        <f>Cocina[[#This Row],[Ganancia neta]]/_xlfn.XLOOKUP(Cocina[[#This Row],[Número de Orden]],Sala[Número de Orden],Sala[Monto total],"fracaso",0,1)</f>
        <v>0.16595744680851063</v>
      </c>
      <c r="L1536" t="s">
        <v>608</v>
      </c>
    </row>
    <row r="1537" spans="1:12" x14ac:dyDescent="0.25">
      <c r="A1537">
        <v>624</v>
      </c>
      <c r="B1537">
        <v>1</v>
      </c>
      <c r="C1537" t="s">
        <v>73</v>
      </c>
      <c r="D1537" t="s">
        <v>623</v>
      </c>
      <c r="E1537">
        <v>22</v>
      </c>
      <c r="F1537">
        <v>36</v>
      </c>
      <c r="G1537">
        <v>1</v>
      </c>
      <c r="H1537">
        <v>19</v>
      </c>
      <c r="I1537">
        <f>Cocina[[#This Row],[Precio Unitario]]*Cocina[[#This Row],[Cantidad Ordenada]]</f>
        <v>36</v>
      </c>
      <c r="J1537">
        <f>(Cocina[[#This Row],[Precio Unitario]]-Cocina[[#This Row],[Costo Unitario]])*Cocina[[#This Row],[Cantidad Ordenada]]</f>
        <v>14</v>
      </c>
      <c r="K1537" s="4">
        <f>Cocina[[#This Row],[Ganancia neta]]/_xlfn.XLOOKUP(Cocina[[#This Row],[Número de Orden]],Sala[Número de Orden],Sala[Monto total],"fracaso",0,1)</f>
        <v>0.13725490196078433</v>
      </c>
      <c r="L1537" t="s">
        <v>608</v>
      </c>
    </row>
    <row r="1538" spans="1:12" x14ac:dyDescent="0.25">
      <c r="A1538">
        <v>624</v>
      </c>
      <c r="B1538">
        <v>1</v>
      </c>
      <c r="C1538" t="s">
        <v>158</v>
      </c>
      <c r="D1538" t="s">
        <v>617</v>
      </c>
      <c r="E1538">
        <v>14</v>
      </c>
      <c r="F1538">
        <v>24</v>
      </c>
      <c r="G1538">
        <v>1</v>
      </c>
      <c r="H1538">
        <v>45</v>
      </c>
      <c r="I1538">
        <f>Cocina[[#This Row],[Precio Unitario]]*Cocina[[#This Row],[Cantidad Ordenada]]</f>
        <v>24</v>
      </c>
      <c r="J1538">
        <f>(Cocina[[#This Row],[Precio Unitario]]-Cocina[[#This Row],[Costo Unitario]])*Cocina[[#This Row],[Cantidad Ordenada]]</f>
        <v>10</v>
      </c>
      <c r="K1538" s="4">
        <f>Cocina[[#This Row],[Ganancia neta]]/_xlfn.XLOOKUP(Cocina[[#This Row],[Número de Orden]],Sala[Número de Orden],Sala[Monto total],"fracaso",0,1)</f>
        <v>9.8039215686274508E-2</v>
      </c>
      <c r="L1538" t="s">
        <v>607</v>
      </c>
    </row>
    <row r="1539" spans="1:12" x14ac:dyDescent="0.25">
      <c r="A1539">
        <v>624</v>
      </c>
      <c r="B1539">
        <v>1</v>
      </c>
      <c r="C1539" t="s">
        <v>70</v>
      </c>
      <c r="D1539" t="s">
        <v>634</v>
      </c>
      <c r="E1539">
        <v>13</v>
      </c>
      <c r="F1539">
        <v>21</v>
      </c>
      <c r="G1539">
        <v>2</v>
      </c>
      <c r="H1539">
        <v>15</v>
      </c>
      <c r="I1539">
        <f>Cocina[[#This Row],[Precio Unitario]]*Cocina[[#This Row],[Cantidad Ordenada]]</f>
        <v>42</v>
      </c>
      <c r="J1539">
        <f>(Cocina[[#This Row],[Precio Unitario]]-Cocina[[#This Row],[Costo Unitario]])*Cocina[[#This Row],[Cantidad Ordenada]]</f>
        <v>16</v>
      </c>
      <c r="K1539" s="4">
        <f>Cocina[[#This Row],[Ganancia neta]]/_xlfn.XLOOKUP(Cocina[[#This Row],[Número de Orden]],Sala[Número de Orden],Sala[Monto total],"fracaso",0,1)</f>
        <v>0.15686274509803921</v>
      </c>
      <c r="L1539" t="s">
        <v>608</v>
      </c>
    </row>
    <row r="1540" spans="1:12" x14ac:dyDescent="0.25">
      <c r="A1540">
        <v>625</v>
      </c>
      <c r="B1540">
        <v>5</v>
      </c>
      <c r="C1540" t="s">
        <v>79</v>
      </c>
      <c r="D1540" t="s">
        <v>635</v>
      </c>
      <c r="E1540">
        <v>10</v>
      </c>
      <c r="F1540">
        <v>18</v>
      </c>
      <c r="G1540">
        <v>2</v>
      </c>
      <c r="H1540">
        <v>12</v>
      </c>
      <c r="I1540">
        <f>Cocina[[#This Row],[Precio Unitario]]*Cocina[[#This Row],[Cantidad Ordenada]]</f>
        <v>36</v>
      </c>
      <c r="J1540">
        <f>(Cocina[[#This Row],[Precio Unitario]]-Cocina[[#This Row],[Costo Unitario]])*Cocina[[#This Row],[Cantidad Ordenada]]</f>
        <v>16</v>
      </c>
      <c r="K1540" s="4">
        <f>Cocina[[#This Row],[Ganancia neta]]/_xlfn.XLOOKUP(Cocina[[#This Row],[Número de Orden]],Sala[Número de Orden],Sala[Monto total],"fracaso",0,1)</f>
        <v>0.11510791366906475</v>
      </c>
      <c r="L1540" t="s">
        <v>607</v>
      </c>
    </row>
    <row r="1541" spans="1:12" x14ac:dyDescent="0.25">
      <c r="A1541">
        <v>625</v>
      </c>
      <c r="B1541">
        <v>5</v>
      </c>
      <c r="C1541" t="s">
        <v>48</v>
      </c>
      <c r="D1541" t="s">
        <v>622</v>
      </c>
      <c r="E1541">
        <v>25</v>
      </c>
      <c r="F1541">
        <v>40</v>
      </c>
      <c r="G1541">
        <v>1</v>
      </c>
      <c r="H1541">
        <v>46</v>
      </c>
      <c r="I1541">
        <f>Cocina[[#This Row],[Precio Unitario]]*Cocina[[#This Row],[Cantidad Ordenada]]</f>
        <v>40</v>
      </c>
      <c r="J1541">
        <f>(Cocina[[#This Row],[Precio Unitario]]-Cocina[[#This Row],[Costo Unitario]])*Cocina[[#This Row],[Cantidad Ordenada]]</f>
        <v>15</v>
      </c>
      <c r="K1541" s="4">
        <f>Cocina[[#This Row],[Ganancia neta]]/_xlfn.XLOOKUP(Cocina[[#This Row],[Número de Orden]],Sala[Número de Orden],Sala[Monto total],"fracaso",0,1)</f>
        <v>0.1079136690647482</v>
      </c>
      <c r="L1541" t="s">
        <v>608</v>
      </c>
    </row>
    <row r="1542" spans="1:12" x14ac:dyDescent="0.25">
      <c r="A1542">
        <v>625</v>
      </c>
      <c r="B1542">
        <v>5</v>
      </c>
      <c r="C1542" t="s">
        <v>70</v>
      </c>
      <c r="D1542" t="s">
        <v>634</v>
      </c>
      <c r="E1542">
        <v>13</v>
      </c>
      <c r="F1542">
        <v>21</v>
      </c>
      <c r="G1542">
        <v>3</v>
      </c>
      <c r="H1542">
        <v>39</v>
      </c>
      <c r="I1542">
        <f>Cocina[[#This Row],[Precio Unitario]]*Cocina[[#This Row],[Cantidad Ordenada]]</f>
        <v>63</v>
      </c>
      <c r="J1542">
        <f>(Cocina[[#This Row],[Precio Unitario]]-Cocina[[#This Row],[Costo Unitario]])*Cocina[[#This Row],[Cantidad Ordenada]]</f>
        <v>24</v>
      </c>
      <c r="K1542" s="4">
        <f>Cocina[[#This Row],[Ganancia neta]]/_xlfn.XLOOKUP(Cocina[[#This Row],[Número de Orden]],Sala[Número de Orden],Sala[Monto total],"fracaso",0,1)</f>
        <v>0.17266187050359713</v>
      </c>
      <c r="L1542" t="s">
        <v>607</v>
      </c>
    </row>
    <row r="1543" spans="1:12" x14ac:dyDescent="0.25">
      <c r="A1543">
        <v>626</v>
      </c>
      <c r="B1543">
        <v>14</v>
      </c>
      <c r="C1543" t="s">
        <v>68</v>
      </c>
      <c r="D1543" t="s">
        <v>619</v>
      </c>
      <c r="E1543">
        <v>18</v>
      </c>
      <c r="F1543">
        <v>30</v>
      </c>
      <c r="G1543">
        <v>2</v>
      </c>
      <c r="H1543">
        <v>11</v>
      </c>
      <c r="I1543">
        <f>Cocina[[#This Row],[Precio Unitario]]*Cocina[[#This Row],[Cantidad Ordenada]]</f>
        <v>60</v>
      </c>
      <c r="J1543">
        <f>(Cocina[[#This Row],[Precio Unitario]]-Cocina[[#This Row],[Costo Unitario]])*Cocina[[#This Row],[Cantidad Ordenada]]</f>
        <v>24</v>
      </c>
      <c r="K1543" s="4">
        <f>Cocina[[#This Row],[Ganancia neta]]/_xlfn.XLOOKUP(Cocina[[#This Row],[Número de Orden]],Sala[Número de Orden],Sala[Monto total],"fracaso",0,1)</f>
        <v>0.17518248175182483</v>
      </c>
      <c r="L1543" t="s">
        <v>607</v>
      </c>
    </row>
    <row r="1544" spans="1:12" x14ac:dyDescent="0.25">
      <c r="A1544">
        <v>626</v>
      </c>
      <c r="B1544">
        <v>14</v>
      </c>
      <c r="C1544" t="s">
        <v>158</v>
      </c>
      <c r="D1544" t="s">
        <v>617</v>
      </c>
      <c r="E1544">
        <v>14</v>
      </c>
      <c r="F1544">
        <v>24</v>
      </c>
      <c r="G1544">
        <v>2</v>
      </c>
      <c r="H1544">
        <v>36</v>
      </c>
      <c r="I1544">
        <f>Cocina[[#This Row],[Precio Unitario]]*Cocina[[#This Row],[Cantidad Ordenada]]</f>
        <v>48</v>
      </c>
      <c r="J1544">
        <f>(Cocina[[#This Row],[Precio Unitario]]-Cocina[[#This Row],[Costo Unitario]])*Cocina[[#This Row],[Cantidad Ordenada]]</f>
        <v>20</v>
      </c>
      <c r="K1544" s="4">
        <f>Cocina[[#This Row],[Ganancia neta]]/_xlfn.XLOOKUP(Cocina[[#This Row],[Número de Orden]],Sala[Número de Orden],Sala[Monto total],"fracaso",0,1)</f>
        <v>0.145985401459854</v>
      </c>
      <c r="L1544" t="s">
        <v>608</v>
      </c>
    </row>
    <row r="1545" spans="1:12" x14ac:dyDescent="0.25">
      <c r="A1545">
        <v>626</v>
      </c>
      <c r="B1545">
        <v>14</v>
      </c>
      <c r="C1545" t="s">
        <v>38</v>
      </c>
      <c r="D1545" t="s">
        <v>624</v>
      </c>
      <c r="E1545">
        <v>17</v>
      </c>
      <c r="F1545">
        <v>29</v>
      </c>
      <c r="G1545">
        <v>1</v>
      </c>
      <c r="H1545">
        <v>11</v>
      </c>
      <c r="I1545">
        <f>Cocina[[#This Row],[Precio Unitario]]*Cocina[[#This Row],[Cantidad Ordenada]]</f>
        <v>29</v>
      </c>
      <c r="J1545">
        <f>(Cocina[[#This Row],[Precio Unitario]]-Cocina[[#This Row],[Costo Unitario]])*Cocina[[#This Row],[Cantidad Ordenada]]</f>
        <v>12</v>
      </c>
      <c r="K1545" s="4">
        <f>Cocina[[#This Row],[Ganancia neta]]/_xlfn.XLOOKUP(Cocina[[#This Row],[Número de Orden]],Sala[Número de Orden],Sala[Monto total],"fracaso",0,1)</f>
        <v>8.7591240875912413E-2</v>
      </c>
      <c r="L1545" t="s">
        <v>608</v>
      </c>
    </row>
    <row r="1546" spans="1:12" x14ac:dyDescent="0.25">
      <c r="A1546">
        <v>627</v>
      </c>
      <c r="B1546">
        <v>4</v>
      </c>
      <c r="C1546" t="s">
        <v>70</v>
      </c>
      <c r="D1546" t="s">
        <v>634</v>
      </c>
      <c r="E1546">
        <v>13</v>
      </c>
      <c r="F1546">
        <v>21</v>
      </c>
      <c r="G1546">
        <v>1</v>
      </c>
      <c r="H1546">
        <v>37</v>
      </c>
      <c r="I1546">
        <f>Cocina[[#This Row],[Precio Unitario]]*Cocina[[#This Row],[Cantidad Ordenada]]</f>
        <v>21</v>
      </c>
      <c r="J1546">
        <f>(Cocina[[#This Row],[Precio Unitario]]-Cocina[[#This Row],[Costo Unitario]])*Cocina[[#This Row],[Cantidad Ordenada]]</f>
        <v>8</v>
      </c>
      <c r="K1546" s="4">
        <f>Cocina[[#This Row],[Ganancia neta]]/_xlfn.XLOOKUP(Cocina[[#This Row],[Número de Orden]],Sala[Número de Orden],Sala[Monto total],"fracaso",0,1)</f>
        <v>0.38095238095238093</v>
      </c>
      <c r="L1546" t="s">
        <v>607</v>
      </c>
    </row>
    <row r="1547" spans="1:12" x14ac:dyDescent="0.25">
      <c r="A1547">
        <v>628</v>
      </c>
      <c r="B1547">
        <v>2</v>
      </c>
      <c r="C1547" t="s">
        <v>158</v>
      </c>
      <c r="D1547" t="s">
        <v>617</v>
      </c>
      <c r="E1547">
        <v>14</v>
      </c>
      <c r="F1547">
        <v>24</v>
      </c>
      <c r="G1547">
        <v>2</v>
      </c>
      <c r="H1547">
        <v>10</v>
      </c>
      <c r="I1547">
        <f>Cocina[[#This Row],[Precio Unitario]]*Cocina[[#This Row],[Cantidad Ordenada]]</f>
        <v>48</v>
      </c>
      <c r="J1547">
        <f>(Cocina[[#This Row],[Precio Unitario]]-Cocina[[#This Row],[Costo Unitario]])*Cocina[[#This Row],[Cantidad Ordenada]]</f>
        <v>20</v>
      </c>
      <c r="K1547" s="4">
        <f>Cocina[[#This Row],[Ganancia neta]]/_xlfn.XLOOKUP(Cocina[[#This Row],[Número de Orden]],Sala[Número de Orden],Sala[Monto total],"fracaso",0,1)</f>
        <v>0.11904761904761904</v>
      </c>
      <c r="L1547" t="s">
        <v>607</v>
      </c>
    </row>
    <row r="1548" spans="1:12" x14ac:dyDescent="0.25">
      <c r="A1548">
        <v>628</v>
      </c>
      <c r="B1548">
        <v>2</v>
      </c>
      <c r="C1548" t="s">
        <v>48</v>
      </c>
      <c r="D1548" t="s">
        <v>622</v>
      </c>
      <c r="E1548">
        <v>25</v>
      </c>
      <c r="F1548">
        <v>40</v>
      </c>
      <c r="G1548">
        <v>3</v>
      </c>
      <c r="H1548">
        <v>33</v>
      </c>
      <c r="I1548">
        <f>Cocina[[#This Row],[Precio Unitario]]*Cocina[[#This Row],[Cantidad Ordenada]]</f>
        <v>120</v>
      </c>
      <c r="J1548">
        <f>(Cocina[[#This Row],[Precio Unitario]]-Cocina[[#This Row],[Costo Unitario]])*Cocina[[#This Row],[Cantidad Ordenada]]</f>
        <v>45</v>
      </c>
      <c r="K1548" s="4">
        <f>Cocina[[#This Row],[Ganancia neta]]/_xlfn.XLOOKUP(Cocina[[#This Row],[Número de Orden]],Sala[Número de Orden],Sala[Monto total],"fracaso",0,1)</f>
        <v>0.26785714285714285</v>
      </c>
      <c r="L1548" t="s">
        <v>608</v>
      </c>
    </row>
    <row r="1549" spans="1:12" x14ac:dyDescent="0.25">
      <c r="A1549">
        <v>629</v>
      </c>
      <c r="B1549">
        <v>17</v>
      </c>
      <c r="C1549" t="s">
        <v>55</v>
      </c>
      <c r="D1549" t="s">
        <v>631</v>
      </c>
      <c r="E1549">
        <v>20</v>
      </c>
      <c r="F1549">
        <v>34</v>
      </c>
      <c r="G1549">
        <v>1</v>
      </c>
      <c r="H1549">
        <v>22</v>
      </c>
      <c r="I1549">
        <f>Cocina[[#This Row],[Precio Unitario]]*Cocina[[#This Row],[Cantidad Ordenada]]</f>
        <v>34</v>
      </c>
      <c r="J1549">
        <f>(Cocina[[#This Row],[Precio Unitario]]-Cocina[[#This Row],[Costo Unitario]])*Cocina[[#This Row],[Cantidad Ordenada]]</f>
        <v>14</v>
      </c>
      <c r="K1549" s="4">
        <f>Cocina[[#This Row],[Ganancia neta]]/_xlfn.XLOOKUP(Cocina[[#This Row],[Número de Orden]],Sala[Número de Orden],Sala[Monto total],"fracaso",0,1)</f>
        <v>0.1076923076923077</v>
      </c>
      <c r="L1549" t="s">
        <v>608</v>
      </c>
    </row>
    <row r="1550" spans="1:12" x14ac:dyDescent="0.25">
      <c r="A1550">
        <v>629</v>
      </c>
      <c r="B1550">
        <v>17</v>
      </c>
      <c r="C1550" t="s">
        <v>146</v>
      </c>
      <c r="D1550" t="s">
        <v>632</v>
      </c>
      <c r="E1550">
        <v>12</v>
      </c>
      <c r="F1550">
        <v>20</v>
      </c>
      <c r="G1550">
        <v>3</v>
      </c>
      <c r="H1550">
        <v>19</v>
      </c>
      <c r="I1550">
        <f>Cocina[[#This Row],[Precio Unitario]]*Cocina[[#This Row],[Cantidad Ordenada]]</f>
        <v>60</v>
      </c>
      <c r="J1550">
        <f>(Cocina[[#This Row],[Precio Unitario]]-Cocina[[#This Row],[Costo Unitario]])*Cocina[[#This Row],[Cantidad Ordenada]]</f>
        <v>24</v>
      </c>
      <c r="K1550" s="4">
        <f>Cocina[[#This Row],[Ganancia neta]]/_xlfn.XLOOKUP(Cocina[[#This Row],[Número de Orden]],Sala[Número de Orden],Sala[Monto total],"fracaso",0,1)</f>
        <v>0.18461538461538463</v>
      </c>
      <c r="L1550" t="s">
        <v>607</v>
      </c>
    </row>
    <row r="1551" spans="1:12" x14ac:dyDescent="0.25">
      <c r="A1551">
        <v>629</v>
      </c>
      <c r="B1551">
        <v>17</v>
      </c>
      <c r="C1551" t="s">
        <v>79</v>
      </c>
      <c r="D1551" t="s">
        <v>635</v>
      </c>
      <c r="E1551">
        <v>10</v>
      </c>
      <c r="F1551">
        <v>18</v>
      </c>
      <c r="G1551">
        <v>2</v>
      </c>
      <c r="H1551">
        <v>43</v>
      </c>
      <c r="I1551">
        <f>Cocina[[#This Row],[Precio Unitario]]*Cocina[[#This Row],[Cantidad Ordenada]]</f>
        <v>36</v>
      </c>
      <c r="J1551">
        <f>(Cocina[[#This Row],[Precio Unitario]]-Cocina[[#This Row],[Costo Unitario]])*Cocina[[#This Row],[Cantidad Ordenada]]</f>
        <v>16</v>
      </c>
      <c r="K1551" s="4">
        <f>Cocina[[#This Row],[Ganancia neta]]/_xlfn.XLOOKUP(Cocina[[#This Row],[Número de Orden]],Sala[Número de Orden],Sala[Monto total],"fracaso",0,1)</f>
        <v>0.12307692307692308</v>
      </c>
      <c r="L1551" t="s">
        <v>608</v>
      </c>
    </row>
    <row r="1552" spans="1:12" x14ac:dyDescent="0.25">
      <c r="A1552">
        <v>630</v>
      </c>
      <c r="B1552">
        <v>2</v>
      </c>
      <c r="C1552" t="s">
        <v>116</v>
      </c>
      <c r="D1552" t="s">
        <v>620</v>
      </c>
      <c r="E1552">
        <v>19</v>
      </c>
      <c r="F1552">
        <v>31</v>
      </c>
      <c r="G1552">
        <v>2</v>
      </c>
      <c r="H1552">
        <v>19</v>
      </c>
      <c r="I1552">
        <f>Cocina[[#This Row],[Precio Unitario]]*Cocina[[#This Row],[Cantidad Ordenada]]</f>
        <v>62</v>
      </c>
      <c r="J1552">
        <f>(Cocina[[#This Row],[Precio Unitario]]-Cocina[[#This Row],[Costo Unitario]])*Cocina[[#This Row],[Cantidad Ordenada]]</f>
        <v>24</v>
      </c>
      <c r="K1552" s="4">
        <f>Cocina[[#This Row],[Ganancia neta]]/_xlfn.XLOOKUP(Cocina[[#This Row],[Número de Orden]],Sala[Número de Orden],Sala[Monto total],"fracaso",0,1)</f>
        <v>0.13186813186813187</v>
      </c>
      <c r="L1552" t="s">
        <v>607</v>
      </c>
    </row>
    <row r="1553" spans="1:12" x14ac:dyDescent="0.25">
      <c r="A1553">
        <v>630</v>
      </c>
      <c r="B1553">
        <v>2</v>
      </c>
      <c r="C1553" t="s">
        <v>48</v>
      </c>
      <c r="D1553" t="s">
        <v>622</v>
      </c>
      <c r="E1553">
        <v>25</v>
      </c>
      <c r="F1553">
        <v>40</v>
      </c>
      <c r="G1553">
        <v>3</v>
      </c>
      <c r="H1553">
        <v>56</v>
      </c>
      <c r="I1553">
        <f>Cocina[[#This Row],[Precio Unitario]]*Cocina[[#This Row],[Cantidad Ordenada]]</f>
        <v>120</v>
      </c>
      <c r="J1553">
        <f>(Cocina[[#This Row],[Precio Unitario]]-Cocina[[#This Row],[Costo Unitario]])*Cocina[[#This Row],[Cantidad Ordenada]]</f>
        <v>45</v>
      </c>
      <c r="K1553" s="4">
        <f>Cocina[[#This Row],[Ganancia neta]]/_xlfn.XLOOKUP(Cocina[[#This Row],[Número de Orden]],Sala[Número de Orden],Sala[Monto total],"fracaso",0,1)</f>
        <v>0.24725274725274726</v>
      </c>
      <c r="L1553" t="s">
        <v>607</v>
      </c>
    </row>
    <row r="1554" spans="1:12" x14ac:dyDescent="0.25">
      <c r="A1554">
        <v>631</v>
      </c>
      <c r="B1554">
        <v>6</v>
      </c>
      <c r="C1554" t="s">
        <v>203</v>
      </c>
      <c r="D1554" t="s">
        <v>630</v>
      </c>
      <c r="E1554">
        <v>13</v>
      </c>
      <c r="F1554">
        <v>22</v>
      </c>
      <c r="G1554">
        <v>3</v>
      </c>
      <c r="H1554">
        <v>46</v>
      </c>
      <c r="I1554">
        <f>Cocina[[#This Row],[Precio Unitario]]*Cocina[[#This Row],[Cantidad Ordenada]]</f>
        <v>66</v>
      </c>
      <c r="J1554">
        <f>(Cocina[[#This Row],[Precio Unitario]]-Cocina[[#This Row],[Costo Unitario]])*Cocina[[#This Row],[Cantidad Ordenada]]</f>
        <v>27</v>
      </c>
      <c r="K1554" s="4">
        <f>Cocina[[#This Row],[Ganancia neta]]/_xlfn.XLOOKUP(Cocina[[#This Row],[Número de Orden]],Sala[Número de Orden],Sala[Monto total],"fracaso",0,1)</f>
        <v>0.40909090909090912</v>
      </c>
      <c r="L1554" t="s">
        <v>607</v>
      </c>
    </row>
    <row r="1555" spans="1:12" x14ac:dyDescent="0.25">
      <c r="A1555">
        <v>632</v>
      </c>
      <c r="B1555">
        <v>16</v>
      </c>
      <c r="C1555" t="s">
        <v>247</v>
      </c>
      <c r="D1555" t="s">
        <v>629</v>
      </c>
      <c r="E1555">
        <v>19</v>
      </c>
      <c r="F1555">
        <v>32</v>
      </c>
      <c r="G1555">
        <v>3</v>
      </c>
      <c r="H1555">
        <v>41</v>
      </c>
      <c r="I1555">
        <f>Cocina[[#This Row],[Precio Unitario]]*Cocina[[#This Row],[Cantidad Ordenada]]</f>
        <v>96</v>
      </c>
      <c r="J1555">
        <f>(Cocina[[#This Row],[Precio Unitario]]-Cocina[[#This Row],[Costo Unitario]])*Cocina[[#This Row],[Cantidad Ordenada]]</f>
        <v>39</v>
      </c>
      <c r="K1555" s="4">
        <f>Cocina[[#This Row],[Ganancia neta]]/_xlfn.XLOOKUP(Cocina[[#This Row],[Número de Orden]],Sala[Número de Orden],Sala[Monto total],"fracaso",0,1)</f>
        <v>0.30232558139534882</v>
      </c>
      <c r="L1555" t="s">
        <v>608</v>
      </c>
    </row>
    <row r="1556" spans="1:12" x14ac:dyDescent="0.25">
      <c r="A1556">
        <v>632</v>
      </c>
      <c r="B1556">
        <v>16</v>
      </c>
      <c r="C1556" t="s">
        <v>261</v>
      </c>
      <c r="D1556" t="s">
        <v>625</v>
      </c>
      <c r="E1556">
        <v>20</v>
      </c>
      <c r="F1556">
        <v>33</v>
      </c>
      <c r="G1556">
        <v>1</v>
      </c>
      <c r="H1556">
        <v>47</v>
      </c>
      <c r="I1556">
        <f>Cocina[[#This Row],[Precio Unitario]]*Cocina[[#This Row],[Cantidad Ordenada]]</f>
        <v>33</v>
      </c>
      <c r="J1556">
        <f>(Cocina[[#This Row],[Precio Unitario]]-Cocina[[#This Row],[Costo Unitario]])*Cocina[[#This Row],[Cantidad Ordenada]]</f>
        <v>13</v>
      </c>
      <c r="K1556" s="4">
        <f>Cocina[[#This Row],[Ganancia neta]]/_xlfn.XLOOKUP(Cocina[[#This Row],[Número de Orden]],Sala[Número de Orden],Sala[Monto total],"fracaso",0,1)</f>
        <v>0.10077519379844961</v>
      </c>
      <c r="L1556" t="s">
        <v>607</v>
      </c>
    </row>
    <row r="1557" spans="1:12" x14ac:dyDescent="0.25">
      <c r="A1557">
        <v>633</v>
      </c>
      <c r="B1557">
        <v>16</v>
      </c>
      <c r="C1557" t="s">
        <v>68</v>
      </c>
      <c r="D1557" t="s">
        <v>619</v>
      </c>
      <c r="E1557">
        <v>18</v>
      </c>
      <c r="F1557">
        <v>30</v>
      </c>
      <c r="G1557">
        <v>3</v>
      </c>
      <c r="H1557">
        <v>10</v>
      </c>
      <c r="I1557">
        <f>Cocina[[#This Row],[Precio Unitario]]*Cocina[[#This Row],[Cantidad Ordenada]]</f>
        <v>90</v>
      </c>
      <c r="J1557">
        <f>(Cocina[[#This Row],[Precio Unitario]]-Cocina[[#This Row],[Costo Unitario]])*Cocina[[#This Row],[Cantidad Ordenada]]</f>
        <v>36</v>
      </c>
      <c r="K1557" s="4">
        <f>Cocina[[#This Row],[Ganancia neta]]/_xlfn.XLOOKUP(Cocina[[#This Row],[Número de Orden]],Sala[Número de Orden],Sala[Monto total],"fracaso",0,1)</f>
        <v>0.15254237288135594</v>
      </c>
      <c r="L1557" t="s">
        <v>607</v>
      </c>
    </row>
    <row r="1558" spans="1:12" x14ac:dyDescent="0.25">
      <c r="A1558">
        <v>633</v>
      </c>
      <c r="B1558">
        <v>16</v>
      </c>
      <c r="C1558" t="s">
        <v>158</v>
      </c>
      <c r="D1558" t="s">
        <v>617</v>
      </c>
      <c r="E1558">
        <v>14</v>
      </c>
      <c r="F1558">
        <v>24</v>
      </c>
      <c r="G1558">
        <v>2</v>
      </c>
      <c r="H1558">
        <v>51</v>
      </c>
      <c r="I1558">
        <f>Cocina[[#This Row],[Precio Unitario]]*Cocina[[#This Row],[Cantidad Ordenada]]</f>
        <v>48</v>
      </c>
      <c r="J1558">
        <f>(Cocina[[#This Row],[Precio Unitario]]-Cocina[[#This Row],[Costo Unitario]])*Cocina[[#This Row],[Cantidad Ordenada]]</f>
        <v>20</v>
      </c>
      <c r="K1558" s="4">
        <f>Cocina[[#This Row],[Ganancia neta]]/_xlfn.XLOOKUP(Cocina[[#This Row],[Número de Orden]],Sala[Número de Orden],Sala[Monto total],"fracaso",0,1)</f>
        <v>8.4745762711864403E-2</v>
      </c>
      <c r="L1558" t="s">
        <v>608</v>
      </c>
    </row>
    <row r="1559" spans="1:12" x14ac:dyDescent="0.25">
      <c r="A1559">
        <v>633</v>
      </c>
      <c r="B1559">
        <v>16</v>
      </c>
      <c r="C1559" t="s">
        <v>203</v>
      </c>
      <c r="D1559" t="s">
        <v>630</v>
      </c>
      <c r="E1559">
        <v>13</v>
      </c>
      <c r="F1559">
        <v>22</v>
      </c>
      <c r="G1559">
        <v>2</v>
      </c>
      <c r="H1559">
        <v>34</v>
      </c>
      <c r="I1559">
        <f>Cocina[[#This Row],[Precio Unitario]]*Cocina[[#This Row],[Cantidad Ordenada]]</f>
        <v>44</v>
      </c>
      <c r="J1559">
        <f>(Cocina[[#This Row],[Precio Unitario]]-Cocina[[#This Row],[Costo Unitario]])*Cocina[[#This Row],[Cantidad Ordenada]]</f>
        <v>18</v>
      </c>
      <c r="K1559" s="4">
        <f>Cocina[[#This Row],[Ganancia neta]]/_xlfn.XLOOKUP(Cocina[[#This Row],[Número de Orden]],Sala[Número de Orden],Sala[Monto total],"fracaso",0,1)</f>
        <v>7.6271186440677971E-2</v>
      </c>
      <c r="L1559" t="s">
        <v>607</v>
      </c>
    </row>
    <row r="1560" spans="1:12" x14ac:dyDescent="0.25">
      <c r="A1560">
        <v>633</v>
      </c>
      <c r="B1560">
        <v>16</v>
      </c>
      <c r="C1560" t="s">
        <v>79</v>
      </c>
      <c r="D1560" t="s">
        <v>635</v>
      </c>
      <c r="E1560">
        <v>10</v>
      </c>
      <c r="F1560">
        <v>18</v>
      </c>
      <c r="G1560">
        <v>3</v>
      </c>
      <c r="H1560">
        <v>54</v>
      </c>
      <c r="I1560">
        <f>Cocina[[#This Row],[Precio Unitario]]*Cocina[[#This Row],[Cantidad Ordenada]]</f>
        <v>54</v>
      </c>
      <c r="J1560">
        <f>(Cocina[[#This Row],[Precio Unitario]]-Cocina[[#This Row],[Costo Unitario]])*Cocina[[#This Row],[Cantidad Ordenada]]</f>
        <v>24</v>
      </c>
      <c r="K1560" s="4">
        <f>Cocina[[#This Row],[Ganancia neta]]/_xlfn.XLOOKUP(Cocina[[#This Row],[Número de Orden]],Sala[Número de Orden],Sala[Monto total],"fracaso",0,1)</f>
        <v>0.10169491525423729</v>
      </c>
      <c r="L1560" t="s">
        <v>608</v>
      </c>
    </row>
    <row r="1561" spans="1:12" x14ac:dyDescent="0.25">
      <c r="A1561">
        <v>634</v>
      </c>
      <c r="B1561">
        <v>2</v>
      </c>
      <c r="C1561" t="s">
        <v>203</v>
      </c>
      <c r="D1561" t="s">
        <v>630</v>
      </c>
      <c r="E1561">
        <v>13</v>
      </c>
      <c r="F1561">
        <v>22</v>
      </c>
      <c r="G1561">
        <v>2</v>
      </c>
      <c r="H1561">
        <v>25</v>
      </c>
      <c r="I1561">
        <f>Cocina[[#This Row],[Precio Unitario]]*Cocina[[#This Row],[Cantidad Ordenada]]</f>
        <v>44</v>
      </c>
      <c r="J1561">
        <f>(Cocina[[#This Row],[Precio Unitario]]-Cocina[[#This Row],[Costo Unitario]])*Cocina[[#This Row],[Cantidad Ordenada]]</f>
        <v>18</v>
      </c>
      <c r="K1561" s="4">
        <f>Cocina[[#This Row],[Ganancia neta]]/_xlfn.XLOOKUP(Cocina[[#This Row],[Número de Orden]],Sala[Número de Orden],Sala[Monto total],"fracaso",0,1)</f>
        <v>5.232558139534884E-2</v>
      </c>
      <c r="L1561" t="s">
        <v>607</v>
      </c>
    </row>
    <row r="1562" spans="1:12" x14ac:dyDescent="0.25">
      <c r="A1562">
        <v>634</v>
      </c>
      <c r="B1562">
        <v>2</v>
      </c>
      <c r="C1562" t="s">
        <v>48</v>
      </c>
      <c r="D1562" t="s">
        <v>622</v>
      </c>
      <c r="E1562">
        <v>25</v>
      </c>
      <c r="F1562">
        <v>40</v>
      </c>
      <c r="G1562">
        <v>3</v>
      </c>
      <c r="H1562">
        <v>38</v>
      </c>
      <c r="I1562">
        <f>Cocina[[#This Row],[Precio Unitario]]*Cocina[[#This Row],[Cantidad Ordenada]]</f>
        <v>120</v>
      </c>
      <c r="J1562">
        <f>(Cocina[[#This Row],[Precio Unitario]]-Cocina[[#This Row],[Costo Unitario]])*Cocina[[#This Row],[Cantidad Ordenada]]</f>
        <v>45</v>
      </c>
      <c r="K1562" s="4">
        <f>Cocina[[#This Row],[Ganancia neta]]/_xlfn.XLOOKUP(Cocina[[#This Row],[Número de Orden]],Sala[Número de Orden],Sala[Monto total],"fracaso",0,1)</f>
        <v>0.1308139534883721</v>
      </c>
      <c r="L1562" t="s">
        <v>608</v>
      </c>
    </row>
    <row r="1563" spans="1:12" x14ac:dyDescent="0.25">
      <c r="A1563">
        <v>634</v>
      </c>
      <c r="B1563">
        <v>2</v>
      </c>
      <c r="C1563" t="s">
        <v>122</v>
      </c>
      <c r="D1563" t="s">
        <v>637</v>
      </c>
      <c r="E1563">
        <v>15</v>
      </c>
      <c r="F1563">
        <v>25</v>
      </c>
      <c r="G1563">
        <v>3</v>
      </c>
      <c r="H1563">
        <v>43</v>
      </c>
      <c r="I1563">
        <f>Cocina[[#This Row],[Precio Unitario]]*Cocina[[#This Row],[Cantidad Ordenada]]</f>
        <v>75</v>
      </c>
      <c r="J1563">
        <f>(Cocina[[#This Row],[Precio Unitario]]-Cocina[[#This Row],[Costo Unitario]])*Cocina[[#This Row],[Cantidad Ordenada]]</f>
        <v>30</v>
      </c>
      <c r="K1563" s="4">
        <f>Cocina[[#This Row],[Ganancia neta]]/_xlfn.XLOOKUP(Cocina[[#This Row],[Número de Orden]],Sala[Número de Orden],Sala[Monto total],"fracaso",0,1)</f>
        <v>8.7209302325581398E-2</v>
      </c>
      <c r="L1563" t="s">
        <v>608</v>
      </c>
    </row>
    <row r="1564" spans="1:12" x14ac:dyDescent="0.25">
      <c r="A1564">
        <v>634</v>
      </c>
      <c r="B1564">
        <v>2</v>
      </c>
      <c r="C1564" t="s">
        <v>26</v>
      </c>
      <c r="D1564" t="s">
        <v>628</v>
      </c>
      <c r="E1564">
        <v>21</v>
      </c>
      <c r="F1564">
        <v>35</v>
      </c>
      <c r="G1564">
        <v>3</v>
      </c>
      <c r="H1564">
        <v>51</v>
      </c>
      <c r="I1564">
        <f>Cocina[[#This Row],[Precio Unitario]]*Cocina[[#This Row],[Cantidad Ordenada]]</f>
        <v>105</v>
      </c>
      <c r="J1564">
        <f>(Cocina[[#This Row],[Precio Unitario]]-Cocina[[#This Row],[Costo Unitario]])*Cocina[[#This Row],[Cantidad Ordenada]]</f>
        <v>42</v>
      </c>
      <c r="K1564" s="4">
        <f>Cocina[[#This Row],[Ganancia neta]]/_xlfn.XLOOKUP(Cocina[[#This Row],[Número de Orden]],Sala[Número de Orden],Sala[Monto total],"fracaso",0,1)</f>
        <v>0.12209302325581395</v>
      </c>
      <c r="L1564" t="s">
        <v>607</v>
      </c>
    </row>
    <row r="1565" spans="1:12" x14ac:dyDescent="0.25">
      <c r="A1565">
        <v>635</v>
      </c>
      <c r="B1565">
        <v>5</v>
      </c>
      <c r="C1565" t="s">
        <v>38</v>
      </c>
      <c r="D1565" t="s">
        <v>624</v>
      </c>
      <c r="E1565">
        <v>17</v>
      </c>
      <c r="F1565">
        <v>29</v>
      </c>
      <c r="G1565">
        <v>2</v>
      </c>
      <c r="H1565">
        <v>25</v>
      </c>
      <c r="I1565">
        <f>Cocina[[#This Row],[Precio Unitario]]*Cocina[[#This Row],[Cantidad Ordenada]]</f>
        <v>58</v>
      </c>
      <c r="J1565">
        <f>(Cocina[[#This Row],[Precio Unitario]]-Cocina[[#This Row],[Costo Unitario]])*Cocina[[#This Row],[Cantidad Ordenada]]</f>
        <v>24</v>
      </c>
      <c r="K1565" s="4">
        <f>Cocina[[#This Row],[Ganancia neta]]/_xlfn.XLOOKUP(Cocina[[#This Row],[Número de Orden]],Sala[Número de Orden],Sala[Monto total],"fracaso",0,1)</f>
        <v>0.41379310344827586</v>
      </c>
      <c r="L1565" t="s">
        <v>608</v>
      </c>
    </row>
    <row r="1566" spans="1:12" x14ac:dyDescent="0.25">
      <c r="A1566">
        <v>636</v>
      </c>
      <c r="B1566">
        <v>14</v>
      </c>
      <c r="C1566" t="s">
        <v>158</v>
      </c>
      <c r="D1566" t="s">
        <v>617</v>
      </c>
      <c r="E1566">
        <v>14</v>
      </c>
      <c r="F1566">
        <v>24</v>
      </c>
      <c r="G1566">
        <v>2</v>
      </c>
      <c r="H1566">
        <v>45</v>
      </c>
      <c r="I1566">
        <f>Cocina[[#This Row],[Precio Unitario]]*Cocina[[#This Row],[Cantidad Ordenada]]</f>
        <v>48</v>
      </c>
      <c r="J1566">
        <f>(Cocina[[#This Row],[Precio Unitario]]-Cocina[[#This Row],[Costo Unitario]])*Cocina[[#This Row],[Cantidad Ordenada]]</f>
        <v>20</v>
      </c>
      <c r="K1566" s="4">
        <f>Cocina[[#This Row],[Ganancia neta]]/_xlfn.XLOOKUP(Cocina[[#This Row],[Número de Orden]],Sala[Número de Orden],Sala[Monto total],"fracaso",0,1)</f>
        <v>0.15873015873015872</v>
      </c>
      <c r="L1566" t="s">
        <v>607</v>
      </c>
    </row>
    <row r="1567" spans="1:12" x14ac:dyDescent="0.25">
      <c r="A1567">
        <v>636</v>
      </c>
      <c r="B1567">
        <v>14</v>
      </c>
      <c r="C1567" t="s">
        <v>112</v>
      </c>
      <c r="D1567" t="s">
        <v>627</v>
      </c>
      <c r="E1567">
        <v>11</v>
      </c>
      <c r="F1567">
        <v>19</v>
      </c>
      <c r="G1567">
        <v>3</v>
      </c>
      <c r="H1567">
        <v>54</v>
      </c>
      <c r="I1567">
        <f>Cocina[[#This Row],[Precio Unitario]]*Cocina[[#This Row],[Cantidad Ordenada]]</f>
        <v>57</v>
      </c>
      <c r="J1567">
        <f>(Cocina[[#This Row],[Precio Unitario]]-Cocina[[#This Row],[Costo Unitario]])*Cocina[[#This Row],[Cantidad Ordenada]]</f>
        <v>24</v>
      </c>
      <c r="K1567" s="4">
        <f>Cocina[[#This Row],[Ganancia neta]]/_xlfn.XLOOKUP(Cocina[[#This Row],[Número de Orden]],Sala[Número de Orden],Sala[Monto total],"fracaso",0,1)</f>
        <v>0.19047619047619047</v>
      </c>
      <c r="L1567" t="s">
        <v>608</v>
      </c>
    </row>
    <row r="1568" spans="1:12" x14ac:dyDescent="0.25">
      <c r="A1568">
        <v>636</v>
      </c>
      <c r="B1568">
        <v>14</v>
      </c>
      <c r="C1568" t="s">
        <v>70</v>
      </c>
      <c r="D1568" t="s">
        <v>634</v>
      </c>
      <c r="E1568">
        <v>13</v>
      </c>
      <c r="F1568">
        <v>21</v>
      </c>
      <c r="G1568">
        <v>1</v>
      </c>
      <c r="H1568">
        <v>52</v>
      </c>
      <c r="I1568">
        <f>Cocina[[#This Row],[Precio Unitario]]*Cocina[[#This Row],[Cantidad Ordenada]]</f>
        <v>21</v>
      </c>
      <c r="J1568">
        <f>(Cocina[[#This Row],[Precio Unitario]]-Cocina[[#This Row],[Costo Unitario]])*Cocina[[#This Row],[Cantidad Ordenada]]</f>
        <v>8</v>
      </c>
      <c r="K1568" s="4">
        <f>Cocina[[#This Row],[Ganancia neta]]/_xlfn.XLOOKUP(Cocina[[#This Row],[Número de Orden]],Sala[Número de Orden],Sala[Monto total],"fracaso",0,1)</f>
        <v>6.3492063492063489E-2</v>
      </c>
      <c r="L1568" t="s">
        <v>608</v>
      </c>
    </row>
    <row r="1569" spans="1:12" x14ac:dyDescent="0.25">
      <c r="A1569">
        <v>637</v>
      </c>
      <c r="B1569">
        <v>6</v>
      </c>
      <c r="C1569" t="s">
        <v>261</v>
      </c>
      <c r="D1569" t="s">
        <v>625</v>
      </c>
      <c r="E1569">
        <v>20</v>
      </c>
      <c r="F1569">
        <v>33</v>
      </c>
      <c r="G1569">
        <v>1</v>
      </c>
      <c r="H1569">
        <v>23</v>
      </c>
      <c r="I1569">
        <f>Cocina[[#This Row],[Precio Unitario]]*Cocina[[#This Row],[Cantidad Ordenada]]</f>
        <v>33</v>
      </c>
      <c r="J1569">
        <f>(Cocina[[#This Row],[Precio Unitario]]-Cocina[[#This Row],[Costo Unitario]])*Cocina[[#This Row],[Cantidad Ordenada]]</f>
        <v>13</v>
      </c>
      <c r="K1569" s="4">
        <f>Cocina[[#This Row],[Ganancia neta]]/_xlfn.XLOOKUP(Cocina[[#This Row],[Número de Orden]],Sala[Número de Orden],Sala[Monto total],"fracaso",0,1)</f>
        <v>0.1111111111111111</v>
      </c>
      <c r="L1569" t="s">
        <v>608</v>
      </c>
    </row>
    <row r="1570" spans="1:12" x14ac:dyDescent="0.25">
      <c r="A1570">
        <v>637</v>
      </c>
      <c r="B1570">
        <v>6</v>
      </c>
      <c r="C1570" t="s">
        <v>55</v>
      </c>
      <c r="D1570" t="s">
        <v>631</v>
      </c>
      <c r="E1570">
        <v>20</v>
      </c>
      <c r="F1570">
        <v>34</v>
      </c>
      <c r="G1570">
        <v>1</v>
      </c>
      <c r="H1570">
        <v>6</v>
      </c>
      <c r="I1570">
        <f>Cocina[[#This Row],[Precio Unitario]]*Cocina[[#This Row],[Cantidad Ordenada]]</f>
        <v>34</v>
      </c>
      <c r="J1570">
        <f>(Cocina[[#This Row],[Precio Unitario]]-Cocina[[#This Row],[Costo Unitario]])*Cocina[[#This Row],[Cantidad Ordenada]]</f>
        <v>14</v>
      </c>
      <c r="K1570" s="4">
        <f>Cocina[[#This Row],[Ganancia neta]]/_xlfn.XLOOKUP(Cocina[[#This Row],[Número de Orden]],Sala[Número de Orden],Sala[Monto total],"fracaso",0,1)</f>
        <v>0.11965811965811966</v>
      </c>
      <c r="L1570" t="s">
        <v>608</v>
      </c>
    </row>
    <row r="1571" spans="1:12" x14ac:dyDescent="0.25">
      <c r="A1571">
        <v>637</v>
      </c>
      <c r="B1571">
        <v>6</v>
      </c>
      <c r="C1571" t="s">
        <v>122</v>
      </c>
      <c r="D1571" t="s">
        <v>637</v>
      </c>
      <c r="E1571">
        <v>15</v>
      </c>
      <c r="F1571">
        <v>25</v>
      </c>
      <c r="G1571">
        <v>2</v>
      </c>
      <c r="H1571">
        <v>32</v>
      </c>
      <c r="I1571">
        <f>Cocina[[#This Row],[Precio Unitario]]*Cocina[[#This Row],[Cantidad Ordenada]]</f>
        <v>50</v>
      </c>
      <c r="J1571">
        <f>(Cocina[[#This Row],[Precio Unitario]]-Cocina[[#This Row],[Costo Unitario]])*Cocina[[#This Row],[Cantidad Ordenada]]</f>
        <v>20</v>
      </c>
      <c r="K1571" s="4">
        <f>Cocina[[#This Row],[Ganancia neta]]/_xlfn.XLOOKUP(Cocina[[#This Row],[Número de Orden]],Sala[Número de Orden],Sala[Monto total],"fracaso",0,1)</f>
        <v>0.17094017094017094</v>
      </c>
      <c r="L1571" t="s">
        <v>607</v>
      </c>
    </row>
    <row r="1572" spans="1:12" x14ac:dyDescent="0.25">
      <c r="A1572">
        <v>638</v>
      </c>
      <c r="B1572">
        <v>16</v>
      </c>
      <c r="C1572" t="s">
        <v>68</v>
      </c>
      <c r="D1572" t="s">
        <v>619</v>
      </c>
      <c r="E1572">
        <v>18</v>
      </c>
      <c r="F1572">
        <v>30</v>
      </c>
      <c r="G1572">
        <v>3</v>
      </c>
      <c r="H1572">
        <v>44</v>
      </c>
      <c r="I1572">
        <f>Cocina[[#This Row],[Precio Unitario]]*Cocina[[#This Row],[Cantidad Ordenada]]</f>
        <v>90</v>
      </c>
      <c r="J1572">
        <f>(Cocina[[#This Row],[Precio Unitario]]-Cocina[[#This Row],[Costo Unitario]])*Cocina[[#This Row],[Cantidad Ordenada]]</f>
        <v>36</v>
      </c>
      <c r="K1572" s="4">
        <f>Cocina[[#This Row],[Ganancia neta]]/_xlfn.XLOOKUP(Cocina[[#This Row],[Número de Orden]],Sala[Número de Orden],Sala[Monto total],"fracaso",0,1)</f>
        <v>0.4</v>
      </c>
      <c r="L1572" t="s">
        <v>607</v>
      </c>
    </row>
    <row r="1573" spans="1:12" x14ac:dyDescent="0.25">
      <c r="A1573">
        <v>639</v>
      </c>
      <c r="B1573">
        <v>8</v>
      </c>
      <c r="C1573" t="s">
        <v>155</v>
      </c>
      <c r="D1573" t="s">
        <v>636</v>
      </c>
      <c r="E1573">
        <v>15</v>
      </c>
      <c r="F1573">
        <v>26</v>
      </c>
      <c r="G1573">
        <v>2</v>
      </c>
      <c r="H1573">
        <v>52</v>
      </c>
      <c r="I1573">
        <f>Cocina[[#This Row],[Precio Unitario]]*Cocina[[#This Row],[Cantidad Ordenada]]</f>
        <v>52</v>
      </c>
      <c r="J1573">
        <f>(Cocina[[#This Row],[Precio Unitario]]-Cocina[[#This Row],[Costo Unitario]])*Cocina[[#This Row],[Cantidad Ordenada]]</f>
        <v>22</v>
      </c>
      <c r="K1573" s="4">
        <f>Cocina[[#This Row],[Ganancia neta]]/_xlfn.XLOOKUP(Cocina[[#This Row],[Número de Orden]],Sala[Número de Orden],Sala[Monto total],"fracaso",0,1)</f>
        <v>0.14473684210526316</v>
      </c>
      <c r="L1573" t="s">
        <v>607</v>
      </c>
    </row>
    <row r="1574" spans="1:12" x14ac:dyDescent="0.25">
      <c r="A1574">
        <v>639</v>
      </c>
      <c r="B1574">
        <v>8</v>
      </c>
      <c r="C1574" t="s">
        <v>116</v>
      </c>
      <c r="D1574" t="s">
        <v>620</v>
      </c>
      <c r="E1574">
        <v>19</v>
      </c>
      <c r="F1574">
        <v>31</v>
      </c>
      <c r="G1574">
        <v>2</v>
      </c>
      <c r="H1574">
        <v>29</v>
      </c>
      <c r="I1574">
        <f>Cocina[[#This Row],[Precio Unitario]]*Cocina[[#This Row],[Cantidad Ordenada]]</f>
        <v>62</v>
      </c>
      <c r="J1574">
        <f>(Cocina[[#This Row],[Precio Unitario]]-Cocina[[#This Row],[Costo Unitario]])*Cocina[[#This Row],[Cantidad Ordenada]]</f>
        <v>24</v>
      </c>
      <c r="K1574" s="4">
        <f>Cocina[[#This Row],[Ganancia neta]]/_xlfn.XLOOKUP(Cocina[[#This Row],[Número de Orden]],Sala[Número de Orden],Sala[Monto total],"fracaso",0,1)</f>
        <v>0.15789473684210525</v>
      </c>
      <c r="L1574" t="s">
        <v>607</v>
      </c>
    </row>
    <row r="1575" spans="1:12" x14ac:dyDescent="0.25">
      <c r="A1575">
        <v>639</v>
      </c>
      <c r="B1575">
        <v>8</v>
      </c>
      <c r="C1575" t="s">
        <v>112</v>
      </c>
      <c r="D1575" t="s">
        <v>627</v>
      </c>
      <c r="E1575">
        <v>11</v>
      </c>
      <c r="F1575">
        <v>19</v>
      </c>
      <c r="G1575">
        <v>2</v>
      </c>
      <c r="H1575">
        <v>55</v>
      </c>
      <c r="I1575">
        <f>Cocina[[#This Row],[Precio Unitario]]*Cocina[[#This Row],[Cantidad Ordenada]]</f>
        <v>38</v>
      </c>
      <c r="J1575">
        <f>(Cocina[[#This Row],[Precio Unitario]]-Cocina[[#This Row],[Costo Unitario]])*Cocina[[#This Row],[Cantidad Ordenada]]</f>
        <v>16</v>
      </c>
      <c r="K1575" s="4">
        <f>Cocina[[#This Row],[Ganancia neta]]/_xlfn.XLOOKUP(Cocina[[#This Row],[Número de Orden]],Sala[Número de Orden],Sala[Monto total],"fracaso",0,1)</f>
        <v>0.10526315789473684</v>
      </c>
      <c r="L1575" t="s">
        <v>607</v>
      </c>
    </row>
    <row r="1576" spans="1:12" x14ac:dyDescent="0.25">
      <c r="A1576">
        <v>640</v>
      </c>
      <c r="B1576">
        <v>14</v>
      </c>
      <c r="C1576" t="s">
        <v>155</v>
      </c>
      <c r="D1576" t="s">
        <v>636</v>
      </c>
      <c r="E1576">
        <v>15</v>
      </c>
      <c r="F1576">
        <v>26</v>
      </c>
      <c r="G1576">
        <v>3</v>
      </c>
      <c r="H1576">
        <v>7</v>
      </c>
      <c r="I1576">
        <f>Cocina[[#This Row],[Precio Unitario]]*Cocina[[#This Row],[Cantidad Ordenada]]</f>
        <v>78</v>
      </c>
      <c r="J1576">
        <f>(Cocina[[#This Row],[Precio Unitario]]-Cocina[[#This Row],[Costo Unitario]])*Cocina[[#This Row],[Cantidad Ordenada]]</f>
        <v>33</v>
      </c>
      <c r="K1576" s="4">
        <f>Cocina[[#This Row],[Ganancia neta]]/_xlfn.XLOOKUP(Cocina[[#This Row],[Número de Orden]],Sala[Número de Orden],Sala[Monto total],"fracaso",0,1)</f>
        <v>0.15068493150684931</v>
      </c>
      <c r="L1576" t="s">
        <v>608</v>
      </c>
    </row>
    <row r="1577" spans="1:12" x14ac:dyDescent="0.25">
      <c r="A1577">
        <v>640</v>
      </c>
      <c r="B1577">
        <v>14</v>
      </c>
      <c r="C1577" t="s">
        <v>70</v>
      </c>
      <c r="D1577" t="s">
        <v>634</v>
      </c>
      <c r="E1577">
        <v>13</v>
      </c>
      <c r="F1577">
        <v>21</v>
      </c>
      <c r="G1577">
        <v>2</v>
      </c>
      <c r="H1577">
        <v>12</v>
      </c>
      <c r="I1577">
        <f>Cocina[[#This Row],[Precio Unitario]]*Cocina[[#This Row],[Cantidad Ordenada]]</f>
        <v>42</v>
      </c>
      <c r="J1577">
        <f>(Cocina[[#This Row],[Precio Unitario]]-Cocina[[#This Row],[Costo Unitario]])*Cocina[[#This Row],[Cantidad Ordenada]]</f>
        <v>16</v>
      </c>
      <c r="K1577" s="4">
        <f>Cocina[[#This Row],[Ganancia neta]]/_xlfn.XLOOKUP(Cocina[[#This Row],[Número de Orden]],Sala[Número de Orden],Sala[Monto total],"fracaso",0,1)</f>
        <v>7.3059360730593603E-2</v>
      </c>
      <c r="L1577" t="s">
        <v>607</v>
      </c>
    </row>
    <row r="1578" spans="1:12" x14ac:dyDescent="0.25">
      <c r="A1578">
        <v>640</v>
      </c>
      <c r="B1578">
        <v>14</v>
      </c>
      <c r="C1578" t="s">
        <v>261</v>
      </c>
      <c r="D1578" t="s">
        <v>625</v>
      </c>
      <c r="E1578">
        <v>20</v>
      </c>
      <c r="F1578">
        <v>33</v>
      </c>
      <c r="G1578">
        <v>3</v>
      </c>
      <c r="H1578">
        <v>56</v>
      </c>
      <c r="I1578">
        <f>Cocina[[#This Row],[Precio Unitario]]*Cocina[[#This Row],[Cantidad Ordenada]]</f>
        <v>99</v>
      </c>
      <c r="J1578">
        <f>(Cocina[[#This Row],[Precio Unitario]]-Cocina[[#This Row],[Costo Unitario]])*Cocina[[#This Row],[Cantidad Ordenada]]</f>
        <v>39</v>
      </c>
      <c r="K1578" s="4">
        <f>Cocina[[#This Row],[Ganancia neta]]/_xlfn.XLOOKUP(Cocina[[#This Row],[Número de Orden]],Sala[Número de Orden],Sala[Monto total],"fracaso",0,1)</f>
        <v>0.17808219178082191</v>
      </c>
      <c r="L1578" t="s">
        <v>608</v>
      </c>
    </row>
    <row r="1579" spans="1:12" x14ac:dyDescent="0.25">
      <c r="A1579">
        <v>641</v>
      </c>
      <c r="B1579">
        <v>2</v>
      </c>
      <c r="C1579" t="s">
        <v>38</v>
      </c>
      <c r="D1579" t="s">
        <v>624</v>
      </c>
      <c r="E1579">
        <v>17</v>
      </c>
      <c r="F1579">
        <v>29</v>
      </c>
      <c r="G1579">
        <v>3</v>
      </c>
      <c r="H1579">
        <v>17</v>
      </c>
      <c r="I1579">
        <f>Cocina[[#This Row],[Precio Unitario]]*Cocina[[#This Row],[Cantidad Ordenada]]</f>
        <v>87</v>
      </c>
      <c r="J1579">
        <f>(Cocina[[#This Row],[Precio Unitario]]-Cocina[[#This Row],[Costo Unitario]])*Cocina[[#This Row],[Cantidad Ordenada]]</f>
        <v>36</v>
      </c>
      <c r="K1579" s="4">
        <f>Cocina[[#This Row],[Ganancia neta]]/_xlfn.XLOOKUP(Cocina[[#This Row],[Número de Orden]],Sala[Número de Orden],Sala[Monto total],"fracaso",0,1)</f>
        <v>0.17307692307692307</v>
      </c>
      <c r="L1579" t="s">
        <v>607</v>
      </c>
    </row>
    <row r="1580" spans="1:12" x14ac:dyDescent="0.25">
      <c r="A1580">
        <v>641</v>
      </c>
      <c r="B1580">
        <v>2</v>
      </c>
      <c r="C1580" t="s">
        <v>122</v>
      </c>
      <c r="D1580" t="s">
        <v>637</v>
      </c>
      <c r="E1580">
        <v>15</v>
      </c>
      <c r="F1580">
        <v>25</v>
      </c>
      <c r="G1580">
        <v>3</v>
      </c>
      <c r="H1580">
        <v>28</v>
      </c>
      <c r="I1580">
        <f>Cocina[[#This Row],[Precio Unitario]]*Cocina[[#This Row],[Cantidad Ordenada]]</f>
        <v>75</v>
      </c>
      <c r="J1580">
        <f>(Cocina[[#This Row],[Precio Unitario]]-Cocina[[#This Row],[Costo Unitario]])*Cocina[[#This Row],[Cantidad Ordenada]]</f>
        <v>30</v>
      </c>
      <c r="K1580" s="4">
        <f>Cocina[[#This Row],[Ganancia neta]]/_xlfn.XLOOKUP(Cocina[[#This Row],[Número de Orden]],Sala[Número de Orden],Sala[Monto total],"fracaso",0,1)</f>
        <v>0.14423076923076922</v>
      </c>
      <c r="L1580" t="s">
        <v>608</v>
      </c>
    </row>
    <row r="1581" spans="1:12" x14ac:dyDescent="0.25">
      <c r="A1581">
        <v>641</v>
      </c>
      <c r="B1581">
        <v>2</v>
      </c>
      <c r="C1581" t="s">
        <v>200</v>
      </c>
      <c r="D1581" t="s">
        <v>633</v>
      </c>
      <c r="E1581">
        <v>14</v>
      </c>
      <c r="F1581">
        <v>23</v>
      </c>
      <c r="G1581">
        <v>2</v>
      </c>
      <c r="H1581">
        <v>29</v>
      </c>
      <c r="I1581">
        <f>Cocina[[#This Row],[Precio Unitario]]*Cocina[[#This Row],[Cantidad Ordenada]]</f>
        <v>46</v>
      </c>
      <c r="J1581">
        <f>(Cocina[[#This Row],[Precio Unitario]]-Cocina[[#This Row],[Costo Unitario]])*Cocina[[#This Row],[Cantidad Ordenada]]</f>
        <v>18</v>
      </c>
      <c r="K1581" s="4">
        <f>Cocina[[#This Row],[Ganancia neta]]/_xlfn.XLOOKUP(Cocina[[#This Row],[Número de Orden]],Sala[Número de Orden],Sala[Monto total],"fracaso",0,1)</f>
        <v>8.6538461538461536E-2</v>
      </c>
      <c r="L1581" t="s">
        <v>607</v>
      </c>
    </row>
    <row r="1582" spans="1:12" x14ac:dyDescent="0.25">
      <c r="A1582">
        <v>642</v>
      </c>
      <c r="B1582">
        <v>15</v>
      </c>
      <c r="C1582" t="s">
        <v>70</v>
      </c>
      <c r="D1582" t="s">
        <v>634</v>
      </c>
      <c r="E1582">
        <v>13</v>
      </c>
      <c r="F1582">
        <v>21</v>
      </c>
      <c r="G1582">
        <v>3</v>
      </c>
      <c r="H1582">
        <v>6</v>
      </c>
      <c r="I1582">
        <f>Cocina[[#This Row],[Precio Unitario]]*Cocina[[#This Row],[Cantidad Ordenada]]</f>
        <v>63</v>
      </c>
      <c r="J1582">
        <f>(Cocina[[#This Row],[Precio Unitario]]-Cocina[[#This Row],[Costo Unitario]])*Cocina[[#This Row],[Cantidad Ordenada]]</f>
        <v>24</v>
      </c>
      <c r="K1582" s="4">
        <f>Cocina[[#This Row],[Ganancia neta]]/_xlfn.XLOOKUP(Cocina[[#This Row],[Número de Orden]],Sala[Número de Orden],Sala[Monto total],"fracaso",0,1)</f>
        <v>0.13636363636363635</v>
      </c>
      <c r="L1582" t="s">
        <v>608</v>
      </c>
    </row>
    <row r="1583" spans="1:12" x14ac:dyDescent="0.25">
      <c r="A1583">
        <v>642</v>
      </c>
      <c r="B1583">
        <v>15</v>
      </c>
      <c r="C1583" t="s">
        <v>155</v>
      </c>
      <c r="D1583" t="s">
        <v>636</v>
      </c>
      <c r="E1583">
        <v>15</v>
      </c>
      <c r="F1583">
        <v>26</v>
      </c>
      <c r="G1583">
        <v>1</v>
      </c>
      <c r="H1583">
        <v>57</v>
      </c>
      <c r="I1583">
        <f>Cocina[[#This Row],[Precio Unitario]]*Cocina[[#This Row],[Cantidad Ordenada]]</f>
        <v>26</v>
      </c>
      <c r="J1583">
        <f>(Cocina[[#This Row],[Precio Unitario]]-Cocina[[#This Row],[Costo Unitario]])*Cocina[[#This Row],[Cantidad Ordenada]]</f>
        <v>11</v>
      </c>
      <c r="K1583" s="4">
        <f>Cocina[[#This Row],[Ganancia neta]]/_xlfn.XLOOKUP(Cocina[[#This Row],[Número de Orden]],Sala[Número de Orden],Sala[Monto total],"fracaso",0,1)</f>
        <v>6.25E-2</v>
      </c>
      <c r="L1583" t="s">
        <v>608</v>
      </c>
    </row>
    <row r="1584" spans="1:12" x14ac:dyDescent="0.25">
      <c r="A1584">
        <v>642</v>
      </c>
      <c r="B1584">
        <v>15</v>
      </c>
      <c r="C1584" t="s">
        <v>38</v>
      </c>
      <c r="D1584" t="s">
        <v>624</v>
      </c>
      <c r="E1584">
        <v>17</v>
      </c>
      <c r="F1584">
        <v>29</v>
      </c>
      <c r="G1584">
        <v>3</v>
      </c>
      <c r="H1584">
        <v>18</v>
      </c>
      <c r="I1584">
        <f>Cocina[[#This Row],[Precio Unitario]]*Cocina[[#This Row],[Cantidad Ordenada]]</f>
        <v>87</v>
      </c>
      <c r="J1584">
        <f>(Cocina[[#This Row],[Precio Unitario]]-Cocina[[#This Row],[Costo Unitario]])*Cocina[[#This Row],[Cantidad Ordenada]]</f>
        <v>36</v>
      </c>
      <c r="K1584" s="4">
        <f>Cocina[[#This Row],[Ganancia neta]]/_xlfn.XLOOKUP(Cocina[[#This Row],[Número de Orden]],Sala[Número de Orden],Sala[Monto total],"fracaso",0,1)</f>
        <v>0.20454545454545456</v>
      </c>
      <c r="L1584" t="s">
        <v>608</v>
      </c>
    </row>
    <row r="1585" spans="1:12" x14ac:dyDescent="0.25">
      <c r="A1585">
        <v>643</v>
      </c>
      <c r="B1585">
        <v>17</v>
      </c>
      <c r="C1585" t="s">
        <v>261</v>
      </c>
      <c r="D1585" t="s">
        <v>625</v>
      </c>
      <c r="E1585">
        <v>20</v>
      </c>
      <c r="F1585">
        <v>33</v>
      </c>
      <c r="G1585">
        <v>1</v>
      </c>
      <c r="H1585">
        <v>18</v>
      </c>
      <c r="I1585">
        <f>Cocina[[#This Row],[Precio Unitario]]*Cocina[[#This Row],[Cantidad Ordenada]]</f>
        <v>33</v>
      </c>
      <c r="J1585">
        <f>(Cocina[[#This Row],[Precio Unitario]]-Cocina[[#This Row],[Costo Unitario]])*Cocina[[#This Row],[Cantidad Ordenada]]</f>
        <v>13</v>
      </c>
      <c r="K1585" s="4">
        <f>Cocina[[#This Row],[Ganancia neta]]/_xlfn.XLOOKUP(Cocina[[#This Row],[Número de Orden]],Sala[Número de Orden],Sala[Monto total],"fracaso",0,1)</f>
        <v>0.39393939393939392</v>
      </c>
      <c r="L1585" t="s">
        <v>607</v>
      </c>
    </row>
    <row r="1586" spans="1:12" x14ac:dyDescent="0.25">
      <c r="A1586">
        <v>644</v>
      </c>
      <c r="B1586">
        <v>9</v>
      </c>
      <c r="C1586" t="s">
        <v>116</v>
      </c>
      <c r="D1586" t="s">
        <v>620</v>
      </c>
      <c r="E1586">
        <v>19</v>
      </c>
      <c r="F1586">
        <v>31</v>
      </c>
      <c r="G1586">
        <v>3</v>
      </c>
      <c r="H1586">
        <v>51</v>
      </c>
      <c r="I1586">
        <f>Cocina[[#This Row],[Precio Unitario]]*Cocina[[#This Row],[Cantidad Ordenada]]</f>
        <v>93</v>
      </c>
      <c r="J1586">
        <f>(Cocina[[#This Row],[Precio Unitario]]-Cocina[[#This Row],[Costo Unitario]])*Cocina[[#This Row],[Cantidad Ordenada]]</f>
        <v>36</v>
      </c>
      <c r="K1586" s="4">
        <f>Cocina[[#This Row],[Ganancia neta]]/_xlfn.XLOOKUP(Cocina[[#This Row],[Número de Orden]],Sala[Número de Orden],Sala[Monto total],"fracaso",0,1)</f>
        <v>0.38709677419354838</v>
      </c>
      <c r="L1586" t="s">
        <v>607</v>
      </c>
    </row>
    <row r="1587" spans="1:12" x14ac:dyDescent="0.25">
      <c r="A1587">
        <v>645</v>
      </c>
      <c r="B1587">
        <v>6</v>
      </c>
      <c r="C1587" t="s">
        <v>261</v>
      </c>
      <c r="D1587" t="s">
        <v>625</v>
      </c>
      <c r="E1587">
        <v>20</v>
      </c>
      <c r="F1587">
        <v>33</v>
      </c>
      <c r="G1587">
        <v>3</v>
      </c>
      <c r="H1587">
        <v>43</v>
      </c>
      <c r="I1587">
        <f>Cocina[[#This Row],[Precio Unitario]]*Cocina[[#This Row],[Cantidad Ordenada]]</f>
        <v>99</v>
      </c>
      <c r="J1587">
        <f>(Cocina[[#This Row],[Precio Unitario]]-Cocina[[#This Row],[Costo Unitario]])*Cocina[[#This Row],[Cantidad Ordenada]]</f>
        <v>39</v>
      </c>
      <c r="K1587" s="4">
        <f>Cocina[[#This Row],[Ganancia neta]]/_xlfn.XLOOKUP(Cocina[[#This Row],[Número de Orden]],Sala[Número de Orden],Sala[Monto total],"fracaso",0,1)</f>
        <v>0.21666666666666667</v>
      </c>
      <c r="L1587" t="s">
        <v>608</v>
      </c>
    </row>
    <row r="1588" spans="1:12" x14ac:dyDescent="0.25">
      <c r="A1588">
        <v>645</v>
      </c>
      <c r="B1588">
        <v>6</v>
      </c>
      <c r="C1588" t="s">
        <v>106</v>
      </c>
      <c r="D1588" t="s">
        <v>621</v>
      </c>
      <c r="E1588">
        <v>16</v>
      </c>
      <c r="F1588">
        <v>27</v>
      </c>
      <c r="G1588">
        <v>3</v>
      </c>
      <c r="H1588">
        <v>54</v>
      </c>
      <c r="I1588">
        <f>Cocina[[#This Row],[Precio Unitario]]*Cocina[[#This Row],[Cantidad Ordenada]]</f>
        <v>81</v>
      </c>
      <c r="J1588">
        <f>(Cocina[[#This Row],[Precio Unitario]]-Cocina[[#This Row],[Costo Unitario]])*Cocina[[#This Row],[Cantidad Ordenada]]</f>
        <v>33</v>
      </c>
      <c r="K1588" s="4">
        <f>Cocina[[#This Row],[Ganancia neta]]/_xlfn.XLOOKUP(Cocina[[#This Row],[Número de Orden]],Sala[Número de Orden],Sala[Monto total],"fracaso",0,1)</f>
        <v>0.18333333333333332</v>
      </c>
      <c r="L1588" t="s">
        <v>607</v>
      </c>
    </row>
    <row r="1589" spans="1:12" x14ac:dyDescent="0.25">
      <c r="A1589">
        <v>646</v>
      </c>
      <c r="B1589">
        <v>12</v>
      </c>
      <c r="C1589" t="s">
        <v>26</v>
      </c>
      <c r="D1589" t="s">
        <v>628</v>
      </c>
      <c r="E1589">
        <v>21</v>
      </c>
      <c r="F1589">
        <v>35</v>
      </c>
      <c r="G1589">
        <v>2</v>
      </c>
      <c r="H1589">
        <v>36</v>
      </c>
      <c r="I1589">
        <f>Cocina[[#This Row],[Precio Unitario]]*Cocina[[#This Row],[Cantidad Ordenada]]</f>
        <v>70</v>
      </c>
      <c r="J1589">
        <f>(Cocina[[#This Row],[Precio Unitario]]-Cocina[[#This Row],[Costo Unitario]])*Cocina[[#This Row],[Cantidad Ordenada]]</f>
        <v>28</v>
      </c>
      <c r="K1589" s="4">
        <f>Cocina[[#This Row],[Ganancia neta]]/_xlfn.XLOOKUP(Cocina[[#This Row],[Número de Orden]],Sala[Número de Orden],Sala[Monto total],"fracaso",0,1)</f>
        <v>0.4</v>
      </c>
      <c r="L1589" t="s">
        <v>607</v>
      </c>
    </row>
    <row r="1590" spans="1:12" x14ac:dyDescent="0.25">
      <c r="A1590">
        <v>647</v>
      </c>
      <c r="B1590">
        <v>12</v>
      </c>
      <c r="C1590" t="s">
        <v>79</v>
      </c>
      <c r="D1590" t="s">
        <v>635</v>
      </c>
      <c r="E1590">
        <v>10</v>
      </c>
      <c r="F1590">
        <v>18</v>
      </c>
      <c r="G1590">
        <v>2</v>
      </c>
      <c r="H1590">
        <v>13</v>
      </c>
      <c r="I1590">
        <f>Cocina[[#This Row],[Precio Unitario]]*Cocina[[#This Row],[Cantidad Ordenada]]</f>
        <v>36</v>
      </c>
      <c r="J1590">
        <f>(Cocina[[#This Row],[Precio Unitario]]-Cocina[[#This Row],[Costo Unitario]])*Cocina[[#This Row],[Cantidad Ordenada]]</f>
        <v>16</v>
      </c>
      <c r="K1590" s="4">
        <f>Cocina[[#This Row],[Ganancia neta]]/_xlfn.XLOOKUP(Cocina[[#This Row],[Número de Orden]],Sala[Número de Orden],Sala[Monto total],"fracaso",0,1)</f>
        <v>0.16326530612244897</v>
      </c>
      <c r="L1590" t="s">
        <v>608</v>
      </c>
    </row>
    <row r="1591" spans="1:12" x14ac:dyDescent="0.25">
      <c r="A1591">
        <v>647</v>
      </c>
      <c r="B1591">
        <v>12</v>
      </c>
      <c r="C1591" t="s">
        <v>116</v>
      </c>
      <c r="D1591" t="s">
        <v>620</v>
      </c>
      <c r="E1591">
        <v>19</v>
      </c>
      <c r="F1591">
        <v>31</v>
      </c>
      <c r="G1591">
        <v>2</v>
      </c>
      <c r="H1591">
        <v>26</v>
      </c>
      <c r="I1591">
        <f>Cocina[[#This Row],[Precio Unitario]]*Cocina[[#This Row],[Cantidad Ordenada]]</f>
        <v>62</v>
      </c>
      <c r="J1591">
        <f>(Cocina[[#This Row],[Precio Unitario]]-Cocina[[#This Row],[Costo Unitario]])*Cocina[[#This Row],[Cantidad Ordenada]]</f>
        <v>24</v>
      </c>
      <c r="K1591" s="4">
        <f>Cocina[[#This Row],[Ganancia neta]]/_xlfn.XLOOKUP(Cocina[[#This Row],[Número de Orden]],Sala[Número de Orden],Sala[Monto total],"fracaso",0,1)</f>
        <v>0.24489795918367346</v>
      </c>
      <c r="L1591" t="s">
        <v>608</v>
      </c>
    </row>
    <row r="1592" spans="1:12" x14ac:dyDescent="0.25">
      <c r="A1592">
        <v>648</v>
      </c>
      <c r="B1592">
        <v>9</v>
      </c>
      <c r="C1592" t="s">
        <v>42</v>
      </c>
      <c r="D1592" t="s">
        <v>626</v>
      </c>
      <c r="E1592">
        <v>16</v>
      </c>
      <c r="F1592">
        <v>28</v>
      </c>
      <c r="G1592">
        <v>2</v>
      </c>
      <c r="H1592">
        <v>47</v>
      </c>
      <c r="I1592">
        <f>Cocina[[#This Row],[Precio Unitario]]*Cocina[[#This Row],[Cantidad Ordenada]]</f>
        <v>56</v>
      </c>
      <c r="J1592">
        <f>(Cocina[[#This Row],[Precio Unitario]]-Cocina[[#This Row],[Costo Unitario]])*Cocina[[#This Row],[Cantidad Ordenada]]</f>
        <v>24</v>
      </c>
      <c r="K1592" s="4">
        <f>Cocina[[#This Row],[Ganancia neta]]/_xlfn.XLOOKUP(Cocina[[#This Row],[Número de Orden]],Sala[Número de Orden],Sala[Monto total],"fracaso",0,1)</f>
        <v>0.42857142857142855</v>
      </c>
      <c r="L1592" t="s">
        <v>607</v>
      </c>
    </row>
    <row r="1593" spans="1:12" x14ac:dyDescent="0.25">
      <c r="A1593">
        <v>649</v>
      </c>
      <c r="B1593">
        <v>9</v>
      </c>
      <c r="C1593" t="s">
        <v>38</v>
      </c>
      <c r="D1593" t="s">
        <v>624</v>
      </c>
      <c r="E1593">
        <v>17</v>
      </c>
      <c r="F1593">
        <v>29</v>
      </c>
      <c r="G1593">
        <v>3</v>
      </c>
      <c r="H1593">
        <v>22</v>
      </c>
      <c r="I1593">
        <f>Cocina[[#This Row],[Precio Unitario]]*Cocina[[#This Row],[Cantidad Ordenada]]</f>
        <v>87</v>
      </c>
      <c r="J1593">
        <f>(Cocina[[#This Row],[Precio Unitario]]-Cocina[[#This Row],[Costo Unitario]])*Cocina[[#This Row],[Cantidad Ordenada]]</f>
        <v>36</v>
      </c>
      <c r="K1593" s="4">
        <f>Cocina[[#This Row],[Ganancia neta]]/_xlfn.XLOOKUP(Cocina[[#This Row],[Número de Orden]],Sala[Número de Orden],Sala[Monto total],"fracaso",0,1)</f>
        <v>0.140625</v>
      </c>
      <c r="L1593" t="s">
        <v>608</v>
      </c>
    </row>
    <row r="1594" spans="1:12" x14ac:dyDescent="0.25">
      <c r="A1594">
        <v>649</v>
      </c>
      <c r="B1594">
        <v>9</v>
      </c>
      <c r="C1594" t="s">
        <v>42</v>
      </c>
      <c r="D1594" t="s">
        <v>626</v>
      </c>
      <c r="E1594">
        <v>16</v>
      </c>
      <c r="F1594">
        <v>28</v>
      </c>
      <c r="G1594">
        <v>3</v>
      </c>
      <c r="H1594">
        <v>40</v>
      </c>
      <c r="I1594">
        <f>Cocina[[#This Row],[Precio Unitario]]*Cocina[[#This Row],[Cantidad Ordenada]]</f>
        <v>84</v>
      </c>
      <c r="J1594">
        <f>(Cocina[[#This Row],[Precio Unitario]]-Cocina[[#This Row],[Costo Unitario]])*Cocina[[#This Row],[Cantidad Ordenada]]</f>
        <v>36</v>
      </c>
      <c r="K1594" s="4">
        <f>Cocina[[#This Row],[Ganancia neta]]/_xlfn.XLOOKUP(Cocina[[#This Row],[Número de Orden]],Sala[Número de Orden],Sala[Monto total],"fracaso",0,1)</f>
        <v>0.140625</v>
      </c>
      <c r="L1594" t="s">
        <v>607</v>
      </c>
    </row>
    <row r="1595" spans="1:12" x14ac:dyDescent="0.25">
      <c r="A1595">
        <v>649</v>
      </c>
      <c r="B1595">
        <v>9</v>
      </c>
      <c r="C1595" t="s">
        <v>122</v>
      </c>
      <c r="D1595" t="s">
        <v>637</v>
      </c>
      <c r="E1595">
        <v>15</v>
      </c>
      <c r="F1595">
        <v>25</v>
      </c>
      <c r="G1595">
        <v>1</v>
      </c>
      <c r="H1595">
        <v>32</v>
      </c>
      <c r="I1595">
        <f>Cocina[[#This Row],[Precio Unitario]]*Cocina[[#This Row],[Cantidad Ordenada]]</f>
        <v>25</v>
      </c>
      <c r="J1595">
        <f>(Cocina[[#This Row],[Precio Unitario]]-Cocina[[#This Row],[Costo Unitario]])*Cocina[[#This Row],[Cantidad Ordenada]]</f>
        <v>10</v>
      </c>
      <c r="K1595" s="4">
        <f>Cocina[[#This Row],[Ganancia neta]]/_xlfn.XLOOKUP(Cocina[[#This Row],[Número de Orden]],Sala[Número de Orden],Sala[Monto total],"fracaso",0,1)</f>
        <v>3.90625E-2</v>
      </c>
      <c r="L1595" t="s">
        <v>608</v>
      </c>
    </row>
    <row r="1596" spans="1:12" x14ac:dyDescent="0.25">
      <c r="A1596">
        <v>649</v>
      </c>
      <c r="B1596">
        <v>9</v>
      </c>
      <c r="C1596" t="s">
        <v>146</v>
      </c>
      <c r="D1596" t="s">
        <v>632</v>
      </c>
      <c r="E1596">
        <v>12</v>
      </c>
      <c r="F1596">
        <v>20</v>
      </c>
      <c r="G1596">
        <v>3</v>
      </c>
      <c r="H1596">
        <v>15</v>
      </c>
      <c r="I1596">
        <f>Cocina[[#This Row],[Precio Unitario]]*Cocina[[#This Row],[Cantidad Ordenada]]</f>
        <v>60</v>
      </c>
      <c r="J1596">
        <f>(Cocina[[#This Row],[Precio Unitario]]-Cocina[[#This Row],[Costo Unitario]])*Cocina[[#This Row],[Cantidad Ordenada]]</f>
        <v>24</v>
      </c>
      <c r="K1596" s="4">
        <f>Cocina[[#This Row],[Ganancia neta]]/_xlfn.XLOOKUP(Cocina[[#This Row],[Número de Orden]],Sala[Número de Orden],Sala[Monto total],"fracaso",0,1)</f>
        <v>9.375E-2</v>
      </c>
      <c r="L1596" t="s">
        <v>607</v>
      </c>
    </row>
    <row r="1597" spans="1:12" x14ac:dyDescent="0.25">
      <c r="A1597">
        <v>650</v>
      </c>
      <c r="B1597">
        <v>11</v>
      </c>
      <c r="C1597" t="s">
        <v>70</v>
      </c>
      <c r="D1597" t="s">
        <v>634</v>
      </c>
      <c r="E1597">
        <v>13</v>
      </c>
      <c r="F1597">
        <v>21</v>
      </c>
      <c r="G1597">
        <v>2</v>
      </c>
      <c r="H1597">
        <v>18</v>
      </c>
      <c r="I1597">
        <f>Cocina[[#This Row],[Precio Unitario]]*Cocina[[#This Row],[Cantidad Ordenada]]</f>
        <v>42</v>
      </c>
      <c r="J1597">
        <f>(Cocina[[#This Row],[Precio Unitario]]-Cocina[[#This Row],[Costo Unitario]])*Cocina[[#This Row],[Cantidad Ordenada]]</f>
        <v>16</v>
      </c>
      <c r="K1597" s="4">
        <f>Cocina[[#This Row],[Ganancia neta]]/_xlfn.XLOOKUP(Cocina[[#This Row],[Número de Orden]],Sala[Número de Orden],Sala[Monto total],"fracaso",0,1)</f>
        <v>6.7510548523206745E-2</v>
      </c>
      <c r="L1597" t="s">
        <v>608</v>
      </c>
    </row>
    <row r="1598" spans="1:12" x14ac:dyDescent="0.25">
      <c r="A1598">
        <v>650</v>
      </c>
      <c r="B1598">
        <v>11</v>
      </c>
      <c r="C1598" t="s">
        <v>38</v>
      </c>
      <c r="D1598" t="s">
        <v>624</v>
      </c>
      <c r="E1598">
        <v>17</v>
      </c>
      <c r="F1598">
        <v>29</v>
      </c>
      <c r="G1598">
        <v>2</v>
      </c>
      <c r="H1598">
        <v>35</v>
      </c>
      <c r="I1598">
        <f>Cocina[[#This Row],[Precio Unitario]]*Cocina[[#This Row],[Cantidad Ordenada]]</f>
        <v>58</v>
      </c>
      <c r="J1598">
        <f>(Cocina[[#This Row],[Precio Unitario]]-Cocina[[#This Row],[Costo Unitario]])*Cocina[[#This Row],[Cantidad Ordenada]]</f>
        <v>24</v>
      </c>
      <c r="K1598" s="4">
        <f>Cocina[[#This Row],[Ganancia neta]]/_xlfn.XLOOKUP(Cocina[[#This Row],[Número de Orden]],Sala[Número de Orden],Sala[Monto total],"fracaso",0,1)</f>
        <v>0.10126582278481013</v>
      </c>
      <c r="L1598" t="s">
        <v>608</v>
      </c>
    </row>
    <row r="1599" spans="1:12" x14ac:dyDescent="0.25">
      <c r="A1599">
        <v>650</v>
      </c>
      <c r="B1599">
        <v>11</v>
      </c>
      <c r="C1599" t="s">
        <v>247</v>
      </c>
      <c r="D1599" t="s">
        <v>629</v>
      </c>
      <c r="E1599">
        <v>19</v>
      </c>
      <c r="F1599">
        <v>32</v>
      </c>
      <c r="G1599">
        <v>1</v>
      </c>
      <c r="H1599">
        <v>12</v>
      </c>
      <c r="I1599">
        <f>Cocina[[#This Row],[Precio Unitario]]*Cocina[[#This Row],[Cantidad Ordenada]]</f>
        <v>32</v>
      </c>
      <c r="J1599">
        <f>(Cocina[[#This Row],[Precio Unitario]]-Cocina[[#This Row],[Costo Unitario]])*Cocina[[#This Row],[Cantidad Ordenada]]</f>
        <v>13</v>
      </c>
      <c r="K1599" s="4">
        <f>Cocina[[#This Row],[Ganancia neta]]/_xlfn.XLOOKUP(Cocina[[#This Row],[Número de Orden]],Sala[Número de Orden],Sala[Monto total],"fracaso",0,1)</f>
        <v>5.4852320675105488E-2</v>
      </c>
      <c r="L1599" t="s">
        <v>608</v>
      </c>
    </row>
    <row r="1600" spans="1:12" x14ac:dyDescent="0.25">
      <c r="A1600">
        <v>650</v>
      </c>
      <c r="B1600">
        <v>11</v>
      </c>
      <c r="C1600" t="s">
        <v>26</v>
      </c>
      <c r="D1600" t="s">
        <v>628</v>
      </c>
      <c r="E1600">
        <v>21</v>
      </c>
      <c r="F1600">
        <v>35</v>
      </c>
      <c r="G1600">
        <v>3</v>
      </c>
      <c r="H1600">
        <v>11</v>
      </c>
      <c r="I1600">
        <f>Cocina[[#This Row],[Precio Unitario]]*Cocina[[#This Row],[Cantidad Ordenada]]</f>
        <v>105</v>
      </c>
      <c r="J1600">
        <f>(Cocina[[#This Row],[Precio Unitario]]-Cocina[[#This Row],[Costo Unitario]])*Cocina[[#This Row],[Cantidad Ordenada]]</f>
        <v>42</v>
      </c>
      <c r="K1600" s="4">
        <f>Cocina[[#This Row],[Ganancia neta]]/_xlfn.XLOOKUP(Cocina[[#This Row],[Número de Orden]],Sala[Número de Orden],Sala[Monto total],"fracaso",0,1)</f>
        <v>0.17721518987341772</v>
      </c>
      <c r="L1600" t="s">
        <v>607</v>
      </c>
    </row>
    <row r="1601" spans="1:12" x14ac:dyDescent="0.25">
      <c r="A1601">
        <v>651</v>
      </c>
      <c r="B1601">
        <v>16</v>
      </c>
      <c r="C1601" t="s">
        <v>48</v>
      </c>
      <c r="D1601" t="s">
        <v>622</v>
      </c>
      <c r="E1601">
        <v>25</v>
      </c>
      <c r="F1601">
        <v>40</v>
      </c>
      <c r="G1601">
        <v>2</v>
      </c>
      <c r="H1601">
        <v>50</v>
      </c>
      <c r="I1601">
        <f>Cocina[[#This Row],[Precio Unitario]]*Cocina[[#This Row],[Cantidad Ordenada]]</f>
        <v>80</v>
      </c>
      <c r="J1601">
        <f>(Cocina[[#This Row],[Precio Unitario]]-Cocina[[#This Row],[Costo Unitario]])*Cocina[[#This Row],[Cantidad Ordenada]]</f>
        <v>30</v>
      </c>
      <c r="K1601" s="4">
        <f>Cocina[[#This Row],[Ganancia neta]]/_xlfn.XLOOKUP(Cocina[[#This Row],[Número de Orden]],Sala[Número de Orden],Sala[Monto total],"fracaso",0,1)</f>
        <v>0.14354066985645933</v>
      </c>
      <c r="L1601" t="s">
        <v>607</v>
      </c>
    </row>
    <row r="1602" spans="1:12" x14ac:dyDescent="0.25">
      <c r="A1602">
        <v>651</v>
      </c>
      <c r="B1602">
        <v>16</v>
      </c>
      <c r="C1602" t="s">
        <v>70</v>
      </c>
      <c r="D1602" t="s">
        <v>634</v>
      </c>
      <c r="E1602">
        <v>13</v>
      </c>
      <c r="F1602">
        <v>21</v>
      </c>
      <c r="G1602">
        <v>3</v>
      </c>
      <c r="H1602">
        <v>9</v>
      </c>
      <c r="I1602">
        <f>Cocina[[#This Row],[Precio Unitario]]*Cocina[[#This Row],[Cantidad Ordenada]]</f>
        <v>63</v>
      </c>
      <c r="J1602">
        <f>(Cocina[[#This Row],[Precio Unitario]]-Cocina[[#This Row],[Costo Unitario]])*Cocina[[#This Row],[Cantidad Ordenada]]</f>
        <v>24</v>
      </c>
      <c r="K1602" s="4">
        <f>Cocina[[#This Row],[Ganancia neta]]/_xlfn.XLOOKUP(Cocina[[#This Row],[Número de Orden]],Sala[Número de Orden],Sala[Monto total],"fracaso",0,1)</f>
        <v>0.11483253588516747</v>
      </c>
      <c r="L1602" t="s">
        <v>607</v>
      </c>
    </row>
    <row r="1603" spans="1:12" x14ac:dyDescent="0.25">
      <c r="A1603">
        <v>651</v>
      </c>
      <c r="B1603">
        <v>16</v>
      </c>
      <c r="C1603" t="s">
        <v>261</v>
      </c>
      <c r="D1603" t="s">
        <v>625</v>
      </c>
      <c r="E1603">
        <v>20</v>
      </c>
      <c r="F1603">
        <v>33</v>
      </c>
      <c r="G1603">
        <v>2</v>
      </c>
      <c r="H1603">
        <v>29</v>
      </c>
      <c r="I1603">
        <f>Cocina[[#This Row],[Precio Unitario]]*Cocina[[#This Row],[Cantidad Ordenada]]</f>
        <v>66</v>
      </c>
      <c r="J1603">
        <f>(Cocina[[#This Row],[Precio Unitario]]-Cocina[[#This Row],[Costo Unitario]])*Cocina[[#This Row],[Cantidad Ordenada]]</f>
        <v>26</v>
      </c>
      <c r="K1603" s="4">
        <f>Cocina[[#This Row],[Ganancia neta]]/_xlfn.XLOOKUP(Cocina[[#This Row],[Número de Orden]],Sala[Número de Orden],Sala[Monto total],"fracaso",0,1)</f>
        <v>0.12440191387559808</v>
      </c>
      <c r="L1603" t="s">
        <v>607</v>
      </c>
    </row>
    <row r="1604" spans="1:12" x14ac:dyDescent="0.25">
      <c r="A1604">
        <v>652</v>
      </c>
      <c r="B1604">
        <v>14</v>
      </c>
      <c r="C1604" t="s">
        <v>116</v>
      </c>
      <c r="D1604" t="s">
        <v>620</v>
      </c>
      <c r="E1604">
        <v>19</v>
      </c>
      <c r="F1604">
        <v>31</v>
      </c>
      <c r="G1604">
        <v>2</v>
      </c>
      <c r="H1604">
        <v>12</v>
      </c>
      <c r="I1604">
        <f>Cocina[[#This Row],[Precio Unitario]]*Cocina[[#This Row],[Cantidad Ordenada]]</f>
        <v>62</v>
      </c>
      <c r="J1604">
        <f>(Cocina[[#This Row],[Precio Unitario]]-Cocina[[#This Row],[Costo Unitario]])*Cocina[[#This Row],[Cantidad Ordenada]]</f>
        <v>24</v>
      </c>
      <c r="K1604" s="4">
        <f>Cocina[[#This Row],[Ganancia neta]]/_xlfn.XLOOKUP(Cocina[[#This Row],[Número de Orden]],Sala[Número de Orden],Sala[Monto total],"fracaso",0,1)</f>
        <v>0.14117647058823529</v>
      </c>
      <c r="L1604" t="s">
        <v>607</v>
      </c>
    </row>
    <row r="1605" spans="1:12" x14ac:dyDescent="0.25">
      <c r="A1605">
        <v>652</v>
      </c>
      <c r="B1605">
        <v>14</v>
      </c>
      <c r="C1605" t="s">
        <v>73</v>
      </c>
      <c r="D1605" t="s">
        <v>623</v>
      </c>
      <c r="E1605">
        <v>22</v>
      </c>
      <c r="F1605">
        <v>36</v>
      </c>
      <c r="G1605">
        <v>3</v>
      </c>
      <c r="H1605">
        <v>38</v>
      </c>
      <c r="I1605">
        <f>Cocina[[#This Row],[Precio Unitario]]*Cocina[[#This Row],[Cantidad Ordenada]]</f>
        <v>108</v>
      </c>
      <c r="J1605">
        <f>(Cocina[[#This Row],[Precio Unitario]]-Cocina[[#This Row],[Costo Unitario]])*Cocina[[#This Row],[Cantidad Ordenada]]</f>
        <v>42</v>
      </c>
      <c r="K1605" s="4">
        <f>Cocina[[#This Row],[Ganancia neta]]/_xlfn.XLOOKUP(Cocina[[#This Row],[Número de Orden]],Sala[Número de Orden],Sala[Monto total],"fracaso",0,1)</f>
        <v>0.24705882352941178</v>
      </c>
      <c r="L1605" t="s">
        <v>608</v>
      </c>
    </row>
    <row r="1606" spans="1:12" x14ac:dyDescent="0.25">
      <c r="A1606">
        <v>653</v>
      </c>
      <c r="B1606">
        <v>13</v>
      </c>
      <c r="C1606" t="s">
        <v>42</v>
      </c>
      <c r="D1606" t="s">
        <v>626</v>
      </c>
      <c r="E1606">
        <v>16</v>
      </c>
      <c r="F1606">
        <v>28</v>
      </c>
      <c r="G1606">
        <v>3</v>
      </c>
      <c r="H1606">
        <v>51</v>
      </c>
      <c r="I1606">
        <f>Cocina[[#This Row],[Precio Unitario]]*Cocina[[#This Row],[Cantidad Ordenada]]</f>
        <v>84</v>
      </c>
      <c r="J1606">
        <f>(Cocina[[#This Row],[Precio Unitario]]-Cocina[[#This Row],[Costo Unitario]])*Cocina[[#This Row],[Cantidad Ordenada]]</f>
        <v>36</v>
      </c>
      <c r="K1606" s="4">
        <f>Cocina[[#This Row],[Ganancia neta]]/_xlfn.XLOOKUP(Cocina[[#This Row],[Número de Orden]],Sala[Número de Orden],Sala[Monto total],"fracaso",0,1)</f>
        <v>0.14754098360655737</v>
      </c>
      <c r="L1606" t="s">
        <v>608</v>
      </c>
    </row>
    <row r="1607" spans="1:12" x14ac:dyDescent="0.25">
      <c r="A1607">
        <v>653</v>
      </c>
      <c r="B1607">
        <v>13</v>
      </c>
      <c r="C1607" t="s">
        <v>68</v>
      </c>
      <c r="D1607" t="s">
        <v>619</v>
      </c>
      <c r="E1607">
        <v>18</v>
      </c>
      <c r="F1607">
        <v>30</v>
      </c>
      <c r="G1607">
        <v>3</v>
      </c>
      <c r="H1607">
        <v>46</v>
      </c>
      <c r="I1607">
        <f>Cocina[[#This Row],[Precio Unitario]]*Cocina[[#This Row],[Cantidad Ordenada]]</f>
        <v>90</v>
      </c>
      <c r="J1607">
        <f>(Cocina[[#This Row],[Precio Unitario]]-Cocina[[#This Row],[Costo Unitario]])*Cocina[[#This Row],[Cantidad Ordenada]]</f>
        <v>36</v>
      </c>
      <c r="K1607" s="4">
        <f>Cocina[[#This Row],[Ganancia neta]]/_xlfn.XLOOKUP(Cocina[[#This Row],[Número de Orden]],Sala[Número de Orden],Sala[Monto total],"fracaso",0,1)</f>
        <v>0.14754098360655737</v>
      </c>
      <c r="L1607" t="s">
        <v>607</v>
      </c>
    </row>
    <row r="1608" spans="1:12" x14ac:dyDescent="0.25">
      <c r="A1608">
        <v>653</v>
      </c>
      <c r="B1608">
        <v>13</v>
      </c>
      <c r="C1608" t="s">
        <v>26</v>
      </c>
      <c r="D1608" t="s">
        <v>628</v>
      </c>
      <c r="E1608">
        <v>21</v>
      </c>
      <c r="F1608">
        <v>35</v>
      </c>
      <c r="G1608">
        <v>2</v>
      </c>
      <c r="H1608">
        <v>53</v>
      </c>
      <c r="I1608">
        <f>Cocina[[#This Row],[Precio Unitario]]*Cocina[[#This Row],[Cantidad Ordenada]]</f>
        <v>70</v>
      </c>
      <c r="J1608">
        <f>(Cocina[[#This Row],[Precio Unitario]]-Cocina[[#This Row],[Costo Unitario]])*Cocina[[#This Row],[Cantidad Ordenada]]</f>
        <v>28</v>
      </c>
      <c r="K1608" s="4">
        <f>Cocina[[#This Row],[Ganancia neta]]/_xlfn.XLOOKUP(Cocina[[#This Row],[Número de Orden]],Sala[Número de Orden],Sala[Monto total],"fracaso",0,1)</f>
        <v>0.11475409836065574</v>
      </c>
      <c r="L1608" t="s">
        <v>607</v>
      </c>
    </row>
    <row r="1609" spans="1:12" x14ac:dyDescent="0.25">
      <c r="A1609">
        <v>654</v>
      </c>
      <c r="B1609">
        <v>12</v>
      </c>
      <c r="C1609" t="s">
        <v>203</v>
      </c>
      <c r="D1609" t="s">
        <v>630</v>
      </c>
      <c r="E1609">
        <v>13</v>
      </c>
      <c r="F1609">
        <v>22</v>
      </c>
      <c r="G1609">
        <v>1</v>
      </c>
      <c r="H1609">
        <v>31</v>
      </c>
      <c r="I1609">
        <f>Cocina[[#This Row],[Precio Unitario]]*Cocina[[#This Row],[Cantidad Ordenada]]</f>
        <v>22</v>
      </c>
      <c r="J1609">
        <f>(Cocina[[#This Row],[Precio Unitario]]-Cocina[[#This Row],[Costo Unitario]])*Cocina[[#This Row],[Cantidad Ordenada]]</f>
        <v>9</v>
      </c>
      <c r="K1609" s="4">
        <f>Cocina[[#This Row],[Ganancia neta]]/_xlfn.XLOOKUP(Cocina[[#This Row],[Número de Orden]],Sala[Número de Orden],Sala[Monto total],"fracaso",0,1)</f>
        <v>0.21428571428571427</v>
      </c>
      <c r="L1609" t="s">
        <v>607</v>
      </c>
    </row>
    <row r="1610" spans="1:12" x14ac:dyDescent="0.25">
      <c r="A1610">
        <v>654</v>
      </c>
      <c r="B1610">
        <v>12</v>
      </c>
      <c r="C1610" t="s">
        <v>146</v>
      </c>
      <c r="D1610" t="s">
        <v>632</v>
      </c>
      <c r="E1610">
        <v>12</v>
      </c>
      <c r="F1610">
        <v>20</v>
      </c>
      <c r="G1610">
        <v>1</v>
      </c>
      <c r="H1610">
        <v>13</v>
      </c>
      <c r="I1610">
        <f>Cocina[[#This Row],[Precio Unitario]]*Cocina[[#This Row],[Cantidad Ordenada]]</f>
        <v>20</v>
      </c>
      <c r="J1610">
        <f>(Cocina[[#This Row],[Precio Unitario]]-Cocina[[#This Row],[Costo Unitario]])*Cocina[[#This Row],[Cantidad Ordenada]]</f>
        <v>8</v>
      </c>
      <c r="K1610" s="4">
        <f>Cocina[[#This Row],[Ganancia neta]]/_xlfn.XLOOKUP(Cocina[[#This Row],[Número de Orden]],Sala[Número de Orden],Sala[Monto total],"fracaso",0,1)</f>
        <v>0.19047619047619047</v>
      </c>
      <c r="L1610" t="s">
        <v>607</v>
      </c>
    </row>
    <row r="1611" spans="1:12" x14ac:dyDescent="0.25">
      <c r="A1611">
        <v>655</v>
      </c>
      <c r="B1611">
        <v>5</v>
      </c>
      <c r="C1611" t="s">
        <v>116</v>
      </c>
      <c r="D1611" t="s">
        <v>620</v>
      </c>
      <c r="E1611">
        <v>19</v>
      </c>
      <c r="F1611">
        <v>31</v>
      </c>
      <c r="G1611">
        <v>3</v>
      </c>
      <c r="H1611">
        <v>36</v>
      </c>
      <c r="I1611">
        <f>Cocina[[#This Row],[Precio Unitario]]*Cocina[[#This Row],[Cantidad Ordenada]]</f>
        <v>93</v>
      </c>
      <c r="J1611">
        <f>(Cocina[[#This Row],[Precio Unitario]]-Cocina[[#This Row],[Costo Unitario]])*Cocina[[#This Row],[Cantidad Ordenada]]</f>
        <v>36</v>
      </c>
      <c r="K1611" s="4">
        <f>Cocina[[#This Row],[Ganancia neta]]/_xlfn.XLOOKUP(Cocina[[#This Row],[Número de Orden]],Sala[Número de Orden],Sala[Monto total],"fracaso",0,1)</f>
        <v>0.38709677419354838</v>
      </c>
      <c r="L1611" t="s">
        <v>608</v>
      </c>
    </row>
    <row r="1612" spans="1:12" x14ac:dyDescent="0.25">
      <c r="A1612">
        <v>656</v>
      </c>
      <c r="B1612">
        <v>19</v>
      </c>
      <c r="C1612" t="s">
        <v>200</v>
      </c>
      <c r="D1612" t="s">
        <v>633</v>
      </c>
      <c r="E1612">
        <v>14</v>
      </c>
      <c r="F1612">
        <v>23</v>
      </c>
      <c r="G1612">
        <v>1</v>
      </c>
      <c r="H1612">
        <v>13</v>
      </c>
      <c r="I1612">
        <f>Cocina[[#This Row],[Precio Unitario]]*Cocina[[#This Row],[Cantidad Ordenada]]</f>
        <v>23</v>
      </c>
      <c r="J1612">
        <f>(Cocina[[#This Row],[Precio Unitario]]-Cocina[[#This Row],[Costo Unitario]])*Cocina[[#This Row],[Cantidad Ordenada]]</f>
        <v>9</v>
      </c>
      <c r="K1612" s="4">
        <f>Cocina[[#This Row],[Ganancia neta]]/_xlfn.XLOOKUP(Cocina[[#This Row],[Número de Orden]],Sala[Número de Orden],Sala[Monto total],"fracaso",0,1)</f>
        <v>5.7324840764331211E-2</v>
      </c>
      <c r="L1612" t="s">
        <v>607</v>
      </c>
    </row>
    <row r="1613" spans="1:12" x14ac:dyDescent="0.25">
      <c r="A1613">
        <v>656</v>
      </c>
      <c r="B1613">
        <v>19</v>
      </c>
      <c r="C1613" t="s">
        <v>146</v>
      </c>
      <c r="D1613" t="s">
        <v>632</v>
      </c>
      <c r="E1613">
        <v>12</v>
      </c>
      <c r="F1613">
        <v>20</v>
      </c>
      <c r="G1613">
        <v>3</v>
      </c>
      <c r="H1613">
        <v>44</v>
      </c>
      <c r="I1613">
        <f>Cocina[[#This Row],[Precio Unitario]]*Cocina[[#This Row],[Cantidad Ordenada]]</f>
        <v>60</v>
      </c>
      <c r="J1613">
        <f>(Cocina[[#This Row],[Precio Unitario]]-Cocina[[#This Row],[Costo Unitario]])*Cocina[[#This Row],[Cantidad Ordenada]]</f>
        <v>24</v>
      </c>
      <c r="K1613" s="4">
        <f>Cocina[[#This Row],[Ganancia neta]]/_xlfn.XLOOKUP(Cocina[[#This Row],[Número de Orden]],Sala[Número de Orden],Sala[Monto total],"fracaso",0,1)</f>
        <v>0.15286624203821655</v>
      </c>
      <c r="L1613" t="s">
        <v>608</v>
      </c>
    </row>
    <row r="1614" spans="1:12" x14ac:dyDescent="0.25">
      <c r="A1614">
        <v>656</v>
      </c>
      <c r="B1614">
        <v>19</v>
      </c>
      <c r="C1614" t="s">
        <v>112</v>
      </c>
      <c r="D1614" t="s">
        <v>627</v>
      </c>
      <c r="E1614">
        <v>11</v>
      </c>
      <c r="F1614">
        <v>19</v>
      </c>
      <c r="G1614">
        <v>2</v>
      </c>
      <c r="H1614">
        <v>39</v>
      </c>
      <c r="I1614">
        <f>Cocina[[#This Row],[Precio Unitario]]*Cocina[[#This Row],[Cantidad Ordenada]]</f>
        <v>38</v>
      </c>
      <c r="J1614">
        <f>(Cocina[[#This Row],[Precio Unitario]]-Cocina[[#This Row],[Costo Unitario]])*Cocina[[#This Row],[Cantidad Ordenada]]</f>
        <v>16</v>
      </c>
      <c r="K1614" s="4">
        <f>Cocina[[#This Row],[Ganancia neta]]/_xlfn.XLOOKUP(Cocina[[#This Row],[Número de Orden]],Sala[Número de Orden],Sala[Monto total],"fracaso",0,1)</f>
        <v>0.10191082802547771</v>
      </c>
      <c r="L1614" t="s">
        <v>608</v>
      </c>
    </row>
    <row r="1615" spans="1:12" x14ac:dyDescent="0.25">
      <c r="A1615">
        <v>656</v>
      </c>
      <c r="B1615">
        <v>19</v>
      </c>
      <c r="C1615" t="s">
        <v>73</v>
      </c>
      <c r="D1615" t="s">
        <v>623</v>
      </c>
      <c r="E1615">
        <v>22</v>
      </c>
      <c r="F1615">
        <v>36</v>
      </c>
      <c r="G1615">
        <v>1</v>
      </c>
      <c r="H1615">
        <v>14</v>
      </c>
      <c r="I1615">
        <f>Cocina[[#This Row],[Precio Unitario]]*Cocina[[#This Row],[Cantidad Ordenada]]</f>
        <v>36</v>
      </c>
      <c r="J1615">
        <f>(Cocina[[#This Row],[Precio Unitario]]-Cocina[[#This Row],[Costo Unitario]])*Cocina[[#This Row],[Cantidad Ordenada]]</f>
        <v>14</v>
      </c>
      <c r="K1615" s="4">
        <f>Cocina[[#This Row],[Ganancia neta]]/_xlfn.XLOOKUP(Cocina[[#This Row],[Número de Orden]],Sala[Número de Orden],Sala[Monto total],"fracaso",0,1)</f>
        <v>8.9171974522292988E-2</v>
      </c>
      <c r="L1615" t="s">
        <v>607</v>
      </c>
    </row>
    <row r="1616" spans="1:12" x14ac:dyDescent="0.25">
      <c r="A1616">
        <v>657</v>
      </c>
      <c r="B1616">
        <v>1</v>
      </c>
      <c r="C1616" t="s">
        <v>48</v>
      </c>
      <c r="D1616" t="s">
        <v>622</v>
      </c>
      <c r="E1616">
        <v>25</v>
      </c>
      <c r="F1616">
        <v>40</v>
      </c>
      <c r="G1616">
        <v>2</v>
      </c>
      <c r="H1616">
        <v>55</v>
      </c>
      <c r="I1616">
        <f>Cocina[[#This Row],[Precio Unitario]]*Cocina[[#This Row],[Cantidad Ordenada]]</f>
        <v>80</v>
      </c>
      <c r="J1616">
        <f>(Cocina[[#This Row],[Precio Unitario]]-Cocina[[#This Row],[Costo Unitario]])*Cocina[[#This Row],[Cantidad Ordenada]]</f>
        <v>30</v>
      </c>
      <c r="K1616" s="4">
        <f>Cocina[[#This Row],[Ganancia neta]]/_xlfn.XLOOKUP(Cocina[[#This Row],[Número de Orden]],Sala[Número de Orden],Sala[Monto total],"fracaso",0,1)</f>
        <v>0.15306122448979592</v>
      </c>
      <c r="L1616" t="s">
        <v>608</v>
      </c>
    </row>
    <row r="1617" spans="1:12" x14ac:dyDescent="0.25">
      <c r="A1617">
        <v>657</v>
      </c>
      <c r="B1617">
        <v>1</v>
      </c>
      <c r="C1617" t="s">
        <v>200</v>
      </c>
      <c r="D1617" t="s">
        <v>633</v>
      </c>
      <c r="E1617">
        <v>14</v>
      </c>
      <c r="F1617">
        <v>23</v>
      </c>
      <c r="G1617">
        <v>2</v>
      </c>
      <c r="H1617">
        <v>39</v>
      </c>
      <c r="I1617">
        <f>Cocina[[#This Row],[Precio Unitario]]*Cocina[[#This Row],[Cantidad Ordenada]]</f>
        <v>46</v>
      </c>
      <c r="J1617">
        <f>(Cocina[[#This Row],[Precio Unitario]]-Cocina[[#This Row],[Costo Unitario]])*Cocina[[#This Row],[Cantidad Ordenada]]</f>
        <v>18</v>
      </c>
      <c r="K1617" s="4">
        <f>Cocina[[#This Row],[Ganancia neta]]/_xlfn.XLOOKUP(Cocina[[#This Row],[Número de Orden]],Sala[Número de Orden],Sala[Monto total],"fracaso",0,1)</f>
        <v>9.1836734693877556E-2</v>
      </c>
      <c r="L1617" t="s">
        <v>608</v>
      </c>
    </row>
    <row r="1618" spans="1:12" x14ac:dyDescent="0.25">
      <c r="A1618">
        <v>657</v>
      </c>
      <c r="B1618">
        <v>1</v>
      </c>
      <c r="C1618" t="s">
        <v>26</v>
      </c>
      <c r="D1618" t="s">
        <v>628</v>
      </c>
      <c r="E1618">
        <v>21</v>
      </c>
      <c r="F1618">
        <v>35</v>
      </c>
      <c r="G1618">
        <v>2</v>
      </c>
      <c r="H1618">
        <v>40</v>
      </c>
      <c r="I1618">
        <f>Cocina[[#This Row],[Precio Unitario]]*Cocina[[#This Row],[Cantidad Ordenada]]</f>
        <v>70</v>
      </c>
      <c r="J1618">
        <f>(Cocina[[#This Row],[Precio Unitario]]-Cocina[[#This Row],[Costo Unitario]])*Cocina[[#This Row],[Cantidad Ordenada]]</f>
        <v>28</v>
      </c>
      <c r="K1618" s="4">
        <f>Cocina[[#This Row],[Ganancia neta]]/_xlfn.XLOOKUP(Cocina[[#This Row],[Número de Orden]],Sala[Número de Orden],Sala[Monto total],"fracaso",0,1)</f>
        <v>0.14285714285714285</v>
      </c>
      <c r="L1618" t="s">
        <v>608</v>
      </c>
    </row>
    <row r="1619" spans="1:12" x14ac:dyDescent="0.25">
      <c r="A1619">
        <v>658</v>
      </c>
      <c r="B1619">
        <v>19</v>
      </c>
      <c r="C1619" t="s">
        <v>247</v>
      </c>
      <c r="D1619" t="s">
        <v>629</v>
      </c>
      <c r="E1619">
        <v>19</v>
      </c>
      <c r="F1619">
        <v>32</v>
      </c>
      <c r="G1619">
        <v>1</v>
      </c>
      <c r="H1619">
        <v>21</v>
      </c>
      <c r="I1619">
        <f>Cocina[[#This Row],[Precio Unitario]]*Cocina[[#This Row],[Cantidad Ordenada]]</f>
        <v>32</v>
      </c>
      <c r="J1619">
        <f>(Cocina[[#This Row],[Precio Unitario]]-Cocina[[#This Row],[Costo Unitario]])*Cocina[[#This Row],[Cantidad Ordenada]]</f>
        <v>13</v>
      </c>
      <c r="K1619" s="4">
        <f>Cocina[[#This Row],[Ganancia neta]]/_xlfn.XLOOKUP(Cocina[[#This Row],[Número de Orden]],Sala[Número de Orden],Sala[Monto total],"fracaso",0,1)</f>
        <v>0.15116279069767441</v>
      </c>
      <c r="L1619" t="s">
        <v>608</v>
      </c>
    </row>
    <row r="1620" spans="1:12" x14ac:dyDescent="0.25">
      <c r="A1620">
        <v>658</v>
      </c>
      <c r="B1620">
        <v>19</v>
      </c>
      <c r="C1620" t="s">
        <v>106</v>
      </c>
      <c r="D1620" t="s">
        <v>621</v>
      </c>
      <c r="E1620">
        <v>16</v>
      </c>
      <c r="F1620">
        <v>27</v>
      </c>
      <c r="G1620">
        <v>2</v>
      </c>
      <c r="H1620">
        <v>27</v>
      </c>
      <c r="I1620">
        <f>Cocina[[#This Row],[Precio Unitario]]*Cocina[[#This Row],[Cantidad Ordenada]]</f>
        <v>54</v>
      </c>
      <c r="J1620">
        <f>(Cocina[[#This Row],[Precio Unitario]]-Cocina[[#This Row],[Costo Unitario]])*Cocina[[#This Row],[Cantidad Ordenada]]</f>
        <v>22</v>
      </c>
      <c r="K1620" s="4">
        <f>Cocina[[#This Row],[Ganancia neta]]/_xlfn.XLOOKUP(Cocina[[#This Row],[Número de Orden]],Sala[Número de Orden],Sala[Monto total],"fracaso",0,1)</f>
        <v>0.2558139534883721</v>
      </c>
      <c r="L1620" t="s">
        <v>608</v>
      </c>
    </row>
    <row r="1621" spans="1:12" x14ac:dyDescent="0.25">
      <c r="A1621">
        <v>659</v>
      </c>
      <c r="B1621">
        <v>9</v>
      </c>
      <c r="C1621" t="s">
        <v>38</v>
      </c>
      <c r="D1621" t="s">
        <v>624</v>
      </c>
      <c r="E1621">
        <v>17</v>
      </c>
      <c r="F1621">
        <v>29</v>
      </c>
      <c r="G1621">
        <v>3</v>
      </c>
      <c r="H1621">
        <v>31</v>
      </c>
      <c r="I1621">
        <f>Cocina[[#This Row],[Precio Unitario]]*Cocina[[#This Row],[Cantidad Ordenada]]</f>
        <v>87</v>
      </c>
      <c r="J1621">
        <f>(Cocina[[#This Row],[Precio Unitario]]-Cocina[[#This Row],[Costo Unitario]])*Cocina[[#This Row],[Cantidad Ordenada]]</f>
        <v>36</v>
      </c>
      <c r="K1621" s="4">
        <f>Cocina[[#This Row],[Ganancia neta]]/_xlfn.XLOOKUP(Cocina[[#This Row],[Número de Orden]],Sala[Número de Orden],Sala[Monto total],"fracaso",0,1)</f>
        <v>0.41379310344827586</v>
      </c>
      <c r="L1621" t="s">
        <v>607</v>
      </c>
    </row>
    <row r="1622" spans="1:12" x14ac:dyDescent="0.25">
      <c r="A1622">
        <v>660</v>
      </c>
      <c r="B1622">
        <v>19</v>
      </c>
      <c r="C1622" t="s">
        <v>112</v>
      </c>
      <c r="D1622" t="s">
        <v>627</v>
      </c>
      <c r="E1622">
        <v>11</v>
      </c>
      <c r="F1622">
        <v>19</v>
      </c>
      <c r="G1622">
        <v>2</v>
      </c>
      <c r="H1622">
        <v>24</v>
      </c>
      <c r="I1622">
        <f>Cocina[[#This Row],[Precio Unitario]]*Cocina[[#This Row],[Cantidad Ordenada]]</f>
        <v>38</v>
      </c>
      <c r="J1622">
        <f>(Cocina[[#This Row],[Precio Unitario]]-Cocina[[#This Row],[Costo Unitario]])*Cocina[[#This Row],[Cantidad Ordenada]]</f>
        <v>16</v>
      </c>
      <c r="K1622" s="4">
        <f>Cocina[[#This Row],[Ganancia neta]]/_xlfn.XLOOKUP(Cocina[[#This Row],[Número de Orden]],Sala[Número de Orden],Sala[Monto total],"fracaso",0,1)</f>
        <v>7.6923076923076927E-2</v>
      </c>
      <c r="L1622" t="s">
        <v>608</v>
      </c>
    </row>
    <row r="1623" spans="1:12" x14ac:dyDescent="0.25">
      <c r="A1623">
        <v>660</v>
      </c>
      <c r="B1623">
        <v>19</v>
      </c>
      <c r="C1623" t="s">
        <v>68</v>
      </c>
      <c r="D1623" t="s">
        <v>619</v>
      </c>
      <c r="E1623">
        <v>18</v>
      </c>
      <c r="F1623">
        <v>30</v>
      </c>
      <c r="G1623">
        <v>3</v>
      </c>
      <c r="H1623">
        <v>16</v>
      </c>
      <c r="I1623">
        <f>Cocina[[#This Row],[Precio Unitario]]*Cocina[[#This Row],[Cantidad Ordenada]]</f>
        <v>90</v>
      </c>
      <c r="J1623">
        <f>(Cocina[[#This Row],[Precio Unitario]]-Cocina[[#This Row],[Costo Unitario]])*Cocina[[#This Row],[Cantidad Ordenada]]</f>
        <v>36</v>
      </c>
      <c r="K1623" s="4">
        <f>Cocina[[#This Row],[Ganancia neta]]/_xlfn.XLOOKUP(Cocina[[#This Row],[Número de Orden]],Sala[Número de Orden],Sala[Monto total],"fracaso",0,1)</f>
        <v>0.17307692307692307</v>
      </c>
      <c r="L1623" t="s">
        <v>607</v>
      </c>
    </row>
    <row r="1624" spans="1:12" x14ac:dyDescent="0.25">
      <c r="A1624">
        <v>660</v>
      </c>
      <c r="B1624">
        <v>19</v>
      </c>
      <c r="C1624" t="s">
        <v>48</v>
      </c>
      <c r="D1624" t="s">
        <v>622</v>
      </c>
      <c r="E1624">
        <v>25</v>
      </c>
      <c r="F1624">
        <v>40</v>
      </c>
      <c r="G1624">
        <v>2</v>
      </c>
      <c r="H1624">
        <v>5</v>
      </c>
      <c r="I1624">
        <f>Cocina[[#This Row],[Precio Unitario]]*Cocina[[#This Row],[Cantidad Ordenada]]</f>
        <v>80</v>
      </c>
      <c r="J1624">
        <f>(Cocina[[#This Row],[Precio Unitario]]-Cocina[[#This Row],[Costo Unitario]])*Cocina[[#This Row],[Cantidad Ordenada]]</f>
        <v>30</v>
      </c>
      <c r="K1624" s="4">
        <f>Cocina[[#This Row],[Ganancia neta]]/_xlfn.XLOOKUP(Cocina[[#This Row],[Número de Orden]],Sala[Número de Orden],Sala[Monto total],"fracaso",0,1)</f>
        <v>0.14423076923076922</v>
      </c>
      <c r="L1624" t="s">
        <v>608</v>
      </c>
    </row>
    <row r="1625" spans="1:12" x14ac:dyDescent="0.25">
      <c r="A1625">
        <v>661</v>
      </c>
      <c r="B1625">
        <v>16</v>
      </c>
      <c r="C1625" t="s">
        <v>200</v>
      </c>
      <c r="D1625" t="s">
        <v>633</v>
      </c>
      <c r="E1625">
        <v>14</v>
      </c>
      <c r="F1625">
        <v>23</v>
      </c>
      <c r="G1625">
        <v>3</v>
      </c>
      <c r="H1625">
        <v>56</v>
      </c>
      <c r="I1625">
        <f>Cocina[[#This Row],[Precio Unitario]]*Cocina[[#This Row],[Cantidad Ordenada]]</f>
        <v>69</v>
      </c>
      <c r="J1625">
        <f>(Cocina[[#This Row],[Precio Unitario]]-Cocina[[#This Row],[Costo Unitario]])*Cocina[[#This Row],[Cantidad Ordenada]]</f>
        <v>27</v>
      </c>
      <c r="K1625" s="4">
        <f>Cocina[[#This Row],[Ganancia neta]]/_xlfn.XLOOKUP(Cocina[[#This Row],[Número de Orden]],Sala[Número de Orden],Sala[Monto total],"fracaso",0,1)</f>
        <v>0.13106796116504854</v>
      </c>
      <c r="L1625" t="s">
        <v>608</v>
      </c>
    </row>
    <row r="1626" spans="1:12" x14ac:dyDescent="0.25">
      <c r="A1626">
        <v>661</v>
      </c>
      <c r="B1626">
        <v>16</v>
      </c>
      <c r="C1626" t="s">
        <v>116</v>
      </c>
      <c r="D1626" t="s">
        <v>620</v>
      </c>
      <c r="E1626">
        <v>19</v>
      </c>
      <c r="F1626">
        <v>31</v>
      </c>
      <c r="G1626">
        <v>1</v>
      </c>
      <c r="H1626">
        <v>22</v>
      </c>
      <c r="I1626">
        <f>Cocina[[#This Row],[Precio Unitario]]*Cocina[[#This Row],[Cantidad Ordenada]]</f>
        <v>31</v>
      </c>
      <c r="J1626">
        <f>(Cocina[[#This Row],[Precio Unitario]]-Cocina[[#This Row],[Costo Unitario]])*Cocina[[#This Row],[Cantidad Ordenada]]</f>
        <v>12</v>
      </c>
      <c r="K1626" s="4">
        <f>Cocina[[#This Row],[Ganancia neta]]/_xlfn.XLOOKUP(Cocina[[#This Row],[Número de Orden]],Sala[Número de Orden],Sala[Monto total],"fracaso",0,1)</f>
        <v>5.8252427184466021E-2</v>
      </c>
      <c r="L1626" t="s">
        <v>608</v>
      </c>
    </row>
    <row r="1627" spans="1:12" x14ac:dyDescent="0.25">
      <c r="A1627">
        <v>661</v>
      </c>
      <c r="B1627">
        <v>16</v>
      </c>
      <c r="C1627" t="s">
        <v>122</v>
      </c>
      <c r="D1627" t="s">
        <v>637</v>
      </c>
      <c r="E1627">
        <v>15</v>
      </c>
      <c r="F1627">
        <v>25</v>
      </c>
      <c r="G1627">
        <v>2</v>
      </c>
      <c r="H1627">
        <v>30</v>
      </c>
      <c r="I1627">
        <f>Cocina[[#This Row],[Precio Unitario]]*Cocina[[#This Row],[Cantidad Ordenada]]</f>
        <v>50</v>
      </c>
      <c r="J1627">
        <f>(Cocina[[#This Row],[Precio Unitario]]-Cocina[[#This Row],[Costo Unitario]])*Cocina[[#This Row],[Cantidad Ordenada]]</f>
        <v>20</v>
      </c>
      <c r="K1627" s="4">
        <f>Cocina[[#This Row],[Ganancia neta]]/_xlfn.XLOOKUP(Cocina[[#This Row],[Número de Orden]],Sala[Número de Orden],Sala[Monto total],"fracaso",0,1)</f>
        <v>9.7087378640776698E-2</v>
      </c>
      <c r="L1627" t="s">
        <v>607</v>
      </c>
    </row>
    <row r="1628" spans="1:12" x14ac:dyDescent="0.25">
      <c r="A1628">
        <v>661</v>
      </c>
      <c r="B1628">
        <v>16</v>
      </c>
      <c r="C1628" t="s">
        <v>42</v>
      </c>
      <c r="D1628" t="s">
        <v>626</v>
      </c>
      <c r="E1628">
        <v>16</v>
      </c>
      <c r="F1628">
        <v>28</v>
      </c>
      <c r="G1628">
        <v>2</v>
      </c>
      <c r="H1628">
        <v>27</v>
      </c>
      <c r="I1628">
        <f>Cocina[[#This Row],[Precio Unitario]]*Cocina[[#This Row],[Cantidad Ordenada]]</f>
        <v>56</v>
      </c>
      <c r="J1628">
        <f>(Cocina[[#This Row],[Precio Unitario]]-Cocina[[#This Row],[Costo Unitario]])*Cocina[[#This Row],[Cantidad Ordenada]]</f>
        <v>24</v>
      </c>
      <c r="K1628" s="4">
        <f>Cocina[[#This Row],[Ganancia neta]]/_xlfn.XLOOKUP(Cocina[[#This Row],[Número de Orden]],Sala[Número de Orden],Sala[Monto total],"fracaso",0,1)</f>
        <v>0.11650485436893204</v>
      </c>
      <c r="L1628" t="s">
        <v>608</v>
      </c>
    </row>
    <row r="1629" spans="1:12" x14ac:dyDescent="0.25">
      <c r="A1629">
        <v>662</v>
      </c>
      <c r="B1629">
        <v>15</v>
      </c>
      <c r="C1629" t="s">
        <v>158</v>
      </c>
      <c r="D1629" t="s">
        <v>617</v>
      </c>
      <c r="E1629">
        <v>14</v>
      </c>
      <c r="F1629">
        <v>24</v>
      </c>
      <c r="G1629">
        <v>3</v>
      </c>
      <c r="H1629">
        <v>34</v>
      </c>
      <c r="I1629">
        <f>Cocina[[#This Row],[Precio Unitario]]*Cocina[[#This Row],[Cantidad Ordenada]]</f>
        <v>72</v>
      </c>
      <c r="J1629">
        <f>(Cocina[[#This Row],[Precio Unitario]]-Cocina[[#This Row],[Costo Unitario]])*Cocina[[#This Row],[Cantidad Ordenada]]</f>
        <v>30</v>
      </c>
      <c r="K1629" s="4">
        <f>Cocina[[#This Row],[Ganancia neta]]/_xlfn.XLOOKUP(Cocina[[#This Row],[Número de Orden]],Sala[Número de Orden],Sala[Monto total],"fracaso",0,1)</f>
        <v>0.22556390977443608</v>
      </c>
      <c r="L1629" t="s">
        <v>607</v>
      </c>
    </row>
    <row r="1630" spans="1:12" x14ac:dyDescent="0.25">
      <c r="A1630">
        <v>662</v>
      </c>
      <c r="B1630">
        <v>15</v>
      </c>
      <c r="C1630" t="s">
        <v>122</v>
      </c>
      <c r="D1630" t="s">
        <v>637</v>
      </c>
      <c r="E1630">
        <v>15</v>
      </c>
      <c r="F1630">
        <v>25</v>
      </c>
      <c r="G1630">
        <v>1</v>
      </c>
      <c r="H1630">
        <v>10</v>
      </c>
      <c r="I1630">
        <f>Cocina[[#This Row],[Precio Unitario]]*Cocina[[#This Row],[Cantidad Ordenada]]</f>
        <v>25</v>
      </c>
      <c r="J1630">
        <f>(Cocina[[#This Row],[Precio Unitario]]-Cocina[[#This Row],[Costo Unitario]])*Cocina[[#This Row],[Cantidad Ordenada]]</f>
        <v>10</v>
      </c>
      <c r="K1630" s="4">
        <f>Cocina[[#This Row],[Ganancia neta]]/_xlfn.XLOOKUP(Cocina[[#This Row],[Número de Orden]],Sala[Número de Orden],Sala[Monto total],"fracaso",0,1)</f>
        <v>7.5187969924812026E-2</v>
      </c>
      <c r="L1630" t="s">
        <v>608</v>
      </c>
    </row>
    <row r="1631" spans="1:12" x14ac:dyDescent="0.25">
      <c r="A1631">
        <v>662</v>
      </c>
      <c r="B1631">
        <v>15</v>
      </c>
      <c r="C1631" t="s">
        <v>73</v>
      </c>
      <c r="D1631" t="s">
        <v>623</v>
      </c>
      <c r="E1631">
        <v>22</v>
      </c>
      <c r="F1631">
        <v>36</v>
      </c>
      <c r="G1631">
        <v>1</v>
      </c>
      <c r="H1631">
        <v>41</v>
      </c>
      <c r="I1631">
        <f>Cocina[[#This Row],[Precio Unitario]]*Cocina[[#This Row],[Cantidad Ordenada]]</f>
        <v>36</v>
      </c>
      <c r="J1631">
        <f>(Cocina[[#This Row],[Precio Unitario]]-Cocina[[#This Row],[Costo Unitario]])*Cocina[[#This Row],[Cantidad Ordenada]]</f>
        <v>14</v>
      </c>
      <c r="K1631" s="4">
        <f>Cocina[[#This Row],[Ganancia neta]]/_xlfn.XLOOKUP(Cocina[[#This Row],[Número de Orden]],Sala[Número de Orden],Sala[Monto total],"fracaso",0,1)</f>
        <v>0.10526315789473684</v>
      </c>
      <c r="L1631" t="s">
        <v>607</v>
      </c>
    </row>
    <row r="1632" spans="1:12" x14ac:dyDescent="0.25">
      <c r="A1632">
        <v>663</v>
      </c>
      <c r="B1632">
        <v>3</v>
      </c>
      <c r="C1632" t="s">
        <v>79</v>
      </c>
      <c r="D1632" t="s">
        <v>635</v>
      </c>
      <c r="E1632">
        <v>10</v>
      </c>
      <c r="F1632">
        <v>18</v>
      </c>
      <c r="G1632">
        <v>2</v>
      </c>
      <c r="H1632">
        <v>40</v>
      </c>
      <c r="I1632">
        <f>Cocina[[#This Row],[Precio Unitario]]*Cocina[[#This Row],[Cantidad Ordenada]]</f>
        <v>36</v>
      </c>
      <c r="J1632">
        <f>(Cocina[[#This Row],[Precio Unitario]]-Cocina[[#This Row],[Costo Unitario]])*Cocina[[#This Row],[Cantidad Ordenada]]</f>
        <v>16</v>
      </c>
      <c r="K1632" s="4">
        <f>Cocina[[#This Row],[Ganancia neta]]/_xlfn.XLOOKUP(Cocina[[#This Row],[Número de Orden]],Sala[Número de Orden],Sala[Monto total],"fracaso",0,1)</f>
        <v>0.14035087719298245</v>
      </c>
      <c r="L1632" t="s">
        <v>608</v>
      </c>
    </row>
    <row r="1633" spans="1:12" x14ac:dyDescent="0.25">
      <c r="A1633">
        <v>663</v>
      </c>
      <c r="B1633">
        <v>3</v>
      </c>
      <c r="C1633" t="s">
        <v>38</v>
      </c>
      <c r="D1633" t="s">
        <v>624</v>
      </c>
      <c r="E1633">
        <v>17</v>
      </c>
      <c r="F1633">
        <v>29</v>
      </c>
      <c r="G1633">
        <v>2</v>
      </c>
      <c r="H1633">
        <v>5</v>
      </c>
      <c r="I1633">
        <f>Cocina[[#This Row],[Precio Unitario]]*Cocina[[#This Row],[Cantidad Ordenada]]</f>
        <v>58</v>
      </c>
      <c r="J1633">
        <f>(Cocina[[#This Row],[Precio Unitario]]-Cocina[[#This Row],[Costo Unitario]])*Cocina[[#This Row],[Cantidad Ordenada]]</f>
        <v>24</v>
      </c>
      <c r="K1633" s="4">
        <f>Cocina[[#This Row],[Ganancia neta]]/_xlfn.XLOOKUP(Cocina[[#This Row],[Número de Orden]],Sala[Número de Orden],Sala[Monto total],"fracaso",0,1)</f>
        <v>0.21052631578947367</v>
      </c>
      <c r="L1633" t="s">
        <v>608</v>
      </c>
    </row>
    <row r="1634" spans="1:12" x14ac:dyDescent="0.25">
      <c r="A1634">
        <v>663</v>
      </c>
      <c r="B1634">
        <v>3</v>
      </c>
      <c r="C1634" t="s">
        <v>146</v>
      </c>
      <c r="D1634" t="s">
        <v>632</v>
      </c>
      <c r="E1634">
        <v>12</v>
      </c>
      <c r="F1634">
        <v>20</v>
      </c>
      <c r="G1634">
        <v>1</v>
      </c>
      <c r="H1634">
        <v>42</v>
      </c>
      <c r="I1634">
        <f>Cocina[[#This Row],[Precio Unitario]]*Cocina[[#This Row],[Cantidad Ordenada]]</f>
        <v>20</v>
      </c>
      <c r="J1634">
        <f>(Cocina[[#This Row],[Precio Unitario]]-Cocina[[#This Row],[Costo Unitario]])*Cocina[[#This Row],[Cantidad Ordenada]]</f>
        <v>8</v>
      </c>
      <c r="K1634" s="4">
        <f>Cocina[[#This Row],[Ganancia neta]]/_xlfn.XLOOKUP(Cocina[[#This Row],[Número de Orden]],Sala[Número de Orden],Sala[Monto total],"fracaso",0,1)</f>
        <v>7.0175438596491224E-2</v>
      </c>
      <c r="L1634" t="s">
        <v>608</v>
      </c>
    </row>
    <row r="1635" spans="1:12" x14ac:dyDescent="0.25">
      <c r="A1635">
        <v>664</v>
      </c>
      <c r="B1635">
        <v>20</v>
      </c>
      <c r="C1635" t="s">
        <v>79</v>
      </c>
      <c r="D1635" t="s">
        <v>635</v>
      </c>
      <c r="E1635">
        <v>10</v>
      </c>
      <c r="F1635">
        <v>18</v>
      </c>
      <c r="G1635">
        <v>1</v>
      </c>
      <c r="H1635">
        <v>9</v>
      </c>
      <c r="I1635">
        <f>Cocina[[#This Row],[Precio Unitario]]*Cocina[[#This Row],[Cantidad Ordenada]]</f>
        <v>18</v>
      </c>
      <c r="J1635">
        <f>(Cocina[[#This Row],[Precio Unitario]]-Cocina[[#This Row],[Costo Unitario]])*Cocina[[#This Row],[Cantidad Ordenada]]</f>
        <v>8</v>
      </c>
      <c r="K1635" s="4">
        <f>Cocina[[#This Row],[Ganancia neta]]/_xlfn.XLOOKUP(Cocina[[#This Row],[Número de Orden]],Sala[Número de Orden],Sala[Monto total],"fracaso",0,1)</f>
        <v>6.5573770491803282E-2</v>
      </c>
      <c r="L1635" t="s">
        <v>607</v>
      </c>
    </row>
    <row r="1636" spans="1:12" x14ac:dyDescent="0.25">
      <c r="A1636">
        <v>664</v>
      </c>
      <c r="B1636">
        <v>20</v>
      </c>
      <c r="C1636" t="s">
        <v>112</v>
      </c>
      <c r="D1636" t="s">
        <v>627</v>
      </c>
      <c r="E1636">
        <v>11</v>
      </c>
      <c r="F1636">
        <v>19</v>
      </c>
      <c r="G1636">
        <v>2</v>
      </c>
      <c r="H1636">
        <v>42</v>
      </c>
      <c r="I1636">
        <f>Cocina[[#This Row],[Precio Unitario]]*Cocina[[#This Row],[Cantidad Ordenada]]</f>
        <v>38</v>
      </c>
      <c r="J1636">
        <f>(Cocina[[#This Row],[Precio Unitario]]-Cocina[[#This Row],[Costo Unitario]])*Cocina[[#This Row],[Cantidad Ordenada]]</f>
        <v>16</v>
      </c>
      <c r="K1636" s="4">
        <f>Cocina[[#This Row],[Ganancia neta]]/_xlfn.XLOOKUP(Cocina[[#This Row],[Número de Orden]],Sala[Número de Orden],Sala[Monto total],"fracaso",0,1)</f>
        <v>0.13114754098360656</v>
      </c>
      <c r="L1636" t="s">
        <v>607</v>
      </c>
    </row>
    <row r="1637" spans="1:12" x14ac:dyDescent="0.25">
      <c r="A1637">
        <v>664</v>
      </c>
      <c r="B1637">
        <v>20</v>
      </c>
      <c r="C1637" t="s">
        <v>203</v>
      </c>
      <c r="D1637" t="s">
        <v>630</v>
      </c>
      <c r="E1637">
        <v>13</v>
      </c>
      <c r="F1637">
        <v>22</v>
      </c>
      <c r="G1637">
        <v>3</v>
      </c>
      <c r="H1637">
        <v>48</v>
      </c>
      <c r="I1637">
        <f>Cocina[[#This Row],[Precio Unitario]]*Cocina[[#This Row],[Cantidad Ordenada]]</f>
        <v>66</v>
      </c>
      <c r="J1637">
        <f>(Cocina[[#This Row],[Precio Unitario]]-Cocina[[#This Row],[Costo Unitario]])*Cocina[[#This Row],[Cantidad Ordenada]]</f>
        <v>27</v>
      </c>
      <c r="K1637" s="4">
        <f>Cocina[[#This Row],[Ganancia neta]]/_xlfn.XLOOKUP(Cocina[[#This Row],[Número de Orden]],Sala[Número de Orden],Sala[Monto total],"fracaso",0,1)</f>
        <v>0.22131147540983606</v>
      </c>
      <c r="L1637" t="s">
        <v>608</v>
      </c>
    </row>
    <row r="1638" spans="1:12" x14ac:dyDescent="0.25">
      <c r="A1638">
        <v>665</v>
      </c>
      <c r="B1638">
        <v>6</v>
      </c>
      <c r="C1638" t="s">
        <v>122</v>
      </c>
      <c r="D1638" t="s">
        <v>637</v>
      </c>
      <c r="E1638">
        <v>15</v>
      </c>
      <c r="F1638">
        <v>25</v>
      </c>
      <c r="G1638">
        <v>3</v>
      </c>
      <c r="H1638">
        <v>25</v>
      </c>
      <c r="I1638">
        <f>Cocina[[#This Row],[Precio Unitario]]*Cocina[[#This Row],[Cantidad Ordenada]]</f>
        <v>75</v>
      </c>
      <c r="J1638">
        <f>(Cocina[[#This Row],[Precio Unitario]]-Cocina[[#This Row],[Costo Unitario]])*Cocina[[#This Row],[Cantidad Ordenada]]</f>
        <v>30</v>
      </c>
      <c r="K1638" s="4">
        <f>Cocina[[#This Row],[Ganancia neta]]/_xlfn.XLOOKUP(Cocina[[#This Row],[Número de Orden]],Sala[Número de Orden],Sala[Monto total],"fracaso",0,1)</f>
        <v>0.23255813953488372</v>
      </c>
      <c r="L1638" t="s">
        <v>608</v>
      </c>
    </row>
    <row r="1639" spans="1:12" x14ac:dyDescent="0.25">
      <c r="A1639">
        <v>665</v>
      </c>
      <c r="B1639">
        <v>6</v>
      </c>
      <c r="C1639" t="s">
        <v>106</v>
      </c>
      <c r="D1639" t="s">
        <v>621</v>
      </c>
      <c r="E1639">
        <v>16</v>
      </c>
      <c r="F1639">
        <v>27</v>
      </c>
      <c r="G1639">
        <v>2</v>
      </c>
      <c r="H1639">
        <v>15</v>
      </c>
      <c r="I1639">
        <f>Cocina[[#This Row],[Precio Unitario]]*Cocina[[#This Row],[Cantidad Ordenada]]</f>
        <v>54</v>
      </c>
      <c r="J1639">
        <f>(Cocina[[#This Row],[Precio Unitario]]-Cocina[[#This Row],[Costo Unitario]])*Cocina[[#This Row],[Cantidad Ordenada]]</f>
        <v>22</v>
      </c>
      <c r="K1639" s="4">
        <f>Cocina[[#This Row],[Ganancia neta]]/_xlfn.XLOOKUP(Cocina[[#This Row],[Número de Orden]],Sala[Número de Orden],Sala[Monto total],"fracaso",0,1)</f>
        <v>0.17054263565891473</v>
      </c>
      <c r="L1639" t="s">
        <v>608</v>
      </c>
    </row>
    <row r="1640" spans="1:12" x14ac:dyDescent="0.25">
      <c r="A1640">
        <v>666</v>
      </c>
      <c r="B1640">
        <v>8</v>
      </c>
      <c r="C1640" t="s">
        <v>146</v>
      </c>
      <c r="D1640" t="s">
        <v>632</v>
      </c>
      <c r="E1640">
        <v>12</v>
      </c>
      <c r="F1640">
        <v>20</v>
      </c>
      <c r="G1640">
        <v>2</v>
      </c>
      <c r="H1640">
        <v>27</v>
      </c>
      <c r="I1640">
        <f>Cocina[[#This Row],[Precio Unitario]]*Cocina[[#This Row],[Cantidad Ordenada]]</f>
        <v>40</v>
      </c>
      <c r="J1640">
        <f>(Cocina[[#This Row],[Precio Unitario]]-Cocina[[#This Row],[Costo Unitario]])*Cocina[[#This Row],[Cantidad Ordenada]]</f>
        <v>16</v>
      </c>
      <c r="K1640" s="4">
        <f>Cocina[[#This Row],[Ganancia neta]]/_xlfn.XLOOKUP(Cocina[[#This Row],[Número de Orden]],Sala[Número de Orden],Sala[Monto total],"fracaso",0,1)</f>
        <v>0.4</v>
      </c>
      <c r="L1640" t="s">
        <v>608</v>
      </c>
    </row>
    <row r="1641" spans="1:12" x14ac:dyDescent="0.25">
      <c r="A1641">
        <v>667</v>
      </c>
      <c r="B1641">
        <v>6</v>
      </c>
      <c r="C1641" t="s">
        <v>73</v>
      </c>
      <c r="D1641" t="s">
        <v>623</v>
      </c>
      <c r="E1641">
        <v>22</v>
      </c>
      <c r="F1641">
        <v>36</v>
      </c>
      <c r="G1641">
        <v>1</v>
      </c>
      <c r="H1641">
        <v>12</v>
      </c>
      <c r="I1641">
        <f>Cocina[[#This Row],[Precio Unitario]]*Cocina[[#This Row],[Cantidad Ordenada]]</f>
        <v>36</v>
      </c>
      <c r="J1641">
        <f>(Cocina[[#This Row],[Precio Unitario]]-Cocina[[#This Row],[Costo Unitario]])*Cocina[[#This Row],[Cantidad Ordenada]]</f>
        <v>14</v>
      </c>
      <c r="K1641" s="4">
        <f>Cocina[[#This Row],[Ganancia neta]]/_xlfn.XLOOKUP(Cocina[[#This Row],[Número de Orden]],Sala[Número de Orden],Sala[Monto total],"fracaso",0,1)</f>
        <v>0.3888888888888889</v>
      </c>
      <c r="L1641" t="s">
        <v>607</v>
      </c>
    </row>
    <row r="1642" spans="1:12" x14ac:dyDescent="0.25">
      <c r="A1642">
        <v>668</v>
      </c>
      <c r="B1642">
        <v>12</v>
      </c>
      <c r="C1642" t="s">
        <v>155</v>
      </c>
      <c r="D1642" t="s">
        <v>636</v>
      </c>
      <c r="E1642">
        <v>15</v>
      </c>
      <c r="F1642">
        <v>26</v>
      </c>
      <c r="G1642">
        <v>3</v>
      </c>
      <c r="H1642">
        <v>59</v>
      </c>
      <c r="I1642">
        <f>Cocina[[#This Row],[Precio Unitario]]*Cocina[[#This Row],[Cantidad Ordenada]]</f>
        <v>78</v>
      </c>
      <c r="J1642">
        <f>(Cocina[[#This Row],[Precio Unitario]]-Cocina[[#This Row],[Costo Unitario]])*Cocina[[#This Row],[Cantidad Ordenada]]</f>
        <v>33</v>
      </c>
      <c r="K1642" s="4">
        <f>Cocina[[#This Row],[Ganancia neta]]/_xlfn.XLOOKUP(Cocina[[#This Row],[Número de Orden]],Sala[Número de Orden],Sala[Monto total],"fracaso",0,1)</f>
        <v>0.16417910447761194</v>
      </c>
      <c r="L1642" t="s">
        <v>607</v>
      </c>
    </row>
    <row r="1643" spans="1:12" x14ac:dyDescent="0.25">
      <c r="A1643">
        <v>668</v>
      </c>
      <c r="B1643">
        <v>12</v>
      </c>
      <c r="C1643" t="s">
        <v>158</v>
      </c>
      <c r="D1643" t="s">
        <v>617</v>
      </c>
      <c r="E1643">
        <v>14</v>
      </c>
      <c r="F1643">
        <v>24</v>
      </c>
      <c r="G1643">
        <v>2</v>
      </c>
      <c r="H1643">
        <v>9</v>
      </c>
      <c r="I1643">
        <f>Cocina[[#This Row],[Precio Unitario]]*Cocina[[#This Row],[Cantidad Ordenada]]</f>
        <v>48</v>
      </c>
      <c r="J1643">
        <f>(Cocina[[#This Row],[Precio Unitario]]-Cocina[[#This Row],[Costo Unitario]])*Cocina[[#This Row],[Cantidad Ordenada]]</f>
        <v>20</v>
      </c>
      <c r="K1643" s="4">
        <f>Cocina[[#This Row],[Ganancia neta]]/_xlfn.XLOOKUP(Cocina[[#This Row],[Número de Orden]],Sala[Número de Orden],Sala[Monto total],"fracaso",0,1)</f>
        <v>9.950248756218906E-2</v>
      </c>
      <c r="L1643" t="s">
        <v>608</v>
      </c>
    </row>
    <row r="1644" spans="1:12" x14ac:dyDescent="0.25">
      <c r="A1644">
        <v>668</v>
      </c>
      <c r="B1644">
        <v>12</v>
      </c>
      <c r="C1644" t="s">
        <v>122</v>
      </c>
      <c r="D1644" t="s">
        <v>637</v>
      </c>
      <c r="E1644">
        <v>15</v>
      </c>
      <c r="F1644">
        <v>25</v>
      </c>
      <c r="G1644">
        <v>3</v>
      </c>
      <c r="H1644">
        <v>47</v>
      </c>
      <c r="I1644">
        <f>Cocina[[#This Row],[Precio Unitario]]*Cocina[[#This Row],[Cantidad Ordenada]]</f>
        <v>75</v>
      </c>
      <c r="J1644">
        <f>(Cocina[[#This Row],[Precio Unitario]]-Cocina[[#This Row],[Costo Unitario]])*Cocina[[#This Row],[Cantidad Ordenada]]</f>
        <v>30</v>
      </c>
      <c r="K1644" s="4">
        <f>Cocina[[#This Row],[Ganancia neta]]/_xlfn.XLOOKUP(Cocina[[#This Row],[Número de Orden]],Sala[Número de Orden],Sala[Monto total],"fracaso",0,1)</f>
        <v>0.14925373134328357</v>
      </c>
      <c r="L1644" t="s">
        <v>607</v>
      </c>
    </row>
    <row r="1645" spans="1:12" x14ac:dyDescent="0.25">
      <c r="A1645">
        <v>669</v>
      </c>
      <c r="B1645">
        <v>10</v>
      </c>
      <c r="C1645" t="s">
        <v>116</v>
      </c>
      <c r="D1645" t="s">
        <v>620</v>
      </c>
      <c r="E1645">
        <v>19</v>
      </c>
      <c r="F1645">
        <v>31</v>
      </c>
      <c r="G1645">
        <v>1</v>
      </c>
      <c r="H1645">
        <v>13</v>
      </c>
      <c r="I1645">
        <f>Cocina[[#This Row],[Precio Unitario]]*Cocina[[#This Row],[Cantidad Ordenada]]</f>
        <v>31</v>
      </c>
      <c r="J1645">
        <f>(Cocina[[#This Row],[Precio Unitario]]-Cocina[[#This Row],[Costo Unitario]])*Cocina[[#This Row],[Cantidad Ordenada]]</f>
        <v>12</v>
      </c>
      <c r="K1645" s="4">
        <f>Cocina[[#This Row],[Ganancia neta]]/_xlfn.XLOOKUP(Cocina[[#This Row],[Número de Orden]],Sala[Número de Orden],Sala[Monto total],"fracaso",0,1)</f>
        <v>6.6298342541436461E-2</v>
      </c>
      <c r="L1645" t="s">
        <v>608</v>
      </c>
    </row>
    <row r="1646" spans="1:12" x14ac:dyDescent="0.25">
      <c r="A1646">
        <v>669</v>
      </c>
      <c r="B1646">
        <v>10</v>
      </c>
      <c r="C1646" t="s">
        <v>106</v>
      </c>
      <c r="D1646" t="s">
        <v>621</v>
      </c>
      <c r="E1646">
        <v>16</v>
      </c>
      <c r="F1646">
        <v>27</v>
      </c>
      <c r="G1646">
        <v>2</v>
      </c>
      <c r="H1646">
        <v>14</v>
      </c>
      <c r="I1646">
        <f>Cocina[[#This Row],[Precio Unitario]]*Cocina[[#This Row],[Cantidad Ordenada]]</f>
        <v>54</v>
      </c>
      <c r="J1646">
        <f>(Cocina[[#This Row],[Precio Unitario]]-Cocina[[#This Row],[Costo Unitario]])*Cocina[[#This Row],[Cantidad Ordenada]]</f>
        <v>22</v>
      </c>
      <c r="K1646" s="4">
        <f>Cocina[[#This Row],[Ganancia neta]]/_xlfn.XLOOKUP(Cocina[[#This Row],[Número de Orden]],Sala[Número de Orden],Sala[Monto total],"fracaso",0,1)</f>
        <v>0.12154696132596685</v>
      </c>
      <c r="L1646" t="s">
        <v>608</v>
      </c>
    </row>
    <row r="1647" spans="1:12" x14ac:dyDescent="0.25">
      <c r="A1647">
        <v>669</v>
      </c>
      <c r="B1647">
        <v>10</v>
      </c>
      <c r="C1647" t="s">
        <v>247</v>
      </c>
      <c r="D1647" t="s">
        <v>629</v>
      </c>
      <c r="E1647">
        <v>19</v>
      </c>
      <c r="F1647">
        <v>32</v>
      </c>
      <c r="G1647">
        <v>3</v>
      </c>
      <c r="H1647">
        <v>42</v>
      </c>
      <c r="I1647">
        <f>Cocina[[#This Row],[Precio Unitario]]*Cocina[[#This Row],[Cantidad Ordenada]]</f>
        <v>96</v>
      </c>
      <c r="J1647">
        <f>(Cocina[[#This Row],[Precio Unitario]]-Cocina[[#This Row],[Costo Unitario]])*Cocina[[#This Row],[Cantidad Ordenada]]</f>
        <v>39</v>
      </c>
      <c r="K1647" s="4">
        <f>Cocina[[#This Row],[Ganancia neta]]/_xlfn.XLOOKUP(Cocina[[#This Row],[Número de Orden]],Sala[Número de Orden],Sala[Monto total],"fracaso",0,1)</f>
        <v>0.21546961325966851</v>
      </c>
      <c r="L1647" t="s">
        <v>608</v>
      </c>
    </row>
    <row r="1648" spans="1:12" x14ac:dyDescent="0.25">
      <c r="A1648">
        <v>670</v>
      </c>
      <c r="B1648">
        <v>16</v>
      </c>
      <c r="C1648" t="s">
        <v>200</v>
      </c>
      <c r="D1648" t="s">
        <v>633</v>
      </c>
      <c r="E1648">
        <v>14</v>
      </c>
      <c r="F1648">
        <v>23</v>
      </c>
      <c r="G1648">
        <v>1</v>
      </c>
      <c r="H1648">
        <v>26</v>
      </c>
      <c r="I1648">
        <f>Cocina[[#This Row],[Precio Unitario]]*Cocina[[#This Row],[Cantidad Ordenada]]</f>
        <v>23</v>
      </c>
      <c r="J1648">
        <f>(Cocina[[#This Row],[Precio Unitario]]-Cocina[[#This Row],[Costo Unitario]])*Cocina[[#This Row],[Cantidad Ordenada]]</f>
        <v>9</v>
      </c>
      <c r="K1648" s="4">
        <f>Cocina[[#This Row],[Ganancia neta]]/_xlfn.XLOOKUP(Cocina[[#This Row],[Número de Orden]],Sala[Número de Orden],Sala[Monto total],"fracaso",0,1)</f>
        <v>9.5744680851063829E-2</v>
      </c>
      <c r="L1648" t="s">
        <v>607</v>
      </c>
    </row>
    <row r="1649" spans="1:12" x14ac:dyDescent="0.25">
      <c r="A1649">
        <v>670</v>
      </c>
      <c r="B1649">
        <v>16</v>
      </c>
      <c r="C1649" t="s">
        <v>26</v>
      </c>
      <c r="D1649" t="s">
        <v>628</v>
      </c>
      <c r="E1649">
        <v>21</v>
      </c>
      <c r="F1649">
        <v>35</v>
      </c>
      <c r="G1649">
        <v>1</v>
      </c>
      <c r="H1649">
        <v>17</v>
      </c>
      <c r="I1649">
        <f>Cocina[[#This Row],[Precio Unitario]]*Cocina[[#This Row],[Cantidad Ordenada]]</f>
        <v>35</v>
      </c>
      <c r="J1649">
        <f>(Cocina[[#This Row],[Precio Unitario]]-Cocina[[#This Row],[Costo Unitario]])*Cocina[[#This Row],[Cantidad Ordenada]]</f>
        <v>14</v>
      </c>
      <c r="K1649" s="4">
        <f>Cocina[[#This Row],[Ganancia neta]]/_xlfn.XLOOKUP(Cocina[[#This Row],[Número de Orden]],Sala[Número de Orden],Sala[Monto total],"fracaso",0,1)</f>
        <v>0.14893617021276595</v>
      </c>
      <c r="L1649" t="s">
        <v>608</v>
      </c>
    </row>
    <row r="1650" spans="1:12" x14ac:dyDescent="0.25">
      <c r="A1650">
        <v>670</v>
      </c>
      <c r="B1650">
        <v>16</v>
      </c>
      <c r="C1650" t="s">
        <v>73</v>
      </c>
      <c r="D1650" t="s">
        <v>623</v>
      </c>
      <c r="E1650">
        <v>22</v>
      </c>
      <c r="F1650">
        <v>36</v>
      </c>
      <c r="G1650">
        <v>1</v>
      </c>
      <c r="H1650">
        <v>32</v>
      </c>
      <c r="I1650">
        <f>Cocina[[#This Row],[Precio Unitario]]*Cocina[[#This Row],[Cantidad Ordenada]]</f>
        <v>36</v>
      </c>
      <c r="J1650">
        <f>(Cocina[[#This Row],[Precio Unitario]]-Cocina[[#This Row],[Costo Unitario]])*Cocina[[#This Row],[Cantidad Ordenada]]</f>
        <v>14</v>
      </c>
      <c r="K1650" s="4">
        <f>Cocina[[#This Row],[Ganancia neta]]/_xlfn.XLOOKUP(Cocina[[#This Row],[Número de Orden]],Sala[Número de Orden],Sala[Monto total],"fracaso",0,1)</f>
        <v>0.14893617021276595</v>
      </c>
      <c r="L1650" t="s">
        <v>607</v>
      </c>
    </row>
    <row r="1651" spans="1:12" x14ac:dyDescent="0.25">
      <c r="A1651">
        <v>671</v>
      </c>
      <c r="B1651">
        <v>17</v>
      </c>
      <c r="C1651" t="s">
        <v>26</v>
      </c>
      <c r="D1651" t="s">
        <v>628</v>
      </c>
      <c r="E1651">
        <v>21</v>
      </c>
      <c r="F1651">
        <v>35</v>
      </c>
      <c r="G1651">
        <v>2</v>
      </c>
      <c r="H1651">
        <v>29</v>
      </c>
      <c r="I1651">
        <f>Cocina[[#This Row],[Precio Unitario]]*Cocina[[#This Row],[Cantidad Ordenada]]</f>
        <v>70</v>
      </c>
      <c r="J1651">
        <f>(Cocina[[#This Row],[Precio Unitario]]-Cocina[[#This Row],[Costo Unitario]])*Cocina[[#This Row],[Cantidad Ordenada]]</f>
        <v>28</v>
      </c>
      <c r="K1651" s="4">
        <f>Cocina[[#This Row],[Ganancia neta]]/_xlfn.XLOOKUP(Cocina[[#This Row],[Número de Orden]],Sala[Número de Orden],Sala[Monto total],"fracaso",0,1)</f>
        <v>0.15217391304347827</v>
      </c>
      <c r="L1651" t="s">
        <v>608</v>
      </c>
    </row>
    <row r="1652" spans="1:12" x14ac:dyDescent="0.25">
      <c r="A1652">
        <v>671</v>
      </c>
      <c r="B1652">
        <v>17</v>
      </c>
      <c r="C1652" t="s">
        <v>122</v>
      </c>
      <c r="D1652" t="s">
        <v>637</v>
      </c>
      <c r="E1652">
        <v>15</v>
      </c>
      <c r="F1652">
        <v>25</v>
      </c>
      <c r="G1652">
        <v>2</v>
      </c>
      <c r="H1652">
        <v>32</v>
      </c>
      <c r="I1652">
        <f>Cocina[[#This Row],[Precio Unitario]]*Cocina[[#This Row],[Cantidad Ordenada]]</f>
        <v>50</v>
      </c>
      <c r="J1652">
        <f>(Cocina[[#This Row],[Precio Unitario]]-Cocina[[#This Row],[Costo Unitario]])*Cocina[[#This Row],[Cantidad Ordenada]]</f>
        <v>20</v>
      </c>
      <c r="K1652" s="4">
        <f>Cocina[[#This Row],[Ganancia neta]]/_xlfn.XLOOKUP(Cocina[[#This Row],[Número de Orden]],Sala[Número de Orden],Sala[Monto total],"fracaso",0,1)</f>
        <v>0.10869565217391304</v>
      </c>
      <c r="L1652" t="s">
        <v>607</v>
      </c>
    </row>
    <row r="1653" spans="1:12" x14ac:dyDescent="0.25">
      <c r="A1653">
        <v>671</v>
      </c>
      <c r="B1653">
        <v>17</v>
      </c>
      <c r="C1653" t="s">
        <v>247</v>
      </c>
      <c r="D1653" t="s">
        <v>629</v>
      </c>
      <c r="E1653">
        <v>19</v>
      </c>
      <c r="F1653">
        <v>32</v>
      </c>
      <c r="G1653">
        <v>2</v>
      </c>
      <c r="H1653">
        <v>34</v>
      </c>
      <c r="I1653">
        <f>Cocina[[#This Row],[Precio Unitario]]*Cocina[[#This Row],[Cantidad Ordenada]]</f>
        <v>64</v>
      </c>
      <c r="J1653">
        <f>(Cocina[[#This Row],[Precio Unitario]]-Cocina[[#This Row],[Costo Unitario]])*Cocina[[#This Row],[Cantidad Ordenada]]</f>
        <v>26</v>
      </c>
      <c r="K1653" s="4">
        <f>Cocina[[#This Row],[Ganancia neta]]/_xlfn.XLOOKUP(Cocina[[#This Row],[Número de Orden]],Sala[Número de Orden],Sala[Monto total],"fracaso",0,1)</f>
        <v>0.14130434782608695</v>
      </c>
      <c r="L1653" t="s">
        <v>607</v>
      </c>
    </row>
    <row r="1654" spans="1:12" x14ac:dyDescent="0.25">
      <c r="A1654">
        <v>672</v>
      </c>
      <c r="B1654">
        <v>12</v>
      </c>
      <c r="C1654" t="s">
        <v>247</v>
      </c>
      <c r="D1654" t="s">
        <v>629</v>
      </c>
      <c r="E1654">
        <v>19</v>
      </c>
      <c r="F1654">
        <v>32</v>
      </c>
      <c r="G1654">
        <v>3</v>
      </c>
      <c r="H1654">
        <v>21</v>
      </c>
      <c r="I1654">
        <f>Cocina[[#This Row],[Precio Unitario]]*Cocina[[#This Row],[Cantidad Ordenada]]</f>
        <v>96</v>
      </c>
      <c r="J1654">
        <f>(Cocina[[#This Row],[Precio Unitario]]-Cocina[[#This Row],[Costo Unitario]])*Cocina[[#This Row],[Cantidad Ordenada]]</f>
        <v>39</v>
      </c>
      <c r="K1654" s="4">
        <f>Cocina[[#This Row],[Ganancia neta]]/_xlfn.XLOOKUP(Cocina[[#This Row],[Número de Orden]],Sala[Número de Orden],Sala[Monto total],"fracaso",0,1)</f>
        <v>0.24840764331210191</v>
      </c>
      <c r="L1654" t="s">
        <v>608</v>
      </c>
    </row>
    <row r="1655" spans="1:12" x14ac:dyDescent="0.25">
      <c r="A1655">
        <v>672</v>
      </c>
      <c r="B1655">
        <v>12</v>
      </c>
      <c r="C1655" t="s">
        <v>70</v>
      </c>
      <c r="D1655" t="s">
        <v>634</v>
      </c>
      <c r="E1655">
        <v>13</v>
      </c>
      <c r="F1655">
        <v>21</v>
      </c>
      <c r="G1655">
        <v>2</v>
      </c>
      <c r="H1655">
        <v>15</v>
      </c>
      <c r="I1655">
        <f>Cocina[[#This Row],[Precio Unitario]]*Cocina[[#This Row],[Cantidad Ordenada]]</f>
        <v>42</v>
      </c>
      <c r="J1655">
        <f>(Cocina[[#This Row],[Precio Unitario]]-Cocina[[#This Row],[Costo Unitario]])*Cocina[[#This Row],[Cantidad Ordenada]]</f>
        <v>16</v>
      </c>
      <c r="K1655" s="4">
        <f>Cocina[[#This Row],[Ganancia neta]]/_xlfn.XLOOKUP(Cocina[[#This Row],[Número de Orden]],Sala[Número de Orden],Sala[Monto total],"fracaso",0,1)</f>
        <v>0.10191082802547771</v>
      </c>
      <c r="L1655" t="s">
        <v>608</v>
      </c>
    </row>
    <row r="1656" spans="1:12" x14ac:dyDescent="0.25">
      <c r="A1656">
        <v>672</v>
      </c>
      <c r="B1656">
        <v>12</v>
      </c>
      <c r="C1656" t="s">
        <v>112</v>
      </c>
      <c r="D1656" t="s">
        <v>627</v>
      </c>
      <c r="E1656">
        <v>11</v>
      </c>
      <c r="F1656">
        <v>19</v>
      </c>
      <c r="G1656">
        <v>1</v>
      </c>
      <c r="H1656">
        <v>42</v>
      </c>
      <c r="I1656">
        <f>Cocina[[#This Row],[Precio Unitario]]*Cocina[[#This Row],[Cantidad Ordenada]]</f>
        <v>19</v>
      </c>
      <c r="J1656">
        <f>(Cocina[[#This Row],[Precio Unitario]]-Cocina[[#This Row],[Costo Unitario]])*Cocina[[#This Row],[Cantidad Ordenada]]</f>
        <v>8</v>
      </c>
      <c r="K1656" s="4">
        <f>Cocina[[#This Row],[Ganancia neta]]/_xlfn.XLOOKUP(Cocina[[#This Row],[Número de Orden]],Sala[Número de Orden],Sala[Monto total],"fracaso",0,1)</f>
        <v>5.0955414012738856E-2</v>
      </c>
      <c r="L1656" t="s">
        <v>607</v>
      </c>
    </row>
    <row r="1657" spans="1:12" x14ac:dyDescent="0.25">
      <c r="A1657">
        <v>673</v>
      </c>
      <c r="B1657">
        <v>20</v>
      </c>
      <c r="C1657" t="s">
        <v>48</v>
      </c>
      <c r="D1657" t="s">
        <v>622</v>
      </c>
      <c r="E1657">
        <v>25</v>
      </c>
      <c r="F1657">
        <v>40</v>
      </c>
      <c r="G1657">
        <v>2</v>
      </c>
      <c r="H1657">
        <v>13</v>
      </c>
      <c r="I1657">
        <f>Cocina[[#This Row],[Precio Unitario]]*Cocina[[#This Row],[Cantidad Ordenada]]</f>
        <v>80</v>
      </c>
      <c r="J1657">
        <f>(Cocina[[#This Row],[Precio Unitario]]-Cocina[[#This Row],[Costo Unitario]])*Cocina[[#This Row],[Cantidad Ordenada]]</f>
        <v>30</v>
      </c>
      <c r="K1657" s="4">
        <f>Cocina[[#This Row],[Ganancia neta]]/_xlfn.XLOOKUP(Cocina[[#This Row],[Número de Orden]],Sala[Número de Orden],Sala[Monto total],"fracaso",0,1)</f>
        <v>0.11320754716981132</v>
      </c>
      <c r="L1657" t="s">
        <v>607</v>
      </c>
    </row>
    <row r="1658" spans="1:12" x14ac:dyDescent="0.25">
      <c r="A1658">
        <v>673</v>
      </c>
      <c r="B1658">
        <v>20</v>
      </c>
      <c r="C1658" t="s">
        <v>26</v>
      </c>
      <c r="D1658" t="s">
        <v>628</v>
      </c>
      <c r="E1658">
        <v>21</v>
      </c>
      <c r="F1658">
        <v>35</v>
      </c>
      <c r="G1658">
        <v>3</v>
      </c>
      <c r="H1658">
        <v>10</v>
      </c>
      <c r="I1658">
        <f>Cocina[[#This Row],[Precio Unitario]]*Cocina[[#This Row],[Cantidad Ordenada]]</f>
        <v>105</v>
      </c>
      <c r="J1658">
        <f>(Cocina[[#This Row],[Precio Unitario]]-Cocina[[#This Row],[Costo Unitario]])*Cocina[[#This Row],[Cantidad Ordenada]]</f>
        <v>42</v>
      </c>
      <c r="K1658" s="4">
        <f>Cocina[[#This Row],[Ganancia neta]]/_xlfn.XLOOKUP(Cocina[[#This Row],[Número de Orden]],Sala[Número de Orden],Sala[Monto total],"fracaso",0,1)</f>
        <v>0.15849056603773584</v>
      </c>
      <c r="L1658" t="s">
        <v>607</v>
      </c>
    </row>
    <row r="1659" spans="1:12" x14ac:dyDescent="0.25">
      <c r="A1659">
        <v>673</v>
      </c>
      <c r="B1659">
        <v>20</v>
      </c>
      <c r="C1659" t="s">
        <v>68</v>
      </c>
      <c r="D1659" t="s">
        <v>619</v>
      </c>
      <c r="E1659">
        <v>18</v>
      </c>
      <c r="F1659">
        <v>30</v>
      </c>
      <c r="G1659">
        <v>1</v>
      </c>
      <c r="H1659">
        <v>25</v>
      </c>
      <c r="I1659">
        <f>Cocina[[#This Row],[Precio Unitario]]*Cocina[[#This Row],[Cantidad Ordenada]]</f>
        <v>30</v>
      </c>
      <c r="J1659">
        <f>(Cocina[[#This Row],[Precio Unitario]]-Cocina[[#This Row],[Costo Unitario]])*Cocina[[#This Row],[Cantidad Ordenada]]</f>
        <v>12</v>
      </c>
      <c r="K1659" s="4">
        <f>Cocina[[#This Row],[Ganancia neta]]/_xlfn.XLOOKUP(Cocina[[#This Row],[Número de Orden]],Sala[Número de Orden],Sala[Monto total],"fracaso",0,1)</f>
        <v>4.5283018867924525E-2</v>
      </c>
      <c r="L1659" t="s">
        <v>607</v>
      </c>
    </row>
    <row r="1660" spans="1:12" x14ac:dyDescent="0.25">
      <c r="A1660">
        <v>673</v>
      </c>
      <c r="B1660">
        <v>20</v>
      </c>
      <c r="C1660" t="s">
        <v>122</v>
      </c>
      <c r="D1660" t="s">
        <v>637</v>
      </c>
      <c r="E1660">
        <v>15</v>
      </c>
      <c r="F1660">
        <v>25</v>
      </c>
      <c r="G1660">
        <v>2</v>
      </c>
      <c r="H1660">
        <v>45</v>
      </c>
      <c r="I1660">
        <f>Cocina[[#This Row],[Precio Unitario]]*Cocina[[#This Row],[Cantidad Ordenada]]</f>
        <v>50</v>
      </c>
      <c r="J1660">
        <f>(Cocina[[#This Row],[Precio Unitario]]-Cocina[[#This Row],[Costo Unitario]])*Cocina[[#This Row],[Cantidad Ordenada]]</f>
        <v>20</v>
      </c>
      <c r="K1660" s="4">
        <f>Cocina[[#This Row],[Ganancia neta]]/_xlfn.XLOOKUP(Cocina[[#This Row],[Número de Orden]],Sala[Número de Orden],Sala[Monto total],"fracaso",0,1)</f>
        <v>7.5471698113207544E-2</v>
      </c>
      <c r="L1660" t="s">
        <v>608</v>
      </c>
    </row>
    <row r="1661" spans="1:12" x14ac:dyDescent="0.25">
      <c r="A1661">
        <v>674</v>
      </c>
      <c r="B1661">
        <v>1</v>
      </c>
      <c r="C1661" t="s">
        <v>112</v>
      </c>
      <c r="D1661" t="s">
        <v>627</v>
      </c>
      <c r="E1661">
        <v>11</v>
      </c>
      <c r="F1661">
        <v>19</v>
      </c>
      <c r="G1661">
        <v>3</v>
      </c>
      <c r="H1661">
        <v>11</v>
      </c>
      <c r="I1661">
        <f>Cocina[[#This Row],[Precio Unitario]]*Cocina[[#This Row],[Cantidad Ordenada]]</f>
        <v>57</v>
      </c>
      <c r="J1661">
        <f>(Cocina[[#This Row],[Precio Unitario]]-Cocina[[#This Row],[Costo Unitario]])*Cocina[[#This Row],[Cantidad Ordenada]]</f>
        <v>24</v>
      </c>
      <c r="K1661" s="4">
        <f>Cocina[[#This Row],[Ganancia neta]]/_xlfn.XLOOKUP(Cocina[[#This Row],[Número de Orden]],Sala[Número de Orden],Sala[Monto total],"fracaso",0,1)</f>
        <v>0.11594202898550725</v>
      </c>
      <c r="L1661" t="s">
        <v>607</v>
      </c>
    </row>
    <row r="1662" spans="1:12" x14ac:dyDescent="0.25">
      <c r="A1662">
        <v>674</v>
      </c>
      <c r="B1662">
        <v>1</v>
      </c>
      <c r="C1662" t="s">
        <v>79</v>
      </c>
      <c r="D1662" t="s">
        <v>635</v>
      </c>
      <c r="E1662">
        <v>10</v>
      </c>
      <c r="F1662">
        <v>18</v>
      </c>
      <c r="G1662">
        <v>2</v>
      </c>
      <c r="H1662">
        <v>12</v>
      </c>
      <c r="I1662">
        <f>Cocina[[#This Row],[Precio Unitario]]*Cocina[[#This Row],[Cantidad Ordenada]]</f>
        <v>36</v>
      </c>
      <c r="J1662">
        <f>(Cocina[[#This Row],[Precio Unitario]]-Cocina[[#This Row],[Costo Unitario]])*Cocina[[#This Row],[Cantidad Ordenada]]</f>
        <v>16</v>
      </c>
      <c r="K1662" s="4">
        <f>Cocina[[#This Row],[Ganancia neta]]/_xlfn.XLOOKUP(Cocina[[#This Row],[Número de Orden]],Sala[Número de Orden],Sala[Monto total],"fracaso",0,1)</f>
        <v>7.7294685990338161E-2</v>
      </c>
      <c r="L1662" t="s">
        <v>607</v>
      </c>
    </row>
    <row r="1663" spans="1:12" x14ac:dyDescent="0.25">
      <c r="A1663">
        <v>674</v>
      </c>
      <c r="B1663">
        <v>1</v>
      </c>
      <c r="C1663" t="s">
        <v>116</v>
      </c>
      <c r="D1663" t="s">
        <v>620</v>
      </c>
      <c r="E1663">
        <v>19</v>
      </c>
      <c r="F1663">
        <v>31</v>
      </c>
      <c r="G1663">
        <v>3</v>
      </c>
      <c r="H1663">
        <v>7</v>
      </c>
      <c r="I1663">
        <f>Cocina[[#This Row],[Precio Unitario]]*Cocina[[#This Row],[Cantidad Ordenada]]</f>
        <v>93</v>
      </c>
      <c r="J1663">
        <f>(Cocina[[#This Row],[Precio Unitario]]-Cocina[[#This Row],[Costo Unitario]])*Cocina[[#This Row],[Cantidad Ordenada]]</f>
        <v>36</v>
      </c>
      <c r="K1663" s="4">
        <f>Cocina[[#This Row],[Ganancia neta]]/_xlfn.XLOOKUP(Cocina[[#This Row],[Número de Orden]],Sala[Número de Orden],Sala[Monto total],"fracaso",0,1)</f>
        <v>0.17391304347826086</v>
      </c>
      <c r="L1663" t="s">
        <v>608</v>
      </c>
    </row>
    <row r="1664" spans="1:12" x14ac:dyDescent="0.25">
      <c r="A1664">
        <v>674</v>
      </c>
      <c r="B1664">
        <v>1</v>
      </c>
      <c r="C1664" t="s">
        <v>70</v>
      </c>
      <c r="D1664" t="s">
        <v>634</v>
      </c>
      <c r="E1664">
        <v>13</v>
      </c>
      <c r="F1664">
        <v>21</v>
      </c>
      <c r="G1664">
        <v>1</v>
      </c>
      <c r="H1664">
        <v>35</v>
      </c>
      <c r="I1664">
        <f>Cocina[[#This Row],[Precio Unitario]]*Cocina[[#This Row],[Cantidad Ordenada]]</f>
        <v>21</v>
      </c>
      <c r="J1664">
        <f>(Cocina[[#This Row],[Precio Unitario]]-Cocina[[#This Row],[Costo Unitario]])*Cocina[[#This Row],[Cantidad Ordenada]]</f>
        <v>8</v>
      </c>
      <c r="K1664" s="4">
        <f>Cocina[[#This Row],[Ganancia neta]]/_xlfn.XLOOKUP(Cocina[[#This Row],[Número de Orden]],Sala[Número de Orden],Sala[Monto total],"fracaso",0,1)</f>
        <v>3.864734299516908E-2</v>
      </c>
      <c r="L1664" t="s">
        <v>607</v>
      </c>
    </row>
    <row r="1665" spans="1:12" x14ac:dyDescent="0.25">
      <c r="A1665">
        <v>675</v>
      </c>
      <c r="B1665">
        <v>5</v>
      </c>
      <c r="C1665" t="s">
        <v>122</v>
      </c>
      <c r="D1665" t="s">
        <v>637</v>
      </c>
      <c r="E1665">
        <v>15</v>
      </c>
      <c r="F1665">
        <v>25</v>
      </c>
      <c r="G1665">
        <v>1</v>
      </c>
      <c r="H1665">
        <v>8</v>
      </c>
      <c r="I1665">
        <f>Cocina[[#This Row],[Precio Unitario]]*Cocina[[#This Row],[Cantidad Ordenada]]</f>
        <v>25</v>
      </c>
      <c r="J1665">
        <f>(Cocina[[#This Row],[Precio Unitario]]-Cocina[[#This Row],[Costo Unitario]])*Cocina[[#This Row],[Cantidad Ordenada]]</f>
        <v>10</v>
      </c>
      <c r="K1665" s="4">
        <f>Cocina[[#This Row],[Ganancia neta]]/_xlfn.XLOOKUP(Cocina[[#This Row],[Número de Orden]],Sala[Número de Orden],Sala[Monto total],"fracaso",0,1)</f>
        <v>5.181347150259067E-2</v>
      </c>
      <c r="L1665" t="s">
        <v>607</v>
      </c>
    </row>
    <row r="1666" spans="1:12" x14ac:dyDescent="0.25">
      <c r="A1666">
        <v>675</v>
      </c>
      <c r="B1666">
        <v>5</v>
      </c>
      <c r="C1666" t="s">
        <v>146</v>
      </c>
      <c r="D1666" t="s">
        <v>632</v>
      </c>
      <c r="E1666">
        <v>12</v>
      </c>
      <c r="F1666">
        <v>20</v>
      </c>
      <c r="G1666">
        <v>3</v>
      </c>
      <c r="H1666">
        <v>54</v>
      </c>
      <c r="I1666">
        <f>Cocina[[#This Row],[Precio Unitario]]*Cocina[[#This Row],[Cantidad Ordenada]]</f>
        <v>60</v>
      </c>
      <c r="J1666">
        <f>(Cocina[[#This Row],[Precio Unitario]]-Cocina[[#This Row],[Costo Unitario]])*Cocina[[#This Row],[Cantidad Ordenada]]</f>
        <v>24</v>
      </c>
      <c r="K1666" s="4">
        <f>Cocina[[#This Row],[Ganancia neta]]/_xlfn.XLOOKUP(Cocina[[#This Row],[Número de Orden]],Sala[Número de Orden],Sala[Monto total],"fracaso",0,1)</f>
        <v>0.12435233160621761</v>
      </c>
      <c r="L1666" t="s">
        <v>608</v>
      </c>
    </row>
    <row r="1667" spans="1:12" x14ac:dyDescent="0.25">
      <c r="A1667">
        <v>675</v>
      </c>
      <c r="B1667">
        <v>5</v>
      </c>
      <c r="C1667" t="s">
        <v>73</v>
      </c>
      <c r="D1667" t="s">
        <v>623</v>
      </c>
      <c r="E1667">
        <v>22</v>
      </c>
      <c r="F1667">
        <v>36</v>
      </c>
      <c r="G1667">
        <v>3</v>
      </c>
      <c r="H1667">
        <v>59</v>
      </c>
      <c r="I1667">
        <f>Cocina[[#This Row],[Precio Unitario]]*Cocina[[#This Row],[Cantidad Ordenada]]</f>
        <v>108</v>
      </c>
      <c r="J1667">
        <f>(Cocina[[#This Row],[Precio Unitario]]-Cocina[[#This Row],[Costo Unitario]])*Cocina[[#This Row],[Cantidad Ordenada]]</f>
        <v>42</v>
      </c>
      <c r="K1667" s="4">
        <f>Cocina[[#This Row],[Ganancia neta]]/_xlfn.XLOOKUP(Cocina[[#This Row],[Número de Orden]],Sala[Número de Orden],Sala[Monto total],"fracaso",0,1)</f>
        <v>0.21761658031088082</v>
      </c>
      <c r="L1667" t="s">
        <v>607</v>
      </c>
    </row>
    <row r="1668" spans="1:12" x14ac:dyDescent="0.25">
      <c r="A1668">
        <v>676</v>
      </c>
      <c r="B1668">
        <v>7</v>
      </c>
      <c r="C1668" t="s">
        <v>116</v>
      </c>
      <c r="D1668" t="s">
        <v>620</v>
      </c>
      <c r="E1668">
        <v>19</v>
      </c>
      <c r="F1668">
        <v>31</v>
      </c>
      <c r="G1668">
        <v>1</v>
      </c>
      <c r="H1668">
        <v>45</v>
      </c>
      <c r="I1668">
        <f>Cocina[[#This Row],[Precio Unitario]]*Cocina[[#This Row],[Cantidad Ordenada]]</f>
        <v>31</v>
      </c>
      <c r="J1668">
        <f>(Cocina[[#This Row],[Precio Unitario]]-Cocina[[#This Row],[Costo Unitario]])*Cocina[[#This Row],[Cantidad Ordenada]]</f>
        <v>12</v>
      </c>
      <c r="K1668" s="4">
        <f>Cocina[[#This Row],[Ganancia neta]]/_xlfn.XLOOKUP(Cocina[[#This Row],[Número de Orden]],Sala[Número de Orden],Sala[Monto total],"fracaso",0,1)</f>
        <v>9.6774193548387094E-2</v>
      </c>
      <c r="L1668" t="s">
        <v>607</v>
      </c>
    </row>
    <row r="1669" spans="1:12" x14ac:dyDescent="0.25">
      <c r="A1669">
        <v>676</v>
      </c>
      <c r="B1669">
        <v>7</v>
      </c>
      <c r="C1669" t="s">
        <v>200</v>
      </c>
      <c r="D1669" t="s">
        <v>633</v>
      </c>
      <c r="E1669">
        <v>14</v>
      </c>
      <c r="F1669">
        <v>23</v>
      </c>
      <c r="G1669">
        <v>1</v>
      </c>
      <c r="H1669">
        <v>40</v>
      </c>
      <c r="I1669">
        <f>Cocina[[#This Row],[Precio Unitario]]*Cocina[[#This Row],[Cantidad Ordenada]]</f>
        <v>23</v>
      </c>
      <c r="J1669">
        <f>(Cocina[[#This Row],[Precio Unitario]]-Cocina[[#This Row],[Costo Unitario]])*Cocina[[#This Row],[Cantidad Ordenada]]</f>
        <v>9</v>
      </c>
      <c r="K1669" s="4">
        <f>Cocina[[#This Row],[Ganancia neta]]/_xlfn.XLOOKUP(Cocina[[#This Row],[Número de Orden]],Sala[Número de Orden],Sala[Monto total],"fracaso",0,1)</f>
        <v>7.2580645161290328E-2</v>
      </c>
      <c r="L1669" t="s">
        <v>608</v>
      </c>
    </row>
    <row r="1670" spans="1:12" x14ac:dyDescent="0.25">
      <c r="A1670">
        <v>676</v>
      </c>
      <c r="B1670">
        <v>7</v>
      </c>
      <c r="C1670" t="s">
        <v>42</v>
      </c>
      <c r="D1670" t="s">
        <v>626</v>
      </c>
      <c r="E1670">
        <v>16</v>
      </c>
      <c r="F1670">
        <v>28</v>
      </c>
      <c r="G1670">
        <v>1</v>
      </c>
      <c r="H1670">
        <v>12</v>
      </c>
      <c r="I1670">
        <f>Cocina[[#This Row],[Precio Unitario]]*Cocina[[#This Row],[Cantidad Ordenada]]</f>
        <v>28</v>
      </c>
      <c r="J1670">
        <f>(Cocina[[#This Row],[Precio Unitario]]-Cocina[[#This Row],[Costo Unitario]])*Cocina[[#This Row],[Cantidad Ordenada]]</f>
        <v>12</v>
      </c>
      <c r="K1670" s="4">
        <f>Cocina[[#This Row],[Ganancia neta]]/_xlfn.XLOOKUP(Cocina[[#This Row],[Número de Orden]],Sala[Número de Orden],Sala[Monto total],"fracaso",0,1)</f>
        <v>9.6774193548387094E-2</v>
      </c>
      <c r="L1670" t="s">
        <v>608</v>
      </c>
    </row>
    <row r="1671" spans="1:12" x14ac:dyDescent="0.25">
      <c r="A1671">
        <v>676</v>
      </c>
      <c r="B1671">
        <v>7</v>
      </c>
      <c r="C1671" t="s">
        <v>70</v>
      </c>
      <c r="D1671" t="s">
        <v>634</v>
      </c>
      <c r="E1671">
        <v>13</v>
      </c>
      <c r="F1671">
        <v>21</v>
      </c>
      <c r="G1671">
        <v>2</v>
      </c>
      <c r="H1671">
        <v>24</v>
      </c>
      <c r="I1671">
        <f>Cocina[[#This Row],[Precio Unitario]]*Cocina[[#This Row],[Cantidad Ordenada]]</f>
        <v>42</v>
      </c>
      <c r="J1671">
        <f>(Cocina[[#This Row],[Precio Unitario]]-Cocina[[#This Row],[Costo Unitario]])*Cocina[[#This Row],[Cantidad Ordenada]]</f>
        <v>16</v>
      </c>
      <c r="K1671" s="4">
        <f>Cocina[[#This Row],[Ganancia neta]]/_xlfn.XLOOKUP(Cocina[[#This Row],[Número de Orden]],Sala[Número de Orden],Sala[Monto total],"fracaso",0,1)</f>
        <v>0.12903225806451613</v>
      </c>
      <c r="L1671" t="s">
        <v>607</v>
      </c>
    </row>
    <row r="1672" spans="1:12" x14ac:dyDescent="0.25">
      <c r="A1672">
        <v>677</v>
      </c>
      <c r="B1672">
        <v>14</v>
      </c>
      <c r="C1672" t="s">
        <v>146</v>
      </c>
      <c r="D1672" t="s">
        <v>632</v>
      </c>
      <c r="E1672">
        <v>12</v>
      </c>
      <c r="F1672">
        <v>20</v>
      </c>
      <c r="G1672">
        <v>2</v>
      </c>
      <c r="H1672">
        <v>55</v>
      </c>
      <c r="I1672">
        <f>Cocina[[#This Row],[Precio Unitario]]*Cocina[[#This Row],[Cantidad Ordenada]]</f>
        <v>40</v>
      </c>
      <c r="J1672">
        <f>(Cocina[[#This Row],[Precio Unitario]]-Cocina[[#This Row],[Costo Unitario]])*Cocina[[#This Row],[Cantidad Ordenada]]</f>
        <v>16</v>
      </c>
      <c r="K1672" s="4">
        <f>Cocina[[#This Row],[Ganancia neta]]/_xlfn.XLOOKUP(Cocina[[#This Row],[Número de Orden]],Sala[Número de Orden],Sala[Monto total],"fracaso",0,1)</f>
        <v>0.1111111111111111</v>
      </c>
      <c r="L1672" t="s">
        <v>607</v>
      </c>
    </row>
    <row r="1673" spans="1:12" x14ac:dyDescent="0.25">
      <c r="A1673">
        <v>677</v>
      </c>
      <c r="B1673">
        <v>14</v>
      </c>
      <c r="C1673" t="s">
        <v>26</v>
      </c>
      <c r="D1673" t="s">
        <v>628</v>
      </c>
      <c r="E1673">
        <v>21</v>
      </c>
      <c r="F1673">
        <v>35</v>
      </c>
      <c r="G1673">
        <v>2</v>
      </c>
      <c r="H1673">
        <v>59</v>
      </c>
      <c r="I1673">
        <f>Cocina[[#This Row],[Precio Unitario]]*Cocina[[#This Row],[Cantidad Ordenada]]</f>
        <v>70</v>
      </c>
      <c r="J1673">
        <f>(Cocina[[#This Row],[Precio Unitario]]-Cocina[[#This Row],[Costo Unitario]])*Cocina[[#This Row],[Cantidad Ordenada]]</f>
        <v>28</v>
      </c>
      <c r="K1673" s="4">
        <f>Cocina[[#This Row],[Ganancia neta]]/_xlfn.XLOOKUP(Cocina[[#This Row],[Número de Orden]],Sala[Número de Orden],Sala[Monto total],"fracaso",0,1)</f>
        <v>0.19444444444444445</v>
      </c>
      <c r="L1673" t="s">
        <v>608</v>
      </c>
    </row>
    <row r="1674" spans="1:12" x14ac:dyDescent="0.25">
      <c r="A1674">
        <v>677</v>
      </c>
      <c r="B1674">
        <v>14</v>
      </c>
      <c r="C1674" t="s">
        <v>55</v>
      </c>
      <c r="D1674" t="s">
        <v>631</v>
      </c>
      <c r="E1674">
        <v>20</v>
      </c>
      <c r="F1674">
        <v>34</v>
      </c>
      <c r="G1674">
        <v>1</v>
      </c>
      <c r="H1674">
        <v>34</v>
      </c>
      <c r="I1674">
        <f>Cocina[[#This Row],[Precio Unitario]]*Cocina[[#This Row],[Cantidad Ordenada]]</f>
        <v>34</v>
      </c>
      <c r="J1674">
        <f>(Cocina[[#This Row],[Precio Unitario]]-Cocina[[#This Row],[Costo Unitario]])*Cocina[[#This Row],[Cantidad Ordenada]]</f>
        <v>14</v>
      </c>
      <c r="K1674" s="4">
        <f>Cocina[[#This Row],[Ganancia neta]]/_xlfn.XLOOKUP(Cocina[[#This Row],[Número de Orden]],Sala[Número de Orden],Sala[Monto total],"fracaso",0,1)</f>
        <v>9.7222222222222224E-2</v>
      </c>
      <c r="L1674" t="s">
        <v>608</v>
      </c>
    </row>
    <row r="1675" spans="1:12" x14ac:dyDescent="0.25">
      <c r="A1675">
        <v>678</v>
      </c>
      <c r="B1675">
        <v>19</v>
      </c>
      <c r="C1675" t="s">
        <v>38</v>
      </c>
      <c r="D1675" t="s">
        <v>624</v>
      </c>
      <c r="E1675">
        <v>17</v>
      </c>
      <c r="F1675">
        <v>29</v>
      </c>
      <c r="G1675">
        <v>1</v>
      </c>
      <c r="H1675">
        <v>27</v>
      </c>
      <c r="I1675">
        <f>Cocina[[#This Row],[Precio Unitario]]*Cocina[[#This Row],[Cantidad Ordenada]]</f>
        <v>29</v>
      </c>
      <c r="J1675">
        <f>(Cocina[[#This Row],[Precio Unitario]]-Cocina[[#This Row],[Costo Unitario]])*Cocina[[#This Row],[Cantidad Ordenada]]</f>
        <v>12</v>
      </c>
      <c r="K1675" s="4">
        <f>Cocina[[#This Row],[Ganancia neta]]/_xlfn.XLOOKUP(Cocina[[#This Row],[Número de Orden]],Sala[Número de Orden],Sala[Monto total],"fracaso",0,1)</f>
        <v>5.8823529411764705E-2</v>
      </c>
      <c r="L1675" t="s">
        <v>607</v>
      </c>
    </row>
    <row r="1676" spans="1:12" x14ac:dyDescent="0.25">
      <c r="A1676">
        <v>678</v>
      </c>
      <c r="B1676">
        <v>19</v>
      </c>
      <c r="C1676" t="s">
        <v>112</v>
      </c>
      <c r="D1676" t="s">
        <v>627</v>
      </c>
      <c r="E1676">
        <v>11</v>
      </c>
      <c r="F1676">
        <v>19</v>
      </c>
      <c r="G1676">
        <v>3</v>
      </c>
      <c r="H1676">
        <v>37</v>
      </c>
      <c r="I1676">
        <f>Cocina[[#This Row],[Precio Unitario]]*Cocina[[#This Row],[Cantidad Ordenada]]</f>
        <v>57</v>
      </c>
      <c r="J1676">
        <f>(Cocina[[#This Row],[Precio Unitario]]-Cocina[[#This Row],[Costo Unitario]])*Cocina[[#This Row],[Cantidad Ordenada]]</f>
        <v>24</v>
      </c>
      <c r="K1676" s="4">
        <f>Cocina[[#This Row],[Ganancia neta]]/_xlfn.XLOOKUP(Cocina[[#This Row],[Número de Orden]],Sala[Número de Orden],Sala[Monto total],"fracaso",0,1)</f>
        <v>0.11764705882352941</v>
      </c>
      <c r="L1676" t="s">
        <v>608</v>
      </c>
    </row>
    <row r="1677" spans="1:12" x14ac:dyDescent="0.25">
      <c r="A1677">
        <v>678</v>
      </c>
      <c r="B1677">
        <v>19</v>
      </c>
      <c r="C1677" t="s">
        <v>26</v>
      </c>
      <c r="D1677" t="s">
        <v>628</v>
      </c>
      <c r="E1677">
        <v>21</v>
      </c>
      <c r="F1677">
        <v>35</v>
      </c>
      <c r="G1677">
        <v>2</v>
      </c>
      <c r="H1677">
        <v>37</v>
      </c>
      <c r="I1677">
        <f>Cocina[[#This Row],[Precio Unitario]]*Cocina[[#This Row],[Cantidad Ordenada]]</f>
        <v>70</v>
      </c>
      <c r="J1677">
        <f>(Cocina[[#This Row],[Precio Unitario]]-Cocina[[#This Row],[Costo Unitario]])*Cocina[[#This Row],[Cantidad Ordenada]]</f>
        <v>28</v>
      </c>
      <c r="K1677" s="4">
        <f>Cocina[[#This Row],[Ganancia neta]]/_xlfn.XLOOKUP(Cocina[[#This Row],[Número de Orden]],Sala[Número de Orden],Sala[Monto total],"fracaso",0,1)</f>
        <v>0.13725490196078433</v>
      </c>
      <c r="L1677" t="s">
        <v>608</v>
      </c>
    </row>
    <row r="1678" spans="1:12" x14ac:dyDescent="0.25">
      <c r="A1678">
        <v>678</v>
      </c>
      <c r="B1678">
        <v>19</v>
      </c>
      <c r="C1678" t="s">
        <v>158</v>
      </c>
      <c r="D1678" t="s">
        <v>617</v>
      </c>
      <c r="E1678">
        <v>14</v>
      </c>
      <c r="F1678">
        <v>24</v>
      </c>
      <c r="G1678">
        <v>2</v>
      </c>
      <c r="H1678">
        <v>20</v>
      </c>
      <c r="I1678">
        <f>Cocina[[#This Row],[Precio Unitario]]*Cocina[[#This Row],[Cantidad Ordenada]]</f>
        <v>48</v>
      </c>
      <c r="J1678">
        <f>(Cocina[[#This Row],[Precio Unitario]]-Cocina[[#This Row],[Costo Unitario]])*Cocina[[#This Row],[Cantidad Ordenada]]</f>
        <v>20</v>
      </c>
      <c r="K1678" s="4">
        <f>Cocina[[#This Row],[Ganancia neta]]/_xlfn.XLOOKUP(Cocina[[#This Row],[Número de Orden]],Sala[Número de Orden],Sala[Monto total],"fracaso",0,1)</f>
        <v>9.8039215686274508E-2</v>
      </c>
      <c r="L1678" t="s">
        <v>608</v>
      </c>
    </row>
    <row r="1679" spans="1:12" x14ac:dyDescent="0.25">
      <c r="A1679">
        <v>679</v>
      </c>
      <c r="B1679">
        <v>9</v>
      </c>
      <c r="C1679" t="s">
        <v>70</v>
      </c>
      <c r="D1679" t="s">
        <v>634</v>
      </c>
      <c r="E1679">
        <v>13</v>
      </c>
      <c r="F1679">
        <v>21</v>
      </c>
      <c r="G1679">
        <v>2</v>
      </c>
      <c r="H1679">
        <v>27</v>
      </c>
      <c r="I1679">
        <f>Cocina[[#This Row],[Precio Unitario]]*Cocina[[#This Row],[Cantidad Ordenada]]</f>
        <v>42</v>
      </c>
      <c r="J1679">
        <f>(Cocina[[#This Row],[Precio Unitario]]-Cocina[[#This Row],[Costo Unitario]])*Cocina[[#This Row],[Cantidad Ordenada]]</f>
        <v>16</v>
      </c>
      <c r="K1679" s="4">
        <f>Cocina[[#This Row],[Ganancia neta]]/_xlfn.XLOOKUP(Cocina[[#This Row],[Número de Orden]],Sala[Número de Orden],Sala[Monto total],"fracaso",0,1)</f>
        <v>8.0402010050251257E-2</v>
      </c>
      <c r="L1679" t="s">
        <v>608</v>
      </c>
    </row>
    <row r="1680" spans="1:12" x14ac:dyDescent="0.25">
      <c r="A1680">
        <v>679</v>
      </c>
      <c r="B1680">
        <v>9</v>
      </c>
      <c r="C1680" t="s">
        <v>155</v>
      </c>
      <c r="D1680" t="s">
        <v>636</v>
      </c>
      <c r="E1680">
        <v>15</v>
      </c>
      <c r="F1680">
        <v>26</v>
      </c>
      <c r="G1680">
        <v>1</v>
      </c>
      <c r="H1680">
        <v>11</v>
      </c>
      <c r="I1680">
        <f>Cocina[[#This Row],[Precio Unitario]]*Cocina[[#This Row],[Cantidad Ordenada]]</f>
        <v>26</v>
      </c>
      <c r="J1680">
        <f>(Cocina[[#This Row],[Precio Unitario]]-Cocina[[#This Row],[Costo Unitario]])*Cocina[[#This Row],[Cantidad Ordenada]]</f>
        <v>11</v>
      </c>
      <c r="K1680" s="4">
        <f>Cocina[[#This Row],[Ganancia neta]]/_xlfn.XLOOKUP(Cocina[[#This Row],[Número de Orden]],Sala[Número de Orden],Sala[Monto total],"fracaso",0,1)</f>
        <v>5.5276381909547742E-2</v>
      </c>
      <c r="L1680" t="s">
        <v>608</v>
      </c>
    </row>
    <row r="1681" spans="1:12" x14ac:dyDescent="0.25">
      <c r="A1681">
        <v>679</v>
      </c>
      <c r="B1681">
        <v>9</v>
      </c>
      <c r="C1681" t="s">
        <v>42</v>
      </c>
      <c r="D1681" t="s">
        <v>626</v>
      </c>
      <c r="E1681">
        <v>16</v>
      </c>
      <c r="F1681">
        <v>28</v>
      </c>
      <c r="G1681">
        <v>2</v>
      </c>
      <c r="H1681">
        <v>16</v>
      </c>
      <c r="I1681">
        <f>Cocina[[#This Row],[Precio Unitario]]*Cocina[[#This Row],[Cantidad Ordenada]]</f>
        <v>56</v>
      </c>
      <c r="J1681">
        <f>(Cocina[[#This Row],[Precio Unitario]]-Cocina[[#This Row],[Costo Unitario]])*Cocina[[#This Row],[Cantidad Ordenada]]</f>
        <v>24</v>
      </c>
      <c r="K1681" s="4">
        <f>Cocina[[#This Row],[Ganancia neta]]/_xlfn.XLOOKUP(Cocina[[#This Row],[Número de Orden]],Sala[Número de Orden],Sala[Monto total],"fracaso",0,1)</f>
        <v>0.12060301507537688</v>
      </c>
      <c r="L1681" t="s">
        <v>608</v>
      </c>
    </row>
    <row r="1682" spans="1:12" x14ac:dyDescent="0.25">
      <c r="A1682">
        <v>679</v>
      </c>
      <c r="B1682">
        <v>9</v>
      </c>
      <c r="C1682" t="s">
        <v>122</v>
      </c>
      <c r="D1682" t="s">
        <v>637</v>
      </c>
      <c r="E1682">
        <v>15</v>
      </c>
      <c r="F1682">
        <v>25</v>
      </c>
      <c r="G1682">
        <v>3</v>
      </c>
      <c r="H1682">
        <v>52</v>
      </c>
      <c r="I1682">
        <f>Cocina[[#This Row],[Precio Unitario]]*Cocina[[#This Row],[Cantidad Ordenada]]</f>
        <v>75</v>
      </c>
      <c r="J1682">
        <f>(Cocina[[#This Row],[Precio Unitario]]-Cocina[[#This Row],[Costo Unitario]])*Cocina[[#This Row],[Cantidad Ordenada]]</f>
        <v>30</v>
      </c>
      <c r="K1682" s="4">
        <f>Cocina[[#This Row],[Ganancia neta]]/_xlfn.XLOOKUP(Cocina[[#This Row],[Número de Orden]],Sala[Número de Orden],Sala[Monto total],"fracaso",0,1)</f>
        <v>0.15075376884422109</v>
      </c>
      <c r="L1682" t="s">
        <v>608</v>
      </c>
    </row>
    <row r="1683" spans="1:12" x14ac:dyDescent="0.25">
      <c r="A1683">
        <v>680</v>
      </c>
      <c r="B1683">
        <v>5</v>
      </c>
      <c r="C1683" t="s">
        <v>79</v>
      </c>
      <c r="D1683" t="s">
        <v>635</v>
      </c>
      <c r="E1683">
        <v>10</v>
      </c>
      <c r="F1683">
        <v>18</v>
      </c>
      <c r="G1683">
        <v>2</v>
      </c>
      <c r="H1683">
        <v>6</v>
      </c>
      <c r="I1683">
        <f>Cocina[[#This Row],[Precio Unitario]]*Cocina[[#This Row],[Cantidad Ordenada]]</f>
        <v>36</v>
      </c>
      <c r="J1683">
        <f>(Cocina[[#This Row],[Precio Unitario]]-Cocina[[#This Row],[Costo Unitario]])*Cocina[[#This Row],[Cantidad Ordenada]]</f>
        <v>16</v>
      </c>
      <c r="K1683" s="4">
        <f>Cocina[[#This Row],[Ganancia neta]]/_xlfn.XLOOKUP(Cocina[[#This Row],[Número de Orden]],Sala[Número de Orden],Sala[Monto total],"fracaso",0,1)</f>
        <v>9.8765432098765427E-2</v>
      </c>
      <c r="L1683" t="s">
        <v>608</v>
      </c>
    </row>
    <row r="1684" spans="1:12" x14ac:dyDescent="0.25">
      <c r="A1684">
        <v>680</v>
      </c>
      <c r="B1684">
        <v>5</v>
      </c>
      <c r="C1684" t="s">
        <v>146</v>
      </c>
      <c r="D1684" t="s">
        <v>632</v>
      </c>
      <c r="E1684">
        <v>12</v>
      </c>
      <c r="F1684">
        <v>20</v>
      </c>
      <c r="G1684">
        <v>3</v>
      </c>
      <c r="H1684">
        <v>49</v>
      </c>
      <c r="I1684">
        <f>Cocina[[#This Row],[Precio Unitario]]*Cocina[[#This Row],[Cantidad Ordenada]]</f>
        <v>60</v>
      </c>
      <c r="J1684">
        <f>(Cocina[[#This Row],[Precio Unitario]]-Cocina[[#This Row],[Costo Unitario]])*Cocina[[#This Row],[Cantidad Ordenada]]</f>
        <v>24</v>
      </c>
      <c r="K1684" s="4">
        <f>Cocina[[#This Row],[Ganancia neta]]/_xlfn.XLOOKUP(Cocina[[#This Row],[Número de Orden]],Sala[Número de Orden],Sala[Monto total],"fracaso",0,1)</f>
        <v>0.14814814814814814</v>
      </c>
      <c r="L1684" t="s">
        <v>608</v>
      </c>
    </row>
    <row r="1685" spans="1:12" x14ac:dyDescent="0.25">
      <c r="A1685">
        <v>680</v>
      </c>
      <c r="B1685">
        <v>5</v>
      </c>
      <c r="C1685" t="s">
        <v>261</v>
      </c>
      <c r="D1685" t="s">
        <v>625</v>
      </c>
      <c r="E1685">
        <v>20</v>
      </c>
      <c r="F1685">
        <v>33</v>
      </c>
      <c r="G1685">
        <v>2</v>
      </c>
      <c r="H1685">
        <v>56</v>
      </c>
      <c r="I1685">
        <f>Cocina[[#This Row],[Precio Unitario]]*Cocina[[#This Row],[Cantidad Ordenada]]</f>
        <v>66</v>
      </c>
      <c r="J1685">
        <f>(Cocina[[#This Row],[Precio Unitario]]-Cocina[[#This Row],[Costo Unitario]])*Cocina[[#This Row],[Cantidad Ordenada]]</f>
        <v>26</v>
      </c>
      <c r="K1685" s="4">
        <f>Cocina[[#This Row],[Ganancia neta]]/_xlfn.XLOOKUP(Cocina[[#This Row],[Número de Orden]],Sala[Número de Orden],Sala[Monto total],"fracaso",0,1)</f>
        <v>0.16049382716049382</v>
      </c>
      <c r="L1685" t="s">
        <v>607</v>
      </c>
    </row>
    <row r="1686" spans="1:12" x14ac:dyDescent="0.25">
      <c r="A1686">
        <v>681</v>
      </c>
      <c r="B1686">
        <v>2</v>
      </c>
      <c r="C1686" t="s">
        <v>261</v>
      </c>
      <c r="D1686" t="s">
        <v>625</v>
      </c>
      <c r="E1686">
        <v>20</v>
      </c>
      <c r="F1686">
        <v>33</v>
      </c>
      <c r="G1686">
        <v>1</v>
      </c>
      <c r="H1686">
        <v>44</v>
      </c>
      <c r="I1686">
        <f>Cocina[[#This Row],[Precio Unitario]]*Cocina[[#This Row],[Cantidad Ordenada]]</f>
        <v>33</v>
      </c>
      <c r="J1686">
        <f>(Cocina[[#This Row],[Precio Unitario]]-Cocina[[#This Row],[Costo Unitario]])*Cocina[[#This Row],[Cantidad Ordenada]]</f>
        <v>13</v>
      </c>
      <c r="K1686" s="4">
        <f>Cocina[[#This Row],[Ganancia neta]]/_xlfn.XLOOKUP(Cocina[[#This Row],[Número de Orden]],Sala[Número de Orden],Sala[Monto total],"fracaso",0,1)</f>
        <v>0.17333333333333334</v>
      </c>
      <c r="L1686" t="s">
        <v>607</v>
      </c>
    </row>
    <row r="1687" spans="1:12" x14ac:dyDescent="0.25">
      <c r="A1687">
        <v>681</v>
      </c>
      <c r="B1687">
        <v>2</v>
      </c>
      <c r="C1687" t="s">
        <v>70</v>
      </c>
      <c r="D1687" t="s">
        <v>634</v>
      </c>
      <c r="E1687">
        <v>13</v>
      </c>
      <c r="F1687">
        <v>21</v>
      </c>
      <c r="G1687">
        <v>2</v>
      </c>
      <c r="H1687">
        <v>21</v>
      </c>
      <c r="I1687">
        <f>Cocina[[#This Row],[Precio Unitario]]*Cocina[[#This Row],[Cantidad Ordenada]]</f>
        <v>42</v>
      </c>
      <c r="J1687">
        <f>(Cocina[[#This Row],[Precio Unitario]]-Cocina[[#This Row],[Costo Unitario]])*Cocina[[#This Row],[Cantidad Ordenada]]</f>
        <v>16</v>
      </c>
      <c r="K1687" s="4">
        <f>Cocina[[#This Row],[Ganancia neta]]/_xlfn.XLOOKUP(Cocina[[#This Row],[Número de Orden]],Sala[Número de Orden],Sala[Monto total],"fracaso",0,1)</f>
        <v>0.21333333333333335</v>
      </c>
      <c r="L1687" t="s">
        <v>608</v>
      </c>
    </row>
    <row r="1688" spans="1:12" x14ac:dyDescent="0.25">
      <c r="A1688">
        <v>682</v>
      </c>
      <c r="B1688">
        <v>1</v>
      </c>
      <c r="C1688" t="s">
        <v>200</v>
      </c>
      <c r="D1688" t="s">
        <v>633</v>
      </c>
      <c r="E1688">
        <v>14</v>
      </c>
      <c r="F1688">
        <v>23</v>
      </c>
      <c r="G1688">
        <v>1</v>
      </c>
      <c r="H1688">
        <v>43</v>
      </c>
      <c r="I1688">
        <f>Cocina[[#This Row],[Precio Unitario]]*Cocina[[#This Row],[Cantidad Ordenada]]</f>
        <v>23</v>
      </c>
      <c r="J1688">
        <f>(Cocina[[#This Row],[Precio Unitario]]-Cocina[[#This Row],[Costo Unitario]])*Cocina[[#This Row],[Cantidad Ordenada]]</f>
        <v>9</v>
      </c>
      <c r="K1688" s="4">
        <f>Cocina[[#This Row],[Ganancia neta]]/_xlfn.XLOOKUP(Cocina[[#This Row],[Número de Orden]],Sala[Número de Orden],Sala[Monto total],"fracaso",0,1)</f>
        <v>0.39130434782608697</v>
      </c>
      <c r="L1688" t="s">
        <v>607</v>
      </c>
    </row>
    <row r="1689" spans="1:12" x14ac:dyDescent="0.25">
      <c r="A1689">
        <v>683</v>
      </c>
      <c r="B1689">
        <v>2</v>
      </c>
      <c r="C1689" t="s">
        <v>203</v>
      </c>
      <c r="D1689" t="s">
        <v>630</v>
      </c>
      <c r="E1689">
        <v>13</v>
      </c>
      <c r="F1689">
        <v>22</v>
      </c>
      <c r="G1689">
        <v>1</v>
      </c>
      <c r="H1689">
        <v>25</v>
      </c>
      <c r="I1689">
        <f>Cocina[[#This Row],[Precio Unitario]]*Cocina[[#This Row],[Cantidad Ordenada]]</f>
        <v>22</v>
      </c>
      <c r="J1689">
        <f>(Cocina[[#This Row],[Precio Unitario]]-Cocina[[#This Row],[Costo Unitario]])*Cocina[[#This Row],[Cantidad Ordenada]]</f>
        <v>9</v>
      </c>
      <c r="K1689" s="4">
        <f>Cocina[[#This Row],[Ganancia neta]]/_xlfn.XLOOKUP(Cocina[[#This Row],[Número de Orden]],Sala[Número de Orden],Sala[Monto total],"fracaso",0,1)</f>
        <v>5.4878048780487805E-2</v>
      </c>
      <c r="L1689" t="s">
        <v>608</v>
      </c>
    </row>
    <row r="1690" spans="1:12" x14ac:dyDescent="0.25">
      <c r="A1690">
        <v>683</v>
      </c>
      <c r="B1690">
        <v>2</v>
      </c>
      <c r="C1690" t="s">
        <v>146</v>
      </c>
      <c r="D1690" t="s">
        <v>632</v>
      </c>
      <c r="E1690">
        <v>12</v>
      </c>
      <c r="F1690">
        <v>20</v>
      </c>
      <c r="G1690">
        <v>2</v>
      </c>
      <c r="H1690">
        <v>35</v>
      </c>
      <c r="I1690">
        <f>Cocina[[#This Row],[Precio Unitario]]*Cocina[[#This Row],[Cantidad Ordenada]]</f>
        <v>40</v>
      </c>
      <c r="J1690">
        <f>(Cocina[[#This Row],[Precio Unitario]]-Cocina[[#This Row],[Costo Unitario]])*Cocina[[#This Row],[Cantidad Ordenada]]</f>
        <v>16</v>
      </c>
      <c r="K1690" s="4">
        <f>Cocina[[#This Row],[Ganancia neta]]/_xlfn.XLOOKUP(Cocina[[#This Row],[Número de Orden]],Sala[Número de Orden],Sala[Monto total],"fracaso",0,1)</f>
        <v>9.7560975609756101E-2</v>
      </c>
      <c r="L1690" t="s">
        <v>607</v>
      </c>
    </row>
    <row r="1691" spans="1:12" x14ac:dyDescent="0.25">
      <c r="A1691">
        <v>683</v>
      </c>
      <c r="B1691">
        <v>2</v>
      </c>
      <c r="C1691" t="s">
        <v>48</v>
      </c>
      <c r="D1691" t="s">
        <v>622</v>
      </c>
      <c r="E1691">
        <v>25</v>
      </c>
      <c r="F1691">
        <v>40</v>
      </c>
      <c r="G1691">
        <v>1</v>
      </c>
      <c r="H1691">
        <v>6</v>
      </c>
      <c r="I1691">
        <f>Cocina[[#This Row],[Precio Unitario]]*Cocina[[#This Row],[Cantidad Ordenada]]</f>
        <v>40</v>
      </c>
      <c r="J1691">
        <f>(Cocina[[#This Row],[Precio Unitario]]-Cocina[[#This Row],[Costo Unitario]])*Cocina[[#This Row],[Cantidad Ordenada]]</f>
        <v>15</v>
      </c>
      <c r="K1691" s="4">
        <f>Cocina[[#This Row],[Ganancia neta]]/_xlfn.XLOOKUP(Cocina[[#This Row],[Número de Orden]],Sala[Número de Orden],Sala[Monto total],"fracaso",0,1)</f>
        <v>9.1463414634146339E-2</v>
      </c>
      <c r="L1691" t="s">
        <v>608</v>
      </c>
    </row>
    <row r="1692" spans="1:12" x14ac:dyDescent="0.25">
      <c r="A1692">
        <v>683</v>
      </c>
      <c r="B1692">
        <v>2</v>
      </c>
      <c r="C1692" t="s">
        <v>116</v>
      </c>
      <c r="D1692" t="s">
        <v>620</v>
      </c>
      <c r="E1692">
        <v>19</v>
      </c>
      <c r="F1692">
        <v>31</v>
      </c>
      <c r="G1692">
        <v>2</v>
      </c>
      <c r="H1692">
        <v>16</v>
      </c>
      <c r="I1692">
        <f>Cocina[[#This Row],[Precio Unitario]]*Cocina[[#This Row],[Cantidad Ordenada]]</f>
        <v>62</v>
      </c>
      <c r="J1692">
        <f>(Cocina[[#This Row],[Precio Unitario]]-Cocina[[#This Row],[Costo Unitario]])*Cocina[[#This Row],[Cantidad Ordenada]]</f>
        <v>24</v>
      </c>
      <c r="K1692" s="4">
        <f>Cocina[[#This Row],[Ganancia neta]]/_xlfn.XLOOKUP(Cocina[[#This Row],[Número de Orden]],Sala[Número de Orden],Sala[Monto total],"fracaso",0,1)</f>
        <v>0.14634146341463414</v>
      </c>
      <c r="L1692" t="s">
        <v>608</v>
      </c>
    </row>
    <row r="1693" spans="1:12" x14ac:dyDescent="0.25">
      <c r="A1693">
        <v>684</v>
      </c>
      <c r="B1693">
        <v>10</v>
      </c>
      <c r="C1693" t="s">
        <v>73</v>
      </c>
      <c r="D1693" t="s">
        <v>623</v>
      </c>
      <c r="E1693">
        <v>22</v>
      </c>
      <c r="F1693">
        <v>36</v>
      </c>
      <c r="G1693">
        <v>1</v>
      </c>
      <c r="H1693">
        <v>38</v>
      </c>
      <c r="I1693">
        <f>Cocina[[#This Row],[Precio Unitario]]*Cocina[[#This Row],[Cantidad Ordenada]]</f>
        <v>36</v>
      </c>
      <c r="J1693">
        <f>(Cocina[[#This Row],[Precio Unitario]]-Cocina[[#This Row],[Costo Unitario]])*Cocina[[#This Row],[Cantidad Ordenada]]</f>
        <v>14</v>
      </c>
      <c r="K1693" s="4">
        <f>Cocina[[#This Row],[Ganancia neta]]/_xlfn.XLOOKUP(Cocina[[#This Row],[Número de Orden]],Sala[Número de Orden],Sala[Monto total],"fracaso",0,1)</f>
        <v>7.7777777777777779E-2</v>
      </c>
      <c r="L1693" t="s">
        <v>607</v>
      </c>
    </row>
    <row r="1694" spans="1:12" x14ac:dyDescent="0.25">
      <c r="A1694">
        <v>684</v>
      </c>
      <c r="B1694">
        <v>10</v>
      </c>
      <c r="C1694" t="s">
        <v>116</v>
      </c>
      <c r="D1694" t="s">
        <v>620</v>
      </c>
      <c r="E1694">
        <v>19</v>
      </c>
      <c r="F1694">
        <v>31</v>
      </c>
      <c r="G1694">
        <v>1</v>
      </c>
      <c r="H1694">
        <v>10</v>
      </c>
      <c r="I1694">
        <f>Cocina[[#This Row],[Precio Unitario]]*Cocina[[#This Row],[Cantidad Ordenada]]</f>
        <v>31</v>
      </c>
      <c r="J1694">
        <f>(Cocina[[#This Row],[Precio Unitario]]-Cocina[[#This Row],[Costo Unitario]])*Cocina[[#This Row],[Cantidad Ordenada]]</f>
        <v>12</v>
      </c>
      <c r="K1694" s="4">
        <f>Cocina[[#This Row],[Ganancia neta]]/_xlfn.XLOOKUP(Cocina[[#This Row],[Número de Orden]],Sala[Número de Orden],Sala[Monto total],"fracaso",0,1)</f>
        <v>6.6666666666666666E-2</v>
      </c>
      <c r="L1694" t="s">
        <v>608</v>
      </c>
    </row>
    <row r="1695" spans="1:12" x14ac:dyDescent="0.25">
      <c r="A1695">
        <v>684</v>
      </c>
      <c r="B1695">
        <v>10</v>
      </c>
      <c r="C1695" t="s">
        <v>155</v>
      </c>
      <c r="D1695" t="s">
        <v>636</v>
      </c>
      <c r="E1695">
        <v>15</v>
      </c>
      <c r="F1695">
        <v>26</v>
      </c>
      <c r="G1695">
        <v>1</v>
      </c>
      <c r="H1695">
        <v>25</v>
      </c>
      <c r="I1695">
        <f>Cocina[[#This Row],[Precio Unitario]]*Cocina[[#This Row],[Cantidad Ordenada]]</f>
        <v>26</v>
      </c>
      <c r="J1695">
        <f>(Cocina[[#This Row],[Precio Unitario]]-Cocina[[#This Row],[Costo Unitario]])*Cocina[[#This Row],[Cantidad Ordenada]]</f>
        <v>11</v>
      </c>
      <c r="K1695" s="4">
        <f>Cocina[[#This Row],[Ganancia neta]]/_xlfn.XLOOKUP(Cocina[[#This Row],[Número de Orden]],Sala[Número de Orden],Sala[Monto total],"fracaso",0,1)</f>
        <v>6.1111111111111109E-2</v>
      </c>
      <c r="L1695" t="s">
        <v>607</v>
      </c>
    </row>
    <row r="1696" spans="1:12" x14ac:dyDescent="0.25">
      <c r="A1696">
        <v>684</v>
      </c>
      <c r="B1696">
        <v>10</v>
      </c>
      <c r="C1696" t="s">
        <v>38</v>
      </c>
      <c r="D1696" t="s">
        <v>624</v>
      </c>
      <c r="E1696">
        <v>17</v>
      </c>
      <c r="F1696">
        <v>29</v>
      </c>
      <c r="G1696">
        <v>3</v>
      </c>
      <c r="H1696">
        <v>37</v>
      </c>
      <c r="I1696">
        <f>Cocina[[#This Row],[Precio Unitario]]*Cocina[[#This Row],[Cantidad Ordenada]]</f>
        <v>87</v>
      </c>
      <c r="J1696">
        <f>(Cocina[[#This Row],[Precio Unitario]]-Cocina[[#This Row],[Costo Unitario]])*Cocina[[#This Row],[Cantidad Ordenada]]</f>
        <v>36</v>
      </c>
      <c r="K1696" s="4">
        <f>Cocina[[#This Row],[Ganancia neta]]/_xlfn.XLOOKUP(Cocina[[#This Row],[Número de Orden]],Sala[Número de Orden],Sala[Monto total],"fracaso",0,1)</f>
        <v>0.2</v>
      </c>
      <c r="L1696" t="s">
        <v>607</v>
      </c>
    </row>
    <row r="1697" spans="1:12" x14ac:dyDescent="0.25">
      <c r="A1697">
        <v>685</v>
      </c>
      <c r="B1697">
        <v>5</v>
      </c>
      <c r="C1697" t="s">
        <v>106</v>
      </c>
      <c r="D1697" t="s">
        <v>621</v>
      </c>
      <c r="E1697">
        <v>16</v>
      </c>
      <c r="F1697">
        <v>27</v>
      </c>
      <c r="G1697">
        <v>2</v>
      </c>
      <c r="H1697">
        <v>17</v>
      </c>
      <c r="I1697">
        <f>Cocina[[#This Row],[Precio Unitario]]*Cocina[[#This Row],[Cantidad Ordenada]]</f>
        <v>54</v>
      </c>
      <c r="J1697">
        <f>(Cocina[[#This Row],[Precio Unitario]]-Cocina[[#This Row],[Costo Unitario]])*Cocina[[#This Row],[Cantidad Ordenada]]</f>
        <v>22</v>
      </c>
      <c r="K1697" s="4">
        <f>Cocina[[#This Row],[Ganancia neta]]/_xlfn.XLOOKUP(Cocina[[#This Row],[Número de Orden]],Sala[Número de Orden],Sala[Monto total],"fracaso",0,1)</f>
        <v>0.40740740740740738</v>
      </c>
      <c r="L1697" t="s">
        <v>608</v>
      </c>
    </row>
    <row r="1698" spans="1:12" x14ac:dyDescent="0.25">
      <c r="A1698">
        <v>686</v>
      </c>
      <c r="B1698">
        <v>10</v>
      </c>
      <c r="C1698" t="s">
        <v>116</v>
      </c>
      <c r="D1698" t="s">
        <v>620</v>
      </c>
      <c r="E1698">
        <v>19</v>
      </c>
      <c r="F1698">
        <v>31</v>
      </c>
      <c r="G1698">
        <v>2</v>
      </c>
      <c r="H1698">
        <v>37</v>
      </c>
      <c r="I1698">
        <f>Cocina[[#This Row],[Precio Unitario]]*Cocina[[#This Row],[Cantidad Ordenada]]</f>
        <v>62</v>
      </c>
      <c r="J1698">
        <f>(Cocina[[#This Row],[Precio Unitario]]-Cocina[[#This Row],[Costo Unitario]])*Cocina[[#This Row],[Cantidad Ordenada]]</f>
        <v>24</v>
      </c>
      <c r="K1698" s="4">
        <f>Cocina[[#This Row],[Ganancia neta]]/_xlfn.XLOOKUP(Cocina[[#This Row],[Número de Orden]],Sala[Número de Orden],Sala[Monto total],"fracaso",0,1)</f>
        <v>0.23529411764705882</v>
      </c>
      <c r="L1698" t="s">
        <v>607</v>
      </c>
    </row>
    <row r="1699" spans="1:12" x14ac:dyDescent="0.25">
      <c r="A1699">
        <v>686</v>
      </c>
      <c r="B1699">
        <v>10</v>
      </c>
      <c r="C1699" t="s">
        <v>146</v>
      </c>
      <c r="D1699" t="s">
        <v>632</v>
      </c>
      <c r="E1699">
        <v>12</v>
      </c>
      <c r="F1699">
        <v>20</v>
      </c>
      <c r="G1699">
        <v>2</v>
      </c>
      <c r="H1699">
        <v>21</v>
      </c>
      <c r="I1699">
        <f>Cocina[[#This Row],[Precio Unitario]]*Cocina[[#This Row],[Cantidad Ordenada]]</f>
        <v>40</v>
      </c>
      <c r="J1699">
        <f>(Cocina[[#This Row],[Precio Unitario]]-Cocina[[#This Row],[Costo Unitario]])*Cocina[[#This Row],[Cantidad Ordenada]]</f>
        <v>16</v>
      </c>
      <c r="K1699" s="4">
        <f>Cocina[[#This Row],[Ganancia neta]]/_xlfn.XLOOKUP(Cocina[[#This Row],[Número de Orden]],Sala[Número de Orden],Sala[Monto total],"fracaso",0,1)</f>
        <v>0.15686274509803921</v>
      </c>
      <c r="L1699" t="s">
        <v>608</v>
      </c>
    </row>
    <row r="1700" spans="1:12" x14ac:dyDescent="0.25">
      <c r="A1700">
        <v>687</v>
      </c>
      <c r="B1700">
        <v>2</v>
      </c>
      <c r="C1700" t="s">
        <v>73</v>
      </c>
      <c r="D1700" t="s">
        <v>623</v>
      </c>
      <c r="E1700">
        <v>22</v>
      </c>
      <c r="F1700">
        <v>36</v>
      </c>
      <c r="G1700">
        <v>2</v>
      </c>
      <c r="H1700">
        <v>29</v>
      </c>
      <c r="I1700">
        <f>Cocina[[#This Row],[Precio Unitario]]*Cocina[[#This Row],[Cantidad Ordenada]]</f>
        <v>72</v>
      </c>
      <c r="J1700">
        <f>(Cocina[[#This Row],[Precio Unitario]]-Cocina[[#This Row],[Costo Unitario]])*Cocina[[#This Row],[Cantidad Ordenada]]</f>
        <v>28</v>
      </c>
      <c r="K1700" s="4">
        <f>Cocina[[#This Row],[Ganancia neta]]/_xlfn.XLOOKUP(Cocina[[#This Row],[Número de Orden]],Sala[Número de Orden],Sala[Monto total],"fracaso",0,1)</f>
        <v>0.3888888888888889</v>
      </c>
      <c r="L1700" t="s">
        <v>607</v>
      </c>
    </row>
    <row r="1701" spans="1:12" x14ac:dyDescent="0.25">
      <c r="A1701">
        <v>688</v>
      </c>
      <c r="B1701">
        <v>3</v>
      </c>
      <c r="C1701" t="s">
        <v>38</v>
      </c>
      <c r="D1701" t="s">
        <v>624</v>
      </c>
      <c r="E1701">
        <v>17</v>
      </c>
      <c r="F1701">
        <v>29</v>
      </c>
      <c r="G1701">
        <v>1</v>
      </c>
      <c r="H1701">
        <v>14</v>
      </c>
      <c r="I1701">
        <f>Cocina[[#This Row],[Precio Unitario]]*Cocina[[#This Row],[Cantidad Ordenada]]</f>
        <v>29</v>
      </c>
      <c r="J1701">
        <f>(Cocina[[#This Row],[Precio Unitario]]-Cocina[[#This Row],[Costo Unitario]])*Cocina[[#This Row],[Cantidad Ordenada]]</f>
        <v>12</v>
      </c>
      <c r="K1701" s="4">
        <f>Cocina[[#This Row],[Ganancia neta]]/_xlfn.XLOOKUP(Cocina[[#This Row],[Número de Orden]],Sala[Número de Orden],Sala[Monto total],"fracaso",0,1)</f>
        <v>0.41379310344827586</v>
      </c>
      <c r="L1701" t="s">
        <v>608</v>
      </c>
    </row>
    <row r="1702" spans="1:12" x14ac:dyDescent="0.25">
      <c r="A1702">
        <v>689</v>
      </c>
      <c r="B1702">
        <v>14</v>
      </c>
      <c r="C1702" t="s">
        <v>200</v>
      </c>
      <c r="D1702" t="s">
        <v>633</v>
      </c>
      <c r="E1702">
        <v>14</v>
      </c>
      <c r="F1702">
        <v>23</v>
      </c>
      <c r="G1702">
        <v>3</v>
      </c>
      <c r="H1702">
        <v>16</v>
      </c>
      <c r="I1702">
        <f>Cocina[[#This Row],[Precio Unitario]]*Cocina[[#This Row],[Cantidad Ordenada]]</f>
        <v>69</v>
      </c>
      <c r="J1702">
        <f>(Cocina[[#This Row],[Precio Unitario]]-Cocina[[#This Row],[Costo Unitario]])*Cocina[[#This Row],[Cantidad Ordenada]]</f>
        <v>27</v>
      </c>
      <c r="K1702" s="4">
        <f>Cocina[[#This Row],[Ganancia neta]]/_xlfn.XLOOKUP(Cocina[[#This Row],[Número de Orden]],Sala[Número de Orden],Sala[Monto total],"fracaso",0,1)</f>
        <v>0.16363636363636364</v>
      </c>
      <c r="L1702" t="s">
        <v>607</v>
      </c>
    </row>
    <row r="1703" spans="1:12" x14ac:dyDescent="0.25">
      <c r="A1703">
        <v>689</v>
      </c>
      <c r="B1703">
        <v>14</v>
      </c>
      <c r="C1703" t="s">
        <v>122</v>
      </c>
      <c r="D1703" t="s">
        <v>637</v>
      </c>
      <c r="E1703">
        <v>15</v>
      </c>
      <c r="F1703">
        <v>25</v>
      </c>
      <c r="G1703">
        <v>3</v>
      </c>
      <c r="H1703">
        <v>7</v>
      </c>
      <c r="I1703">
        <f>Cocina[[#This Row],[Precio Unitario]]*Cocina[[#This Row],[Cantidad Ordenada]]</f>
        <v>75</v>
      </c>
      <c r="J1703">
        <f>(Cocina[[#This Row],[Precio Unitario]]-Cocina[[#This Row],[Costo Unitario]])*Cocina[[#This Row],[Cantidad Ordenada]]</f>
        <v>30</v>
      </c>
      <c r="K1703" s="4">
        <f>Cocina[[#This Row],[Ganancia neta]]/_xlfn.XLOOKUP(Cocina[[#This Row],[Número de Orden]],Sala[Número de Orden],Sala[Monto total],"fracaso",0,1)</f>
        <v>0.18181818181818182</v>
      </c>
      <c r="L1703" t="s">
        <v>607</v>
      </c>
    </row>
    <row r="1704" spans="1:12" x14ac:dyDescent="0.25">
      <c r="A1704">
        <v>689</v>
      </c>
      <c r="B1704">
        <v>14</v>
      </c>
      <c r="C1704" t="s">
        <v>70</v>
      </c>
      <c r="D1704" t="s">
        <v>634</v>
      </c>
      <c r="E1704">
        <v>13</v>
      </c>
      <c r="F1704">
        <v>21</v>
      </c>
      <c r="G1704">
        <v>1</v>
      </c>
      <c r="H1704">
        <v>6</v>
      </c>
      <c r="I1704">
        <f>Cocina[[#This Row],[Precio Unitario]]*Cocina[[#This Row],[Cantidad Ordenada]]</f>
        <v>21</v>
      </c>
      <c r="J1704">
        <f>(Cocina[[#This Row],[Precio Unitario]]-Cocina[[#This Row],[Costo Unitario]])*Cocina[[#This Row],[Cantidad Ordenada]]</f>
        <v>8</v>
      </c>
      <c r="K1704" s="4">
        <f>Cocina[[#This Row],[Ganancia neta]]/_xlfn.XLOOKUP(Cocina[[#This Row],[Número de Orden]],Sala[Número de Orden],Sala[Monto total],"fracaso",0,1)</f>
        <v>4.8484848484848485E-2</v>
      </c>
      <c r="L1704" t="s">
        <v>608</v>
      </c>
    </row>
    <row r="1705" spans="1:12" x14ac:dyDescent="0.25">
      <c r="A1705">
        <v>690</v>
      </c>
      <c r="B1705">
        <v>15</v>
      </c>
      <c r="C1705" t="s">
        <v>48</v>
      </c>
      <c r="D1705" t="s">
        <v>622</v>
      </c>
      <c r="E1705">
        <v>25</v>
      </c>
      <c r="F1705">
        <v>40</v>
      </c>
      <c r="G1705">
        <v>1</v>
      </c>
      <c r="H1705">
        <v>49</v>
      </c>
      <c r="I1705">
        <f>Cocina[[#This Row],[Precio Unitario]]*Cocina[[#This Row],[Cantidad Ordenada]]</f>
        <v>40</v>
      </c>
      <c r="J1705">
        <f>(Cocina[[#This Row],[Precio Unitario]]-Cocina[[#This Row],[Costo Unitario]])*Cocina[[#This Row],[Cantidad Ordenada]]</f>
        <v>15</v>
      </c>
      <c r="K1705" s="4">
        <f>Cocina[[#This Row],[Ganancia neta]]/_xlfn.XLOOKUP(Cocina[[#This Row],[Número de Orden]],Sala[Número de Orden],Sala[Monto total],"fracaso",0,1)</f>
        <v>7.8534031413612565E-2</v>
      </c>
      <c r="L1705" t="s">
        <v>607</v>
      </c>
    </row>
    <row r="1706" spans="1:12" x14ac:dyDescent="0.25">
      <c r="A1706">
        <v>690</v>
      </c>
      <c r="B1706">
        <v>15</v>
      </c>
      <c r="C1706" t="s">
        <v>116</v>
      </c>
      <c r="D1706" t="s">
        <v>620</v>
      </c>
      <c r="E1706">
        <v>19</v>
      </c>
      <c r="F1706">
        <v>31</v>
      </c>
      <c r="G1706">
        <v>2</v>
      </c>
      <c r="H1706">
        <v>16</v>
      </c>
      <c r="I1706">
        <f>Cocina[[#This Row],[Precio Unitario]]*Cocina[[#This Row],[Cantidad Ordenada]]</f>
        <v>62</v>
      </c>
      <c r="J1706">
        <f>(Cocina[[#This Row],[Precio Unitario]]-Cocina[[#This Row],[Costo Unitario]])*Cocina[[#This Row],[Cantidad Ordenada]]</f>
        <v>24</v>
      </c>
      <c r="K1706" s="4">
        <f>Cocina[[#This Row],[Ganancia neta]]/_xlfn.XLOOKUP(Cocina[[#This Row],[Número de Orden]],Sala[Número de Orden],Sala[Monto total],"fracaso",0,1)</f>
        <v>0.1256544502617801</v>
      </c>
      <c r="L1706" t="s">
        <v>607</v>
      </c>
    </row>
    <row r="1707" spans="1:12" x14ac:dyDescent="0.25">
      <c r="A1707">
        <v>690</v>
      </c>
      <c r="B1707">
        <v>15</v>
      </c>
      <c r="C1707" t="s">
        <v>42</v>
      </c>
      <c r="D1707" t="s">
        <v>626</v>
      </c>
      <c r="E1707">
        <v>16</v>
      </c>
      <c r="F1707">
        <v>28</v>
      </c>
      <c r="G1707">
        <v>2</v>
      </c>
      <c r="H1707">
        <v>54</v>
      </c>
      <c r="I1707">
        <f>Cocina[[#This Row],[Precio Unitario]]*Cocina[[#This Row],[Cantidad Ordenada]]</f>
        <v>56</v>
      </c>
      <c r="J1707">
        <f>(Cocina[[#This Row],[Precio Unitario]]-Cocina[[#This Row],[Costo Unitario]])*Cocina[[#This Row],[Cantidad Ordenada]]</f>
        <v>24</v>
      </c>
      <c r="K1707" s="4">
        <f>Cocina[[#This Row],[Ganancia neta]]/_xlfn.XLOOKUP(Cocina[[#This Row],[Número de Orden]],Sala[Número de Orden],Sala[Monto total],"fracaso",0,1)</f>
        <v>0.1256544502617801</v>
      </c>
      <c r="L1707" t="s">
        <v>607</v>
      </c>
    </row>
    <row r="1708" spans="1:12" x14ac:dyDescent="0.25">
      <c r="A1708">
        <v>690</v>
      </c>
      <c r="B1708">
        <v>15</v>
      </c>
      <c r="C1708" t="s">
        <v>261</v>
      </c>
      <c r="D1708" t="s">
        <v>625</v>
      </c>
      <c r="E1708">
        <v>20</v>
      </c>
      <c r="F1708">
        <v>33</v>
      </c>
      <c r="G1708">
        <v>1</v>
      </c>
      <c r="H1708">
        <v>24</v>
      </c>
      <c r="I1708">
        <f>Cocina[[#This Row],[Precio Unitario]]*Cocina[[#This Row],[Cantidad Ordenada]]</f>
        <v>33</v>
      </c>
      <c r="J1708">
        <f>(Cocina[[#This Row],[Precio Unitario]]-Cocina[[#This Row],[Costo Unitario]])*Cocina[[#This Row],[Cantidad Ordenada]]</f>
        <v>13</v>
      </c>
      <c r="K1708" s="4">
        <f>Cocina[[#This Row],[Ganancia neta]]/_xlfn.XLOOKUP(Cocina[[#This Row],[Número de Orden]],Sala[Número de Orden],Sala[Monto total],"fracaso",0,1)</f>
        <v>6.8062827225130892E-2</v>
      </c>
      <c r="L1708" t="s">
        <v>607</v>
      </c>
    </row>
    <row r="1709" spans="1:12" x14ac:dyDescent="0.25">
      <c r="A1709">
        <v>691</v>
      </c>
      <c r="B1709">
        <v>19</v>
      </c>
      <c r="C1709" t="s">
        <v>203</v>
      </c>
      <c r="D1709" t="s">
        <v>630</v>
      </c>
      <c r="E1709">
        <v>13</v>
      </c>
      <c r="F1709">
        <v>22</v>
      </c>
      <c r="G1709">
        <v>3</v>
      </c>
      <c r="H1709">
        <v>34</v>
      </c>
      <c r="I1709">
        <f>Cocina[[#This Row],[Precio Unitario]]*Cocina[[#This Row],[Cantidad Ordenada]]</f>
        <v>66</v>
      </c>
      <c r="J1709">
        <f>(Cocina[[#This Row],[Precio Unitario]]-Cocina[[#This Row],[Costo Unitario]])*Cocina[[#This Row],[Cantidad Ordenada]]</f>
        <v>27</v>
      </c>
      <c r="K1709" s="4">
        <f>Cocina[[#This Row],[Ganancia neta]]/_xlfn.XLOOKUP(Cocina[[#This Row],[Número de Orden]],Sala[Número de Orden],Sala[Monto total],"fracaso",0,1)</f>
        <v>0.40909090909090912</v>
      </c>
      <c r="L1709" t="s">
        <v>607</v>
      </c>
    </row>
    <row r="1710" spans="1:12" x14ac:dyDescent="0.25">
      <c r="A1710">
        <v>692</v>
      </c>
      <c r="B1710">
        <v>9</v>
      </c>
      <c r="C1710" t="s">
        <v>26</v>
      </c>
      <c r="D1710" t="s">
        <v>628</v>
      </c>
      <c r="E1710">
        <v>21</v>
      </c>
      <c r="F1710">
        <v>35</v>
      </c>
      <c r="G1710">
        <v>3</v>
      </c>
      <c r="H1710">
        <v>33</v>
      </c>
      <c r="I1710">
        <f>Cocina[[#This Row],[Precio Unitario]]*Cocina[[#This Row],[Cantidad Ordenada]]</f>
        <v>105</v>
      </c>
      <c r="J1710">
        <f>(Cocina[[#This Row],[Precio Unitario]]-Cocina[[#This Row],[Costo Unitario]])*Cocina[[#This Row],[Cantidad Ordenada]]</f>
        <v>42</v>
      </c>
      <c r="K1710" s="4">
        <f>Cocina[[#This Row],[Ganancia neta]]/_xlfn.XLOOKUP(Cocina[[#This Row],[Número de Orden]],Sala[Número de Orden],Sala[Monto total],"fracaso",0,1)</f>
        <v>0.24277456647398843</v>
      </c>
      <c r="L1710" t="s">
        <v>608</v>
      </c>
    </row>
    <row r="1711" spans="1:12" x14ac:dyDescent="0.25">
      <c r="A1711">
        <v>692</v>
      </c>
      <c r="B1711">
        <v>9</v>
      </c>
      <c r="C1711" t="s">
        <v>68</v>
      </c>
      <c r="D1711" t="s">
        <v>619</v>
      </c>
      <c r="E1711">
        <v>18</v>
      </c>
      <c r="F1711">
        <v>30</v>
      </c>
      <c r="G1711">
        <v>1</v>
      </c>
      <c r="H1711">
        <v>49</v>
      </c>
      <c r="I1711">
        <f>Cocina[[#This Row],[Precio Unitario]]*Cocina[[#This Row],[Cantidad Ordenada]]</f>
        <v>30</v>
      </c>
      <c r="J1711">
        <f>(Cocina[[#This Row],[Precio Unitario]]-Cocina[[#This Row],[Costo Unitario]])*Cocina[[#This Row],[Cantidad Ordenada]]</f>
        <v>12</v>
      </c>
      <c r="K1711" s="4">
        <f>Cocina[[#This Row],[Ganancia neta]]/_xlfn.XLOOKUP(Cocina[[#This Row],[Número de Orden]],Sala[Número de Orden],Sala[Monto total],"fracaso",0,1)</f>
        <v>6.9364161849710976E-2</v>
      </c>
      <c r="L1711" t="s">
        <v>607</v>
      </c>
    </row>
    <row r="1712" spans="1:12" x14ac:dyDescent="0.25">
      <c r="A1712">
        <v>692</v>
      </c>
      <c r="B1712">
        <v>9</v>
      </c>
      <c r="C1712" t="s">
        <v>79</v>
      </c>
      <c r="D1712" t="s">
        <v>635</v>
      </c>
      <c r="E1712">
        <v>10</v>
      </c>
      <c r="F1712">
        <v>18</v>
      </c>
      <c r="G1712">
        <v>1</v>
      </c>
      <c r="H1712">
        <v>11</v>
      </c>
      <c r="I1712">
        <f>Cocina[[#This Row],[Precio Unitario]]*Cocina[[#This Row],[Cantidad Ordenada]]</f>
        <v>18</v>
      </c>
      <c r="J1712">
        <f>(Cocina[[#This Row],[Precio Unitario]]-Cocina[[#This Row],[Costo Unitario]])*Cocina[[#This Row],[Cantidad Ordenada]]</f>
        <v>8</v>
      </c>
      <c r="K1712" s="4">
        <f>Cocina[[#This Row],[Ganancia neta]]/_xlfn.XLOOKUP(Cocina[[#This Row],[Número de Orden]],Sala[Número de Orden],Sala[Monto total],"fracaso",0,1)</f>
        <v>4.6242774566473986E-2</v>
      </c>
      <c r="L1712" t="s">
        <v>607</v>
      </c>
    </row>
    <row r="1713" spans="1:12" x14ac:dyDescent="0.25">
      <c r="A1713">
        <v>692</v>
      </c>
      <c r="B1713">
        <v>9</v>
      </c>
      <c r="C1713" t="s">
        <v>146</v>
      </c>
      <c r="D1713" t="s">
        <v>632</v>
      </c>
      <c r="E1713">
        <v>12</v>
      </c>
      <c r="F1713">
        <v>20</v>
      </c>
      <c r="G1713">
        <v>1</v>
      </c>
      <c r="H1713">
        <v>7</v>
      </c>
      <c r="I1713">
        <f>Cocina[[#This Row],[Precio Unitario]]*Cocina[[#This Row],[Cantidad Ordenada]]</f>
        <v>20</v>
      </c>
      <c r="J1713">
        <f>(Cocina[[#This Row],[Precio Unitario]]-Cocina[[#This Row],[Costo Unitario]])*Cocina[[#This Row],[Cantidad Ordenada]]</f>
        <v>8</v>
      </c>
      <c r="K1713" s="4">
        <f>Cocina[[#This Row],[Ganancia neta]]/_xlfn.XLOOKUP(Cocina[[#This Row],[Número de Orden]],Sala[Número de Orden],Sala[Monto total],"fracaso",0,1)</f>
        <v>4.6242774566473986E-2</v>
      </c>
      <c r="L1713" t="s">
        <v>607</v>
      </c>
    </row>
    <row r="1714" spans="1:12" x14ac:dyDescent="0.25">
      <c r="A1714">
        <v>693</v>
      </c>
      <c r="B1714">
        <v>15</v>
      </c>
      <c r="C1714" t="s">
        <v>73</v>
      </c>
      <c r="D1714" t="s">
        <v>623</v>
      </c>
      <c r="E1714">
        <v>22</v>
      </c>
      <c r="F1714">
        <v>36</v>
      </c>
      <c r="G1714">
        <v>1</v>
      </c>
      <c r="H1714">
        <v>20</v>
      </c>
      <c r="I1714">
        <f>Cocina[[#This Row],[Precio Unitario]]*Cocina[[#This Row],[Cantidad Ordenada]]</f>
        <v>36</v>
      </c>
      <c r="J1714">
        <f>(Cocina[[#This Row],[Precio Unitario]]-Cocina[[#This Row],[Costo Unitario]])*Cocina[[#This Row],[Cantidad Ordenada]]</f>
        <v>14</v>
      </c>
      <c r="K1714" s="4">
        <f>Cocina[[#This Row],[Ganancia neta]]/_xlfn.XLOOKUP(Cocina[[#This Row],[Número de Orden]],Sala[Número de Orden],Sala[Monto total],"fracaso",0,1)</f>
        <v>0.17948717948717949</v>
      </c>
      <c r="L1714" t="s">
        <v>607</v>
      </c>
    </row>
    <row r="1715" spans="1:12" x14ac:dyDescent="0.25">
      <c r="A1715">
        <v>693</v>
      </c>
      <c r="B1715">
        <v>15</v>
      </c>
      <c r="C1715" t="s">
        <v>70</v>
      </c>
      <c r="D1715" t="s">
        <v>634</v>
      </c>
      <c r="E1715">
        <v>13</v>
      </c>
      <c r="F1715">
        <v>21</v>
      </c>
      <c r="G1715">
        <v>2</v>
      </c>
      <c r="H1715">
        <v>24</v>
      </c>
      <c r="I1715">
        <f>Cocina[[#This Row],[Precio Unitario]]*Cocina[[#This Row],[Cantidad Ordenada]]</f>
        <v>42</v>
      </c>
      <c r="J1715">
        <f>(Cocina[[#This Row],[Precio Unitario]]-Cocina[[#This Row],[Costo Unitario]])*Cocina[[#This Row],[Cantidad Ordenada]]</f>
        <v>16</v>
      </c>
      <c r="K1715" s="4">
        <f>Cocina[[#This Row],[Ganancia neta]]/_xlfn.XLOOKUP(Cocina[[#This Row],[Número de Orden]],Sala[Número de Orden],Sala[Monto total],"fracaso",0,1)</f>
        <v>0.20512820512820512</v>
      </c>
      <c r="L1715" t="s">
        <v>607</v>
      </c>
    </row>
    <row r="1716" spans="1:12" x14ac:dyDescent="0.25">
      <c r="A1716">
        <v>694</v>
      </c>
      <c r="B1716">
        <v>5</v>
      </c>
      <c r="C1716" t="s">
        <v>146</v>
      </c>
      <c r="D1716" t="s">
        <v>632</v>
      </c>
      <c r="E1716">
        <v>12</v>
      </c>
      <c r="F1716">
        <v>20</v>
      </c>
      <c r="G1716">
        <v>3</v>
      </c>
      <c r="H1716">
        <v>20</v>
      </c>
      <c r="I1716">
        <f>Cocina[[#This Row],[Precio Unitario]]*Cocina[[#This Row],[Cantidad Ordenada]]</f>
        <v>60</v>
      </c>
      <c r="J1716">
        <f>(Cocina[[#This Row],[Precio Unitario]]-Cocina[[#This Row],[Costo Unitario]])*Cocina[[#This Row],[Cantidad Ordenada]]</f>
        <v>24</v>
      </c>
      <c r="K1716" s="4">
        <f>Cocina[[#This Row],[Ganancia neta]]/_xlfn.XLOOKUP(Cocina[[#This Row],[Número de Orden]],Sala[Número de Orden],Sala[Monto total],"fracaso",0,1)</f>
        <v>0.15286624203821655</v>
      </c>
      <c r="L1716" t="s">
        <v>607</v>
      </c>
    </row>
    <row r="1717" spans="1:12" x14ac:dyDescent="0.25">
      <c r="A1717">
        <v>694</v>
      </c>
      <c r="B1717">
        <v>5</v>
      </c>
      <c r="C1717" t="s">
        <v>79</v>
      </c>
      <c r="D1717" t="s">
        <v>635</v>
      </c>
      <c r="E1717">
        <v>10</v>
      </c>
      <c r="F1717">
        <v>18</v>
      </c>
      <c r="G1717">
        <v>2</v>
      </c>
      <c r="H1717">
        <v>26</v>
      </c>
      <c r="I1717">
        <f>Cocina[[#This Row],[Precio Unitario]]*Cocina[[#This Row],[Cantidad Ordenada]]</f>
        <v>36</v>
      </c>
      <c r="J1717">
        <f>(Cocina[[#This Row],[Precio Unitario]]-Cocina[[#This Row],[Costo Unitario]])*Cocina[[#This Row],[Cantidad Ordenada]]</f>
        <v>16</v>
      </c>
      <c r="K1717" s="4">
        <f>Cocina[[#This Row],[Ganancia neta]]/_xlfn.XLOOKUP(Cocina[[#This Row],[Número de Orden]],Sala[Número de Orden],Sala[Monto total],"fracaso",0,1)</f>
        <v>0.10191082802547771</v>
      </c>
      <c r="L1717" t="s">
        <v>608</v>
      </c>
    </row>
    <row r="1718" spans="1:12" x14ac:dyDescent="0.25">
      <c r="A1718">
        <v>694</v>
      </c>
      <c r="B1718">
        <v>5</v>
      </c>
      <c r="C1718" t="s">
        <v>48</v>
      </c>
      <c r="D1718" t="s">
        <v>622</v>
      </c>
      <c r="E1718">
        <v>25</v>
      </c>
      <c r="F1718">
        <v>40</v>
      </c>
      <c r="G1718">
        <v>1</v>
      </c>
      <c r="H1718">
        <v>40</v>
      </c>
      <c r="I1718">
        <f>Cocina[[#This Row],[Precio Unitario]]*Cocina[[#This Row],[Cantidad Ordenada]]</f>
        <v>40</v>
      </c>
      <c r="J1718">
        <f>(Cocina[[#This Row],[Precio Unitario]]-Cocina[[#This Row],[Costo Unitario]])*Cocina[[#This Row],[Cantidad Ordenada]]</f>
        <v>15</v>
      </c>
      <c r="K1718" s="4">
        <f>Cocina[[#This Row],[Ganancia neta]]/_xlfn.XLOOKUP(Cocina[[#This Row],[Número de Orden]],Sala[Número de Orden],Sala[Monto total],"fracaso",0,1)</f>
        <v>9.5541401273885357E-2</v>
      </c>
      <c r="L1718" t="s">
        <v>607</v>
      </c>
    </row>
    <row r="1719" spans="1:12" x14ac:dyDescent="0.25">
      <c r="A1719">
        <v>694</v>
      </c>
      <c r="B1719">
        <v>5</v>
      </c>
      <c r="C1719" t="s">
        <v>70</v>
      </c>
      <c r="D1719" t="s">
        <v>634</v>
      </c>
      <c r="E1719">
        <v>13</v>
      </c>
      <c r="F1719">
        <v>21</v>
      </c>
      <c r="G1719">
        <v>1</v>
      </c>
      <c r="H1719">
        <v>42</v>
      </c>
      <c r="I1719">
        <f>Cocina[[#This Row],[Precio Unitario]]*Cocina[[#This Row],[Cantidad Ordenada]]</f>
        <v>21</v>
      </c>
      <c r="J1719">
        <f>(Cocina[[#This Row],[Precio Unitario]]-Cocina[[#This Row],[Costo Unitario]])*Cocina[[#This Row],[Cantidad Ordenada]]</f>
        <v>8</v>
      </c>
      <c r="K1719" s="4">
        <f>Cocina[[#This Row],[Ganancia neta]]/_xlfn.XLOOKUP(Cocina[[#This Row],[Número de Orden]],Sala[Número de Orden],Sala[Monto total],"fracaso",0,1)</f>
        <v>5.0955414012738856E-2</v>
      </c>
      <c r="L1719" t="s">
        <v>608</v>
      </c>
    </row>
    <row r="1720" spans="1:12" x14ac:dyDescent="0.25">
      <c r="A1720">
        <v>695</v>
      </c>
      <c r="B1720">
        <v>9</v>
      </c>
      <c r="C1720" t="s">
        <v>42</v>
      </c>
      <c r="D1720" t="s">
        <v>626</v>
      </c>
      <c r="E1720">
        <v>16</v>
      </c>
      <c r="F1720">
        <v>28</v>
      </c>
      <c r="G1720">
        <v>2</v>
      </c>
      <c r="H1720">
        <v>30</v>
      </c>
      <c r="I1720">
        <f>Cocina[[#This Row],[Precio Unitario]]*Cocina[[#This Row],[Cantidad Ordenada]]</f>
        <v>56</v>
      </c>
      <c r="J1720">
        <f>(Cocina[[#This Row],[Precio Unitario]]-Cocina[[#This Row],[Costo Unitario]])*Cocina[[#This Row],[Cantidad Ordenada]]</f>
        <v>24</v>
      </c>
      <c r="K1720" s="4">
        <f>Cocina[[#This Row],[Ganancia neta]]/_xlfn.XLOOKUP(Cocina[[#This Row],[Número de Orden]],Sala[Número de Orden],Sala[Monto total],"fracaso",0,1)</f>
        <v>0.20689655172413793</v>
      </c>
      <c r="L1720" t="s">
        <v>608</v>
      </c>
    </row>
    <row r="1721" spans="1:12" x14ac:dyDescent="0.25">
      <c r="A1721">
        <v>695</v>
      </c>
      <c r="B1721">
        <v>9</v>
      </c>
      <c r="C1721" t="s">
        <v>68</v>
      </c>
      <c r="D1721" t="s">
        <v>619</v>
      </c>
      <c r="E1721">
        <v>18</v>
      </c>
      <c r="F1721">
        <v>30</v>
      </c>
      <c r="G1721">
        <v>2</v>
      </c>
      <c r="H1721">
        <v>7</v>
      </c>
      <c r="I1721">
        <f>Cocina[[#This Row],[Precio Unitario]]*Cocina[[#This Row],[Cantidad Ordenada]]</f>
        <v>60</v>
      </c>
      <c r="J1721">
        <f>(Cocina[[#This Row],[Precio Unitario]]-Cocina[[#This Row],[Costo Unitario]])*Cocina[[#This Row],[Cantidad Ordenada]]</f>
        <v>24</v>
      </c>
      <c r="K1721" s="4">
        <f>Cocina[[#This Row],[Ganancia neta]]/_xlfn.XLOOKUP(Cocina[[#This Row],[Número de Orden]],Sala[Número de Orden],Sala[Monto total],"fracaso",0,1)</f>
        <v>0.20689655172413793</v>
      </c>
      <c r="L1721" t="s">
        <v>608</v>
      </c>
    </row>
    <row r="1722" spans="1:12" x14ac:dyDescent="0.25">
      <c r="A1722">
        <v>696</v>
      </c>
      <c r="B1722">
        <v>2</v>
      </c>
      <c r="C1722" t="s">
        <v>200</v>
      </c>
      <c r="D1722" t="s">
        <v>633</v>
      </c>
      <c r="E1722">
        <v>14</v>
      </c>
      <c r="F1722">
        <v>23</v>
      </c>
      <c r="G1722">
        <v>2</v>
      </c>
      <c r="H1722">
        <v>23</v>
      </c>
      <c r="I1722">
        <f>Cocina[[#This Row],[Precio Unitario]]*Cocina[[#This Row],[Cantidad Ordenada]]</f>
        <v>46</v>
      </c>
      <c r="J1722">
        <f>(Cocina[[#This Row],[Precio Unitario]]-Cocina[[#This Row],[Costo Unitario]])*Cocina[[#This Row],[Cantidad Ordenada]]</f>
        <v>18</v>
      </c>
      <c r="K1722" s="4">
        <f>Cocina[[#This Row],[Ganancia neta]]/_xlfn.XLOOKUP(Cocina[[#This Row],[Número de Orden]],Sala[Número de Orden],Sala[Monto total],"fracaso",0,1)</f>
        <v>0.39130434782608697</v>
      </c>
      <c r="L1722" t="s">
        <v>607</v>
      </c>
    </row>
    <row r="1723" spans="1:12" x14ac:dyDescent="0.25">
      <c r="A1723">
        <v>697</v>
      </c>
      <c r="B1723">
        <v>4</v>
      </c>
      <c r="C1723" t="s">
        <v>200</v>
      </c>
      <c r="D1723" t="s">
        <v>633</v>
      </c>
      <c r="E1723">
        <v>14</v>
      </c>
      <c r="F1723">
        <v>23</v>
      </c>
      <c r="G1723">
        <v>2</v>
      </c>
      <c r="H1723">
        <v>24</v>
      </c>
      <c r="I1723">
        <f>Cocina[[#This Row],[Precio Unitario]]*Cocina[[#This Row],[Cantidad Ordenada]]</f>
        <v>46</v>
      </c>
      <c r="J1723">
        <f>(Cocina[[#This Row],[Precio Unitario]]-Cocina[[#This Row],[Costo Unitario]])*Cocina[[#This Row],[Cantidad Ordenada]]</f>
        <v>18</v>
      </c>
      <c r="K1723" s="4">
        <f>Cocina[[#This Row],[Ganancia neta]]/_xlfn.XLOOKUP(Cocina[[#This Row],[Número de Orden]],Sala[Número de Orden],Sala[Monto total],"fracaso",0,1)</f>
        <v>9.0452261306532666E-2</v>
      </c>
      <c r="L1723" t="s">
        <v>607</v>
      </c>
    </row>
    <row r="1724" spans="1:12" x14ac:dyDescent="0.25">
      <c r="A1724">
        <v>697</v>
      </c>
      <c r="B1724">
        <v>4</v>
      </c>
      <c r="C1724" t="s">
        <v>261</v>
      </c>
      <c r="D1724" t="s">
        <v>625</v>
      </c>
      <c r="E1724">
        <v>20</v>
      </c>
      <c r="F1724">
        <v>33</v>
      </c>
      <c r="G1724">
        <v>2</v>
      </c>
      <c r="H1724">
        <v>41</v>
      </c>
      <c r="I1724">
        <f>Cocina[[#This Row],[Precio Unitario]]*Cocina[[#This Row],[Cantidad Ordenada]]</f>
        <v>66</v>
      </c>
      <c r="J1724">
        <f>(Cocina[[#This Row],[Precio Unitario]]-Cocina[[#This Row],[Costo Unitario]])*Cocina[[#This Row],[Cantidad Ordenada]]</f>
        <v>26</v>
      </c>
      <c r="K1724" s="4">
        <f>Cocina[[#This Row],[Ganancia neta]]/_xlfn.XLOOKUP(Cocina[[#This Row],[Número de Orden]],Sala[Número de Orden],Sala[Monto total],"fracaso",0,1)</f>
        <v>0.1306532663316583</v>
      </c>
      <c r="L1724" t="s">
        <v>608</v>
      </c>
    </row>
    <row r="1725" spans="1:12" x14ac:dyDescent="0.25">
      <c r="A1725">
        <v>697</v>
      </c>
      <c r="B1725">
        <v>4</v>
      </c>
      <c r="C1725" t="s">
        <v>68</v>
      </c>
      <c r="D1725" t="s">
        <v>619</v>
      </c>
      <c r="E1725">
        <v>18</v>
      </c>
      <c r="F1725">
        <v>30</v>
      </c>
      <c r="G1725">
        <v>2</v>
      </c>
      <c r="H1725">
        <v>35</v>
      </c>
      <c r="I1725">
        <f>Cocina[[#This Row],[Precio Unitario]]*Cocina[[#This Row],[Cantidad Ordenada]]</f>
        <v>60</v>
      </c>
      <c r="J1725">
        <f>(Cocina[[#This Row],[Precio Unitario]]-Cocina[[#This Row],[Costo Unitario]])*Cocina[[#This Row],[Cantidad Ordenada]]</f>
        <v>24</v>
      </c>
      <c r="K1725" s="4">
        <f>Cocina[[#This Row],[Ganancia neta]]/_xlfn.XLOOKUP(Cocina[[#This Row],[Número de Orden]],Sala[Número de Orden],Sala[Monto total],"fracaso",0,1)</f>
        <v>0.12060301507537688</v>
      </c>
      <c r="L1725" t="s">
        <v>608</v>
      </c>
    </row>
    <row r="1726" spans="1:12" x14ac:dyDescent="0.25">
      <c r="A1726">
        <v>697</v>
      </c>
      <c r="B1726">
        <v>4</v>
      </c>
      <c r="C1726" t="s">
        <v>106</v>
      </c>
      <c r="D1726" t="s">
        <v>621</v>
      </c>
      <c r="E1726">
        <v>16</v>
      </c>
      <c r="F1726">
        <v>27</v>
      </c>
      <c r="G1726">
        <v>1</v>
      </c>
      <c r="H1726">
        <v>7</v>
      </c>
      <c r="I1726">
        <f>Cocina[[#This Row],[Precio Unitario]]*Cocina[[#This Row],[Cantidad Ordenada]]</f>
        <v>27</v>
      </c>
      <c r="J1726">
        <f>(Cocina[[#This Row],[Precio Unitario]]-Cocina[[#This Row],[Costo Unitario]])*Cocina[[#This Row],[Cantidad Ordenada]]</f>
        <v>11</v>
      </c>
      <c r="K1726" s="4">
        <f>Cocina[[#This Row],[Ganancia neta]]/_xlfn.XLOOKUP(Cocina[[#This Row],[Número de Orden]],Sala[Número de Orden],Sala[Monto total],"fracaso",0,1)</f>
        <v>5.5276381909547742E-2</v>
      </c>
      <c r="L1726" t="s">
        <v>607</v>
      </c>
    </row>
    <row r="1727" spans="1:12" x14ac:dyDescent="0.25">
      <c r="A1727">
        <v>698</v>
      </c>
      <c r="B1727">
        <v>19</v>
      </c>
      <c r="C1727" t="s">
        <v>106</v>
      </c>
      <c r="D1727" t="s">
        <v>621</v>
      </c>
      <c r="E1727">
        <v>16</v>
      </c>
      <c r="F1727">
        <v>27</v>
      </c>
      <c r="G1727">
        <v>1</v>
      </c>
      <c r="H1727">
        <v>55</v>
      </c>
      <c r="I1727">
        <f>Cocina[[#This Row],[Precio Unitario]]*Cocina[[#This Row],[Cantidad Ordenada]]</f>
        <v>27</v>
      </c>
      <c r="J1727">
        <f>(Cocina[[#This Row],[Precio Unitario]]-Cocina[[#This Row],[Costo Unitario]])*Cocina[[#This Row],[Cantidad Ordenada]]</f>
        <v>11</v>
      </c>
      <c r="K1727" s="4">
        <f>Cocina[[#This Row],[Ganancia neta]]/_xlfn.XLOOKUP(Cocina[[#This Row],[Número de Orden]],Sala[Número de Orden],Sala[Monto total],"fracaso",0,1)</f>
        <v>5.9459459459459463E-2</v>
      </c>
      <c r="L1727" t="s">
        <v>608</v>
      </c>
    </row>
    <row r="1728" spans="1:12" x14ac:dyDescent="0.25">
      <c r="A1728">
        <v>698</v>
      </c>
      <c r="B1728">
        <v>19</v>
      </c>
      <c r="C1728" t="s">
        <v>155</v>
      </c>
      <c r="D1728" t="s">
        <v>636</v>
      </c>
      <c r="E1728">
        <v>15</v>
      </c>
      <c r="F1728">
        <v>26</v>
      </c>
      <c r="G1728">
        <v>1</v>
      </c>
      <c r="H1728">
        <v>12</v>
      </c>
      <c r="I1728">
        <f>Cocina[[#This Row],[Precio Unitario]]*Cocina[[#This Row],[Cantidad Ordenada]]</f>
        <v>26</v>
      </c>
      <c r="J1728">
        <f>(Cocina[[#This Row],[Precio Unitario]]-Cocina[[#This Row],[Costo Unitario]])*Cocina[[#This Row],[Cantidad Ordenada]]</f>
        <v>11</v>
      </c>
      <c r="K1728" s="4">
        <f>Cocina[[#This Row],[Ganancia neta]]/_xlfn.XLOOKUP(Cocina[[#This Row],[Número de Orden]],Sala[Número de Orden],Sala[Monto total],"fracaso",0,1)</f>
        <v>5.9459459459459463E-2</v>
      </c>
      <c r="L1728" t="s">
        <v>608</v>
      </c>
    </row>
    <row r="1729" spans="1:12" x14ac:dyDescent="0.25">
      <c r="A1729">
        <v>698</v>
      </c>
      <c r="B1729">
        <v>19</v>
      </c>
      <c r="C1729" t="s">
        <v>200</v>
      </c>
      <c r="D1729" t="s">
        <v>633</v>
      </c>
      <c r="E1729">
        <v>14</v>
      </c>
      <c r="F1729">
        <v>23</v>
      </c>
      <c r="G1729">
        <v>3</v>
      </c>
      <c r="H1729">
        <v>19</v>
      </c>
      <c r="I1729">
        <f>Cocina[[#This Row],[Precio Unitario]]*Cocina[[#This Row],[Cantidad Ordenada]]</f>
        <v>69</v>
      </c>
      <c r="J1729">
        <f>(Cocina[[#This Row],[Precio Unitario]]-Cocina[[#This Row],[Costo Unitario]])*Cocina[[#This Row],[Cantidad Ordenada]]</f>
        <v>27</v>
      </c>
      <c r="K1729" s="4">
        <f>Cocina[[#This Row],[Ganancia neta]]/_xlfn.XLOOKUP(Cocina[[#This Row],[Número de Orden]],Sala[Número de Orden],Sala[Monto total],"fracaso",0,1)</f>
        <v>0.14594594594594595</v>
      </c>
      <c r="L1729" t="s">
        <v>608</v>
      </c>
    </row>
    <row r="1730" spans="1:12" x14ac:dyDescent="0.25">
      <c r="A1730">
        <v>698</v>
      </c>
      <c r="B1730">
        <v>19</v>
      </c>
      <c r="C1730" t="s">
        <v>70</v>
      </c>
      <c r="D1730" t="s">
        <v>634</v>
      </c>
      <c r="E1730">
        <v>13</v>
      </c>
      <c r="F1730">
        <v>21</v>
      </c>
      <c r="G1730">
        <v>3</v>
      </c>
      <c r="H1730">
        <v>15</v>
      </c>
      <c r="I1730">
        <f>Cocina[[#This Row],[Precio Unitario]]*Cocina[[#This Row],[Cantidad Ordenada]]</f>
        <v>63</v>
      </c>
      <c r="J1730">
        <f>(Cocina[[#This Row],[Precio Unitario]]-Cocina[[#This Row],[Costo Unitario]])*Cocina[[#This Row],[Cantidad Ordenada]]</f>
        <v>24</v>
      </c>
      <c r="K1730" s="4">
        <f>Cocina[[#This Row],[Ganancia neta]]/_xlfn.XLOOKUP(Cocina[[#This Row],[Número de Orden]],Sala[Número de Orden],Sala[Monto total],"fracaso",0,1)</f>
        <v>0.12972972972972974</v>
      </c>
      <c r="L1730" t="s">
        <v>608</v>
      </c>
    </row>
    <row r="1731" spans="1:12" x14ac:dyDescent="0.25">
      <c r="A1731">
        <v>699</v>
      </c>
      <c r="B1731">
        <v>8</v>
      </c>
      <c r="C1731" t="s">
        <v>38</v>
      </c>
      <c r="D1731" t="s">
        <v>624</v>
      </c>
      <c r="E1731">
        <v>17</v>
      </c>
      <c r="F1731">
        <v>29</v>
      </c>
      <c r="G1731">
        <v>2</v>
      </c>
      <c r="H1731">
        <v>11</v>
      </c>
      <c r="I1731">
        <f>Cocina[[#This Row],[Precio Unitario]]*Cocina[[#This Row],[Cantidad Ordenada]]</f>
        <v>58</v>
      </c>
      <c r="J1731">
        <f>(Cocina[[#This Row],[Precio Unitario]]-Cocina[[#This Row],[Costo Unitario]])*Cocina[[#This Row],[Cantidad Ordenada]]</f>
        <v>24</v>
      </c>
      <c r="K1731" s="4">
        <f>Cocina[[#This Row],[Ganancia neta]]/_xlfn.XLOOKUP(Cocina[[#This Row],[Número de Orden]],Sala[Número de Orden],Sala[Monto total],"fracaso",0,1)</f>
        <v>0.41379310344827586</v>
      </c>
      <c r="L1731" t="s">
        <v>608</v>
      </c>
    </row>
    <row r="1732" spans="1:12" x14ac:dyDescent="0.25">
      <c r="A1732">
        <v>700</v>
      </c>
      <c r="B1732">
        <v>8</v>
      </c>
      <c r="C1732" t="s">
        <v>55</v>
      </c>
      <c r="D1732" t="s">
        <v>631</v>
      </c>
      <c r="E1732">
        <v>20</v>
      </c>
      <c r="F1732">
        <v>34</v>
      </c>
      <c r="G1732">
        <v>3</v>
      </c>
      <c r="H1732">
        <v>37</v>
      </c>
      <c r="I1732">
        <f>Cocina[[#This Row],[Precio Unitario]]*Cocina[[#This Row],[Cantidad Ordenada]]</f>
        <v>102</v>
      </c>
      <c r="J1732">
        <f>(Cocina[[#This Row],[Precio Unitario]]-Cocina[[#This Row],[Costo Unitario]])*Cocina[[#This Row],[Cantidad Ordenada]]</f>
        <v>42</v>
      </c>
      <c r="K1732" s="4">
        <f>Cocina[[#This Row],[Ganancia neta]]/_xlfn.XLOOKUP(Cocina[[#This Row],[Número de Orden]],Sala[Número de Orden],Sala[Monto total],"fracaso",0,1)</f>
        <v>0.17948717948717949</v>
      </c>
      <c r="L1732" t="s">
        <v>608</v>
      </c>
    </row>
    <row r="1733" spans="1:12" x14ac:dyDescent="0.25">
      <c r="A1733">
        <v>700</v>
      </c>
      <c r="B1733">
        <v>8</v>
      </c>
      <c r="C1733" t="s">
        <v>155</v>
      </c>
      <c r="D1733" t="s">
        <v>636</v>
      </c>
      <c r="E1733">
        <v>15</v>
      </c>
      <c r="F1733">
        <v>26</v>
      </c>
      <c r="G1733">
        <v>3</v>
      </c>
      <c r="H1733">
        <v>35</v>
      </c>
      <c r="I1733">
        <f>Cocina[[#This Row],[Precio Unitario]]*Cocina[[#This Row],[Cantidad Ordenada]]</f>
        <v>78</v>
      </c>
      <c r="J1733">
        <f>(Cocina[[#This Row],[Precio Unitario]]-Cocina[[#This Row],[Costo Unitario]])*Cocina[[#This Row],[Cantidad Ordenada]]</f>
        <v>33</v>
      </c>
      <c r="K1733" s="4">
        <f>Cocina[[#This Row],[Ganancia neta]]/_xlfn.XLOOKUP(Cocina[[#This Row],[Número de Orden]],Sala[Número de Orden],Sala[Monto total],"fracaso",0,1)</f>
        <v>0.14102564102564102</v>
      </c>
      <c r="L1733" t="s">
        <v>608</v>
      </c>
    </row>
    <row r="1734" spans="1:12" x14ac:dyDescent="0.25">
      <c r="A1734">
        <v>700</v>
      </c>
      <c r="B1734">
        <v>8</v>
      </c>
      <c r="C1734" t="s">
        <v>106</v>
      </c>
      <c r="D1734" t="s">
        <v>621</v>
      </c>
      <c r="E1734">
        <v>16</v>
      </c>
      <c r="F1734">
        <v>27</v>
      </c>
      <c r="G1734">
        <v>2</v>
      </c>
      <c r="H1734">
        <v>14</v>
      </c>
      <c r="I1734">
        <f>Cocina[[#This Row],[Precio Unitario]]*Cocina[[#This Row],[Cantidad Ordenada]]</f>
        <v>54</v>
      </c>
      <c r="J1734">
        <f>(Cocina[[#This Row],[Precio Unitario]]-Cocina[[#This Row],[Costo Unitario]])*Cocina[[#This Row],[Cantidad Ordenada]]</f>
        <v>22</v>
      </c>
      <c r="K1734" s="4">
        <f>Cocina[[#This Row],[Ganancia neta]]/_xlfn.XLOOKUP(Cocina[[#This Row],[Número de Orden]],Sala[Número de Orden],Sala[Monto total],"fracaso",0,1)</f>
        <v>9.4017094017094016E-2</v>
      </c>
      <c r="L1734" t="s">
        <v>608</v>
      </c>
    </row>
    <row r="1735" spans="1:12" x14ac:dyDescent="0.25">
      <c r="A1735">
        <v>701</v>
      </c>
      <c r="B1735">
        <v>19</v>
      </c>
      <c r="C1735" t="s">
        <v>261</v>
      </c>
      <c r="D1735" t="s">
        <v>625</v>
      </c>
      <c r="E1735">
        <v>20</v>
      </c>
      <c r="F1735">
        <v>33</v>
      </c>
      <c r="G1735">
        <v>2</v>
      </c>
      <c r="H1735">
        <v>42</v>
      </c>
      <c r="I1735">
        <f>Cocina[[#This Row],[Precio Unitario]]*Cocina[[#This Row],[Cantidad Ordenada]]</f>
        <v>66</v>
      </c>
      <c r="J1735">
        <f>(Cocina[[#This Row],[Precio Unitario]]-Cocina[[#This Row],[Costo Unitario]])*Cocina[[#This Row],[Cantidad Ordenada]]</f>
        <v>26</v>
      </c>
      <c r="K1735" s="4">
        <f>Cocina[[#This Row],[Ganancia neta]]/_xlfn.XLOOKUP(Cocina[[#This Row],[Número de Orden]],Sala[Número de Orden],Sala[Monto total],"fracaso",0,1)</f>
        <v>0.25490196078431371</v>
      </c>
      <c r="L1735" t="s">
        <v>608</v>
      </c>
    </row>
    <row r="1736" spans="1:12" x14ac:dyDescent="0.25">
      <c r="A1736">
        <v>701</v>
      </c>
      <c r="B1736">
        <v>19</v>
      </c>
      <c r="C1736" t="s">
        <v>79</v>
      </c>
      <c r="D1736" t="s">
        <v>635</v>
      </c>
      <c r="E1736">
        <v>10</v>
      </c>
      <c r="F1736">
        <v>18</v>
      </c>
      <c r="G1736">
        <v>2</v>
      </c>
      <c r="H1736">
        <v>55</v>
      </c>
      <c r="I1736">
        <f>Cocina[[#This Row],[Precio Unitario]]*Cocina[[#This Row],[Cantidad Ordenada]]</f>
        <v>36</v>
      </c>
      <c r="J1736">
        <f>(Cocina[[#This Row],[Precio Unitario]]-Cocina[[#This Row],[Costo Unitario]])*Cocina[[#This Row],[Cantidad Ordenada]]</f>
        <v>16</v>
      </c>
      <c r="K1736" s="4">
        <f>Cocina[[#This Row],[Ganancia neta]]/_xlfn.XLOOKUP(Cocina[[#This Row],[Número de Orden]],Sala[Número de Orden],Sala[Monto total],"fracaso",0,1)</f>
        <v>0.15686274509803921</v>
      </c>
      <c r="L1736" t="s">
        <v>608</v>
      </c>
    </row>
    <row r="1737" spans="1:12" x14ac:dyDescent="0.25">
      <c r="A1737">
        <v>702</v>
      </c>
      <c r="B1737">
        <v>13</v>
      </c>
      <c r="C1737" t="s">
        <v>79</v>
      </c>
      <c r="D1737" t="s">
        <v>635</v>
      </c>
      <c r="E1737">
        <v>10</v>
      </c>
      <c r="F1737">
        <v>18</v>
      </c>
      <c r="G1737">
        <v>2</v>
      </c>
      <c r="H1737">
        <v>59</v>
      </c>
      <c r="I1737">
        <f>Cocina[[#This Row],[Precio Unitario]]*Cocina[[#This Row],[Cantidad Ordenada]]</f>
        <v>36</v>
      </c>
      <c r="J1737">
        <f>(Cocina[[#This Row],[Precio Unitario]]-Cocina[[#This Row],[Costo Unitario]])*Cocina[[#This Row],[Cantidad Ordenada]]</f>
        <v>16</v>
      </c>
      <c r="K1737" s="4">
        <f>Cocina[[#This Row],[Ganancia neta]]/_xlfn.XLOOKUP(Cocina[[#This Row],[Número de Orden]],Sala[Número de Orden],Sala[Monto total],"fracaso",0,1)</f>
        <v>8.2051282051282051E-2</v>
      </c>
      <c r="L1737" t="s">
        <v>607</v>
      </c>
    </row>
    <row r="1738" spans="1:12" x14ac:dyDescent="0.25">
      <c r="A1738">
        <v>702</v>
      </c>
      <c r="B1738">
        <v>13</v>
      </c>
      <c r="C1738" t="s">
        <v>70</v>
      </c>
      <c r="D1738" t="s">
        <v>634</v>
      </c>
      <c r="E1738">
        <v>13</v>
      </c>
      <c r="F1738">
        <v>21</v>
      </c>
      <c r="G1738">
        <v>1</v>
      </c>
      <c r="H1738">
        <v>36</v>
      </c>
      <c r="I1738">
        <f>Cocina[[#This Row],[Precio Unitario]]*Cocina[[#This Row],[Cantidad Ordenada]]</f>
        <v>21</v>
      </c>
      <c r="J1738">
        <f>(Cocina[[#This Row],[Precio Unitario]]-Cocina[[#This Row],[Costo Unitario]])*Cocina[[#This Row],[Cantidad Ordenada]]</f>
        <v>8</v>
      </c>
      <c r="K1738" s="4">
        <f>Cocina[[#This Row],[Ganancia neta]]/_xlfn.XLOOKUP(Cocina[[#This Row],[Número de Orden]],Sala[Número de Orden],Sala[Monto total],"fracaso",0,1)</f>
        <v>4.1025641025641026E-2</v>
      </c>
      <c r="L1738" t="s">
        <v>607</v>
      </c>
    </row>
    <row r="1739" spans="1:12" x14ac:dyDescent="0.25">
      <c r="A1739">
        <v>702</v>
      </c>
      <c r="B1739">
        <v>13</v>
      </c>
      <c r="C1739" t="s">
        <v>106</v>
      </c>
      <c r="D1739" t="s">
        <v>621</v>
      </c>
      <c r="E1739">
        <v>16</v>
      </c>
      <c r="F1739">
        <v>27</v>
      </c>
      <c r="G1739">
        <v>2</v>
      </c>
      <c r="H1739">
        <v>29</v>
      </c>
      <c r="I1739">
        <f>Cocina[[#This Row],[Precio Unitario]]*Cocina[[#This Row],[Cantidad Ordenada]]</f>
        <v>54</v>
      </c>
      <c r="J1739">
        <f>(Cocina[[#This Row],[Precio Unitario]]-Cocina[[#This Row],[Costo Unitario]])*Cocina[[#This Row],[Cantidad Ordenada]]</f>
        <v>22</v>
      </c>
      <c r="K1739" s="4">
        <f>Cocina[[#This Row],[Ganancia neta]]/_xlfn.XLOOKUP(Cocina[[#This Row],[Número de Orden]],Sala[Número de Orden],Sala[Monto total],"fracaso",0,1)</f>
        <v>0.11282051282051282</v>
      </c>
      <c r="L1739" t="s">
        <v>608</v>
      </c>
    </row>
    <row r="1740" spans="1:12" x14ac:dyDescent="0.25">
      <c r="A1740">
        <v>702</v>
      </c>
      <c r="B1740">
        <v>13</v>
      </c>
      <c r="C1740" t="s">
        <v>42</v>
      </c>
      <c r="D1740" t="s">
        <v>626</v>
      </c>
      <c r="E1740">
        <v>16</v>
      </c>
      <c r="F1740">
        <v>28</v>
      </c>
      <c r="G1740">
        <v>3</v>
      </c>
      <c r="H1740">
        <v>31</v>
      </c>
      <c r="I1740">
        <f>Cocina[[#This Row],[Precio Unitario]]*Cocina[[#This Row],[Cantidad Ordenada]]</f>
        <v>84</v>
      </c>
      <c r="J1740">
        <f>(Cocina[[#This Row],[Precio Unitario]]-Cocina[[#This Row],[Costo Unitario]])*Cocina[[#This Row],[Cantidad Ordenada]]</f>
        <v>36</v>
      </c>
      <c r="K1740" s="4">
        <f>Cocina[[#This Row],[Ganancia neta]]/_xlfn.XLOOKUP(Cocina[[#This Row],[Número de Orden]],Sala[Número de Orden],Sala[Monto total],"fracaso",0,1)</f>
        <v>0.18461538461538463</v>
      </c>
      <c r="L1740" t="s">
        <v>607</v>
      </c>
    </row>
    <row r="1741" spans="1:12" x14ac:dyDescent="0.25">
      <c r="A1741">
        <v>703</v>
      </c>
      <c r="B1741">
        <v>9</v>
      </c>
      <c r="C1741" t="s">
        <v>70</v>
      </c>
      <c r="D1741" t="s">
        <v>634</v>
      </c>
      <c r="E1741">
        <v>13</v>
      </c>
      <c r="F1741">
        <v>21</v>
      </c>
      <c r="G1741">
        <v>3</v>
      </c>
      <c r="H1741">
        <v>29</v>
      </c>
      <c r="I1741">
        <f>Cocina[[#This Row],[Precio Unitario]]*Cocina[[#This Row],[Cantidad Ordenada]]</f>
        <v>63</v>
      </c>
      <c r="J1741">
        <f>(Cocina[[#This Row],[Precio Unitario]]-Cocina[[#This Row],[Costo Unitario]])*Cocina[[#This Row],[Cantidad Ordenada]]</f>
        <v>24</v>
      </c>
      <c r="K1741" s="4">
        <f>Cocina[[#This Row],[Ganancia neta]]/_xlfn.XLOOKUP(Cocina[[#This Row],[Número de Orden]],Sala[Número de Orden],Sala[Monto total],"fracaso",0,1)</f>
        <v>0.38095238095238093</v>
      </c>
      <c r="L1741" t="s">
        <v>608</v>
      </c>
    </row>
    <row r="1742" spans="1:12" x14ac:dyDescent="0.25">
      <c r="A1742">
        <v>704</v>
      </c>
      <c r="B1742">
        <v>13</v>
      </c>
      <c r="C1742" t="s">
        <v>79</v>
      </c>
      <c r="D1742" t="s">
        <v>635</v>
      </c>
      <c r="E1742">
        <v>10</v>
      </c>
      <c r="F1742">
        <v>18</v>
      </c>
      <c r="G1742">
        <v>1</v>
      </c>
      <c r="H1742">
        <v>38</v>
      </c>
      <c r="I1742">
        <f>Cocina[[#This Row],[Precio Unitario]]*Cocina[[#This Row],[Cantidad Ordenada]]</f>
        <v>18</v>
      </c>
      <c r="J1742">
        <f>(Cocina[[#This Row],[Precio Unitario]]-Cocina[[#This Row],[Costo Unitario]])*Cocina[[#This Row],[Cantidad Ordenada]]</f>
        <v>8</v>
      </c>
      <c r="K1742" s="4">
        <f>Cocina[[#This Row],[Ganancia neta]]/_xlfn.XLOOKUP(Cocina[[#This Row],[Número de Orden]],Sala[Número de Orden],Sala[Monto total],"fracaso",0,1)</f>
        <v>0.44444444444444442</v>
      </c>
      <c r="L1742" t="s">
        <v>607</v>
      </c>
    </row>
    <row r="1743" spans="1:12" x14ac:dyDescent="0.25">
      <c r="A1743">
        <v>705</v>
      </c>
      <c r="B1743">
        <v>12</v>
      </c>
      <c r="C1743" t="s">
        <v>146</v>
      </c>
      <c r="D1743" t="s">
        <v>632</v>
      </c>
      <c r="E1743">
        <v>12</v>
      </c>
      <c r="F1743">
        <v>20</v>
      </c>
      <c r="G1743">
        <v>3</v>
      </c>
      <c r="H1743">
        <v>25</v>
      </c>
      <c r="I1743">
        <f>Cocina[[#This Row],[Precio Unitario]]*Cocina[[#This Row],[Cantidad Ordenada]]</f>
        <v>60</v>
      </c>
      <c r="J1743">
        <f>(Cocina[[#This Row],[Precio Unitario]]-Cocina[[#This Row],[Costo Unitario]])*Cocina[[#This Row],[Cantidad Ordenada]]</f>
        <v>24</v>
      </c>
      <c r="K1743" s="4">
        <f>Cocina[[#This Row],[Ganancia neta]]/_xlfn.XLOOKUP(Cocina[[#This Row],[Número de Orden]],Sala[Número de Orden],Sala[Monto total],"fracaso",0,1)</f>
        <v>0.21428571428571427</v>
      </c>
      <c r="L1743" t="s">
        <v>608</v>
      </c>
    </row>
    <row r="1744" spans="1:12" x14ac:dyDescent="0.25">
      <c r="A1744">
        <v>705</v>
      </c>
      <c r="B1744">
        <v>12</v>
      </c>
      <c r="C1744" t="s">
        <v>155</v>
      </c>
      <c r="D1744" t="s">
        <v>636</v>
      </c>
      <c r="E1744">
        <v>15</v>
      </c>
      <c r="F1744">
        <v>26</v>
      </c>
      <c r="G1744">
        <v>2</v>
      </c>
      <c r="H1744">
        <v>8</v>
      </c>
      <c r="I1744">
        <f>Cocina[[#This Row],[Precio Unitario]]*Cocina[[#This Row],[Cantidad Ordenada]]</f>
        <v>52</v>
      </c>
      <c r="J1744">
        <f>(Cocina[[#This Row],[Precio Unitario]]-Cocina[[#This Row],[Costo Unitario]])*Cocina[[#This Row],[Cantidad Ordenada]]</f>
        <v>22</v>
      </c>
      <c r="K1744" s="4">
        <f>Cocina[[#This Row],[Ganancia neta]]/_xlfn.XLOOKUP(Cocina[[#This Row],[Número de Orden]],Sala[Número de Orden],Sala[Monto total],"fracaso",0,1)</f>
        <v>0.19642857142857142</v>
      </c>
      <c r="L1744" t="s">
        <v>607</v>
      </c>
    </row>
    <row r="1745" spans="1:12" x14ac:dyDescent="0.25">
      <c r="A1745">
        <v>706</v>
      </c>
      <c r="B1745">
        <v>20</v>
      </c>
      <c r="C1745" t="s">
        <v>79</v>
      </c>
      <c r="D1745" t="s">
        <v>635</v>
      </c>
      <c r="E1745">
        <v>10</v>
      </c>
      <c r="F1745">
        <v>18</v>
      </c>
      <c r="G1745">
        <v>3</v>
      </c>
      <c r="H1745">
        <v>33</v>
      </c>
      <c r="I1745">
        <f>Cocina[[#This Row],[Precio Unitario]]*Cocina[[#This Row],[Cantidad Ordenada]]</f>
        <v>54</v>
      </c>
      <c r="J1745">
        <f>(Cocina[[#This Row],[Precio Unitario]]-Cocina[[#This Row],[Costo Unitario]])*Cocina[[#This Row],[Cantidad Ordenada]]</f>
        <v>24</v>
      </c>
      <c r="K1745" s="4">
        <f>Cocina[[#This Row],[Ganancia neta]]/_xlfn.XLOOKUP(Cocina[[#This Row],[Número de Orden]],Sala[Número de Orden],Sala[Monto total],"fracaso",0,1)</f>
        <v>0.44444444444444442</v>
      </c>
      <c r="L1745" t="s">
        <v>608</v>
      </c>
    </row>
    <row r="1746" spans="1:12" x14ac:dyDescent="0.25">
      <c r="A1746">
        <v>707</v>
      </c>
      <c r="B1746">
        <v>15</v>
      </c>
      <c r="C1746" t="s">
        <v>247</v>
      </c>
      <c r="D1746" t="s">
        <v>629</v>
      </c>
      <c r="E1746">
        <v>19</v>
      </c>
      <c r="F1746">
        <v>32</v>
      </c>
      <c r="G1746">
        <v>1</v>
      </c>
      <c r="H1746">
        <v>31</v>
      </c>
      <c r="I1746">
        <f>Cocina[[#This Row],[Precio Unitario]]*Cocina[[#This Row],[Cantidad Ordenada]]</f>
        <v>32</v>
      </c>
      <c r="J1746">
        <f>(Cocina[[#This Row],[Precio Unitario]]-Cocina[[#This Row],[Costo Unitario]])*Cocina[[#This Row],[Cantidad Ordenada]]</f>
        <v>13</v>
      </c>
      <c r="K1746" s="4">
        <f>Cocina[[#This Row],[Ganancia neta]]/_xlfn.XLOOKUP(Cocina[[#This Row],[Número de Orden]],Sala[Número de Orden],Sala[Monto total],"fracaso",0,1)</f>
        <v>7.0270270270270274E-2</v>
      </c>
      <c r="L1746" t="s">
        <v>607</v>
      </c>
    </row>
    <row r="1747" spans="1:12" x14ac:dyDescent="0.25">
      <c r="A1747">
        <v>707</v>
      </c>
      <c r="B1747">
        <v>15</v>
      </c>
      <c r="C1747" t="s">
        <v>70</v>
      </c>
      <c r="D1747" t="s">
        <v>634</v>
      </c>
      <c r="E1747">
        <v>13</v>
      </c>
      <c r="F1747">
        <v>21</v>
      </c>
      <c r="G1747">
        <v>1</v>
      </c>
      <c r="H1747">
        <v>42</v>
      </c>
      <c r="I1747">
        <f>Cocina[[#This Row],[Precio Unitario]]*Cocina[[#This Row],[Cantidad Ordenada]]</f>
        <v>21</v>
      </c>
      <c r="J1747">
        <f>(Cocina[[#This Row],[Precio Unitario]]-Cocina[[#This Row],[Costo Unitario]])*Cocina[[#This Row],[Cantidad Ordenada]]</f>
        <v>8</v>
      </c>
      <c r="K1747" s="4">
        <f>Cocina[[#This Row],[Ganancia neta]]/_xlfn.XLOOKUP(Cocina[[#This Row],[Número de Orden]],Sala[Número de Orden],Sala[Monto total],"fracaso",0,1)</f>
        <v>4.3243243243243246E-2</v>
      </c>
      <c r="L1747" t="s">
        <v>608</v>
      </c>
    </row>
    <row r="1748" spans="1:12" x14ac:dyDescent="0.25">
      <c r="A1748">
        <v>707</v>
      </c>
      <c r="B1748">
        <v>15</v>
      </c>
      <c r="C1748" t="s">
        <v>68</v>
      </c>
      <c r="D1748" t="s">
        <v>619</v>
      </c>
      <c r="E1748">
        <v>18</v>
      </c>
      <c r="F1748">
        <v>30</v>
      </c>
      <c r="G1748">
        <v>2</v>
      </c>
      <c r="H1748">
        <v>53</v>
      </c>
      <c r="I1748">
        <f>Cocina[[#This Row],[Precio Unitario]]*Cocina[[#This Row],[Cantidad Ordenada]]</f>
        <v>60</v>
      </c>
      <c r="J1748">
        <f>(Cocina[[#This Row],[Precio Unitario]]-Cocina[[#This Row],[Costo Unitario]])*Cocina[[#This Row],[Cantidad Ordenada]]</f>
        <v>24</v>
      </c>
      <c r="K1748" s="4">
        <f>Cocina[[#This Row],[Ganancia neta]]/_xlfn.XLOOKUP(Cocina[[#This Row],[Número de Orden]],Sala[Número de Orden],Sala[Monto total],"fracaso",0,1)</f>
        <v>0.12972972972972974</v>
      </c>
      <c r="L1748" t="s">
        <v>607</v>
      </c>
    </row>
    <row r="1749" spans="1:12" x14ac:dyDescent="0.25">
      <c r="A1749">
        <v>707</v>
      </c>
      <c r="B1749">
        <v>15</v>
      </c>
      <c r="C1749" t="s">
        <v>73</v>
      </c>
      <c r="D1749" t="s">
        <v>623</v>
      </c>
      <c r="E1749">
        <v>22</v>
      </c>
      <c r="F1749">
        <v>36</v>
      </c>
      <c r="G1749">
        <v>2</v>
      </c>
      <c r="H1749">
        <v>11</v>
      </c>
      <c r="I1749">
        <f>Cocina[[#This Row],[Precio Unitario]]*Cocina[[#This Row],[Cantidad Ordenada]]</f>
        <v>72</v>
      </c>
      <c r="J1749">
        <f>(Cocina[[#This Row],[Precio Unitario]]-Cocina[[#This Row],[Costo Unitario]])*Cocina[[#This Row],[Cantidad Ordenada]]</f>
        <v>28</v>
      </c>
      <c r="K1749" s="4">
        <f>Cocina[[#This Row],[Ganancia neta]]/_xlfn.XLOOKUP(Cocina[[#This Row],[Número de Orden]],Sala[Número de Orden],Sala[Monto total],"fracaso",0,1)</f>
        <v>0.15135135135135136</v>
      </c>
      <c r="L1749" t="s">
        <v>607</v>
      </c>
    </row>
    <row r="1750" spans="1:12" x14ac:dyDescent="0.25">
      <c r="A1750">
        <v>708</v>
      </c>
      <c r="B1750">
        <v>5</v>
      </c>
      <c r="C1750" t="s">
        <v>106</v>
      </c>
      <c r="D1750" t="s">
        <v>621</v>
      </c>
      <c r="E1750">
        <v>16</v>
      </c>
      <c r="F1750">
        <v>27</v>
      </c>
      <c r="G1750">
        <v>2</v>
      </c>
      <c r="H1750">
        <v>24</v>
      </c>
      <c r="I1750">
        <f>Cocina[[#This Row],[Precio Unitario]]*Cocina[[#This Row],[Cantidad Ordenada]]</f>
        <v>54</v>
      </c>
      <c r="J1750">
        <f>(Cocina[[#This Row],[Precio Unitario]]-Cocina[[#This Row],[Costo Unitario]])*Cocina[[#This Row],[Cantidad Ordenada]]</f>
        <v>22</v>
      </c>
      <c r="K1750" s="4">
        <f>Cocina[[#This Row],[Ganancia neta]]/_xlfn.XLOOKUP(Cocina[[#This Row],[Número de Orden]],Sala[Número de Orden],Sala[Monto total],"fracaso",0,1)</f>
        <v>0.40740740740740738</v>
      </c>
      <c r="L1750" t="s">
        <v>608</v>
      </c>
    </row>
    <row r="1751" spans="1:12" x14ac:dyDescent="0.25">
      <c r="A1751">
        <v>709</v>
      </c>
      <c r="B1751">
        <v>8</v>
      </c>
      <c r="C1751" t="s">
        <v>70</v>
      </c>
      <c r="D1751" t="s">
        <v>634</v>
      </c>
      <c r="E1751">
        <v>13</v>
      </c>
      <c r="F1751">
        <v>21</v>
      </c>
      <c r="G1751">
        <v>2</v>
      </c>
      <c r="H1751">
        <v>7</v>
      </c>
      <c r="I1751">
        <f>Cocina[[#This Row],[Precio Unitario]]*Cocina[[#This Row],[Cantidad Ordenada]]</f>
        <v>42</v>
      </c>
      <c r="J1751">
        <f>(Cocina[[#This Row],[Precio Unitario]]-Cocina[[#This Row],[Costo Unitario]])*Cocina[[#This Row],[Cantidad Ordenada]]</f>
        <v>16</v>
      </c>
      <c r="K1751" s="4">
        <f>Cocina[[#This Row],[Ganancia neta]]/_xlfn.XLOOKUP(Cocina[[#This Row],[Número de Orden]],Sala[Número de Orden],Sala[Monto total],"fracaso",0,1)</f>
        <v>8.2901554404145081E-2</v>
      </c>
      <c r="L1751" t="s">
        <v>607</v>
      </c>
    </row>
    <row r="1752" spans="1:12" x14ac:dyDescent="0.25">
      <c r="A1752">
        <v>709</v>
      </c>
      <c r="B1752">
        <v>8</v>
      </c>
      <c r="C1752" t="s">
        <v>26</v>
      </c>
      <c r="D1752" t="s">
        <v>628</v>
      </c>
      <c r="E1752">
        <v>21</v>
      </c>
      <c r="F1752">
        <v>35</v>
      </c>
      <c r="G1752">
        <v>1</v>
      </c>
      <c r="H1752">
        <v>33</v>
      </c>
      <c r="I1752">
        <f>Cocina[[#This Row],[Precio Unitario]]*Cocina[[#This Row],[Cantidad Ordenada]]</f>
        <v>35</v>
      </c>
      <c r="J1752">
        <f>(Cocina[[#This Row],[Precio Unitario]]-Cocina[[#This Row],[Costo Unitario]])*Cocina[[#This Row],[Cantidad Ordenada]]</f>
        <v>14</v>
      </c>
      <c r="K1752" s="4">
        <f>Cocina[[#This Row],[Ganancia neta]]/_xlfn.XLOOKUP(Cocina[[#This Row],[Número de Orden]],Sala[Número de Orden],Sala[Monto total],"fracaso",0,1)</f>
        <v>7.2538860103626937E-2</v>
      </c>
      <c r="L1752" t="s">
        <v>608</v>
      </c>
    </row>
    <row r="1753" spans="1:12" x14ac:dyDescent="0.25">
      <c r="A1753">
        <v>709</v>
      </c>
      <c r="B1753">
        <v>8</v>
      </c>
      <c r="C1753" t="s">
        <v>261</v>
      </c>
      <c r="D1753" t="s">
        <v>625</v>
      </c>
      <c r="E1753">
        <v>20</v>
      </c>
      <c r="F1753">
        <v>33</v>
      </c>
      <c r="G1753">
        <v>2</v>
      </c>
      <c r="H1753">
        <v>27</v>
      </c>
      <c r="I1753">
        <f>Cocina[[#This Row],[Precio Unitario]]*Cocina[[#This Row],[Cantidad Ordenada]]</f>
        <v>66</v>
      </c>
      <c r="J1753">
        <f>(Cocina[[#This Row],[Precio Unitario]]-Cocina[[#This Row],[Costo Unitario]])*Cocina[[#This Row],[Cantidad Ordenada]]</f>
        <v>26</v>
      </c>
      <c r="K1753" s="4">
        <f>Cocina[[#This Row],[Ganancia neta]]/_xlfn.XLOOKUP(Cocina[[#This Row],[Número de Orden]],Sala[Número de Orden],Sala[Monto total],"fracaso",0,1)</f>
        <v>0.13471502590673576</v>
      </c>
      <c r="L1753" t="s">
        <v>608</v>
      </c>
    </row>
    <row r="1754" spans="1:12" x14ac:dyDescent="0.25">
      <c r="A1754">
        <v>709</v>
      </c>
      <c r="B1754">
        <v>8</v>
      </c>
      <c r="C1754" t="s">
        <v>122</v>
      </c>
      <c r="D1754" t="s">
        <v>637</v>
      </c>
      <c r="E1754">
        <v>15</v>
      </c>
      <c r="F1754">
        <v>25</v>
      </c>
      <c r="G1754">
        <v>2</v>
      </c>
      <c r="H1754">
        <v>31</v>
      </c>
      <c r="I1754">
        <f>Cocina[[#This Row],[Precio Unitario]]*Cocina[[#This Row],[Cantidad Ordenada]]</f>
        <v>50</v>
      </c>
      <c r="J1754">
        <f>(Cocina[[#This Row],[Precio Unitario]]-Cocina[[#This Row],[Costo Unitario]])*Cocina[[#This Row],[Cantidad Ordenada]]</f>
        <v>20</v>
      </c>
      <c r="K1754" s="4">
        <f>Cocina[[#This Row],[Ganancia neta]]/_xlfn.XLOOKUP(Cocina[[#This Row],[Número de Orden]],Sala[Número de Orden],Sala[Monto total],"fracaso",0,1)</f>
        <v>0.10362694300518134</v>
      </c>
      <c r="L1754" t="s">
        <v>607</v>
      </c>
    </row>
    <row r="1755" spans="1:12" x14ac:dyDescent="0.25">
      <c r="A1755">
        <v>710</v>
      </c>
      <c r="B1755">
        <v>18</v>
      </c>
      <c r="C1755" t="s">
        <v>146</v>
      </c>
      <c r="D1755" t="s">
        <v>632</v>
      </c>
      <c r="E1755">
        <v>12</v>
      </c>
      <c r="F1755">
        <v>20</v>
      </c>
      <c r="G1755">
        <v>2</v>
      </c>
      <c r="H1755">
        <v>32</v>
      </c>
      <c r="I1755">
        <f>Cocina[[#This Row],[Precio Unitario]]*Cocina[[#This Row],[Cantidad Ordenada]]</f>
        <v>40</v>
      </c>
      <c r="J1755">
        <f>(Cocina[[#This Row],[Precio Unitario]]-Cocina[[#This Row],[Costo Unitario]])*Cocina[[#This Row],[Cantidad Ordenada]]</f>
        <v>16</v>
      </c>
      <c r="K1755" s="4">
        <f>Cocina[[#This Row],[Ganancia neta]]/_xlfn.XLOOKUP(Cocina[[#This Row],[Número de Orden]],Sala[Número de Orden],Sala[Monto total],"fracaso",0,1)</f>
        <v>0.11594202898550725</v>
      </c>
      <c r="L1755" t="s">
        <v>607</v>
      </c>
    </row>
    <row r="1756" spans="1:12" x14ac:dyDescent="0.25">
      <c r="A1756">
        <v>710</v>
      </c>
      <c r="B1756">
        <v>18</v>
      </c>
      <c r="C1756" t="s">
        <v>112</v>
      </c>
      <c r="D1756" t="s">
        <v>627</v>
      </c>
      <c r="E1756">
        <v>11</v>
      </c>
      <c r="F1756">
        <v>19</v>
      </c>
      <c r="G1756">
        <v>3</v>
      </c>
      <c r="H1756">
        <v>45</v>
      </c>
      <c r="I1756">
        <f>Cocina[[#This Row],[Precio Unitario]]*Cocina[[#This Row],[Cantidad Ordenada]]</f>
        <v>57</v>
      </c>
      <c r="J1756">
        <f>(Cocina[[#This Row],[Precio Unitario]]-Cocina[[#This Row],[Costo Unitario]])*Cocina[[#This Row],[Cantidad Ordenada]]</f>
        <v>24</v>
      </c>
      <c r="K1756" s="4">
        <f>Cocina[[#This Row],[Ganancia neta]]/_xlfn.XLOOKUP(Cocina[[#This Row],[Número de Orden]],Sala[Número de Orden],Sala[Monto total],"fracaso",0,1)</f>
        <v>0.17391304347826086</v>
      </c>
      <c r="L1756" t="s">
        <v>608</v>
      </c>
    </row>
    <row r="1757" spans="1:12" x14ac:dyDescent="0.25">
      <c r="A1757">
        <v>710</v>
      </c>
      <c r="B1757">
        <v>18</v>
      </c>
      <c r="C1757" t="s">
        <v>79</v>
      </c>
      <c r="D1757" t="s">
        <v>635</v>
      </c>
      <c r="E1757">
        <v>10</v>
      </c>
      <c r="F1757">
        <v>18</v>
      </c>
      <c r="G1757">
        <v>1</v>
      </c>
      <c r="H1757">
        <v>20</v>
      </c>
      <c r="I1757">
        <f>Cocina[[#This Row],[Precio Unitario]]*Cocina[[#This Row],[Cantidad Ordenada]]</f>
        <v>18</v>
      </c>
      <c r="J1757">
        <f>(Cocina[[#This Row],[Precio Unitario]]-Cocina[[#This Row],[Costo Unitario]])*Cocina[[#This Row],[Cantidad Ordenada]]</f>
        <v>8</v>
      </c>
      <c r="K1757" s="4">
        <f>Cocina[[#This Row],[Ganancia neta]]/_xlfn.XLOOKUP(Cocina[[#This Row],[Número de Orden]],Sala[Número de Orden],Sala[Monto total],"fracaso",0,1)</f>
        <v>5.7971014492753624E-2</v>
      </c>
      <c r="L1757" t="s">
        <v>608</v>
      </c>
    </row>
    <row r="1758" spans="1:12" x14ac:dyDescent="0.25">
      <c r="A1758">
        <v>710</v>
      </c>
      <c r="B1758">
        <v>18</v>
      </c>
      <c r="C1758" t="s">
        <v>200</v>
      </c>
      <c r="D1758" t="s">
        <v>633</v>
      </c>
      <c r="E1758">
        <v>14</v>
      </c>
      <c r="F1758">
        <v>23</v>
      </c>
      <c r="G1758">
        <v>1</v>
      </c>
      <c r="H1758">
        <v>43</v>
      </c>
      <c r="I1758">
        <f>Cocina[[#This Row],[Precio Unitario]]*Cocina[[#This Row],[Cantidad Ordenada]]</f>
        <v>23</v>
      </c>
      <c r="J1758">
        <f>(Cocina[[#This Row],[Precio Unitario]]-Cocina[[#This Row],[Costo Unitario]])*Cocina[[#This Row],[Cantidad Ordenada]]</f>
        <v>9</v>
      </c>
      <c r="K1758" s="4">
        <f>Cocina[[#This Row],[Ganancia neta]]/_xlfn.XLOOKUP(Cocina[[#This Row],[Número de Orden]],Sala[Número de Orden],Sala[Monto total],"fracaso",0,1)</f>
        <v>6.5217391304347824E-2</v>
      </c>
      <c r="L1758" t="s">
        <v>608</v>
      </c>
    </row>
    <row r="1759" spans="1:12" x14ac:dyDescent="0.25">
      <c r="A1759">
        <v>711</v>
      </c>
      <c r="B1759">
        <v>20</v>
      </c>
      <c r="C1759" t="s">
        <v>55</v>
      </c>
      <c r="D1759" t="s">
        <v>631</v>
      </c>
      <c r="E1759">
        <v>20</v>
      </c>
      <c r="F1759">
        <v>34</v>
      </c>
      <c r="G1759">
        <v>3</v>
      </c>
      <c r="H1759">
        <v>43</v>
      </c>
      <c r="I1759">
        <f>Cocina[[#This Row],[Precio Unitario]]*Cocina[[#This Row],[Cantidad Ordenada]]</f>
        <v>102</v>
      </c>
      <c r="J1759">
        <f>(Cocina[[#This Row],[Precio Unitario]]-Cocina[[#This Row],[Costo Unitario]])*Cocina[[#This Row],[Cantidad Ordenada]]</f>
        <v>42</v>
      </c>
      <c r="K1759" s="4">
        <f>Cocina[[#This Row],[Ganancia neta]]/_xlfn.XLOOKUP(Cocina[[#This Row],[Número de Orden]],Sala[Número de Orden],Sala[Monto total],"fracaso",0,1)</f>
        <v>0.25301204819277107</v>
      </c>
      <c r="L1759" t="s">
        <v>607</v>
      </c>
    </row>
    <row r="1760" spans="1:12" x14ac:dyDescent="0.25">
      <c r="A1760">
        <v>711</v>
      </c>
      <c r="B1760">
        <v>20</v>
      </c>
      <c r="C1760" t="s">
        <v>247</v>
      </c>
      <c r="D1760" t="s">
        <v>629</v>
      </c>
      <c r="E1760">
        <v>19</v>
      </c>
      <c r="F1760">
        <v>32</v>
      </c>
      <c r="G1760">
        <v>2</v>
      </c>
      <c r="H1760">
        <v>16</v>
      </c>
      <c r="I1760">
        <f>Cocina[[#This Row],[Precio Unitario]]*Cocina[[#This Row],[Cantidad Ordenada]]</f>
        <v>64</v>
      </c>
      <c r="J1760">
        <f>(Cocina[[#This Row],[Precio Unitario]]-Cocina[[#This Row],[Costo Unitario]])*Cocina[[#This Row],[Cantidad Ordenada]]</f>
        <v>26</v>
      </c>
      <c r="K1760" s="4">
        <f>Cocina[[#This Row],[Ganancia neta]]/_xlfn.XLOOKUP(Cocina[[#This Row],[Número de Orden]],Sala[Número de Orden],Sala[Monto total],"fracaso",0,1)</f>
        <v>0.15662650602409639</v>
      </c>
      <c r="L1760" t="s">
        <v>608</v>
      </c>
    </row>
    <row r="1761" spans="1:12" x14ac:dyDescent="0.25">
      <c r="A1761">
        <v>712</v>
      </c>
      <c r="B1761">
        <v>10</v>
      </c>
      <c r="C1761" t="s">
        <v>158</v>
      </c>
      <c r="D1761" t="s">
        <v>617</v>
      </c>
      <c r="E1761">
        <v>14</v>
      </c>
      <c r="F1761">
        <v>24</v>
      </c>
      <c r="G1761">
        <v>2</v>
      </c>
      <c r="H1761">
        <v>49</v>
      </c>
      <c r="I1761">
        <f>Cocina[[#This Row],[Precio Unitario]]*Cocina[[#This Row],[Cantidad Ordenada]]</f>
        <v>48</v>
      </c>
      <c r="J1761">
        <f>(Cocina[[#This Row],[Precio Unitario]]-Cocina[[#This Row],[Costo Unitario]])*Cocina[[#This Row],[Cantidad Ordenada]]</f>
        <v>20</v>
      </c>
      <c r="K1761" s="4">
        <f>Cocina[[#This Row],[Ganancia neta]]/_xlfn.XLOOKUP(Cocina[[#This Row],[Número de Orden]],Sala[Número de Orden],Sala[Monto total],"fracaso",0,1)</f>
        <v>0.41666666666666669</v>
      </c>
      <c r="L1761" t="s">
        <v>607</v>
      </c>
    </row>
    <row r="1762" spans="1:12" x14ac:dyDescent="0.25">
      <c r="A1762">
        <v>713</v>
      </c>
      <c r="B1762">
        <v>6</v>
      </c>
      <c r="C1762" t="s">
        <v>261</v>
      </c>
      <c r="D1762" t="s">
        <v>625</v>
      </c>
      <c r="E1762">
        <v>20</v>
      </c>
      <c r="F1762">
        <v>33</v>
      </c>
      <c r="G1762">
        <v>3</v>
      </c>
      <c r="H1762">
        <v>41</v>
      </c>
      <c r="I1762">
        <f>Cocina[[#This Row],[Precio Unitario]]*Cocina[[#This Row],[Cantidad Ordenada]]</f>
        <v>99</v>
      </c>
      <c r="J1762">
        <f>(Cocina[[#This Row],[Precio Unitario]]-Cocina[[#This Row],[Costo Unitario]])*Cocina[[#This Row],[Cantidad Ordenada]]</f>
        <v>39</v>
      </c>
      <c r="K1762" s="4">
        <f>Cocina[[#This Row],[Ganancia neta]]/_xlfn.XLOOKUP(Cocina[[#This Row],[Número de Orden]],Sala[Número de Orden],Sala[Monto total],"fracaso",0,1)</f>
        <v>0.10833333333333334</v>
      </c>
      <c r="L1762" t="s">
        <v>608</v>
      </c>
    </row>
    <row r="1763" spans="1:12" x14ac:dyDescent="0.25">
      <c r="A1763">
        <v>713</v>
      </c>
      <c r="B1763">
        <v>6</v>
      </c>
      <c r="C1763" t="s">
        <v>38</v>
      </c>
      <c r="D1763" t="s">
        <v>624</v>
      </c>
      <c r="E1763">
        <v>17</v>
      </c>
      <c r="F1763">
        <v>29</v>
      </c>
      <c r="G1763">
        <v>3</v>
      </c>
      <c r="H1763">
        <v>14</v>
      </c>
      <c r="I1763">
        <f>Cocina[[#This Row],[Precio Unitario]]*Cocina[[#This Row],[Cantidad Ordenada]]</f>
        <v>87</v>
      </c>
      <c r="J1763">
        <f>(Cocina[[#This Row],[Precio Unitario]]-Cocina[[#This Row],[Costo Unitario]])*Cocina[[#This Row],[Cantidad Ordenada]]</f>
        <v>36</v>
      </c>
      <c r="K1763" s="4">
        <f>Cocina[[#This Row],[Ganancia neta]]/_xlfn.XLOOKUP(Cocina[[#This Row],[Número de Orden]],Sala[Número de Orden],Sala[Monto total],"fracaso",0,1)</f>
        <v>0.1</v>
      </c>
      <c r="L1763" t="s">
        <v>608</v>
      </c>
    </row>
    <row r="1764" spans="1:12" x14ac:dyDescent="0.25">
      <c r="A1764">
        <v>713</v>
      </c>
      <c r="B1764">
        <v>6</v>
      </c>
      <c r="C1764" t="s">
        <v>247</v>
      </c>
      <c r="D1764" t="s">
        <v>629</v>
      </c>
      <c r="E1764">
        <v>19</v>
      </c>
      <c r="F1764">
        <v>32</v>
      </c>
      <c r="G1764">
        <v>3</v>
      </c>
      <c r="H1764">
        <v>45</v>
      </c>
      <c r="I1764">
        <f>Cocina[[#This Row],[Precio Unitario]]*Cocina[[#This Row],[Cantidad Ordenada]]</f>
        <v>96</v>
      </c>
      <c r="J1764">
        <f>(Cocina[[#This Row],[Precio Unitario]]-Cocina[[#This Row],[Costo Unitario]])*Cocina[[#This Row],[Cantidad Ordenada]]</f>
        <v>39</v>
      </c>
      <c r="K1764" s="4">
        <f>Cocina[[#This Row],[Ganancia neta]]/_xlfn.XLOOKUP(Cocina[[#This Row],[Número de Orden]],Sala[Número de Orden],Sala[Monto total],"fracaso",0,1)</f>
        <v>0.10833333333333334</v>
      </c>
      <c r="L1764" t="s">
        <v>607</v>
      </c>
    </row>
    <row r="1765" spans="1:12" x14ac:dyDescent="0.25">
      <c r="A1765">
        <v>713</v>
      </c>
      <c r="B1765">
        <v>6</v>
      </c>
      <c r="C1765" t="s">
        <v>155</v>
      </c>
      <c r="D1765" t="s">
        <v>636</v>
      </c>
      <c r="E1765">
        <v>15</v>
      </c>
      <c r="F1765">
        <v>26</v>
      </c>
      <c r="G1765">
        <v>3</v>
      </c>
      <c r="H1765">
        <v>25</v>
      </c>
      <c r="I1765">
        <f>Cocina[[#This Row],[Precio Unitario]]*Cocina[[#This Row],[Cantidad Ordenada]]</f>
        <v>78</v>
      </c>
      <c r="J1765">
        <f>(Cocina[[#This Row],[Precio Unitario]]-Cocina[[#This Row],[Costo Unitario]])*Cocina[[#This Row],[Cantidad Ordenada]]</f>
        <v>33</v>
      </c>
      <c r="K1765" s="4">
        <f>Cocina[[#This Row],[Ganancia neta]]/_xlfn.XLOOKUP(Cocina[[#This Row],[Número de Orden]],Sala[Número de Orden],Sala[Monto total],"fracaso",0,1)</f>
        <v>9.166666666666666E-2</v>
      </c>
      <c r="L1765" t="s">
        <v>607</v>
      </c>
    </row>
    <row r="1766" spans="1:12" x14ac:dyDescent="0.25">
      <c r="A1766">
        <v>714</v>
      </c>
      <c r="B1766">
        <v>19</v>
      </c>
      <c r="C1766" t="s">
        <v>55</v>
      </c>
      <c r="D1766" t="s">
        <v>631</v>
      </c>
      <c r="E1766">
        <v>20</v>
      </c>
      <c r="F1766">
        <v>34</v>
      </c>
      <c r="G1766">
        <v>3</v>
      </c>
      <c r="H1766">
        <v>17</v>
      </c>
      <c r="I1766">
        <f>Cocina[[#This Row],[Precio Unitario]]*Cocina[[#This Row],[Cantidad Ordenada]]</f>
        <v>102</v>
      </c>
      <c r="J1766">
        <f>(Cocina[[#This Row],[Precio Unitario]]-Cocina[[#This Row],[Costo Unitario]])*Cocina[[#This Row],[Cantidad Ordenada]]</f>
        <v>42</v>
      </c>
      <c r="K1766" s="4">
        <f>Cocina[[#This Row],[Ganancia neta]]/_xlfn.XLOOKUP(Cocina[[#This Row],[Número de Orden]],Sala[Número de Orden],Sala[Monto total],"fracaso",0,1)</f>
        <v>0.18666666666666668</v>
      </c>
      <c r="L1766" t="s">
        <v>608</v>
      </c>
    </row>
    <row r="1767" spans="1:12" x14ac:dyDescent="0.25">
      <c r="A1767">
        <v>714</v>
      </c>
      <c r="B1767">
        <v>19</v>
      </c>
      <c r="C1767" t="s">
        <v>68</v>
      </c>
      <c r="D1767" t="s">
        <v>619</v>
      </c>
      <c r="E1767">
        <v>18</v>
      </c>
      <c r="F1767">
        <v>30</v>
      </c>
      <c r="G1767">
        <v>3</v>
      </c>
      <c r="H1767">
        <v>17</v>
      </c>
      <c r="I1767">
        <f>Cocina[[#This Row],[Precio Unitario]]*Cocina[[#This Row],[Cantidad Ordenada]]</f>
        <v>90</v>
      </c>
      <c r="J1767">
        <f>(Cocina[[#This Row],[Precio Unitario]]-Cocina[[#This Row],[Costo Unitario]])*Cocina[[#This Row],[Cantidad Ordenada]]</f>
        <v>36</v>
      </c>
      <c r="K1767" s="4">
        <f>Cocina[[#This Row],[Ganancia neta]]/_xlfn.XLOOKUP(Cocina[[#This Row],[Número de Orden]],Sala[Número de Orden],Sala[Monto total],"fracaso",0,1)</f>
        <v>0.16</v>
      </c>
      <c r="L1767" t="s">
        <v>608</v>
      </c>
    </row>
    <row r="1768" spans="1:12" x14ac:dyDescent="0.25">
      <c r="A1768">
        <v>714</v>
      </c>
      <c r="B1768">
        <v>19</v>
      </c>
      <c r="C1768" t="s">
        <v>261</v>
      </c>
      <c r="D1768" t="s">
        <v>625</v>
      </c>
      <c r="E1768">
        <v>20</v>
      </c>
      <c r="F1768">
        <v>33</v>
      </c>
      <c r="G1768">
        <v>1</v>
      </c>
      <c r="H1768">
        <v>29</v>
      </c>
      <c r="I1768">
        <f>Cocina[[#This Row],[Precio Unitario]]*Cocina[[#This Row],[Cantidad Ordenada]]</f>
        <v>33</v>
      </c>
      <c r="J1768">
        <f>(Cocina[[#This Row],[Precio Unitario]]-Cocina[[#This Row],[Costo Unitario]])*Cocina[[#This Row],[Cantidad Ordenada]]</f>
        <v>13</v>
      </c>
      <c r="K1768" s="4">
        <f>Cocina[[#This Row],[Ganancia neta]]/_xlfn.XLOOKUP(Cocina[[#This Row],[Número de Orden]],Sala[Número de Orden],Sala[Monto total],"fracaso",0,1)</f>
        <v>5.7777777777777775E-2</v>
      </c>
      <c r="L1768" t="s">
        <v>608</v>
      </c>
    </row>
    <row r="1769" spans="1:12" x14ac:dyDescent="0.25">
      <c r="A1769">
        <v>715</v>
      </c>
      <c r="B1769">
        <v>12</v>
      </c>
      <c r="C1769" t="s">
        <v>68</v>
      </c>
      <c r="D1769" t="s">
        <v>619</v>
      </c>
      <c r="E1769">
        <v>18</v>
      </c>
      <c r="F1769">
        <v>30</v>
      </c>
      <c r="G1769">
        <v>3</v>
      </c>
      <c r="H1769">
        <v>35</v>
      </c>
      <c r="I1769">
        <f>Cocina[[#This Row],[Precio Unitario]]*Cocina[[#This Row],[Cantidad Ordenada]]</f>
        <v>90</v>
      </c>
      <c r="J1769">
        <f>(Cocina[[#This Row],[Precio Unitario]]-Cocina[[#This Row],[Costo Unitario]])*Cocina[[#This Row],[Cantidad Ordenada]]</f>
        <v>36</v>
      </c>
      <c r="K1769" s="4">
        <f>Cocina[[#This Row],[Ganancia neta]]/_xlfn.XLOOKUP(Cocina[[#This Row],[Número de Orden]],Sala[Número de Orden],Sala[Monto total],"fracaso",0,1)</f>
        <v>0.14634146341463414</v>
      </c>
      <c r="L1769" t="s">
        <v>607</v>
      </c>
    </row>
    <row r="1770" spans="1:12" x14ac:dyDescent="0.25">
      <c r="A1770">
        <v>715</v>
      </c>
      <c r="B1770">
        <v>12</v>
      </c>
      <c r="C1770" t="s">
        <v>106</v>
      </c>
      <c r="D1770" t="s">
        <v>621</v>
      </c>
      <c r="E1770">
        <v>16</v>
      </c>
      <c r="F1770">
        <v>27</v>
      </c>
      <c r="G1770">
        <v>1</v>
      </c>
      <c r="H1770">
        <v>14</v>
      </c>
      <c r="I1770">
        <f>Cocina[[#This Row],[Precio Unitario]]*Cocina[[#This Row],[Cantidad Ordenada]]</f>
        <v>27</v>
      </c>
      <c r="J1770">
        <f>(Cocina[[#This Row],[Precio Unitario]]-Cocina[[#This Row],[Costo Unitario]])*Cocina[[#This Row],[Cantidad Ordenada]]</f>
        <v>11</v>
      </c>
      <c r="K1770" s="4">
        <f>Cocina[[#This Row],[Ganancia neta]]/_xlfn.XLOOKUP(Cocina[[#This Row],[Número de Orden]],Sala[Número de Orden],Sala[Monto total],"fracaso",0,1)</f>
        <v>4.4715447154471545E-2</v>
      </c>
      <c r="L1770" t="s">
        <v>607</v>
      </c>
    </row>
    <row r="1771" spans="1:12" x14ac:dyDescent="0.25">
      <c r="A1771">
        <v>715</v>
      </c>
      <c r="B1771">
        <v>12</v>
      </c>
      <c r="C1771" t="s">
        <v>122</v>
      </c>
      <c r="D1771" t="s">
        <v>637</v>
      </c>
      <c r="E1771">
        <v>15</v>
      </c>
      <c r="F1771">
        <v>25</v>
      </c>
      <c r="G1771">
        <v>3</v>
      </c>
      <c r="H1771">
        <v>38</v>
      </c>
      <c r="I1771">
        <f>Cocina[[#This Row],[Precio Unitario]]*Cocina[[#This Row],[Cantidad Ordenada]]</f>
        <v>75</v>
      </c>
      <c r="J1771">
        <f>(Cocina[[#This Row],[Precio Unitario]]-Cocina[[#This Row],[Costo Unitario]])*Cocina[[#This Row],[Cantidad Ordenada]]</f>
        <v>30</v>
      </c>
      <c r="K1771" s="4">
        <f>Cocina[[#This Row],[Ganancia neta]]/_xlfn.XLOOKUP(Cocina[[#This Row],[Número de Orden]],Sala[Número de Orden],Sala[Monto total],"fracaso",0,1)</f>
        <v>0.12195121951219512</v>
      </c>
      <c r="L1771" t="s">
        <v>607</v>
      </c>
    </row>
    <row r="1772" spans="1:12" x14ac:dyDescent="0.25">
      <c r="A1772">
        <v>715</v>
      </c>
      <c r="B1772">
        <v>12</v>
      </c>
      <c r="C1772" t="s">
        <v>79</v>
      </c>
      <c r="D1772" t="s">
        <v>635</v>
      </c>
      <c r="E1772">
        <v>10</v>
      </c>
      <c r="F1772">
        <v>18</v>
      </c>
      <c r="G1772">
        <v>3</v>
      </c>
      <c r="H1772">
        <v>49</v>
      </c>
      <c r="I1772">
        <f>Cocina[[#This Row],[Precio Unitario]]*Cocina[[#This Row],[Cantidad Ordenada]]</f>
        <v>54</v>
      </c>
      <c r="J1772">
        <f>(Cocina[[#This Row],[Precio Unitario]]-Cocina[[#This Row],[Costo Unitario]])*Cocina[[#This Row],[Cantidad Ordenada]]</f>
        <v>24</v>
      </c>
      <c r="K1772" s="4">
        <f>Cocina[[#This Row],[Ganancia neta]]/_xlfn.XLOOKUP(Cocina[[#This Row],[Número de Orden]],Sala[Número de Orden],Sala[Monto total],"fracaso",0,1)</f>
        <v>9.7560975609756101E-2</v>
      </c>
      <c r="L1772" t="s">
        <v>608</v>
      </c>
    </row>
    <row r="1773" spans="1:12" x14ac:dyDescent="0.25">
      <c r="A1773">
        <v>716</v>
      </c>
      <c r="B1773">
        <v>12</v>
      </c>
      <c r="C1773" t="s">
        <v>70</v>
      </c>
      <c r="D1773" t="s">
        <v>634</v>
      </c>
      <c r="E1773">
        <v>13</v>
      </c>
      <c r="F1773">
        <v>21</v>
      </c>
      <c r="G1773">
        <v>3</v>
      </c>
      <c r="H1773">
        <v>12</v>
      </c>
      <c r="I1773">
        <f>Cocina[[#This Row],[Precio Unitario]]*Cocina[[#This Row],[Cantidad Ordenada]]</f>
        <v>63</v>
      </c>
      <c r="J1773">
        <f>(Cocina[[#This Row],[Precio Unitario]]-Cocina[[#This Row],[Costo Unitario]])*Cocina[[#This Row],[Cantidad Ordenada]]</f>
        <v>24</v>
      </c>
      <c r="K1773" s="4">
        <f>Cocina[[#This Row],[Ganancia neta]]/_xlfn.XLOOKUP(Cocina[[#This Row],[Número de Orden]],Sala[Número de Orden],Sala[Monto total],"fracaso",0,1)</f>
        <v>0.1038961038961039</v>
      </c>
      <c r="L1773" t="s">
        <v>607</v>
      </c>
    </row>
    <row r="1774" spans="1:12" x14ac:dyDescent="0.25">
      <c r="A1774">
        <v>716</v>
      </c>
      <c r="B1774">
        <v>12</v>
      </c>
      <c r="C1774" t="s">
        <v>122</v>
      </c>
      <c r="D1774" t="s">
        <v>637</v>
      </c>
      <c r="E1774">
        <v>15</v>
      </c>
      <c r="F1774">
        <v>25</v>
      </c>
      <c r="G1774">
        <v>3</v>
      </c>
      <c r="H1774">
        <v>48</v>
      </c>
      <c r="I1774">
        <f>Cocina[[#This Row],[Precio Unitario]]*Cocina[[#This Row],[Cantidad Ordenada]]</f>
        <v>75</v>
      </c>
      <c r="J1774">
        <f>(Cocina[[#This Row],[Precio Unitario]]-Cocina[[#This Row],[Costo Unitario]])*Cocina[[#This Row],[Cantidad Ordenada]]</f>
        <v>30</v>
      </c>
      <c r="K1774" s="4">
        <f>Cocina[[#This Row],[Ganancia neta]]/_xlfn.XLOOKUP(Cocina[[#This Row],[Número de Orden]],Sala[Número de Orden],Sala[Monto total],"fracaso",0,1)</f>
        <v>0.12987012987012986</v>
      </c>
      <c r="L1774" t="s">
        <v>607</v>
      </c>
    </row>
    <row r="1775" spans="1:12" x14ac:dyDescent="0.25">
      <c r="A1775">
        <v>716</v>
      </c>
      <c r="B1775">
        <v>12</v>
      </c>
      <c r="C1775" t="s">
        <v>116</v>
      </c>
      <c r="D1775" t="s">
        <v>620</v>
      </c>
      <c r="E1775">
        <v>19</v>
      </c>
      <c r="F1775">
        <v>31</v>
      </c>
      <c r="G1775">
        <v>3</v>
      </c>
      <c r="H1775">
        <v>30</v>
      </c>
      <c r="I1775">
        <f>Cocina[[#This Row],[Precio Unitario]]*Cocina[[#This Row],[Cantidad Ordenada]]</f>
        <v>93</v>
      </c>
      <c r="J1775">
        <f>(Cocina[[#This Row],[Precio Unitario]]-Cocina[[#This Row],[Costo Unitario]])*Cocina[[#This Row],[Cantidad Ordenada]]</f>
        <v>36</v>
      </c>
      <c r="K1775" s="4">
        <f>Cocina[[#This Row],[Ganancia neta]]/_xlfn.XLOOKUP(Cocina[[#This Row],[Número de Orden]],Sala[Número de Orden],Sala[Monto total],"fracaso",0,1)</f>
        <v>0.15584415584415584</v>
      </c>
      <c r="L1775" t="s">
        <v>608</v>
      </c>
    </row>
    <row r="1776" spans="1:12" x14ac:dyDescent="0.25">
      <c r="A1776">
        <v>717</v>
      </c>
      <c r="B1776">
        <v>8</v>
      </c>
      <c r="C1776" t="s">
        <v>203</v>
      </c>
      <c r="D1776" t="s">
        <v>630</v>
      </c>
      <c r="E1776">
        <v>13</v>
      </c>
      <c r="F1776">
        <v>22</v>
      </c>
      <c r="G1776">
        <v>2</v>
      </c>
      <c r="H1776">
        <v>23</v>
      </c>
      <c r="I1776">
        <f>Cocina[[#This Row],[Precio Unitario]]*Cocina[[#This Row],[Cantidad Ordenada]]</f>
        <v>44</v>
      </c>
      <c r="J1776">
        <f>(Cocina[[#This Row],[Precio Unitario]]-Cocina[[#This Row],[Costo Unitario]])*Cocina[[#This Row],[Cantidad Ordenada]]</f>
        <v>18</v>
      </c>
      <c r="K1776" s="4">
        <f>Cocina[[#This Row],[Ganancia neta]]/_xlfn.XLOOKUP(Cocina[[#This Row],[Número de Orden]],Sala[Número de Orden],Sala[Monto total],"fracaso",0,1)</f>
        <v>0.11612903225806452</v>
      </c>
      <c r="L1776" t="s">
        <v>608</v>
      </c>
    </row>
    <row r="1777" spans="1:12" x14ac:dyDescent="0.25">
      <c r="A1777">
        <v>717</v>
      </c>
      <c r="B1777">
        <v>8</v>
      </c>
      <c r="C1777" t="s">
        <v>68</v>
      </c>
      <c r="D1777" t="s">
        <v>619</v>
      </c>
      <c r="E1777">
        <v>18</v>
      </c>
      <c r="F1777">
        <v>30</v>
      </c>
      <c r="G1777">
        <v>1</v>
      </c>
      <c r="H1777">
        <v>36</v>
      </c>
      <c r="I1777">
        <f>Cocina[[#This Row],[Precio Unitario]]*Cocina[[#This Row],[Cantidad Ordenada]]</f>
        <v>30</v>
      </c>
      <c r="J1777">
        <f>(Cocina[[#This Row],[Precio Unitario]]-Cocina[[#This Row],[Costo Unitario]])*Cocina[[#This Row],[Cantidad Ordenada]]</f>
        <v>12</v>
      </c>
      <c r="K1777" s="4">
        <f>Cocina[[#This Row],[Ganancia neta]]/_xlfn.XLOOKUP(Cocina[[#This Row],[Número de Orden]],Sala[Número de Orden],Sala[Monto total],"fracaso",0,1)</f>
        <v>7.7419354838709681E-2</v>
      </c>
      <c r="L1777" t="s">
        <v>608</v>
      </c>
    </row>
    <row r="1778" spans="1:12" x14ac:dyDescent="0.25">
      <c r="A1778">
        <v>717</v>
      </c>
      <c r="B1778">
        <v>8</v>
      </c>
      <c r="C1778" t="s">
        <v>106</v>
      </c>
      <c r="D1778" t="s">
        <v>621</v>
      </c>
      <c r="E1778">
        <v>16</v>
      </c>
      <c r="F1778">
        <v>27</v>
      </c>
      <c r="G1778">
        <v>3</v>
      </c>
      <c r="H1778">
        <v>13</v>
      </c>
      <c r="I1778">
        <f>Cocina[[#This Row],[Precio Unitario]]*Cocina[[#This Row],[Cantidad Ordenada]]</f>
        <v>81</v>
      </c>
      <c r="J1778">
        <f>(Cocina[[#This Row],[Precio Unitario]]-Cocina[[#This Row],[Costo Unitario]])*Cocina[[#This Row],[Cantidad Ordenada]]</f>
        <v>33</v>
      </c>
      <c r="K1778" s="4">
        <f>Cocina[[#This Row],[Ganancia neta]]/_xlfn.XLOOKUP(Cocina[[#This Row],[Número de Orden]],Sala[Número de Orden],Sala[Monto total],"fracaso",0,1)</f>
        <v>0.2129032258064516</v>
      </c>
      <c r="L1778" t="s">
        <v>608</v>
      </c>
    </row>
    <row r="1779" spans="1:12" x14ac:dyDescent="0.25">
      <c r="A1779">
        <v>718</v>
      </c>
      <c r="B1779">
        <v>7</v>
      </c>
      <c r="C1779" t="s">
        <v>146</v>
      </c>
      <c r="D1779" t="s">
        <v>632</v>
      </c>
      <c r="E1779">
        <v>12</v>
      </c>
      <c r="F1779">
        <v>20</v>
      </c>
      <c r="G1779">
        <v>1</v>
      </c>
      <c r="H1779">
        <v>58</v>
      </c>
      <c r="I1779">
        <f>Cocina[[#This Row],[Precio Unitario]]*Cocina[[#This Row],[Cantidad Ordenada]]</f>
        <v>20</v>
      </c>
      <c r="J1779">
        <f>(Cocina[[#This Row],[Precio Unitario]]-Cocina[[#This Row],[Costo Unitario]])*Cocina[[#This Row],[Cantidad Ordenada]]</f>
        <v>8</v>
      </c>
      <c r="K1779" s="4">
        <f>Cocina[[#This Row],[Ganancia neta]]/_xlfn.XLOOKUP(Cocina[[#This Row],[Número de Orden]],Sala[Número de Orden],Sala[Monto total],"fracaso",0,1)</f>
        <v>0.4</v>
      </c>
      <c r="L1779" t="s">
        <v>608</v>
      </c>
    </row>
    <row r="1780" spans="1:12" x14ac:dyDescent="0.25">
      <c r="A1780">
        <v>719</v>
      </c>
      <c r="B1780">
        <v>16</v>
      </c>
      <c r="C1780" t="s">
        <v>48</v>
      </c>
      <c r="D1780" t="s">
        <v>622</v>
      </c>
      <c r="E1780">
        <v>25</v>
      </c>
      <c r="F1780">
        <v>40</v>
      </c>
      <c r="G1780">
        <v>1</v>
      </c>
      <c r="H1780">
        <v>15</v>
      </c>
      <c r="I1780">
        <f>Cocina[[#This Row],[Precio Unitario]]*Cocina[[#This Row],[Cantidad Ordenada]]</f>
        <v>40</v>
      </c>
      <c r="J1780">
        <f>(Cocina[[#This Row],[Precio Unitario]]-Cocina[[#This Row],[Costo Unitario]])*Cocina[[#This Row],[Cantidad Ordenada]]</f>
        <v>15</v>
      </c>
      <c r="K1780" s="4">
        <f>Cocina[[#This Row],[Ganancia neta]]/_xlfn.XLOOKUP(Cocina[[#This Row],[Número de Orden]],Sala[Número de Orden],Sala[Monto total],"fracaso",0,1)</f>
        <v>0.14018691588785046</v>
      </c>
      <c r="L1780" t="s">
        <v>607</v>
      </c>
    </row>
    <row r="1781" spans="1:12" x14ac:dyDescent="0.25">
      <c r="A1781">
        <v>719</v>
      </c>
      <c r="B1781">
        <v>16</v>
      </c>
      <c r="C1781" t="s">
        <v>112</v>
      </c>
      <c r="D1781" t="s">
        <v>627</v>
      </c>
      <c r="E1781">
        <v>11</v>
      </c>
      <c r="F1781">
        <v>19</v>
      </c>
      <c r="G1781">
        <v>2</v>
      </c>
      <c r="H1781">
        <v>34</v>
      </c>
      <c r="I1781">
        <f>Cocina[[#This Row],[Precio Unitario]]*Cocina[[#This Row],[Cantidad Ordenada]]</f>
        <v>38</v>
      </c>
      <c r="J1781">
        <f>(Cocina[[#This Row],[Precio Unitario]]-Cocina[[#This Row],[Costo Unitario]])*Cocina[[#This Row],[Cantidad Ordenada]]</f>
        <v>16</v>
      </c>
      <c r="K1781" s="4">
        <f>Cocina[[#This Row],[Ganancia neta]]/_xlfn.XLOOKUP(Cocina[[#This Row],[Número de Orden]],Sala[Número de Orden],Sala[Monto total],"fracaso",0,1)</f>
        <v>0.14953271028037382</v>
      </c>
      <c r="L1781" t="s">
        <v>607</v>
      </c>
    </row>
    <row r="1782" spans="1:12" x14ac:dyDescent="0.25">
      <c r="A1782">
        <v>719</v>
      </c>
      <c r="B1782">
        <v>16</v>
      </c>
      <c r="C1782" t="s">
        <v>38</v>
      </c>
      <c r="D1782" t="s">
        <v>624</v>
      </c>
      <c r="E1782">
        <v>17</v>
      </c>
      <c r="F1782">
        <v>29</v>
      </c>
      <c r="G1782">
        <v>1</v>
      </c>
      <c r="H1782">
        <v>21</v>
      </c>
      <c r="I1782">
        <f>Cocina[[#This Row],[Precio Unitario]]*Cocina[[#This Row],[Cantidad Ordenada]]</f>
        <v>29</v>
      </c>
      <c r="J1782">
        <f>(Cocina[[#This Row],[Precio Unitario]]-Cocina[[#This Row],[Costo Unitario]])*Cocina[[#This Row],[Cantidad Ordenada]]</f>
        <v>12</v>
      </c>
      <c r="K1782" s="4">
        <f>Cocina[[#This Row],[Ganancia neta]]/_xlfn.XLOOKUP(Cocina[[#This Row],[Número de Orden]],Sala[Número de Orden],Sala[Monto total],"fracaso",0,1)</f>
        <v>0.11214953271028037</v>
      </c>
      <c r="L1782" t="s">
        <v>607</v>
      </c>
    </row>
    <row r="1783" spans="1:12" x14ac:dyDescent="0.25">
      <c r="A1783">
        <v>720</v>
      </c>
      <c r="B1783">
        <v>4</v>
      </c>
      <c r="C1783" t="s">
        <v>261</v>
      </c>
      <c r="D1783" t="s">
        <v>625</v>
      </c>
      <c r="E1783">
        <v>20</v>
      </c>
      <c r="F1783">
        <v>33</v>
      </c>
      <c r="G1783">
        <v>1</v>
      </c>
      <c r="H1783">
        <v>36</v>
      </c>
      <c r="I1783">
        <f>Cocina[[#This Row],[Precio Unitario]]*Cocina[[#This Row],[Cantidad Ordenada]]</f>
        <v>33</v>
      </c>
      <c r="J1783">
        <f>(Cocina[[#This Row],[Precio Unitario]]-Cocina[[#This Row],[Costo Unitario]])*Cocina[[#This Row],[Cantidad Ordenada]]</f>
        <v>13</v>
      </c>
      <c r="K1783" s="4">
        <f>Cocina[[#This Row],[Ganancia neta]]/_xlfn.XLOOKUP(Cocina[[#This Row],[Número de Orden]],Sala[Número de Orden],Sala[Monto total],"fracaso",0,1)</f>
        <v>7.7380952380952384E-2</v>
      </c>
      <c r="L1783" t="s">
        <v>607</v>
      </c>
    </row>
    <row r="1784" spans="1:12" x14ac:dyDescent="0.25">
      <c r="A1784">
        <v>720</v>
      </c>
      <c r="B1784">
        <v>4</v>
      </c>
      <c r="C1784" t="s">
        <v>38</v>
      </c>
      <c r="D1784" t="s">
        <v>624</v>
      </c>
      <c r="E1784">
        <v>17</v>
      </c>
      <c r="F1784">
        <v>29</v>
      </c>
      <c r="G1784">
        <v>3</v>
      </c>
      <c r="H1784">
        <v>44</v>
      </c>
      <c r="I1784">
        <f>Cocina[[#This Row],[Precio Unitario]]*Cocina[[#This Row],[Cantidad Ordenada]]</f>
        <v>87</v>
      </c>
      <c r="J1784">
        <f>(Cocina[[#This Row],[Precio Unitario]]-Cocina[[#This Row],[Costo Unitario]])*Cocina[[#This Row],[Cantidad Ordenada]]</f>
        <v>36</v>
      </c>
      <c r="K1784" s="4">
        <f>Cocina[[#This Row],[Ganancia neta]]/_xlfn.XLOOKUP(Cocina[[#This Row],[Número de Orden]],Sala[Número de Orden],Sala[Monto total],"fracaso",0,1)</f>
        <v>0.21428571428571427</v>
      </c>
      <c r="L1784" t="s">
        <v>608</v>
      </c>
    </row>
    <row r="1785" spans="1:12" x14ac:dyDescent="0.25">
      <c r="A1785">
        <v>720</v>
      </c>
      <c r="B1785">
        <v>4</v>
      </c>
      <c r="C1785" t="s">
        <v>158</v>
      </c>
      <c r="D1785" t="s">
        <v>617</v>
      </c>
      <c r="E1785">
        <v>14</v>
      </c>
      <c r="F1785">
        <v>24</v>
      </c>
      <c r="G1785">
        <v>2</v>
      </c>
      <c r="H1785">
        <v>53</v>
      </c>
      <c r="I1785">
        <f>Cocina[[#This Row],[Precio Unitario]]*Cocina[[#This Row],[Cantidad Ordenada]]</f>
        <v>48</v>
      </c>
      <c r="J1785">
        <f>(Cocina[[#This Row],[Precio Unitario]]-Cocina[[#This Row],[Costo Unitario]])*Cocina[[#This Row],[Cantidad Ordenada]]</f>
        <v>20</v>
      </c>
      <c r="K1785" s="4">
        <f>Cocina[[#This Row],[Ganancia neta]]/_xlfn.XLOOKUP(Cocina[[#This Row],[Número de Orden]],Sala[Número de Orden],Sala[Monto total],"fracaso",0,1)</f>
        <v>0.11904761904761904</v>
      </c>
      <c r="L1785" t="s">
        <v>608</v>
      </c>
    </row>
    <row r="1786" spans="1:12" x14ac:dyDescent="0.25">
      <c r="A1786">
        <v>721</v>
      </c>
      <c r="B1786">
        <v>6</v>
      </c>
      <c r="C1786" t="s">
        <v>38</v>
      </c>
      <c r="D1786" t="s">
        <v>624</v>
      </c>
      <c r="E1786">
        <v>17</v>
      </c>
      <c r="F1786">
        <v>29</v>
      </c>
      <c r="G1786">
        <v>1</v>
      </c>
      <c r="H1786">
        <v>20</v>
      </c>
      <c r="I1786">
        <f>Cocina[[#This Row],[Precio Unitario]]*Cocina[[#This Row],[Cantidad Ordenada]]</f>
        <v>29</v>
      </c>
      <c r="J1786">
        <f>(Cocina[[#This Row],[Precio Unitario]]-Cocina[[#This Row],[Costo Unitario]])*Cocina[[#This Row],[Cantidad Ordenada]]</f>
        <v>12</v>
      </c>
      <c r="K1786" s="4">
        <f>Cocina[[#This Row],[Ganancia neta]]/_xlfn.XLOOKUP(Cocina[[#This Row],[Número de Orden]],Sala[Número de Orden],Sala[Monto total],"fracaso",0,1)</f>
        <v>5.5045871559633031E-2</v>
      </c>
      <c r="L1786" t="s">
        <v>608</v>
      </c>
    </row>
    <row r="1787" spans="1:12" x14ac:dyDescent="0.25">
      <c r="A1787">
        <v>721</v>
      </c>
      <c r="B1787">
        <v>6</v>
      </c>
      <c r="C1787" t="s">
        <v>73</v>
      </c>
      <c r="D1787" t="s">
        <v>623</v>
      </c>
      <c r="E1787">
        <v>22</v>
      </c>
      <c r="F1787">
        <v>36</v>
      </c>
      <c r="G1787">
        <v>1</v>
      </c>
      <c r="H1787">
        <v>15</v>
      </c>
      <c r="I1787">
        <f>Cocina[[#This Row],[Precio Unitario]]*Cocina[[#This Row],[Cantidad Ordenada]]</f>
        <v>36</v>
      </c>
      <c r="J1787">
        <f>(Cocina[[#This Row],[Precio Unitario]]-Cocina[[#This Row],[Costo Unitario]])*Cocina[[#This Row],[Cantidad Ordenada]]</f>
        <v>14</v>
      </c>
      <c r="K1787" s="4">
        <f>Cocina[[#This Row],[Ganancia neta]]/_xlfn.XLOOKUP(Cocina[[#This Row],[Número de Orden]],Sala[Número de Orden],Sala[Monto total],"fracaso",0,1)</f>
        <v>6.4220183486238536E-2</v>
      </c>
      <c r="L1787" t="s">
        <v>608</v>
      </c>
    </row>
    <row r="1788" spans="1:12" x14ac:dyDescent="0.25">
      <c r="A1788">
        <v>721</v>
      </c>
      <c r="B1788">
        <v>6</v>
      </c>
      <c r="C1788" t="s">
        <v>158</v>
      </c>
      <c r="D1788" t="s">
        <v>617</v>
      </c>
      <c r="E1788">
        <v>14</v>
      </c>
      <c r="F1788">
        <v>24</v>
      </c>
      <c r="G1788">
        <v>3</v>
      </c>
      <c r="H1788">
        <v>44</v>
      </c>
      <c r="I1788">
        <f>Cocina[[#This Row],[Precio Unitario]]*Cocina[[#This Row],[Cantidad Ordenada]]</f>
        <v>72</v>
      </c>
      <c r="J1788">
        <f>(Cocina[[#This Row],[Precio Unitario]]-Cocina[[#This Row],[Costo Unitario]])*Cocina[[#This Row],[Cantidad Ordenada]]</f>
        <v>30</v>
      </c>
      <c r="K1788" s="4">
        <f>Cocina[[#This Row],[Ganancia neta]]/_xlfn.XLOOKUP(Cocina[[#This Row],[Número de Orden]],Sala[Número de Orden],Sala[Monto total],"fracaso",0,1)</f>
        <v>0.13761467889908258</v>
      </c>
      <c r="L1788" t="s">
        <v>607</v>
      </c>
    </row>
    <row r="1789" spans="1:12" x14ac:dyDescent="0.25">
      <c r="A1789">
        <v>721</v>
      </c>
      <c r="B1789">
        <v>6</v>
      </c>
      <c r="C1789" t="s">
        <v>106</v>
      </c>
      <c r="D1789" t="s">
        <v>621</v>
      </c>
      <c r="E1789">
        <v>16</v>
      </c>
      <c r="F1789">
        <v>27</v>
      </c>
      <c r="G1789">
        <v>3</v>
      </c>
      <c r="H1789">
        <v>54</v>
      </c>
      <c r="I1789">
        <f>Cocina[[#This Row],[Precio Unitario]]*Cocina[[#This Row],[Cantidad Ordenada]]</f>
        <v>81</v>
      </c>
      <c r="J1789">
        <f>(Cocina[[#This Row],[Precio Unitario]]-Cocina[[#This Row],[Costo Unitario]])*Cocina[[#This Row],[Cantidad Ordenada]]</f>
        <v>33</v>
      </c>
      <c r="K1789" s="4">
        <f>Cocina[[#This Row],[Ganancia neta]]/_xlfn.XLOOKUP(Cocina[[#This Row],[Número de Orden]],Sala[Número de Orden],Sala[Monto total],"fracaso",0,1)</f>
        <v>0.15137614678899083</v>
      </c>
      <c r="L1789" t="s">
        <v>608</v>
      </c>
    </row>
    <row r="1790" spans="1:12" x14ac:dyDescent="0.25">
      <c r="A1790">
        <v>722</v>
      </c>
      <c r="B1790">
        <v>13</v>
      </c>
      <c r="C1790" t="s">
        <v>70</v>
      </c>
      <c r="D1790" t="s">
        <v>634</v>
      </c>
      <c r="E1790">
        <v>13</v>
      </c>
      <c r="F1790">
        <v>21</v>
      </c>
      <c r="G1790">
        <v>3</v>
      </c>
      <c r="H1790">
        <v>43</v>
      </c>
      <c r="I1790">
        <f>Cocina[[#This Row],[Precio Unitario]]*Cocina[[#This Row],[Cantidad Ordenada]]</f>
        <v>63</v>
      </c>
      <c r="J1790">
        <f>(Cocina[[#This Row],[Precio Unitario]]-Cocina[[#This Row],[Costo Unitario]])*Cocina[[#This Row],[Cantidad Ordenada]]</f>
        <v>24</v>
      </c>
      <c r="K1790" s="4">
        <f>Cocina[[#This Row],[Ganancia neta]]/_xlfn.XLOOKUP(Cocina[[#This Row],[Número de Orden]],Sala[Número de Orden],Sala[Monto total],"fracaso",0,1)</f>
        <v>0.28235294117647058</v>
      </c>
      <c r="L1790" t="s">
        <v>607</v>
      </c>
    </row>
    <row r="1791" spans="1:12" x14ac:dyDescent="0.25">
      <c r="A1791">
        <v>722</v>
      </c>
      <c r="B1791">
        <v>13</v>
      </c>
      <c r="C1791" t="s">
        <v>203</v>
      </c>
      <c r="D1791" t="s">
        <v>630</v>
      </c>
      <c r="E1791">
        <v>13</v>
      </c>
      <c r="F1791">
        <v>22</v>
      </c>
      <c r="G1791">
        <v>1</v>
      </c>
      <c r="H1791">
        <v>16</v>
      </c>
      <c r="I1791">
        <f>Cocina[[#This Row],[Precio Unitario]]*Cocina[[#This Row],[Cantidad Ordenada]]</f>
        <v>22</v>
      </c>
      <c r="J1791">
        <f>(Cocina[[#This Row],[Precio Unitario]]-Cocina[[#This Row],[Costo Unitario]])*Cocina[[#This Row],[Cantidad Ordenada]]</f>
        <v>9</v>
      </c>
      <c r="K1791" s="4">
        <f>Cocina[[#This Row],[Ganancia neta]]/_xlfn.XLOOKUP(Cocina[[#This Row],[Número de Orden]],Sala[Número de Orden],Sala[Monto total],"fracaso",0,1)</f>
        <v>0.10588235294117647</v>
      </c>
      <c r="L1791" t="s">
        <v>607</v>
      </c>
    </row>
    <row r="1792" spans="1:12" x14ac:dyDescent="0.25">
      <c r="A1792">
        <v>723</v>
      </c>
      <c r="B1792">
        <v>12</v>
      </c>
      <c r="C1792" t="s">
        <v>42</v>
      </c>
      <c r="D1792" t="s">
        <v>626</v>
      </c>
      <c r="E1792">
        <v>16</v>
      </c>
      <c r="F1792">
        <v>28</v>
      </c>
      <c r="G1792">
        <v>2</v>
      </c>
      <c r="H1792">
        <v>22</v>
      </c>
      <c r="I1792">
        <f>Cocina[[#This Row],[Precio Unitario]]*Cocina[[#This Row],[Cantidad Ordenada]]</f>
        <v>56</v>
      </c>
      <c r="J1792">
        <f>(Cocina[[#This Row],[Precio Unitario]]-Cocina[[#This Row],[Costo Unitario]])*Cocina[[#This Row],[Cantidad Ordenada]]</f>
        <v>24</v>
      </c>
      <c r="K1792" s="4">
        <f>Cocina[[#This Row],[Ganancia neta]]/_xlfn.XLOOKUP(Cocina[[#This Row],[Número de Orden]],Sala[Número de Orden],Sala[Monto total],"fracaso",0,1)</f>
        <v>0.19047619047619047</v>
      </c>
      <c r="L1792" t="s">
        <v>607</v>
      </c>
    </row>
    <row r="1793" spans="1:12" x14ac:dyDescent="0.25">
      <c r="A1793">
        <v>723</v>
      </c>
      <c r="B1793">
        <v>12</v>
      </c>
      <c r="C1793" t="s">
        <v>26</v>
      </c>
      <c r="D1793" t="s">
        <v>628</v>
      </c>
      <c r="E1793">
        <v>21</v>
      </c>
      <c r="F1793">
        <v>35</v>
      </c>
      <c r="G1793">
        <v>2</v>
      </c>
      <c r="H1793">
        <v>9</v>
      </c>
      <c r="I1793">
        <f>Cocina[[#This Row],[Precio Unitario]]*Cocina[[#This Row],[Cantidad Ordenada]]</f>
        <v>70</v>
      </c>
      <c r="J1793">
        <f>(Cocina[[#This Row],[Precio Unitario]]-Cocina[[#This Row],[Costo Unitario]])*Cocina[[#This Row],[Cantidad Ordenada]]</f>
        <v>28</v>
      </c>
      <c r="K1793" s="4">
        <f>Cocina[[#This Row],[Ganancia neta]]/_xlfn.XLOOKUP(Cocina[[#This Row],[Número de Orden]],Sala[Número de Orden],Sala[Monto total],"fracaso",0,1)</f>
        <v>0.22222222222222221</v>
      </c>
      <c r="L1793" t="s">
        <v>607</v>
      </c>
    </row>
    <row r="1794" spans="1:12" x14ac:dyDescent="0.25">
      <c r="A1794">
        <v>724</v>
      </c>
      <c r="B1794">
        <v>8</v>
      </c>
      <c r="C1794" t="s">
        <v>203</v>
      </c>
      <c r="D1794" t="s">
        <v>630</v>
      </c>
      <c r="E1794">
        <v>13</v>
      </c>
      <c r="F1794">
        <v>22</v>
      </c>
      <c r="G1794">
        <v>3</v>
      </c>
      <c r="H1794">
        <v>56</v>
      </c>
      <c r="I1794">
        <f>Cocina[[#This Row],[Precio Unitario]]*Cocina[[#This Row],[Cantidad Ordenada]]</f>
        <v>66</v>
      </c>
      <c r="J1794">
        <f>(Cocina[[#This Row],[Precio Unitario]]-Cocina[[#This Row],[Costo Unitario]])*Cocina[[#This Row],[Cantidad Ordenada]]</f>
        <v>27</v>
      </c>
      <c r="K1794" s="4">
        <f>Cocina[[#This Row],[Ganancia neta]]/_xlfn.XLOOKUP(Cocina[[#This Row],[Número de Orden]],Sala[Número de Orden],Sala[Monto total],"fracaso",0,1)</f>
        <v>0.40909090909090912</v>
      </c>
      <c r="L1794" t="s">
        <v>607</v>
      </c>
    </row>
    <row r="1795" spans="1:12" x14ac:dyDescent="0.25">
      <c r="A1795">
        <v>725</v>
      </c>
      <c r="B1795">
        <v>10</v>
      </c>
      <c r="C1795" t="s">
        <v>55</v>
      </c>
      <c r="D1795" t="s">
        <v>631</v>
      </c>
      <c r="E1795">
        <v>20</v>
      </c>
      <c r="F1795">
        <v>34</v>
      </c>
      <c r="G1795">
        <v>3</v>
      </c>
      <c r="H1795">
        <v>30</v>
      </c>
      <c r="I1795">
        <f>Cocina[[#This Row],[Precio Unitario]]*Cocina[[#This Row],[Cantidad Ordenada]]</f>
        <v>102</v>
      </c>
      <c r="J1795">
        <f>(Cocina[[#This Row],[Precio Unitario]]-Cocina[[#This Row],[Costo Unitario]])*Cocina[[#This Row],[Cantidad Ordenada]]</f>
        <v>42</v>
      </c>
      <c r="K1795" s="4">
        <f>Cocina[[#This Row],[Ganancia neta]]/_xlfn.XLOOKUP(Cocina[[#This Row],[Número de Orden]],Sala[Número de Orden],Sala[Monto total],"fracaso",0,1)</f>
        <v>0.25</v>
      </c>
      <c r="L1795" t="s">
        <v>607</v>
      </c>
    </row>
    <row r="1796" spans="1:12" x14ac:dyDescent="0.25">
      <c r="A1796">
        <v>725</v>
      </c>
      <c r="B1796">
        <v>10</v>
      </c>
      <c r="C1796" t="s">
        <v>203</v>
      </c>
      <c r="D1796" t="s">
        <v>630</v>
      </c>
      <c r="E1796">
        <v>13</v>
      </c>
      <c r="F1796">
        <v>22</v>
      </c>
      <c r="G1796">
        <v>3</v>
      </c>
      <c r="H1796">
        <v>55</v>
      </c>
      <c r="I1796">
        <f>Cocina[[#This Row],[Precio Unitario]]*Cocina[[#This Row],[Cantidad Ordenada]]</f>
        <v>66</v>
      </c>
      <c r="J1796">
        <f>(Cocina[[#This Row],[Precio Unitario]]-Cocina[[#This Row],[Costo Unitario]])*Cocina[[#This Row],[Cantidad Ordenada]]</f>
        <v>27</v>
      </c>
      <c r="K1796" s="4">
        <f>Cocina[[#This Row],[Ganancia neta]]/_xlfn.XLOOKUP(Cocina[[#This Row],[Número de Orden]],Sala[Número de Orden],Sala[Monto total],"fracaso",0,1)</f>
        <v>0.16071428571428573</v>
      </c>
      <c r="L1796" t="s">
        <v>607</v>
      </c>
    </row>
    <row r="1797" spans="1:12" x14ac:dyDescent="0.25">
      <c r="A1797">
        <v>726</v>
      </c>
      <c r="B1797">
        <v>11</v>
      </c>
      <c r="C1797" t="s">
        <v>203</v>
      </c>
      <c r="D1797" t="s">
        <v>630</v>
      </c>
      <c r="E1797">
        <v>13</v>
      </c>
      <c r="F1797">
        <v>22</v>
      </c>
      <c r="G1797">
        <v>2</v>
      </c>
      <c r="H1797">
        <v>6</v>
      </c>
      <c r="I1797">
        <f>Cocina[[#This Row],[Precio Unitario]]*Cocina[[#This Row],[Cantidad Ordenada]]</f>
        <v>44</v>
      </c>
      <c r="J1797">
        <f>(Cocina[[#This Row],[Precio Unitario]]-Cocina[[#This Row],[Costo Unitario]])*Cocina[[#This Row],[Cantidad Ordenada]]</f>
        <v>18</v>
      </c>
      <c r="K1797" s="4">
        <f>Cocina[[#This Row],[Ganancia neta]]/_xlfn.XLOOKUP(Cocina[[#This Row],[Número de Orden]],Sala[Número de Orden],Sala[Monto total],"fracaso",0,1)</f>
        <v>0.14285714285714285</v>
      </c>
      <c r="L1797" t="s">
        <v>607</v>
      </c>
    </row>
    <row r="1798" spans="1:12" x14ac:dyDescent="0.25">
      <c r="A1798">
        <v>726</v>
      </c>
      <c r="B1798">
        <v>11</v>
      </c>
      <c r="C1798" t="s">
        <v>73</v>
      </c>
      <c r="D1798" t="s">
        <v>623</v>
      </c>
      <c r="E1798">
        <v>22</v>
      </c>
      <c r="F1798">
        <v>36</v>
      </c>
      <c r="G1798">
        <v>1</v>
      </c>
      <c r="H1798">
        <v>13</v>
      </c>
      <c r="I1798">
        <f>Cocina[[#This Row],[Precio Unitario]]*Cocina[[#This Row],[Cantidad Ordenada]]</f>
        <v>36</v>
      </c>
      <c r="J1798">
        <f>(Cocina[[#This Row],[Precio Unitario]]-Cocina[[#This Row],[Costo Unitario]])*Cocina[[#This Row],[Cantidad Ordenada]]</f>
        <v>14</v>
      </c>
      <c r="K1798" s="4">
        <f>Cocina[[#This Row],[Ganancia neta]]/_xlfn.XLOOKUP(Cocina[[#This Row],[Número de Orden]],Sala[Número de Orden],Sala[Monto total],"fracaso",0,1)</f>
        <v>0.1111111111111111</v>
      </c>
      <c r="L1798" t="s">
        <v>607</v>
      </c>
    </row>
    <row r="1799" spans="1:12" x14ac:dyDescent="0.25">
      <c r="A1799">
        <v>726</v>
      </c>
      <c r="B1799">
        <v>11</v>
      </c>
      <c r="C1799" t="s">
        <v>200</v>
      </c>
      <c r="D1799" t="s">
        <v>633</v>
      </c>
      <c r="E1799">
        <v>14</v>
      </c>
      <c r="F1799">
        <v>23</v>
      </c>
      <c r="G1799">
        <v>2</v>
      </c>
      <c r="H1799">
        <v>55</v>
      </c>
      <c r="I1799">
        <f>Cocina[[#This Row],[Precio Unitario]]*Cocina[[#This Row],[Cantidad Ordenada]]</f>
        <v>46</v>
      </c>
      <c r="J1799">
        <f>(Cocina[[#This Row],[Precio Unitario]]-Cocina[[#This Row],[Costo Unitario]])*Cocina[[#This Row],[Cantidad Ordenada]]</f>
        <v>18</v>
      </c>
      <c r="K1799" s="4">
        <f>Cocina[[#This Row],[Ganancia neta]]/_xlfn.XLOOKUP(Cocina[[#This Row],[Número de Orden]],Sala[Número de Orden],Sala[Monto total],"fracaso",0,1)</f>
        <v>0.14285714285714285</v>
      </c>
      <c r="L1799" t="s">
        <v>607</v>
      </c>
    </row>
    <row r="1800" spans="1:12" x14ac:dyDescent="0.25">
      <c r="A1800">
        <v>727</v>
      </c>
      <c r="B1800">
        <v>17</v>
      </c>
      <c r="C1800" t="s">
        <v>146</v>
      </c>
      <c r="D1800" t="s">
        <v>632</v>
      </c>
      <c r="E1800">
        <v>12</v>
      </c>
      <c r="F1800">
        <v>20</v>
      </c>
      <c r="G1800">
        <v>2</v>
      </c>
      <c r="H1800">
        <v>21</v>
      </c>
      <c r="I1800">
        <f>Cocina[[#This Row],[Precio Unitario]]*Cocina[[#This Row],[Cantidad Ordenada]]</f>
        <v>40</v>
      </c>
      <c r="J1800">
        <f>(Cocina[[#This Row],[Precio Unitario]]-Cocina[[#This Row],[Costo Unitario]])*Cocina[[#This Row],[Cantidad Ordenada]]</f>
        <v>16</v>
      </c>
      <c r="K1800" s="4">
        <f>Cocina[[#This Row],[Ganancia neta]]/_xlfn.XLOOKUP(Cocina[[#This Row],[Número de Orden]],Sala[Número de Orden],Sala[Monto total],"fracaso",0,1)</f>
        <v>0.4</v>
      </c>
      <c r="L1800" t="s">
        <v>608</v>
      </c>
    </row>
    <row r="1801" spans="1:12" x14ac:dyDescent="0.25">
      <c r="A1801">
        <v>728</v>
      </c>
      <c r="B1801">
        <v>9</v>
      </c>
      <c r="C1801" t="s">
        <v>79</v>
      </c>
      <c r="D1801" t="s">
        <v>635</v>
      </c>
      <c r="E1801">
        <v>10</v>
      </c>
      <c r="F1801">
        <v>18</v>
      </c>
      <c r="G1801">
        <v>1</v>
      </c>
      <c r="H1801">
        <v>42</v>
      </c>
      <c r="I1801">
        <f>Cocina[[#This Row],[Precio Unitario]]*Cocina[[#This Row],[Cantidad Ordenada]]</f>
        <v>18</v>
      </c>
      <c r="J1801">
        <f>(Cocina[[#This Row],[Precio Unitario]]-Cocina[[#This Row],[Costo Unitario]])*Cocina[[#This Row],[Cantidad Ordenada]]</f>
        <v>8</v>
      </c>
      <c r="K1801" s="4">
        <f>Cocina[[#This Row],[Ganancia neta]]/_xlfn.XLOOKUP(Cocina[[#This Row],[Número de Orden]],Sala[Número de Orden],Sala[Monto total],"fracaso",0,1)</f>
        <v>4.1025641025641026E-2</v>
      </c>
      <c r="L1801" t="s">
        <v>607</v>
      </c>
    </row>
    <row r="1802" spans="1:12" x14ac:dyDescent="0.25">
      <c r="A1802">
        <v>728</v>
      </c>
      <c r="B1802">
        <v>9</v>
      </c>
      <c r="C1802" t="s">
        <v>106</v>
      </c>
      <c r="D1802" t="s">
        <v>621</v>
      </c>
      <c r="E1802">
        <v>16</v>
      </c>
      <c r="F1802">
        <v>27</v>
      </c>
      <c r="G1802">
        <v>3</v>
      </c>
      <c r="H1802">
        <v>8</v>
      </c>
      <c r="I1802">
        <f>Cocina[[#This Row],[Precio Unitario]]*Cocina[[#This Row],[Cantidad Ordenada]]</f>
        <v>81</v>
      </c>
      <c r="J1802">
        <f>(Cocina[[#This Row],[Precio Unitario]]-Cocina[[#This Row],[Costo Unitario]])*Cocina[[#This Row],[Cantidad Ordenada]]</f>
        <v>33</v>
      </c>
      <c r="K1802" s="4">
        <f>Cocina[[#This Row],[Ganancia neta]]/_xlfn.XLOOKUP(Cocina[[#This Row],[Número de Orden]],Sala[Número de Orden],Sala[Monto total],"fracaso",0,1)</f>
        <v>0.16923076923076924</v>
      </c>
      <c r="L1802" t="s">
        <v>607</v>
      </c>
    </row>
    <row r="1803" spans="1:12" x14ac:dyDescent="0.25">
      <c r="A1803">
        <v>728</v>
      </c>
      <c r="B1803">
        <v>9</v>
      </c>
      <c r="C1803" t="s">
        <v>247</v>
      </c>
      <c r="D1803" t="s">
        <v>629</v>
      </c>
      <c r="E1803">
        <v>19</v>
      </c>
      <c r="F1803">
        <v>32</v>
      </c>
      <c r="G1803">
        <v>3</v>
      </c>
      <c r="H1803">
        <v>22</v>
      </c>
      <c r="I1803">
        <f>Cocina[[#This Row],[Precio Unitario]]*Cocina[[#This Row],[Cantidad Ordenada]]</f>
        <v>96</v>
      </c>
      <c r="J1803">
        <f>(Cocina[[#This Row],[Precio Unitario]]-Cocina[[#This Row],[Costo Unitario]])*Cocina[[#This Row],[Cantidad Ordenada]]</f>
        <v>39</v>
      </c>
      <c r="K1803" s="4">
        <f>Cocina[[#This Row],[Ganancia neta]]/_xlfn.XLOOKUP(Cocina[[#This Row],[Número de Orden]],Sala[Número de Orden],Sala[Monto total],"fracaso",0,1)</f>
        <v>0.2</v>
      </c>
      <c r="L1803" t="s">
        <v>607</v>
      </c>
    </row>
    <row r="1804" spans="1:12" x14ac:dyDescent="0.25">
      <c r="A1804">
        <v>729</v>
      </c>
      <c r="B1804">
        <v>20</v>
      </c>
      <c r="C1804" t="s">
        <v>55</v>
      </c>
      <c r="D1804" t="s">
        <v>631</v>
      </c>
      <c r="E1804">
        <v>20</v>
      </c>
      <c r="F1804">
        <v>34</v>
      </c>
      <c r="G1804">
        <v>2</v>
      </c>
      <c r="H1804">
        <v>57</v>
      </c>
      <c r="I1804">
        <f>Cocina[[#This Row],[Precio Unitario]]*Cocina[[#This Row],[Cantidad Ordenada]]</f>
        <v>68</v>
      </c>
      <c r="J1804">
        <f>(Cocina[[#This Row],[Precio Unitario]]-Cocina[[#This Row],[Costo Unitario]])*Cocina[[#This Row],[Cantidad Ordenada]]</f>
        <v>28</v>
      </c>
      <c r="K1804" s="4">
        <f>Cocina[[#This Row],[Ganancia neta]]/_xlfn.XLOOKUP(Cocina[[#This Row],[Número de Orden]],Sala[Número de Orden],Sala[Monto total],"fracaso",0,1)</f>
        <v>0.21875</v>
      </c>
      <c r="L1804" t="s">
        <v>607</v>
      </c>
    </row>
    <row r="1805" spans="1:12" x14ac:dyDescent="0.25">
      <c r="A1805">
        <v>729</v>
      </c>
      <c r="B1805">
        <v>20</v>
      </c>
      <c r="C1805" t="s">
        <v>146</v>
      </c>
      <c r="D1805" t="s">
        <v>632</v>
      </c>
      <c r="E1805">
        <v>12</v>
      </c>
      <c r="F1805">
        <v>20</v>
      </c>
      <c r="G1805">
        <v>3</v>
      </c>
      <c r="H1805">
        <v>8</v>
      </c>
      <c r="I1805">
        <f>Cocina[[#This Row],[Precio Unitario]]*Cocina[[#This Row],[Cantidad Ordenada]]</f>
        <v>60</v>
      </c>
      <c r="J1805">
        <f>(Cocina[[#This Row],[Precio Unitario]]-Cocina[[#This Row],[Costo Unitario]])*Cocina[[#This Row],[Cantidad Ordenada]]</f>
        <v>24</v>
      </c>
      <c r="K1805" s="4">
        <f>Cocina[[#This Row],[Ganancia neta]]/_xlfn.XLOOKUP(Cocina[[#This Row],[Número de Orden]],Sala[Número de Orden],Sala[Monto total],"fracaso",0,1)</f>
        <v>0.1875</v>
      </c>
      <c r="L1805" t="s">
        <v>608</v>
      </c>
    </row>
    <row r="1806" spans="1:12" x14ac:dyDescent="0.25">
      <c r="A1806">
        <v>730</v>
      </c>
      <c r="B1806">
        <v>8</v>
      </c>
      <c r="C1806" t="s">
        <v>68</v>
      </c>
      <c r="D1806" t="s">
        <v>619</v>
      </c>
      <c r="E1806">
        <v>18</v>
      </c>
      <c r="F1806">
        <v>30</v>
      </c>
      <c r="G1806">
        <v>3</v>
      </c>
      <c r="H1806">
        <v>32</v>
      </c>
      <c r="I1806">
        <f>Cocina[[#This Row],[Precio Unitario]]*Cocina[[#This Row],[Cantidad Ordenada]]</f>
        <v>90</v>
      </c>
      <c r="J1806">
        <f>(Cocina[[#This Row],[Precio Unitario]]-Cocina[[#This Row],[Costo Unitario]])*Cocina[[#This Row],[Cantidad Ordenada]]</f>
        <v>36</v>
      </c>
      <c r="K1806" s="4">
        <f>Cocina[[#This Row],[Ganancia neta]]/_xlfn.XLOOKUP(Cocina[[#This Row],[Número de Orden]],Sala[Número de Orden],Sala[Monto total],"fracaso",0,1)</f>
        <v>0.31578947368421051</v>
      </c>
      <c r="L1806" t="s">
        <v>608</v>
      </c>
    </row>
    <row r="1807" spans="1:12" x14ac:dyDescent="0.25">
      <c r="A1807">
        <v>730</v>
      </c>
      <c r="B1807">
        <v>8</v>
      </c>
      <c r="C1807" t="s">
        <v>158</v>
      </c>
      <c r="D1807" t="s">
        <v>617</v>
      </c>
      <c r="E1807">
        <v>14</v>
      </c>
      <c r="F1807">
        <v>24</v>
      </c>
      <c r="G1807">
        <v>1</v>
      </c>
      <c r="H1807">
        <v>47</v>
      </c>
      <c r="I1807">
        <f>Cocina[[#This Row],[Precio Unitario]]*Cocina[[#This Row],[Cantidad Ordenada]]</f>
        <v>24</v>
      </c>
      <c r="J1807">
        <f>(Cocina[[#This Row],[Precio Unitario]]-Cocina[[#This Row],[Costo Unitario]])*Cocina[[#This Row],[Cantidad Ordenada]]</f>
        <v>10</v>
      </c>
      <c r="K1807" s="4">
        <f>Cocina[[#This Row],[Ganancia neta]]/_xlfn.XLOOKUP(Cocina[[#This Row],[Número de Orden]],Sala[Número de Orden],Sala[Monto total],"fracaso",0,1)</f>
        <v>8.771929824561403E-2</v>
      </c>
      <c r="L1807" t="s">
        <v>608</v>
      </c>
    </row>
    <row r="1808" spans="1:12" x14ac:dyDescent="0.25">
      <c r="A1808">
        <v>731</v>
      </c>
      <c r="B1808">
        <v>17</v>
      </c>
      <c r="C1808" t="s">
        <v>247</v>
      </c>
      <c r="D1808" t="s">
        <v>629</v>
      </c>
      <c r="E1808">
        <v>19</v>
      </c>
      <c r="F1808">
        <v>32</v>
      </c>
      <c r="G1808">
        <v>2</v>
      </c>
      <c r="H1808">
        <v>47</v>
      </c>
      <c r="I1808">
        <f>Cocina[[#This Row],[Precio Unitario]]*Cocina[[#This Row],[Cantidad Ordenada]]</f>
        <v>64</v>
      </c>
      <c r="J1808">
        <f>(Cocina[[#This Row],[Precio Unitario]]-Cocina[[#This Row],[Costo Unitario]])*Cocina[[#This Row],[Cantidad Ordenada]]</f>
        <v>26</v>
      </c>
      <c r="K1808" s="4">
        <f>Cocina[[#This Row],[Ganancia neta]]/_xlfn.XLOOKUP(Cocina[[#This Row],[Número de Orden]],Sala[Número de Orden],Sala[Monto total],"fracaso",0,1)</f>
        <v>0.40625</v>
      </c>
      <c r="L1808" t="s">
        <v>608</v>
      </c>
    </row>
    <row r="1809" spans="1:12" x14ac:dyDescent="0.25">
      <c r="A1809">
        <v>732</v>
      </c>
      <c r="B1809">
        <v>12</v>
      </c>
      <c r="C1809" t="s">
        <v>48</v>
      </c>
      <c r="D1809" t="s">
        <v>622</v>
      </c>
      <c r="E1809">
        <v>25</v>
      </c>
      <c r="F1809">
        <v>40</v>
      </c>
      <c r="G1809">
        <v>3</v>
      </c>
      <c r="H1809">
        <v>29</v>
      </c>
      <c r="I1809">
        <f>Cocina[[#This Row],[Precio Unitario]]*Cocina[[#This Row],[Cantidad Ordenada]]</f>
        <v>120</v>
      </c>
      <c r="J1809">
        <f>(Cocina[[#This Row],[Precio Unitario]]-Cocina[[#This Row],[Costo Unitario]])*Cocina[[#This Row],[Cantidad Ordenada]]</f>
        <v>45</v>
      </c>
      <c r="K1809" s="4">
        <f>Cocina[[#This Row],[Ganancia neta]]/_xlfn.XLOOKUP(Cocina[[#This Row],[Número de Orden]],Sala[Número de Orden],Sala[Monto total],"fracaso",0,1)</f>
        <v>0.14705882352941177</v>
      </c>
      <c r="L1809" t="s">
        <v>607</v>
      </c>
    </row>
    <row r="1810" spans="1:12" x14ac:dyDescent="0.25">
      <c r="A1810">
        <v>732</v>
      </c>
      <c r="B1810">
        <v>12</v>
      </c>
      <c r="C1810" t="s">
        <v>155</v>
      </c>
      <c r="D1810" t="s">
        <v>636</v>
      </c>
      <c r="E1810">
        <v>15</v>
      </c>
      <c r="F1810">
        <v>26</v>
      </c>
      <c r="G1810">
        <v>3</v>
      </c>
      <c r="H1810">
        <v>36</v>
      </c>
      <c r="I1810">
        <f>Cocina[[#This Row],[Precio Unitario]]*Cocina[[#This Row],[Cantidad Ordenada]]</f>
        <v>78</v>
      </c>
      <c r="J1810">
        <f>(Cocina[[#This Row],[Precio Unitario]]-Cocina[[#This Row],[Costo Unitario]])*Cocina[[#This Row],[Cantidad Ordenada]]</f>
        <v>33</v>
      </c>
      <c r="K1810" s="4">
        <f>Cocina[[#This Row],[Ganancia neta]]/_xlfn.XLOOKUP(Cocina[[#This Row],[Número de Orden]],Sala[Número de Orden],Sala[Monto total],"fracaso",0,1)</f>
        <v>0.10784313725490197</v>
      </c>
      <c r="L1810" t="s">
        <v>608</v>
      </c>
    </row>
    <row r="1811" spans="1:12" x14ac:dyDescent="0.25">
      <c r="A1811">
        <v>732</v>
      </c>
      <c r="B1811">
        <v>12</v>
      </c>
      <c r="C1811" t="s">
        <v>73</v>
      </c>
      <c r="D1811" t="s">
        <v>623</v>
      </c>
      <c r="E1811">
        <v>22</v>
      </c>
      <c r="F1811">
        <v>36</v>
      </c>
      <c r="G1811">
        <v>3</v>
      </c>
      <c r="H1811">
        <v>56</v>
      </c>
      <c r="I1811">
        <f>Cocina[[#This Row],[Precio Unitario]]*Cocina[[#This Row],[Cantidad Ordenada]]</f>
        <v>108</v>
      </c>
      <c r="J1811">
        <f>(Cocina[[#This Row],[Precio Unitario]]-Cocina[[#This Row],[Costo Unitario]])*Cocina[[#This Row],[Cantidad Ordenada]]</f>
        <v>42</v>
      </c>
      <c r="K1811" s="4">
        <f>Cocina[[#This Row],[Ganancia neta]]/_xlfn.XLOOKUP(Cocina[[#This Row],[Número de Orden]],Sala[Número de Orden],Sala[Monto total],"fracaso",0,1)</f>
        <v>0.13725490196078433</v>
      </c>
      <c r="L1811" t="s">
        <v>608</v>
      </c>
    </row>
    <row r="1812" spans="1:12" x14ac:dyDescent="0.25">
      <c r="A1812">
        <v>733</v>
      </c>
      <c r="B1812">
        <v>14</v>
      </c>
      <c r="C1812" t="s">
        <v>73</v>
      </c>
      <c r="D1812" t="s">
        <v>623</v>
      </c>
      <c r="E1812">
        <v>22</v>
      </c>
      <c r="F1812">
        <v>36</v>
      </c>
      <c r="G1812">
        <v>3</v>
      </c>
      <c r="H1812">
        <v>31</v>
      </c>
      <c r="I1812">
        <f>Cocina[[#This Row],[Precio Unitario]]*Cocina[[#This Row],[Cantidad Ordenada]]</f>
        <v>108</v>
      </c>
      <c r="J1812">
        <f>(Cocina[[#This Row],[Precio Unitario]]-Cocina[[#This Row],[Costo Unitario]])*Cocina[[#This Row],[Cantidad Ordenada]]</f>
        <v>42</v>
      </c>
      <c r="K1812" s="4">
        <f>Cocina[[#This Row],[Ganancia neta]]/_xlfn.XLOOKUP(Cocina[[#This Row],[Número de Orden]],Sala[Número de Orden],Sala[Monto total],"fracaso",0,1)</f>
        <v>0.22580645161290322</v>
      </c>
      <c r="L1812" t="s">
        <v>608</v>
      </c>
    </row>
    <row r="1813" spans="1:12" x14ac:dyDescent="0.25">
      <c r="A1813">
        <v>733</v>
      </c>
      <c r="B1813">
        <v>14</v>
      </c>
      <c r="C1813" t="s">
        <v>158</v>
      </c>
      <c r="D1813" t="s">
        <v>617</v>
      </c>
      <c r="E1813">
        <v>14</v>
      </c>
      <c r="F1813">
        <v>24</v>
      </c>
      <c r="G1813">
        <v>1</v>
      </c>
      <c r="H1813">
        <v>34</v>
      </c>
      <c r="I1813">
        <f>Cocina[[#This Row],[Precio Unitario]]*Cocina[[#This Row],[Cantidad Ordenada]]</f>
        <v>24</v>
      </c>
      <c r="J1813">
        <f>(Cocina[[#This Row],[Precio Unitario]]-Cocina[[#This Row],[Costo Unitario]])*Cocina[[#This Row],[Cantidad Ordenada]]</f>
        <v>10</v>
      </c>
      <c r="K1813" s="4">
        <f>Cocina[[#This Row],[Ganancia neta]]/_xlfn.XLOOKUP(Cocina[[#This Row],[Número de Orden]],Sala[Número de Orden],Sala[Monto total],"fracaso",0,1)</f>
        <v>5.3763440860215055E-2</v>
      </c>
      <c r="L1813" t="s">
        <v>607</v>
      </c>
    </row>
    <row r="1814" spans="1:12" x14ac:dyDescent="0.25">
      <c r="A1814">
        <v>733</v>
      </c>
      <c r="B1814">
        <v>14</v>
      </c>
      <c r="C1814" t="s">
        <v>106</v>
      </c>
      <c r="D1814" t="s">
        <v>621</v>
      </c>
      <c r="E1814">
        <v>16</v>
      </c>
      <c r="F1814">
        <v>27</v>
      </c>
      <c r="G1814">
        <v>2</v>
      </c>
      <c r="H1814">
        <v>9</v>
      </c>
      <c r="I1814">
        <f>Cocina[[#This Row],[Precio Unitario]]*Cocina[[#This Row],[Cantidad Ordenada]]</f>
        <v>54</v>
      </c>
      <c r="J1814">
        <f>(Cocina[[#This Row],[Precio Unitario]]-Cocina[[#This Row],[Costo Unitario]])*Cocina[[#This Row],[Cantidad Ordenada]]</f>
        <v>22</v>
      </c>
      <c r="K1814" s="4">
        <f>Cocina[[#This Row],[Ganancia neta]]/_xlfn.XLOOKUP(Cocina[[#This Row],[Número de Orden]],Sala[Número de Orden],Sala[Monto total],"fracaso",0,1)</f>
        <v>0.11827956989247312</v>
      </c>
      <c r="L1814" t="s">
        <v>608</v>
      </c>
    </row>
    <row r="1815" spans="1:12" x14ac:dyDescent="0.25">
      <c r="A1815">
        <v>734</v>
      </c>
      <c r="B1815">
        <v>14</v>
      </c>
      <c r="C1815" t="s">
        <v>247</v>
      </c>
      <c r="D1815" t="s">
        <v>629</v>
      </c>
      <c r="E1815">
        <v>19</v>
      </c>
      <c r="F1815">
        <v>32</v>
      </c>
      <c r="G1815">
        <v>3</v>
      </c>
      <c r="H1815">
        <v>11</v>
      </c>
      <c r="I1815">
        <f>Cocina[[#This Row],[Precio Unitario]]*Cocina[[#This Row],[Cantidad Ordenada]]</f>
        <v>96</v>
      </c>
      <c r="J1815">
        <f>(Cocina[[#This Row],[Precio Unitario]]-Cocina[[#This Row],[Costo Unitario]])*Cocina[[#This Row],[Cantidad Ordenada]]</f>
        <v>39</v>
      </c>
      <c r="K1815" s="4">
        <f>Cocina[[#This Row],[Ganancia neta]]/_xlfn.XLOOKUP(Cocina[[#This Row],[Número de Orden]],Sala[Número de Orden],Sala[Monto total],"fracaso",0,1)</f>
        <v>0.2805755395683453</v>
      </c>
      <c r="L1815" t="s">
        <v>608</v>
      </c>
    </row>
    <row r="1816" spans="1:12" x14ac:dyDescent="0.25">
      <c r="A1816">
        <v>734</v>
      </c>
      <c r="B1816">
        <v>14</v>
      </c>
      <c r="C1816" t="s">
        <v>158</v>
      </c>
      <c r="D1816" t="s">
        <v>617</v>
      </c>
      <c r="E1816">
        <v>14</v>
      </c>
      <c r="F1816">
        <v>24</v>
      </c>
      <c r="G1816">
        <v>1</v>
      </c>
      <c r="H1816">
        <v>16</v>
      </c>
      <c r="I1816">
        <f>Cocina[[#This Row],[Precio Unitario]]*Cocina[[#This Row],[Cantidad Ordenada]]</f>
        <v>24</v>
      </c>
      <c r="J1816">
        <f>(Cocina[[#This Row],[Precio Unitario]]-Cocina[[#This Row],[Costo Unitario]])*Cocina[[#This Row],[Cantidad Ordenada]]</f>
        <v>10</v>
      </c>
      <c r="K1816" s="4">
        <f>Cocina[[#This Row],[Ganancia neta]]/_xlfn.XLOOKUP(Cocina[[#This Row],[Número de Orden]],Sala[Número de Orden],Sala[Monto total],"fracaso",0,1)</f>
        <v>7.1942446043165464E-2</v>
      </c>
      <c r="L1816" t="s">
        <v>607</v>
      </c>
    </row>
    <row r="1817" spans="1:12" x14ac:dyDescent="0.25">
      <c r="A1817">
        <v>734</v>
      </c>
      <c r="B1817">
        <v>14</v>
      </c>
      <c r="C1817" t="s">
        <v>112</v>
      </c>
      <c r="D1817" t="s">
        <v>627</v>
      </c>
      <c r="E1817">
        <v>11</v>
      </c>
      <c r="F1817">
        <v>19</v>
      </c>
      <c r="G1817">
        <v>1</v>
      </c>
      <c r="H1817">
        <v>25</v>
      </c>
      <c r="I1817">
        <f>Cocina[[#This Row],[Precio Unitario]]*Cocina[[#This Row],[Cantidad Ordenada]]</f>
        <v>19</v>
      </c>
      <c r="J1817">
        <f>(Cocina[[#This Row],[Precio Unitario]]-Cocina[[#This Row],[Costo Unitario]])*Cocina[[#This Row],[Cantidad Ordenada]]</f>
        <v>8</v>
      </c>
      <c r="K1817" s="4">
        <f>Cocina[[#This Row],[Ganancia neta]]/_xlfn.XLOOKUP(Cocina[[#This Row],[Número de Orden]],Sala[Número de Orden],Sala[Monto total],"fracaso",0,1)</f>
        <v>5.7553956834532377E-2</v>
      </c>
      <c r="L1817" t="s">
        <v>607</v>
      </c>
    </row>
    <row r="1818" spans="1:12" x14ac:dyDescent="0.25">
      <c r="A1818">
        <v>735</v>
      </c>
      <c r="B1818">
        <v>20</v>
      </c>
      <c r="C1818" t="s">
        <v>200</v>
      </c>
      <c r="D1818" t="s">
        <v>633</v>
      </c>
      <c r="E1818">
        <v>14</v>
      </c>
      <c r="F1818">
        <v>23</v>
      </c>
      <c r="G1818">
        <v>2</v>
      </c>
      <c r="H1818">
        <v>30</v>
      </c>
      <c r="I1818">
        <f>Cocina[[#This Row],[Precio Unitario]]*Cocina[[#This Row],[Cantidad Ordenada]]</f>
        <v>46</v>
      </c>
      <c r="J1818">
        <f>(Cocina[[#This Row],[Precio Unitario]]-Cocina[[#This Row],[Costo Unitario]])*Cocina[[#This Row],[Cantidad Ordenada]]</f>
        <v>18</v>
      </c>
      <c r="K1818" s="4">
        <f>Cocina[[#This Row],[Ganancia neta]]/_xlfn.XLOOKUP(Cocina[[#This Row],[Número de Orden]],Sala[Número de Orden],Sala[Monto total],"fracaso",0,1)</f>
        <v>0.12676056338028169</v>
      </c>
      <c r="L1818" t="s">
        <v>608</v>
      </c>
    </row>
    <row r="1819" spans="1:12" x14ac:dyDescent="0.25">
      <c r="A1819">
        <v>735</v>
      </c>
      <c r="B1819">
        <v>20</v>
      </c>
      <c r="C1819" t="s">
        <v>247</v>
      </c>
      <c r="D1819" t="s">
        <v>629</v>
      </c>
      <c r="E1819">
        <v>19</v>
      </c>
      <c r="F1819">
        <v>32</v>
      </c>
      <c r="G1819">
        <v>3</v>
      </c>
      <c r="H1819">
        <v>57</v>
      </c>
      <c r="I1819">
        <f>Cocina[[#This Row],[Precio Unitario]]*Cocina[[#This Row],[Cantidad Ordenada]]</f>
        <v>96</v>
      </c>
      <c r="J1819">
        <f>(Cocina[[#This Row],[Precio Unitario]]-Cocina[[#This Row],[Costo Unitario]])*Cocina[[#This Row],[Cantidad Ordenada]]</f>
        <v>39</v>
      </c>
      <c r="K1819" s="4">
        <f>Cocina[[#This Row],[Ganancia neta]]/_xlfn.XLOOKUP(Cocina[[#This Row],[Número de Orden]],Sala[Número de Orden],Sala[Monto total],"fracaso",0,1)</f>
        <v>0.27464788732394368</v>
      </c>
      <c r="L1819" t="s">
        <v>607</v>
      </c>
    </row>
    <row r="1820" spans="1:12" x14ac:dyDescent="0.25">
      <c r="A1820">
        <v>736</v>
      </c>
      <c r="B1820">
        <v>17</v>
      </c>
      <c r="C1820" t="s">
        <v>203</v>
      </c>
      <c r="D1820" t="s">
        <v>630</v>
      </c>
      <c r="E1820">
        <v>13</v>
      </c>
      <c r="F1820">
        <v>22</v>
      </c>
      <c r="G1820">
        <v>3</v>
      </c>
      <c r="H1820">
        <v>22</v>
      </c>
      <c r="I1820">
        <f>Cocina[[#This Row],[Precio Unitario]]*Cocina[[#This Row],[Cantidad Ordenada]]</f>
        <v>66</v>
      </c>
      <c r="J1820">
        <f>(Cocina[[#This Row],[Precio Unitario]]-Cocina[[#This Row],[Costo Unitario]])*Cocina[[#This Row],[Cantidad Ordenada]]</f>
        <v>27</v>
      </c>
      <c r="K1820" s="4">
        <f>Cocina[[#This Row],[Ganancia neta]]/_xlfn.XLOOKUP(Cocina[[#This Row],[Número de Orden]],Sala[Número de Orden],Sala[Monto total],"fracaso",0,1)</f>
        <v>0.12558139534883722</v>
      </c>
      <c r="L1820" t="s">
        <v>608</v>
      </c>
    </row>
    <row r="1821" spans="1:12" x14ac:dyDescent="0.25">
      <c r="A1821">
        <v>736</v>
      </c>
      <c r="B1821">
        <v>17</v>
      </c>
      <c r="C1821" t="s">
        <v>42</v>
      </c>
      <c r="D1821" t="s">
        <v>626</v>
      </c>
      <c r="E1821">
        <v>16</v>
      </c>
      <c r="F1821">
        <v>28</v>
      </c>
      <c r="G1821">
        <v>2</v>
      </c>
      <c r="H1821">
        <v>43</v>
      </c>
      <c r="I1821">
        <f>Cocina[[#This Row],[Precio Unitario]]*Cocina[[#This Row],[Cantidad Ordenada]]</f>
        <v>56</v>
      </c>
      <c r="J1821">
        <f>(Cocina[[#This Row],[Precio Unitario]]-Cocina[[#This Row],[Costo Unitario]])*Cocina[[#This Row],[Cantidad Ordenada]]</f>
        <v>24</v>
      </c>
      <c r="K1821" s="4">
        <f>Cocina[[#This Row],[Ganancia neta]]/_xlfn.XLOOKUP(Cocina[[#This Row],[Número de Orden]],Sala[Número de Orden],Sala[Monto total],"fracaso",0,1)</f>
        <v>0.11162790697674418</v>
      </c>
      <c r="L1821" t="s">
        <v>607</v>
      </c>
    </row>
    <row r="1822" spans="1:12" x14ac:dyDescent="0.25">
      <c r="A1822">
        <v>736</v>
      </c>
      <c r="B1822">
        <v>17</v>
      </c>
      <c r="C1822" t="s">
        <v>116</v>
      </c>
      <c r="D1822" t="s">
        <v>620</v>
      </c>
      <c r="E1822">
        <v>19</v>
      </c>
      <c r="F1822">
        <v>31</v>
      </c>
      <c r="G1822">
        <v>3</v>
      </c>
      <c r="H1822">
        <v>27</v>
      </c>
      <c r="I1822">
        <f>Cocina[[#This Row],[Precio Unitario]]*Cocina[[#This Row],[Cantidad Ordenada]]</f>
        <v>93</v>
      </c>
      <c r="J1822">
        <f>(Cocina[[#This Row],[Precio Unitario]]-Cocina[[#This Row],[Costo Unitario]])*Cocina[[#This Row],[Cantidad Ordenada]]</f>
        <v>36</v>
      </c>
      <c r="K1822" s="4">
        <f>Cocina[[#This Row],[Ganancia neta]]/_xlfn.XLOOKUP(Cocina[[#This Row],[Número de Orden]],Sala[Número de Orden],Sala[Monto total],"fracaso",0,1)</f>
        <v>0.16744186046511628</v>
      </c>
      <c r="L1822" t="s">
        <v>608</v>
      </c>
    </row>
    <row r="1823" spans="1:12" x14ac:dyDescent="0.25">
      <c r="A1823">
        <v>737</v>
      </c>
      <c r="B1823">
        <v>6</v>
      </c>
      <c r="C1823" t="s">
        <v>38</v>
      </c>
      <c r="D1823" t="s">
        <v>624</v>
      </c>
      <c r="E1823">
        <v>17</v>
      </c>
      <c r="F1823">
        <v>29</v>
      </c>
      <c r="G1823">
        <v>2</v>
      </c>
      <c r="H1823">
        <v>17</v>
      </c>
      <c r="I1823">
        <f>Cocina[[#This Row],[Precio Unitario]]*Cocina[[#This Row],[Cantidad Ordenada]]</f>
        <v>58</v>
      </c>
      <c r="J1823">
        <f>(Cocina[[#This Row],[Precio Unitario]]-Cocina[[#This Row],[Costo Unitario]])*Cocina[[#This Row],[Cantidad Ordenada]]</f>
        <v>24</v>
      </c>
      <c r="K1823" s="4">
        <f>Cocina[[#This Row],[Ganancia neta]]/_xlfn.XLOOKUP(Cocina[[#This Row],[Número de Orden]],Sala[Número de Orden],Sala[Monto total],"fracaso",0,1)</f>
        <v>0.20338983050847459</v>
      </c>
      <c r="L1823" t="s">
        <v>608</v>
      </c>
    </row>
    <row r="1824" spans="1:12" x14ac:dyDescent="0.25">
      <c r="A1824">
        <v>737</v>
      </c>
      <c r="B1824">
        <v>6</v>
      </c>
      <c r="C1824" t="s">
        <v>68</v>
      </c>
      <c r="D1824" t="s">
        <v>619</v>
      </c>
      <c r="E1824">
        <v>18</v>
      </c>
      <c r="F1824">
        <v>30</v>
      </c>
      <c r="G1824">
        <v>2</v>
      </c>
      <c r="H1824">
        <v>5</v>
      </c>
      <c r="I1824">
        <f>Cocina[[#This Row],[Precio Unitario]]*Cocina[[#This Row],[Cantidad Ordenada]]</f>
        <v>60</v>
      </c>
      <c r="J1824">
        <f>(Cocina[[#This Row],[Precio Unitario]]-Cocina[[#This Row],[Costo Unitario]])*Cocina[[#This Row],[Cantidad Ordenada]]</f>
        <v>24</v>
      </c>
      <c r="K1824" s="4">
        <f>Cocina[[#This Row],[Ganancia neta]]/_xlfn.XLOOKUP(Cocina[[#This Row],[Número de Orden]],Sala[Número de Orden],Sala[Monto total],"fracaso",0,1)</f>
        <v>0.20338983050847459</v>
      </c>
      <c r="L1824" t="s">
        <v>607</v>
      </c>
    </row>
    <row r="1825" spans="1:12" x14ac:dyDescent="0.25">
      <c r="A1825">
        <v>738</v>
      </c>
      <c r="B1825">
        <v>15</v>
      </c>
      <c r="C1825" t="s">
        <v>155</v>
      </c>
      <c r="D1825" t="s">
        <v>636</v>
      </c>
      <c r="E1825">
        <v>15</v>
      </c>
      <c r="F1825">
        <v>26</v>
      </c>
      <c r="G1825">
        <v>2</v>
      </c>
      <c r="H1825">
        <v>59</v>
      </c>
      <c r="I1825">
        <f>Cocina[[#This Row],[Precio Unitario]]*Cocina[[#This Row],[Cantidad Ordenada]]</f>
        <v>52</v>
      </c>
      <c r="J1825">
        <f>(Cocina[[#This Row],[Precio Unitario]]-Cocina[[#This Row],[Costo Unitario]])*Cocina[[#This Row],[Cantidad Ordenada]]</f>
        <v>22</v>
      </c>
      <c r="K1825" s="4">
        <f>Cocina[[#This Row],[Ganancia neta]]/_xlfn.XLOOKUP(Cocina[[#This Row],[Número de Orden]],Sala[Número de Orden],Sala[Monto total],"fracaso",0,1)</f>
        <v>0.16417910447761194</v>
      </c>
      <c r="L1825" t="s">
        <v>607</v>
      </c>
    </row>
    <row r="1826" spans="1:12" x14ac:dyDescent="0.25">
      <c r="A1826">
        <v>738</v>
      </c>
      <c r="B1826">
        <v>15</v>
      </c>
      <c r="C1826" t="s">
        <v>42</v>
      </c>
      <c r="D1826" t="s">
        <v>626</v>
      </c>
      <c r="E1826">
        <v>16</v>
      </c>
      <c r="F1826">
        <v>28</v>
      </c>
      <c r="G1826">
        <v>1</v>
      </c>
      <c r="H1826">
        <v>15</v>
      </c>
      <c r="I1826">
        <f>Cocina[[#This Row],[Precio Unitario]]*Cocina[[#This Row],[Cantidad Ordenada]]</f>
        <v>28</v>
      </c>
      <c r="J1826">
        <f>(Cocina[[#This Row],[Precio Unitario]]-Cocina[[#This Row],[Costo Unitario]])*Cocina[[#This Row],[Cantidad Ordenada]]</f>
        <v>12</v>
      </c>
      <c r="K1826" s="4">
        <f>Cocina[[#This Row],[Ganancia neta]]/_xlfn.XLOOKUP(Cocina[[#This Row],[Número de Orden]],Sala[Número de Orden],Sala[Monto total],"fracaso",0,1)</f>
        <v>8.9552238805970144E-2</v>
      </c>
      <c r="L1826" t="s">
        <v>607</v>
      </c>
    </row>
    <row r="1827" spans="1:12" x14ac:dyDescent="0.25">
      <c r="A1827">
        <v>738</v>
      </c>
      <c r="B1827">
        <v>15</v>
      </c>
      <c r="C1827" t="s">
        <v>79</v>
      </c>
      <c r="D1827" t="s">
        <v>635</v>
      </c>
      <c r="E1827">
        <v>10</v>
      </c>
      <c r="F1827">
        <v>18</v>
      </c>
      <c r="G1827">
        <v>3</v>
      </c>
      <c r="H1827">
        <v>20</v>
      </c>
      <c r="I1827">
        <f>Cocina[[#This Row],[Precio Unitario]]*Cocina[[#This Row],[Cantidad Ordenada]]</f>
        <v>54</v>
      </c>
      <c r="J1827">
        <f>(Cocina[[#This Row],[Precio Unitario]]-Cocina[[#This Row],[Costo Unitario]])*Cocina[[#This Row],[Cantidad Ordenada]]</f>
        <v>24</v>
      </c>
      <c r="K1827" s="4">
        <f>Cocina[[#This Row],[Ganancia neta]]/_xlfn.XLOOKUP(Cocina[[#This Row],[Número de Orden]],Sala[Número de Orden],Sala[Monto total],"fracaso",0,1)</f>
        <v>0.17910447761194029</v>
      </c>
      <c r="L1827" t="s">
        <v>608</v>
      </c>
    </row>
    <row r="1828" spans="1:12" x14ac:dyDescent="0.25">
      <c r="A1828">
        <v>739</v>
      </c>
      <c r="B1828">
        <v>10</v>
      </c>
      <c r="C1828" t="s">
        <v>200</v>
      </c>
      <c r="D1828" t="s">
        <v>633</v>
      </c>
      <c r="E1828">
        <v>14</v>
      </c>
      <c r="F1828">
        <v>23</v>
      </c>
      <c r="G1828">
        <v>2</v>
      </c>
      <c r="H1828">
        <v>54</v>
      </c>
      <c r="I1828">
        <f>Cocina[[#This Row],[Precio Unitario]]*Cocina[[#This Row],[Cantidad Ordenada]]</f>
        <v>46</v>
      </c>
      <c r="J1828">
        <f>(Cocina[[#This Row],[Precio Unitario]]-Cocina[[#This Row],[Costo Unitario]])*Cocina[[#This Row],[Cantidad Ordenada]]</f>
        <v>18</v>
      </c>
      <c r="K1828" s="4">
        <f>Cocina[[#This Row],[Ganancia neta]]/_xlfn.XLOOKUP(Cocina[[#This Row],[Número de Orden]],Sala[Número de Orden],Sala[Monto total],"fracaso",0,1)</f>
        <v>0.39130434782608697</v>
      </c>
      <c r="L1828" t="s">
        <v>607</v>
      </c>
    </row>
    <row r="1829" spans="1:12" x14ac:dyDescent="0.25">
      <c r="A1829">
        <v>740</v>
      </c>
      <c r="B1829">
        <v>16</v>
      </c>
      <c r="C1829" t="s">
        <v>42</v>
      </c>
      <c r="D1829" t="s">
        <v>626</v>
      </c>
      <c r="E1829">
        <v>16</v>
      </c>
      <c r="F1829">
        <v>28</v>
      </c>
      <c r="G1829">
        <v>3</v>
      </c>
      <c r="H1829">
        <v>31</v>
      </c>
      <c r="I1829">
        <f>Cocina[[#This Row],[Precio Unitario]]*Cocina[[#This Row],[Cantidad Ordenada]]</f>
        <v>84</v>
      </c>
      <c r="J1829">
        <f>(Cocina[[#This Row],[Precio Unitario]]-Cocina[[#This Row],[Costo Unitario]])*Cocina[[#This Row],[Cantidad Ordenada]]</f>
        <v>36</v>
      </c>
      <c r="K1829" s="4">
        <f>Cocina[[#This Row],[Ganancia neta]]/_xlfn.XLOOKUP(Cocina[[#This Row],[Número de Orden]],Sala[Número de Orden],Sala[Monto total],"fracaso",0,1)</f>
        <v>0.12286689419795221</v>
      </c>
      <c r="L1829" t="s">
        <v>607</v>
      </c>
    </row>
    <row r="1830" spans="1:12" x14ac:dyDescent="0.25">
      <c r="A1830">
        <v>740</v>
      </c>
      <c r="B1830">
        <v>16</v>
      </c>
      <c r="C1830" t="s">
        <v>247</v>
      </c>
      <c r="D1830" t="s">
        <v>629</v>
      </c>
      <c r="E1830">
        <v>19</v>
      </c>
      <c r="F1830">
        <v>32</v>
      </c>
      <c r="G1830">
        <v>1</v>
      </c>
      <c r="H1830">
        <v>16</v>
      </c>
      <c r="I1830">
        <f>Cocina[[#This Row],[Precio Unitario]]*Cocina[[#This Row],[Cantidad Ordenada]]</f>
        <v>32</v>
      </c>
      <c r="J1830">
        <f>(Cocina[[#This Row],[Precio Unitario]]-Cocina[[#This Row],[Costo Unitario]])*Cocina[[#This Row],[Cantidad Ordenada]]</f>
        <v>13</v>
      </c>
      <c r="K1830" s="4">
        <f>Cocina[[#This Row],[Ganancia neta]]/_xlfn.XLOOKUP(Cocina[[#This Row],[Número de Orden]],Sala[Número de Orden],Sala[Monto total],"fracaso",0,1)</f>
        <v>4.4368600682593858E-2</v>
      </c>
      <c r="L1830" t="s">
        <v>608</v>
      </c>
    </row>
    <row r="1831" spans="1:12" x14ac:dyDescent="0.25">
      <c r="A1831">
        <v>740</v>
      </c>
      <c r="B1831">
        <v>16</v>
      </c>
      <c r="C1831" t="s">
        <v>73</v>
      </c>
      <c r="D1831" t="s">
        <v>623</v>
      </c>
      <c r="E1831">
        <v>22</v>
      </c>
      <c r="F1831">
        <v>36</v>
      </c>
      <c r="G1831">
        <v>3</v>
      </c>
      <c r="H1831">
        <v>45</v>
      </c>
      <c r="I1831">
        <f>Cocina[[#This Row],[Precio Unitario]]*Cocina[[#This Row],[Cantidad Ordenada]]</f>
        <v>108</v>
      </c>
      <c r="J1831">
        <f>(Cocina[[#This Row],[Precio Unitario]]-Cocina[[#This Row],[Costo Unitario]])*Cocina[[#This Row],[Cantidad Ordenada]]</f>
        <v>42</v>
      </c>
      <c r="K1831" s="4">
        <f>Cocina[[#This Row],[Ganancia neta]]/_xlfn.XLOOKUP(Cocina[[#This Row],[Número de Orden]],Sala[Número de Orden],Sala[Monto total],"fracaso",0,1)</f>
        <v>0.14334470989761092</v>
      </c>
      <c r="L1831" t="s">
        <v>608</v>
      </c>
    </row>
    <row r="1832" spans="1:12" x14ac:dyDescent="0.25">
      <c r="A1832">
        <v>740</v>
      </c>
      <c r="B1832">
        <v>16</v>
      </c>
      <c r="C1832" t="s">
        <v>200</v>
      </c>
      <c r="D1832" t="s">
        <v>633</v>
      </c>
      <c r="E1832">
        <v>14</v>
      </c>
      <c r="F1832">
        <v>23</v>
      </c>
      <c r="G1832">
        <v>3</v>
      </c>
      <c r="H1832">
        <v>21</v>
      </c>
      <c r="I1832">
        <f>Cocina[[#This Row],[Precio Unitario]]*Cocina[[#This Row],[Cantidad Ordenada]]</f>
        <v>69</v>
      </c>
      <c r="J1832">
        <f>(Cocina[[#This Row],[Precio Unitario]]-Cocina[[#This Row],[Costo Unitario]])*Cocina[[#This Row],[Cantidad Ordenada]]</f>
        <v>27</v>
      </c>
      <c r="K1832" s="4">
        <f>Cocina[[#This Row],[Ganancia neta]]/_xlfn.XLOOKUP(Cocina[[#This Row],[Número de Orden]],Sala[Número de Orden],Sala[Monto total],"fracaso",0,1)</f>
        <v>9.2150170648464161E-2</v>
      </c>
      <c r="L1832" t="s">
        <v>608</v>
      </c>
    </row>
    <row r="1833" spans="1:12" x14ac:dyDescent="0.25">
      <c r="A1833">
        <v>741</v>
      </c>
      <c r="B1833">
        <v>14</v>
      </c>
      <c r="C1833" t="s">
        <v>158</v>
      </c>
      <c r="D1833" t="s">
        <v>617</v>
      </c>
      <c r="E1833">
        <v>14</v>
      </c>
      <c r="F1833">
        <v>24</v>
      </c>
      <c r="G1833">
        <v>3</v>
      </c>
      <c r="H1833">
        <v>52</v>
      </c>
      <c r="I1833">
        <f>Cocina[[#This Row],[Precio Unitario]]*Cocina[[#This Row],[Cantidad Ordenada]]</f>
        <v>72</v>
      </c>
      <c r="J1833">
        <f>(Cocina[[#This Row],[Precio Unitario]]-Cocina[[#This Row],[Costo Unitario]])*Cocina[[#This Row],[Cantidad Ordenada]]</f>
        <v>30</v>
      </c>
      <c r="K1833" s="4">
        <f>Cocina[[#This Row],[Ganancia neta]]/_xlfn.XLOOKUP(Cocina[[#This Row],[Número de Orden]],Sala[Número de Orden],Sala[Monto total],"fracaso",0,1)</f>
        <v>0.10526315789473684</v>
      </c>
      <c r="L1833" t="s">
        <v>608</v>
      </c>
    </row>
    <row r="1834" spans="1:12" x14ac:dyDescent="0.25">
      <c r="A1834">
        <v>741</v>
      </c>
      <c r="B1834">
        <v>14</v>
      </c>
      <c r="C1834" t="s">
        <v>38</v>
      </c>
      <c r="D1834" t="s">
        <v>624</v>
      </c>
      <c r="E1834">
        <v>17</v>
      </c>
      <c r="F1834">
        <v>29</v>
      </c>
      <c r="G1834">
        <v>2</v>
      </c>
      <c r="H1834">
        <v>40</v>
      </c>
      <c r="I1834">
        <f>Cocina[[#This Row],[Precio Unitario]]*Cocina[[#This Row],[Cantidad Ordenada]]</f>
        <v>58</v>
      </c>
      <c r="J1834">
        <f>(Cocina[[#This Row],[Precio Unitario]]-Cocina[[#This Row],[Costo Unitario]])*Cocina[[#This Row],[Cantidad Ordenada]]</f>
        <v>24</v>
      </c>
      <c r="K1834" s="4">
        <f>Cocina[[#This Row],[Ganancia neta]]/_xlfn.XLOOKUP(Cocina[[#This Row],[Número de Orden]],Sala[Número de Orden],Sala[Monto total],"fracaso",0,1)</f>
        <v>8.4210526315789472E-2</v>
      </c>
      <c r="L1834" t="s">
        <v>607</v>
      </c>
    </row>
    <row r="1835" spans="1:12" x14ac:dyDescent="0.25">
      <c r="A1835">
        <v>741</v>
      </c>
      <c r="B1835">
        <v>14</v>
      </c>
      <c r="C1835" t="s">
        <v>261</v>
      </c>
      <c r="D1835" t="s">
        <v>625</v>
      </c>
      <c r="E1835">
        <v>20</v>
      </c>
      <c r="F1835">
        <v>33</v>
      </c>
      <c r="G1835">
        <v>3</v>
      </c>
      <c r="H1835">
        <v>39</v>
      </c>
      <c r="I1835">
        <f>Cocina[[#This Row],[Precio Unitario]]*Cocina[[#This Row],[Cantidad Ordenada]]</f>
        <v>99</v>
      </c>
      <c r="J1835">
        <f>(Cocina[[#This Row],[Precio Unitario]]-Cocina[[#This Row],[Costo Unitario]])*Cocina[[#This Row],[Cantidad Ordenada]]</f>
        <v>39</v>
      </c>
      <c r="K1835" s="4">
        <f>Cocina[[#This Row],[Ganancia neta]]/_xlfn.XLOOKUP(Cocina[[#This Row],[Número de Orden]],Sala[Número de Orden],Sala[Monto total],"fracaso",0,1)</f>
        <v>0.1368421052631579</v>
      </c>
      <c r="L1835" t="s">
        <v>608</v>
      </c>
    </row>
    <row r="1836" spans="1:12" x14ac:dyDescent="0.25">
      <c r="A1836">
        <v>741</v>
      </c>
      <c r="B1836">
        <v>14</v>
      </c>
      <c r="C1836" t="s">
        <v>42</v>
      </c>
      <c r="D1836" t="s">
        <v>626</v>
      </c>
      <c r="E1836">
        <v>16</v>
      </c>
      <c r="F1836">
        <v>28</v>
      </c>
      <c r="G1836">
        <v>2</v>
      </c>
      <c r="H1836">
        <v>34</v>
      </c>
      <c r="I1836">
        <f>Cocina[[#This Row],[Precio Unitario]]*Cocina[[#This Row],[Cantidad Ordenada]]</f>
        <v>56</v>
      </c>
      <c r="J1836">
        <f>(Cocina[[#This Row],[Precio Unitario]]-Cocina[[#This Row],[Costo Unitario]])*Cocina[[#This Row],[Cantidad Ordenada]]</f>
        <v>24</v>
      </c>
      <c r="K1836" s="4">
        <f>Cocina[[#This Row],[Ganancia neta]]/_xlfn.XLOOKUP(Cocina[[#This Row],[Número de Orden]],Sala[Número de Orden],Sala[Monto total],"fracaso",0,1)</f>
        <v>8.4210526315789472E-2</v>
      </c>
      <c r="L1836" t="s">
        <v>608</v>
      </c>
    </row>
    <row r="1837" spans="1:12" x14ac:dyDescent="0.25">
      <c r="A1837">
        <v>742</v>
      </c>
      <c r="B1837">
        <v>20</v>
      </c>
      <c r="C1837" t="s">
        <v>116</v>
      </c>
      <c r="D1837" t="s">
        <v>620</v>
      </c>
      <c r="E1837">
        <v>19</v>
      </c>
      <c r="F1837">
        <v>31</v>
      </c>
      <c r="G1837">
        <v>1</v>
      </c>
      <c r="H1837">
        <v>41</v>
      </c>
      <c r="I1837">
        <f>Cocina[[#This Row],[Precio Unitario]]*Cocina[[#This Row],[Cantidad Ordenada]]</f>
        <v>31</v>
      </c>
      <c r="J1837">
        <f>(Cocina[[#This Row],[Precio Unitario]]-Cocina[[#This Row],[Costo Unitario]])*Cocina[[#This Row],[Cantidad Ordenada]]</f>
        <v>12</v>
      </c>
      <c r="K1837" s="4">
        <f>Cocina[[#This Row],[Ganancia neta]]/_xlfn.XLOOKUP(Cocina[[#This Row],[Número de Orden]],Sala[Número de Orden],Sala[Monto total],"fracaso",0,1)</f>
        <v>7.2289156626506021E-2</v>
      </c>
      <c r="L1837" t="s">
        <v>608</v>
      </c>
    </row>
    <row r="1838" spans="1:12" x14ac:dyDescent="0.25">
      <c r="A1838">
        <v>742</v>
      </c>
      <c r="B1838">
        <v>20</v>
      </c>
      <c r="C1838" t="s">
        <v>68</v>
      </c>
      <c r="D1838" t="s">
        <v>619</v>
      </c>
      <c r="E1838">
        <v>18</v>
      </c>
      <c r="F1838">
        <v>30</v>
      </c>
      <c r="G1838">
        <v>3</v>
      </c>
      <c r="H1838">
        <v>43</v>
      </c>
      <c r="I1838">
        <f>Cocina[[#This Row],[Precio Unitario]]*Cocina[[#This Row],[Cantidad Ordenada]]</f>
        <v>90</v>
      </c>
      <c r="J1838">
        <f>(Cocina[[#This Row],[Precio Unitario]]-Cocina[[#This Row],[Costo Unitario]])*Cocina[[#This Row],[Cantidad Ordenada]]</f>
        <v>36</v>
      </c>
      <c r="K1838" s="4">
        <f>Cocina[[#This Row],[Ganancia neta]]/_xlfn.XLOOKUP(Cocina[[#This Row],[Número de Orden]],Sala[Número de Orden],Sala[Monto total],"fracaso",0,1)</f>
        <v>0.21686746987951808</v>
      </c>
      <c r="L1838" t="s">
        <v>607</v>
      </c>
    </row>
    <row r="1839" spans="1:12" x14ac:dyDescent="0.25">
      <c r="A1839">
        <v>742</v>
      </c>
      <c r="B1839">
        <v>20</v>
      </c>
      <c r="C1839" t="s">
        <v>155</v>
      </c>
      <c r="D1839" t="s">
        <v>636</v>
      </c>
      <c r="E1839">
        <v>15</v>
      </c>
      <c r="F1839">
        <v>26</v>
      </c>
      <c r="G1839">
        <v>1</v>
      </c>
      <c r="H1839">
        <v>26</v>
      </c>
      <c r="I1839">
        <f>Cocina[[#This Row],[Precio Unitario]]*Cocina[[#This Row],[Cantidad Ordenada]]</f>
        <v>26</v>
      </c>
      <c r="J1839">
        <f>(Cocina[[#This Row],[Precio Unitario]]-Cocina[[#This Row],[Costo Unitario]])*Cocina[[#This Row],[Cantidad Ordenada]]</f>
        <v>11</v>
      </c>
      <c r="K1839" s="4">
        <f>Cocina[[#This Row],[Ganancia neta]]/_xlfn.XLOOKUP(Cocina[[#This Row],[Número de Orden]],Sala[Número de Orden],Sala[Monto total],"fracaso",0,1)</f>
        <v>6.6265060240963861E-2</v>
      </c>
      <c r="L1839" t="s">
        <v>608</v>
      </c>
    </row>
    <row r="1840" spans="1:12" x14ac:dyDescent="0.25">
      <c r="A1840">
        <v>742</v>
      </c>
      <c r="B1840">
        <v>20</v>
      </c>
      <c r="C1840" t="s">
        <v>112</v>
      </c>
      <c r="D1840" t="s">
        <v>627</v>
      </c>
      <c r="E1840">
        <v>11</v>
      </c>
      <c r="F1840">
        <v>19</v>
      </c>
      <c r="G1840">
        <v>1</v>
      </c>
      <c r="H1840">
        <v>35</v>
      </c>
      <c r="I1840">
        <f>Cocina[[#This Row],[Precio Unitario]]*Cocina[[#This Row],[Cantidad Ordenada]]</f>
        <v>19</v>
      </c>
      <c r="J1840">
        <f>(Cocina[[#This Row],[Precio Unitario]]-Cocina[[#This Row],[Costo Unitario]])*Cocina[[#This Row],[Cantidad Ordenada]]</f>
        <v>8</v>
      </c>
      <c r="K1840" s="4">
        <f>Cocina[[#This Row],[Ganancia neta]]/_xlfn.XLOOKUP(Cocina[[#This Row],[Número de Orden]],Sala[Número de Orden],Sala[Monto total],"fracaso",0,1)</f>
        <v>4.8192771084337352E-2</v>
      </c>
      <c r="L1840" t="s">
        <v>607</v>
      </c>
    </row>
    <row r="1841" spans="1:12" x14ac:dyDescent="0.25">
      <c r="A1841">
        <v>743</v>
      </c>
      <c r="B1841">
        <v>19</v>
      </c>
      <c r="C1841" t="s">
        <v>155</v>
      </c>
      <c r="D1841" t="s">
        <v>636</v>
      </c>
      <c r="E1841">
        <v>15</v>
      </c>
      <c r="F1841">
        <v>26</v>
      </c>
      <c r="G1841">
        <v>2</v>
      </c>
      <c r="H1841">
        <v>59</v>
      </c>
      <c r="I1841">
        <f>Cocina[[#This Row],[Precio Unitario]]*Cocina[[#This Row],[Cantidad Ordenada]]</f>
        <v>52</v>
      </c>
      <c r="J1841">
        <f>(Cocina[[#This Row],[Precio Unitario]]-Cocina[[#This Row],[Costo Unitario]])*Cocina[[#This Row],[Cantidad Ordenada]]</f>
        <v>22</v>
      </c>
      <c r="K1841" s="4">
        <f>Cocina[[#This Row],[Ganancia neta]]/_xlfn.XLOOKUP(Cocina[[#This Row],[Número de Orden]],Sala[Número de Orden],Sala[Monto total],"fracaso",0,1)</f>
        <v>0.16417910447761194</v>
      </c>
      <c r="L1841" t="s">
        <v>608</v>
      </c>
    </row>
    <row r="1842" spans="1:12" x14ac:dyDescent="0.25">
      <c r="A1842">
        <v>743</v>
      </c>
      <c r="B1842">
        <v>19</v>
      </c>
      <c r="C1842" t="s">
        <v>79</v>
      </c>
      <c r="D1842" t="s">
        <v>635</v>
      </c>
      <c r="E1842">
        <v>10</v>
      </c>
      <c r="F1842">
        <v>18</v>
      </c>
      <c r="G1842">
        <v>2</v>
      </c>
      <c r="H1842">
        <v>41</v>
      </c>
      <c r="I1842">
        <f>Cocina[[#This Row],[Precio Unitario]]*Cocina[[#This Row],[Cantidad Ordenada]]</f>
        <v>36</v>
      </c>
      <c r="J1842">
        <f>(Cocina[[#This Row],[Precio Unitario]]-Cocina[[#This Row],[Costo Unitario]])*Cocina[[#This Row],[Cantidad Ordenada]]</f>
        <v>16</v>
      </c>
      <c r="K1842" s="4">
        <f>Cocina[[#This Row],[Ganancia neta]]/_xlfn.XLOOKUP(Cocina[[#This Row],[Número de Orden]],Sala[Número de Orden],Sala[Monto total],"fracaso",0,1)</f>
        <v>0.11940298507462686</v>
      </c>
      <c r="L1842" t="s">
        <v>607</v>
      </c>
    </row>
    <row r="1843" spans="1:12" x14ac:dyDescent="0.25">
      <c r="A1843">
        <v>743</v>
      </c>
      <c r="B1843">
        <v>19</v>
      </c>
      <c r="C1843" t="s">
        <v>200</v>
      </c>
      <c r="D1843" t="s">
        <v>633</v>
      </c>
      <c r="E1843">
        <v>14</v>
      </c>
      <c r="F1843">
        <v>23</v>
      </c>
      <c r="G1843">
        <v>2</v>
      </c>
      <c r="H1843">
        <v>43</v>
      </c>
      <c r="I1843">
        <f>Cocina[[#This Row],[Precio Unitario]]*Cocina[[#This Row],[Cantidad Ordenada]]</f>
        <v>46</v>
      </c>
      <c r="J1843">
        <f>(Cocina[[#This Row],[Precio Unitario]]-Cocina[[#This Row],[Costo Unitario]])*Cocina[[#This Row],[Cantidad Ordenada]]</f>
        <v>18</v>
      </c>
      <c r="K1843" s="4">
        <f>Cocina[[#This Row],[Ganancia neta]]/_xlfn.XLOOKUP(Cocina[[#This Row],[Número de Orden]],Sala[Número de Orden],Sala[Monto total],"fracaso",0,1)</f>
        <v>0.13432835820895522</v>
      </c>
      <c r="L1843" t="s">
        <v>608</v>
      </c>
    </row>
    <row r="1844" spans="1:12" x14ac:dyDescent="0.25">
      <c r="A1844">
        <v>744</v>
      </c>
      <c r="B1844">
        <v>11</v>
      </c>
      <c r="C1844" t="s">
        <v>79</v>
      </c>
      <c r="D1844" t="s">
        <v>635</v>
      </c>
      <c r="E1844">
        <v>10</v>
      </c>
      <c r="F1844">
        <v>18</v>
      </c>
      <c r="G1844">
        <v>1</v>
      </c>
      <c r="H1844">
        <v>57</v>
      </c>
      <c r="I1844">
        <f>Cocina[[#This Row],[Precio Unitario]]*Cocina[[#This Row],[Cantidad Ordenada]]</f>
        <v>18</v>
      </c>
      <c r="J1844">
        <f>(Cocina[[#This Row],[Precio Unitario]]-Cocina[[#This Row],[Costo Unitario]])*Cocina[[#This Row],[Cantidad Ordenada]]</f>
        <v>8</v>
      </c>
      <c r="K1844" s="4">
        <f>Cocina[[#This Row],[Ganancia neta]]/_xlfn.XLOOKUP(Cocina[[#This Row],[Número de Orden]],Sala[Número de Orden],Sala[Monto total],"fracaso",0,1)</f>
        <v>0.10526315789473684</v>
      </c>
      <c r="L1844" t="s">
        <v>607</v>
      </c>
    </row>
    <row r="1845" spans="1:12" x14ac:dyDescent="0.25">
      <c r="A1845">
        <v>744</v>
      </c>
      <c r="B1845">
        <v>11</v>
      </c>
      <c r="C1845" t="s">
        <v>38</v>
      </c>
      <c r="D1845" t="s">
        <v>624</v>
      </c>
      <c r="E1845">
        <v>17</v>
      </c>
      <c r="F1845">
        <v>29</v>
      </c>
      <c r="G1845">
        <v>2</v>
      </c>
      <c r="H1845">
        <v>10</v>
      </c>
      <c r="I1845">
        <f>Cocina[[#This Row],[Precio Unitario]]*Cocina[[#This Row],[Cantidad Ordenada]]</f>
        <v>58</v>
      </c>
      <c r="J1845">
        <f>(Cocina[[#This Row],[Precio Unitario]]-Cocina[[#This Row],[Costo Unitario]])*Cocina[[#This Row],[Cantidad Ordenada]]</f>
        <v>24</v>
      </c>
      <c r="K1845" s="4">
        <f>Cocina[[#This Row],[Ganancia neta]]/_xlfn.XLOOKUP(Cocina[[#This Row],[Número de Orden]],Sala[Número de Orden],Sala[Monto total],"fracaso",0,1)</f>
        <v>0.31578947368421051</v>
      </c>
      <c r="L1845" t="s">
        <v>607</v>
      </c>
    </row>
    <row r="1846" spans="1:12" x14ac:dyDescent="0.25">
      <c r="A1846">
        <v>745</v>
      </c>
      <c r="B1846">
        <v>3</v>
      </c>
      <c r="C1846" t="s">
        <v>26</v>
      </c>
      <c r="D1846" t="s">
        <v>628</v>
      </c>
      <c r="E1846">
        <v>21</v>
      </c>
      <c r="F1846">
        <v>35</v>
      </c>
      <c r="G1846">
        <v>3</v>
      </c>
      <c r="H1846">
        <v>34</v>
      </c>
      <c r="I1846">
        <f>Cocina[[#This Row],[Precio Unitario]]*Cocina[[#This Row],[Cantidad Ordenada]]</f>
        <v>105</v>
      </c>
      <c r="J1846">
        <f>(Cocina[[#This Row],[Precio Unitario]]-Cocina[[#This Row],[Costo Unitario]])*Cocina[[#This Row],[Cantidad Ordenada]]</f>
        <v>42</v>
      </c>
      <c r="K1846" s="4">
        <f>Cocina[[#This Row],[Ganancia neta]]/_xlfn.XLOOKUP(Cocina[[#This Row],[Número de Orden]],Sala[Número de Orden],Sala[Monto total],"fracaso",0,1)</f>
        <v>0.14788732394366197</v>
      </c>
      <c r="L1846" t="s">
        <v>607</v>
      </c>
    </row>
    <row r="1847" spans="1:12" x14ac:dyDescent="0.25">
      <c r="A1847">
        <v>745</v>
      </c>
      <c r="B1847">
        <v>3</v>
      </c>
      <c r="C1847" t="s">
        <v>158</v>
      </c>
      <c r="D1847" t="s">
        <v>617</v>
      </c>
      <c r="E1847">
        <v>14</v>
      </c>
      <c r="F1847">
        <v>24</v>
      </c>
      <c r="G1847">
        <v>2</v>
      </c>
      <c r="H1847">
        <v>9</v>
      </c>
      <c r="I1847">
        <f>Cocina[[#This Row],[Precio Unitario]]*Cocina[[#This Row],[Cantidad Ordenada]]</f>
        <v>48</v>
      </c>
      <c r="J1847">
        <f>(Cocina[[#This Row],[Precio Unitario]]-Cocina[[#This Row],[Costo Unitario]])*Cocina[[#This Row],[Cantidad Ordenada]]</f>
        <v>20</v>
      </c>
      <c r="K1847" s="4">
        <f>Cocina[[#This Row],[Ganancia neta]]/_xlfn.XLOOKUP(Cocina[[#This Row],[Número de Orden]],Sala[Número de Orden],Sala[Monto total],"fracaso",0,1)</f>
        <v>7.0422535211267609E-2</v>
      </c>
      <c r="L1847" t="s">
        <v>607</v>
      </c>
    </row>
    <row r="1848" spans="1:12" x14ac:dyDescent="0.25">
      <c r="A1848">
        <v>745</v>
      </c>
      <c r="B1848">
        <v>3</v>
      </c>
      <c r="C1848" t="s">
        <v>122</v>
      </c>
      <c r="D1848" t="s">
        <v>637</v>
      </c>
      <c r="E1848">
        <v>15</v>
      </c>
      <c r="F1848">
        <v>25</v>
      </c>
      <c r="G1848">
        <v>2</v>
      </c>
      <c r="H1848">
        <v>23</v>
      </c>
      <c r="I1848">
        <f>Cocina[[#This Row],[Precio Unitario]]*Cocina[[#This Row],[Cantidad Ordenada]]</f>
        <v>50</v>
      </c>
      <c r="J1848">
        <f>(Cocina[[#This Row],[Precio Unitario]]-Cocina[[#This Row],[Costo Unitario]])*Cocina[[#This Row],[Cantidad Ordenada]]</f>
        <v>20</v>
      </c>
      <c r="K1848" s="4">
        <f>Cocina[[#This Row],[Ganancia neta]]/_xlfn.XLOOKUP(Cocina[[#This Row],[Número de Orden]],Sala[Número de Orden],Sala[Monto total],"fracaso",0,1)</f>
        <v>7.0422535211267609E-2</v>
      </c>
      <c r="L1848" t="s">
        <v>607</v>
      </c>
    </row>
    <row r="1849" spans="1:12" x14ac:dyDescent="0.25">
      <c r="A1849">
        <v>745</v>
      </c>
      <c r="B1849">
        <v>3</v>
      </c>
      <c r="C1849" t="s">
        <v>106</v>
      </c>
      <c r="D1849" t="s">
        <v>621</v>
      </c>
      <c r="E1849">
        <v>16</v>
      </c>
      <c r="F1849">
        <v>27</v>
      </c>
      <c r="G1849">
        <v>3</v>
      </c>
      <c r="H1849">
        <v>7</v>
      </c>
      <c r="I1849">
        <f>Cocina[[#This Row],[Precio Unitario]]*Cocina[[#This Row],[Cantidad Ordenada]]</f>
        <v>81</v>
      </c>
      <c r="J1849">
        <f>(Cocina[[#This Row],[Precio Unitario]]-Cocina[[#This Row],[Costo Unitario]])*Cocina[[#This Row],[Cantidad Ordenada]]</f>
        <v>33</v>
      </c>
      <c r="K1849" s="4">
        <f>Cocina[[#This Row],[Ganancia neta]]/_xlfn.XLOOKUP(Cocina[[#This Row],[Número de Orden]],Sala[Número de Orden],Sala[Monto total],"fracaso",0,1)</f>
        <v>0.11619718309859155</v>
      </c>
      <c r="L1849" t="s">
        <v>608</v>
      </c>
    </row>
    <row r="1850" spans="1:12" x14ac:dyDescent="0.25">
      <c r="A1850">
        <v>746</v>
      </c>
      <c r="B1850">
        <v>13</v>
      </c>
      <c r="C1850" t="s">
        <v>26</v>
      </c>
      <c r="D1850" t="s">
        <v>628</v>
      </c>
      <c r="E1850">
        <v>21</v>
      </c>
      <c r="F1850">
        <v>35</v>
      </c>
      <c r="G1850">
        <v>3</v>
      </c>
      <c r="H1850">
        <v>34</v>
      </c>
      <c r="I1850">
        <f>Cocina[[#This Row],[Precio Unitario]]*Cocina[[#This Row],[Cantidad Ordenada]]</f>
        <v>105</v>
      </c>
      <c r="J1850">
        <f>(Cocina[[#This Row],[Precio Unitario]]-Cocina[[#This Row],[Costo Unitario]])*Cocina[[#This Row],[Cantidad Ordenada]]</f>
        <v>42</v>
      </c>
      <c r="K1850" s="4">
        <f>Cocina[[#This Row],[Ganancia neta]]/_xlfn.XLOOKUP(Cocina[[#This Row],[Número de Orden]],Sala[Número de Orden],Sala[Monto total],"fracaso",0,1)</f>
        <v>0.20895522388059701</v>
      </c>
      <c r="L1850" t="s">
        <v>607</v>
      </c>
    </row>
    <row r="1851" spans="1:12" x14ac:dyDescent="0.25">
      <c r="A1851">
        <v>746</v>
      </c>
      <c r="B1851">
        <v>13</v>
      </c>
      <c r="C1851" t="s">
        <v>247</v>
      </c>
      <c r="D1851" t="s">
        <v>629</v>
      </c>
      <c r="E1851">
        <v>19</v>
      </c>
      <c r="F1851">
        <v>32</v>
      </c>
      <c r="G1851">
        <v>3</v>
      </c>
      <c r="H1851">
        <v>43</v>
      </c>
      <c r="I1851">
        <f>Cocina[[#This Row],[Precio Unitario]]*Cocina[[#This Row],[Cantidad Ordenada]]</f>
        <v>96</v>
      </c>
      <c r="J1851">
        <f>(Cocina[[#This Row],[Precio Unitario]]-Cocina[[#This Row],[Costo Unitario]])*Cocina[[#This Row],[Cantidad Ordenada]]</f>
        <v>39</v>
      </c>
      <c r="K1851" s="4">
        <f>Cocina[[#This Row],[Ganancia neta]]/_xlfn.XLOOKUP(Cocina[[#This Row],[Número de Orden]],Sala[Número de Orden],Sala[Monto total],"fracaso",0,1)</f>
        <v>0.19402985074626866</v>
      </c>
      <c r="L1851" t="s">
        <v>607</v>
      </c>
    </row>
    <row r="1852" spans="1:12" x14ac:dyDescent="0.25">
      <c r="A1852">
        <v>747</v>
      </c>
      <c r="B1852">
        <v>16</v>
      </c>
      <c r="C1852" t="s">
        <v>122</v>
      </c>
      <c r="D1852" t="s">
        <v>637</v>
      </c>
      <c r="E1852">
        <v>15</v>
      </c>
      <c r="F1852">
        <v>25</v>
      </c>
      <c r="G1852">
        <v>1</v>
      </c>
      <c r="H1852">
        <v>28</v>
      </c>
      <c r="I1852">
        <f>Cocina[[#This Row],[Precio Unitario]]*Cocina[[#This Row],[Cantidad Ordenada]]</f>
        <v>25</v>
      </c>
      <c r="J1852">
        <f>(Cocina[[#This Row],[Precio Unitario]]-Cocina[[#This Row],[Costo Unitario]])*Cocina[[#This Row],[Cantidad Ordenada]]</f>
        <v>10</v>
      </c>
      <c r="K1852" s="4">
        <f>Cocina[[#This Row],[Ganancia neta]]/_xlfn.XLOOKUP(Cocina[[#This Row],[Número de Orden]],Sala[Número de Orden],Sala[Monto total],"fracaso",0,1)</f>
        <v>0.4</v>
      </c>
      <c r="L1852" t="s">
        <v>607</v>
      </c>
    </row>
    <row r="1853" spans="1:12" x14ac:dyDescent="0.25">
      <c r="A1853">
        <v>748</v>
      </c>
      <c r="B1853">
        <v>2</v>
      </c>
      <c r="C1853" t="s">
        <v>247</v>
      </c>
      <c r="D1853" t="s">
        <v>629</v>
      </c>
      <c r="E1853">
        <v>19</v>
      </c>
      <c r="F1853">
        <v>32</v>
      </c>
      <c r="G1853">
        <v>1</v>
      </c>
      <c r="H1853">
        <v>5</v>
      </c>
      <c r="I1853">
        <f>Cocina[[#This Row],[Precio Unitario]]*Cocina[[#This Row],[Cantidad Ordenada]]</f>
        <v>32</v>
      </c>
      <c r="J1853">
        <f>(Cocina[[#This Row],[Precio Unitario]]-Cocina[[#This Row],[Costo Unitario]])*Cocina[[#This Row],[Cantidad Ordenada]]</f>
        <v>13</v>
      </c>
      <c r="K1853" s="4">
        <f>Cocina[[#This Row],[Ganancia neta]]/_xlfn.XLOOKUP(Cocina[[#This Row],[Número de Orden]],Sala[Número de Orden],Sala[Monto total],"fracaso",0,1)</f>
        <v>0.11818181818181818</v>
      </c>
      <c r="L1853" t="s">
        <v>608</v>
      </c>
    </row>
    <row r="1854" spans="1:12" x14ac:dyDescent="0.25">
      <c r="A1854">
        <v>748</v>
      </c>
      <c r="B1854">
        <v>2</v>
      </c>
      <c r="C1854" t="s">
        <v>155</v>
      </c>
      <c r="D1854" t="s">
        <v>636</v>
      </c>
      <c r="E1854">
        <v>15</v>
      </c>
      <c r="F1854">
        <v>26</v>
      </c>
      <c r="G1854">
        <v>3</v>
      </c>
      <c r="H1854">
        <v>32</v>
      </c>
      <c r="I1854">
        <f>Cocina[[#This Row],[Precio Unitario]]*Cocina[[#This Row],[Cantidad Ordenada]]</f>
        <v>78</v>
      </c>
      <c r="J1854">
        <f>(Cocina[[#This Row],[Precio Unitario]]-Cocina[[#This Row],[Costo Unitario]])*Cocina[[#This Row],[Cantidad Ordenada]]</f>
        <v>33</v>
      </c>
      <c r="K1854" s="4">
        <f>Cocina[[#This Row],[Ganancia neta]]/_xlfn.XLOOKUP(Cocina[[#This Row],[Número de Orden]],Sala[Número de Orden],Sala[Monto total],"fracaso",0,1)</f>
        <v>0.3</v>
      </c>
      <c r="L1854" t="s">
        <v>607</v>
      </c>
    </row>
    <row r="1855" spans="1:12" x14ac:dyDescent="0.25">
      <c r="A1855">
        <v>749</v>
      </c>
      <c r="B1855">
        <v>1</v>
      </c>
      <c r="C1855" t="s">
        <v>26</v>
      </c>
      <c r="D1855" t="s">
        <v>628</v>
      </c>
      <c r="E1855">
        <v>21</v>
      </c>
      <c r="F1855">
        <v>35</v>
      </c>
      <c r="G1855">
        <v>2</v>
      </c>
      <c r="H1855">
        <v>8</v>
      </c>
      <c r="I1855">
        <f>Cocina[[#This Row],[Precio Unitario]]*Cocina[[#This Row],[Cantidad Ordenada]]</f>
        <v>70</v>
      </c>
      <c r="J1855">
        <f>(Cocina[[#This Row],[Precio Unitario]]-Cocina[[#This Row],[Costo Unitario]])*Cocina[[#This Row],[Cantidad Ordenada]]</f>
        <v>28</v>
      </c>
      <c r="K1855" s="4">
        <f>Cocina[[#This Row],[Ganancia neta]]/_xlfn.XLOOKUP(Cocina[[#This Row],[Número de Orden]],Sala[Número de Orden],Sala[Monto total],"fracaso",0,1)</f>
        <v>0.4</v>
      </c>
      <c r="L1855" t="s">
        <v>607</v>
      </c>
    </row>
    <row r="1856" spans="1:12" x14ac:dyDescent="0.25">
      <c r="A1856">
        <v>750</v>
      </c>
      <c r="B1856">
        <v>6</v>
      </c>
      <c r="C1856" t="s">
        <v>116</v>
      </c>
      <c r="D1856" t="s">
        <v>620</v>
      </c>
      <c r="E1856">
        <v>19</v>
      </c>
      <c r="F1856">
        <v>31</v>
      </c>
      <c r="G1856">
        <v>3</v>
      </c>
      <c r="H1856">
        <v>47</v>
      </c>
      <c r="I1856">
        <f>Cocina[[#This Row],[Precio Unitario]]*Cocina[[#This Row],[Cantidad Ordenada]]</f>
        <v>93</v>
      </c>
      <c r="J1856">
        <f>(Cocina[[#This Row],[Precio Unitario]]-Cocina[[#This Row],[Costo Unitario]])*Cocina[[#This Row],[Cantidad Ordenada]]</f>
        <v>36</v>
      </c>
      <c r="K1856" s="4">
        <f>Cocina[[#This Row],[Ganancia neta]]/_xlfn.XLOOKUP(Cocina[[#This Row],[Número de Orden]],Sala[Número de Orden],Sala[Monto total],"fracaso",0,1)</f>
        <v>0.30252100840336132</v>
      </c>
      <c r="L1856" t="s">
        <v>607</v>
      </c>
    </row>
    <row r="1857" spans="1:12" x14ac:dyDescent="0.25">
      <c r="A1857">
        <v>750</v>
      </c>
      <c r="B1857">
        <v>6</v>
      </c>
      <c r="C1857" t="s">
        <v>155</v>
      </c>
      <c r="D1857" t="s">
        <v>636</v>
      </c>
      <c r="E1857">
        <v>15</v>
      </c>
      <c r="F1857">
        <v>26</v>
      </c>
      <c r="G1857">
        <v>1</v>
      </c>
      <c r="H1857">
        <v>39</v>
      </c>
      <c r="I1857">
        <f>Cocina[[#This Row],[Precio Unitario]]*Cocina[[#This Row],[Cantidad Ordenada]]</f>
        <v>26</v>
      </c>
      <c r="J1857">
        <f>(Cocina[[#This Row],[Precio Unitario]]-Cocina[[#This Row],[Costo Unitario]])*Cocina[[#This Row],[Cantidad Ordenada]]</f>
        <v>11</v>
      </c>
      <c r="K1857" s="4">
        <f>Cocina[[#This Row],[Ganancia neta]]/_xlfn.XLOOKUP(Cocina[[#This Row],[Número de Orden]],Sala[Número de Orden],Sala[Monto total],"fracaso",0,1)</f>
        <v>9.2436974789915971E-2</v>
      </c>
      <c r="L1857" t="s">
        <v>607</v>
      </c>
    </row>
    <row r="1858" spans="1:12" x14ac:dyDescent="0.25">
      <c r="A1858">
        <v>751</v>
      </c>
      <c r="B1858">
        <v>17</v>
      </c>
      <c r="C1858" t="s">
        <v>38</v>
      </c>
      <c r="D1858" t="s">
        <v>624</v>
      </c>
      <c r="E1858">
        <v>17</v>
      </c>
      <c r="F1858">
        <v>29</v>
      </c>
      <c r="G1858">
        <v>1</v>
      </c>
      <c r="H1858">
        <v>37</v>
      </c>
      <c r="I1858">
        <f>Cocina[[#This Row],[Precio Unitario]]*Cocina[[#This Row],[Cantidad Ordenada]]</f>
        <v>29</v>
      </c>
      <c r="J1858">
        <f>(Cocina[[#This Row],[Precio Unitario]]-Cocina[[#This Row],[Costo Unitario]])*Cocina[[#This Row],[Cantidad Ordenada]]</f>
        <v>12</v>
      </c>
      <c r="K1858" s="4">
        <f>Cocina[[#This Row],[Ganancia neta]]/_xlfn.XLOOKUP(Cocina[[#This Row],[Número de Orden]],Sala[Número de Orden],Sala[Monto total],"fracaso",0,1)</f>
        <v>7.0588235294117646E-2</v>
      </c>
      <c r="L1858" t="s">
        <v>607</v>
      </c>
    </row>
    <row r="1859" spans="1:12" x14ac:dyDescent="0.25">
      <c r="A1859">
        <v>751</v>
      </c>
      <c r="B1859">
        <v>17</v>
      </c>
      <c r="C1859" t="s">
        <v>122</v>
      </c>
      <c r="D1859" t="s">
        <v>637</v>
      </c>
      <c r="E1859">
        <v>15</v>
      </c>
      <c r="F1859">
        <v>25</v>
      </c>
      <c r="G1859">
        <v>3</v>
      </c>
      <c r="H1859">
        <v>31</v>
      </c>
      <c r="I1859">
        <f>Cocina[[#This Row],[Precio Unitario]]*Cocina[[#This Row],[Cantidad Ordenada]]</f>
        <v>75</v>
      </c>
      <c r="J1859">
        <f>(Cocina[[#This Row],[Precio Unitario]]-Cocina[[#This Row],[Costo Unitario]])*Cocina[[#This Row],[Cantidad Ordenada]]</f>
        <v>30</v>
      </c>
      <c r="K1859" s="4">
        <f>Cocina[[#This Row],[Ganancia neta]]/_xlfn.XLOOKUP(Cocina[[#This Row],[Número de Orden]],Sala[Número de Orden],Sala[Monto total],"fracaso",0,1)</f>
        <v>0.17647058823529413</v>
      </c>
      <c r="L1859" t="s">
        <v>608</v>
      </c>
    </row>
    <row r="1860" spans="1:12" x14ac:dyDescent="0.25">
      <c r="A1860">
        <v>751</v>
      </c>
      <c r="B1860">
        <v>17</v>
      </c>
      <c r="C1860" t="s">
        <v>203</v>
      </c>
      <c r="D1860" t="s">
        <v>630</v>
      </c>
      <c r="E1860">
        <v>13</v>
      </c>
      <c r="F1860">
        <v>22</v>
      </c>
      <c r="G1860">
        <v>3</v>
      </c>
      <c r="H1860">
        <v>19</v>
      </c>
      <c r="I1860">
        <f>Cocina[[#This Row],[Precio Unitario]]*Cocina[[#This Row],[Cantidad Ordenada]]</f>
        <v>66</v>
      </c>
      <c r="J1860">
        <f>(Cocina[[#This Row],[Precio Unitario]]-Cocina[[#This Row],[Costo Unitario]])*Cocina[[#This Row],[Cantidad Ordenada]]</f>
        <v>27</v>
      </c>
      <c r="K1860" s="4">
        <f>Cocina[[#This Row],[Ganancia neta]]/_xlfn.XLOOKUP(Cocina[[#This Row],[Número de Orden]],Sala[Número de Orden],Sala[Monto total],"fracaso",0,1)</f>
        <v>0.1588235294117647</v>
      </c>
      <c r="L1860" t="s">
        <v>607</v>
      </c>
    </row>
    <row r="1861" spans="1:12" x14ac:dyDescent="0.25">
      <c r="A1861">
        <v>752</v>
      </c>
      <c r="B1861">
        <v>3</v>
      </c>
      <c r="C1861" t="s">
        <v>68</v>
      </c>
      <c r="D1861" t="s">
        <v>619</v>
      </c>
      <c r="E1861">
        <v>18</v>
      </c>
      <c r="F1861">
        <v>30</v>
      </c>
      <c r="G1861">
        <v>2</v>
      </c>
      <c r="H1861">
        <v>30</v>
      </c>
      <c r="I1861">
        <f>Cocina[[#This Row],[Precio Unitario]]*Cocina[[#This Row],[Cantidad Ordenada]]</f>
        <v>60</v>
      </c>
      <c r="J1861">
        <f>(Cocina[[#This Row],[Precio Unitario]]-Cocina[[#This Row],[Costo Unitario]])*Cocina[[#This Row],[Cantidad Ordenada]]</f>
        <v>24</v>
      </c>
      <c r="K1861" s="4">
        <f>Cocina[[#This Row],[Ganancia neta]]/_xlfn.XLOOKUP(Cocina[[#This Row],[Número de Orden]],Sala[Número de Orden],Sala[Monto total],"fracaso",0,1)</f>
        <v>0.4</v>
      </c>
      <c r="L1861" t="s">
        <v>608</v>
      </c>
    </row>
    <row r="1862" spans="1:12" x14ac:dyDescent="0.25">
      <c r="A1862">
        <v>753</v>
      </c>
      <c r="B1862">
        <v>11</v>
      </c>
      <c r="C1862" t="s">
        <v>247</v>
      </c>
      <c r="D1862" t="s">
        <v>629</v>
      </c>
      <c r="E1862">
        <v>19</v>
      </c>
      <c r="F1862">
        <v>32</v>
      </c>
      <c r="G1862">
        <v>1</v>
      </c>
      <c r="H1862">
        <v>35</v>
      </c>
      <c r="I1862">
        <f>Cocina[[#This Row],[Precio Unitario]]*Cocina[[#This Row],[Cantidad Ordenada]]</f>
        <v>32</v>
      </c>
      <c r="J1862">
        <f>(Cocina[[#This Row],[Precio Unitario]]-Cocina[[#This Row],[Costo Unitario]])*Cocina[[#This Row],[Cantidad Ordenada]]</f>
        <v>13</v>
      </c>
      <c r="K1862" s="4">
        <f>Cocina[[#This Row],[Ganancia neta]]/_xlfn.XLOOKUP(Cocina[[#This Row],[Número de Orden]],Sala[Número de Orden],Sala[Monto total],"fracaso",0,1)</f>
        <v>7.9754601226993863E-2</v>
      </c>
      <c r="L1862" t="s">
        <v>608</v>
      </c>
    </row>
    <row r="1863" spans="1:12" x14ac:dyDescent="0.25">
      <c r="A1863">
        <v>753</v>
      </c>
      <c r="B1863">
        <v>11</v>
      </c>
      <c r="C1863" t="s">
        <v>200</v>
      </c>
      <c r="D1863" t="s">
        <v>633</v>
      </c>
      <c r="E1863">
        <v>14</v>
      </c>
      <c r="F1863">
        <v>23</v>
      </c>
      <c r="G1863">
        <v>1</v>
      </c>
      <c r="H1863">
        <v>23</v>
      </c>
      <c r="I1863">
        <f>Cocina[[#This Row],[Precio Unitario]]*Cocina[[#This Row],[Cantidad Ordenada]]</f>
        <v>23</v>
      </c>
      <c r="J1863">
        <f>(Cocina[[#This Row],[Precio Unitario]]-Cocina[[#This Row],[Costo Unitario]])*Cocina[[#This Row],[Cantidad Ordenada]]</f>
        <v>9</v>
      </c>
      <c r="K1863" s="4">
        <f>Cocina[[#This Row],[Ganancia neta]]/_xlfn.XLOOKUP(Cocina[[#This Row],[Número de Orden]],Sala[Número de Orden],Sala[Monto total],"fracaso",0,1)</f>
        <v>5.5214723926380369E-2</v>
      </c>
      <c r="L1863" t="s">
        <v>608</v>
      </c>
    </row>
    <row r="1864" spans="1:12" x14ac:dyDescent="0.25">
      <c r="A1864">
        <v>753</v>
      </c>
      <c r="B1864">
        <v>11</v>
      </c>
      <c r="C1864" t="s">
        <v>158</v>
      </c>
      <c r="D1864" t="s">
        <v>617</v>
      </c>
      <c r="E1864">
        <v>14</v>
      </c>
      <c r="F1864">
        <v>24</v>
      </c>
      <c r="G1864">
        <v>3</v>
      </c>
      <c r="H1864">
        <v>24</v>
      </c>
      <c r="I1864">
        <f>Cocina[[#This Row],[Precio Unitario]]*Cocina[[#This Row],[Cantidad Ordenada]]</f>
        <v>72</v>
      </c>
      <c r="J1864">
        <f>(Cocina[[#This Row],[Precio Unitario]]-Cocina[[#This Row],[Costo Unitario]])*Cocina[[#This Row],[Cantidad Ordenada]]</f>
        <v>30</v>
      </c>
      <c r="K1864" s="4">
        <f>Cocina[[#This Row],[Ganancia neta]]/_xlfn.XLOOKUP(Cocina[[#This Row],[Número de Orden]],Sala[Número de Orden],Sala[Monto total],"fracaso",0,1)</f>
        <v>0.18404907975460122</v>
      </c>
      <c r="L1864" t="s">
        <v>607</v>
      </c>
    </row>
    <row r="1865" spans="1:12" x14ac:dyDescent="0.25">
      <c r="A1865">
        <v>753</v>
      </c>
      <c r="B1865">
        <v>11</v>
      </c>
      <c r="C1865" t="s">
        <v>73</v>
      </c>
      <c r="D1865" t="s">
        <v>623</v>
      </c>
      <c r="E1865">
        <v>22</v>
      </c>
      <c r="F1865">
        <v>36</v>
      </c>
      <c r="G1865">
        <v>1</v>
      </c>
      <c r="H1865">
        <v>46</v>
      </c>
      <c r="I1865">
        <f>Cocina[[#This Row],[Precio Unitario]]*Cocina[[#This Row],[Cantidad Ordenada]]</f>
        <v>36</v>
      </c>
      <c r="J1865">
        <f>(Cocina[[#This Row],[Precio Unitario]]-Cocina[[#This Row],[Costo Unitario]])*Cocina[[#This Row],[Cantidad Ordenada]]</f>
        <v>14</v>
      </c>
      <c r="K1865" s="4">
        <f>Cocina[[#This Row],[Ganancia neta]]/_xlfn.XLOOKUP(Cocina[[#This Row],[Número de Orden]],Sala[Número de Orden],Sala[Monto total],"fracaso",0,1)</f>
        <v>8.5889570552147243E-2</v>
      </c>
      <c r="L1865" t="s">
        <v>607</v>
      </c>
    </row>
    <row r="1866" spans="1:12" x14ac:dyDescent="0.25">
      <c r="A1866">
        <v>754</v>
      </c>
      <c r="B1866">
        <v>8</v>
      </c>
      <c r="C1866" t="s">
        <v>158</v>
      </c>
      <c r="D1866" t="s">
        <v>617</v>
      </c>
      <c r="E1866">
        <v>14</v>
      </c>
      <c r="F1866">
        <v>24</v>
      </c>
      <c r="G1866">
        <v>3</v>
      </c>
      <c r="H1866">
        <v>26</v>
      </c>
      <c r="I1866">
        <f>Cocina[[#This Row],[Precio Unitario]]*Cocina[[#This Row],[Cantidad Ordenada]]</f>
        <v>72</v>
      </c>
      <c r="J1866">
        <f>(Cocina[[#This Row],[Precio Unitario]]-Cocina[[#This Row],[Costo Unitario]])*Cocina[[#This Row],[Cantidad Ordenada]]</f>
        <v>30</v>
      </c>
      <c r="K1866" s="4">
        <f>Cocina[[#This Row],[Ganancia neta]]/_xlfn.XLOOKUP(Cocina[[#This Row],[Número de Orden]],Sala[Número de Orden],Sala[Monto total],"fracaso",0,1)</f>
        <v>0.12658227848101267</v>
      </c>
      <c r="L1866" t="s">
        <v>607</v>
      </c>
    </row>
    <row r="1867" spans="1:12" x14ac:dyDescent="0.25">
      <c r="A1867">
        <v>754</v>
      </c>
      <c r="B1867">
        <v>8</v>
      </c>
      <c r="C1867" t="s">
        <v>106</v>
      </c>
      <c r="D1867" t="s">
        <v>621</v>
      </c>
      <c r="E1867">
        <v>16</v>
      </c>
      <c r="F1867">
        <v>27</v>
      </c>
      <c r="G1867">
        <v>3</v>
      </c>
      <c r="H1867">
        <v>11</v>
      </c>
      <c r="I1867">
        <f>Cocina[[#This Row],[Precio Unitario]]*Cocina[[#This Row],[Cantidad Ordenada]]</f>
        <v>81</v>
      </c>
      <c r="J1867">
        <f>(Cocina[[#This Row],[Precio Unitario]]-Cocina[[#This Row],[Costo Unitario]])*Cocina[[#This Row],[Cantidad Ordenada]]</f>
        <v>33</v>
      </c>
      <c r="K1867" s="4">
        <f>Cocina[[#This Row],[Ganancia neta]]/_xlfn.XLOOKUP(Cocina[[#This Row],[Número de Orden]],Sala[Número de Orden],Sala[Monto total],"fracaso",0,1)</f>
        <v>0.13924050632911392</v>
      </c>
      <c r="L1867" t="s">
        <v>608</v>
      </c>
    </row>
    <row r="1868" spans="1:12" x14ac:dyDescent="0.25">
      <c r="A1868">
        <v>754</v>
      </c>
      <c r="B1868">
        <v>8</v>
      </c>
      <c r="C1868" t="s">
        <v>42</v>
      </c>
      <c r="D1868" t="s">
        <v>626</v>
      </c>
      <c r="E1868">
        <v>16</v>
      </c>
      <c r="F1868">
        <v>28</v>
      </c>
      <c r="G1868">
        <v>3</v>
      </c>
      <c r="H1868">
        <v>52</v>
      </c>
      <c r="I1868">
        <f>Cocina[[#This Row],[Precio Unitario]]*Cocina[[#This Row],[Cantidad Ordenada]]</f>
        <v>84</v>
      </c>
      <c r="J1868">
        <f>(Cocina[[#This Row],[Precio Unitario]]-Cocina[[#This Row],[Costo Unitario]])*Cocina[[#This Row],[Cantidad Ordenada]]</f>
        <v>36</v>
      </c>
      <c r="K1868" s="4">
        <f>Cocina[[#This Row],[Ganancia neta]]/_xlfn.XLOOKUP(Cocina[[#This Row],[Número de Orden]],Sala[Número de Orden],Sala[Monto total],"fracaso",0,1)</f>
        <v>0.15189873417721519</v>
      </c>
      <c r="L1868" t="s">
        <v>607</v>
      </c>
    </row>
    <row r="1869" spans="1:12" x14ac:dyDescent="0.25">
      <c r="A1869">
        <v>755</v>
      </c>
      <c r="B1869">
        <v>12</v>
      </c>
      <c r="C1869" t="s">
        <v>70</v>
      </c>
      <c r="D1869" t="s">
        <v>634</v>
      </c>
      <c r="E1869">
        <v>13</v>
      </c>
      <c r="F1869">
        <v>21</v>
      </c>
      <c r="G1869">
        <v>1</v>
      </c>
      <c r="H1869">
        <v>6</v>
      </c>
      <c r="I1869">
        <f>Cocina[[#This Row],[Precio Unitario]]*Cocina[[#This Row],[Cantidad Ordenada]]</f>
        <v>21</v>
      </c>
      <c r="J1869">
        <f>(Cocina[[#This Row],[Precio Unitario]]-Cocina[[#This Row],[Costo Unitario]])*Cocina[[#This Row],[Cantidad Ordenada]]</f>
        <v>8</v>
      </c>
      <c r="K1869" s="4">
        <f>Cocina[[#This Row],[Ganancia neta]]/_xlfn.XLOOKUP(Cocina[[#This Row],[Número de Orden]],Sala[Número de Orden],Sala[Monto total],"fracaso",0,1)</f>
        <v>3.7914691943127965E-2</v>
      </c>
      <c r="L1869" t="s">
        <v>607</v>
      </c>
    </row>
    <row r="1870" spans="1:12" x14ac:dyDescent="0.25">
      <c r="A1870">
        <v>755</v>
      </c>
      <c r="B1870">
        <v>12</v>
      </c>
      <c r="C1870" t="s">
        <v>122</v>
      </c>
      <c r="D1870" t="s">
        <v>637</v>
      </c>
      <c r="E1870">
        <v>15</v>
      </c>
      <c r="F1870">
        <v>25</v>
      </c>
      <c r="G1870">
        <v>3</v>
      </c>
      <c r="H1870">
        <v>37</v>
      </c>
      <c r="I1870">
        <f>Cocina[[#This Row],[Precio Unitario]]*Cocina[[#This Row],[Cantidad Ordenada]]</f>
        <v>75</v>
      </c>
      <c r="J1870">
        <f>(Cocina[[#This Row],[Precio Unitario]]-Cocina[[#This Row],[Costo Unitario]])*Cocina[[#This Row],[Cantidad Ordenada]]</f>
        <v>30</v>
      </c>
      <c r="K1870" s="4">
        <f>Cocina[[#This Row],[Ganancia neta]]/_xlfn.XLOOKUP(Cocina[[#This Row],[Número de Orden]],Sala[Número de Orden],Sala[Monto total],"fracaso",0,1)</f>
        <v>0.14218009478672985</v>
      </c>
      <c r="L1870" t="s">
        <v>607</v>
      </c>
    </row>
    <row r="1871" spans="1:12" x14ac:dyDescent="0.25">
      <c r="A1871">
        <v>755</v>
      </c>
      <c r="B1871">
        <v>12</v>
      </c>
      <c r="C1871" t="s">
        <v>112</v>
      </c>
      <c r="D1871" t="s">
        <v>627</v>
      </c>
      <c r="E1871">
        <v>11</v>
      </c>
      <c r="F1871">
        <v>19</v>
      </c>
      <c r="G1871">
        <v>3</v>
      </c>
      <c r="H1871">
        <v>46</v>
      </c>
      <c r="I1871">
        <f>Cocina[[#This Row],[Precio Unitario]]*Cocina[[#This Row],[Cantidad Ordenada]]</f>
        <v>57</v>
      </c>
      <c r="J1871">
        <f>(Cocina[[#This Row],[Precio Unitario]]-Cocina[[#This Row],[Costo Unitario]])*Cocina[[#This Row],[Cantidad Ordenada]]</f>
        <v>24</v>
      </c>
      <c r="K1871" s="4">
        <f>Cocina[[#This Row],[Ganancia neta]]/_xlfn.XLOOKUP(Cocina[[#This Row],[Número de Orden]],Sala[Número de Orden],Sala[Monto total],"fracaso",0,1)</f>
        <v>0.11374407582938388</v>
      </c>
      <c r="L1871" t="s">
        <v>607</v>
      </c>
    </row>
    <row r="1872" spans="1:12" x14ac:dyDescent="0.25">
      <c r="A1872">
        <v>755</v>
      </c>
      <c r="B1872">
        <v>12</v>
      </c>
      <c r="C1872" t="s">
        <v>38</v>
      </c>
      <c r="D1872" t="s">
        <v>624</v>
      </c>
      <c r="E1872">
        <v>17</v>
      </c>
      <c r="F1872">
        <v>29</v>
      </c>
      <c r="G1872">
        <v>2</v>
      </c>
      <c r="H1872">
        <v>20</v>
      </c>
      <c r="I1872">
        <f>Cocina[[#This Row],[Precio Unitario]]*Cocina[[#This Row],[Cantidad Ordenada]]</f>
        <v>58</v>
      </c>
      <c r="J1872">
        <f>(Cocina[[#This Row],[Precio Unitario]]-Cocina[[#This Row],[Costo Unitario]])*Cocina[[#This Row],[Cantidad Ordenada]]</f>
        <v>24</v>
      </c>
      <c r="K1872" s="4">
        <f>Cocina[[#This Row],[Ganancia neta]]/_xlfn.XLOOKUP(Cocina[[#This Row],[Número de Orden]],Sala[Número de Orden],Sala[Monto total],"fracaso",0,1)</f>
        <v>0.11374407582938388</v>
      </c>
      <c r="L1872" t="s">
        <v>608</v>
      </c>
    </row>
    <row r="1873" spans="1:12" x14ac:dyDescent="0.25">
      <c r="A1873">
        <v>756</v>
      </c>
      <c r="B1873">
        <v>11</v>
      </c>
      <c r="C1873" t="s">
        <v>116</v>
      </c>
      <c r="D1873" t="s">
        <v>620</v>
      </c>
      <c r="E1873">
        <v>19</v>
      </c>
      <c r="F1873">
        <v>31</v>
      </c>
      <c r="G1873">
        <v>1</v>
      </c>
      <c r="H1873">
        <v>21</v>
      </c>
      <c r="I1873">
        <f>Cocina[[#This Row],[Precio Unitario]]*Cocina[[#This Row],[Cantidad Ordenada]]</f>
        <v>31</v>
      </c>
      <c r="J1873">
        <f>(Cocina[[#This Row],[Precio Unitario]]-Cocina[[#This Row],[Costo Unitario]])*Cocina[[#This Row],[Cantidad Ordenada]]</f>
        <v>12</v>
      </c>
      <c r="K1873" s="4">
        <f>Cocina[[#This Row],[Ganancia neta]]/_xlfn.XLOOKUP(Cocina[[#This Row],[Número de Orden]],Sala[Número de Orden],Sala[Monto total],"fracaso",0,1)</f>
        <v>0.24</v>
      </c>
      <c r="L1873" t="s">
        <v>607</v>
      </c>
    </row>
    <row r="1874" spans="1:12" x14ac:dyDescent="0.25">
      <c r="A1874">
        <v>756</v>
      </c>
      <c r="B1874">
        <v>11</v>
      </c>
      <c r="C1874" t="s">
        <v>112</v>
      </c>
      <c r="D1874" t="s">
        <v>627</v>
      </c>
      <c r="E1874">
        <v>11</v>
      </c>
      <c r="F1874">
        <v>19</v>
      </c>
      <c r="G1874">
        <v>1</v>
      </c>
      <c r="H1874">
        <v>13</v>
      </c>
      <c r="I1874">
        <f>Cocina[[#This Row],[Precio Unitario]]*Cocina[[#This Row],[Cantidad Ordenada]]</f>
        <v>19</v>
      </c>
      <c r="J1874">
        <f>(Cocina[[#This Row],[Precio Unitario]]-Cocina[[#This Row],[Costo Unitario]])*Cocina[[#This Row],[Cantidad Ordenada]]</f>
        <v>8</v>
      </c>
      <c r="K1874" s="4">
        <f>Cocina[[#This Row],[Ganancia neta]]/_xlfn.XLOOKUP(Cocina[[#This Row],[Número de Orden]],Sala[Número de Orden],Sala[Monto total],"fracaso",0,1)</f>
        <v>0.16</v>
      </c>
      <c r="L1874" t="s">
        <v>607</v>
      </c>
    </row>
    <row r="1875" spans="1:12" x14ac:dyDescent="0.25">
      <c r="A1875">
        <v>757</v>
      </c>
      <c r="B1875">
        <v>3</v>
      </c>
      <c r="C1875" t="s">
        <v>68</v>
      </c>
      <c r="D1875" t="s">
        <v>619</v>
      </c>
      <c r="E1875">
        <v>18</v>
      </c>
      <c r="F1875">
        <v>30</v>
      </c>
      <c r="G1875">
        <v>2</v>
      </c>
      <c r="H1875">
        <v>40</v>
      </c>
      <c r="I1875">
        <f>Cocina[[#This Row],[Precio Unitario]]*Cocina[[#This Row],[Cantidad Ordenada]]</f>
        <v>60</v>
      </c>
      <c r="J1875">
        <f>(Cocina[[#This Row],[Precio Unitario]]-Cocina[[#This Row],[Costo Unitario]])*Cocina[[#This Row],[Cantidad Ordenada]]</f>
        <v>24</v>
      </c>
      <c r="K1875" s="4">
        <f>Cocina[[#This Row],[Ganancia neta]]/_xlfn.XLOOKUP(Cocina[[#This Row],[Número de Orden]],Sala[Número de Orden],Sala[Monto total],"fracaso",0,1)</f>
        <v>0.4</v>
      </c>
      <c r="L1875" t="s">
        <v>607</v>
      </c>
    </row>
    <row r="1876" spans="1:12" x14ac:dyDescent="0.25">
      <c r="A1876">
        <v>758</v>
      </c>
      <c r="B1876">
        <v>18</v>
      </c>
      <c r="C1876" t="s">
        <v>68</v>
      </c>
      <c r="D1876" t="s">
        <v>619</v>
      </c>
      <c r="E1876">
        <v>18</v>
      </c>
      <c r="F1876">
        <v>30</v>
      </c>
      <c r="G1876">
        <v>1</v>
      </c>
      <c r="H1876">
        <v>32</v>
      </c>
      <c r="I1876">
        <f>Cocina[[#This Row],[Precio Unitario]]*Cocina[[#This Row],[Cantidad Ordenada]]</f>
        <v>30</v>
      </c>
      <c r="J1876">
        <f>(Cocina[[#This Row],[Precio Unitario]]-Cocina[[#This Row],[Costo Unitario]])*Cocina[[#This Row],[Cantidad Ordenada]]</f>
        <v>12</v>
      </c>
      <c r="K1876" s="4">
        <f>Cocina[[#This Row],[Ganancia neta]]/_xlfn.XLOOKUP(Cocina[[#This Row],[Número de Orden]],Sala[Número de Orden],Sala[Monto total],"fracaso",0,1)</f>
        <v>0.23076923076923078</v>
      </c>
      <c r="L1876" t="s">
        <v>607</v>
      </c>
    </row>
    <row r="1877" spans="1:12" x14ac:dyDescent="0.25">
      <c r="A1877">
        <v>758</v>
      </c>
      <c r="B1877">
        <v>18</v>
      </c>
      <c r="C1877" t="s">
        <v>203</v>
      </c>
      <c r="D1877" t="s">
        <v>630</v>
      </c>
      <c r="E1877">
        <v>13</v>
      </c>
      <c r="F1877">
        <v>22</v>
      </c>
      <c r="G1877">
        <v>1</v>
      </c>
      <c r="H1877">
        <v>9</v>
      </c>
      <c r="I1877">
        <f>Cocina[[#This Row],[Precio Unitario]]*Cocina[[#This Row],[Cantidad Ordenada]]</f>
        <v>22</v>
      </c>
      <c r="J1877">
        <f>(Cocina[[#This Row],[Precio Unitario]]-Cocina[[#This Row],[Costo Unitario]])*Cocina[[#This Row],[Cantidad Ordenada]]</f>
        <v>9</v>
      </c>
      <c r="K1877" s="4">
        <f>Cocina[[#This Row],[Ganancia neta]]/_xlfn.XLOOKUP(Cocina[[#This Row],[Número de Orden]],Sala[Número de Orden],Sala[Monto total],"fracaso",0,1)</f>
        <v>0.17307692307692307</v>
      </c>
      <c r="L1877" t="s">
        <v>608</v>
      </c>
    </row>
    <row r="1878" spans="1:12" x14ac:dyDescent="0.25">
      <c r="A1878">
        <v>759</v>
      </c>
      <c r="B1878">
        <v>20</v>
      </c>
      <c r="C1878" t="s">
        <v>261</v>
      </c>
      <c r="D1878" t="s">
        <v>625</v>
      </c>
      <c r="E1878">
        <v>20</v>
      </c>
      <c r="F1878">
        <v>33</v>
      </c>
      <c r="G1878">
        <v>3</v>
      </c>
      <c r="H1878">
        <v>48</v>
      </c>
      <c r="I1878">
        <f>Cocina[[#This Row],[Precio Unitario]]*Cocina[[#This Row],[Cantidad Ordenada]]</f>
        <v>99</v>
      </c>
      <c r="J1878">
        <f>(Cocina[[#This Row],[Precio Unitario]]-Cocina[[#This Row],[Costo Unitario]])*Cocina[[#This Row],[Cantidad Ordenada]]</f>
        <v>39</v>
      </c>
      <c r="K1878" s="4">
        <f>Cocina[[#This Row],[Ganancia neta]]/_xlfn.XLOOKUP(Cocina[[#This Row],[Número de Orden]],Sala[Número de Orden],Sala[Monto total],"fracaso",0,1)</f>
        <v>0.11403508771929824</v>
      </c>
      <c r="L1878" t="s">
        <v>607</v>
      </c>
    </row>
    <row r="1879" spans="1:12" x14ac:dyDescent="0.25">
      <c r="A1879">
        <v>759</v>
      </c>
      <c r="B1879">
        <v>20</v>
      </c>
      <c r="C1879" t="s">
        <v>106</v>
      </c>
      <c r="D1879" t="s">
        <v>621</v>
      </c>
      <c r="E1879">
        <v>16</v>
      </c>
      <c r="F1879">
        <v>27</v>
      </c>
      <c r="G1879">
        <v>3</v>
      </c>
      <c r="H1879">
        <v>51</v>
      </c>
      <c r="I1879">
        <f>Cocina[[#This Row],[Precio Unitario]]*Cocina[[#This Row],[Cantidad Ordenada]]</f>
        <v>81</v>
      </c>
      <c r="J1879">
        <f>(Cocina[[#This Row],[Precio Unitario]]-Cocina[[#This Row],[Costo Unitario]])*Cocina[[#This Row],[Cantidad Ordenada]]</f>
        <v>33</v>
      </c>
      <c r="K1879" s="4">
        <f>Cocina[[#This Row],[Ganancia neta]]/_xlfn.XLOOKUP(Cocina[[#This Row],[Número de Orden]],Sala[Número de Orden],Sala[Monto total],"fracaso",0,1)</f>
        <v>9.6491228070175433E-2</v>
      </c>
      <c r="L1879" t="s">
        <v>607</v>
      </c>
    </row>
    <row r="1880" spans="1:12" x14ac:dyDescent="0.25">
      <c r="A1880">
        <v>759</v>
      </c>
      <c r="B1880">
        <v>20</v>
      </c>
      <c r="C1880" t="s">
        <v>122</v>
      </c>
      <c r="D1880" t="s">
        <v>637</v>
      </c>
      <c r="E1880">
        <v>15</v>
      </c>
      <c r="F1880">
        <v>25</v>
      </c>
      <c r="G1880">
        <v>3</v>
      </c>
      <c r="H1880">
        <v>41</v>
      </c>
      <c r="I1880">
        <f>Cocina[[#This Row],[Precio Unitario]]*Cocina[[#This Row],[Cantidad Ordenada]]</f>
        <v>75</v>
      </c>
      <c r="J1880">
        <f>(Cocina[[#This Row],[Precio Unitario]]-Cocina[[#This Row],[Costo Unitario]])*Cocina[[#This Row],[Cantidad Ordenada]]</f>
        <v>30</v>
      </c>
      <c r="K1880" s="4">
        <f>Cocina[[#This Row],[Ganancia neta]]/_xlfn.XLOOKUP(Cocina[[#This Row],[Número de Orden]],Sala[Número de Orden],Sala[Monto total],"fracaso",0,1)</f>
        <v>8.771929824561403E-2</v>
      </c>
      <c r="L1880" t="s">
        <v>607</v>
      </c>
    </row>
    <row r="1881" spans="1:12" x14ac:dyDescent="0.25">
      <c r="A1881">
        <v>759</v>
      </c>
      <c r="B1881">
        <v>20</v>
      </c>
      <c r="C1881" t="s">
        <v>38</v>
      </c>
      <c r="D1881" t="s">
        <v>624</v>
      </c>
      <c r="E1881">
        <v>17</v>
      </c>
      <c r="F1881">
        <v>29</v>
      </c>
      <c r="G1881">
        <v>3</v>
      </c>
      <c r="H1881">
        <v>56</v>
      </c>
      <c r="I1881">
        <f>Cocina[[#This Row],[Precio Unitario]]*Cocina[[#This Row],[Cantidad Ordenada]]</f>
        <v>87</v>
      </c>
      <c r="J1881">
        <f>(Cocina[[#This Row],[Precio Unitario]]-Cocina[[#This Row],[Costo Unitario]])*Cocina[[#This Row],[Cantidad Ordenada]]</f>
        <v>36</v>
      </c>
      <c r="K1881" s="4">
        <f>Cocina[[#This Row],[Ganancia neta]]/_xlfn.XLOOKUP(Cocina[[#This Row],[Número de Orden]],Sala[Número de Orden],Sala[Monto total],"fracaso",0,1)</f>
        <v>0.10526315789473684</v>
      </c>
      <c r="L1881" t="s">
        <v>608</v>
      </c>
    </row>
    <row r="1882" spans="1:12" x14ac:dyDescent="0.25">
      <c r="A1882">
        <v>760</v>
      </c>
      <c r="B1882">
        <v>5</v>
      </c>
      <c r="C1882" t="s">
        <v>26</v>
      </c>
      <c r="D1882" t="s">
        <v>628</v>
      </c>
      <c r="E1882">
        <v>21</v>
      </c>
      <c r="F1882">
        <v>35</v>
      </c>
      <c r="G1882">
        <v>3</v>
      </c>
      <c r="H1882">
        <v>20</v>
      </c>
      <c r="I1882">
        <f>Cocina[[#This Row],[Precio Unitario]]*Cocina[[#This Row],[Cantidad Ordenada]]</f>
        <v>105</v>
      </c>
      <c r="J1882">
        <f>(Cocina[[#This Row],[Precio Unitario]]-Cocina[[#This Row],[Costo Unitario]])*Cocina[[#This Row],[Cantidad Ordenada]]</f>
        <v>42</v>
      </c>
      <c r="K1882" s="4">
        <f>Cocina[[#This Row],[Ganancia neta]]/_xlfn.XLOOKUP(Cocina[[#This Row],[Número de Orden]],Sala[Número de Orden],Sala[Monto total],"fracaso",0,1)</f>
        <v>0.4</v>
      </c>
      <c r="L1882" t="s">
        <v>607</v>
      </c>
    </row>
    <row r="1883" spans="1:12" x14ac:dyDescent="0.25">
      <c r="A1883">
        <v>761</v>
      </c>
      <c r="B1883">
        <v>4</v>
      </c>
      <c r="C1883" t="s">
        <v>158</v>
      </c>
      <c r="D1883" t="s">
        <v>617</v>
      </c>
      <c r="E1883">
        <v>14</v>
      </c>
      <c r="F1883">
        <v>24</v>
      </c>
      <c r="G1883">
        <v>3</v>
      </c>
      <c r="H1883">
        <v>54</v>
      </c>
      <c r="I1883">
        <f>Cocina[[#This Row],[Precio Unitario]]*Cocina[[#This Row],[Cantidad Ordenada]]</f>
        <v>72</v>
      </c>
      <c r="J1883">
        <f>(Cocina[[#This Row],[Precio Unitario]]-Cocina[[#This Row],[Costo Unitario]])*Cocina[[#This Row],[Cantidad Ordenada]]</f>
        <v>30</v>
      </c>
      <c r="K1883" s="4">
        <f>Cocina[[#This Row],[Ganancia neta]]/_xlfn.XLOOKUP(Cocina[[#This Row],[Número de Orden]],Sala[Número de Orden],Sala[Monto total],"fracaso",0,1)</f>
        <v>0.17241379310344829</v>
      </c>
      <c r="L1883" t="s">
        <v>608</v>
      </c>
    </row>
    <row r="1884" spans="1:12" x14ac:dyDescent="0.25">
      <c r="A1884">
        <v>761</v>
      </c>
      <c r="B1884">
        <v>4</v>
      </c>
      <c r="C1884" t="s">
        <v>42</v>
      </c>
      <c r="D1884" t="s">
        <v>626</v>
      </c>
      <c r="E1884">
        <v>16</v>
      </c>
      <c r="F1884">
        <v>28</v>
      </c>
      <c r="G1884">
        <v>2</v>
      </c>
      <c r="H1884">
        <v>20</v>
      </c>
      <c r="I1884">
        <f>Cocina[[#This Row],[Precio Unitario]]*Cocina[[#This Row],[Cantidad Ordenada]]</f>
        <v>56</v>
      </c>
      <c r="J1884">
        <f>(Cocina[[#This Row],[Precio Unitario]]-Cocina[[#This Row],[Costo Unitario]])*Cocina[[#This Row],[Cantidad Ordenada]]</f>
        <v>24</v>
      </c>
      <c r="K1884" s="4">
        <f>Cocina[[#This Row],[Ganancia neta]]/_xlfn.XLOOKUP(Cocina[[#This Row],[Número de Orden]],Sala[Número de Orden],Sala[Monto total],"fracaso",0,1)</f>
        <v>0.13793103448275862</v>
      </c>
      <c r="L1884" t="s">
        <v>607</v>
      </c>
    </row>
    <row r="1885" spans="1:12" x14ac:dyDescent="0.25">
      <c r="A1885">
        <v>761</v>
      </c>
      <c r="B1885">
        <v>4</v>
      </c>
      <c r="C1885" t="s">
        <v>200</v>
      </c>
      <c r="D1885" t="s">
        <v>633</v>
      </c>
      <c r="E1885">
        <v>14</v>
      </c>
      <c r="F1885">
        <v>23</v>
      </c>
      <c r="G1885">
        <v>2</v>
      </c>
      <c r="H1885">
        <v>28</v>
      </c>
      <c r="I1885">
        <f>Cocina[[#This Row],[Precio Unitario]]*Cocina[[#This Row],[Cantidad Ordenada]]</f>
        <v>46</v>
      </c>
      <c r="J1885">
        <f>(Cocina[[#This Row],[Precio Unitario]]-Cocina[[#This Row],[Costo Unitario]])*Cocina[[#This Row],[Cantidad Ordenada]]</f>
        <v>18</v>
      </c>
      <c r="K1885" s="4">
        <f>Cocina[[#This Row],[Ganancia neta]]/_xlfn.XLOOKUP(Cocina[[#This Row],[Número de Orden]],Sala[Número de Orden],Sala[Monto total],"fracaso",0,1)</f>
        <v>0.10344827586206896</v>
      </c>
      <c r="L1885" t="s">
        <v>607</v>
      </c>
    </row>
    <row r="1886" spans="1:12" x14ac:dyDescent="0.25">
      <c r="A1886">
        <v>762</v>
      </c>
      <c r="B1886">
        <v>4</v>
      </c>
      <c r="C1886" t="s">
        <v>70</v>
      </c>
      <c r="D1886" t="s">
        <v>634</v>
      </c>
      <c r="E1886">
        <v>13</v>
      </c>
      <c r="F1886">
        <v>21</v>
      </c>
      <c r="G1886">
        <v>1</v>
      </c>
      <c r="H1886">
        <v>20</v>
      </c>
      <c r="I1886">
        <f>Cocina[[#This Row],[Precio Unitario]]*Cocina[[#This Row],[Cantidad Ordenada]]</f>
        <v>21</v>
      </c>
      <c r="J1886">
        <f>(Cocina[[#This Row],[Precio Unitario]]-Cocina[[#This Row],[Costo Unitario]])*Cocina[[#This Row],[Cantidad Ordenada]]</f>
        <v>8</v>
      </c>
      <c r="K1886" s="4">
        <f>Cocina[[#This Row],[Ganancia neta]]/_xlfn.XLOOKUP(Cocina[[#This Row],[Número de Orden]],Sala[Número de Orden],Sala[Monto total],"fracaso",0,1)</f>
        <v>8.0808080808080815E-2</v>
      </c>
      <c r="L1886" t="s">
        <v>608</v>
      </c>
    </row>
    <row r="1887" spans="1:12" x14ac:dyDescent="0.25">
      <c r="A1887">
        <v>762</v>
      </c>
      <c r="B1887">
        <v>4</v>
      </c>
      <c r="C1887" t="s">
        <v>155</v>
      </c>
      <c r="D1887" t="s">
        <v>636</v>
      </c>
      <c r="E1887">
        <v>15</v>
      </c>
      <c r="F1887">
        <v>26</v>
      </c>
      <c r="G1887">
        <v>3</v>
      </c>
      <c r="H1887">
        <v>9</v>
      </c>
      <c r="I1887">
        <f>Cocina[[#This Row],[Precio Unitario]]*Cocina[[#This Row],[Cantidad Ordenada]]</f>
        <v>78</v>
      </c>
      <c r="J1887">
        <f>(Cocina[[#This Row],[Precio Unitario]]-Cocina[[#This Row],[Costo Unitario]])*Cocina[[#This Row],[Cantidad Ordenada]]</f>
        <v>33</v>
      </c>
      <c r="K1887" s="4">
        <f>Cocina[[#This Row],[Ganancia neta]]/_xlfn.XLOOKUP(Cocina[[#This Row],[Número de Orden]],Sala[Número de Orden],Sala[Monto total],"fracaso",0,1)</f>
        <v>0.33333333333333331</v>
      </c>
      <c r="L1887" t="s">
        <v>607</v>
      </c>
    </row>
    <row r="1888" spans="1:12" x14ac:dyDescent="0.25">
      <c r="A1888">
        <v>763</v>
      </c>
      <c r="B1888">
        <v>18</v>
      </c>
      <c r="C1888" t="s">
        <v>261</v>
      </c>
      <c r="D1888" t="s">
        <v>625</v>
      </c>
      <c r="E1888">
        <v>20</v>
      </c>
      <c r="F1888">
        <v>33</v>
      </c>
      <c r="G1888">
        <v>2</v>
      </c>
      <c r="H1888">
        <v>14</v>
      </c>
      <c r="I1888">
        <f>Cocina[[#This Row],[Precio Unitario]]*Cocina[[#This Row],[Cantidad Ordenada]]</f>
        <v>66</v>
      </c>
      <c r="J1888">
        <f>(Cocina[[#This Row],[Precio Unitario]]-Cocina[[#This Row],[Costo Unitario]])*Cocina[[#This Row],[Cantidad Ordenada]]</f>
        <v>26</v>
      </c>
      <c r="K1888" s="4">
        <f>Cocina[[#This Row],[Ganancia neta]]/_xlfn.XLOOKUP(Cocina[[#This Row],[Número de Orden]],Sala[Número de Orden],Sala[Monto total],"fracaso",0,1)</f>
        <v>0.25</v>
      </c>
      <c r="L1888" t="s">
        <v>608</v>
      </c>
    </row>
    <row r="1889" spans="1:12" x14ac:dyDescent="0.25">
      <c r="A1889">
        <v>763</v>
      </c>
      <c r="B1889">
        <v>18</v>
      </c>
      <c r="C1889" t="s">
        <v>112</v>
      </c>
      <c r="D1889" t="s">
        <v>627</v>
      </c>
      <c r="E1889">
        <v>11</v>
      </c>
      <c r="F1889">
        <v>19</v>
      </c>
      <c r="G1889">
        <v>2</v>
      </c>
      <c r="H1889">
        <v>18</v>
      </c>
      <c r="I1889">
        <f>Cocina[[#This Row],[Precio Unitario]]*Cocina[[#This Row],[Cantidad Ordenada]]</f>
        <v>38</v>
      </c>
      <c r="J1889">
        <f>(Cocina[[#This Row],[Precio Unitario]]-Cocina[[#This Row],[Costo Unitario]])*Cocina[[#This Row],[Cantidad Ordenada]]</f>
        <v>16</v>
      </c>
      <c r="K1889" s="4">
        <f>Cocina[[#This Row],[Ganancia neta]]/_xlfn.XLOOKUP(Cocina[[#This Row],[Número de Orden]],Sala[Número de Orden],Sala[Monto total],"fracaso",0,1)</f>
        <v>0.15384615384615385</v>
      </c>
      <c r="L1889" t="s">
        <v>608</v>
      </c>
    </row>
    <row r="1890" spans="1:12" x14ac:dyDescent="0.25">
      <c r="A1890">
        <v>764</v>
      </c>
      <c r="B1890">
        <v>20</v>
      </c>
      <c r="C1890" t="s">
        <v>106</v>
      </c>
      <c r="D1890" t="s">
        <v>621</v>
      </c>
      <c r="E1890">
        <v>16</v>
      </c>
      <c r="F1890">
        <v>27</v>
      </c>
      <c r="G1890">
        <v>1</v>
      </c>
      <c r="H1890">
        <v>53</v>
      </c>
      <c r="I1890">
        <f>Cocina[[#This Row],[Precio Unitario]]*Cocina[[#This Row],[Cantidad Ordenada]]</f>
        <v>27</v>
      </c>
      <c r="J1890">
        <f>(Cocina[[#This Row],[Precio Unitario]]-Cocina[[#This Row],[Costo Unitario]])*Cocina[[#This Row],[Cantidad Ordenada]]</f>
        <v>11</v>
      </c>
      <c r="K1890" s="4">
        <f>Cocina[[#This Row],[Ganancia neta]]/_xlfn.XLOOKUP(Cocina[[#This Row],[Número de Orden]],Sala[Número de Orden],Sala[Monto total],"fracaso",0,1)</f>
        <v>0.12941176470588237</v>
      </c>
      <c r="L1890" t="s">
        <v>607</v>
      </c>
    </row>
    <row r="1891" spans="1:12" x14ac:dyDescent="0.25">
      <c r="A1891">
        <v>764</v>
      </c>
      <c r="B1891">
        <v>20</v>
      </c>
      <c r="C1891" t="s">
        <v>55</v>
      </c>
      <c r="D1891" t="s">
        <v>631</v>
      </c>
      <c r="E1891">
        <v>20</v>
      </c>
      <c r="F1891">
        <v>34</v>
      </c>
      <c r="G1891">
        <v>1</v>
      </c>
      <c r="H1891">
        <v>24</v>
      </c>
      <c r="I1891">
        <f>Cocina[[#This Row],[Precio Unitario]]*Cocina[[#This Row],[Cantidad Ordenada]]</f>
        <v>34</v>
      </c>
      <c r="J1891">
        <f>(Cocina[[#This Row],[Precio Unitario]]-Cocina[[#This Row],[Costo Unitario]])*Cocina[[#This Row],[Cantidad Ordenada]]</f>
        <v>14</v>
      </c>
      <c r="K1891" s="4">
        <f>Cocina[[#This Row],[Ganancia neta]]/_xlfn.XLOOKUP(Cocina[[#This Row],[Número de Orden]],Sala[Número de Orden],Sala[Monto total],"fracaso",0,1)</f>
        <v>0.16470588235294117</v>
      </c>
      <c r="L1891" t="s">
        <v>607</v>
      </c>
    </row>
    <row r="1892" spans="1:12" x14ac:dyDescent="0.25">
      <c r="A1892">
        <v>764</v>
      </c>
      <c r="B1892">
        <v>20</v>
      </c>
      <c r="C1892" t="s">
        <v>158</v>
      </c>
      <c r="D1892" t="s">
        <v>617</v>
      </c>
      <c r="E1892">
        <v>14</v>
      </c>
      <c r="F1892">
        <v>24</v>
      </c>
      <c r="G1892">
        <v>1</v>
      </c>
      <c r="H1892">
        <v>35</v>
      </c>
      <c r="I1892">
        <f>Cocina[[#This Row],[Precio Unitario]]*Cocina[[#This Row],[Cantidad Ordenada]]</f>
        <v>24</v>
      </c>
      <c r="J1892">
        <f>(Cocina[[#This Row],[Precio Unitario]]-Cocina[[#This Row],[Costo Unitario]])*Cocina[[#This Row],[Cantidad Ordenada]]</f>
        <v>10</v>
      </c>
      <c r="K1892" s="4">
        <f>Cocina[[#This Row],[Ganancia neta]]/_xlfn.XLOOKUP(Cocina[[#This Row],[Número de Orden]],Sala[Número de Orden],Sala[Monto total],"fracaso",0,1)</f>
        <v>0.11764705882352941</v>
      </c>
      <c r="L1892" t="s">
        <v>607</v>
      </c>
    </row>
    <row r="1893" spans="1:12" x14ac:dyDescent="0.25">
      <c r="A1893">
        <v>765</v>
      </c>
      <c r="B1893">
        <v>20</v>
      </c>
      <c r="C1893" t="s">
        <v>155</v>
      </c>
      <c r="D1893" t="s">
        <v>636</v>
      </c>
      <c r="E1893">
        <v>15</v>
      </c>
      <c r="F1893">
        <v>26</v>
      </c>
      <c r="G1893">
        <v>3</v>
      </c>
      <c r="H1893">
        <v>55</v>
      </c>
      <c r="I1893">
        <f>Cocina[[#This Row],[Precio Unitario]]*Cocina[[#This Row],[Cantidad Ordenada]]</f>
        <v>78</v>
      </c>
      <c r="J1893">
        <f>(Cocina[[#This Row],[Precio Unitario]]-Cocina[[#This Row],[Costo Unitario]])*Cocina[[#This Row],[Cantidad Ordenada]]</f>
        <v>33</v>
      </c>
      <c r="K1893" s="4">
        <f>Cocina[[#This Row],[Ganancia neta]]/_xlfn.XLOOKUP(Cocina[[#This Row],[Número de Orden]],Sala[Número de Orden],Sala[Monto total],"fracaso",0,1)</f>
        <v>0.14163090128755365</v>
      </c>
      <c r="L1893" t="s">
        <v>608</v>
      </c>
    </row>
    <row r="1894" spans="1:12" x14ac:dyDescent="0.25">
      <c r="A1894">
        <v>765</v>
      </c>
      <c r="B1894">
        <v>20</v>
      </c>
      <c r="C1894" t="s">
        <v>42</v>
      </c>
      <c r="D1894" t="s">
        <v>626</v>
      </c>
      <c r="E1894">
        <v>16</v>
      </c>
      <c r="F1894">
        <v>28</v>
      </c>
      <c r="G1894">
        <v>2</v>
      </c>
      <c r="H1894">
        <v>14</v>
      </c>
      <c r="I1894">
        <f>Cocina[[#This Row],[Precio Unitario]]*Cocina[[#This Row],[Cantidad Ordenada]]</f>
        <v>56</v>
      </c>
      <c r="J1894">
        <f>(Cocina[[#This Row],[Precio Unitario]]-Cocina[[#This Row],[Costo Unitario]])*Cocina[[#This Row],[Cantidad Ordenada]]</f>
        <v>24</v>
      </c>
      <c r="K1894" s="4">
        <f>Cocina[[#This Row],[Ganancia neta]]/_xlfn.XLOOKUP(Cocina[[#This Row],[Número de Orden]],Sala[Número de Orden],Sala[Monto total],"fracaso",0,1)</f>
        <v>0.10300429184549356</v>
      </c>
      <c r="L1894" t="s">
        <v>607</v>
      </c>
    </row>
    <row r="1895" spans="1:12" x14ac:dyDescent="0.25">
      <c r="A1895">
        <v>765</v>
      </c>
      <c r="B1895">
        <v>20</v>
      </c>
      <c r="C1895" t="s">
        <v>70</v>
      </c>
      <c r="D1895" t="s">
        <v>634</v>
      </c>
      <c r="E1895">
        <v>13</v>
      </c>
      <c r="F1895">
        <v>21</v>
      </c>
      <c r="G1895">
        <v>3</v>
      </c>
      <c r="H1895">
        <v>52</v>
      </c>
      <c r="I1895">
        <f>Cocina[[#This Row],[Precio Unitario]]*Cocina[[#This Row],[Cantidad Ordenada]]</f>
        <v>63</v>
      </c>
      <c r="J1895">
        <f>(Cocina[[#This Row],[Precio Unitario]]-Cocina[[#This Row],[Costo Unitario]])*Cocina[[#This Row],[Cantidad Ordenada]]</f>
        <v>24</v>
      </c>
      <c r="K1895" s="4">
        <f>Cocina[[#This Row],[Ganancia neta]]/_xlfn.XLOOKUP(Cocina[[#This Row],[Número de Orden]],Sala[Número de Orden],Sala[Monto total],"fracaso",0,1)</f>
        <v>0.10300429184549356</v>
      </c>
      <c r="L1895" t="s">
        <v>607</v>
      </c>
    </row>
    <row r="1896" spans="1:12" x14ac:dyDescent="0.25">
      <c r="A1896">
        <v>765</v>
      </c>
      <c r="B1896">
        <v>20</v>
      </c>
      <c r="C1896" t="s">
        <v>73</v>
      </c>
      <c r="D1896" t="s">
        <v>623</v>
      </c>
      <c r="E1896">
        <v>22</v>
      </c>
      <c r="F1896">
        <v>36</v>
      </c>
      <c r="G1896">
        <v>1</v>
      </c>
      <c r="H1896">
        <v>43</v>
      </c>
      <c r="I1896">
        <f>Cocina[[#This Row],[Precio Unitario]]*Cocina[[#This Row],[Cantidad Ordenada]]</f>
        <v>36</v>
      </c>
      <c r="J1896">
        <f>(Cocina[[#This Row],[Precio Unitario]]-Cocina[[#This Row],[Costo Unitario]])*Cocina[[#This Row],[Cantidad Ordenada]]</f>
        <v>14</v>
      </c>
      <c r="K1896" s="4">
        <f>Cocina[[#This Row],[Ganancia neta]]/_xlfn.XLOOKUP(Cocina[[#This Row],[Número de Orden]],Sala[Número de Orden],Sala[Monto total],"fracaso",0,1)</f>
        <v>6.0085836909871244E-2</v>
      </c>
      <c r="L1896" t="s">
        <v>607</v>
      </c>
    </row>
    <row r="1897" spans="1:12" x14ac:dyDescent="0.25">
      <c r="A1897">
        <v>766</v>
      </c>
      <c r="B1897">
        <v>17</v>
      </c>
      <c r="C1897" t="s">
        <v>68</v>
      </c>
      <c r="D1897" t="s">
        <v>619</v>
      </c>
      <c r="E1897">
        <v>18</v>
      </c>
      <c r="F1897">
        <v>30</v>
      </c>
      <c r="G1897">
        <v>2</v>
      </c>
      <c r="H1897">
        <v>52</v>
      </c>
      <c r="I1897">
        <f>Cocina[[#This Row],[Precio Unitario]]*Cocina[[#This Row],[Cantidad Ordenada]]</f>
        <v>60</v>
      </c>
      <c r="J1897">
        <f>(Cocina[[#This Row],[Precio Unitario]]-Cocina[[#This Row],[Costo Unitario]])*Cocina[[#This Row],[Cantidad Ordenada]]</f>
        <v>24</v>
      </c>
      <c r="K1897" s="4">
        <f>Cocina[[#This Row],[Ganancia neta]]/_xlfn.XLOOKUP(Cocina[[#This Row],[Número de Orden]],Sala[Número de Orden],Sala[Monto total],"fracaso",0,1)</f>
        <v>0.12972972972972974</v>
      </c>
      <c r="L1897" t="s">
        <v>607</v>
      </c>
    </row>
    <row r="1898" spans="1:12" x14ac:dyDescent="0.25">
      <c r="A1898">
        <v>766</v>
      </c>
      <c r="B1898">
        <v>17</v>
      </c>
      <c r="C1898" t="s">
        <v>112</v>
      </c>
      <c r="D1898" t="s">
        <v>627</v>
      </c>
      <c r="E1898">
        <v>11</v>
      </c>
      <c r="F1898">
        <v>19</v>
      </c>
      <c r="G1898">
        <v>1</v>
      </c>
      <c r="H1898">
        <v>59</v>
      </c>
      <c r="I1898">
        <f>Cocina[[#This Row],[Precio Unitario]]*Cocina[[#This Row],[Cantidad Ordenada]]</f>
        <v>19</v>
      </c>
      <c r="J1898">
        <f>(Cocina[[#This Row],[Precio Unitario]]-Cocina[[#This Row],[Costo Unitario]])*Cocina[[#This Row],[Cantidad Ordenada]]</f>
        <v>8</v>
      </c>
      <c r="K1898" s="4">
        <f>Cocina[[#This Row],[Ganancia neta]]/_xlfn.XLOOKUP(Cocina[[#This Row],[Número de Orden]],Sala[Número de Orden],Sala[Monto total],"fracaso",0,1)</f>
        <v>4.3243243243243246E-2</v>
      </c>
      <c r="L1898" t="s">
        <v>607</v>
      </c>
    </row>
    <row r="1899" spans="1:12" x14ac:dyDescent="0.25">
      <c r="A1899">
        <v>766</v>
      </c>
      <c r="B1899">
        <v>17</v>
      </c>
      <c r="C1899" t="s">
        <v>146</v>
      </c>
      <c r="D1899" t="s">
        <v>632</v>
      </c>
      <c r="E1899">
        <v>12</v>
      </c>
      <c r="F1899">
        <v>20</v>
      </c>
      <c r="G1899">
        <v>3</v>
      </c>
      <c r="H1899">
        <v>7</v>
      </c>
      <c r="I1899">
        <f>Cocina[[#This Row],[Precio Unitario]]*Cocina[[#This Row],[Cantidad Ordenada]]</f>
        <v>60</v>
      </c>
      <c r="J1899">
        <f>(Cocina[[#This Row],[Precio Unitario]]-Cocina[[#This Row],[Costo Unitario]])*Cocina[[#This Row],[Cantidad Ordenada]]</f>
        <v>24</v>
      </c>
      <c r="K1899" s="4">
        <f>Cocina[[#This Row],[Ganancia neta]]/_xlfn.XLOOKUP(Cocina[[#This Row],[Número de Orden]],Sala[Número de Orden],Sala[Monto total],"fracaso",0,1)</f>
        <v>0.12972972972972974</v>
      </c>
      <c r="L1899" t="s">
        <v>607</v>
      </c>
    </row>
    <row r="1900" spans="1:12" x14ac:dyDescent="0.25">
      <c r="A1900">
        <v>766</v>
      </c>
      <c r="B1900">
        <v>17</v>
      </c>
      <c r="C1900" t="s">
        <v>200</v>
      </c>
      <c r="D1900" t="s">
        <v>633</v>
      </c>
      <c r="E1900">
        <v>14</v>
      </c>
      <c r="F1900">
        <v>23</v>
      </c>
      <c r="G1900">
        <v>2</v>
      </c>
      <c r="H1900">
        <v>16</v>
      </c>
      <c r="I1900">
        <f>Cocina[[#This Row],[Precio Unitario]]*Cocina[[#This Row],[Cantidad Ordenada]]</f>
        <v>46</v>
      </c>
      <c r="J1900">
        <f>(Cocina[[#This Row],[Precio Unitario]]-Cocina[[#This Row],[Costo Unitario]])*Cocina[[#This Row],[Cantidad Ordenada]]</f>
        <v>18</v>
      </c>
      <c r="K1900" s="4">
        <f>Cocina[[#This Row],[Ganancia neta]]/_xlfn.XLOOKUP(Cocina[[#This Row],[Número de Orden]],Sala[Número de Orden],Sala[Monto total],"fracaso",0,1)</f>
        <v>9.7297297297297303E-2</v>
      </c>
      <c r="L1900" t="s">
        <v>608</v>
      </c>
    </row>
    <row r="1901" spans="1:12" x14ac:dyDescent="0.25">
      <c r="A1901">
        <v>767</v>
      </c>
      <c r="B1901">
        <v>10</v>
      </c>
      <c r="C1901" t="s">
        <v>38</v>
      </c>
      <c r="D1901" t="s">
        <v>624</v>
      </c>
      <c r="E1901">
        <v>17</v>
      </c>
      <c r="F1901">
        <v>29</v>
      </c>
      <c r="G1901">
        <v>2</v>
      </c>
      <c r="H1901">
        <v>12</v>
      </c>
      <c r="I1901">
        <f>Cocina[[#This Row],[Precio Unitario]]*Cocina[[#This Row],[Cantidad Ordenada]]</f>
        <v>58</v>
      </c>
      <c r="J1901">
        <f>(Cocina[[#This Row],[Precio Unitario]]-Cocina[[#This Row],[Costo Unitario]])*Cocina[[#This Row],[Cantidad Ordenada]]</f>
        <v>24</v>
      </c>
      <c r="K1901" s="4">
        <f>Cocina[[#This Row],[Ganancia neta]]/_xlfn.XLOOKUP(Cocina[[#This Row],[Número de Orden]],Sala[Número de Orden],Sala[Monto total],"fracaso",0,1)</f>
        <v>0.14201183431952663</v>
      </c>
      <c r="L1901" t="s">
        <v>608</v>
      </c>
    </row>
    <row r="1902" spans="1:12" x14ac:dyDescent="0.25">
      <c r="A1902">
        <v>767</v>
      </c>
      <c r="B1902">
        <v>10</v>
      </c>
      <c r="C1902" t="s">
        <v>158</v>
      </c>
      <c r="D1902" t="s">
        <v>617</v>
      </c>
      <c r="E1902">
        <v>14</v>
      </c>
      <c r="F1902">
        <v>24</v>
      </c>
      <c r="G1902">
        <v>2</v>
      </c>
      <c r="H1902">
        <v>30</v>
      </c>
      <c r="I1902">
        <f>Cocina[[#This Row],[Precio Unitario]]*Cocina[[#This Row],[Cantidad Ordenada]]</f>
        <v>48</v>
      </c>
      <c r="J1902">
        <f>(Cocina[[#This Row],[Precio Unitario]]-Cocina[[#This Row],[Costo Unitario]])*Cocina[[#This Row],[Cantidad Ordenada]]</f>
        <v>20</v>
      </c>
      <c r="K1902" s="4">
        <f>Cocina[[#This Row],[Ganancia neta]]/_xlfn.XLOOKUP(Cocina[[#This Row],[Número de Orden]],Sala[Número de Orden],Sala[Monto total],"fracaso",0,1)</f>
        <v>0.11834319526627218</v>
      </c>
      <c r="L1902" t="s">
        <v>608</v>
      </c>
    </row>
    <row r="1903" spans="1:12" x14ac:dyDescent="0.25">
      <c r="A1903">
        <v>767</v>
      </c>
      <c r="B1903">
        <v>10</v>
      </c>
      <c r="C1903" t="s">
        <v>70</v>
      </c>
      <c r="D1903" t="s">
        <v>634</v>
      </c>
      <c r="E1903">
        <v>13</v>
      </c>
      <c r="F1903">
        <v>21</v>
      </c>
      <c r="G1903">
        <v>3</v>
      </c>
      <c r="H1903">
        <v>43</v>
      </c>
      <c r="I1903">
        <f>Cocina[[#This Row],[Precio Unitario]]*Cocina[[#This Row],[Cantidad Ordenada]]</f>
        <v>63</v>
      </c>
      <c r="J1903">
        <f>(Cocina[[#This Row],[Precio Unitario]]-Cocina[[#This Row],[Costo Unitario]])*Cocina[[#This Row],[Cantidad Ordenada]]</f>
        <v>24</v>
      </c>
      <c r="K1903" s="4">
        <f>Cocina[[#This Row],[Ganancia neta]]/_xlfn.XLOOKUP(Cocina[[#This Row],[Número de Orden]],Sala[Número de Orden],Sala[Monto total],"fracaso",0,1)</f>
        <v>0.14201183431952663</v>
      </c>
      <c r="L1903" t="s">
        <v>608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31EC-F20E-491B-AEE9-62AF3B6DCE5C}">
  <dimension ref="A1:AB42"/>
  <sheetViews>
    <sheetView workbookViewId="0">
      <selection activeCell="U3" sqref="U3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3" width="9.42578125" bestFit="1" customWidth="1"/>
    <col min="4" max="4" width="17.85546875" bestFit="1" customWidth="1"/>
    <col min="5" max="6" width="17" bestFit="1" customWidth="1"/>
    <col min="7" max="7" width="17.85546875" bestFit="1" customWidth="1"/>
    <col min="8" max="8" width="28.5703125" bestFit="1" customWidth="1"/>
    <col min="9" max="9" width="5.7109375" bestFit="1" customWidth="1"/>
    <col min="10" max="10" width="10" bestFit="1" customWidth="1"/>
    <col min="11" max="11" width="12.28515625" bestFit="1" customWidth="1"/>
    <col min="12" max="12" width="5.7109375" bestFit="1" customWidth="1"/>
    <col min="13" max="13" width="10" bestFit="1" customWidth="1"/>
    <col min="14" max="14" width="12.28515625" bestFit="1" customWidth="1"/>
    <col min="15" max="15" width="5.7109375" bestFit="1" customWidth="1"/>
    <col min="16" max="16" width="10" bestFit="1" customWidth="1"/>
    <col min="17" max="17" width="12.28515625" bestFit="1" customWidth="1"/>
    <col min="18" max="18" width="5.7109375" bestFit="1" customWidth="1"/>
    <col min="19" max="19" width="10" bestFit="1" customWidth="1"/>
    <col min="20" max="20" width="17.85546875" bestFit="1" customWidth="1"/>
    <col min="21" max="21" width="18.140625" bestFit="1" customWidth="1"/>
    <col min="22" max="22" width="4" bestFit="1" customWidth="1"/>
    <col min="23" max="23" width="12.5703125" bestFit="1" customWidth="1"/>
    <col min="24" max="24" width="7" bestFit="1" customWidth="1"/>
    <col min="25" max="25" width="7.7109375" bestFit="1" customWidth="1"/>
    <col min="26" max="26" width="18.42578125" bestFit="1" customWidth="1"/>
    <col min="27" max="27" width="22.85546875" bestFit="1" customWidth="1"/>
    <col min="28" max="29" width="12.5703125" bestFit="1" customWidth="1"/>
  </cols>
  <sheetData>
    <row r="1" spans="1:28" x14ac:dyDescent="0.25">
      <c r="T1" s="10" t="s">
        <v>642</v>
      </c>
      <c r="U1" t="s" vm="1">
        <v>646</v>
      </c>
    </row>
    <row r="2" spans="1:28" x14ac:dyDescent="0.25">
      <c r="A2" s="17" t="s">
        <v>649</v>
      </c>
      <c r="B2" s="17"/>
      <c r="D2" s="18" t="s">
        <v>653</v>
      </c>
      <c r="E2" s="18"/>
      <c r="G2" s="18" t="s">
        <v>654</v>
      </c>
      <c r="H2" s="18"/>
      <c r="Z2" s="10" t="s">
        <v>669</v>
      </c>
      <c r="AA2" s="10" t="s">
        <v>648</v>
      </c>
    </row>
    <row r="3" spans="1:28" x14ac:dyDescent="0.25">
      <c r="A3" s="10" t="s">
        <v>643</v>
      </c>
      <c r="B3" t="s">
        <v>670</v>
      </c>
      <c r="D3" s="10" t="s">
        <v>643</v>
      </c>
      <c r="E3" t="s">
        <v>670</v>
      </c>
      <c r="G3" s="10" t="s">
        <v>643</v>
      </c>
      <c r="H3" t="s">
        <v>645</v>
      </c>
      <c r="T3" s="10" t="s">
        <v>643</v>
      </c>
      <c r="U3" t="s">
        <v>668</v>
      </c>
      <c r="Z3" s="10" t="s">
        <v>643</v>
      </c>
      <c r="AA3" t="s">
        <v>646</v>
      </c>
      <c r="AB3" t="s">
        <v>644</v>
      </c>
    </row>
    <row r="4" spans="1:28" x14ac:dyDescent="0.25">
      <c r="A4" s="11" t="s">
        <v>8</v>
      </c>
      <c r="B4" s="15">
        <v>49765</v>
      </c>
      <c r="D4" s="11" t="s">
        <v>59</v>
      </c>
      <c r="E4" s="16">
        <v>8377</v>
      </c>
      <c r="G4" s="11" t="s">
        <v>647</v>
      </c>
      <c r="H4" s="4">
        <v>0.86962190352020863</v>
      </c>
      <c r="T4" s="11" t="s">
        <v>8</v>
      </c>
      <c r="U4" s="14">
        <v>63</v>
      </c>
      <c r="Z4" s="11" t="s">
        <v>8</v>
      </c>
      <c r="AA4" s="19">
        <v>63</v>
      </c>
      <c r="AB4" s="19">
        <v>63</v>
      </c>
    </row>
    <row r="5" spans="1:28" x14ac:dyDescent="0.25">
      <c r="A5" s="11" t="s">
        <v>25</v>
      </c>
      <c r="B5" s="15">
        <v>18872</v>
      </c>
      <c r="D5" s="11" t="s">
        <v>32</v>
      </c>
      <c r="E5" s="16">
        <v>7416</v>
      </c>
      <c r="G5" s="11" t="s">
        <v>646</v>
      </c>
      <c r="H5" s="4">
        <v>0.1303780964797914</v>
      </c>
      <c r="T5" s="11" t="s">
        <v>25</v>
      </c>
      <c r="U5" s="14">
        <v>20</v>
      </c>
      <c r="Z5" s="20" t="s">
        <v>663</v>
      </c>
      <c r="AA5" s="19">
        <v>8</v>
      </c>
      <c r="AB5" s="19">
        <v>8</v>
      </c>
    </row>
    <row r="6" spans="1:28" x14ac:dyDescent="0.25">
      <c r="A6" s="11" t="s">
        <v>12</v>
      </c>
      <c r="B6" s="15">
        <v>17852</v>
      </c>
      <c r="D6" s="11" t="s">
        <v>18</v>
      </c>
      <c r="E6" s="16">
        <v>7489</v>
      </c>
      <c r="G6" s="11" t="s">
        <v>644</v>
      </c>
      <c r="H6" s="4">
        <v>1</v>
      </c>
      <c r="T6" s="11" t="s">
        <v>12</v>
      </c>
      <c r="U6" s="14">
        <v>17</v>
      </c>
      <c r="Z6" s="20" t="s">
        <v>664</v>
      </c>
      <c r="AA6" s="19">
        <v>1</v>
      </c>
      <c r="AB6" s="19">
        <v>1</v>
      </c>
    </row>
    <row r="7" spans="1:28" x14ac:dyDescent="0.25">
      <c r="A7" s="11" t="s">
        <v>644</v>
      </c>
      <c r="B7" s="15">
        <v>86489</v>
      </c>
      <c r="D7" s="11" t="s">
        <v>47</v>
      </c>
      <c r="E7" s="16">
        <v>9904</v>
      </c>
      <c r="T7" s="11" t="s">
        <v>644</v>
      </c>
      <c r="U7" s="14">
        <v>100</v>
      </c>
      <c r="Z7" s="20" t="s">
        <v>665</v>
      </c>
      <c r="AA7" s="19">
        <v>5</v>
      </c>
      <c r="AB7" s="19">
        <v>5</v>
      </c>
    </row>
    <row r="8" spans="1:28" x14ac:dyDescent="0.25">
      <c r="D8" s="11" t="s">
        <v>14</v>
      </c>
      <c r="E8" s="16">
        <v>8141</v>
      </c>
      <c r="G8" s="18" t="s">
        <v>656</v>
      </c>
      <c r="H8" s="18"/>
      <c r="Z8" s="20" t="s">
        <v>662</v>
      </c>
      <c r="AA8" s="19">
        <v>14</v>
      </c>
      <c r="AB8" s="19">
        <v>14</v>
      </c>
    </row>
    <row r="9" spans="1:28" x14ac:dyDescent="0.25">
      <c r="A9" s="18" t="s">
        <v>650</v>
      </c>
      <c r="B9" s="18"/>
      <c r="D9" s="11" t="s">
        <v>44</v>
      </c>
      <c r="E9" s="16">
        <v>6065</v>
      </c>
      <c r="G9" s="10" t="s">
        <v>643</v>
      </c>
      <c r="H9" t="s">
        <v>655</v>
      </c>
      <c r="Z9" s="20" t="s">
        <v>667</v>
      </c>
      <c r="AA9" s="19">
        <v>8</v>
      </c>
      <c r="AB9" s="19">
        <v>8</v>
      </c>
    </row>
    <row r="10" spans="1:28" x14ac:dyDescent="0.25">
      <c r="A10" s="10" t="s">
        <v>643</v>
      </c>
      <c r="B10" s="13" t="s">
        <v>651</v>
      </c>
      <c r="D10" s="11" t="s">
        <v>594</v>
      </c>
      <c r="E10" s="16">
        <v>7775</v>
      </c>
      <c r="G10" s="11" t="s">
        <v>11</v>
      </c>
      <c r="H10" s="12">
        <v>4221.6400000000003</v>
      </c>
      <c r="Z10" s="20" t="s">
        <v>666</v>
      </c>
      <c r="AA10" s="19">
        <v>10</v>
      </c>
      <c r="AB10" s="19">
        <v>10</v>
      </c>
    </row>
    <row r="11" spans="1:28" x14ac:dyDescent="0.25">
      <c r="A11" s="11" t="s">
        <v>13</v>
      </c>
      <c r="B11" s="19">
        <v>92</v>
      </c>
      <c r="D11" s="11" t="s">
        <v>21</v>
      </c>
      <c r="E11" s="16">
        <v>8541</v>
      </c>
      <c r="G11" s="11" t="s">
        <v>16</v>
      </c>
      <c r="H11" s="12">
        <v>5692.8</v>
      </c>
      <c r="Z11" s="20" t="s">
        <v>661</v>
      </c>
      <c r="AA11" s="19">
        <v>17</v>
      </c>
      <c r="AB11" s="19">
        <v>17</v>
      </c>
    </row>
    <row r="12" spans="1:28" x14ac:dyDescent="0.25">
      <c r="A12" s="11" t="s">
        <v>601</v>
      </c>
      <c r="B12" s="19">
        <v>525</v>
      </c>
      <c r="D12" s="11" t="s">
        <v>593</v>
      </c>
      <c r="E12" s="16">
        <v>7960</v>
      </c>
      <c r="G12" s="11" t="s">
        <v>7</v>
      </c>
      <c r="H12" s="12">
        <v>4590.1400000000003</v>
      </c>
      <c r="Z12" s="11" t="s">
        <v>25</v>
      </c>
      <c r="AA12" s="19">
        <v>20</v>
      </c>
      <c r="AB12" s="19">
        <v>20</v>
      </c>
    </row>
    <row r="13" spans="1:28" x14ac:dyDescent="0.25">
      <c r="A13" s="11" t="s">
        <v>600</v>
      </c>
      <c r="B13" s="19">
        <v>150</v>
      </c>
      <c r="D13" s="11" t="s">
        <v>34</v>
      </c>
      <c r="E13" s="16">
        <v>7650</v>
      </c>
      <c r="G13" s="11" t="s">
        <v>23</v>
      </c>
      <c r="H13" s="12">
        <v>4500.09</v>
      </c>
      <c r="Z13" s="20" t="s">
        <v>663</v>
      </c>
      <c r="AA13" s="19">
        <v>3</v>
      </c>
      <c r="AB13" s="19">
        <v>3</v>
      </c>
    </row>
    <row r="14" spans="1:28" x14ac:dyDescent="0.25">
      <c r="A14" s="11" t="s">
        <v>644</v>
      </c>
      <c r="B14" s="19">
        <v>767</v>
      </c>
      <c r="D14" s="11" t="s">
        <v>29</v>
      </c>
      <c r="E14" s="16">
        <v>7171</v>
      </c>
      <c r="G14" s="11" t="s">
        <v>20</v>
      </c>
      <c r="H14" s="12">
        <v>3822.57</v>
      </c>
      <c r="Z14" s="20" t="s">
        <v>665</v>
      </c>
      <c r="AA14" s="19">
        <v>2</v>
      </c>
      <c r="AB14" s="19">
        <v>2</v>
      </c>
    </row>
    <row r="15" spans="1:28" x14ac:dyDescent="0.25">
      <c r="D15" s="11" t="s">
        <v>644</v>
      </c>
      <c r="E15" s="16">
        <v>86489</v>
      </c>
      <c r="G15" s="11" t="s">
        <v>644</v>
      </c>
      <c r="H15" s="12">
        <v>22827.24</v>
      </c>
      <c r="Z15" s="20" t="s">
        <v>662</v>
      </c>
      <c r="AA15" s="19">
        <v>4</v>
      </c>
      <c r="AB15" s="19">
        <v>4</v>
      </c>
    </row>
    <row r="16" spans="1:28" x14ac:dyDescent="0.25">
      <c r="D16" s="11"/>
      <c r="Z16" s="20" t="s">
        <v>667</v>
      </c>
      <c r="AA16" s="19">
        <v>2</v>
      </c>
      <c r="AB16" s="19">
        <v>2</v>
      </c>
    </row>
    <row r="17" spans="1:28" x14ac:dyDescent="0.25">
      <c r="A17" s="18" t="s">
        <v>652</v>
      </c>
      <c r="B17" s="18"/>
      <c r="C17" s="18"/>
      <c r="D17" s="18"/>
      <c r="E17" s="18"/>
      <c r="G17" s="18" t="s">
        <v>658</v>
      </c>
      <c r="H17" s="18"/>
      <c r="Z17" s="20" t="s">
        <v>666</v>
      </c>
      <c r="AA17" s="19">
        <v>3</v>
      </c>
      <c r="AB17" s="19">
        <v>3</v>
      </c>
    </row>
    <row r="18" spans="1:28" x14ac:dyDescent="0.25">
      <c r="A18" s="10" t="s">
        <v>670</v>
      </c>
      <c r="B18" s="10" t="s">
        <v>648</v>
      </c>
      <c r="G18" s="10" t="s">
        <v>643</v>
      </c>
      <c r="H18" t="s">
        <v>657</v>
      </c>
      <c r="Z18" s="20" t="s">
        <v>661</v>
      </c>
      <c r="AA18" s="19">
        <v>6</v>
      </c>
      <c r="AB18" s="19">
        <v>6</v>
      </c>
    </row>
    <row r="19" spans="1:28" x14ac:dyDescent="0.25">
      <c r="A19" s="10" t="s">
        <v>643</v>
      </c>
      <c r="B19" t="s">
        <v>8</v>
      </c>
      <c r="C19" t="s">
        <v>25</v>
      </c>
      <c r="D19" t="s">
        <v>12</v>
      </c>
      <c r="E19" t="s">
        <v>644</v>
      </c>
      <c r="G19" s="11" t="s">
        <v>11</v>
      </c>
      <c r="H19" s="14">
        <v>138</v>
      </c>
      <c r="Z19" s="11" t="s">
        <v>12</v>
      </c>
      <c r="AA19" s="19">
        <v>17</v>
      </c>
      <c r="AB19" s="19">
        <v>17</v>
      </c>
    </row>
    <row r="20" spans="1:28" x14ac:dyDescent="0.25">
      <c r="A20" s="11" t="s">
        <v>663</v>
      </c>
      <c r="B20" s="16">
        <v>2993</v>
      </c>
      <c r="C20" s="16">
        <v>677</v>
      </c>
      <c r="D20" s="16">
        <v>2079</v>
      </c>
      <c r="E20" s="16">
        <v>5749</v>
      </c>
      <c r="G20" s="11" t="s">
        <v>16</v>
      </c>
      <c r="H20" s="14">
        <v>192</v>
      </c>
      <c r="Z20" s="20" t="s">
        <v>663</v>
      </c>
      <c r="AA20" s="19">
        <v>1</v>
      </c>
      <c r="AB20" s="19">
        <v>1</v>
      </c>
    </row>
    <row r="21" spans="1:28" x14ac:dyDescent="0.25">
      <c r="A21" s="11" t="s">
        <v>664</v>
      </c>
      <c r="B21" s="16">
        <v>3240</v>
      </c>
      <c r="C21" s="16">
        <v>1689</v>
      </c>
      <c r="D21" s="16">
        <v>2477</v>
      </c>
      <c r="E21" s="16">
        <v>7406</v>
      </c>
      <c r="G21" s="11" t="s">
        <v>7</v>
      </c>
      <c r="H21" s="14">
        <v>158</v>
      </c>
      <c r="Z21" s="20" t="s">
        <v>665</v>
      </c>
      <c r="AA21" s="19">
        <v>3</v>
      </c>
      <c r="AB21" s="19">
        <v>3</v>
      </c>
    </row>
    <row r="22" spans="1:28" x14ac:dyDescent="0.25">
      <c r="A22" s="11" t="s">
        <v>665</v>
      </c>
      <c r="B22" s="16">
        <v>6027</v>
      </c>
      <c r="C22" s="16">
        <v>1992</v>
      </c>
      <c r="D22" s="16">
        <v>797</v>
      </c>
      <c r="E22" s="16">
        <v>8816</v>
      </c>
      <c r="G22" s="11" t="s">
        <v>23</v>
      </c>
      <c r="H22" s="14">
        <v>149</v>
      </c>
      <c r="Z22" s="20" t="s">
        <v>662</v>
      </c>
      <c r="AA22" s="19">
        <v>5</v>
      </c>
      <c r="AB22" s="19">
        <v>5</v>
      </c>
    </row>
    <row r="23" spans="1:28" x14ac:dyDescent="0.25">
      <c r="A23" s="11" t="s">
        <v>662</v>
      </c>
      <c r="B23" s="16">
        <v>10858</v>
      </c>
      <c r="C23" s="16">
        <v>5010</v>
      </c>
      <c r="D23" s="16">
        <v>4292</v>
      </c>
      <c r="E23" s="16">
        <v>20160</v>
      </c>
      <c r="G23" s="11" t="s">
        <v>20</v>
      </c>
      <c r="H23" s="14">
        <v>130</v>
      </c>
      <c r="Z23" s="20" t="s">
        <v>667</v>
      </c>
      <c r="AA23" s="19">
        <v>2</v>
      </c>
      <c r="AB23" s="19">
        <v>2</v>
      </c>
    </row>
    <row r="24" spans="1:28" x14ac:dyDescent="0.25">
      <c r="A24" s="11" t="s">
        <v>667</v>
      </c>
      <c r="B24" s="16">
        <v>8636</v>
      </c>
      <c r="C24" s="16">
        <v>3302</v>
      </c>
      <c r="D24" s="16">
        <v>2676</v>
      </c>
      <c r="E24" s="16">
        <v>14614</v>
      </c>
      <c r="G24" s="11" t="s">
        <v>644</v>
      </c>
      <c r="H24" s="14">
        <v>767</v>
      </c>
      <c r="Z24" s="20" t="s">
        <v>666</v>
      </c>
      <c r="AA24" s="19">
        <v>2</v>
      </c>
      <c r="AB24" s="19">
        <v>2</v>
      </c>
    </row>
    <row r="25" spans="1:28" x14ac:dyDescent="0.25">
      <c r="A25" s="11" t="s">
        <v>666</v>
      </c>
      <c r="B25" s="16">
        <v>8629</v>
      </c>
      <c r="C25" s="16">
        <v>3088</v>
      </c>
      <c r="D25" s="16">
        <v>2790</v>
      </c>
      <c r="E25" s="16">
        <v>14507</v>
      </c>
      <c r="Z25" s="20" t="s">
        <v>661</v>
      </c>
      <c r="AA25" s="19">
        <v>4</v>
      </c>
      <c r="AB25" s="19">
        <v>4</v>
      </c>
    </row>
    <row r="26" spans="1:28" x14ac:dyDescent="0.25">
      <c r="A26" s="11" t="s">
        <v>661</v>
      </c>
      <c r="B26" s="16">
        <v>9382</v>
      </c>
      <c r="C26" s="16">
        <v>3114</v>
      </c>
      <c r="D26" s="16">
        <v>2741</v>
      </c>
      <c r="E26" s="16">
        <v>15237</v>
      </c>
      <c r="Z26" s="11" t="s">
        <v>644</v>
      </c>
      <c r="AA26" s="19">
        <v>100</v>
      </c>
      <c r="AB26" s="19">
        <v>100</v>
      </c>
    </row>
    <row r="27" spans="1:28" x14ac:dyDescent="0.25">
      <c r="A27" s="11" t="s">
        <v>644</v>
      </c>
      <c r="B27" s="16">
        <v>49765</v>
      </c>
      <c r="C27" s="16">
        <v>18872</v>
      </c>
      <c r="D27" s="16">
        <v>17852</v>
      </c>
      <c r="E27" s="16">
        <v>86489</v>
      </c>
    </row>
    <row r="32" spans="1:28" x14ac:dyDescent="0.25">
      <c r="U32" t="s">
        <v>59</v>
      </c>
      <c r="V32" s="21">
        <f>GETPIVOTDATA("[Measures].[Suma de Ingresos]",$D$3,"[Sala].[País de Origen]","[Sala].[País de Origen].&amp;[Argentina]")</f>
        <v>8377</v>
      </c>
    </row>
    <row r="33" spans="21:22" x14ac:dyDescent="0.25">
      <c r="U33" t="s">
        <v>32</v>
      </c>
      <c r="V33" s="21">
        <f>GETPIVOTDATA("[Measures].[Suma de Ingresos]",$D$3,"[Sala].[País de Origen]","[Sala].[País de Origen].&amp;[Bolivia]")</f>
        <v>7416</v>
      </c>
    </row>
    <row r="34" spans="21:22" x14ac:dyDescent="0.25">
      <c r="U34" t="s">
        <v>18</v>
      </c>
      <c r="V34" s="21">
        <f>GETPIVOTDATA("[Measures].[Suma de Ingresos]",$D$3,"[Sala].[País de Origen]","[Sala].[País de Origen].&amp;[Brasil]")</f>
        <v>7489</v>
      </c>
    </row>
    <row r="35" spans="21:22" x14ac:dyDescent="0.25">
      <c r="U35" t="s">
        <v>47</v>
      </c>
      <c r="V35" s="21">
        <f>GETPIVOTDATA("[Measures].[Suma de Ingresos]",$D$3,"[Sala].[País de Origen]","[Sala].[País de Origen].&amp;[Chile]")</f>
        <v>9904</v>
      </c>
    </row>
    <row r="36" spans="21:22" x14ac:dyDescent="0.25">
      <c r="U36" t="s">
        <v>14</v>
      </c>
      <c r="V36" s="21">
        <f>GETPIVOTDATA("[Measures].[Suma de Ingresos]",$D$3,"[Sala].[País de Origen]","[Sala].[País de Origen].&amp;[Colombia]")</f>
        <v>8141</v>
      </c>
    </row>
    <row r="37" spans="21:22" x14ac:dyDescent="0.25">
      <c r="U37" t="s">
        <v>44</v>
      </c>
      <c r="V37" s="21">
        <f>GETPIVOTDATA("[Measures].[Suma de Ingresos]",$D$3,"[Sala].[País de Origen]","[Sala].[País de Origen].&amp;[Ecuador]")</f>
        <v>6065</v>
      </c>
    </row>
    <row r="38" spans="21:22" x14ac:dyDescent="0.25">
      <c r="U38" t="s">
        <v>594</v>
      </c>
      <c r="V38" s="21">
        <f>GETPIVOTDATA("[Measures].[Suma de Ingresos]",$D$3,"[Sala].[País de Origen]","[Sala].[País de Origen].&amp;[España]")</f>
        <v>7775</v>
      </c>
    </row>
    <row r="39" spans="21:22" x14ac:dyDescent="0.25">
      <c r="U39" t="s">
        <v>21</v>
      </c>
      <c r="V39" s="21">
        <f>GETPIVOTDATA("[Measures].[Suma de Ingresos]",$D$3,"[Sala].[País de Origen]","[Sala].[País de Origen].&amp;[Paraguay]")</f>
        <v>8541</v>
      </c>
    </row>
    <row r="40" spans="21:22" x14ac:dyDescent="0.25">
      <c r="U40" t="s">
        <v>593</v>
      </c>
      <c r="V40" s="21">
        <f>GETPIVOTDATA("[Measures].[Suma de Ingresos]",$D$3,"[Sala].[País de Origen]","[Sala].[País de Origen].&amp;[Perú]")</f>
        <v>7960</v>
      </c>
    </row>
    <row r="41" spans="21:22" x14ac:dyDescent="0.25">
      <c r="U41" t="s">
        <v>34</v>
      </c>
      <c r="V41" s="21">
        <f>GETPIVOTDATA("[Measures].[Suma de Ingresos]",$D$3,"[Sala].[País de Origen]","[Sala].[País de Origen].&amp;[Uruguay]")</f>
        <v>7650</v>
      </c>
    </row>
    <row r="42" spans="21:22" x14ac:dyDescent="0.25">
      <c r="U42" t="s">
        <v>29</v>
      </c>
      <c r="V42" s="21">
        <f>GETPIVOTDATA("[Measures].[Suma de Ingresos]",$D$3,"[Sala].[País de Origen]","[Sala].[País de Origen].&amp;[Venezuela]")</f>
        <v>7171</v>
      </c>
    </row>
  </sheetData>
  <mergeCells count="7">
    <mergeCell ref="A2:B2"/>
    <mergeCell ref="A9:B9"/>
    <mergeCell ref="A17:E17"/>
    <mergeCell ref="D2:E2"/>
    <mergeCell ref="G2:H2"/>
    <mergeCell ref="G8:H8"/>
    <mergeCell ref="G17:H17"/>
  </mergeCell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EA14-EA3A-4504-B4D5-FAA93C049EF1}">
  <dimension ref="W2:Y9"/>
  <sheetViews>
    <sheetView showGridLines="0" tabSelected="1" workbookViewId="0">
      <selection activeCell="K20" sqref="K20"/>
    </sheetView>
  </sheetViews>
  <sheetFormatPr baseColWidth="10" defaultRowHeight="15" x14ac:dyDescent="0.25"/>
  <cols>
    <col min="1" max="1" width="17.85546875" style="22" bestFit="1" customWidth="1"/>
    <col min="2" max="2" width="28" style="22" bestFit="1" customWidth="1"/>
    <col min="3" max="23" width="11.42578125" style="22"/>
    <col min="24" max="24" width="13.28515625" style="22" customWidth="1"/>
    <col min="25" max="25" width="12" style="22" bestFit="1" customWidth="1"/>
    <col min="26" max="16384" width="11.42578125" style="22"/>
  </cols>
  <sheetData>
    <row r="2" spans="23:25" ht="15.75" thickBot="1" x14ac:dyDescent="0.3"/>
    <row r="3" spans="23:25" ht="15.75" x14ac:dyDescent="0.25">
      <c r="W3" s="23" t="s">
        <v>672</v>
      </c>
      <c r="X3" s="24"/>
      <c r="Y3" s="25">
        <f>Tablas!$H$24</f>
        <v>767</v>
      </c>
    </row>
    <row r="4" spans="23:25" ht="15.75" x14ac:dyDescent="0.25">
      <c r="W4" s="26" t="s">
        <v>673</v>
      </c>
      <c r="X4" s="27"/>
      <c r="Y4" s="28">
        <f>(SUM(Sala[Número de Comensales]))/7</f>
        <v>381.57142857142856</v>
      </c>
    </row>
    <row r="5" spans="23:25" ht="15.75" x14ac:dyDescent="0.25">
      <c r="W5" s="26" t="s">
        <v>674</v>
      </c>
      <c r="X5" s="27"/>
      <c r="Y5" s="29">
        <f>AVERAGE(Sala[Monto total])</f>
        <v>138.62711864406779</v>
      </c>
    </row>
    <row r="6" spans="23:25" ht="15.75" x14ac:dyDescent="0.25">
      <c r="W6" s="26" t="s">
        <v>675</v>
      </c>
      <c r="X6" s="27"/>
      <c r="Y6" s="30">
        <f>SUM(Sala[Monto total])</f>
        <v>106327</v>
      </c>
    </row>
    <row r="7" spans="23:25" ht="15.75" x14ac:dyDescent="0.25">
      <c r="W7" s="26" t="s">
        <v>676</v>
      </c>
      <c r="X7" s="27"/>
      <c r="Y7" s="30">
        <f>SUM(Sala[Coste total])</f>
        <v>31418</v>
      </c>
    </row>
    <row r="8" spans="23:25" ht="15.75" x14ac:dyDescent="0.25">
      <c r="W8" s="26" t="s">
        <v>678</v>
      </c>
      <c r="X8" s="27"/>
      <c r="Y8" s="29">
        <f>SUM(Sala[Ingresos])</f>
        <v>86489</v>
      </c>
    </row>
    <row r="9" spans="23:25" ht="16.5" thickBot="1" x14ac:dyDescent="0.3">
      <c r="W9" s="31" t="s">
        <v>677</v>
      </c>
      <c r="X9" s="32"/>
      <c r="Y9" s="33">
        <f>Y8-Y7</f>
        <v>55071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o U r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Q o U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F K 1 k o i k e 4 D g A A A B E A A A A T A B w A R m 9 y b X V s Y X M v U 2 V j d G l v b j E u b S C i G A A o o B Q A A A A A A A A A A A A A A A A A A A A A A A A A A A A r T k 0 u y c z P U w i G 0 I b W A F B L A Q I t A B Q A A g A I A E K F K 1 n / 9 k D M p A A A A P Y A A A A S A A A A A A A A A A A A A A A A A A A A A A B D b 2 5 m a W c v U G F j a 2 F n Z S 5 4 b W x Q S w E C L Q A U A A I A C A B C h S t Z D 8 r p q 6 Q A A A D p A A A A E w A A A A A A A A A A A A A A A A D w A A A A W 0 N v b n R l b n R f V H l w Z X N d L n h t b F B L A Q I t A B Q A A g A I A E K F K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a H b X s I 1 7 k m 5 C o H n + t U y X A A A A A A C A A A A A A A Q Z g A A A A E A A C A A A A D H p 1 s P t 3 S N z g N f I R Y U 6 T F N 6 h x b 9 1 C / 9 h 0 N p S w s m E r K k w A A A A A O g A A A A A I A A C A A A A A D P Y n x O U 7 3 J b f n Y 9 Y R U x / F 9 q v j P o c u U c H L 2 C R P Z V V 6 7 F A A A A A K D P d x t B P k g A 8 w Q E i o H 5 H N a F x t r l 3 Z h v 8 x W d j B C R R 2 u O + o m 0 n m 0 Q p t F m 4 U R L 6 3 X b P B E d 7 W t D j C a o 8 a z a p X Y e l F o 0 f a / D Z r Z 8 u Q O r m G P 0 2 p + 0 A A A A D 3 I P X c F e 8 D 2 h H D g 3 c B Z Y / r 7 X 5 O M J e j F v a 4 2 o l a j / j 4 m b N s 1 3 t T h y P 8 v w M Q S I X E B t x C 2 P f z u N b o q z e M N w T R P E e 5 < / D a t a M a s h u p > 
</file>

<file path=customXml/itemProps1.xml><?xml version="1.0" encoding="utf-8"?>
<ds:datastoreItem xmlns:ds="http://schemas.openxmlformats.org/officeDocument/2006/customXml" ds:itemID="{A74B52E0-5F10-4A9D-8980-8167B889FC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Sala</vt:lpstr>
      <vt:lpstr>Cocina</vt:lpstr>
      <vt:lpstr>Tablas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María Llordén Alonso</dc:creator>
  <cp:lastModifiedBy>Marta María Llordén Alonso</cp:lastModifiedBy>
  <dcterms:created xsi:type="dcterms:W3CDTF">2024-08-05T19:14:38Z</dcterms:created>
  <dcterms:modified xsi:type="dcterms:W3CDTF">2024-09-11T22:03:22Z</dcterms:modified>
</cp:coreProperties>
</file>