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ena Mora\Desktop\3 Cuatri 2024\Conta Tributario\"/>
    </mc:Choice>
  </mc:AlternateContent>
  <xr:revisionPtr revIDLastSave="0" documentId="8_{FDB3A0C6-CDD3-44C1-9286-4B6DA5098646}" xr6:coauthVersionLast="47" xr6:coauthVersionMax="47" xr10:uidLastSave="{00000000-0000-0000-0000-000000000000}"/>
  <bookViews>
    <workbookView xWindow="-120" yWindow="-120" windowWidth="20730" windowHeight="11040" firstSheet="5" activeTab="6" xr2:uid="{2FB8B706-E95C-444D-8867-6E0F0864F0A0}"/>
  </bookViews>
  <sheets>
    <sheet name="Asientos Antes de Cierre " sheetId="1" r:id="rId1"/>
    <sheet name="Estado de Resultados (Antes)" sheetId="2" r:id="rId2"/>
    <sheet name="Balance de comprobación(Antes)" sheetId="3" r:id="rId3"/>
    <sheet name="Estado de Situación F (Antes) " sheetId="4" r:id="rId4"/>
    <sheet name="Balance comprobación (Después)" sheetId="5" r:id="rId5"/>
    <sheet name="Estad. Situación F (Despúes)" sheetId="6" r:id="rId6"/>
    <sheet name="NIC Balance de Comp (DC) " sheetId="7" r:id="rId7"/>
    <sheet name="NIC Estado de Situación (DC)" sheetId="8" r:id="rId8"/>
    <sheet name="NIC Estado de Resultados (AC)" sheetId="11" r:id="rId9"/>
    <sheet name="Calculos " sheetId="9" r:id="rId10"/>
  </sheets>
  <externalReferences>
    <externalReference r:id="rId11"/>
    <externalReference r:id="rId12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7" l="1"/>
  <c r="C15" i="7"/>
  <c r="C18" i="7"/>
  <c r="C11" i="7"/>
  <c r="C8" i="7"/>
  <c r="C41" i="7"/>
  <c r="C40" i="7"/>
  <c r="C39" i="7"/>
  <c r="C38" i="7"/>
  <c r="C37" i="7"/>
  <c r="C36" i="7"/>
  <c r="C35" i="7"/>
  <c r="C34" i="7"/>
  <c r="C33" i="7"/>
  <c r="C32" i="7"/>
  <c r="C31" i="7"/>
  <c r="C30" i="7"/>
  <c r="D29" i="7"/>
  <c r="D28" i="7"/>
  <c r="D27" i="7"/>
  <c r="D26" i="7"/>
  <c r="D25" i="7"/>
  <c r="D24" i="7"/>
  <c r="D23" i="7"/>
  <c r="D22" i="7"/>
  <c r="D21" i="7"/>
  <c r="D20" i="7"/>
  <c r="D19" i="7"/>
  <c r="C13" i="7"/>
  <c r="C12" i="7"/>
  <c r="C10" i="7"/>
  <c r="C9" i="7"/>
  <c r="D43" i="7" l="1"/>
  <c r="C43" i="7"/>
  <c r="D26" i="11" l="1"/>
  <c r="C19" i="11"/>
  <c r="C18" i="11"/>
  <c r="C17" i="11"/>
  <c r="C16" i="11"/>
  <c r="C15" i="11"/>
  <c r="C14" i="11"/>
  <c r="C13" i="11"/>
  <c r="D10" i="11"/>
  <c r="C9" i="11"/>
  <c r="C7" i="11"/>
  <c r="D8" i="11" s="1"/>
  <c r="C40" i="8"/>
  <c r="C39" i="8"/>
  <c r="D41" i="8" s="1"/>
  <c r="C38" i="8"/>
  <c r="C33" i="8"/>
  <c r="D34" i="8" s="1"/>
  <c r="C28" i="8"/>
  <c r="C27" i="8"/>
  <c r="C26" i="8"/>
  <c r="C20" i="8"/>
  <c r="C19" i="8"/>
  <c r="C18" i="8"/>
  <c r="C14" i="8"/>
  <c r="C12" i="8"/>
  <c r="C11" i="8"/>
  <c r="C10" i="8"/>
  <c r="C9" i="8"/>
  <c r="C8" i="8"/>
  <c r="D21" i="8" l="1"/>
  <c r="D15" i="8"/>
  <c r="D22" i="8" s="1"/>
  <c r="D21" i="11"/>
  <c r="D28" i="11" s="1"/>
  <c r="D30" i="8"/>
  <c r="D35" i="8" s="1"/>
  <c r="D42" i="8" s="1"/>
  <c r="D30" i="11"/>
  <c r="D31" i="11" s="1"/>
  <c r="D11" i="11"/>
  <c r="D22" i="11" s="1"/>
</calcChain>
</file>

<file path=xl/sharedStrings.xml><?xml version="1.0" encoding="utf-8"?>
<sst xmlns="http://schemas.openxmlformats.org/spreadsheetml/2006/main" count="891" uniqueCount="401">
  <si>
    <t>Servicios Veterinaria ELDÍ S.A.</t>
  </si>
  <si>
    <t>Email: ServVet325@gmail.com</t>
  </si>
  <si>
    <t>Heredia, Barva, Teléfono: 2285-7600</t>
  </si>
  <si>
    <t>Libro Diario, desde 01/12/2024 hasta 31/12/2024</t>
  </si>
  <si>
    <t>Asiento Nro.</t>
  </si>
  <si>
    <t>Nro. Cuenta</t>
  </si>
  <si>
    <t>Cuenta</t>
  </si>
  <si>
    <t>Debito Colón_</t>
  </si>
  <si>
    <t>Credito Colón_</t>
  </si>
  <si>
    <t>Comentario</t>
  </si>
  <si>
    <t>Comprobante</t>
  </si>
  <si>
    <t xml:space="preserve">1-1-02-01     </t>
  </si>
  <si>
    <t xml:space="preserve">Banco Nacional de Costa Rica                                          </t>
  </si>
  <si>
    <t xml:space="preserve">                                                  </t>
  </si>
  <si>
    <t xml:space="preserve">023                 </t>
  </si>
  <si>
    <t xml:space="preserve">4-1-01-01     </t>
  </si>
  <si>
    <t xml:space="preserve">Ventas                                                                </t>
  </si>
  <si>
    <t xml:space="preserve">2-1-03-08     </t>
  </si>
  <si>
    <t xml:space="preserve">IVA Devengado                                                         </t>
  </si>
  <si>
    <t xml:space="preserve">5-1-01        </t>
  </si>
  <si>
    <t xml:space="preserve">Costo de ventas                                                       </t>
  </si>
  <si>
    <t xml:space="preserve">1-1-06        </t>
  </si>
  <si>
    <t xml:space="preserve">Inventario                                                            </t>
  </si>
  <si>
    <t>==============</t>
  </si>
  <si>
    <t xml:space="preserve">01/12/2024.  Venta de Mercadería al contado  ========                 </t>
  </si>
  <si>
    <t xml:space="preserve">                    </t>
  </si>
  <si>
    <t xml:space="preserve">              </t>
  </si>
  <si>
    <t xml:space="preserve">                                                                      </t>
  </si>
  <si>
    <t xml:space="preserve">024                 </t>
  </si>
  <si>
    <t xml:space="preserve">4-2-01        </t>
  </si>
  <si>
    <t xml:space="preserve">Ingresos por servicios                                                </t>
  </si>
  <si>
    <t xml:space="preserve">02/12/2024.  Ingreso por servicios de veterinaria  ========           </t>
  </si>
  <si>
    <t xml:space="preserve">5-2-09        </t>
  </si>
  <si>
    <t xml:space="preserve">Gastos por servicios públicos                                         </t>
  </si>
  <si>
    <t xml:space="preserve">025                 </t>
  </si>
  <si>
    <t xml:space="preserve">5-2-08        </t>
  </si>
  <si>
    <t xml:space="preserve">Gastos por impuestos municipales                                      </t>
  </si>
  <si>
    <t xml:space="preserve">08/12/2024.  Cancelación de gastos  ========                          </t>
  </si>
  <si>
    <t xml:space="preserve">5-2-01        </t>
  </si>
  <si>
    <t xml:space="preserve">Gasto por salarios                                                    </t>
  </si>
  <si>
    <t xml:space="preserve">026                 </t>
  </si>
  <si>
    <t xml:space="preserve">2-1-02-01     </t>
  </si>
  <si>
    <t xml:space="preserve">Cuota obrera CCSS 10,67%                                              </t>
  </si>
  <si>
    <t xml:space="preserve">2-1-02-02     </t>
  </si>
  <si>
    <t xml:space="preserve">Cuota obrera Asoc. Solidarista 5%                                     </t>
  </si>
  <si>
    <t xml:space="preserve">14/12/2024.  Pago de Planilla  ========                               </t>
  </si>
  <si>
    <t xml:space="preserve">5-2-02        </t>
  </si>
  <si>
    <t xml:space="preserve">Gasto por cargas sociales                                             </t>
  </si>
  <si>
    <t xml:space="preserve">027                 </t>
  </si>
  <si>
    <t xml:space="preserve">2-1-03-03     </t>
  </si>
  <si>
    <t xml:space="preserve">Cargas sociales patronales por pagar                                  </t>
  </si>
  <si>
    <t xml:space="preserve">14/12/2024.  Registro de Cargas Sociales  ========                    </t>
  </si>
  <si>
    <t xml:space="preserve">028                 </t>
  </si>
  <si>
    <t xml:space="preserve">20/12/2024.  Venta de mercadería al contado  ========                 </t>
  </si>
  <si>
    <t xml:space="preserve">029                 </t>
  </si>
  <si>
    <t xml:space="preserve">2-1-03-06     </t>
  </si>
  <si>
    <t xml:space="preserve">Ingresos recibidos por adelantado                                     </t>
  </si>
  <si>
    <t xml:space="preserve">01/12/2024.  Adelanto de cliente por servicios brindados  ========    </t>
  </si>
  <si>
    <t xml:space="preserve">1-1-07-02     </t>
  </si>
  <si>
    <t xml:space="preserve">Alquiler pagado por adelantado                                        </t>
  </si>
  <si>
    <t xml:space="preserve">030                 </t>
  </si>
  <si>
    <t xml:space="preserve">01/12/2024.  Alquiler pagado por adelantado  ========                 </t>
  </si>
  <si>
    <t xml:space="preserve">031                 </t>
  </si>
  <si>
    <t xml:space="preserve">2-1-03-02     </t>
  </si>
  <si>
    <t xml:space="preserve">Servicios públicos por pagar                                          </t>
  </si>
  <si>
    <t xml:space="preserve">30/12/2024.  Servicios públicos pendientes de pago  ========          </t>
  </si>
  <si>
    <t xml:space="preserve">5-2-04        </t>
  </si>
  <si>
    <t xml:space="preserve">Gastos por alquileres                                                 </t>
  </si>
  <si>
    <t xml:space="preserve">032                 </t>
  </si>
  <si>
    <t xml:space="preserve">30/12/2024.  Ajuste de un mes consumido en alquiler  ========         </t>
  </si>
  <si>
    <t xml:space="preserve">033                 </t>
  </si>
  <si>
    <t xml:space="preserve">30/12/2024.  Ingresos Devengados  ========                            </t>
  </si>
  <si>
    <t xml:space="preserve">5-2-07-01     </t>
  </si>
  <si>
    <t xml:space="preserve">Gasto por depreciación de edificio                                    </t>
  </si>
  <si>
    <t xml:space="preserve">034                 </t>
  </si>
  <si>
    <t xml:space="preserve">1-2-02-02     </t>
  </si>
  <si>
    <t xml:space="preserve">Depreciación acumulada de edificio                                    </t>
  </si>
  <si>
    <t xml:space="preserve">31/12/2024.  Depreciación de edifiicio  ========                      </t>
  </si>
  <si>
    <t xml:space="preserve">5-3-01        </t>
  </si>
  <si>
    <t xml:space="preserve">Gasto por intereses sobre préstamos                                   </t>
  </si>
  <si>
    <t xml:space="preserve">035                 </t>
  </si>
  <si>
    <t xml:space="preserve">2-1-03-04     </t>
  </si>
  <si>
    <t xml:space="preserve">Intereses por pagar                                                   </t>
  </si>
  <si>
    <t xml:space="preserve">31/12/2024.  Ajuste de intereses del prestamo  ========               </t>
  </si>
  <si>
    <t xml:space="preserve">5-2-05        </t>
  </si>
  <si>
    <t xml:space="preserve">Gastos por seguros                                                    </t>
  </si>
  <si>
    <t xml:space="preserve">036                 </t>
  </si>
  <si>
    <t xml:space="preserve">1-1-07-01     </t>
  </si>
  <si>
    <t xml:space="preserve">Seguros pagados por adelantado                                        </t>
  </si>
  <si>
    <t xml:space="preserve">31/12/2024.  Ajuste de consumo de seguros  ========                   </t>
  </si>
  <si>
    <t xml:space="preserve">5-2-07-02     </t>
  </si>
  <si>
    <t xml:space="preserve">Gasto por depreciación de Mob y Eq. Ofic                              </t>
  </si>
  <si>
    <t xml:space="preserve">037                 </t>
  </si>
  <si>
    <t xml:space="preserve">1-2-04-02     </t>
  </si>
  <si>
    <t xml:space="preserve">Depreciación acumulada de Mob y equipo                                </t>
  </si>
  <si>
    <t xml:space="preserve">31/12/2024.  Ajujste de depreciación mobiliaria  ========             </t>
  </si>
  <si>
    <t xml:space="preserve">1-1-05-01     </t>
  </si>
  <si>
    <t xml:space="preserve">Intereses por cobrar                                                  </t>
  </si>
  <si>
    <t xml:space="preserve">038                 </t>
  </si>
  <si>
    <t xml:space="preserve">4-3-01        </t>
  </si>
  <si>
    <t xml:space="preserve">Ingresos por intereses                                                </t>
  </si>
  <si>
    <t xml:space="preserve">31/12/2024.  Ajuste de intereses ganados por inversión  ========      </t>
  </si>
  <si>
    <t xml:space="preserve">5-2-03        </t>
  </si>
  <si>
    <t xml:space="preserve">Gasto por aguinaldo                                                   </t>
  </si>
  <si>
    <t xml:space="preserve">039                 </t>
  </si>
  <si>
    <t xml:space="preserve">2-1-03-05     </t>
  </si>
  <si>
    <t xml:space="preserve">Provisión para aguinaldo                                              </t>
  </si>
  <si>
    <t xml:space="preserve">31/12/2024.  Ajuste de provición por aguinaldo  ========              </t>
  </si>
  <si>
    <t>ESTADO DE GANANCIAS Y PERDIDAS</t>
  </si>
  <si>
    <t>Hasta 31/12/2024</t>
  </si>
  <si>
    <t>Nro. de Cuenta</t>
  </si>
  <si>
    <t>Descripcion de cuenta</t>
  </si>
  <si>
    <t xml:space="preserve"> Subtotal Colón_</t>
  </si>
  <si>
    <t xml:space="preserve"> Total Colón_</t>
  </si>
  <si>
    <t xml:space="preserve">4             </t>
  </si>
  <si>
    <t xml:space="preserve"> Ingresos                                    </t>
  </si>
  <si>
    <t xml:space="preserve">4-1           </t>
  </si>
  <si>
    <t xml:space="preserve">   Ingresos de operación                     </t>
  </si>
  <si>
    <t xml:space="preserve">4-1-01        </t>
  </si>
  <si>
    <t xml:space="preserve">      Ingresos por ventas                    </t>
  </si>
  <si>
    <t xml:space="preserve">4-2           </t>
  </si>
  <si>
    <t xml:space="preserve">   Ingresos por servicios                    </t>
  </si>
  <si>
    <t xml:space="preserve">      Ingresos por servicios                 </t>
  </si>
  <si>
    <t xml:space="preserve">4-3           </t>
  </si>
  <si>
    <t xml:space="preserve">   Ingresos Financieros                      </t>
  </si>
  <si>
    <t xml:space="preserve">      Ingresos por intereses                 </t>
  </si>
  <si>
    <t xml:space="preserve">4-4           </t>
  </si>
  <si>
    <t xml:space="preserve">   Otros ingresos                            </t>
  </si>
  <si>
    <t xml:space="preserve">4-4-01        </t>
  </si>
  <si>
    <t xml:space="preserve">      Otros ingresos                         </t>
  </si>
  <si>
    <t>================</t>
  </si>
  <si>
    <t xml:space="preserve">5             </t>
  </si>
  <si>
    <t xml:space="preserve"> Costos y Gastos                             </t>
  </si>
  <si>
    <t xml:space="preserve">5-1           </t>
  </si>
  <si>
    <t xml:space="preserve">   Costos                                    </t>
  </si>
  <si>
    <t xml:space="preserve">      Costo de ventas                        </t>
  </si>
  <si>
    <t xml:space="preserve">5-2           </t>
  </si>
  <si>
    <t xml:space="preserve">   Gastos de Administracion                  </t>
  </si>
  <si>
    <t xml:space="preserve">      Gasto por salarios                     </t>
  </si>
  <si>
    <t xml:space="preserve">      Gasto por cargas sociales              </t>
  </si>
  <si>
    <t xml:space="preserve">      Gasto por aguinaldo                    </t>
  </si>
  <si>
    <t xml:space="preserve">      Gastos por alquileres                  </t>
  </si>
  <si>
    <t xml:space="preserve">      Gastos por seguros                     </t>
  </si>
  <si>
    <t xml:space="preserve">5-2-06        </t>
  </si>
  <si>
    <t xml:space="preserve">      Gasto por suministros de oficina       </t>
  </si>
  <si>
    <t xml:space="preserve">5-2-07        </t>
  </si>
  <si>
    <t xml:space="preserve">      Gastos por depreciación                </t>
  </si>
  <si>
    <t xml:space="preserve">      Gastos por impuestos municipales       </t>
  </si>
  <si>
    <t xml:space="preserve">      Gastos por servicios públicos          </t>
  </si>
  <si>
    <t xml:space="preserve">5-2-10        </t>
  </si>
  <si>
    <t xml:space="preserve">      Gastos por combustible                 </t>
  </si>
  <si>
    <t xml:space="preserve">5-2-11        </t>
  </si>
  <si>
    <t xml:space="preserve">      Gastos por publicidad                  </t>
  </si>
  <si>
    <t xml:space="preserve">5-2-12        </t>
  </si>
  <si>
    <t xml:space="preserve">      Gasto por suministros de limpieza      </t>
  </si>
  <si>
    <t xml:space="preserve">5-2-15        </t>
  </si>
  <si>
    <t xml:space="preserve">      Gasto por IVA                          </t>
  </si>
  <si>
    <t xml:space="preserve">5-2-16        </t>
  </si>
  <si>
    <t xml:space="preserve">      Fletes                                 </t>
  </si>
  <si>
    <t xml:space="preserve">5-3           </t>
  </si>
  <si>
    <t xml:space="preserve">   Gastos Financieros                        </t>
  </si>
  <si>
    <t xml:space="preserve">      Gasto por intereses sobre préstamos    </t>
  </si>
  <si>
    <t>GANANCIA / PERDIDA</t>
  </si>
  <si>
    <t>BALANCE DE COMPROBACION</t>
  </si>
  <si>
    <t>31/12/2024</t>
  </si>
  <si>
    <t>Movimiento previo</t>
  </si>
  <si>
    <t>Movimiento 31/12/2024</t>
  </si>
  <si>
    <t>Acumulado 31/12/2024</t>
  </si>
  <si>
    <t xml:space="preserve"> D e b e  Colón_</t>
  </si>
  <si>
    <t xml:space="preserve"> H a b e r Colón_</t>
  </si>
  <si>
    <t xml:space="preserve"> 1-1-01-01</t>
  </si>
  <si>
    <t xml:space="preserve">Caja Chica                                   </t>
  </si>
  <si>
    <t xml:space="preserve"> 1-1-02-01</t>
  </si>
  <si>
    <t xml:space="preserve">Banco Nacional de Costa Rica                 </t>
  </si>
  <si>
    <t xml:space="preserve"> 1-1-03-01</t>
  </si>
  <si>
    <t xml:space="preserve">Inversiones corto plazo                      </t>
  </si>
  <si>
    <t xml:space="preserve"> 1-1-04-01</t>
  </si>
  <si>
    <t xml:space="preserve">Cuentas por cobrar clientes                  </t>
  </si>
  <si>
    <t xml:space="preserve"> 1-1-05-01</t>
  </si>
  <si>
    <t xml:space="preserve">Intereses por cobrar                         </t>
  </si>
  <si>
    <t xml:space="preserve"> 1-1-06</t>
  </si>
  <si>
    <t xml:space="preserve">Inventario                                   </t>
  </si>
  <si>
    <t xml:space="preserve"> 1-1-07-01</t>
  </si>
  <si>
    <t xml:space="preserve">Seguros pagados por adelantado               </t>
  </si>
  <si>
    <t xml:space="preserve"> 1-1-07-02</t>
  </si>
  <si>
    <t xml:space="preserve">Alquiler pagado por adelantado               </t>
  </si>
  <si>
    <t xml:space="preserve"> 1-1-08-01</t>
  </si>
  <si>
    <t xml:space="preserve">IVA Soportado                                </t>
  </si>
  <si>
    <t xml:space="preserve"> 1-2-01-01</t>
  </si>
  <si>
    <t xml:space="preserve">Terreno # 1                                  </t>
  </si>
  <si>
    <t xml:space="preserve"> 1-2-02-01</t>
  </si>
  <si>
    <t xml:space="preserve">Edificio costo                               </t>
  </si>
  <si>
    <t xml:space="preserve"> 1-2-02-02</t>
  </si>
  <si>
    <t xml:space="preserve">Depreciación acumulada de edificio           </t>
  </si>
  <si>
    <t xml:space="preserve"> 1-2-04-01</t>
  </si>
  <si>
    <t xml:space="preserve">Mobiliario y equipo costo                    </t>
  </si>
  <si>
    <t xml:space="preserve"> 1-2-04-02</t>
  </si>
  <si>
    <t xml:space="preserve">Depreciación acumulada de Mob y equipo       </t>
  </si>
  <si>
    <t xml:space="preserve"> 2-1-01-01</t>
  </si>
  <si>
    <t xml:space="preserve">Cuentas por pagar proveedores                </t>
  </si>
  <si>
    <t xml:space="preserve"> 2-1-02-01</t>
  </si>
  <si>
    <t xml:space="preserve">Cuota obrera CCSS 10,67%                     </t>
  </si>
  <si>
    <t xml:space="preserve"> 2-1-02-02</t>
  </si>
  <si>
    <t xml:space="preserve">Cuota obrera Asoc. Solidarista 5%            </t>
  </si>
  <si>
    <t xml:space="preserve"> 2-1-03-02</t>
  </si>
  <si>
    <t xml:space="preserve">Servicios públicos por pagar                 </t>
  </si>
  <si>
    <t xml:space="preserve"> 2-1-03-03</t>
  </si>
  <si>
    <t xml:space="preserve">Cargas sociales patronales por pagar         </t>
  </si>
  <si>
    <t xml:space="preserve"> 2-1-03-04</t>
  </si>
  <si>
    <t xml:space="preserve">Intereses por pagar                          </t>
  </si>
  <si>
    <t xml:space="preserve"> 2-1-03-05</t>
  </si>
  <si>
    <t xml:space="preserve">Provisión para aguinaldo                     </t>
  </si>
  <si>
    <t xml:space="preserve"> 2-1-03-06</t>
  </si>
  <si>
    <t xml:space="preserve">Ingresos recibidos por adelantado            </t>
  </si>
  <si>
    <t xml:space="preserve"> 2-1-03-08</t>
  </si>
  <si>
    <t xml:space="preserve">IVA Devengado                                </t>
  </si>
  <si>
    <t xml:space="preserve"> 2-2-01-01</t>
  </si>
  <si>
    <t xml:space="preserve">Préstamo bancario por pagar                  </t>
  </si>
  <si>
    <t xml:space="preserve"> 3-1-01</t>
  </si>
  <si>
    <t xml:space="preserve">Capital Social Socio 1                       </t>
  </si>
  <si>
    <t xml:space="preserve"> 3-1-02</t>
  </si>
  <si>
    <t xml:space="preserve">Capital Social Socio 2                       </t>
  </si>
  <si>
    <t xml:space="preserve"> 4-1-01-01</t>
  </si>
  <si>
    <t xml:space="preserve">Ventas                                       </t>
  </si>
  <si>
    <t xml:space="preserve"> 4-1-01-02</t>
  </si>
  <si>
    <t xml:space="preserve">Devoluciones sobre ventas                    </t>
  </si>
  <si>
    <t xml:space="preserve"> 4-2-01</t>
  </si>
  <si>
    <t xml:space="preserve">Ingresos por servicios                       </t>
  </si>
  <si>
    <t xml:space="preserve"> 4-3-01</t>
  </si>
  <si>
    <t xml:space="preserve">Ingresos por intereses                       </t>
  </si>
  <si>
    <t xml:space="preserve"> 4-4-01</t>
  </si>
  <si>
    <t xml:space="preserve">Otros ingresos                               </t>
  </si>
  <si>
    <t xml:space="preserve"> 5-1-01</t>
  </si>
  <si>
    <t xml:space="preserve">Costo de ventas                              </t>
  </si>
  <si>
    <t xml:space="preserve"> 5-2-01</t>
  </si>
  <si>
    <t xml:space="preserve">Gasto por salarios                           </t>
  </si>
  <si>
    <t xml:space="preserve"> 5-2-02</t>
  </si>
  <si>
    <t xml:space="preserve">Gasto por cargas sociales                    </t>
  </si>
  <si>
    <t xml:space="preserve"> 5-2-03</t>
  </si>
  <si>
    <t xml:space="preserve">Gasto por aguinaldo                          </t>
  </si>
  <si>
    <t xml:space="preserve"> 5-2-04</t>
  </si>
  <si>
    <t xml:space="preserve">Gastos por alquileres                        </t>
  </si>
  <si>
    <t xml:space="preserve"> 5-2-05</t>
  </si>
  <si>
    <t xml:space="preserve">Gastos por seguros                           </t>
  </si>
  <si>
    <t xml:space="preserve"> 5-2-06</t>
  </si>
  <si>
    <t xml:space="preserve">Gasto por suministros de oficina             </t>
  </si>
  <si>
    <t xml:space="preserve"> 5-2-07-01</t>
  </si>
  <si>
    <t xml:space="preserve">Gasto por depreciación de edificio           </t>
  </si>
  <si>
    <t xml:space="preserve"> 5-2-07-02</t>
  </si>
  <si>
    <t xml:space="preserve">Gasto por depreciación de Mob y Eq. Ofic     </t>
  </si>
  <si>
    <t xml:space="preserve"> 5-2-08</t>
  </si>
  <si>
    <t xml:space="preserve">Gastos por impuestos municipales             </t>
  </si>
  <si>
    <t xml:space="preserve"> 5-2-09</t>
  </si>
  <si>
    <t xml:space="preserve">Gastos por servicios públicos                </t>
  </si>
  <si>
    <t xml:space="preserve"> 5-2-10</t>
  </si>
  <si>
    <t xml:space="preserve">Gastos por combustible                       </t>
  </si>
  <si>
    <t xml:space="preserve"> 5-2-11</t>
  </si>
  <si>
    <t xml:space="preserve">Gastos por publicidad                        </t>
  </si>
  <si>
    <t xml:space="preserve"> 5-2-12</t>
  </si>
  <si>
    <t xml:space="preserve">Gasto por suministros de limpieza            </t>
  </si>
  <si>
    <t xml:space="preserve"> 5-2-15</t>
  </si>
  <si>
    <t xml:space="preserve">Gasto por IVA                                </t>
  </si>
  <si>
    <t xml:space="preserve"> 5-2-16</t>
  </si>
  <si>
    <t xml:space="preserve">Fletes                                       </t>
  </si>
  <si>
    <t xml:space="preserve"> 5-3-01</t>
  </si>
  <si>
    <t xml:space="preserve">Gasto por intereses sobre préstamos          </t>
  </si>
  <si>
    <t>BALANCE GENERAL DE LA EMPRESA</t>
  </si>
  <si>
    <t xml:space="preserve">1             </t>
  </si>
  <si>
    <t xml:space="preserve"> Activos                                     </t>
  </si>
  <si>
    <t xml:space="preserve">1-1           </t>
  </si>
  <si>
    <t xml:space="preserve">   Activo Corriente                          </t>
  </si>
  <si>
    <t xml:space="preserve">1-1-01        </t>
  </si>
  <si>
    <t xml:space="preserve">      Efectivo                               </t>
  </si>
  <si>
    <t xml:space="preserve">1-1-02        </t>
  </si>
  <si>
    <t xml:space="preserve">      Bancos                                 </t>
  </si>
  <si>
    <t xml:space="preserve">1-1-03        </t>
  </si>
  <si>
    <t xml:space="preserve">      Inversiones                            </t>
  </si>
  <si>
    <t xml:space="preserve">1-1-04        </t>
  </si>
  <si>
    <t xml:space="preserve">      Cuentas por cobrar                     </t>
  </si>
  <si>
    <t xml:space="preserve">1-1-05        </t>
  </si>
  <si>
    <t xml:space="preserve">      Otras cuentas por cobrar               </t>
  </si>
  <si>
    <t xml:space="preserve">      Inventario                             </t>
  </si>
  <si>
    <t xml:space="preserve">1-1-07        </t>
  </si>
  <si>
    <t xml:space="preserve">      Gastos prepagados                      </t>
  </si>
  <si>
    <t xml:space="preserve">1-1-08        </t>
  </si>
  <si>
    <t xml:space="preserve">      Otros activos                          </t>
  </si>
  <si>
    <t xml:space="preserve">1-2           </t>
  </si>
  <si>
    <t xml:space="preserve">   Activos no corrientes                     </t>
  </si>
  <si>
    <t xml:space="preserve">1-2-01        </t>
  </si>
  <si>
    <t xml:space="preserve">      Terreno                                </t>
  </si>
  <si>
    <t xml:space="preserve">1-2-02        </t>
  </si>
  <si>
    <t xml:space="preserve">      Edificio neto                          </t>
  </si>
  <si>
    <t xml:space="preserve">1-2-04        </t>
  </si>
  <si>
    <t xml:space="preserve">      Mobiliario y equipo neto               </t>
  </si>
  <si>
    <t xml:space="preserve">2             </t>
  </si>
  <si>
    <t xml:space="preserve"> Pasivos                                     </t>
  </si>
  <si>
    <t xml:space="preserve">2-1           </t>
  </si>
  <si>
    <t xml:space="preserve">   Pasivo corriente                          </t>
  </si>
  <si>
    <t xml:space="preserve">2-1-01        </t>
  </si>
  <si>
    <t xml:space="preserve">      Cuentas por pagar                      </t>
  </si>
  <si>
    <t xml:space="preserve">2-1-02        </t>
  </si>
  <si>
    <t xml:space="preserve">      Retenciones por pagar                  </t>
  </si>
  <si>
    <t xml:space="preserve">2-1-03        </t>
  </si>
  <si>
    <t xml:space="preserve">      Otras cuentas por pagar                </t>
  </si>
  <si>
    <t xml:space="preserve">2-2           </t>
  </si>
  <si>
    <t xml:space="preserve">   Pasivo no corriente                       </t>
  </si>
  <si>
    <t xml:space="preserve">2-2-01        </t>
  </si>
  <si>
    <t xml:space="preserve">      Documentos por pagar largo plazo       </t>
  </si>
  <si>
    <t xml:space="preserve">3             </t>
  </si>
  <si>
    <t xml:space="preserve"> Patrimonio                                  </t>
  </si>
  <si>
    <t xml:space="preserve">3-1           </t>
  </si>
  <si>
    <t xml:space="preserve">   Capital Social                            </t>
  </si>
  <si>
    <t xml:space="preserve">3-1-01        </t>
  </si>
  <si>
    <t xml:space="preserve">   Capital Social Socio 1                    </t>
  </si>
  <si>
    <t xml:space="preserve">3-1-02        </t>
  </si>
  <si>
    <t xml:space="preserve">      Capital Social Socio 2                 </t>
  </si>
  <si>
    <t xml:space="preserve">3-2           </t>
  </si>
  <si>
    <t xml:space="preserve">Utilidad o pérdida del periodo --  Utilidad  </t>
  </si>
  <si>
    <t>TOTAL PASIVO + CAPITAL</t>
  </si>
  <si>
    <t xml:space="preserve"> 3-2</t>
  </si>
  <si>
    <t xml:space="preserve">Utilidad o pérdida del periodo               </t>
  </si>
  <si>
    <t>Balance de Comprobación</t>
  </si>
  <si>
    <t xml:space="preserve"> Servicios  Veterinarios ELDÍ S.A. </t>
  </si>
  <si>
    <t>Hasta 20/12/2024</t>
  </si>
  <si>
    <t>En colones costarricenses</t>
  </si>
  <si>
    <t xml:space="preserve"> D e b e</t>
  </si>
  <si>
    <t xml:space="preserve"> H a b e r </t>
  </si>
  <si>
    <t>Inventario</t>
  </si>
  <si>
    <t>Terreno #1</t>
  </si>
  <si>
    <t>IVA Soportado</t>
  </si>
  <si>
    <t xml:space="preserve">Seguros pagados por adelantado </t>
  </si>
  <si>
    <t>Edificio costo</t>
  </si>
  <si>
    <t>Mobiliario y equipo costo</t>
  </si>
  <si>
    <t>Ventas</t>
  </si>
  <si>
    <t>Ingresos por servicios</t>
  </si>
  <si>
    <t xml:space="preserve">Devoluciones sobre ventas </t>
  </si>
  <si>
    <t xml:space="preserve">Costo de ventas </t>
  </si>
  <si>
    <t>Fletes</t>
  </si>
  <si>
    <t xml:space="preserve"> Servicios  Vererinarios ELDÍ S.A.</t>
  </si>
  <si>
    <t xml:space="preserve">Estado de Situacion financiera </t>
  </si>
  <si>
    <r>
      <rPr>
        <sz val="11"/>
        <color theme="1"/>
        <rFont val="Arial"/>
        <family val="2"/>
      </rPr>
      <t>Hasta</t>
    </r>
    <r>
      <rPr>
        <b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20/12</t>
    </r>
    <r>
      <rPr>
        <b/>
        <sz val="11"/>
        <color theme="1"/>
        <rFont val="Arial"/>
        <family val="2"/>
      </rPr>
      <t>/2024</t>
    </r>
  </si>
  <si>
    <t>ACTIVOS</t>
  </si>
  <si>
    <t xml:space="preserve">ACTIVOS CORRIENTES </t>
  </si>
  <si>
    <t xml:space="preserve">Efectivo                               </t>
  </si>
  <si>
    <t xml:space="preserve">Bancos                                 </t>
  </si>
  <si>
    <t xml:space="preserve">Inversiones                            </t>
  </si>
  <si>
    <t xml:space="preserve">Cuentas por cobrar a clientes </t>
  </si>
  <si>
    <t xml:space="preserve">Seguros prepagados </t>
  </si>
  <si>
    <t xml:space="preserve">Otros activos </t>
  </si>
  <si>
    <t>TOTAL ACTIVOS CORRIENTES</t>
  </si>
  <si>
    <t>ACTIVOS NO CORRIENTES</t>
  </si>
  <si>
    <t xml:space="preserve">      Edificio costo                         </t>
  </si>
  <si>
    <t>TOTAL ACTIVOS NO CORRIENTES</t>
  </si>
  <si>
    <t>TOTAL ACTIVOS</t>
  </si>
  <si>
    <t xml:space="preserve">PASIVOS </t>
  </si>
  <si>
    <t>PASIVOS CORRIENTES</t>
  </si>
  <si>
    <t>TOTAL PASIVO CORRIENTES</t>
  </si>
  <si>
    <t>PASIVOS NO CORRIENTES</t>
  </si>
  <si>
    <t>Documentos por pagar Banco de Costa Rica</t>
  </si>
  <si>
    <t>TOTAL PASIVO NO CORRIENTES</t>
  </si>
  <si>
    <t>TOTAL PASIVO</t>
  </si>
  <si>
    <t>PATRIMONIO</t>
  </si>
  <si>
    <t>Capital social socio A</t>
  </si>
  <si>
    <t>Capital social socio B</t>
  </si>
  <si>
    <t xml:space="preserve">Utilidades retenidas </t>
  </si>
  <si>
    <t xml:space="preserve"> Total patrimonio</t>
  </si>
  <si>
    <t xml:space="preserve">TOTAL PASIVO Y PATRIMONIO </t>
  </si>
  <si>
    <t xml:space="preserve"> Servicios  VeterinariA ELDÍ S.A.</t>
  </si>
  <si>
    <t xml:space="preserve">Estado de Resultados  </t>
  </si>
  <si>
    <t>Desde 01/11/2024 hasta 20/12/2024</t>
  </si>
  <si>
    <t>Colones (Costa Rica)</t>
  </si>
  <si>
    <t xml:space="preserve">INGRESOS </t>
  </si>
  <si>
    <t xml:space="preserve">Ventas </t>
  </si>
  <si>
    <t xml:space="preserve">TOTAL de ventas </t>
  </si>
  <si>
    <t>(-)Costos de la mercaderia vendida</t>
  </si>
  <si>
    <t xml:space="preserve">TOTAL Costos de la mercaderia vendida </t>
  </si>
  <si>
    <t>Utilidad bruta</t>
  </si>
  <si>
    <t xml:space="preserve"> (-) GASTOS  </t>
  </si>
  <si>
    <t xml:space="preserve">      Gastos por combustible   </t>
  </si>
  <si>
    <t xml:space="preserve">      Gastos por IVA                 </t>
  </si>
  <si>
    <t xml:space="preserve">       Fletes</t>
  </si>
  <si>
    <t xml:space="preserve">Total gastos de operación </t>
  </si>
  <si>
    <t xml:space="preserve">Utilidad de operación </t>
  </si>
  <si>
    <t xml:space="preserve">Otros ingresos y Otros gastos </t>
  </si>
  <si>
    <t>Otros ingresos (+)</t>
  </si>
  <si>
    <t>Ingresos por servicios (+)</t>
  </si>
  <si>
    <t>Otros gastos  (-)</t>
  </si>
  <si>
    <t>Utilidad antes de impuestos (=)</t>
  </si>
  <si>
    <t>Impuesto sobre la renta (-)</t>
  </si>
  <si>
    <t>Utilidad neta del periodo (=)</t>
  </si>
  <si>
    <t>Resultado integral total</t>
  </si>
  <si>
    <t>SERVICIOS VERERINARIA XXXX S.A.</t>
  </si>
  <si>
    <t>AL 31 DE DICIEMBRE DEL 2024</t>
  </si>
  <si>
    <t>DEBE</t>
  </si>
  <si>
    <t>HABER</t>
  </si>
  <si>
    <t xml:space="preserve">Depreciación acumulada de edificio       </t>
  </si>
  <si>
    <t>PRESTAMO BANCARIO</t>
  </si>
  <si>
    <t xml:space="preserve">Capital social </t>
  </si>
  <si>
    <t>UTILIDADES NO DISTRIBUIDAS</t>
  </si>
  <si>
    <t xml:space="preserve">Intereses por cobrar </t>
  </si>
  <si>
    <t xml:space="preserve">Alquiler pagados por adelantado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</si>
</sst>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₡&quot;* #,##0.00_-;\-&quot;₡&quot;* #,##0.00_-;_-&quot;₡&quot;* &quot;-&quot;??_-;_-@_-"/>
    <numFmt numFmtId="43" formatCode="_-* #,##0.00_-;\-* #,##0.00_-;_-* &quot;-&quot;??_-;_-@_-"/>
    <numFmt numFmtId="164" formatCode="##########0"/>
    <numFmt numFmtId="165" formatCode="#,###,###,###,##0.00"/>
    <numFmt numFmtId="166" formatCode="#,###,###,##0.00"/>
    <numFmt numFmtId="167" formatCode="_-* #,##0_-;\-* #,##0_-;_-* &quot;-&quot;??_-;_-@_-"/>
    <numFmt numFmtId="168" formatCode="_-[$₡-140A]* #,##0.00_-;\-[$₡-140A]* #,##0.00_-;_-[$₡-140A]* &quot;-&quot;??_-;_-@_-"/>
  </numFmts>
  <fonts count="15" x14ac:knownFonts="1">
    <font>
      <sz val="11"/>
      <color theme="1"/>
      <name val="Aptos Narrow"/>
      <family val="2"/>
      <scheme val="minor"/>
    </font>
    <font>
      <b/>
      <i/>
      <sz val="18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Aptos Narrow"/>
      <family val="2"/>
      <scheme val="minor"/>
    </font>
    <font>
      <b/>
      <i/>
      <sz val="14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i/>
      <sz val="18"/>
      <color theme="1"/>
      <name val="Arial"/>
      <family val="2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113">
    <xf numFmtId="0" fontId="0" fillId="0" borderId="0" xfId="0"/>
    <xf numFmtId="0" fontId="5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0" fillId="0" borderId="0" xfId="0" quotePrefix="1"/>
    <xf numFmtId="165" fontId="0" fillId="0" borderId="0" xfId="0" applyNumberFormat="1"/>
    <xf numFmtId="166" fontId="0" fillId="0" borderId="0" xfId="0" applyNumberFormat="1"/>
    <xf numFmtId="0" fontId="6" fillId="0" borderId="0" xfId="0" applyFont="1"/>
    <xf numFmtId="0" fontId="9" fillId="0" borderId="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0" fillId="0" borderId="4" xfId="0" quotePrefix="1" applyFont="1" applyBorder="1" applyAlignment="1">
      <alignment horizontal="left" vertical="center"/>
    </xf>
    <xf numFmtId="166" fontId="10" fillId="0" borderId="11" xfId="0" applyNumberFormat="1" applyFont="1" applyBorder="1" applyAlignment="1">
      <alignment horizontal="center" vertical="center"/>
    </xf>
    <xf numFmtId="166" fontId="10" fillId="0" borderId="12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left"/>
    </xf>
    <xf numFmtId="166" fontId="10" fillId="0" borderId="13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6" xfId="0" quotePrefix="1" applyFont="1" applyBorder="1" applyAlignment="1">
      <alignment horizontal="center" vertical="center"/>
    </xf>
    <xf numFmtId="0" fontId="10" fillId="0" borderId="14" xfId="0" quotePrefix="1" applyFont="1" applyBorder="1" applyAlignment="1">
      <alignment horizontal="center" vertical="center"/>
    </xf>
    <xf numFmtId="0" fontId="10" fillId="0" borderId="15" xfId="0" quotePrefix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166" fontId="10" fillId="3" borderId="16" xfId="0" applyNumberFormat="1" applyFont="1" applyFill="1" applyBorder="1" applyAlignment="1">
      <alignment horizontal="center" vertical="center"/>
    </xf>
    <xf numFmtId="166" fontId="10" fillId="4" borderId="17" xfId="0" applyNumberFormat="1" applyFont="1" applyFill="1" applyBorder="1" applyAlignment="1">
      <alignment horizontal="center" vertical="center"/>
    </xf>
    <xf numFmtId="167" fontId="12" fillId="0" borderId="18" xfId="2" applyNumberFormat="1" applyFont="1" applyFill="1" applyBorder="1" applyAlignment="1">
      <alignment horizontal="center" vertical="center"/>
    </xf>
    <xf numFmtId="167" fontId="10" fillId="0" borderId="19" xfId="2" applyNumberFormat="1" applyFont="1" applyFill="1" applyBorder="1" applyAlignment="1">
      <alignment horizontal="center"/>
    </xf>
    <xf numFmtId="167" fontId="10" fillId="0" borderId="20" xfId="2" applyNumberFormat="1" applyFont="1" applyFill="1" applyBorder="1" applyAlignment="1">
      <alignment horizontal="center"/>
    </xf>
    <xf numFmtId="0" fontId="12" fillId="0" borderId="21" xfId="0" applyFont="1" applyBorder="1" applyAlignment="1">
      <alignment horizontal="center" vertical="center"/>
    </xf>
    <xf numFmtId="44" fontId="10" fillId="0" borderId="22" xfId="3" applyFont="1" applyFill="1" applyBorder="1"/>
    <xf numFmtId="44" fontId="10" fillId="0" borderId="23" xfId="3" applyFont="1" applyFill="1" applyBorder="1"/>
    <xf numFmtId="0" fontId="10" fillId="0" borderId="21" xfId="0" quotePrefix="1" applyFont="1" applyBorder="1"/>
    <xf numFmtId="44" fontId="10" fillId="0" borderId="22" xfId="3" applyFont="1" applyBorder="1"/>
    <xf numFmtId="44" fontId="12" fillId="0" borderId="23" xfId="3" applyFont="1" applyFill="1" applyBorder="1"/>
    <xf numFmtId="0" fontId="10" fillId="0" borderId="21" xfId="0" applyFont="1" applyBorder="1"/>
    <xf numFmtId="0" fontId="12" fillId="2" borderId="21" xfId="0" applyFont="1" applyFill="1" applyBorder="1"/>
    <xf numFmtId="44" fontId="10" fillId="2" borderId="22" xfId="3" applyFont="1" applyFill="1" applyBorder="1"/>
    <xf numFmtId="44" fontId="12" fillId="2" borderId="23" xfId="3" applyFont="1" applyFill="1" applyBorder="1"/>
    <xf numFmtId="167" fontId="10" fillId="0" borderId="21" xfId="2" applyNumberFormat="1" applyFont="1" applyFill="1" applyBorder="1"/>
    <xf numFmtId="0" fontId="12" fillId="0" borderId="21" xfId="0" applyFont="1" applyBorder="1"/>
    <xf numFmtId="44" fontId="12" fillId="0" borderId="22" xfId="3" applyFont="1" applyBorder="1"/>
    <xf numFmtId="44" fontId="12" fillId="0" borderId="23" xfId="3" applyFont="1" applyBorder="1"/>
    <xf numFmtId="167" fontId="12" fillId="0" borderId="21" xfId="2" applyNumberFormat="1" applyFont="1" applyFill="1" applyBorder="1"/>
    <xf numFmtId="44" fontId="12" fillId="0" borderId="22" xfId="3" applyFont="1" applyFill="1" applyBorder="1"/>
    <xf numFmtId="167" fontId="12" fillId="2" borderId="21" xfId="2" applyNumberFormat="1" applyFont="1" applyFill="1" applyBorder="1"/>
    <xf numFmtId="0" fontId="0" fillId="0" borderId="22" xfId="0" applyBorder="1"/>
    <xf numFmtId="167" fontId="12" fillId="2" borderId="24" xfId="2" applyNumberFormat="1" applyFont="1" applyFill="1" applyBorder="1"/>
    <xf numFmtId="44" fontId="10" fillId="2" borderId="25" xfId="3" applyFont="1" applyFill="1" applyBorder="1"/>
    <xf numFmtId="44" fontId="12" fillId="2" borderId="26" xfId="3" applyFont="1" applyFill="1" applyBorder="1"/>
    <xf numFmtId="0" fontId="12" fillId="0" borderId="18" xfId="0" applyFont="1" applyBorder="1"/>
    <xf numFmtId="44" fontId="10" fillId="0" borderId="19" xfId="3" applyFont="1" applyBorder="1" applyAlignment="1">
      <alignment horizontal="center"/>
    </xf>
    <xf numFmtId="44" fontId="12" fillId="0" borderId="20" xfId="3" applyFont="1" applyBorder="1" applyAlignment="1">
      <alignment horizontal="center"/>
    </xf>
    <xf numFmtId="44" fontId="10" fillId="2" borderId="23" xfId="3" applyFont="1" applyFill="1" applyBorder="1"/>
    <xf numFmtId="0" fontId="10" fillId="0" borderId="21" xfId="0" quotePrefix="1" applyFont="1" applyBorder="1" applyAlignment="1">
      <alignment horizontal="left" vertical="center"/>
    </xf>
    <xf numFmtId="168" fontId="10" fillId="0" borderId="22" xfId="0" applyNumberFormat="1" applyFont="1" applyBorder="1"/>
    <xf numFmtId="44" fontId="10" fillId="0" borderId="22" xfId="1" applyFont="1" applyBorder="1"/>
    <xf numFmtId="166" fontId="10" fillId="0" borderId="22" xfId="0" applyNumberFormat="1" applyFont="1" applyBorder="1"/>
    <xf numFmtId="4" fontId="10" fillId="0" borderId="21" xfId="0" applyNumberFormat="1" applyFont="1" applyBorder="1"/>
    <xf numFmtId="0" fontId="10" fillId="2" borderId="21" xfId="0" applyFont="1" applyFill="1" applyBorder="1"/>
    <xf numFmtId="0" fontId="12" fillId="6" borderId="22" xfId="0" applyFont="1" applyFill="1" applyBorder="1" applyAlignment="1">
      <alignment horizontal="center"/>
    </xf>
    <xf numFmtId="4" fontId="10" fillId="6" borderId="22" xfId="0" applyNumberFormat="1" applyFont="1" applyFill="1" applyBorder="1"/>
    <xf numFmtId="43" fontId="12" fillId="6" borderId="22" xfId="4" applyFont="1" applyFill="1" applyBorder="1" applyAlignment="1">
      <alignment horizontal="center"/>
    </xf>
    <xf numFmtId="0" fontId="0" fillId="6" borderId="22" xfId="0" quotePrefix="1" applyFill="1" applyBorder="1"/>
    <xf numFmtId="44" fontId="0" fillId="6" borderId="22" xfId="5" applyFont="1" applyFill="1" applyBorder="1"/>
    <xf numFmtId="44" fontId="10" fillId="6" borderId="22" xfId="5" applyFont="1" applyFill="1" applyBorder="1"/>
    <xf numFmtId="44" fontId="12" fillId="6" borderId="22" xfId="5" applyFont="1" applyFill="1" applyBorder="1"/>
    <xf numFmtId="0" fontId="0" fillId="5" borderId="22" xfId="0" quotePrefix="1" applyFill="1" applyBorder="1"/>
    <xf numFmtId="44" fontId="0" fillId="5" borderId="22" xfId="5" applyFont="1" applyFill="1" applyBorder="1"/>
    <xf numFmtId="0" fontId="10" fillId="5" borderId="4" xfId="0" quotePrefix="1" applyFont="1" applyFill="1" applyBorder="1" applyAlignment="1">
      <alignment horizontal="left" vertical="center"/>
    </xf>
    <xf numFmtId="166" fontId="10" fillId="5" borderId="11" xfId="0" applyNumberFormat="1" applyFont="1" applyFill="1" applyBorder="1" applyAlignment="1">
      <alignment horizontal="center" vertical="center"/>
    </xf>
    <xf numFmtId="4" fontId="11" fillId="5" borderId="4" xfId="0" applyNumberFormat="1" applyFont="1" applyFill="1" applyBorder="1" applyAlignment="1">
      <alignment horizontal="left"/>
    </xf>
    <xf numFmtId="4" fontId="10" fillId="5" borderId="22" xfId="0" applyNumberFormat="1" applyFont="1" applyFill="1" applyBorder="1"/>
    <xf numFmtId="0" fontId="0" fillId="5" borderId="0" xfId="0" applyFill="1"/>
    <xf numFmtId="44" fontId="10" fillId="5" borderId="22" xfId="5" applyFont="1" applyFill="1" applyBorder="1"/>
    <xf numFmtId="166" fontId="10" fillId="5" borderId="12" xfId="0" applyNumberFormat="1" applyFont="1" applyFill="1" applyBorder="1" applyAlignment="1">
      <alignment horizontal="center" vertical="center"/>
    </xf>
    <xf numFmtId="4" fontId="8" fillId="2" borderId="1" xfId="0" applyNumberFormat="1" applyFont="1" applyFill="1" applyBorder="1" applyAlignment="1">
      <alignment horizontal="center"/>
    </xf>
    <xf numFmtId="4" fontId="8" fillId="2" borderId="2" xfId="0" applyNumberFormat="1" applyFont="1" applyFill="1" applyBorder="1" applyAlignment="1">
      <alignment horizontal="center"/>
    </xf>
    <xf numFmtId="4" fontId="8" fillId="2" borderId="3" xfId="0" applyNumberFormat="1" applyFont="1" applyFill="1" applyBorder="1" applyAlignment="1">
      <alignment horizontal="center"/>
    </xf>
    <xf numFmtId="4" fontId="8" fillId="2" borderId="4" xfId="0" applyNumberFormat="1" applyFont="1" applyFill="1" applyBorder="1" applyAlignment="1">
      <alignment horizontal="center"/>
    </xf>
    <xf numFmtId="4" fontId="8" fillId="2" borderId="0" xfId="0" applyNumberFormat="1" applyFont="1" applyFill="1" applyAlignment="1">
      <alignment horizontal="center"/>
    </xf>
    <xf numFmtId="4" fontId="8" fillId="2" borderId="5" xfId="0" applyNumberFormat="1" applyFont="1" applyFill="1" applyBorder="1" applyAlignment="1">
      <alignment horizontal="center"/>
    </xf>
    <xf numFmtId="4" fontId="8" fillId="2" borderId="6" xfId="0" applyNumberFormat="1" applyFont="1" applyFill="1" applyBorder="1" applyAlignment="1">
      <alignment horizontal="center"/>
    </xf>
    <xf numFmtId="4" fontId="8" fillId="2" borderId="7" xfId="0" applyNumberFormat="1" applyFont="1" applyFill="1" applyBorder="1" applyAlignment="1">
      <alignment horizontal="center"/>
    </xf>
    <xf numFmtId="4" fontId="8" fillId="2" borderId="8" xfId="0" applyNumberFormat="1" applyFont="1" applyFill="1" applyBorder="1" applyAlignment="1">
      <alignment horizontal="center"/>
    </xf>
    <xf numFmtId="4" fontId="14" fillId="6" borderId="22" xfId="0" applyNumberFormat="1" applyFont="1" applyFill="1" applyBorder="1" applyAlignment="1">
      <alignment horizontal="center"/>
    </xf>
    <xf numFmtId="0" fontId="12" fillId="6" borderId="22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5" xfId="0" applyFont="1" applyFill="1" applyBorder="1" applyAlignment="1">
      <alignment horizontal="center"/>
    </xf>
    <xf numFmtId="167" fontId="12" fillId="2" borderId="4" xfId="2" applyNumberFormat="1" applyFont="1" applyFill="1" applyBorder="1" applyAlignment="1">
      <alignment horizontal="center"/>
    </xf>
    <xf numFmtId="167" fontId="12" fillId="2" borderId="0" xfId="2" applyNumberFormat="1" applyFont="1" applyFill="1" applyBorder="1" applyAlignment="1">
      <alignment horizontal="center"/>
    </xf>
    <xf numFmtId="167" fontId="12" fillId="2" borderId="5" xfId="2" applyNumberFormat="1" applyFont="1" applyFill="1" applyBorder="1" applyAlignment="1">
      <alignment horizontal="center"/>
    </xf>
    <xf numFmtId="167" fontId="12" fillId="2" borderId="6" xfId="2" applyNumberFormat="1" applyFont="1" applyFill="1" applyBorder="1" applyAlignment="1">
      <alignment horizontal="center"/>
    </xf>
    <xf numFmtId="167" fontId="12" fillId="2" borderId="7" xfId="2" applyNumberFormat="1" applyFont="1" applyFill="1" applyBorder="1" applyAlignment="1">
      <alignment horizontal="center"/>
    </xf>
    <xf numFmtId="167" fontId="12" fillId="2" borderId="8" xfId="2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5" xfId="0" applyFont="1" applyFill="1" applyBorder="1" applyAlignment="1">
      <alignment horizontal="center"/>
    </xf>
    <xf numFmtId="167" fontId="8" fillId="2" borderId="4" xfId="2" applyNumberFormat="1" applyFont="1" applyFill="1" applyBorder="1" applyAlignment="1">
      <alignment horizontal="center"/>
    </xf>
    <xf numFmtId="167" fontId="8" fillId="2" borderId="0" xfId="2" applyNumberFormat="1" applyFont="1" applyFill="1" applyBorder="1" applyAlignment="1">
      <alignment horizontal="center"/>
    </xf>
    <xf numFmtId="167" fontId="8" fillId="2" borderId="5" xfId="2" applyNumberFormat="1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</cellXfs>
  <cellStyles count="6">
    <cellStyle name="Millares 2" xfId="2" xr:uid="{F2577D0E-D120-45F7-91B6-2C540DA6573D}"/>
    <cellStyle name="Millares 3" xfId="4" xr:uid="{14A2CDD9-3F94-464C-BE38-3123ADC6346F}"/>
    <cellStyle name="Moneda" xfId="1" builtinId="4"/>
    <cellStyle name="Moneda 2" xfId="3" xr:uid="{65A476A9-01D6-443F-AD7E-0E1BCF11FCD3}"/>
    <cellStyle name="Moneda 3" xfId="5" xr:uid="{EFF3A080-9490-4C2E-B8D6-D7E0FB9DA14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lena%20Mora\Desktop\3%20Cuatri%202024\Conta%20Tributario\Tarea_2_Conta_Tributario.xlsx" TargetMode="External"/><Relationship Id="rId1" Type="http://schemas.openxmlformats.org/officeDocument/2006/relationships/externalLinkPath" Target="Tarea_2_Conta_Tributari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lena%20Mora\Desktop\3%20Cuatri%202024\Conta%20Tributario\TAREA_Conta%20Tributario.xlsx" TargetMode="External"/><Relationship Id="rId1" Type="http://schemas.openxmlformats.org/officeDocument/2006/relationships/externalLinkPath" Target="TAREA_Conta%20Tributar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sientos "/>
      <sheetName val="Balance de comprobación"/>
      <sheetName val="Estado de resultado integral "/>
      <sheetName val="Estado de Situación Financiera"/>
      <sheetName val="Estado de resultados de la NIC"/>
      <sheetName val="Balance de comprobación (NIC)"/>
      <sheetName val="Estado de Situación (NIC)"/>
      <sheetName val="CALCULOS"/>
    </sheetNames>
    <sheetDataSet>
      <sheetData sheetId="0">
        <row r="12">
          <cell r="E12">
            <v>10000000</v>
          </cell>
        </row>
        <row r="13">
          <cell r="E13">
            <v>100000</v>
          </cell>
        </row>
        <row r="15">
          <cell r="E15">
            <v>50000</v>
          </cell>
        </row>
        <row r="16">
          <cell r="E16">
            <v>500</v>
          </cell>
        </row>
        <row r="17">
          <cell r="E17">
            <v>6000</v>
          </cell>
        </row>
        <row r="18">
          <cell r="F18">
            <v>56500</v>
          </cell>
        </row>
        <row r="21">
          <cell r="E21">
            <v>9360000</v>
          </cell>
        </row>
        <row r="22">
          <cell r="F22">
            <v>9000000</v>
          </cell>
        </row>
        <row r="23">
          <cell r="F23">
            <v>360000</v>
          </cell>
        </row>
        <row r="27">
          <cell r="F27">
            <v>200000</v>
          </cell>
        </row>
        <row r="28">
          <cell r="F28">
            <v>2000</v>
          </cell>
        </row>
        <row r="32">
          <cell r="F32">
            <v>9898000</v>
          </cell>
        </row>
        <row r="35">
          <cell r="E35">
            <v>100000</v>
          </cell>
        </row>
        <row r="36">
          <cell r="E36">
            <v>150000</v>
          </cell>
        </row>
        <row r="37">
          <cell r="F37">
            <v>250000</v>
          </cell>
        </row>
        <row r="40">
          <cell r="E40">
            <v>6000000</v>
          </cell>
        </row>
        <row r="41">
          <cell r="F41">
            <v>640200</v>
          </cell>
        </row>
        <row r="42">
          <cell r="F42">
            <v>300000</v>
          </cell>
        </row>
        <row r="43">
          <cell r="F43">
            <v>5059800</v>
          </cell>
        </row>
        <row r="46">
          <cell r="E46">
            <v>1600200</v>
          </cell>
        </row>
        <row r="47">
          <cell r="F47">
            <v>1600200</v>
          </cell>
        </row>
        <row r="50">
          <cell r="E50">
            <v>7272000</v>
          </cell>
        </row>
        <row r="51">
          <cell r="E51">
            <v>808000</v>
          </cell>
        </row>
        <row r="52">
          <cell r="F52">
            <v>8000000</v>
          </cell>
        </row>
        <row r="53">
          <cell r="F53">
            <v>80000</v>
          </cell>
        </row>
        <row r="54">
          <cell r="E54">
            <v>4400000</v>
          </cell>
        </row>
        <row r="55">
          <cell r="F55">
            <v>4400000</v>
          </cell>
        </row>
        <row r="56">
          <cell r="E56">
            <v>25000</v>
          </cell>
        </row>
        <row r="57">
          <cell r="E57">
            <v>250</v>
          </cell>
        </row>
        <row r="58">
          <cell r="E58">
            <v>3000</v>
          </cell>
        </row>
        <row r="59">
          <cell r="F59">
            <v>28250</v>
          </cell>
        </row>
        <row r="62">
          <cell r="E62">
            <v>25000</v>
          </cell>
        </row>
        <row r="63">
          <cell r="E63">
            <v>250</v>
          </cell>
        </row>
        <row r="64">
          <cell r="F64">
            <v>25250</v>
          </cell>
        </row>
        <row r="65">
          <cell r="F65">
            <v>13750</v>
          </cell>
        </row>
        <row r="66">
          <cell r="E66">
            <v>13750</v>
          </cell>
        </row>
        <row r="69">
          <cell r="E69">
            <v>2790000</v>
          </cell>
        </row>
        <row r="70">
          <cell r="E70">
            <v>27900</v>
          </cell>
        </row>
        <row r="71">
          <cell r="F71">
            <v>2817900</v>
          </cell>
        </row>
        <row r="74">
          <cell r="E74">
            <v>5555000</v>
          </cell>
        </row>
        <row r="75">
          <cell r="F75">
            <v>5500000</v>
          </cell>
        </row>
        <row r="76">
          <cell r="F76">
            <v>55000</v>
          </cell>
        </row>
        <row r="77">
          <cell r="E77">
            <v>3025000</v>
          </cell>
        </row>
        <row r="78">
          <cell r="F78">
            <v>3025000</v>
          </cell>
        </row>
        <row r="81">
          <cell r="E81">
            <v>4160000</v>
          </cell>
        </row>
        <row r="82">
          <cell r="F82">
            <v>4000000</v>
          </cell>
        </row>
        <row r="83">
          <cell r="F83">
            <v>160000</v>
          </cell>
        </row>
        <row r="86">
          <cell r="E86">
            <v>50000</v>
          </cell>
        </row>
        <row r="87">
          <cell r="E87">
            <v>40000</v>
          </cell>
        </row>
        <row r="88">
          <cell r="F88">
            <v>90000</v>
          </cell>
        </row>
        <row r="91">
          <cell r="E91">
            <v>4800000</v>
          </cell>
        </row>
        <row r="92">
          <cell r="F92">
            <v>512160</v>
          </cell>
        </row>
        <row r="93">
          <cell r="F93">
            <v>240000</v>
          </cell>
        </row>
        <row r="94">
          <cell r="F94">
            <v>4047840</v>
          </cell>
        </row>
        <row r="97">
          <cell r="E97">
            <v>1280160</v>
          </cell>
        </row>
        <row r="98">
          <cell r="F98">
            <v>1280160</v>
          </cell>
        </row>
        <row r="101">
          <cell r="E101">
            <v>3535000</v>
          </cell>
        </row>
        <row r="102">
          <cell r="F102">
            <v>3500000</v>
          </cell>
        </row>
        <row r="103">
          <cell r="F103">
            <v>35000</v>
          </cell>
        </row>
        <row r="104">
          <cell r="E104">
            <v>1925000</v>
          </cell>
        </row>
        <row r="105">
          <cell r="F105">
            <v>1925000</v>
          </cell>
        </row>
      </sheetData>
      <sheetData sheetId="1"/>
      <sheetData sheetId="2"/>
      <sheetData sheetId="3"/>
      <sheetData sheetId="4">
        <row r="31">
          <cell r="D31">
            <v>6584390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sientos de Diario "/>
      <sheetName val="Balance de Comprobación "/>
      <sheetName val="Estado de Resultados integral "/>
      <sheetName val="Estado de Situación Financiera"/>
      <sheetName val="Estado de Resultados NIC 1"/>
      <sheetName val="Estados de Situación Fina-NIC 1"/>
      <sheetName val="Balance de Comprobación NIC 1"/>
      <sheetName val="Calculos "/>
    </sheetNames>
    <sheetDataSet>
      <sheetData sheetId="0">
        <row r="12">
          <cell r="E12">
            <v>150000000</v>
          </cell>
        </row>
        <row r="13">
          <cell r="E13">
            <v>10000000</v>
          </cell>
        </row>
        <row r="14">
          <cell r="F14">
            <v>85000000</v>
          </cell>
        </row>
        <row r="15">
          <cell r="F15">
            <v>75000000</v>
          </cell>
        </row>
        <row r="18">
          <cell r="E18">
            <v>500000</v>
          </cell>
        </row>
        <row r="19">
          <cell r="F19">
            <v>500000</v>
          </cell>
        </row>
        <row r="22">
          <cell r="E22">
            <v>30000000</v>
          </cell>
        </row>
        <row r="23">
          <cell r="F23">
            <v>30000000</v>
          </cell>
        </row>
        <row r="26">
          <cell r="E26">
            <v>15000000</v>
          </cell>
        </row>
        <row r="27">
          <cell r="F27">
            <v>15000000</v>
          </cell>
        </row>
        <row r="32">
          <cell r="E32">
            <v>45000</v>
          </cell>
        </row>
        <row r="33">
          <cell r="F33">
            <v>565000</v>
          </cell>
        </row>
        <row r="36">
          <cell r="E36">
            <v>8320000</v>
          </cell>
        </row>
        <row r="38">
          <cell r="F38">
            <v>320000</v>
          </cell>
        </row>
        <row r="41">
          <cell r="E41">
            <v>6000000</v>
          </cell>
        </row>
        <row r="42">
          <cell r="F42">
            <v>4200000</v>
          </cell>
        </row>
        <row r="43">
          <cell r="F43">
            <v>1800000</v>
          </cell>
        </row>
        <row r="46">
          <cell r="E46">
            <v>7000000</v>
          </cell>
        </row>
        <row r="47">
          <cell r="F47">
            <v>7000000</v>
          </cell>
        </row>
        <row r="50">
          <cell r="E50">
            <v>10000000</v>
          </cell>
        </row>
        <row r="51">
          <cell r="F51">
            <v>1067000</v>
          </cell>
        </row>
        <row r="52">
          <cell r="F52">
            <v>500000</v>
          </cell>
        </row>
        <row r="53">
          <cell r="F53">
            <v>8433000</v>
          </cell>
        </row>
        <row r="54">
          <cell r="E54">
            <v>2667000</v>
          </cell>
        </row>
        <row r="58">
          <cell r="E58">
            <v>10400000</v>
          </cell>
        </row>
        <row r="60">
          <cell r="F60">
            <v>400000</v>
          </cell>
        </row>
        <row r="63">
          <cell r="E63">
            <v>120000</v>
          </cell>
        </row>
        <row r="65">
          <cell r="E65">
            <v>10800</v>
          </cell>
        </row>
        <row r="66">
          <cell r="E66">
            <v>140000</v>
          </cell>
        </row>
        <row r="68">
          <cell r="E68">
            <v>12600</v>
          </cell>
        </row>
        <row r="69">
          <cell r="E69">
            <v>150000</v>
          </cell>
        </row>
        <row r="71">
          <cell r="E71">
            <v>13500</v>
          </cell>
        </row>
        <row r="72">
          <cell r="E72">
            <v>45000</v>
          </cell>
        </row>
        <row r="73">
          <cell r="E73">
            <v>45000</v>
          </cell>
        </row>
        <row r="74">
          <cell r="F74">
            <v>58800</v>
          </cell>
        </row>
        <row r="75">
          <cell r="F75">
            <v>494500</v>
          </cell>
        </row>
        <row r="78">
          <cell r="E78">
            <v>9360000</v>
          </cell>
        </row>
        <row r="80">
          <cell r="F80">
            <v>360000</v>
          </cell>
        </row>
      </sheetData>
      <sheetData sheetId="1"/>
      <sheetData sheetId="2"/>
      <sheetData sheetId="3"/>
      <sheetData sheetId="4">
        <row r="33">
          <cell r="D33">
            <v>13809900</v>
          </cell>
        </row>
      </sheetData>
      <sheetData sheetId="5"/>
      <sheetData sheetId="6">
        <row r="23">
          <cell r="D23">
            <v>27000000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12F3C-81A6-4D39-8899-B463E5F43E63}">
  <dimension ref="B2:H89"/>
  <sheetViews>
    <sheetView topLeftCell="A76" zoomScale="107" workbookViewId="0">
      <selection activeCell="D1" sqref="D1:E1"/>
    </sheetView>
  </sheetViews>
  <sheetFormatPr baseColWidth="10" defaultRowHeight="15" x14ac:dyDescent="0.25"/>
  <cols>
    <col min="2" max="2" width="16.140625" customWidth="1"/>
    <col min="3" max="3" width="17.5703125" customWidth="1"/>
    <col min="4" max="4" width="52.7109375" customWidth="1"/>
    <col min="5" max="5" width="13" customWidth="1"/>
    <col min="6" max="6" width="14.42578125" customWidth="1"/>
  </cols>
  <sheetData>
    <row r="2" spans="2:8" ht="23.25" x14ac:dyDescent="0.35">
      <c r="B2" s="2" t="s">
        <v>0</v>
      </c>
    </row>
    <row r="3" spans="2:8" x14ac:dyDescent="0.25">
      <c r="B3" s="3" t="s">
        <v>1</v>
      </c>
    </row>
    <row r="4" spans="2:8" x14ac:dyDescent="0.25">
      <c r="B4" s="3" t="s">
        <v>2</v>
      </c>
    </row>
    <row r="5" spans="2:8" x14ac:dyDescent="0.25">
      <c r="B5" s="3"/>
    </row>
    <row r="8" spans="2:8" x14ac:dyDescent="0.25">
      <c r="B8" s="4" t="s">
        <v>3</v>
      </c>
    </row>
    <row r="11" spans="2:8" ht="15.75" x14ac:dyDescent="0.25">
      <c r="B11" s="5" t="s">
        <v>4</v>
      </c>
      <c r="C11" s="5" t="s">
        <v>5</v>
      </c>
      <c r="D11" s="5" t="s">
        <v>6</v>
      </c>
      <c r="E11" s="5" t="s">
        <v>7</v>
      </c>
      <c r="F11" s="5" t="s">
        <v>8</v>
      </c>
      <c r="G11" s="5" t="s">
        <v>9</v>
      </c>
      <c r="H11" s="5" t="s">
        <v>10</v>
      </c>
    </row>
    <row r="12" spans="2:8" x14ac:dyDescent="0.25">
      <c r="B12" s="6">
        <v>100000022</v>
      </c>
      <c r="C12" s="7" t="s">
        <v>11</v>
      </c>
      <c r="D12" s="7" t="s">
        <v>12</v>
      </c>
      <c r="E12" s="8">
        <v>5555000</v>
      </c>
      <c r="F12" s="8">
        <v>0</v>
      </c>
      <c r="G12" s="7" t="s">
        <v>13</v>
      </c>
      <c r="H12" s="7" t="s">
        <v>14</v>
      </c>
    </row>
    <row r="13" spans="2:8" x14ac:dyDescent="0.25">
      <c r="B13" s="6">
        <v>100000022</v>
      </c>
      <c r="C13" s="7" t="s">
        <v>15</v>
      </c>
      <c r="D13" s="7" t="s">
        <v>16</v>
      </c>
      <c r="E13" s="8">
        <v>0</v>
      </c>
      <c r="F13" s="8">
        <v>5500000</v>
      </c>
      <c r="G13" s="7" t="s">
        <v>13</v>
      </c>
      <c r="H13" s="7" t="s">
        <v>14</v>
      </c>
    </row>
    <row r="14" spans="2:8" x14ac:dyDescent="0.25">
      <c r="B14" s="6">
        <v>100000022</v>
      </c>
      <c r="C14" s="7" t="s">
        <v>17</v>
      </c>
      <c r="D14" s="7" t="s">
        <v>18</v>
      </c>
      <c r="E14" s="8">
        <v>0</v>
      </c>
      <c r="F14" s="8">
        <v>55000</v>
      </c>
      <c r="G14" s="7" t="s">
        <v>13</v>
      </c>
      <c r="H14" s="7" t="s">
        <v>14</v>
      </c>
    </row>
    <row r="15" spans="2:8" x14ac:dyDescent="0.25">
      <c r="B15" s="6">
        <v>100000022</v>
      </c>
      <c r="C15" s="7" t="s">
        <v>19</v>
      </c>
      <c r="D15" s="7" t="s">
        <v>20</v>
      </c>
      <c r="E15" s="8">
        <v>3025000</v>
      </c>
      <c r="F15" s="8">
        <v>0</v>
      </c>
      <c r="G15" s="7" t="s">
        <v>13</v>
      </c>
      <c r="H15" s="7" t="s">
        <v>14</v>
      </c>
    </row>
    <row r="16" spans="2:8" x14ac:dyDescent="0.25">
      <c r="B16" s="6">
        <v>100000022</v>
      </c>
      <c r="C16" s="7" t="s">
        <v>21</v>
      </c>
      <c r="D16" s="7" t="s">
        <v>22</v>
      </c>
      <c r="E16" s="8">
        <v>0</v>
      </c>
      <c r="F16" s="8">
        <v>3025000</v>
      </c>
      <c r="G16" s="7" t="s">
        <v>13</v>
      </c>
      <c r="H16" s="7" t="s">
        <v>14</v>
      </c>
    </row>
    <row r="17" spans="2:8" x14ac:dyDescent="0.25">
      <c r="B17" s="6">
        <v>100000022</v>
      </c>
      <c r="C17" s="7" t="s">
        <v>23</v>
      </c>
      <c r="D17" s="7" t="s">
        <v>24</v>
      </c>
      <c r="E17" s="8">
        <v>8580000</v>
      </c>
      <c r="F17" s="8">
        <v>8580000</v>
      </c>
      <c r="G17" s="7" t="s">
        <v>13</v>
      </c>
      <c r="H17" s="7" t="s">
        <v>25</v>
      </c>
    </row>
    <row r="18" spans="2:8" x14ac:dyDescent="0.25">
      <c r="B18" s="6">
        <v>0</v>
      </c>
      <c r="C18" s="7" t="s">
        <v>26</v>
      </c>
      <c r="D18" s="7" t="s">
        <v>27</v>
      </c>
      <c r="E18" s="8">
        <v>0</v>
      </c>
      <c r="F18" s="8">
        <v>0</v>
      </c>
      <c r="G18" s="7" t="s">
        <v>13</v>
      </c>
      <c r="H18" s="7" t="s">
        <v>25</v>
      </c>
    </row>
    <row r="19" spans="2:8" x14ac:dyDescent="0.25">
      <c r="B19" s="6">
        <v>100000023</v>
      </c>
      <c r="C19" s="7" t="s">
        <v>11</v>
      </c>
      <c r="D19" s="7" t="s">
        <v>12</v>
      </c>
      <c r="E19" s="8">
        <v>4160000</v>
      </c>
      <c r="F19" s="8">
        <v>0</v>
      </c>
      <c r="G19" s="7" t="s">
        <v>13</v>
      </c>
      <c r="H19" s="7" t="s">
        <v>28</v>
      </c>
    </row>
    <row r="20" spans="2:8" x14ac:dyDescent="0.25">
      <c r="B20" s="6">
        <v>100000023</v>
      </c>
      <c r="C20" s="7" t="s">
        <v>29</v>
      </c>
      <c r="D20" s="7" t="s">
        <v>30</v>
      </c>
      <c r="E20" s="8">
        <v>0</v>
      </c>
      <c r="F20" s="8">
        <v>4000000</v>
      </c>
      <c r="G20" s="7" t="s">
        <v>13</v>
      </c>
      <c r="H20" s="7" t="s">
        <v>28</v>
      </c>
    </row>
    <row r="21" spans="2:8" x14ac:dyDescent="0.25">
      <c r="B21" s="6">
        <v>100000023</v>
      </c>
      <c r="C21" s="7" t="s">
        <v>17</v>
      </c>
      <c r="D21" s="7" t="s">
        <v>18</v>
      </c>
      <c r="E21" s="8">
        <v>0</v>
      </c>
      <c r="F21" s="8">
        <v>160000</v>
      </c>
      <c r="G21" s="7" t="s">
        <v>13</v>
      </c>
      <c r="H21" s="7" t="s">
        <v>28</v>
      </c>
    </row>
    <row r="22" spans="2:8" x14ac:dyDescent="0.25">
      <c r="B22" s="6">
        <v>100000023</v>
      </c>
      <c r="C22" s="7" t="s">
        <v>23</v>
      </c>
      <c r="D22" s="7" t="s">
        <v>31</v>
      </c>
      <c r="E22" s="8">
        <v>4160000</v>
      </c>
      <c r="F22" s="8">
        <v>4160000</v>
      </c>
      <c r="G22" s="7" t="s">
        <v>13</v>
      </c>
      <c r="H22" s="7" t="s">
        <v>25</v>
      </c>
    </row>
    <row r="23" spans="2:8" x14ac:dyDescent="0.25">
      <c r="B23" s="6">
        <v>0</v>
      </c>
      <c r="C23" s="7" t="s">
        <v>26</v>
      </c>
      <c r="D23" s="7" t="s">
        <v>27</v>
      </c>
      <c r="E23" s="8">
        <v>0</v>
      </c>
      <c r="F23" s="8">
        <v>0</v>
      </c>
      <c r="G23" s="7" t="s">
        <v>13</v>
      </c>
      <c r="H23" s="7" t="s">
        <v>25</v>
      </c>
    </row>
    <row r="24" spans="2:8" x14ac:dyDescent="0.25">
      <c r="B24" s="6">
        <v>100000024</v>
      </c>
      <c r="C24" s="7" t="s">
        <v>32</v>
      </c>
      <c r="D24" s="7" t="s">
        <v>33</v>
      </c>
      <c r="E24" s="8">
        <v>50000</v>
      </c>
      <c r="F24" s="8">
        <v>0</v>
      </c>
      <c r="G24" s="7" t="s">
        <v>13</v>
      </c>
      <c r="H24" s="7" t="s">
        <v>34</v>
      </c>
    </row>
    <row r="25" spans="2:8" x14ac:dyDescent="0.25">
      <c r="B25" s="6">
        <v>100000024</v>
      </c>
      <c r="C25" s="7" t="s">
        <v>35</v>
      </c>
      <c r="D25" s="7" t="s">
        <v>36</v>
      </c>
      <c r="E25" s="8">
        <v>40000</v>
      </c>
      <c r="F25" s="8">
        <v>0</v>
      </c>
      <c r="G25" s="7" t="s">
        <v>13</v>
      </c>
      <c r="H25" s="7" t="s">
        <v>34</v>
      </c>
    </row>
    <row r="26" spans="2:8" x14ac:dyDescent="0.25">
      <c r="B26" s="6">
        <v>100000024</v>
      </c>
      <c r="C26" s="7" t="s">
        <v>11</v>
      </c>
      <c r="D26" s="7" t="s">
        <v>12</v>
      </c>
      <c r="E26" s="8">
        <v>0</v>
      </c>
      <c r="F26" s="8">
        <v>90000</v>
      </c>
      <c r="G26" s="7" t="s">
        <v>13</v>
      </c>
      <c r="H26" s="7" t="s">
        <v>34</v>
      </c>
    </row>
    <row r="27" spans="2:8" x14ac:dyDescent="0.25">
      <c r="B27" s="6">
        <v>100000024</v>
      </c>
      <c r="C27" s="7" t="s">
        <v>23</v>
      </c>
      <c r="D27" s="7" t="s">
        <v>37</v>
      </c>
      <c r="E27" s="8">
        <v>90000</v>
      </c>
      <c r="F27" s="8">
        <v>90000</v>
      </c>
      <c r="G27" s="7" t="s">
        <v>13</v>
      </c>
      <c r="H27" s="7" t="s">
        <v>25</v>
      </c>
    </row>
    <row r="28" spans="2:8" x14ac:dyDescent="0.25">
      <c r="B28" s="6">
        <v>0</v>
      </c>
      <c r="C28" s="7" t="s">
        <v>26</v>
      </c>
      <c r="D28" s="7" t="s">
        <v>27</v>
      </c>
      <c r="E28" s="8">
        <v>0</v>
      </c>
      <c r="F28" s="8">
        <v>0</v>
      </c>
      <c r="G28" s="7" t="s">
        <v>13</v>
      </c>
      <c r="H28" s="7" t="s">
        <v>25</v>
      </c>
    </row>
    <row r="29" spans="2:8" x14ac:dyDescent="0.25">
      <c r="B29" s="6">
        <v>100000025</v>
      </c>
      <c r="C29" s="7" t="s">
        <v>38</v>
      </c>
      <c r="D29" s="7" t="s">
        <v>39</v>
      </c>
      <c r="E29" s="8">
        <v>4800000</v>
      </c>
      <c r="F29" s="8">
        <v>0</v>
      </c>
      <c r="G29" s="7" t="s">
        <v>13</v>
      </c>
      <c r="H29" s="7" t="s">
        <v>40</v>
      </c>
    </row>
    <row r="30" spans="2:8" x14ac:dyDescent="0.25">
      <c r="B30" s="6">
        <v>100000025</v>
      </c>
      <c r="C30" s="7" t="s">
        <v>41</v>
      </c>
      <c r="D30" s="7" t="s">
        <v>42</v>
      </c>
      <c r="E30" s="8">
        <v>0</v>
      </c>
      <c r="F30" s="8">
        <v>512160</v>
      </c>
      <c r="G30" s="7" t="s">
        <v>13</v>
      </c>
      <c r="H30" s="7" t="s">
        <v>40</v>
      </c>
    </row>
    <row r="31" spans="2:8" x14ac:dyDescent="0.25">
      <c r="B31" s="6">
        <v>100000025</v>
      </c>
      <c r="C31" s="7" t="s">
        <v>43</v>
      </c>
      <c r="D31" s="7" t="s">
        <v>44</v>
      </c>
      <c r="E31" s="8">
        <v>0</v>
      </c>
      <c r="F31" s="8">
        <v>240000</v>
      </c>
      <c r="G31" s="7" t="s">
        <v>13</v>
      </c>
      <c r="H31" s="7" t="s">
        <v>40</v>
      </c>
    </row>
    <row r="32" spans="2:8" x14ac:dyDescent="0.25">
      <c r="B32" s="6">
        <v>100000025</v>
      </c>
      <c r="C32" s="7" t="s">
        <v>11</v>
      </c>
      <c r="D32" s="7" t="s">
        <v>12</v>
      </c>
      <c r="E32" s="8">
        <v>0</v>
      </c>
      <c r="F32" s="8">
        <v>4047840</v>
      </c>
      <c r="G32" s="7" t="s">
        <v>13</v>
      </c>
      <c r="H32" s="7" t="s">
        <v>40</v>
      </c>
    </row>
    <row r="33" spans="2:8" x14ac:dyDescent="0.25">
      <c r="B33" s="6">
        <v>100000025</v>
      </c>
      <c r="C33" s="7" t="s">
        <v>23</v>
      </c>
      <c r="D33" s="7" t="s">
        <v>45</v>
      </c>
      <c r="E33" s="8">
        <v>4800000</v>
      </c>
      <c r="F33" s="8">
        <v>4800000</v>
      </c>
      <c r="G33" s="7" t="s">
        <v>13</v>
      </c>
      <c r="H33" s="7" t="s">
        <v>25</v>
      </c>
    </row>
    <row r="34" spans="2:8" x14ac:dyDescent="0.25">
      <c r="B34" s="6">
        <v>0</v>
      </c>
      <c r="C34" s="7" t="s">
        <v>26</v>
      </c>
      <c r="D34" s="7" t="s">
        <v>27</v>
      </c>
      <c r="E34" s="8">
        <v>0</v>
      </c>
      <c r="F34" s="8">
        <v>0</v>
      </c>
      <c r="G34" s="7" t="s">
        <v>13</v>
      </c>
      <c r="H34" s="7" t="s">
        <v>25</v>
      </c>
    </row>
    <row r="35" spans="2:8" x14ac:dyDescent="0.25">
      <c r="B35" s="6">
        <v>100000026</v>
      </c>
      <c r="C35" s="7" t="s">
        <v>46</v>
      </c>
      <c r="D35" s="7" t="s">
        <v>47</v>
      </c>
      <c r="E35" s="8">
        <v>1280160</v>
      </c>
      <c r="F35" s="8">
        <v>0</v>
      </c>
      <c r="G35" s="7" t="s">
        <v>13</v>
      </c>
      <c r="H35" s="7" t="s">
        <v>48</v>
      </c>
    </row>
    <row r="36" spans="2:8" x14ac:dyDescent="0.25">
      <c r="B36" s="6">
        <v>100000026</v>
      </c>
      <c r="C36" s="7" t="s">
        <v>49</v>
      </c>
      <c r="D36" s="7" t="s">
        <v>50</v>
      </c>
      <c r="E36" s="8">
        <v>0</v>
      </c>
      <c r="F36" s="8">
        <v>1280160</v>
      </c>
      <c r="G36" s="7" t="s">
        <v>13</v>
      </c>
      <c r="H36" s="7" t="s">
        <v>48</v>
      </c>
    </row>
    <row r="37" spans="2:8" x14ac:dyDescent="0.25">
      <c r="B37" s="6">
        <v>100000026</v>
      </c>
      <c r="C37" s="7" t="s">
        <v>23</v>
      </c>
      <c r="D37" s="7" t="s">
        <v>51</v>
      </c>
      <c r="E37" s="8">
        <v>1280160</v>
      </c>
      <c r="F37" s="8">
        <v>1280160</v>
      </c>
      <c r="G37" s="7" t="s">
        <v>13</v>
      </c>
      <c r="H37" s="7" t="s">
        <v>25</v>
      </c>
    </row>
    <row r="38" spans="2:8" x14ac:dyDescent="0.25">
      <c r="B38" s="6">
        <v>0</v>
      </c>
      <c r="C38" s="7" t="s">
        <v>26</v>
      </c>
      <c r="D38" s="7" t="s">
        <v>27</v>
      </c>
      <c r="E38" s="8">
        <v>0</v>
      </c>
      <c r="F38" s="8">
        <v>0</v>
      </c>
      <c r="G38" s="7" t="s">
        <v>13</v>
      </c>
      <c r="H38" s="7" t="s">
        <v>25</v>
      </c>
    </row>
    <row r="39" spans="2:8" x14ac:dyDescent="0.25">
      <c r="B39" s="6">
        <v>100000027</v>
      </c>
      <c r="C39" s="7" t="s">
        <v>11</v>
      </c>
      <c r="D39" s="7" t="s">
        <v>12</v>
      </c>
      <c r="E39" s="8">
        <v>3535000</v>
      </c>
      <c r="F39" s="8">
        <v>0</v>
      </c>
      <c r="G39" s="7" t="s">
        <v>13</v>
      </c>
      <c r="H39" s="7" t="s">
        <v>52</v>
      </c>
    </row>
    <row r="40" spans="2:8" x14ac:dyDescent="0.25">
      <c r="B40" s="6">
        <v>100000027</v>
      </c>
      <c r="C40" s="7" t="s">
        <v>15</v>
      </c>
      <c r="D40" s="7" t="s">
        <v>16</v>
      </c>
      <c r="E40" s="8">
        <v>0</v>
      </c>
      <c r="F40" s="8">
        <v>3500000</v>
      </c>
      <c r="G40" s="7" t="s">
        <v>13</v>
      </c>
      <c r="H40" s="7" t="s">
        <v>52</v>
      </c>
    </row>
    <row r="41" spans="2:8" x14ac:dyDescent="0.25">
      <c r="B41" s="6">
        <v>100000027</v>
      </c>
      <c r="C41" s="7" t="s">
        <v>17</v>
      </c>
      <c r="D41" s="7" t="s">
        <v>18</v>
      </c>
      <c r="E41" s="8">
        <v>0</v>
      </c>
      <c r="F41" s="8">
        <v>35000</v>
      </c>
      <c r="G41" s="7" t="s">
        <v>13</v>
      </c>
      <c r="H41" s="7" t="s">
        <v>52</v>
      </c>
    </row>
    <row r="42" spans="2:8" x14ac:dyDescent="0.25">
      <c r="B42" s="6">
        <v>100000027</v>
      </c>
      <c r="C42" s="7" t="s">
        <v>19</v>
      </c>
      <c r="D42" s="7" t="s">
        <v>20</v>
      </c>
      <c r="E42" s="8">
        <v>1925000</v>
      </c>
      <c r="F42" s="8">
        <v>0</v>
      </c>
      <c r="G42" s="7" t="s">
        <v>13</v>
      </c>
      <c r="H42" s="7" t="s">
        <v>52</v>
      </c>
    </row>
    <row r="43" spans="2:8" x14ac:dyDescent="0.25">
      <c r="B43" s="6">
        <v>100000027</v>
      </c>
      <c r="C43" s="7" t="s">
        <v>21</v>
      </c>
      <c r="D43" s="7" t="s">
        <v>22</v>
      </c>
      <c r="E43" s="8">
        <v>0</v>
      </c>
      <c r="F43" s="8">
        <v>1925000</v>
      </c>
      <c r="G43" s="7" t="s">
        <v>13</v>
      </c>
      <c r="H43" s="7" t="s">
        <v>52</v>
      </c>
    </row>
    <row r="44" spans="2:8" x14ac:dyDescent="0.25">
      <c r="B44" s="6">
        <v>100000027</v>
      </c>
      <c r="C44" s="7" t="s">
        <v>23</v>
      </c>
      <c r="D44" s="7" t="s">
        <v>53</v>
      </c>
      <c r="E44" s="8">
        <v>5460000</v>
      </c>
      <c r="F44" s="8">
        <v>5460000</v>
      </c>
      <c r="G44" s="7" t="s">
        <v>13</v>
      </c>
      <c r="H44" s="7" t="s">
        <v>25</v>
      </c>
    </row>
    <row r="45" spans="2:8" x14ac:dyDescent="0.25">
      <c r="B45" s="6">
        <v>0</v>
      </c>
      <c r="C45" s="7" t="s">
        <v>26</v>
      </c>
      <c r="D45" s="7" t="s">
        <v>27</v>
      </c>
      <c r="E45" s="8">
        <v>0</v>
      </c>
      <c r="F45" s="8">
        <v>0</v>
      </c>
      <c r="G45" s="7" t="s">
        <v>13</v>
      </c>
      <c r="H45" s="7" t="s">
        <v>25</v>
      </c>
    </row>
    <row r="46" spans="2:8" x14ac:dyDescent="0.25">
      <c r="B46" s="6">
        <v>100000028</v>
      </c>
      <c r="C46" s="7" t="s">
        <v>11</v>
      </c>
      <c r="D46" s="7" t="s">
        <v>12</v>
      </c>
      <c r="E46" s="8">
        <v>5000000</v>
      </c>
      <c r="F46" s="8">
        <v>0</v>
      </c>
      <c r="G46" s="7" t="s">
        <v>13</v>
      </c>
      <c r="H46" s="7" t="s">
        <v>54</v>
      </c>
    </row>
    <row r="47" spans="2:8" x14ac:dyDescent="0.25">
      <c r="B47" s="6">
        <v>100000028</v>
      </c>
      <c r="C47" s="7" t="s">
        <v>55</v>
      </c>
      <c r="D47" s="7" t="s">
        <v>56</v>
      </c>
      <c r="E47" s="8">
        <v>0</v>
      </c>
      <c r="F47" s="8">
        <v>5000000</v>
      </c>
      <c r="G47" s="7" t="s">
        <v>13</v>
      </c>
      <c r="H47" s="7" t="s">
        <v>54</v>
      </c>
    </row>
    <row r="48" spans="2:8" x14ac:dyDescent="0.25">
      <c r="B48" s="6">
        <v>100000028</v>
      </c>
      <c r="C48" s="7" t="s">
        <v>23</v>
      </c>
      <c r="D48" s="7" t="s">
        <v>57</v>
      </c>
      <c r="E48" s="8">
        <v>5000000</v>
      </c>
      <c r="F48" s="8">
        <v>5000000</v>
      </c>
      <c r="G48" s="7" t="s">
        <v>13</v>
      </c>
      <c r="H48" s="7" t="s">
        <v>25</v>
      </c>
    </row>
    <row r="49" spans="2:8" x14ac:dyDescent="0.25">
      <c r="B49" s="6">
        <v>0</v>
      </c>
      <c r="C49" s="7" t="s">
        <v>26</v>
      </c>
      <c r="D49" s="7" t="s">
        <v>27</v>
      </c>
      <c r="E49" s="8">
        <v>0</v>
      </c>
      <c r="F49" s="8">
        <v>0</v>
      </c>
      <c r="G49" s="7" t="s">
        <v>13</v>
      </c>
      <c r="H49" s="7" t="s">
        <v>25</v>
      </c>
    </row>
    <row r="50" spans="2:8" x14ac:dyDescent="0.25">
      <c r="B50" s="6">
        <v>100000029</v>
      </c>
      <c r="C50" s="7" t="s">
        <v>58</v>
      </c>
      <c r="D50" s="7" t="s">
        <v>59</v>
      </c>
      <c r="E50" s="8">
        <v>600000</v>
      </c>
      <c r="F50" s="8">
        <v>0</v>
      </c>
      <c r="G50" s="7" t="s">
        <v>13</v>
      </c>
      <c r="H50" s="7" t="s">
        <v>60</v>
      </c>
    </row>
    <row r="51" spans="2:8" x14ac:dyDescent="0.25">
      <c r="B51" s="6">
        <v>100000029</v>
      </c>
      <c r="C51" s="7" t="s">
        <v>11</v>
      </c>
      <c r="D51" s="7" t="s">
        <v>12</v>
      </c>
      <c r="E51" s="8">
        <v>0</v>
      </c>
      <c r="F51" s="8">
        <v>600000</v>
      </c>
      <c r="G51" s="7" t="s">
        <v>13</v>
      </c>
      <c r="H51" s="7" t="s">
        <v>60</v>
      </c>
    </row>
    <row r="52" spans="2:8" x14ac:dyDescent="0.25">
      <c r="B52" s="6">
        <v>100000029</v>
      </c>
      <c r="C52" s="7" t="s">
        <v>23</v>
      </c>
      <c r="D52" s="7" t="s">
        <v>61</v>
      </c>
      <c r="E52" s="8">
        <v>600000</v>
      </c>
      <c r="F52" s="8">
        <v>600000</v>
      </c>
      <c r="G52" s="7" t="s">
        <v>13</v>
      </c>
      <c r="H52" s="7" t="s">
        <v>25</v>
      </c>
    </row>
    <row r="53" spans="2:8" x14ac:dyDescent="0.25">
      <c r="B53" s="6">
        <v>0</v>
      </c>
      <c r="C53" s="7" t="s">
        <v>26</v>
      </c>
      <c r="D53" s="7" t="s">
        <v>27</v>
      </c>
      <c r="E53" s="8">
        <v>0</v>
      </c>
      <c r="F53" s="8">
        <v>0</v>
      </c>
      <c r="G53" s="7" t="s">
        <v>13</v>
      </c>
      <c r="H53" s="7" t="s">
        <v>25</v>
      </c>
    </row>
    <row r="54" spans="2:8" x14ac:dyDescent="0.25">
      <c r="B54" s="6">
        <v>100000030</v>
      </c>
      <c r="C54" s="7" t="s">
        <v>32</v>
      </c>
      <c r="D54" s="7" t="s">
        <v>33</v>
      </c>
      <c r="E54" s="8">
        <v>25000</v>
      </c>
      <c r="F54" s="8">
        <v>0</v>
      </c>
      <c r="G54" s="7" t="s">
        <v>13</v>
      </c>
      <c r="H54" s="7" t="s">
        <v>62</v>
      </c>
    </row>
    <row r="55" spans="2:8" x14ac:dyDescent="0.25">
      <c r="B55" s="6">
        <v>100000030</v>
      </c>
      <c r="C55" s="7" t="s">
        <v>63</v>
      </c>
      <c r="D55" s="7" t="s">
        <v>64</v>
      </c>
      <c r="E55" s="8">
        <v>0</v>
      </c>
      <c r="F55" s="8">
        <v>25000</v>
      </c>
      <c r="G55" s="7" t="s">
        <v>13</v>
      </c>
      <c r="H55" s="7" t="s">
        <v>62</v>
      </c>
    </row>
    <row r="56" spans="2:8" x14ac:dyDescent="0.25">
      <c r="B56" s="6">
        <v>100000030</v>
      </c>
      <c r="C56" s="7" t="s">
        <v>23</v>
      </c>
      <c r="D56" s="7" t="s">
        <v>65</v>
      </c>
      <c r="E56" s="8">
        <v>25000</v>
      </c>
      <c r="F56" s="8">
        <v>25000</v>
      </c>
      <c r="G56" s="7" t="s">
        <v>13</v>
      </c>
      <c r="H56" s="7" t="s">
        <v>25</v>
      </c>
    </row>
    <row r="57" spans="2:8" x14ac:dyDescent="0.25">
      <c r="B57" s="6">
        <v>0</v>
      </c>
      <c r="C57" s="7" t="s">
        <v>26</v>
      </c>
      <c r="D57" s="7" t="s">
        <v>27</v>
      </c>
      <c r="E57" s="8">
        <v>0</v>
      </c>
      <c r="F57" s="8">
        <v>0</v>
      </c>
      <c r="G57" s="7" t="s">
        <v>13</v>
      </c>
      <c r="H57" s="7" t="s">
        <v>25</v>
      </c>
    </row>
    <row r="58" spans="2:8" x14ac:dyDescent="0.25">
      <c r="B58" s="6">
        <v>100000031</v>
      </c>
      <c r="C58" s="7" t="s">
        <v>66</v>
      </c>
      <c r="D58" s="7" t="s">
        <v>67</v>
      </c>
      <c r="E58" s="8">
        <v>200000</v>
      </c>
      <c r="F58" s="8">
        <v>0</v>
      </c>
      <c r="G58" s="7" t="s">
        <v>13</v>
      </c>
      <c r="H58" s="7" t="s">
        <v>68</v>
      </c>
    </row>
    <row r="59" spans="2:8" x14ac:dyDescent="0.25">
      <c r="B59" s="6">
        <v>100000031</v>
      </c>
      <c r="C59" s="7" t="s">
        <v>58</v>
      </c>
      <c r="D59" s="7" t="s">
        <v>59</v>
      </c>
      <c r="E59" s="8">
        <v>0</v>
      </c>
      <c r="F59" s="8">
        <v>200000</v>
      </c>
      <c r="G59" s="7" t="s">
        <v>13</v>
      </c>
      <c r="H59" s="7" t="s">
        <v>68</v>
      </c>
    </row>
    <row r="60" spans="2:8" x14ac:dyDescent="0.25">
      <c r="B60" s="6">
        <v>100000031</v>
      </c>
      <c r="C60" s="7" t="s">
        <v>23</v>
      </c>
      <c r="D60" s="7" t="s">
        <v>69</v>
      </c>
      <c r="E60" s="8">
        <v>200000</v>
      </c>
      <c r="F60" s="8">
        <v>200000</v>
      </c>
      <c r="G60" s="7" t="s">
        <v>13</v>
      </c>
      <c r="H60" s="7" t="s">
        <v>25</v>
      </c>
    </row>
    <row r="61" spans="2:8" x14ac:dyDescent="0.25">
      <c r="B61" s="6">
        <v>0</v>
      </c>
      <c r="C61" s="7" t="s">
        <v>26</v>
      </c>
      <c r="D61" s="7" t="s">
        <v>27</v>
      </c>
      <c r="E61" s="8">
        <v>0</v>
      </c>
      <c r="F61" s="8">
        <v>0</v>
      </c>
      <c r="G61" s="7" t="s">
        <v>13</v>
      </c>
      <c r="H61" s="7" t="s">
        <v>25</v>
      </c>
    </row>
    <row r="62" spans="2:8" x14ac:dyDescent="0.25">
      <c r="B62" s="6">
        <v>100000032</v>
      </c>
      <c r="C62" s="7" t="s">
        <v>55</v>
      </c>
      <c r="D62" s="7" t="s">
        <v>56</v>
      </c>
      <c r="E62" s="8">
        <v>5000000</v>
      </c>
      <c r="F62" s="8">
        <v>0</v>
      </c>
      <c r="G62" s="7" t="s">
        <v>13</v>
      </c>
      <c r="H62" s="7" t="s">
        <v>70</v>
      </c>
    </row>
    <row r="63" spans="2:8" x14ac:dyDescent="0.25">
      <c r="B63" s="6">
        <v>100000032</v>
      </c>
      <c r="C63" s="7" t="s">
        <v>29</v>
      </c>
      <c r="D63" s="7" t="s">
        <v>30</v>
      </c>
      <c r="E63" s="8">
        <v>0</v>
      </c>
      <c r="F63" s="8">
        <v>5000000</v>
      </c>
      <c r="G63" s="7" t="s">
        <v>13</v>
      </c>
      <c r="H63" s="7" t="s">
        <v>70</v>
      </c>
    </row>
    <row r="64" spans="2:8" x14ac:dyDescent="0.25">
      <c r="B64" s="6">
        <v>100000032</v>
      </c>
      <c r="C64" s="7" t="s">
        <v>23</v>
      </c>
      <c r="D64" s="7" t="s">
        <v>71</v>
      </c>
      <c r="E64" s="8">
        <v>5000000</v>
      </c>
      <c r="F64" s="8">
        <v>5000000</v>
      </c>
      <c r="G64" s="7" t="s">
        <v>13</v>
      </c>
      <c r="H64" s="7" t="s">
        <v>25</v>
      </c>
    </row>
    <row r="65" spans="2:8" x14ac:dyDescent="0.25">
      <c r="B65" s="6">
        <v>0</v>
      </c>
      <c r="C65" s="7" t="s">
        <v>26</v>
      </c>
      <c r="D65" s="7" t="s">
        <v>27</v>
      </c>
      <c r="E65" s="8">
        <v>0</v>
      </c>
      <c r="F65" s="8">
        <v>0</v>
      </c>
      <c r="G65" s="7" t="s">
        <v>13</v>
      </c>
      <c r="H65" s="7" t="s">
        <v>25</v>
      </c>
    </row>
    <row r="66" spans="2:8" x14ac:dyDescent="0.25">
      <c r="B66" s="6">
        <v>100000033</v>
      </c>
      <c r="C66" s="7" t="s">
        <v>72</v>
      </c>
      <c r="D66" s="7" t="s">
        <v>73</v>
      </c>
      <c r="E66" s="8">
        <v>144657.53</v>
      </c>
      <c r="F66" s="8">
        <v>0</v>
      </c>
      <c r="G66" s="7" t="s">
        <v>13</v>
      </c>
      <c r="H66" s="7" t="s">
        <v>74</v>
      </c>
    </row>
    <row r="67" spans="2:8" x14ac:dyDescent="0.25">
      <c r="B67" s="6">
        <v>100000033</v>
      </c>
      <c r="C67" s="7" t="s">
        <v>75</v>
      </c>
      <c r="D67" s="7" t="s">
        <v>76</v>
      </c>
      <c r="E67" s="8">
        <v>0</v>
      </c>
      <c r="F67" s="8">
        <v>144657.53</v>
      </c>
      <c r="G67" s="7" t="s">
        <v>13</v>
      </c>
      <c r="H67" s="7" t="s">
        <v>74</v>
      </c>
    </row>
    <row r="68" spans="2:8" x14ac:dyDescent="0.25">
      <c r="B68" s="6">
        <v>100000033</v>
      </c>
      <c r="C68" s="7" t="s">
        <v>23</v>
      </c>
      <c r="D68" s="7" t="s">
        <v>77</v>
      </c>
      <c r="E68" s="8">
        <v>144657.53</v>
      </c>
      <c r="F68" s="8">
        <v>144657.53</v>
      </c>
      <c r="G68" s="7" t="s">
        <v>13</v>
      </c>
      <c r="H68" s="7" t="s">
        <v>25</v>
      </c>
    </row>
    <row r="69" spans="2:8" x14ac:dyDescent="0.25">
      <c r="B69" s="6">
        <v>0</v>
      </c>
      <c r="C69" s="7" t="s">
        <v>26</v>
      </c>
      <c r="D69" s="7" t="s">
        <v>27</v>
      </c>
      <c r="E69" s="8">
        <v>0</v>
      </c>
      <c r="F69" s="8">
        <v>0</v>
      </c>
      <c r="G69" s="7" t="s">
        <v>13</v>
      </c>
      <c r="H69" s="7" t="s">
        <v>25</v>
      </c>
    </row>
    <row r="70" spans="2:8" x14ac:dyDescent="0.25">
      <c r="B70" s="6">
        <v>100000034</v>
      </c>
      <c r="C70" s="7" t="s">
        <v>78</v>
      </c>
      <c r="D70" s="7" t="s">
        <v>79</v>
      </c>
      <c r="E70" s="8">
        <v>636164.38</v>
      </c>
      <c r="F70" s="8">
        <v>0</v>
      </c>
      <c r="G70" s="7" t="s">
        <v>13</v>
      </c>
      <c r="H70" s="7" t="s">
        <v>80</v>
      </c>
    </row>
    <row r="71" spans="2:8" x14ac:dyDescent="0.25">
      <c r="B71" s="6">
        <v>100000034</v>
      </c>
      <c r="C71" s="7" t="s">
        <v>81</v>
      </c>
      <c r="D71" s="7" t="s">
        <v>82</v>
      </c>
      <c r="E71" s="8">
        <v>0</v>
      </c>
      <c r="F71" s="8">
        <v>636164.38</v>
      </c>
      <c r="G71" s="7" t="s">
        <v>13</v>
      </c>
      <c r="H71" s="7" t="s">
        <v>80</v>
      </c>
    </row>
    <row r="72" spans="2:8" x14ac:dyDescent="0.25">
      <c r="B72" s="6">
        <v>100000034</v>
      </c>
      <c r="C72" s="7" t="s">
        <v>23</v>
      </c>
      <c r="D72" s="7" t="s">
        <v>83</v>
      </c>
      <c r="E72" s="8">
        <v>636164.38</v>
      </c>
      <c r="F72" s="8">
        <v>636164.38</v>
      </c>
      <c r="G72" s="7" t="s">
        <v>13</v>
      </c>
      <c r="H72" s="7" t="s">
        <v>25</v>
      </c>
    </row>
    <row r="73" spans="2:8" x14ac:dyDescent="0.25">
      <c r="B73" s="6">
        <v>0</v>
      </c>
      <c r="C73" s="7" t="s">
        <v>26</v>
      </c>
      <c r="D73" s="7" t="s">
        <v>27</v>
      </c>
      <c r="E73" s="8">
        <v>0</v>
      </c>
      <c r="F73" s="8">
        <v>0</v>
      </c>
      <c r="G73" s="7" t="s">
        <v>13</v>
      </c>
      <c r="H73" s="7" t="s">
        <v>25</v>
      </c>
    </row>
    <row r="74" spans="2:8" x14ac:dyDescent="0.25">
      <c r="B74" s="6">
        <v>100000035</v>
      </c>
      <c r="C74" s="7" t="s">
        <v>84</v>
      </c>
      <c r="D74" s="7" t="s">
        <v>85</v>
      </c>
      <c r="E74" s="8">
        <v>115068.49</v>
      </c>
      <c r="F74" s="8">
        <v>0</v>
      </c>
      <c r="G74" s="7" t="s">
        <v>13</v>
      </c>
      <c r="H74" s="7" t="s">
        <v>86</v>
      </c>
    </row>
    <row r="75" spans="2:8" x14ac:dyDescent="0.25">
      <c r="B75" s="6">
        <v>100000035</v>
      </c>
      <c r="C75" s="7" t="s">
        <v>87</v>
      </c>
      <c r="D75" s="7" t="s">
        <v>88</v>
      </c>
      <c r="E75" s="8">
        <v>0</v>
      </c>
      <c r="F75" s="8">
        <v>115068.49</v>
      </c>
      <c r="G75" s="7" t="s">
        <v>13</v>
      </c>
      <c r="H75" s="7" t="s">
        <v>86</v>
      </c>
    </row>
    <row r="76" spans="2:8" x14ac:dyDescent="0.25">
      <c r="B76" s="6">
        <v>100000035</v>
      </c>
      <c r="C76" s="7" t="s">
        <v>23</v>
      </c>
      <c r="D76" s="7" t="s">
        <v>89</v>
      </c>
      <c r="E76" s="8">
        <v>115068.49</v>
      </c>
      <c r="F76" s="8">
        <v>115068.49</v>
      </c>
      <c r="G76" s="7" t="s">
        <v>13</v>
      </c>
      <c r="H76" s="7" t="s">
        <v>25</v>
      </c>
    </row>
    <row r="77" spans="2:8" x14ac:dyDescent="0.25">
      <c r="B77" s="6">
        <v>0</v>
      </c>
      <c r="C77" s="7" t="s">
        <v>26</v>
      </c>
      <c r="D77" s="7" t="s">
        <v>27</v>
      </c>
      <c r="E77" s="8">
        <v>0</v>
      </c>
      <c r="F77" s="8">
        <v>0</v>
      </c>
      <c r="G77" s="7" t="s">
        <v>13</v>
      </c>
      <c r="H77" s="7" t="s">
        <v>25</v>
      </c>
    </row>
    <row r="78" spans="2:8" x14ac:dyDescent="0.25">
      <c r="B78" s="6">
        <v>100000036</v>
      </c>
      <c r="C78" s="7" t="s">
        <v>90</v>
      </c>
      <c r="D78" s="7" t="s">
        <v>91</v>
      </c>
      <c r="E78" s="8">
        <v>133150.68</v>
      </c>
      <c r="F78" s="8">
        <v>0</v>
      </c>
      <c r="G78" s="7" t="s">
        <v>13</v>
      </c>
      <c r="H78" s="7" t="s">
        <v>92</v>
      </c>
    </row>
    <row r="79" spans="2:8" x14ac:dyDescent="0.25">
      <c r="B79" s="6">
        <v>100000036</v>
      </c>
      <c r="C79" s="7" t="s">
        <v>93</v>
      </c>
      <c r="D79" s="7" t="s">
        <v>94</v>
      </c>
      <c r="E79" s="8">
        <v>0</v>
      </c>
      <c r="F79" s="8">
        <v>133150.68</v>
      </c>
      <c r="G79" s="7" t="s">
        <v>13</v>
      </c>
      <c r="H79" s="7" t="s">
        <v>92</v>
      </c>
    </row>
    <row r="80" spans="2:8" x14ac:dyDescent="0.25">
      <c r="B80" s="6">
        <v>100000036</v>
      </c>
      <c r="C80" s="7" t="s">
        <v>23</v>
      </c>
      <c r="D80" s="7" t="s">
        <v>95</v>
      </c>
      <c r="E80" s="8">
        <v>133150.68</v>
      </c>
      <c r="F80" s="8">
        <v>133150.68</v>
      </c>
      <c r="G80" s="7" t="s">
        <v>13</v>
      </c>
      <c r="H80" s="7" t="s">
        <v>25</v>
      </c>
    </row>
    <row r="81" spans="2:8" x14ac:dyDescent="0.25">
      <c r="B81" s="6">
        <v>0</v>
      </c>
      <c r="C81" s="7" t="s">
        <v>26</v>
      </c>
      <c r="D81" s="7" t="s">
        <v>27</v>
      </c>
      <c r="E81" s="8">
        <v>0</v>
      </c>
      <c r="F81" s="8">
        <v>0</v>
      </c>
      <c r="G81" s="7" t="s">
        <v>13</v>
      </c>
      <c r="H81" s="7" t="s">
        <v>25</v>
      </c>
    </row>
    <row r="82" spans="2:8" x14ac:dyDescent="0.25">
      <c r="B82" s="6">
        <v>100000037</v>
      </c>
      <c r="C82" s="7" t="s">
        <v>96</v>
      </c>
      <c r="D82" s="7" t="s">
        <v>97</v>
      </c>
      <c r="E82" s="8">
        <v>234739.73</v>
      </c>
      <c r="F82" s="8">
        <v>0</v>
      </c>
      <c r="G82" s="7" t="s">
        <v>13</v>
      </c>
      <c r="H82" s="7" t="s">
        <v>98</v>
      </c>
    </row>
    <row r="83" spans="2:8" x14ac:dyDescent="0.25">
      <c r="B83" s="6">
        <v>100000037</v>
      </c>
      <c r="C83" s="7" t="s">
        <v>99</v>
      </c>
      <c r="D83" s="7" t="s">
        <v>100</v>
      </c>
      <c r="E83" s="8">
        <v>0</v>
      </c>
      <c r="F83" s="8">
        <v>234739.73</v>
      </c>
      <c r="G83" s="7" t="s">
        <v>13</v>
      </c>
      <c r="H83" s="7" t="s">
        <v>98</v>
      </c>
    </row>
    <row r="84" spans="2:8" x14ac:dyDescent="0.25">
      <c r="B84" s="6">
        <v>100000037</v>
      </c>
      <c r="C84" s="7" t="s">
        <v>23</v>
      </c>
      <c r="D84" s="7" t="s">
        <v>101</v>
      </c>
      <c r="E84" s="8">
        <v>234739.73</v>
      </c>
      <c r="F84" s="8">
        <v>234739.73</v>
      </c>
      <c r="G84" s="7" t="s">
        <v>13</v>
      </c>
      <c r="H84" s="7" t="s">
        <v>25</v>
      </c>
    </row>
    <row r="85" spans="2:8" x14ac:dyDescent="0.25">
      <c r="B85" s="6">
        <v>0</v>
      </c>
      <c r="C85" s="7" t="s">
        <v>26</v>
      </c>
      <c r="D85" s="7" t="s">
        <v>27</v>
      </c>
      <c r="E85" s="8">
        <v>0</v>
      </c>
      <c r="F85" s="8">
        <v>0</v>
      </c>
      <c r="G85" s="7" t="s">
        <v>13</v>
      </c>
      <c r="H85" s="7" t="s">
        <v>25</v>
      </c>
    </row>
    <row r="86" spans="2:8" x14ac:dyDescent="0.25">
      <c r="B86" s="6">
        <v>100000038</v>
      </c>
      <c r="C86" s="7" t="s">
        <v>102</v>
      </c>
      <c r="D86" s="7" t="s">
        <v>103</v>
      </c>
      <c r="E86" s="8">
        <v>1732640</v>
      </c>
      <c r="F86" s="8">
        <v>0</v>
      </c>
      <c r="G86" s="7" t="s">
        <v>13</v>
      </c>
      <c r="H86" s="7" t="s">
        <v>104</v>
      </c>
    </row>
    <row r="87" spans="2:8" x14ac:dyDescent="0.25">
      <c r="B87" s="6">
        <v>100000038</v>
      </c>
      <c r="C87" s="7" t="s">
        <v>105</v>
      </c>
      <c r="D87" s="7" t="s">
        <v>106</v>
      </c>
      <c r="E87" s="8">
        <v>0</v>
      </c>
      <c r="F87" s="8">
        <v>1732640</v>
      </c>
      <c r="G87" s="7" t="s">
        <v>13</v>
      </c>
      <c r="H87" s="7" t="s">
        <v>104</v>
      </c>
    </row>
    <row r="88" spans="2:8" x14ac:dyDescent="0.25">
      <c r="B88" s="6">
        <v>100000038</v>
      </c>
      <c r="C88" s="7" t="s">
        <v>23</v>
      </c>
      <c r="D88" s="7" t="s">
        <v>107</v>
      </c>
      <c r="E88" s="8">
        <v>1732640</v>
      </c>
      <c r="F88" s="8">
        <v>1732640</v>
      </c>
      <c r="G88" s="7" t="s">
        <v>13</v>
      </c>
      <c r="H88" s="7" t="s">
        <v>25</v>
      </c>
    </row>
    <row r="89" spans="2:8" x14ac:dyDescent="0.25">
      <c r="B89" s="6">
        <v>0</v>
      </c>
      <c r="C89" s="7" t="s">
        <v>26</v>
      </c>
      <c r="D89" s="7" t="s">
        <v>27</v>
      </c>
      <c r="E89" s="8">
        <v>0</v>
      </c>
      <c r="F89" s="8">
        <v>0</v>
      </c>
      <c r="G89" s="7" t="s">
        <v>13</v>
      </c>
      <c r="H89" s="7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89DF1-37F9-4571-ADBD-F56EFA883E93}">
  <dimension ref="A1"/>
  <sheetViews>
    <sheetView workbookViewId="0">
      <selection activeCell="G18" sqref="G18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EEC09-303E-491A-8232-35CFC5448284}">
  <dimension ref="B2:E48"/>
  <sheetViews>
    <sheetView topLeftCell="A41" workbookViewId="0">
      <selection activeCell="E57" sqref="E57"/>
    </sheetView>
  </sheetViews>
  <sheetFormatPr baseColWidth="10" defaultRowHeight="15" x14ac:dyDescent="0.25"/>
  <cols>
    <col min="2" max="2" width="14.140625" customWidth="1"/>
    <col min="3" max="3" width="37.42578125" customWidth="1"/>
    <col min="4" max="4" width="19.140625" customWidth="1"/>
    <col min="5" max="5" width="17.85546875" customWidth="1"/>
  </cols>
  <sheetData>
    <row r="2" spans="2:5" ht="23.25" x14ac:dyDescent="0.35">
      <c r="B2" s="2" t="s">
        <v>0</v>
      </c>
    </row>
    <row r="3" spans="2:5" x14ac:dyDescent="0.25">
      <c r="B3" s="3" t="s">
        <v>1</v>
      </c>
    </row>
    <row r="4" spans="2:5" x14ac:dyDescent="0.25">
      <c r="B4" s="3" t="s">
        <v>2</v>
      </c>
    </row>
    <row r="5" spans="2:5" x14ac:dyDescent="0.25">
      <c r="B5" s="3"/>
    </row>
    <row r="8" spans="2:5" ht="18.75" x14ac:dyDescent="0.3">
      <c r="C8" s="1" t="s">
        <v>108</v>
      </c>
    </row>
    <row r="9" spans="2:5" ht="15.75" x14ac:dyDescent="0.25">
      <c r="C9" s="5" t="s">
        <v>109</v>
      </c>
    </row>
    <row r="11" spans="2:5" ht="15.75" x14ac:dyDescent="0.25">
      <c r="B11" s="5" t="s">
        <v>110</v>
      </c>
      <c r="C11" s="5" t="s">
        <v>111</v>
      </c>
      <c r="D11" s="5" t="s">
        <v>112</v>
      </c>
      <c r="E11" s="5" t="s">
        <v>113</v>
      </c>
    </row>
    <row r="12" spans="2:5" x14ac:dyDescent="0.25">
      <c r="B12" s="7" t="s">
        <v>114</v>
      </c>
      <c r="C12" s="7" t="s">
        <v>115</v>
      </c>
      <c r="D12" s="9">
        <v>0</v>
      </c>
      <c r="E12" s="9">
        <v>62268539.729999997</v>
      </c>
    </row>
    <row r="13" spans="2:5" x14ac:dyDescent="0.25">
      <c r="B13" s="7" t="s">
        <v>116</v>
      </c>
      <c r="C13" s="7" t="s">
        <v>117</v>
      </c>
      <c r="D13" s="9">
        <v>0</v>
      </c>
      <c r="E13" s="9">
        <v>16975000</v>
      </c>
    </row>
    <row r="14" spans="2:5" x14ac:dyDescent="0.25">
      <c r="B14" s="7" t="s">
        <v>118</v>
      </c>
      <c r="C14" s="7" t="s">
        <v>119</v>
      </c>
      <c r="D14" s="9">
        <v>0</v>
      </c>
      <c r="E14" s="9">
        <v>16975000</v>
      </c>
    </row>
    <row r="15" spans="2:5" x14ac:dyDescent="0.25">
      <c r="B15" s="7" t="s">
        <v>120</v>
      </c>
      <c r="C15" s="7" t="s">
        <v>121</v>
      </c>
      <c r="D15" s="9">
        <v>0</v>
      </c>
      <c r="E15" s="9">
        <v>45000000</v>
      </c>
    </row>
    <row r="16" spans="2:5" x14ac:dyDescent="0.25">
      <c r="B16" s="7" t="s">
        <v>29</v>
      </c>
      <c r="C16" s="7" t="s">
        <v>122</v>
      </c>
      <c r="D16" s="9">
        <v>45000000</v>
      </c>
    </row>
    <row r="17" spans="2:5" x14ac:dyDescent="0.25">
      <c r="B17" s="7" t="s">
        <v>123</v>
      </c>
      <c r="C17" s="7" t="s">
        <v>124</v>
      </c>
      <c r="D17" s="9">
        <v>0</v>
      </c>
      <c r="E17" s="9">
        <v>234739.73</v>
      </c>
    </row>
    <row r="18" spans="2:5" x14ac:dyDescent="0.25">
      <c r="B18" s="7" t="s">
        <v>99</v>
      </c>
      <c r="C18" s="7" t="s">
        <v>125</v>
      </c>
      <c r="D18" s="9">
        <v>234739.73</v>
      </c>
    </row>
    <row r="19" spans="2:5" x14ac:dyDescent="0.25">
      <c r="B19" s="7" t="s">
        <v>126</v>
      </c>
      <c r="C19" s="7" t="s">
        <v>127</v>
      </c>
      <c r="D19" s="9">
        <v>0</v>
      </c>
      <c r="E19" s="9">
        <v>58800</v>
      </c>
    </row>
    <row r="20" spans="2:5" x14ac:dyDescent="0.25">
      <c r="B20" s="7" t="s">
        <v>128</v>
      </c>
      <c r="C20" s="7" t="s">
        <v>129</v>
      </c>
      <c r="D20" s="9">
        <v>58800</v>
      </c>
    </row>
    <row r="21" spans="2:5" x14ac:dyDescent="0.25">
      <c r="E21" s="7" t="s">
        <v>130</v>
      </c>
    </row>
    <row r="22" spans="2:5" x14ac:dyDescent="0.25">
      <c r="E22" s="9">
        <v>45293539.729999997</v>
      </c>
    </row>
    <row r="24" spans="2:5" x14ac:dyDescent="0.25">
      <c r="B24" s="7" t="s">
        <v>131</v>
      </c>
      <c r="C24" s="7" t="s">
        <v>132</v>
      </c>
      <c r="D24" s="9">
        <v>0</v>
      </c>
      <c r="E24" s="9">
        <v>39626191.079999998</v>
      </c>
    </row>
    <row r="25" spans="2:5" x14ac:dyDescent="0.25">
      <c r="B25" s="7" t="s">
        <v>133</v>
      </c>
      <c r="C25" s="7" t="s">
        <v>134</v>
      </c>
      <c r="D25" s="9">
        <v>0</v>
      </c>
      <c r="E25" s="9">
        <v>9336250</v>
      </c>
    </row>
    <row r="26" spans="2:5" x14ac:dyDescent="0.25">
      <c r="B26" s="7" t="s">
        <v>19</v>
      </c>
      <c r="C26" s="7" t="s">
        <v>135</v>
      </c>
      <c r="D26" s="9">
        <v>9336250</v>
      </c>
    </row>
    <row r="27" spans="2:5" x14ac:dyDescent="0.25">
      <c r="B27" s="7" t="s">
        <v>136</v>
      </c>
      <c r="C27" s="7" t="s">
        <v>137</v>
      </c>
      <c r="D27" s="9">
        <v>0</v>
      </c>
      <c r="E27" s="9">
        <v>29653776.699999999</v>
      </c>
    </row>
    <row r="28" spans="2:5" x14ac:dyDescent="0.25">
      <c r="B28" s="7" t="s">
        <v>38</v>
      </c>
      <c r="C28" s="7" t="s">
        <v>138</v>
      </c>
      <c r="D28" s="9">
        <v>20800000</v>
      </c>
    </row>
    <row r="29" spans="2:5" x14ac:dyDescent="0.25">
      <c r="B29" s="7" t="s">
        <v>46</v>
      </c>
      <c r="C29" s="7" t="s">
        <v>139</v>
      </c>
      <c r="D29" s="9">
        <v>5547360</v>
      </c>
    </row>
    <row r="30" spans="2:5" x14ac:dyDescent="0.25">
      <c r="B30" s="7" t="s">
        <v>102</v>
      </c>
      <c r="C30" s="7" t="s">
        <v>140</v>
      </c>
      <c r="D30" s="9">
        <v>1732640</v>
      </c>
    </row>
    <row r="31" spans="2:5" x14ac:dyDescent="0.25">
      <c r="B31" s="7" t="s">
        <v>66</v>
      </c>
      <c r="C31" s="7" t="s">
        <v>141</v>
      </c>
      <c r="D31" s="9">
        <v>200000</v>
      </c>
    </row>
    <row r="32" spans="2:5" x14ac:dyDescent="0.25">
      <c r="B32" s="7" t="s">
        <v>84</v>
      </c>
      <c r="C32" s="7" t="s">
        <v>142</v>
      </c>
      <c r="D32" s="9">
        <v>115068.49</v>
      </c>
    </row>
    <row r="33" spans="2:5" x14ac:dyDescent="0.25">
      <c r="B33" s="7" t="s">
        <v>143</v>
      </c>
      <c r="C33" s="7" t="s">
        <v>144</v>
      </c>
      <c r="D33" s="9">
        <v>120000</v>
      </c>
    </row>
    <row r="34" spans="2:5" x14ac:dyDescent="0.25">
      <c r="B34" s="7" t="s">
        <v>145</v>
      </c>
      <c r="C34" s="7" t="s">
        <v>146</v>
      </c>
      <c r="D34" s="9">
        <v>0</v>
      </c>
      <c r="E34" s="9">
        <v>277808.21000000002</v>
      </c>
    </row>
    <row r="35" spans="2:5" x14ac:dyDescent="0.25">
      <c r="B35" s="7" t="s">
        <v>35</v>
      </c>
      <c r="C35" s="7" t="s">
        <v>147</v>
      </c>
      <c r="D35" s="9">
        <v>235000</v>
      </c>
    </row>
    <row r="36" spans="2:5" x14ac:dyDescent="0.25">
      <c r="B36" s="7" t="s">
        <v>32</v>
      </c>
      <c r="C36" s="7" t="s">
        <v>148</v>
      </c>
      <c r="D36" s="9">
        <v>120000</v>
      </c>
    </row>
    <row r="37" spans="2:5" x14ac:dyDescent="0.25">
      <c r="B37" s="7" t="s">
        <v>149</v>
      </c>
      <c r="C37" s="7" t="s">
        <v>150</v>
      </c>
      <c r="D37" s="9">
        <v>100000</v>
      </c>
    </row>
    <row r="38" spans="2:5" x14ac:dyDescent="0.25">
      <c r="B38" s="7" t="s">
        <v>151</v>
      </c>
      <c r="C38" s="7" t="s">
        <v>152</v>
      </c>
      <c r="D38" s="9">
        <v>150000</v>
      </c>
    </row>
    <row r="39" spans="2:5" x14ac:dyDescent="0.25">
      <c r="B39" s="7" t="s">
        <v>153</v>
      </c>
      <c r="C39" s="7" t="s">
        <v>154</v>
      </c>
      <c r="D39" s="9">
        <v>140000</v>
      </c>
    </row>
    <row r="40" spans="2:5" x14ac:dyDescent="0.25">
      <c r="B40" s="7" t="s">
        <v>155</v>
      </c>
      <c r="C40" s="7" t="s">
        <v>156</v>
      </c>
      <c r="D40" s="9">
        <v>90900</v>
      </c>
    </row>
    <row r="41" spans="2:5" x14ac:dyDescent="0.25">
      <c r="B41" s="7" t="s">
        <v>157</v>
      </c>
      <c r="C41" s="7" t="s">
        <v>158</v>
      </c>
      <c r="D41" s="9">
        <v>25000</v>
      </c>
    </row>
    <row r="42" spans="2:5" x14ac:dyDescent="0.25">
      <c r="B42" s="7" t="s">
        <v>159</v>
      </c>
      <c r="C42" s="7" t="s">
        <v>160</v>
      </c>
      <c r="D42" s="9">
        <v>0</v>
      </c>
      <c r="E42" s="9">
        <v>636164.38</v>
      </c>
    </row>
    <row r="43" spans="2:5" x14ac:dyDescent="0.25">
      <c r="B43" s="7" t="s">
        <v>78</v>
      </c>
      <c r="C43" s="7" t="s">
        <v>161</v>
      </c>
      <c r="D43" s="9">
        <v>636164.38</v>
      </c>
    </row>
    <row r="44" spans="2:5" x14ac:dyDescent="0.25">
      <c r="E44" s="7" t="s">
        <v>130</v>
      </c>
    </row>
    <row r="45" spans="2:5" x14ac:dyDescent="0.25">
      <c r="E45" s="9">
        <v>39348382.869999997</v>
      </c>
    </row>
    <row r="48" spans="2:5" x14ac:dyDescent="0.25">
      <c r="C48" s="7" t="s">
        <v>162</v>
      </c>
      <c r="E48" s="9">
        <v>22642348.649999999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B46B7-5A6A-49F8-9CA4-B57BE10473BE}">
  <dimension ref="B2:I63"/>
  <sheetViews>
    <sheetView topLeftCell="A57" workbookViewId="0">
      <selection activeCell="J9" sqref="J9"/>
    </sheetView>
  </sheetViews>
  <sheetFormatPr baseColWidth="10" defaultRowHeight="15" x14ac:dyDescent="0.25"/>
  <cols>
    <col min="2" max="2" width="14" customWidth="1"/>
    <col min="3" max="3" width="40.140625" customWidth="1"/>
    <col min="4" max="4" width="18.7109375" customWidth="1"/>
    <col min="5" max="5" width="18.85546875" customWidth="1"/>
    <col min="6" max="6" width="18.28515625" customWidth="1"/>
    <col min="7" max="7" width="17.5703125" customWidth="1"/>
    <col min="8" max="8" width="18.85546875" customWidth="1"/>
    <col min="9" max="9" width="20.28515625" customWidth="1"/>
  </cols>
  <sheetData>
    <row r="2" spans="2:9" ht="23.25" x14ac:dyDescent="0.35">
      <c r="B2" s="2" t="s">
        <v>0</v>
      </c>
    </row>
    <row r="3" spans="2:9" x14ac:dyDescent="0.25">
      <c r="B3" s="3" t="s">
        <v>1</v>
      </c>
    </row>
    <row r="4" spans="2:9" x14ac:dyDescent="0.25">
      <c r="B4" s="3" t="s">
        <v>2</v>
      </c>
    </row>
    <row r="5" spans="2:9" x14ac:dyDescent="0.25">
      <c r="B5" s="3"/>
    </row>
    <row r="8" spans="2:9" ht="18.75" x14ac:dyDescent="0.3">
      <c r="C8" s="1" t="s">
        <v>163</v>
      </c>
    </row>
    <row r="9" spans="2:9" ht="15.75" x14ac:dyDescent="0.25">
      <c r="C9" s="5" t="s">
        <v>164</v>
      </c>
    </row>
    <row r="11" spans="2:9" ht="16.5" x14ac:dyDescent="0.25">
      <c r="D11" s="10" t="s">
        <v>165</v>
      </c>
      <c r="F11" s="10" t="s">
        <v>166</v>
      </c>
      <c r="H11" s="10" t="s">
        <v>167</v>
      </c>
    </row>
    <row r="12" spans="2:9" ht="15.75" x14ac:dyDescent="0.25">
      <c r="B12" s="5" t="s">
        <v>110</v>
      </c>
      <c r="C12" s="5" t="s">
        <v>111</v>
      </c>
      <c r="D12" s="5" t="s">
        <v>168</v>
      </c>
      <c r="E12" s="5" t="s">
        <v>169</v>
      </c>
      <c r="F12" s="5" t="s">
        <v>168</v>
      </c>
      <c r="G12" s="5" t="s">
        <v>169</v>
      </c>
      <c r="H12" s="5" t="s">
        <v>168</v>
      </c>
      <c r="I12" s="5" t="s">
        <v>169</v>
      </c>
    </row>
    <row r="13" spans="2:9" x14ac:dyDescent="0.25">
      <c r="B13" s="7" t="s">
        <v>170</v>
      </c>
      <c r="C13" s="7" t="s">
        <v>171</v>
      </c>
      <c r="D13" s="9">
        <v>500000</v>
      </c>
      <c r="E13" s="9">
        <v>0</v>
      </c>
      <c r="F13" s="9">
        <v>0</v>
      </c>
      <c r="G13" s="9">
        <v>0</v>
      </c>
      <c r="H13" s="9">
        <v>500000</v>
      </c>
      <c r="I13" s="9">
        <v>0</v>
      </c>
    </row>
    <row r="14" spans="2:9" x14ac:dyDescent="0.25">
      <c r="B14" s="7" t="s">
        <v>172</v>
      </c>
      <c r="C14" s="7" t="s">
        <v>173</v>
      </c>
      <c r="D14" s="9">
        <v>140409050</v>
      </c>
      <c r="E14" s="9">
        <v>0</v>
      </c>
      <c r="F14" s="9">
        <v>18250000</v>
      </c>
      <c r="G14" s="9">
        <v>4737840</v>
      </c>
      <c r="H14" s="9">
        <v>153921210</v>
      </c>
      <c r="I14" s="9">
        <v>0</v>
      </c>
    </row>
    <row r="15" spans="2:9" x14ac:dyDescent="0.25">
      <c r="B15" s="7" t="s">
        <v>174</v>
      </c>
      <c r="C15" s="7" t="s">
        <v>175</v>
      </c>
      <c r="D15" s="9">
        <v>7000000</v>
      </c>
      <c r="E15" s="9">
        <v>0</v>
      </c>
      <c r="F15" s="9">
        <v>0</v>
      </c>
      <c r="G15" s="9">
        <v>0</v>
      </c>
      <c r="H15" s="9">
        <v>7000000</v>
      </c>
      <c r="I15" s="9">
        <v>0</v>
      </c>
    </row>
    <row r="16" spans="2:9" x14ac:dyDescent="0.25">
      <c r="B16" s="7" t="s">
        <v>176</v>
      </c>
      <c r="C16" s="7" t="s">
        <v>177</v>
      </c>
      <c r="D16" s="9">
        <v>782750</v>
      </c>
      <c r="E16" s="9">
        <v>0</v>
      </c>
      <c r="F16" s="9">
        <v>0</v>
      </c>
      <c r="G16" s="9">
        <v>0</v>
      </c>
      <c r="H16" s="9">
        <v>782750</v>
      </c>
      <c r="I16" s="9">
        <v>0</v>
      </c>
    </row>
    <row r="17" spans="2:9" x14ac:dyDescent="0.25">
      <c r="B17" s="7" t="s">
        <v>178</v>
      </c>
      <c r="C17" s="7" t="s">
        <v>179</v>
      </c>
      <c r="D17" s="9">
        <v>0</v>
      </c>
      <c r="E17" s="9">
        <v>0</v>
      </c>
      <c r="F17" s="9">
        <v>234739.73</v>
      </c>
      <c r="G17" s="9">
        <v>0</v>
      </c>
      <c r="H17" s="9">
        <v>234739.73</v>
      </c>
      <c r="I17" s="9">
        <v>0</v>
      </c>
    </row>
    <row r="18" spans="2:9" x14ac:dyDescent="0.25">
      <c r="B18" s="7" t="s">
        <v>180</v>
      </c>
      <c r="C18" s="7" t="s">
        <v>181</v>
      </c>
      <c r="D18" s="9">
        <v>8253750</v>
      </c>
      <c r="E18" s="9">
        <v>0</v>
      </c>
      <c r="F18" s="9">
        <v>0</v>
      </c>
      <c r="G18" s="9">
        <v>4950000</v>
      </c>
      <c r="H18" s="9">
        <v>3303750</v>
      </c>
      <c r="I18" s="9">
        <v>0</v>
      </c>
    </row>
    <row r="19" spans="2:9" x14ac:dyDescent="0.25">
      <c r="B19" s="7" t="s">
        <v>182</v>
      </c>
      <c r="C19" s="7" t="s">
        <v>183</v>
      </c>
      <c r="D19" s="9">
        <v>500000</v>
      </c>
      <c r="E19" s="9">
        <v>0</v>
      </c>
      <c r="F19" s="9">
        <v>0</v>
      </c>
      <c r="G19" s="9">
        <v>115068.49</v>
      </c>
      <c r="H19" s="9">
        <v>384931.51</v>
      </c>
      <c r="I19" s="9">
        <v>0</v>
      </c>
    </row>
    <row r="20" spans="2:9" x14ac:dyDescent="0.25">
      <c r="B20" s="7" t="s">
        <v>184</v>
      </c>
      <c r="C20" s="7" t="s">
        <v>185</v>
      </c>
      <c r="D20" s="9">
        <v>0</v>
      </c>
      <c r="E20" s="9">
        <v>0</v>
      </c>
      <c r="F20" s="9">
        <v>600000</v>
      </c>
      <c r="G20" s="9">
        <v>200000</v>
      </c>
      <c r="H20" s="9">
        <v>400000</v>
      </c>
      <c r="I20" s="9">
        <v>0</v>
      </c>
    </row>
    <row r="21" spans="2:9" x14ac:dyDescent="0.25">
      <c r="B21" s="7" t="s">
        <v>186</v>
      </c>
      <c r="C21" s="7" t="s">
        <v>187</v>
      </c>
      <c r="D21" s="9">
        <v>165300</v>
      </c>
      <c r="E21" s="9">
        <v>0</v>
      </c>
      <c r="F21" s="9">
        <v>0</v>
      </c>
      <c r="G21" s="9">
        <v>0</v>
      </c>
      <c r="H21" s="9">
        <v>165300</v>
      </c>
      <c r="I21" s="9">
        <v>0</v>
      </c>
    </row>
    <row r="22" spans="2:9" x14ac:dyDescent="0.25">
      <c r="B22" s="7" t="s">
        <v>188</v>
      </c>
      <c r="C22" s="7" t="s">
        <v>189</v>
      </c>
      <c r="D22" s="9">
        <v>10000000</v>
      </c>
      <c r="E22" s="9">
        <v>0</v>
      </c>
      <c r="F22" s="9">
        <v>0</v>
      </c>
      <c r="G22" s="9">
        <v>0</v>
      </c>
      <c r="H22" s="9">
        <v>10000000</v>
      </c>
      <c r="I22" s="9">
        <v>0</v>
      </c>
    </row>
    <row r="23" spans="2:9" x14ac:dyDescent="0.25">
      <c r="B23" s="7" t="s">
        <v>190</v>
      </c>
      <c r="C23" s="7" t="s">
        <v>191</v>
      </c>
      <c r="D23" s="9">
        <v>30000000</v>
      </c>
      <c r="E23" s="9">
        <v>0</v>
      </c>
      <c r="F23" s="9">
        <v>0</v>
      </c>
      <c r="G23" s="9">
        <v>0</v>
      </c>
      <c r="H23" s="9">
        <v>30000000</v>
      </c>
      <c r="I23" s="9">
        <v>0</v>
      </c>
    </row>
    <row r="24" spans="2:9" x14ac:dyDescent="0.25">
      <c r="B24" s="7" t="s">
        <v>192</v>
      </c>
      <c r="C24" s="7" t="s">
        <v>193</v>
      </c>
      <c r="D24" s="9">
        <v>0</v>
      </c>
      <c r="E24" s="9">
        <v>0</v>
      </c>
      <c r="F24" s="9">
        <v>0</v>
      </c>
      <c r="G24" s="9">
        <v>144657.53</v>
      </c>
      <c r="H24" s="9">
        <v>0</v>
      </c>
      <c r="I24" s="9">
        <v>-144657.53</v>
      </c>
    </row>
    <row r="25" spans="2:9" x14ac:dyDescent="0.25">
      <c r="B25" s="7" t="s">
        <v>194</v>
      </c>
      <c r="C25" s="7" t="s">
        <v>195</v>
      </c>
      <c r="D25" s="9">
        <v>6000000</v>
      </c>
      <c r="E25" s="9">
        <v>0</v>
      </c>
      <c r="F25" s="9">
        <v>0</v>
      </c>
      <c r="G25" s="9">
        <v>0</v>
      </c>
      <c r="H25" s="9">
        <v>6000000</v>
      </c>
      <c r="I25" s="9">
        <v>0</v>
      </c>
    </row>
    <row r="26" spans="2:9" x14ac:dyDescent="0.25">
      <c r="B26" s="7" t="s">
        <v>196</v>
      </c>
      <c r="C26" s="7" t="s">
        <v>197</v>
      </c>
      <c r="D26" s="9">
        <v>0</v>
      </c>
      <c r="E26" s="9">
        <v>0</v>
      </c>
      <c r="F26" s="9">
        <v>0</v>
      </c>
      <c r="G26" s="9">
        <v>133150.68</v>
      </c>
      <c r="H26" s="9">
        <v>0</v>
      </c>
      <c r="I26" s="9">
        <v>-133150.68</v>
      </c>
    </row>
    <row r="27" spans="2:9" x14ac:dyDescent="0.25">
      <c r="B27" s="7" t="s">
        <v>198</v>
      </c>
      <c r="C27" s="7" t="s">
        <v>199</v>
      </c>
      <c r="D27" s="9">
        <v>0</v>
      </c>
      <c r="E27" s="9">
        <v>-1800000</v>
      </c>
      <c r="F27" s="9">
        <v>0</v>
      </c>
      <c r="G27" s="9">
        <v>0</v>
      </c>
      <c r="H27" s="9">
        <v>0</v>
      </c>
      <c r="I27" s="9">
        <v>-1800000</v>
      </c>
    </row>
    <row r="28" spans="2:9" x14ac:dyDescent="0.25">
      <c r="B28" s="7" t="s">
        <v>200</v>
      </c>
      <c r="C28" s="7" t="s">
        <v>201</v>
      </c>
      <c r="D28" s="9">
        <v>0</v>
      </c>
      <c r="E28" s="9">
        <v>-1707200</v>
      </c>
      <c r="F28" s="9">
        <v>0</v>
      </c>
      <c r="G28" s="9">
        <v>512160</v>
      </c>
      <c r="H28" s="9">
        <v>0</v>
      </c>
      <c r="I28" s="9">
        <v>-2219360</v>
      </c>
    </row>
    <row r="29" spans="2:9" x14ac:dyDescent="0.25">
      <c r="B29" s="7" t="s">
        <v>202</v>
      </c>
      <c r="C29" s="7" t="s">
        <v>203</v>
      </c>
      <c r="D29" s="9">
        <v>0</v>
      </c>
      <c r="E29" s="9">
        <v>-800000</v>
      </c>
      <c r="F29" s="9">
        <v>0</v>
      </c>
      <c r="G29" s="9">
        <v>240000</v>
      </c>
      <c r="H29" s="9">
        <v>0</v>
      </c>
      <c r="I29" s="9">
        <v>-1040000</v>
      </c>
    </row>
    <row r="30" spans="2:9" x14ac:dyDescent="0.25">
      <c r="B30" s="7" t="s">
        <v>204</v>
      </c>
      <c r="C30" s="7" t="s">
        <v>205</v>
      </c>
      <c r="D30" s="9">
        <v>0</v>
      </c>
      <c r="E30" s="9">
        <v>0</v>
      </c>
      <c r="F30" s="9">
        <v>0</v>
      </c>
      <c r="G30" s="9">
        <v>25000</v>
      </c>
      <c r="H30" s="9">
        <v>0</v>
      </c>
      <c r="I30" s="9">
        <v>-25000</v>
      </c>
    </row>
    <row r="31" spans="2:9" x14ac:dyDescent="0.25">
      <c r="B31" s="7" t="s">
        <v>206</v>
      </c>
      <c r="C31" s="7" t="s">
        <v>207</v>
      </c>
      <c r="D31" s="9">
        <v>0</v>
      </c>
      <c r="E31" s="9">
        <v>-4267200</v>
      </c>
      <c r="F31" s="9">
        <v>0</v>
      </c>
      <c r="G31" s="9">
        <v>1280160</v>
      </c>
      <c r="H31" s="9">
        <v>0</v>
      </c>
      <c r="I31" s="9">
        <v>-5547360</v>
      </c>
    </row>
    <row r="32" spans="2:9" x14ac:dyDescent="0.25">
      <c r="B32" s="7" t="s">
        <v>208</v>
      </c>
      <c r="C32" s="7" t="s">
        <v>209</v>
      </c>
      <c r="D32" s="9">
        <v>0</v>
      </c>
      <c r="E32" s="9">
        <v>0</v>
      </c>
      <c r="F32" s="9">
        <v>0</v>
      </c>
      <c r="G32" s="9">
        <v>636164.38</v>
      </c>
      <c r="H32" s="9">
        <v>0</v>
      </c>
      <c r="I32" s="9">
        <v>-636164.38</v>
      </c>
    </row>
    <row r="33" spans="2:9" x14ac:dyDescent="0.25">
      <c r="B33" s="7" t="s">
        <v>210</v>
      </c>
      <c r="C33" s="7" t="s">
        <v>211</v>
      </c>
      <c r="D33" s="9">
        <v>0</v>
      </c>
      <c r="E33" s="9">
        <v>0</v>
      </c>
      <c r="F33" s="9">
        <v>0</v>
      </c>
      <c r="G33" s="9">
        <v>1732640</v>
      </c>
      <c r="H33" s="9">
        <v>0</v>
      </c>
      <c r="I33" s="9">
        <v>-1732640</v>
      </c>
    </row>
    <row r="34" spans="2:9" x14ac:dyDescent="0.25">
      <c r="B34" s="7" t="s">
        <v>212</v>
      </c>
      <c r="C34" s="7" t="s">
        <v>213</v>
      </c>
      <c r="D34" s="9">
        <v>0</v>
      </c>
      <c r="E34" s="9">
        <v>0</v>
      </c>
      <c r="F34" s="9">
        <v>5000000</v>
      </c>
      <c r="G34" s="9">
        <v>5000000</v>
      </c>
      <c r="H34" s="9">
        <v>0</v>
      </c>
      <c r="I34" s="9">
        <v>0</v>
      </c>
    </row>
    <row r="35" spans="2:9" x14ac:dyDescent="0.25">
      <c r="B35" s="7" t="s">
        <v>214</v>
      </c>
      <c r="C35" s="7" t="s">
        <v>215</v>
      </c>
      <c r="D35" s="9">
        <v>0</v>
      </c>
      <c r="E35" s="9">
        <v>-1522000</v>
      </c>
      <c r="F35" s="9">
        <v>0</v>
      </c>
      <c r="G35" s="9">
        <v>250000</v>
      </c>
      <c r="H35" s="9">
        <v>0</v>
      </c>
      <c r="I35" s="9">
        <v>-1772000</v>
      </c>
    </row>
    <row r="36" spans="2:9" x14ac:dyDescent="0.25">
      <c r="B36" s="7" t="s">
        <v>216</v>
      </c>
      <c r="C36" s="7" t="s">
        <v>217</v>
      </c>
      <c r="D36" s="9">
        <v>0</v>
      </c>
      <c r="E36" s="9">
        <v>-15000000</v>
      </c>
      <c r="F36" s="9">
        <v>0</v>
      </c>
      <c r="G36" s="9">
        <v>0</v>
      </c>
      <c r="H36" s="9">
        <v>0</v>
      </c>
      <c r="I36" s="9">
        <v>-15000000</v>
      </c>
    </row>
    <row r="37" spans="2:9" x14ac:dyDescent="0.25">
      <c r="B37" s="7" t="s">
        <v>218</v>
      </c>
      <c r="C37" s="7" t="s">
        <v>219</v>
      </c>
      <c r="D37" s="9">
        <v>0</v>
      </c>
      <c r="E37" s="9">
        <v>-85000000</v>
      </c>
      <c r="F37" s="9">
        <v>0</v>
      </c>
      <c r="G37" s="9">
        <v>0</v>
      </c>
      <c r="H37" s="9">
        <v>0</v>
      </c>
      <c r="I37" s="9">
        <v>-85000000</v>
      </c>
    </row>
    <row r="38" spans="2:9" x14ac:dyDescent="0.25">
      <c r="B38" s="7" t="s">
        <v>220</v>
      </c>
      <c r="C38" s="7" t="s">
        <v>221</v>
      </c>
      <c r="D38" s="9">
        <v>0</v>
      </c>
      <c r="E38" s="9">
        <v>-75000000</v>
      </c>
      <c r="F38" s="9">
        <v>0</v>
      </c>
      <c r="G38" s="9">
        <v>0</v>
      </c>
      <c r="H38" s="9">
        <v>0</v>
      </c>
      <c r="I38" s="9">
        <v>-75000000</v>
      </c>
    </row>
    <row r="39" spans="2:9" x14ac:dyDescent="0.25">
      <c r="B39" s="7" t="s">
        <v>222</v>
      </c>
      <c r="C39" s="7" t="s">
        <v>223</v>
      </c>
      <c r="D39" s="9">
        <v>0</v>
      </c>
      <c r="E39" s="9">
        <v>-8000000</v>
      </c>
      <c r="F39" s="9">
        <v>0</v>
      </c>
      <c r="G39" s="9">
        <v>9000000</v>
      </c>
      <c r="H39" s="9">
        <v>0</v>
      </c>
      <c r="I39" s="9">
        <v>-17000000</v>
      </c>
    </row>
    <row r="40" spans="2:9" x14ac:dyDescent="0.25">
      <c r="B40" s="7" t="s">
        <v>224</v>
      </c>
      <c r="C40" s="7" t="s">
        <v>225</v>
      </c>
      <c r="D40" s="9">
        <v>25000</v>
      </c>
      <c r="E40" s="9">
        <v>0</v>
      </c>
      <c r="F40" s="9">
        <v>0</v>
      </c>
      <c r="G40" s="9">
        <v>0</v>
      </c>
      <c r="H40" s="9">
        <v>25000</v>
      </c>
      <c r="I40" s="9">
        <v>0</v>
      </c>
    </row>
    <row r="41" spans="2:9" x14ac:dyDescent="0.25">
      <c r="B41" s="7" t="s">
        <v>226</v>
      </c>
      <c r="C41" s="7" t="s">
        <v>227</v>
      </c>
      <c r="D41" s="9">
        <v>0</v>
      </c>
      <c r="E41" s="9">
        <v>-36000000</v>
      </c>
      <c r="F41" s="9">
        <v>0</v>
      </c>
      <c r="G41" s="9">
        <v>9000000</v>
      </c>
      <c r="H41" s="9">
        <v>0</v>
      </c>
      <c r="I41" s="9">
        <v>-45000000</v>
      </c>
    </row>
    <row r="42" spans="2:9" x14ac:dyDescent="0.25">
      <c r="B42" s="7" t="s">
        <v>228</v>
      </c>
      <c r="C42" s="7" t="s">
        <v>229</v>
      </c>
      <c r="D42" s="9">
        <v>0</v>
      </c>
      <c r="E42" s="9">
        <v>0</v>
      </c>
      <c r="F42" s="9">
        <v>0</v>
      </c>
      <c r="G42" s="9">
        <v>234739.73</v>
      </c>
      <c r="H42" s="9">
        <v>0</v>
      </c>
      <c r="I42" s="9">
        <v>-234739.73</v>
      </c>
    </row>
    <row r="43" spans="2:9" x14ac:dyDescent="0.25">
      <c r="B43" s="7" t="s">
        <v>230</v>
      </c>
      <c r="C43" s="7" t="s">
        <v>231</v>
      </c>
      <c r="D43" s="9">
        <v>0</v>
      </c>
      <c r="E43" s="9">
        <v>-58800</v>
      </c>
      <c r="F43" s="9">
        <v>0</v>
      </c>
      <c r="G43" s="9">
        <v>0</v>
      </c>
      <c r="H43" s="9">
        <v>0</v>
      </c>
      <c r="I43" s="9">
        <v>-58800</v>
      </c>
    </row>
    <row r="44" spans="2:9" x14ac:dyDescent="0.25">
      <c r="B44" s="7" t="s">
        <v>232</v>
      </c>
      <c r="C44" s="7" t="s">
        <v>233</v>
      </c>
      <c r="D44" s="9">
        <v>4386250</v>
      </c>
      <c r="E44" s="9">
        <v>0</v>
      </c>
      <c r="F44" s="9">
        <v>4950000</v>
      </c>
      <c r="G44" s="9">
        <v>0</v>
      </c>
      <c r="H44" s="9">
        <v>9336250</v>
      </c>
      <c r="I44" s="9">
        <v>0</v>
      </c>
    </row>
    <row r="45" spans="2:9" x14ac:dyDescent="0.25">
      <c r="B45" s="7" t="s">
        <v>234</v>
      </c>
      <c r="C45" s="7" t="s">
        <v>235</v>
      </c>
      <c r="D45" s="9">
        <v>16000000</v>
      </c>
      <c r="E45" s="9">
        <v>0</v>
      </c>
      <c r="F45" s="9">
        <v>4800000</v>
      </c>
      <c r="G45" s="9">
        <v>0</v>
      </c>
      <c r="H45" s="9">
        <v>20800000</v>
      </c>
      <c r="I45" s="9">
        <v>0</v>
      </c>
    </row>
    <row r="46" spans="2:9" x14ac:dyDescent="0.25">
      <c r="B46" s="7" t="s">
        <v>236</v>
      </c>
      <c r="C46" s="7" t="s">
        <v>237</v>
      </c>
      <c r="D46" s="9">
        <v>4267200</v>
      </c>
      <c r="E46" s="9">
        <v>0</v>
      </c>
      <c r="F46" s="9">
        <v>1280160</v>
      </c>
      <c r="G46" s="9">
        <v>0</v>
      </c>
      <c r="H46" s="9">
        <v>5547360</v>
      </c>
      <c r="I46" s="9">
        <v>0</v>
      </c>
    </row>
    <row r="47" spans="2:9" x14ac:dyDescent="0.25">
      <c r="B47" s="7" t="s">
        <v>238</v>
      </c>
      <c r="C47" s="7" t="s">
        <v>239</v>
      </c>
      <c r="D47" s="9">
        <v>0</v>
      </c>
      <c r="E47" s="9">
        <v>0</v>
      </c>
      <c r="F47" s="9">
        <v>1732640</v>
      </c>
      <c r="G47" s="9">
        <v>0</v>
      </c>
      <c r="H47" s="9">
        <v>1732640</v>
      </c>
      <c r="I47" s="9">
        <v>0</v>
      </c>
    </row>
    <row r="48" spans="2:9" x14ac:dyDescent="0.25">
      <c r="B48" s="7" t="s">
        <v>240</v>
      </c>
      <c r="C48" s="7" t="s">
        <v>241</v>
      </c>
      <c r="D48" s="9">
        <v>0</v>
      </c>
      <c r="E48" s="9">
        <v>0</v>
      </c>
      <c r="F48" s="9">
        <v>200000</v>
      </c>
      <c r="G48" s="9">
        <v>0</v>
      </c>
      <c r="H48" s="9">
        <v>200000</v>
      </c>
      <c r="I48" s="9">
        <v>0</v>
      </c>
    </row>
    <row r="49" spans="2:9" x14ac:dyDescent="0.25">
      <c r="B49" s="7" t="s">
        <v>242</v>
      </c>
      <c r="C49" s="7" t="s">
        <v>243</v>
      </c>
      <c r="D49" s="9">
        <v>0</v>
      </c>
      <c r="E49" s="9">
        <v>0</v>
      </c>
      <c r="F49" s="9">
        <v>115068.49</v>
      </c>
      <c r="G49" s="9">
        <v>0</v>
      </c>
      <c r="H49" s="9">
        <v>115068.49</v>
      </c>
      <c r="I49" s="9">
        <v>0</v>
      </c>
    </row>
    <row r="50" spans="2:9" x14ac:dyDescent="0.25">
      <c r="B50" s="7" t="s">
        <v>244</v>
      </c>
      <c r="C50" s="7" t="s">
        <v>245</v>
      </c>
      <c r="D50" s="9">
        <v>120000</v>
      </c>
      <c r="E50" s="9">
        <v>0</v>
      </c>
      <c r="F50" s="9">
        <v>0</v>
      </c>
      <c r="G50" s="9">
        <v>0</v>
      </c>
      <c r="H50" s="9">
        <v>120000</v>
      </c>
      <c r="I50" s="9">
        <v>0</v>
      </c>
    </row>
    <row r="51" spans="2:9" x14ac:dyDescent="0.25">
      <c r="B51" s="7" t="s">
        <v>246</v>
      </c>
      <c r="C51" s="7" t="s">
        <v>247</v>
      </c>
      <c r="D51" s="9">
        <v>0</v>
      </c>
      <c r="E51" s="9">
        <v>0</v>
      </c>
      <c r="F51" s="9">
        <v>144657.53</v>
      </c>
      <c r="G51" s="9">
        <v>0</v>
      </c>
      <c r="H51" s="9">
        <v>144657.53</v>
      </c>
      <c r="I51" s="9">
        <v>0</v>
      </c>
    </row>
    <row r="52" spans="2:9" x14ac:dyDescent="0.25">
      <c r="B52" s="7" t="s">
        <v>248</v>
      </c>
      <c r="C52" s="7" t="s">
        <v>249</v>
      </c>
      <c r="D52" s="9">
        <v>0</v>
      </c>
      <c r="E52" s="9">
        <v>0</v>
      </c>
      <c r="F52" s="9">
        <v>133150.68</v>
      </c>
      <c r="G52" s="9">
        <v>0</v>
      </c>
      <c r="H52" s="9">
        <v>133150.68</v>
      </c>
      <c r="I52" s="9">
        <v>0</v>
      </c>
    </row>
    <row r="53" spans="2:9" x14ac:dyDescent="0.25">
      <c r="B53" s="7" t="s">
        <v>250</v>
      </c>
      <c r="C53" s="7" t="s">
        <v>251</v>
      </c>
      <c r="D53" s="9">
        <v>195000</v>
      </c>
      <c r="E53" s="9">
        <v>0</v>
      </c>
      <c r="F53" s="9">
        <v>40000</v>
      </c>
      <c r="G53" s="9">
        <v>0</v>
      </c>
      <c r="H53" s="9">
        <v>235000</v>
      </c>
      <c r="I53" s="9">
        <v>0</v>
      </c>
    </row>
    <row r="54" spans="2:9" x14ac:dyDescent="0.25">
      <c r="B54" s="7" t="s">
        <v>252</v>
      </c>
      <c r="C54" s="7" t="s">
        <v>253</v>
      </c>
      <c r="D54" s="9">
        <v>45000</v>
      </c>
      <c r="E54" s="9">
        <v>0</v>
      </c>
      <c r="F54" s="9">
        <v>75000</v>
      </c>
      <c r="G54" s="9">
        <v>0</v>
      </c>
      <c r="H54" s="9">
        <v>120000</v>
      </c>
      <c r="I54" s="9">
        <v>0</v>
      </c>
    </row>
    <row r="55" spans="2:9" x14ac:dyDescent="0.25">
      <c r="B55" s="7" t="s">
        <v>254</v>
      </c>
      <c r="C55" s="7" t="s">
        <v>255</v>
      </c>
      <c r="D55" s="9">
        <v>100000</v>
      </c>
      <c r="E55" s="9">
        <v>0</v>
      </c>
      <c r="F55" s="9">
        <v>0</v>
      </c>
      <c r="G55" s="9">
        <v>0</v>
      </c>
      <c r="H55" s="9">
        <v>100000</v>
      </c>
      <c r="I55" s="9">
        <v>0</v>
      </c>
    </row>
    <row r="56" spans="2:9" x14ac:dyDescent="0.25">
      <c r="B56" s="7" t="s">
        <v>256</v>
      </c>
      <c r="C56" s="7" t="s">
        <v>257</v>
      </c>
      <c r="D56" s="9">
        <v>150000</v>
      </c>
      <c r="E56" s="9">
        <v>0</v>
      </c>
      <c r="F56" s="9">
        <v>0</v>
      </c>
      <c r="G56" s="9">
        <v>0</v>
      </c>
      <c r="H56" s="9">
        <v>150000</v>
      </c>
      <c r="I56" s="9">
        <v>0</v>
      </c>
    </row>
    <row r="57" spans="2:9" x14ac:dyDescent="0.25">
      <c r="B57" s="7" t="s">
        <v>258</v>
      </c>
      <c r="C57" s="7" t="s">
        <v>259</v>
      </c>
      <c r="D57" s="9">
        <v>140000</v>
      </c>
      <c r="E57" s="9">
        <v>0</v>
      </c>
      <c r="F57" s="9">
        <v>0</v>
      </c>
      <c r="G57" s="9">
        <v>0</v>
      </c>
      <c r="H57" s="9">
        <v>140000</v>
      </c>
      <c r="I57" s="9">
        <v>0</v>
      </c>
    </row>
    <row r="58" spans="2:9" x14ac:dyDescent="0.25">
      <c r="B58" s="7" t="s">
        <v>260</v>
      </c>
      <c r="C58" s="7" t="s">
        <v>261</v>
      </c>
      <c r="D58" s="9">
        <v>90900</v>
      </c>
      <c r="E58" s="9">
        <v>0</v>
      </c>
      <c r="F58" s="9">
        <v>0</v>
      </c>
      <c r="G58" s="9">
        <v>0</v>
      </c>
      <c r="H58" s="9">
        <v>90900</v>
      </c>
      <c r="I58" s="9">
        <v>0</v>
      </c>
    </row>
    <row r="59" spans="2:9" x14ac:dyDescent="0.25">
      <c r="B59" s="7" t="s">
        <v>262</v>
      </c>
      <c r="C59" s="7" t="s">
        <v>263</v>
      </c>
      <c r="D59" s="9">
        <v>25000</v>
      </c>
      <c r="E59" s="9">
        <v>0</v>
      </c>
      <c r="F59" s="9">
        <v>0</v>
      </c>
      <c r="G59" s="9">
        <v>0</v>
      </c>
      <c r="H59" s="9">
        <v>25000</v>
      </c>
      <c r="I59" s="9">
        <v>0</v>
      </c>
    </row>
    <row r="60" spans="2:9" x14ac:dyDescent="0.25">
      <c r="B60" s="7" t="s">
        <v>264</v>
      </c>
      <c r="C60" s="7" t="s">
        <v>265</v>
      </c>
      <c r="D60" s="9">
        <v>0</v>
      </c>
      <c r="E60" s="9">
        <v>0</v>
      </c>
      <c r="F60" s="9">
        <v>636164.38</v>
      </c>
      <c r="G60" s="9">
        <v>0</v>
      </c>
      <c r="H60" s="9">
        <v>636164.38</v>
      </c>
      <c r="I60" s="9">
        <v>0</v>
      </c>
    </row>
    <row r="62" spans="2:9" x14ac:dyDescent="0.25">
      <c r="D62" s="7" t="s">
        <v>130</v>
      </c>
      <c r="E62" s="7" t="s">
        <v>130</v>
      </c>
      <c r="F62" s="7" t="s">
        <v>130</v>
      </c>
      <c r="G62" s="7" t="s">
        <v>130</v>
      </c>
      <c r="H62" s="7" t="s">
        <v>130</v>
      </c>
      <c r="I62" s="7" t="s">
        <v>130</v>
      </c>
    </row>
    <row r="63" spans="2:9" x14ac:dyDescent="0.25">
      <c r="D63" s="9">
        <v>229155200</v>
      </c>
      <c r="E63" s="9">
        <v>-229155200</v>
      </c>
      <c r="F63" s="9">
        <v>38191580.810000002</v>
      </c>
      <c r="G63" s="9">
        <v>38191580.810000002</v>
      </c>
      <c r="H63" s="9">
        <v>252343872.31999999</v>
      </c>
      <c r="I63" s="9">
        <v>-252343872.31999999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0929F-DCBB-4855-8680-A5F65B4D5C4D}">
  <dimension ref="B2:E48"/>
  <sheetViews>
    <sheetView topLeftCell="A41" workbookViewId="0">
      <selection activeCell="E50" sqref="E50"/>
    </sheetView>
  </sheetViews>
  <sheetFormatPr baseColWidth="10" defaultRowHeight="15" x14ac:dyDescent="0.25"/>
  <cols>
    <col min="2" max="2" width="20.140625" customWidth="1"/>
    <col min="3" max="3" width="43.5703125" customWidth="1"/>
    <col min="4" max="4" width="20.42578125" customWidth="1"/>
    <col min="5" max="5" width="21.42578125" customWidth="1"/>
  </cols>
  <sheetData>
    <row r="2" spans="2:5" ht="23.25" x14ac:dyDescent="0.35">
      <c r="B2" s="2" t="s">
        <v>0</v>
      </c>
    </row>
    <row r="3" spans="2:5" x14ac:dyDescent="0.25">
      <c r="B3" s="3" t="s">
        <v>1</v>
      </c>
    </row>
    <row r="4" spans="2:5" x14ac:dyDescent="0.25">
      <c r="B4" s="3" t="s">
        <v>2</v>
      </c>
    </row>
    <row r="5" spans="2:5" x14ac:dyDescent="0.25">
      <c r="B5" s="3"/>
    </row>
    <row r="8" spans="2:5" ht="18.75" x14ac:dyDescent="0.3">
      <c r="C8" s="1" t="s">
        <v>266</v>
      </c>
    </row>
    <row r="9" spans="2:5" ht="15.75" x14ac:dyDescent="0.25">
      <c r="C9" s="5" t="s">
        <v>109</v>
      </c>
    </row>
    <row r="11" spans="2:5" ht="15.75" x14ac:dyDescent="0.25">
      <c r="B11" s="5" t="s">
        <v>110</v>
      </c>
      <c r="C11" s="5" t="s">
        <v>111</v>
      </c>
      <c r="D11" s="5" t="s">
        <v>112</v>
      </c>
      <c r="E11" s="5" t="s">
        <v>113</v>
      </c>
    </row>
    <row r="12" spans="2:5" x14ac:dyDescent="0.25">
      <c r="B12" s="7" t="s">
        <v>267</v>
      </c>
      <c r="C12" s="7" t="s">
        <v>268</v>
      </c>
      <c r="D12" s="9">
        <v>0</v>
      </c>
      <c r="E12" s="9">
        <v>212414873.03</v>
      </c>
    </row>
    <row r="13" spans="2:5" x14ac:dyDescent="0.25">
      <c r="B13" s="7" t="s">
        <v>269</v>
      </c>
      <c r="C13" s="7" t="s">
        <v>270</v>
      </c>
      <c r="D13" s="9">
        <v>0</v>
      </c>
      <c r="E13" s="9">
        <v>166692681.24000001</v>
      </c>
    </row>
    <row r="14" spans="2:5" x14ac:dyDescent="0.25">
      <c r="B14" s="7" t="s">
        <v>271</v>
      </c>
      <c r="C14" s="7" t="s">
        <v>272</v>
      </c>
      <c r="D14" s="9">
        <v>0</v>
      </c>
      <c r="E14" s="9">
        <v>500000</v>
      </c>
    </row>
    <row r="15" spans="2:5" x14ac:dyDescent="0.25">
      <c r="B15" s="7" t="s">
        <v>273</v>
      </c>
      <c r="C15" s="7" t="s">
        <v>274</v>
      </c>
      <c r="D15" s="9">
        <v>0</v>
      </c>
      <c r="E15" s="9">
        <v>153921210</v>
      </c>
    </row>
    <row r="16" spans="2:5" x14ac:dyDescent="0.25">
      <c r="B16" s="7" t="s">
        <v>275</v>
      </c>
      <c r="C16" s="7" t="s">
        <v>276</v>
      </c>
      <c r="D16" s="9">
        <v>0</v>
      </c>
      <c r="E16" s="9">
        <v>7000000</v>
      </c>
    </row>
    <row r="17" spans="2:5" x14ac:dyDescent="0.25">
      <c r="B17" s="7" t="s">
        <v>277</v>
      </c>
      <c r="C17" s="7" t="s">
        <v>278</v>
      </c>
      <c r="D17" s="9">
        <v>0</v>
      </c>
      <c r="E17" s="9">
        <v>782750</v>
      </c>
    </row>
    <row r="18" spans="2:5" x14ac:dyDescent="0.25">
      <c r="B18" s="7" t="s">
        <v>279</v>
      </c>
      <c r="C18" s="7" t="s">
        <v>280</v>
      </c>
      <c r="D18" s="9">
        <v>0</v>
      </c>
      <c r="E18" s="9">
        <v>234739.73</v>
      </c>
    </row>
    <row r="19" spans="2:5" x14ac:dyDescent="0.25">
      <c r="B19" s="7" t="s">
        <v>21</v>
      </c>
      <c r="C19" s="7" t="s">
        <v>281</v>
      </c>
      <c r="D19" s="9">
        <v>3303750</v>
      </c>
    </row>
    <row r="20" spans="2:5" x14ac:dyDescent="0.25">
      <c r="B20" s="7" t="s">
        <v>282</v>
      </c>
      <c r="C20" s="7" t="s">
        <v>283</v>
      </c>
      <c r="D20" s="9">
        <v>0</v>
      </c>
      <c r="E20" s="9">
        <v>784931.51</v>
      </c>
    </row>
    <row r="21" spans="2:5" x14ac:dyDescent="0.25">
      <c r="B21" s="7" t="s">
        <v>284</v>
      </c>
      <c r="C21" s="7" t="s">
        <v>285</v>
      </c>
      <c r="D21" s="9">
        <v>0</v>
      </c>
      <c r="E21" s="9">
        <v>165300</v>
      </c>
    </row>
    <row r="22" spans="2:5" x14ac:dyDescent="0.25">
      <c r="B22" s="7" t="s">
        <v>286</v>
      </c>
      <c r="C22" s="7" t="s">
        <v>287</v>
      </c>
      <c r="D22" s="9">
        <v>0</v>
      </c>
      <c r="E22" s="9">
        <v>45722191.789999999</v>
      </c>
    </row>
    <row r="23" spans="2:5" x14ac:dyDescent="0.25">
      <c r="B23" s="7" t="s">
        <v>288</v>
      </c>
      <c r="C23" s="7" t="s">
        <v>289</v>
      </c>
      <c r="D23" s="9">
        <v>0</v>
      </c>
      <c r="E23" s="9">
        <v>10000000</v>
      </c>
    </row>
    <row r="24" spans="2:5" x14ac:dyDescent="0.25">
      <c r="B24" s="7" t="s">
        <v>290</v>
      </c>
      <c r="C24" s="7" t="s">
        <v>291</v>
      </c>
      <c r="D24" s="9">
        <v>0</v>
      </c>
      <c r="E24" s="9">
        <v>29855342.469999999</v>
      </c>
    </row>
    <row r="25" spans="2:5" x14ac:dyDescent="0.25">
      <c r="B25" s="7" t="s">
        <v>292</v>
      </c>
      <c r="C25" s="7" t="s">
        <v>293</v>
      </c>
      <c r="D25" s="9">
        <v>0</v>
      </c>
      <c r="E25" s="9">
        <v>5866849.3200000003</v>
      </c>
    </row>
    <row r="26" spans="2:5" x14ac:dyDescent="0.25">
      <c r="E26" s="7" t="s">
        <v>130</v>
      </c>
    </row>
    <row r="27" spans="2:5" x14ac:dyDescent="0.25">
      <c r="E27" s="9">
        <v>3303750</v>
      </c>
    </row>
    <row r="29" spans="2:5" x14ac:dyDescent="0.25">
      <c r="B29" s="7" t="s">
        <v>294</v>
      </c>
      <c r="C29" s="7" t="s">
        <v>295</v>
      </c>
      <c r="D29" s="9">
        <v>0</v>
      </c>
      <c r="E29" s="9">
        <v>29772524.379999999</v>
      </c>
    </row>
    <row r="30" spans="2:5" x14ac:dyDescent="0.25">
      <c r="B30" s="7" t="s">
        <v>296</v>
      </c>
      <c r="C30" s="7" t="s">
        <v>297</v>
      </c>
      <c r="D30" s="9">
        <v>0</v>
      </c>
      <c r="E30" s="9">
        <v>14772524.380000001</v>
      </c>
    </row>
    <row r="31" spans="2:5" x14ac:dyDescent="0.25">
      <c r="B31" s="7" t="s">
        <v>298</v>
      </c>
      <c r="C31" s="7" t="s">
        <v>299</v>
      </c>
      <c r="D31" s="9">
        <v>0</v>
      </c>
      <c r="E31" s="9">
        <v>1800000</v>
      </c>
    </row>
    <row r="32" spans="2:5" x14ac:dyDescent="0.25">
      <c r="B32" s="7" t="s">
        <v>300</v>
      </c>
      <c r="C32" s="7" t="s">
        <v>301</v>
      </c>
      <c r="D32" s="9">
        <v>0</v>
      </c>
      <c r="E32" s="9">
        <v>3259360</v>
      </c>
    </row>
    <row r="33" spans="2:5" x14ac:dyDescent="0.25">
      <c r="B33" s="7" t="s">
        <v>302</v>
      </c>
      <c r="C33" s="7" t="s">
        <v>303</v>
      </c>
      <c r="D33" s="9">
        <v>0</v>
      </c>
      <c r="E33" s="9">
        <v>9713164.3800000008</v>
      </c>
    </row>
    <row r="34" spans="2:5" x14ac:dyDescent="0.25">
      <c r="B34" s="7" t="s">
        <v>304</v>
      </c>
      <c r="C34" s="7" t="s">
        <v>305</v>
      </c>
      <c r="D34" s="9">
        <v>0</v>
      </c>
      <c r="E34" s="9">
        <v>15000000</v>
      </c>
    </row>
    <row r="35" spans="2:5" x14ac:dyDescent="0.25">
      <c r="B35" s="7" t="s">
        <v>306</v>
      </c>
      <c r="C35" s="7" t="s">
        <v>307</v>
      </c>
      <c r="D35" s="9">
        <v>0</v>
      </c>
      <c r="E35" s="9">
        <v>15000000</v>
      </c>
    </row>
    <row r="36" spans="2:5" x14ac:dyDescent="0.25">
      <c r="E36" s="7" t="s">
        <v>130</v>
      </c>
    </row>
    <row r="37" spans="2:5" x14ac:dyDescent="0.25">
      <c r="E37" s="9">
        <v>0</v>
      </c>
    </row>
    <row r="39" spans="2:5" x14ac:dyDescent="0.25">
      <c r="B39" s="7" t="s">
        <v>308</v>
      </c>
      <c r="C39" s="7" t="s">
        <v>309</v>
      </c>
      <c r="D39" s="9">
        <v>0</v>
      </c>
      <c r="E39" s="9">
        <v>182642348.65000001</v>
      </c>
    </row>
    <row r="40" spans="2:5" x14ac:dyDescent="0.25">
      <c r="B40" s="7" t="s">
        <v>310</v>
      </c>
      <c r="C40" s="7" t="s">
        <v>311</v>
      </c>
      <c r="D40" s="9">
        <v>0</v>
      </c>
      <c r="E40" s="9">
        <v>160000000</v>
      </c>
    </row>
    <row r="41" spans="2:5" x14ac:dyDescent="0.25">
      <c r="B41" s="7" t="s">
        <v>312</v>
      </c>
      <c r="C41" s="7" t="s">
        <v>313</v>
      </c>
      <c r="D41" s="9">
        <v>85000000</v>
      </c>
    </row>
    <row r="42" spans="2:5" x14ac:dyDescent="0.25">
      <c r="B42" s="7" t="s">
        <v>314</v>
      </c>
      <c r="C42" s="7" t="s">
        <v>315</v>
      </c>
      <c r="D42" s="9">
        <v>75000000</v>
      </c>
    </row>
    <row r="43" spans="2:5" x14ac:dyDescent="0.25">
      <c r="B43" s="7" t="s">
        <v>316</v>
      </c>
      <c r="C43" s="7" t="s">
        <v>317</v>
      </c>
      <c r="D43" s="9">
        <v>22642348.649999999</v>
      </c>
    </row>
    <row r="44" spans="2:5" x14ac:dyDescent="0.25">
      <c r="E44" s="7" t="s">
        <v>130</v>
      </c>
    </row>
    <row r="45" spans="2:5" x14ac:dyDescent="0.25">
      <c r="E45" s="9">
        <v>182642348.65000001</v>
      </c>
    </row>
    <row r="48" spans="2:5" x14ac:dyDescent="0.25">
      <c r="C48" s="7" t="s">
        <v>318</v>
      </c>
      <c r="E48" s="9">
        <v>212414873.03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7BBF2-1FE2-4550-B750-3C88B1664FF0}">
  <dimension ref="B2:I58"/>
  <sheetViews>
    <sheetView workbookViewId="0">
      <selection activeCell="E17" sqref="E17"/>
    </sheetView>
  </sheetViews>
  <sheetFormatPr baseColWidth="10" defaultRowHeight="15" x14ac:dyDescent="0.25"/>
  <cols>
    <col min="2" max="2" width="15.42578125" customWidth="1"/>
    <col min="3" max="3" width="34.7109375" customWidth="1"/>
    <col min="4" max="4" width="17.28515625" customWidth="1"/>
    <col min="5" max="5" width="17.7109375" customWidth="1"/>
    <col min="6" max="6" width="16" customWidth="1"/>
    <col min="7" max="7" width="16.5703125" customWidth="1"/>
    <col min="8" max="8" width="16" customWidth="1"/>
    <col min="9" max="9" width="16.42578125" customWidth="1"/>
  </cols>
  <sheetData>
    <row r="2" spans="2:9" ht="18.75" x14ac:dyDescent="0.3">
      <c r="C2" s="1" t="s">
        <v>163</v>
      </c>
    </row>
    <row r="3" spans="2:9" ht="15.75" x14ac:dyDescent="0.25">
      <c r="C3" s="5" t="s">
        <v>164</v>
      </c>
    </row>
    <row r="5" spans="2:9" ht="16.5" x14ac:dyDescent="0.25">
      <c r="D5" s="10" t="s">
        <v>165</v>
      </c>
      <c r="F5" s="10" t="s">
        <v>166</v>
      </c>
      <c r="H5" s="10" t="s">
        <v>167</v>
      </c>
    </row>
    <row r="6" spans="2:9" ht="15.75" x14ac:dyDescent="0.25">
      <c r="B6" s="5" t="s">
        <v>110</v>
      </c>
      <c r="C6" s="5" t="s">
        <v>111</v>
      </c>
      <c r="D6" s="5" t="s">
        <v>168</v>
      </c>
      <c r="E6" s="5" t="s">
        <v>169</v>
      </c>
      <c r="F6" s="5" t="s">
        <v>168</v>
      </c>
      <c r="G6" s="5" t="s">
        <v>169</v>
      </c>
      <c r="H6" s="5" t="s">
        <v>168</v>
      </c>
      <c r="I6" s="5" t="s">
        <v>169</v>
      </c>
    </row>
    <row r="7" spans="2:9" x14ac:dyDescent="0.25">
      <c r="B7" s="7" t="s">
        <v>170</v>
      </c>
      <c r="C7" s="7" t="s">
        <v>171</v>
      </c>
      <c r="D7" s="9">
        <v>500000</v>
      </c>
      <c r="E7" s="9">
        <v>0</v>
      </c>
      <c r="F7" s="9">
        <v>0</v>
      </c>
      <c r="G7" s="9">
        <v>0</v>
      </c>
      <c r="H7" s="9">
        <v>500000</v>
      </c>
      <c r="I7" s="9">
        <v>0</v>
      </c>
    </row>
    <row r="8" spans="2:9" x14ac:dyDescent="0.25">
      <c r="B8" s="7" t="s">
        <v>172</v>
      </c>
      <c r="C8" s="7" t="s">
        <v>173</v>
      </c>
      <c r="D8" s="9">
        <v>140409050</v>
      </c>
      <c r="E8" s="9">
        <v>0</v>
      </c>
      <c r="F8" s="9">
        <v>18250000</v>
      </c>
      <c r="G8" s="9">
        <v>4737840</v>
      </c>
      <c r="H8" s="9">
        <v>153921210</v>
      </c>
      <c r="I8" s="9">
        <v>0</v>
      </c>
    </row>
    <row r="9" spans="2:9" x14ac:dyDescent="0.25">
      <c r="B9" s="7" t="s">
        <v>174</v>
      </c>
      <c r="C9" s="7" t="s">
        <v>175</v>
      </c>
      <c r="D9" s="9">
        <v>7000000</v>
      </c>
      <c r="E9" s="9">
        <v>0</v>
      </c>
      <c r="F9" s="9">
        <v>0</v>
      </c>
      <c r="G9" s="9">
        <v>0</v>
      </c>
      <c r="H9" s="9">
        <v>7000000</v>
      </c>
      <c r="I9" s="9">
        <v>0</v>
      </c>
    </row>
    <row r="10" spans="2:9" x14ac:dyDescent="0.25">
      <c r="B10" s="7" t="s">
        <v>176</v>
      </c>
      <c r="C10" s="7" t="s">
        <v>177</v>
      </c>
      <c r="D10" s="9">
        <v>782750</v>
      </c>
      <c r="E10" s="9">
        <v>0</v>
      </c>
      <c r="F10" s="9">
        <v>0</v>
      </c>
      <c r="G10" s="9">
        <v>0</v>
      </c>
      <c r="H10" s="9">
        <v>782750</v>
      </c>
      <c r="I10" s="9">
        <v>0</v>
      </c>
    </row>
    <row r="11" spans="2:9" x14ac:dyDescent="0.25">
      <c r="B11" s="7" t="s">
        <v>178</v>
      </c>
      <c r="C11" s="7" t="s">
        <v>179</v>
      </c>
      <c r="D11" s="9">
        <v>0</v>
      </c>
      <c r="E11" s="9">
        <v>0</v>
      </c>
      <c r="F11" s="9">
        <v>234739.73</v>
      </c>
      <c r="G11" s="9">
        <v>0</v>
      </c>
      <c r="H11" s="9">
        <v>234739.73</v>
      </c>
      <c r="I11" s="9">
        <v>0</v>
      </c>
    </row>
    <row r="12" spans="2:9" x14ac:dyDescent="0.25">
      <c r="B12" s="7" t="s">
        <v>180</v>
      </c>
      <c r="C12" s="7" t="s">
        <v>181</v>
      </c>
      <c r="D12" s="9">
        <v>8253750</v>
      </c>
      <c r="E12" s="9">
        <v>0</v>
      </c>
      <c r="F12" s="9">
        <v>0</v>
      </c>
      <c r="G12" s="9">
        <v>4950000</v>
      </c>
      <c r="H12" s="9">
        <v>3303750</v>
      </c>
      <c r="I12" s="9">
        <v>0</v>
      </c>
    </row>
    <row r="13" spans="2:9" x14ac:dyDescent="0.25">
      <c r="B13" s="7" t="s">
        <v>182</v>
      </c>
      <c r="C13" s="7" t="s">
        <v>183</v>
      </c>
      <c r="D13" s="9">
        <v>500000</v>
      </c>
      <c r="E13" s="9">
        <v>0</v>
      </c>
      <c r="F13" s="9">
        <v>0</v>
      </c>
      <c r="G13" s="9">
        <v>115068.49</v>
      </c>
      <c r="H13" s="9">
        <v>384931.51</v>
      </c>
      <c r="I13" s="9">
        <v>0</v>
      </c>
    </row>
    <row r="14" spans="2:9" x14ac:dyDescent="0.25">
      <c r="B14" s="7" t="s">
        <v>184</v>
      </c>
      <c r="C14" s="7" t="s">
        <v>185</v>
      </c>
      <c r="D14" s="9">
        <v>0</v>
      </c>
      <c r="E14" s="9">
        <v>0</v>
      </c>
      <c r="F14" s="9">
        <v>600000</v>
      </c>
      <c r="G14" s="9">
        <v>200000</v>
      </c>
      <c r="H14" s="9">
        <v>400000</v>
      </c>
      <c r="I14" s="9">
        <v>0</v>
      </c>
    </row>
    <row r="15" spans="2:9" x14ac:dyDescent="0.25">
      <c r="B15" s="7" t="s">
        <v>186</v>
      </c>
      <c r="C15" s="7" t="s">
        <v>187</v>
      </c>
      <c r="D15" s="9">
        <v>165300</v>
      </c>
      <c r="E15" s="9">
        <v>0</v>
      </c>
      <c r="F15" s="9">
        <v>0</v>
      </c>
      <c r="G15" s="9">
        <v>0</v>
      </c>
      <c r="H15" s="9">
        <v>165300</v>
      </c>
      <c r="I15" s="9">
        <v>0</v>
      </c>
    </row>
    <row r="16" spans="2:9" x14ac:dyDescent="0.25">
      <c r="B16" s="7" t="s">
        <v>188</v>
      </c>
      <c r="C16" s="7" t="s">
        <v>189</v>
      </c>
      <c r="D16" s="9">
        <v>10000000</v>
      </c>
      <c r="E16" s="9">
        <v>0</v>
      </c>
      <c r="F16" s="9">
        <v>0</v>
      </c>
      <c r="G16" s="9">
        <v>0</v>
      </c>
      <c r="H16" s="9">
        <v>10000000</v>
      </c>
      <c r="I16" s="9">
        <v>0</v>
      </c>
    </row>
    <row r="17" spans="2:9" x14ac:dyDescent="0.25">
      <c r="B17" s="7" t="s">
        <v>190</v>
      </c>
      <c r="C17" s="7" t="s">
        <v>191</v>
      </c>
      <c r="D17" s="9">
        <v>30000000</v>
      </c>
      <c r="E17" s="9">
        <v>0</v>
      </c>
      <c r="F17" s="9">
        <v>0</v>
      </c>
      <c r="G17" s="9">
        <v>0</v>
      </c>
      <c r="H17" s="9">
        <v>30000000</v>
      </c>
      <c r="I17" s="9">
        <v>0</v>
      </c>
    </row>
    <row r="18" spans="2:9" x14ac:dyDescent="0.25">
      <c r="B18" s="7" t="s">
        <v>192</v>
      </c>
      <c r="C18" s="7" t="s">
        <v>193</v>
      </c>
      <c r="D18" s="9">
        <v>0</v>
      </c>
      <c r="E18" s="9">
        <v>0</v>
      </c>
      <c r="F18" s="9">
        <v>0</v>
      </c>
      <c r="G18" s="9">
        <v>144657.53</v>
      </c>
      <c r="H18" s="9">
        <v>0</v>
      </c>
      <c r="I18" s="9">
        <v>-144657.53</v>
      </c>
    </row>
    <row r="19" spans="2:9" x14ac:dyDescent="0.25">
      <c r="B19" s="7" t="s">
        <v>194</v>
      </c>
      <c r="C19" s="7" t="s">
        <v>195</v>
      </c>
      <c r="D19" s="9">
        <v>6000000</v>
      </c>
      <c r="E19" s="9">
        <v>0</v>
      </c>
      <c r="F19" s="9">
        <v>0</v>
      </c>
      <c r="G19" s="9">
        <v>0</v>
      </c>
      <c r="H19" s="9">
        <v>6000000</v>
      </c>
      <c r="I19" s="9">
        <v>0</v>
      </c>
    </row>
    <row r="20" spans="2:9" x14ac:dyDescent="0.25">
      <c r="B20" s="7" t="s">
        <v>196</v>
      </c>
      <c r="C20" s="7" t="s">
        <v>197</v>
      </c>
      <c r="D20" s="9">
        <v>0</v>
      </c>
      <c r="E20" s="9">
        <v>0</v>
      </c>
      <c r="F20" s="9">
        <v>0</v>
      </c>
      <c r="G20" s="9">
        <v>133150.68</v>
      </c>
      <c r="H20" s="9">
        <v>0</v>
      </c>
      <c r="I20" s="9">
        <v>-133150.68</v>
      </c>
    </row>
    <row r="21" spans="2:9" x14ac:dyDescent="0.25">
      <c r="B21" s="7" t="s">
        <v>198</v>
      </c>
      <c r="C21" s="7" t="s">
        <v>199</v>
      </c>
      <c r="D21" s="9">
        <v>0</v>
      </c>
      <c r="E21" s="9">
        <v>-1800000</v>
      </c>
      <c r="F21" s="9">
        <v>0</v>
      </c>
      <c r="G21" s="9">
        <v>0</v>
      </c>
      <c r="H21" s="9">
        <v>0</v>
      </c>
      <c r="I21" s="9">
        <v>-1800000</v>
      </c>
    </row>
    <row r="22" spans="2:9" x14ac:dyDescent="0.25">
      <c r="B22" s="7" t="s">
        <v>200</v>
      </c>
      <c r="C22" s="7" t="s">
        <v>201</v>
      </c>
      <c r="D22" s="9">
        <v>0</v>
      </c>
      <c r="E22" s="9">
        <v>-1707200</v>
      </c>
      <c r="F22" s="9">
        <v>0</v>
      </c>
      <c r="G22" s="9">
        <v>512160</v>
      </c>
      <c r="H22" s="9">
        <v>0</v>
      </c>
      <c r="I22" s="9">
        <v>-2219360</v>
      </c>
    </row>
    <row r="23" spans="2:9" x14ac:dyDescent="0.25">
      <c r="B23" s="7" t="s">
        <v>202</v>
      </c>
      <c r="C23" s="7" t="s">
        <v>203</v>
      </c>
      <c r="D23" s="9">
        <v>0</v>
      </c>
      <c r="E23" s="9">
        <v>-800000</v>
      </c>
      <c r="F23" s="9">
        <v>0</v>
      </c>
      <c r="G23" s="9">
        <v>240000</v>
      </c>
      <c r="H23" s="9">
        <v>0</v>
      </c>
      <c r="I23" s="9">
        <v>-1040000</v>
      </c>
    </row>
    <row r="24" spans="2:9" x14ac:dyDescent="0.25">
      <c r="B24" s="7" t="s">
        <v>204</v>
      </c>
      <c r="C24" s="7" t="s">
        <v>205</v>
      </c>
      <c r="D24" s="9">
        <v>0</v>
      </c>
      <c r="E24" s="9">
        <v>0</v>
      </c>
      <c r="F24" s="9">
        <v>0</v>
      </c>
      <c r="G24" s="9">
        <v>25000</v>
      </c>
      <c r="H24" s="9">
        <v>0</v>
      </c>
      <c r="I24" s="9">
        <v>-25000</v>
      </c>
    </row>
    <row r="25" spans="2:9" x14ac:dyDescent="0.25">
      <c r="B25" s="7" t="s">
        <v>206</v>
      </c>
      <c r="C25" s="7" t="s">
        <v>207</v>
      </c>
      <c r="D25" s="9">
        <v>0</v>
      </c>
      <c r="E25" s="9">
        <v>-4267200</v>
      </c>
      <c r="F25" s="9">
        <v>0</v>
      </c>
      <c r="G25" s="9">
        <v>1280160</v>
      </c>
      <c r="H25" s="9">
        <v>0</v>
      </c>
      <c r="I25" s="9">
        <v>-5547360</v>
      </c>
    </row>
    <row r="26" spans="2:9" x14ac:dyDescent="0.25">
      <c r="B26" s="7" t="s">
        <v>208</v>
      </c>
      <c r="C26" s="7" t="s">
        <v>209</v>
      </c>
      <c r="D26" s="9">
        <v>0</v>
      </c>
      <c r="E26" s="9">
        <v>0</v>
      </c>
      <c r="F26" s="9">
        <v>0</v>
      </c>
      <c r="G26" s="9">
        <v>636164.38</v>
      </c>
      <c r="H26" s="9">
        <v>0</v>
      </c>
      <c r="I26" s="9">
        <v>-636164.38</v>
      </c>
    </row>
    <row r="27" spans="2:9" x14ac:dyDescent="0.25">
      <c r="B27" s="7" t="s">
        <v>210</v>
      </c>
      <c r="C27" s="7" t="s">
        <v>211</v>
      </c>
      <c r="D27" s="9">
        <v>0</v>
      </c>
      <c r="E27" s="9">
        <v>0</v>
      </c>
      <c r="F27" s="9">
        <v>0</v>
      </c>
      <c r="G27" s="9">
        <v>1732640</v>
      </c>
      <c r="H27" s="9">
        <v>0</v>
      </c>
      <c r="I27" s="9">
        <v>-1732640</v>
      </c>
    </row>
    <row r="28" spans="2:9" x14ac:dyDescent="0.25">
      <c r="B28" s="7" t="s">
        <v>212</v>
      </c>
      <c r="C28" s="7" t="s">
        <v>213</v>
      </c>
      <c r="D28" s="9">
        <v>0</v>
      </c>
      <c r="E28" s="9">
        <v>0</v>
      </c>
      <c r="F28" s="9">
        <v>5000000</v>
      </c>
      <c r="G28" s="9">
        <v>5000000</v>
      </c>
      <c r="H28" s="9">
        <v>0</v>
      </c>
      <c r="I28" s="9">
        <v>0</v>
      </c>
    </row>
    <row r="29" spans="2:9" x14ac:dyDescent="0.25">
      <c r="B29" s="7" t="s">
        <v>214</v>
      </c>
      <c r="C29" s="7" t="s">
        <v>215</v>
      </c>
      <c r="D29" s="9">
        <v>0</v>
      </c>
      <c r="E29" s="9">
        <v>-1522000</v>
      </c>
      <c r="F29" s="9">
        <v>0</v>
      </c>
      <c r="G29" s="9">
        <v>250000</v>
      </c>
      <c r="H29" s="9">
        <v>0</v>
      </c>
      <c r="I29" s="9">
        <v>-1772000</v>
      </c>
    </row>
    <row r="30" spans="2:9" x14ac:dyDescent="0.25">
      <c r="B30" s="7" t="s">
        <v>216</v>
      </c>
      <c r="C30" s="7" t="s">
        <v>217</v>
      </c>
      <c r="D30" s="9">
        <v>0</v>
      </c>
      <c r="E30" s="9">
        <v>-15000000</v>
      </c>
      <c r="F30" s="9">
        <v>0</v>
      </c>
      <c r="G30" s="9">
        <v>0</v>
      </c>
      <c r="H30" s="9">
        <v>0</v>
      </c>
      <c r="I30" s="9">
        <v>-15000000</v>
      </c>
    </row>
    <row r="31" spans="2:9" x14ac:dyDescent="0.25">
      <c r="B31" s="7" t="s">
        <v>218</v>
      </c>
      <c r="C31" s="7" t="s">
        <v>219</v>
      </c>
      <c r="D31" s="9">
        <v>0</v>
      </c>
      <c r="E31" s="9">
        <v>-85000000</v>
      </c>
      <c r="F31" s="9">
        <v>0</v>
      </c>
      <c r="G31" s="9">
        <v>97642348.650000006</v>
      </c>
      <c r="H31" s="9">
        <v>0</v>
      </c>
      <c r="I31" s="9">
        <v>-182642348.65000001</v>
      </c>
    </row>
    <row r="32" spans="2:9" x14ac:dyDescent="0.25">
      <c r="B32" s="7" t="s">
        <v>220</v>
      </c>
      <c r="C32" s="7" t="s">
        <v>221</v>
      </c>
      <c r="D32" s="9">
        <v>0</v>
      </c>
      <c r="E32" s="9">
        <v>-75000000</v>
      </c>
      <c r="F32" s="9">
        <v>75000000</v>
      </c>
      <c r="G32" s="9">
        <v>0</v>
      </c>
      <c r="H32" s="9">
        <v>0</v>
      </c>
      <c r="I32" s="9">
        <v>0</v>
      </c>
    </row>
    <row r="33" spans="2:9" x14ac:dyDescent="0.25">
      <c r="B33" s="7" t="s">
        <v>319</v>
      </c>
      <c r="C33" s="7" t="s">
        <v>320</v>
      </c>
      <c r="D33" s="9">
        <v>0</v>
      </c>
      <c r="E33" s="9">
        <v>0</v>
      </c>
      <c r="F33" s="9">
        <v>62293539.729999997</v>
      </c>
      <c r="G33" s="9">
        <v>62293539.729999997</v>
      </c>
      <c r="H33" s="9">
        <v>0</v>
      </c>
      <c r="I33" s="9">
        <v>0</v>
      </c>
    </row>
    <row r="34" spans="2:9" x14ac:dyDescent="0.25">
      <c r="B34" s="7" t="s">
        <v>222</v>
      </c>
      <c r="C34" s="7" t="s">
        <v>223</v>
      </c>
      <c r="D34" s="9">
        <v>0</v>
      </c>
      <c r="E34" s="9">
        <v>-8000000</v>
      </c>
      <c r="F34" s="9">
        <v>17000000</v>
      </c>
      <c r="G34" s="9">
        <v>9000000</v>
      </c>
      <c r="H34" s="9">
        <v>0</v>
      </c>
      <c r="I34" s="9">
        <v>0</v>
      </c>
    </row>
    <row r="35" spans="2:9" x14ac:dyDescent="0.25">
      <c r="B35" s="7" t="s">
        <v>224</v>
      </c>
      <c r="C35" s="7" t="s">
        <v>225</v>
      </c>
      <c r="D35" s="9">
        <v>25000</v>
      </c>
      <c r="E35" s="9">
        <v>0</v>
      </c>
      <c r="F35" s="9">
        <v>0</v>
      </c>
      <c r="G35" s="9">
        <v>25000</v>
      </c>
      <c r="H35" s="9">
        <v>0</v>
      </c>
      <c r="I35" s="9">
        <v>0</v>
      </c>
    </row>
    <row r="36" spans="2:9" x14ac:dyDescent="0.25">
      <c r="B36" s="7" t="s">
        <v>226</v>
      </c>
      <c r="C36" s="7" t="s">
        <v>227</v>
      </c>
      <c r="D36" s="9">
        <v>0</v>
      </c>
      <c r="E36" s="9">
        <v>-36000000</v>
      </c>
      <c r="F36" s="9">
        <v>45000000</v>
      </c>
      <c r="G36" s="9">
        <v>9000000</v>
      </c>
      <c r="H36" s="9">
        <v>0</v>
      </c>
      <c r="I36" s="9">
        <v>0</v>
      </c>
    </row>
    <row r="37" spans="2:9" x14ac:dyDescent="0.25">
      <c r="B37" s="7" t="s">
        <v>228</v>
      </c>
      <c r="C37" s="7" t="s">
        <v>229</v>
      </c>
      <c r="D37" s="9">
        <v>0</v>
      </c>
      <c r="E37" s="9">
        <v>0</v>
      </c>
      <c r="F37" s="9">
        <v>234739.73</v>
      </c>
      <c r="G37" s="9">
        <v>234739.73</v>
      </c>
      <c r="H37" s="9">
        <v>0</v>
      </c>
      <c r="I37" s="9">
        <v>0</v>
      </c>
    </row>
    <row r="38" spans="2:9" x14ac:dyDescent="0.25">
      <c r="B38" s="7" t="s">
        <v>230</v>
      </c>
      <c r="C38" s="7" t="s">
        <v>231</v>
      </c>
      <c r="D38" s="9">
        <v>0</v>
      </c>
      <c r="E38" s="9">
        <v>-58800</v>
      </c>
      <c r="F38" s="9">
        <v>58800</v>
      </c>
      <c r="G38" s="9">
        <v>0</v>
      </c>
      <c r="H38" s="9">
        <v>0</v>
      </c>
      <c r="I38" s="9">
        <v>0</v>
      </c>
    </row>
    <row r="39" spans="2:9" x14ac:dyDescent="0.25">
      <c r="B39" s="7" t="s">
        <v>232</v>
      </c>
      <c r="C39" s="7" t="s">
        <v>233</v>
      </c>
      <c r="D39" s="9">
        <v>4386250</v>
      </c>
      <c r="E39" s="9">
        <v>0</v>
      </c>
      <c r="F39" s="9">
        <v>4950000</v>
      </c>
      <c r="G39" s="9">
        <v>9336250</v>
      </c>
      <c r="H39" s="9">
        <v>0</v>
      </c>
      <c r="I39" s="9">
        <v>0</v>
      </c>
    </row>
    <row r="40" spans="2:9" x14ac:dyDescent="0.25">
      <c r="B40" s="7" t="s">
        <v>234</v>
      </c>
      <c r="C40" s="7" t="s">
        <v>235</v>
      </c>
      <c r="D40" s="9">
        <v>16000000</v>
      </c>
      <c r="E40" s="9">
        <v>0</v>
      </c>
      <c r="F40" s="9">
        <v>4800000</v>
      </c>
      <c r="G40" s="9">
        <v>20800000</v>
      </c>
      <c r="H40" s="9">
        <v>0</v>
      </c>
      <c r="I40" s="9">
        <v>0</v>
      </c>
    </row>
    <row r="41" spans="2:9" x14ac:dyDescent="0.25">
      <c r="B41" s="7" t="s">
        <v>236</v>
      </c>
      <c r="C41" s="7" t="s">
        <v>237</v>
      </c>
      <c r="D41" s="9">
        <v>4267200</v>
      </c>
      <c r="E41" s="9">
        <v>0</v>
      </c>
      <c r="F41" s="9">
        <v>1280160</v>
      </c>
      <c r="G41" s="9">
        <v>5547360</v>
      </c>
      <c r="H41" s="9">
        <v>0</v>
      </c>
      <c r="I41" s="9">
        <v>0</v>
      </c>
    </row>
    <row r="42" spans="2:9" x14ac:dyDescent="0.25">
      <c r="B42" s="7" t="s">
        <v>238</v>
      </c>
      <c r="C42" s="7" t="s">
        <v>239</v>
      </c>
      <c r="D42" s="9">
        <v>0</v>
      </c>
      <c r="E42" s="9">
        <v>0</v>
      </c>
      <c r="F42" s="9">
        <v>1732640</v>
      </c>
      <c r="G42" s="9">
        <v>1732640</v>
      </c>
      <c r="H42" s="9">
        <v>0</v>
      </c>
      <c r="I42" s="9">
        <v>0</v>
      </c>
    </row>
    <row r="43" spans="2:9" x14ac:dyDescent="0.25">
      <c r="B43" s="7" t="s">
        <v>240</v>
      </c>
      <c r="C43" s="7" t="s">
        <v>241</v>
      </c>
      <c r="D43" s="9">
        <v>0</v>
      </c>
      <c r="E43" s="9">
        <v>0</v>
      </c>
      <c r="F43" s="9">
        <v>200000</v>
      </c>
      <c r="G43" s="9">
        <v>200000</v>
      </c>
      <c r="H43" s="9">
        <v>0</v>
      </c>
      <c r="I43" s="9">
        <v>0</v>
      </c>
    </row>
    <row r="44" spans="2:9" x14ac:dyDescent="0.25">
      <c r="B44" s="7" t="s">
        <v>242</v>
      </c>
      <c r="C44" s="7" t="s">
        <v>243</v>
      </c>
      <c r="D44" s="9">
        <v>0</v>
      </c>
      <c r="E44" s="9">
        <v>0</v>
      </c>
      <c r="F44" s="9">
        <v>115068.49</v>
      </c>
      <c r="G44" s="9">
        <v>115068.49</v>
      </c>
      <c r="H44" s="9">
        <v>0</v>
      </c>
      <c r="I44" s="9">
        <v>0</v>
      </c>
    </row>
    <row r="45" spans="2:9" x14ac:dyDescent="0.25">
      <c r="B45" s="7" t="s">
        <v>244</v>
      </c>
      <c r="C45" s="7" t="s">
        <v>245</v>
      </c>
      <c r="D45" s="9">
        <v>120000</v>
      </c>
      <c r="E45" s="9">
        <v>0</v>
      </c>
      <c r="F45" s="9">
        <v>0</v>
      </c>
      <c r="G45" s="9">
        <v>120000</v>
      </c>
      <c r="H45" s="9">
        <v>0</v>
      </c>
      <c r="I45" s="9">
        <v>0</v>
      </c>
    </row>
    <row r="46" spans="2:9" x14ac:dyDescent="0.25">
      <c r="B46" s="7" t="s">
        <v>246</v>
      </c>
      <c r="C46" s="7" t="s">
        <v>247</v>
      </c>
      <c r="D46" s="9">
        <v>0</v>
      </c>
      <c r="E46" s="9">
        <v>0</v>
      </c>
      <c r="F46" s="9">
        <v>144657.53</v>
      </c>
      <c r="G46" s="9">
        <v>144657.53</v>
      </c>
      <c r="H46" s="9">
        <v>0</v>
      </c>
      <c r="I46" s="9">
        <v>0</v>
      </c>
    </row>
    <row r="47" spans="2:9" x14ac:dyDescent="0.25">
      <c r="B47" s="7" t="s">
        <v>248</v>
      </c>
      <c r="C47" s="7" t="s">
        <v>249</v>
      </c>
      <c r="D47" s="9">
        <v>0</v>
      </c>
      <c r="E47" s="9">
        <v>0</v>
      </c>
      <c r="F47" s="9">
        <v>133150.68</v>
      </c>
      <c r="G47" s="9">
        <v>133150.68</v>
      </c>
      <c r="H47" s="9">
        <v>0</v>
      </c>
      <c r="I47" s="9">
        <v>0</v>
      </c>
    </row>
    <row r="48" spans="2:9" x14ac:dyDescent="0.25">
      <c r="B48" s="7" t="s">
        <v>250</v>
      </c>
      <c r="C48" s="7" t="s">
        <v>251</v>
      </c>
      <c r="D48" s="9">
        <v>195000</v>
      </c>
      <c r="E48" s="9">
        <v>0</v>
      </c>
      <c r="F48" s="9">
        <v>40000</v>
      </c>
      <c r="G48" s="9">
        <v>235000</v>
      </c>
      <c r="H48" s="9">
        <v>0</v>
      </c>
      <c r="I48" s="9">
        <v>0</v>
      </c>
    </row>
    <row r="49" spans="2:9" x14ac:dyDescent="0.25">
      <c r="B49" s="7" t="s">
        <v>252</v>
      </c>
      <c r="C49" s="7" t="s">
        <v>253</v>
      </c>
      <c r="D49" s="9">
        <v>45000</v>
      </c>
      <c r="E49" s="9">
        <v>0</v>
      </c>
      <c r="F49" s="9">
        <v>75000</v>
      </c>
      <c r="G49" s="9">
        <v>120000</v>
      </c>
      <c r="H49" s="9">
        <v>0</v>
      </c>
      <c r="I49" s="9">
        <v>0</v>
      </c>
    </row>
    <row r="50" spans="2:9" x14ac:dyDescent="0.25">
      <c r="B50" s="7" t="s">
        <v>254</v>
      </c>
      <c r="C50" s="7" t="s">
        <v>255</v>
      </c>
      <c r="D50" s="9">
        <v>100000</v>
      </c>
      <c r="E50" s="9">
        <v>0</v>
      </c>
      <c r="F50" s="9">
        <v>0</v>
      </c>
      <c r="G50" s="9">
        <v>100000</v>
      </c>
      <c r="H50" s="9">
        <v>0</v>
      </c>
      <c r="I50" s="9">
        <v>0</v>
      </c>
    </row>
    <row r="51" spans="2:9" x14ac:dyDescent="0.25">
      <c r="B51" s="7" t="s">
        <v>256</v>
      </c>
      <c r="C51" s="7" t="s">
        <v>257</v>
      </c>
      <c r="D51" s="9">
        <v>150000</v>
      </c>
      <c r="E51" s="9">
        <v>0</v>
      </c>
      <c r="F51" s="9">
        <v>0</v>
      </c>
      <c r="G51" s="9">
        <v>150000</v>
      </c>
      <c r="H51" s="9">
        <v>0</v>
      </c>
      <c r="I51" s="9">
        <v>0</v>
      </c>
    </row>
    <row r="52" spans="2:9" x14ac:dyDescent="0.25">
      <c r="B52" s="7" t="s">
        <v>258</v>
      </c>
      <c r="C52" s="7" t="s">
        <v>259</v>
      </c>
      <c r="D52" s="9">
        <v>140000</v>
      </c>
      <c r="E52" s="9">
        <v>0</v>
      </c>
      <c r="F52" s="9">
        <v>0</v>
      </c>
      <c r="G52" s="9">
        <v>140000</v>
      </c>
      <c r="H52" s="9">
        <v>0</v>
      </c>
      <c r="I52" s="9">
        <v>0</v>
      </c>
    </row>
    <row r="53" spans="2:9" x14ac:dyDescent="0.25">
      <c r="B53" s="7" t="s">
        <v>260</v>
      </c>
      <c r="C53" s="7" t="s">
        <v>261</v>
      </c>
      <c r="D53" s="9">
        <v>90900</v>
      </c>
      <c r="E53" s="9">
        <v>0</v>
      </c>
      <c r="F53" s="9">
        <v>0</v>
      </c>
      <c r="G53" s="9">
        <v>90900</v>
      </c>
      <c r="H53" s="9">
        <v>0</v>
      </c>
      <c r="I53" s="9">
        <v>0</v>
      </c>
    </row>
    <row r="54" spans="2:9" x14ac:dyDescent="0.25">
      <c r="B54" s="7" t="s">
        <v>262</v>
      </c>
      <c r="C54" s="7" t="s">
        <v>263</v>
      </c>
      <c r="D54" s="9">
        <v>25000</v>
      </c>
      <c r="E54" s="9">
        <v>0</v>
      </c>
      <c r="F54" s="9">
        <v>0</v>
      </c>
      <c r="G54" s="9">
        <v>25000</v>
      </c>
      <c r="H54" s="9">
        <v>0</v>
      </c>
      <c r="I54" s="9">
        <v>0</v>
      </c>
    </row>
    <row r="55" spans="2:9" x14ac:dyDescent="0.25">
      <c r="B55" s="7" t="s">
        <v>264</v>
      </c>
      <c r="C55" s="7" t="s">
        <v>265</v>
      </c>
      <c r="D55" s="9">
        <v>0</v>
      </c>
      <c r="E55" s="9">
        <v>0</v>
      </c>
      <c r="F55" s="9">
        <v>636164.38</v>
      </c>
      <c r="G55" s="9">
        <v>636164.38</v>
      </c>
      <c r="H55" s="9">
        <v>0</v>
      </c>
      <c r="I55" s="9">
        <v>0</v>
      </c>
    </row>
    <row r="57" spans="2:9" x14ac:dyDescent="0.25">
      <c r="D57" s="7" t="s">
        <v>130</v>
      </c>
      <c r="E57" s="7" t="s">
        <v>130</v>
      </c>
      <c r="F57" s="7" t="s">
        <v>130</v>
      </c>
      <c r="G57" s="7" t="s">
        <v>130</v>
      </c>
      <c r="H57" s="7" t="s">
        <v>130</v>
      </c>
      <c r="I57" s="7" t="s">
        <v>130</v>
      </c>
    </row>
    <row r="58" spans="2:9" x14ac:dyDescent="0.25">
      <c r="D58" s="9">
        <v>229155200</v>
      </c>
      <c r="E58" s="9">
        <v>-229155200</v>
      </c>
      <c r="F58" s="9">
        <v>237778660.27000001</v>
      </c>
      <c r="G58" s="9">
        <v>237778660.27000001</v>
      </c>
      <c r="H58" s="9">
        <v>212692681.24000001</v>
      </c>
      <c r="I58" s="9">
        <v>-212692681.24000001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DCBDB-73A1-4D25-A979-92CBEF098A6F}">
  <dimension ref="B2:E46"/>
  <sheetViews>
    <sheetView workbookViewId="0">
      <selection activeCell="K8" sqref="K8"/>
    </sheetView>
  </sheetViews>
  <sheetFormatPr baseColWidth="10" defaultRowHeight="15" x14ac:dyDescent="0.25"/>
  <cols>
    <col min="2" max="2" width="25.140625" customWidth="1"/>
    <col min="3" max="3" width="36.140625" customWidth="1"/>
    <col min="4" max="4" width="20.5703125" customWidth="1"/>
    <col min="5" max="5" width="18.28515625" customWidth="1"/>
  </cols>
  <sheetData>
    <row r="2" spans="2:5" ht="23.25" x14ac:dyDescent="0.35">
      <c r="B2" s="2" t="s">
        <v>0</v>
      </c>
    </row>
    <row r="3" spans="2:5" x14ac:dyDescent="0.25">
      <c r="B3" s="3" t="s">
        <v>1</v>
      </c>
    </row>
    <row r="4" spans="2:5" x14ac:dyDescent="0.25">
      <c r="B4" s="3" t="s">
        <v>2</v>
      </c>
    </row>
    <row r="5" spans="2:5" x14ac:dyDescent="0.25">
      <c r="B5" s="3"/>
    </row>
    <row r="8" spans="2:5" ht="18.75" x14ac:dyDescent="0.3">
      <c r="C8" s="1" t="s">
        <v>266</v>
      </c>
    </row>
    <row r="9" spans="2:5" ht="15.75" x14ac:dyDescent="0.25">
      <c r="C9" s="5" t="s">
        <v>109</v>
      </c>
    </row>
    <row r="11" spans="2:5" ht="15.75" x14ac:dyDescent="0.25">
      <c r="B11" s="5" t="s">
        <v>110</v>
      </c>
      <c r="C11" s="5" t="s">
        <v>111</v>
      </c>
      <c r="D11" s="5" t="s">
        <v>112</v>
      </c>
      <c r="E11" s="5" t="s">
        <v>113</v>
      </c>
    </row>
    <row r="12" spans="2:5" x14ac:dyDescent="0.25">
      <c r="B12" s="7" t="s">
        <v>267</v>
      </c>
      <c r="C12" s="7" t="s">
        <v>268</v>
      </c>
      <c r="D12" s="9">
        <v>0</v>
      </c>
      <c r="E12" s="9">
        <v>212414873.03</v>
      </c>
    </row>
    <row r="13" spans="2:5" x14ac:dyDescent="0.25">
      <c r="B13" s="7" t="s">
        <v>269</v>
      </c>
      <c r="C13" s="7" t="s">
        <v>270</v>
      </c>
      <c r="D13" s="9">
        <v>0</v>
      </c>
      <c r="E13" s="9">
        <v>166692681.24000001</v>
      </c>
    </row>
    <row r="14" spans="2:5" x14ac:dyDescent="0.25">
      <c r="B14" s="7" t="s">
        <v>271</v>
      </c>
      <c r="C14" s="7" t="s">
        <v>272</v>
      </c>
      <c r="D14" s="9">
        <v>0</v>
      </c>
      <c r="E14" s="9">
        <v>500000</v>
      </c>
    </row>
    <row r="15" spans="2:5" x14ac:dyDescent="0.25">
      <c r="B15" s="7" t="s">
        <v>273</v>
      </c>
      <c r="C15" s="7" t="s">
        <v>274</v>
      </c>
      <c r="D15" s="9">
        <v>0</v>
      </c>
      <c r="E15" s="9">
        <v>153921210</v>
      </c>
    </row>
    <row r="16" spans="2:5" x14ac:dyDescent="0.25">
      <c r="B16" s="7" t="s">
        <v>275</v>
      </c>
      <c r="C16" s="7" t="s">
        <v>276</v>
      </c>
      <c r="D16" s="9">
        <v>0</v>
      </c>
      <c r="E16" s="9">
        <v>7000000</v>
      </c>
    </row>
    <row r="17" spans="2:5" x14ac:dyDescent="0.25">
      <c r="B17" s="7" t="s">
        <v>277</v>
      </c>
      <c r="C17" s="7" t="s">
        <v>278</v>
      </c>
      <c r="D17" s="9">
        <v>0</v>
      </c>
      <c r="E17" s="9">
        <v>782750</v>
      </c>
    </row>
    <row r="18" spans="2:5" x14ac:dyDescent="0.25">
      <c r="B18" s="7" t="s">
        <v>279</v>
      </c>
      <c r="C18" s="7" t="s">
        <v>280</v>
      </c>
      <c r="D18" s="9">
        <v>0</v>
      </c>
      <c r="E18" s="9">
        <v>234739.73</v>
      </c>
    </row>
    <row r="19" spans="2:5" x14ac:dyDescent="0.25">
      <c r="B19" s="7" t="s">
        <v>21</v>
      </c>
      <c r="C19" s="7" t="s">
        <v>281</v>
      </c>
      <c r="D19" s="9">
        <v>3303750</v>
      </c>
    </row>
    <row r="20" spans="2:5" x14ac:dyDescent="0.25">
      <c r="B20" s="7" t="s">
        <v>282</v>
      </c>
      <c r="C20" s="7" t="s">
        <v>283</v>
      </c>
      <c r="D20" s="9">
        <v>0</v>
      </c>
      <c r="E20" s="9">
        <v>784931.51</v>
      </c>
    </row>
    <row r="21" spans="2:5" x14ac:dyDescent="0.25">
      <c r="B21" s="7" t="s">
        <v>284</v>
      </c>
      <c r="C21" s="7" t="s">
        <v>285</v>
      </c>
      <c r="D21" s="9">
        <v>0</v>
      </c>
      <c r="E21" s="9">
        <v>165300</v>
      </c>
    </row>
    <row r="22" spans="2:5" x14ac:dyDescent="0.25">
      <c r="B22" s="7" t="s">
        <v>286</v>
      </c>
      <c r="C22" s="7" t="s">
        <v>287</v>
      </c>
      <c r="D22" s="9">
        <v>0</v>
      </c>
      <c r="E22" s="9">
        <v>45722191.789999999</v>
      </c>
    </row>
    <row r="23" spans="2:5" x14ac:dyDescent="0.25">
      <c r="B23" s="7" t="s">
        <v>288</v>
      </c>
      <c r="C23" s="7" t="s">
        <v>289</v>
      </c>
      <c r="D23" s="9">
        <v>0</v>
      </c>
      <c r="E23" s="9">
        <v>10000000</v>
      </c>
    </row>
    <row r="24" spans="2:5" x14ac:dyDescent="0.25">
      <c r="B24" s="7" t="s">
        <v>290</v>
      </c>
      <c r="C24" s="7" t="s">
        <v>291</v>
      </c>
      <c r="D24" s="9">
        <v>0</v>
      </c>
      <c r="E24" s="9">
        <v>29855342.469999999</v>
      </c>
    </row>
    <row r="25" spans="2:5" x14ac:dyDescent="0.25">
      <c r="B25" s="7" t="s">
        <v>292</v>
      </c>
      <c r="C25" s="7" t="s">
        <v>293</v>
      </c>
      <c r="D25" s="9">
        <v>0</v>
      </c>
      <c r="E25" s="9">
        <v>5866849.3200000003</v>
      </c>
    </row>
    <row r="26" spans="2:5" x14ac:dyDescent="0.25">
      <c r="E26" s="7" t="s">
        <v>130</v>
      </c>
    </row>
    <row r="27" spans="2:5" x14ac:dyDescent="0.25">
      <c r="E27" s="9">
        <v>3303750</v>
      </c>
    </row>
    <row r="29" spans="2:5" x14ac:dyDescent="0.25">
      <c r="B29" s="7" t="s">
        <v>294</v>
      </c>
      <c r="C29" s="7" t="s">
        <v>295</v>
      </c>
      <c r="D29" s="9">
        <v>0</v>
      </c>
      <c r="E29" s="9">
        <v>29772524.379999999</v>
      </c>
    </row>
    <row r="30" spans="2:5" x14ac:dyDescent="0.25">
      <c r="B30" s="7" t="s">
        <v>296</v>
      </c>
      <c r="C30" s="7" t="s">
        <v>297</v>
      </c>
      <c r="D30" s="9">
        <v>0</v>
      </c>
      <c r="E30" s="9">
        <v>14772524.380000001</v>
      </c>
    </row>
    <row r="31" spans="2:5" x14ac:dyDescent="0.25">
      <c r="B31" s="7" t="s">
        <v>298</v>
      </c>
      <c r="C31" s="7" t="s">
        <v>299</v>
      </c>
      <c r="D31" s="9">
        <v>0</v>
      </c>
      <c r="E31" s="9">
        <v>1800000</v>
      </c>
    </row>
    <row r="32" spans="2:5" x14ac:dyDescent="0.25">
      <c r="B32" s="7" t="s">
        <v>300</v>
      </c>
      <c r="C32" s="7" t="s">
        <v>301</v>
      </c>
      <c r="D32" s="9">
        <v>0</v>
      </c>
      <c r="E32" s="9">
        <v>3259360</v>
      </c>
    </row>
    <row r="33" spans="2:5" x14ac:dyDescent="0.25">
      <c r="B33" s="7" t="s">
        <v>302</v>
      </c>
      <c r="C33" s="7" t="s">
        <v>303</v>
      </c>
      <c r="D33" s="9">
        <v>0</v>
      </c>
      <c r="E33" s="9">
        <v>9713164.3800000008</v>
      </c>
    </row>
    <row r="34" spans="2:5" x14ac:dyDescent="0.25">
      <c r="B34" s="7" t="s">
        <v>304</v>
      </c>
      <c r="C34" s="7" t="s">
        <v>305</v>
      </c>
      <c r="D34" s="9">
        <v>0</v>
      </c>
      <c r="E34" s="9">
        <v>15000000</v>
      </c>
    </row>
    <row r="35" spans="2:5" x14ac:dyDescent="0.25">
      <c r="B35" s="7" t="s">
        <v>306</v>
      </c>
      <c r="C35" s="7" t="s">
        <v>307</v>
      </c>
      <c r="D35" s="9">
        <v>0</v>
      </c>
      <c r="E35" s="9">
        <v>15000000</v>
      </c>
    </row>
    <row r="36" spans="2:5" x14ac:dyDescent="0.25">
      <c r="E36" s="7" t="s">
        <v>130</v>
      </c>
    </row>
    <row r="37" spans="2:5" x14ac:dyDescent="0.25">
      <c r="E37" s="9">
        <v>0</v>
      </c>
    </row>
    <row r="39" spans="2:5" x14ac:dyDescent="0.25">
      <c r="B39" s="7" t="s">
        <v>308</v>
      </c>
      <c r="C39" s="7" t="s">
        <v>309</v>
      </c>
      <c r="D39" s="9">
        <v>0</v>
      </c>
      <c r="E39" s="9">
        <v>182642348.65000001</v>
      </c>
    </row>
    <row r="40" spans="2:5" x14ac:dyDescent="0.25">
      <c r="B40" s="7" t="s">
        <v>310</v>
      </c>
      <c r="C40" s="7" t="s">
        <v>311</v>
      </c>
      <c r="D40" s="9">
        <v>0</v>
      </c>
      <c r="E40" s="9">
        <v>182642348.65000001</v>
      </c>
    </row>
    <row r="41" spans="2:5" x14ac:dyDescent="0.25">
      <c r="B41" s="7" t="s">
        <v>312</v>
      </c>
      <c r="C41" s="7" t="s">
        <v>313</v>
      </c>
      <c r="D41" s="9">
        <v>182642348.65000001</v>
      </c>
    </row>
    <row r="42" spans="2:5" x14ac:dyDescent="0.25">
      <c r="E42" s="7" t="s">
        <v>130</v>
      </c>
    </row>
    <row r="43" spans="2:5" x14ac:dyDescent="0.25">
      <c r="E43" s="9">
        <v>182642348.65000001</v>
      </c>
    </row>
    <row r="46" spans="2:5" x14ac:dyDescent="0.25">
      <c r="C46" s="7" t="s">
        <v>318</v>
      </c>
      <c r="E46" s="9">
        <v>212414873.03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AAA6-2B3A-422F-A8DC-6465A45B4F02}">
  <dimension ref="B1:H43"/>
  <sheetViews>
    <sheetView tabSelected="1" topLeftCell="A19" workbookViewId="0">
      <selection activeCell="G28" sqref="G28"/>
    </sheetView>
  </sheetViews>
  <sheetFormatPr baseColWidth="10" defaultRowHeight="15" x14ac:dyDescent="0.25"/>
  <cols>
    <col min="2" max="2" width="35.140625" customWidth="1"/>
    <col min="3" max="3" width="18.28515625" customWidth="1"/>
    <col min="4" max="4" width="17.7109375" customWidth="1"/>
    <col min="6" max="6" width="19.28515625" customWidth="1"/>
    <col min="7" max="7" width="20.42578125" customWidth="1"/>
    <col min="8" max="8" width="19" customWidth="1"/>
  </cols>
  <sheetData>
    <row r="1" spans="2:8" ht="15.75" thickBot="1" x14ac:dyDescent="0.3"/>
    <row r="2" spans="2:8" ht="18.75" x14ac:dyDescent="0.3">
      <c r="B2" s="78" t="s">
        <v>321</v>
      </c>
      <c r="C2" s="79"/>
      <c r="D2" s="80"/>
    </row>
    <row r="3" spans="2:8" ht="18.75" x14ac:dyDescent="0.3">
      <c r="B3" s="81" t="s">
        <v>322</v>
      </c>
      <c r="C3" s="82"/>
      <c r="D3" s="83"/>
    </row>
    <row r="4" spans="2:8" ht="18.75" x14ac:dyDescent="0.3">
      <c r="B4" s="81" t="s">
        <v>323</v>
      </c>
      <c r="C4" s="82"/>
      <c r="D4" s="83"/>
      <c r="F4" s="87" t="s">
        <v>321</v>
      </c>
      <c r="G4" s="87"/>
      <c r="H4" s="87"/>
    </row>
    <row r="5" spans="2:8" ht="19.5" thickBot="1" x14ac:dyDescent="0.35">
      <c r="B5" s="84" t="s">
        <v>324</v>
      </c>
      <c r="C5" s="85"/>
      <c r="D5" s="86"/>
      <c r="F5" s="88" t="s">
        <v>391</v>
      </c>
      <c r="G5" s="88"/>
      <c r="H5" s="88"/>
    </row>
    <row r="6" spans="2:8" ht="15.75" x14ac:dyDescent="0.25">
      <c r="B6" s="11" t="s">
        <v>111</v>
      </c>
      <c r="C6" s="12" t="s">
        <v>325</v>
      </c>
      <c r="D6" s="13" t="s">
        <v>326</v>
      </c>
      <c r="F6" s="88" t="s">
        <v>392</v>
      </c>
      <c r="G6" s="88"/>
      <c r="H6" s="88"/>
    </row>
    <row r="7" spans="2:8" ht="18" x14ac:dyDescent="0.25">
      <c r="B7" s="71" t="s">
        <v>171</v>
      </c>
      <c r="C7" s="72">
        <v>500000</v>
      </c>
      <c r="D7" s="16">
        <v>0</v>
      </c>
      <c r="F7" s="87" t="s">
        <v>324</v>
      </c>
      <c r="G7" s="87"/>
      <c r="H7" s="87"/>
    </row>
    <row r="8" spans="2:8" x14ac:dyDescent="0.25">
      <c r="B8" s="71" t="s">
        <v>173</v>
      </c>
      <c r="C8" s="72">
        <f>('[1]Asientos '!E21+'[1]Asientos '!E50+'[1]Asientos '!E74+'[1]Asientos '!E81+'[1]Asientos '!E101)-('[1]Asientos '!F18+'[1]Asientos '!F32+'[1]Asientos '!F37+'[1]Asientos '!F43+'[1]Asientos '!F59+'[1]Asientos '!F71+'[1]Asientos '!F88+'[1]Asientos '!F94)+141887500+'Asientos Antes de Cierre '!E46-'Asientos Antes de Cierre '!F51</f>
        <v>153921210</v>
      </c>
      <c r="D8" s="16">
        <v>0</v>
      </c>
      <c r="F8" s="63"/>
      <c r="G8" s="64" t="s">
        <v>393</v>
      </c>
      <c r="H8" s="62" t="s">
        <v>394</v>
      </c>
    </row>
    <row r="9" spans="2:8" x14ac:dyDescent="0.25">
      <c r="B9" s="71" t="s">
        <v>175</v>
      </c>
      <c r="C9" s="72">
        <f>'[2]Asientos de Diario '!E46</f>
        <v>7000000</v>
      </c>
      <c r="D9" s="16">
        <v>0</v>
      </c>
      <c r="F9" s="69" t="s">
        <v>171</v>
      </c>
      <c r="G9" s="70">
        <v>500000</v>
      </c>
      <c r="H9" s="67"/>
    </row>
    <row r="10" spans="2:8" ht="15.75" x14ac:dyDescent="0.25">
      <c r="B10" s="73" t="s">
        <v>177</v>
      </c>
      <c r="C10" s="72">
        <f>'[1]Asientos '!E51-'[1]Asientos '!F64</f>
        <v>782750</v>
      </c>
      <c r="D10" s="16">
        <v>0</v>
      </c>
      <c r="F10" s="69" t="s">
        <v>173</v>
      </c>
      <c r="G10" s="70">
        <v>153921210</v>
      </c>
      <c r="H10" s="67"/>
    </row>
    <row r="11" spans="2:8" ht="16.5" customHeight="1" x14ac:dyDescent="0.25">
      <c r="B11" s="71" t="s">
        <v>327</v>
      </c>
      <c r="C11" s="72">
        <f>'[1]Asientos '!E12+'[1]Asientos '!E15-'[1]Asientos '!F27-'[1]Asientos '!F55+'[1]Asientos '!E66+'[1]Asientos '!E69-'[1]Asientos '!F78-'[1]Asientos '!F105</f>
        <v>3303750</v>
      </c>
      <c r="D11" s="16">
        <v>0</v>
      </c>
      <c r="F11" s="69" t="s">
        <v>175</v>
      </c>
      <c r="G11" s="70">
        <v>7000000</v>
      </c>
      <c r="H11" s="67"/>
    </row>
    <row r="12" spans="2:8" x14ac:dyDescent="0.25">
      <c r="B12" s="71" t="s">
        <v>328</v>
      </c>
      <c r="C12" s="72">
        <f>'[2]Asientos de Diario '!E13</f>
        <v>10000000</v>
      </c>
      <c r="D12" s="16">
        <v>0</v>
      </c>
      <c r="F12" s="69" t="s">
        <v>177</v>
      </c>
      <c r="G12" s="70">
        <v>782750</v>
      </c>
      <c r="H12" s="67"/>
    </row>
    <row r="13" spans="2:8" x14ac:dyDescent="0.25">
      <c r="B13" s="71" t="s">
        <v>329</v>
      </c>
      <c r="C13" s="72">
        <f>36400+'[1]Asientos '!E13+'[1]Asientos '!E16+'[1]Asientos '!E57+'[1]Asientos '!E63+'[1]Asientos '!E70</f>
        <v>165300</v>
      </c>
      <c r="D13" s="16">
        <v>0</v>
      </c>
      <c r="F13" s="69" t="s">
        <v>179</v>
      </c>
      <c r="G13" s="70">
        <v>234739.73</v>
      </c>
      <c r="H13" s="67"/>
    </row>
    <row r="14" spans="2:8" x14ac:dyDescent="0.25">
      <c r="B14" s="71" t="s">
        <v>330</v>
      </c>
      <c r="C14" s="72">
        <f>500000-'Asientos Antes de Cierre '!F75</f>
        <v>384931.51</v>
      </c>
      <c r="D14" s="16">
        <v>0</v>
      </c>
      <c r="F14" s="69" t="s">
        <v>181</v>
      </c>
      <c r="G14" s="70">
        <v>3303750</v>
      </c>
      <c r="H14" s="67"/>
    </row>
    <row r="15" spans="2:8" x14ac:dyDescent="0.25">
      <c r="B15" s="71" t="s">
        <v>400</v>
      </c>
      <c r="C15" s="72">
        <f>'Asientos Antes de Cierre '!E50-'Asientos Antes de Cierre '!F59</f>
        <v>400000</v>
      </c>
      <c r="D15" s="16"/>
      <c r="F15" s="69"/>
      <c r="G15" s="70"/>
      <c r="H15" s="67"/>
    </row>
    <row r="16" spans="2:8" x14ac:dyDescent="0.25">
      <c r="B16" s="71" t="s">
        <v>331</v>
      </c>
      <c r="C16" s="72">
        <v>30000000</v>
      </c>
      <c r="D16" s="16">
        <v>0</v>
      </c>
      <c r="F16" s="69" t="s">
        <v>183</v>
      </c>
      <c r="G16" s="70">
        <v>384931.51</v>
      </c>
      <c r="H16" s="67"/>
    </row>
    <row r="17" spans="2:8" x14ac:dyDescent="0.25">
      <c r="B17" s="71" t="s">
        <v>332</v>
      </c>
      <c r="C17" s="72">
        <v>6000000</v>
      </c>
      <c r="D17" s="16">
        <v>0</v>
      </c>
      <c r="F17" s="69" t="s">
        <v>185</v>
      </c>
      <c r="G17" s="70">
        <v>400000</v>
      </c>
      <c r="H17" s="67"/>
    </row>
    <row r="18" spans="2:8" x14ac:dyDescent="0.25">
      <c r="B18" s="71" t="s">
        <v>399</v>
      </c>
      <c r="C18" s="72">
        <f>'Asientos Antes de Cierre '!E82</f>
        <v>234739.73</v>
      </c>
      <c r="D18" s="16"/>
      <c r="F18" s="75"/>
      <c r="G18" s="69"/>
      <c r="H18" s="67"/>
    </row>
    <row r="19" spans="2:8" x14ac:dyDescent="0.25">
      <c r="B19" s="71" t="s">
        <v>199</v>
      </c>
      <c r="C19" s="72">
        <v>0</v>
      </c>
      <c r="D19" s="77">
        <f>'[2]Asientos de Diario '!F43</f>
        <v>1800000</v>
      </c>
      <c r="F19" s="69" t="s">
        <v>187</v>
      </c>
      <c r="G19" s="70">
        <v>165300</v>
      </c>
      <c r="H19" s="67"/>
    </row>
    <row r="20" spans="2:8" x14ac:dyDescent="0.25">
      <c r="B20" s="71" t="s">
        <v>201</v>
      </c>
      <c r="C20" s="72">
        <v>0</v>
      </c>
      <c r="D20" s="77">
        <f>'[2]Asientos de Diario '!F51+'[1]Asientos '!F41+'[1]Asientos '!F92</f>
        <v>2219360</v>
      </c>
      <c r="F20" s="69" t="s">
        <v>189</v>
      </c>
      <c r="G20" s="70">
        <v>10000000</v>
      </c>
      <c r="H20" s="67"/>
    </row>
    <row r="21" spans="2:8" x14ac:dyDescent="0.25">
      <c r="B21" s="71" t="s">
        <v>203</v>
      </c>
      <c r="C21" s="72">
        <v>0</v>
      </c>
      <c r="D21" s="77">
        <f>'[2]Asientos de Diario '!F52+'[1]Asientos '!F42+'[1]Asientos '!F93</f>
        <v>1040000</v>
      </c>
      <c r="F21" s="69" t="s">
        <v>191</v>
      </c>
      <c r="G21" s="70">
        <v>30000000</v>
      </c>
      <c r="H21" s="67"/>
    </row>
    <row r="22" spans="2:8" x14ac:dyDescent="0.25">
      <c r="B22" s="71" t="s">
        <v>207</v>
      </c>
      <c r="C22" s="72">
        <v>0</v>
      </c>
      <c r="D22" s="77">
        <f>'[2]Asientos de Diario '!E54+'[1]Asientos '!F47+'[1]Asientos '!F98</f>
        <v>5547360</v>
      </c>
      <c r="F22" s="74" t="s">
        <v>195</v>
      </c>
      <c r="G22" s="70">
        <v>6000000</v>
      </c>
      <c r="H22" s="67"/>
    </row>
    <row r="23" spans="2:8" x14ac:dyDescent="0.25">
      <c r="B23" s="71" t="s">
        <v>215</v>
      </c>
      <c r="C23" s="72">
        <v>0</v>
      </c>
      <c r="D23" s="77">
        <f>'[2]Asientos de Diario '!F38+'[2]Asientos de Diario '!F60+'[2]Asientos de Diario '!F80+'[1]Asientos '!F23+'[1]Asientos '!F28+'[1]Asientos '!F53+'[1]Asientos '!F76+'[1]Asientos '!F83+'[1]Asientos '!F103</f>
        <v>1772000</v>
      </c>
      <c r="F23" s="63" t="s">
        <v>395</v>
      </c>
      <c r="G23" s="67"/>
      <c r="H23" s="66">
        <v>144657.53</v>
      </c>
    </row>
    <row r="24" spans="2:8" x14ac:dyDescent="0.25">
      <c r="B24" s="71" t="s">
        <v>217</v>
      </c>
      <c r="C24" s="72">
        <v>0</v>
      </c>
      <c r="D24" s="77">
        <f>'[2]Asientos de Diario '!F27</f>
        <v>15000000</v>
      </c>
      <c r="F24" s="65" t="s">
        <v>197</v>
      </c>
      <c r="G24" s="67"/>
      <c r="H24" s="66">
        <v>150460.26999999999</v>
      </c>
    </row>
    <row r="25" spans="2:8" x14ac:dyDescent="0.25">
      <c r="B25" s="14" t="s">
        <v>219</v>
      </c>
      <c r="C25" s="15">
        <v>0</v>
      </c>
      <c r="D25" s="16">
        <f>'[2]Asientos de Diario '!F14</f>
        <v>85000000</v>
      </c>
      <c r="F25" s="74" t="s">
        <v>396</v>
      </c>
      <c r="G25" s="76"/>
      <c r="H25" s="76">
        <v>15000000</v>
      </c>
    </row>
    <row r="26" spans="2:8" x14ac:dyDescent="0.25">
      <c r="B26" s="14" t="s">
        <v>221</v>
      </c>
      <c r="C26" s="15">
        <v>0</v>
      </c>
      <c r="D26" s="16">
        <f>'[2]Asientos de Diario '!F15</f>
        <v>75000000</v>
      </c>
      <c r="F26" s="69" t="s">
        <v>199</v>
      </c>
      <c r="G26" s="70"/>
      <c r="H26" s="76">
        <v>1800000</v>
      </c>
    </row>
    <row r="27" spans="2:8" x14ac:dyDescent="0.25">
      <c r="B27" s="14" t="s">
        <v>333</v>
      </c>
      <c r="C27" s="15">
        <v>0</v>
      </c>
      <c r="D27" s="16">
        <f>'[1]Asientos '!F52+'[1]Asientos '!F75+'[1]Asientos '!F102</f>
        <v>17000000</v>
      </c>
      <c r="F27" s="69" t="s">
        <v>201</v>
      </c>
      <c r="G27" s="70"/>
      <c r="H27" s="76">
        <v>2219360</v>
      </c>
    </row>
    <row r="28" spans="2:8" x14ac:dyDescent="0.25">
      <c r="B28" s="14" t="s">
        <v>334</v>
      </c>
      <c r="C28" s="15">
        <v>0</v>
      </c>
      <c r="D28" s="16">
        <f>'[1]Asientos '!F22+'[1]Asientos '!F82+'[2]Balance de Comprobación NIC 1'!$D$23</f>
        <v>40000000</v>
      </c>
      <c r="F28" s="69" t="s">
        <v>203</v>
      </c>
      <c r="G28" s="70"/>
      <c r="H28" s="76">
        <v>1040000</v>
      </c>
    </row>
    <row r="29" spans="2:8" x14ac:dyDescent="0.25">
      <c r="B29" s="14" t="s">
        <v>231</v>
      </c>
      <c r="C29" s="15">
        <v>0</v>
      </c>
      <c r="D29" s="16">
        <f>'[2]Asientos de Diario '!F74</f>
        <v>58800</v>
      </c>
      <c r="F29" s="65" t="s">
        <v>205</v>
      </c>
      <c r="G29" s="66"/>
      <c r="H29" s="67">
        <v>25000</v>
      </c>
    </row>
    <row r="30" spans="2:8" x14ac:dyDescent="0.25">
      <c r="B30" s="14" t="s">
        <v>335</v>
      </c>
      <c r="C30" s="15">
        <f>'[1]Asientos '!E62</f>
        <v>25000</v>
      </c>
      <c r="D30" s="16"/>
      <c r="F30" s="69" t="s">
        <v>207</v>
      </c>
      <c r="G30" s="70"/>
      <c r="H30" s="76">
        <v>5547360</v>
      </c>
    </row>
    <row r="31" spans="2:8" x14ac:dyDescent="0.25">
      <c r="B31" s="14" t="s">
        <v>336</v>
      </c>
      <c r="C31" s="15">
        <f>'[1]Asientos '!E54-'[1]Asientos '!F65+'[1]Asientos '!E77+'[1]Asientos '!E104</f>
        <v>9336250</v>
      </c>
      <c r="D31" s="16"/>
      <c r="F31" s="65" t="s">
        <v>209</v>
      </c>
      <c r="G31" s="66"/>
      <c r="H31" s="67">
        <v>636164.38</v>
      </c>
    </row>
    <row r="32" spans="2:8" x14ac:dyDescent="0.25">
      <c r="B32" s="14" t="s">
        <v>235</v>
      </c>
      <c r="C32" s="15">
        <f>'[2]Asientos de Diario '!E50+'[1]Asientos '!E40+'[1]Asientos '!E91</f>
        <v>20800000</v>
      </c>
      <c r="D32" s="16">
        <v>0</v>
      </c>
      <c r="F32" s="65" t="s">
        <v>211</v>
      </c>
      <c r="G32" s="66"/>
      <c r="H32" s="67">
        <v>1732640</v>
      </c>
    </row>
    <row r="33" spans="2:8" x14ac:dyDescent="0.25">
      <c r="B33" s="14" t="s">
        <v>237</v>
      </c>
      <c r="C33" s="15">
        <f>'[2]Asientos de Diario '!E54+'[1]Asientos '!E46+'[1]Asientos '!E97</f>
        <v>5547360</v>
      </c>
      <c r="D33" s="16">
        <v>0</v>
      </c>
      <c r="F33" s="74" t="s">
        <v>215</v>
      </c>
      <c r="G33" s="76"/>
      <c r="H33" s="70">
        <v>1772000</v>
      </c>
    </row>
    <row r="34" spans="2:8" x14ac:dyDescent="0.25">
      <c r="B34" s="14" t="s">
        <v>245</v>
      </c>
      <c r="C34" s="15">
        <f>'[2]Asientos de Diario '!E63</f>
        <v>120000</v>
      </c>
      <c r="D34" s="16">
        <v>0</v>
      </c>
      <c r="F34" s="63" t="s">
        <v>397</v>
      </c>
      <c r="G34" s="67"/>
      <c r="H34" s="67">
        <v>160000000</v>
      </c>
    </row>
    <row r="35" spans="2:8" x14ac:dyDescent="0.25">
      <c r="B35" s="14" t="s">
        <v>251</v>
      </c>
      <c r="C35" s="15">
        <f>'[2]Asientos de Diario '!E73+'[1]Asientos '!E36+'[1]Asientos '!E87</f>
        <v>235000</v>
      </c>
      <c r="D35" s="16">
        <v>0</v>
      </c>
      <c r="F35" s="63" t="s">
        <v>398</v>
      </c>
      <c r="G35" s="67"/>
      <c r="H35" s="67">
        <v>22625039.059999999</v>
      </c>
    </row>
    <row r="36" spans="2:8" x14ac:dyDescent="0.25">
      <c r="B36" s="14" t="s">
        <v>253</v>
      </c>
      <c r="C36" s="15">
        <f>'[2]Asientos de Diario '!E72+'[1]Asientos '!E86</f>
        <v>95000</v>
      </c>
      <c r="D36" s="16">
        <v>0</v>
      </c>
      <c r="F36" s="63"/>
      <c r="G36" s="68">
        <v>212692681.23999998</v>
      </c>
      <c r="H36" s="68">
        <v>212692681.24000001</v>
      </c>
    </row>
    <row r="37" spans="2:8" x14ac:dyDescent="0.25">
      <c r="B37" s="14" t="s">
        <v>257</v>
      </c>
      <c r="C37" s="15">
        <f>'[2]Asientos de Diario '!E69</f>
        <v>150000</v>
      </c>
      <c r="D37" s="16">
        <v>0</v>
      </c>
    </row>
    <row r="38" spans="2:8" x14ac:dyDescent="0.25">
      <c r="B38" s="14" t="s">
        <v>259</v>
      </c>
      <c r="C38" s="15">
        <f>'[2]Asientos de Diario '!E66</f>
        <v>140000</v>
      </c>
      <c r="D38" s="16">
        <v>0</v>
      </c>
    </row>
    <row r="39" spans="2:8" x14ac:dyDescent="0.25">
      <c r="B39" s="14" t="s">
        <v>261</v>
      </c>
      <c r="C39" s="15">
        <f>'[2]Asientos de Diario '!E32+'[2]Asientos de Diario '!E65+'[2]Asientos de Diario '!E68+'[2]Asientos de Diario '!E71+'[1]Asientos '!E17+'[1]Asientos '!E58</f>
        <v>90900</v>
      </c>
      <c r="D39" s="16">
        <v>0</v>
      </c>
    </row>
    <row r="40" spans="2:8" ht="15.75" x14ac:dyDescent="0.25">
      <c r="B40" s="17" t="s">
        <v>255</v>
      </c>
      <c r="C40" s="18">
        <f>'[1]Asientos '!E35</f>
        <v>100000</v>
      </c>
      <c r="D40" s="16">
        <v>0</v>
      </c>
    </row>
    <row r="41" spans="2:8" x14ac:dyDescent="0.25">
      <c r="B41" s="19" t="s">
        <v>337</v>
      </c>
      <c r="C41" s="20">
        <f>'[1]Asientos '!E56</f>
        <v>25000</v>
      </c>
      <c r="D41" s="21"/>
    </row>
    <row r="42" spans="2:8" ht="15.75" thickBot="1" x14ac:dyDescent="0.3">
      <c r="B42" s="22"/>
      <c r="C42" s="23"/>
      <c r="D42" s="24"/>
    </row>
    <row r="43" spans="2:8" ht="15.75" thickBot="1" x14ac:dyDescent="0.3">
      <c r="B43" s="25"/>
      <c r="C43" s="26">
        <f>SUM(C7:C42)</f>
        <v>249357191.23999998</v>
      </c>
      <c r="D43" s="27">
        <f>SUM(D7:D42)</f>
        <v>244437520</v>
      </c>
    </row>
  </sheetData>
  <mergeCells count="8">
    <mergeCell ref="F6:H6"/>
    <mergeCell ref="F7:H7"/>
    <mergeCell ref="B2:D2"/>
    <mergeCell ref="B3:D3"/>
    <mergeCell ref="B4:D4"/>
    <mergeCell ref="B5:D5"/>
    <mergeCell ref="F4:H4"/>
    <mergeCell ref="F5:H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CCCFF-9C1A-4684-882B-0917BC22F90C}">
  <dimension ref="B1:D42"/>
  <sheetViews>
    <sheetView workbookViewId="0">
      <selection activeCell="E7" sqref="E7"/>
    </sheetView>
  </sheetViews>
  <sheetFormatPr baseColWidth="10" defaultRowHeight="15" x14ac:dyDescent="0.25"/>
  <cols>
    <col min="2" max="2" width="37" customWidth="1"/>
    <col min="3" max="3" width="21.5703125" customWidth="1"/>
    <col min="4" max="4" width="21.7109375" customWidth="1"/>
  </cols>
  <sheetData>
    <row r="1" spans="2:4" ht="15.75" thickBot="1" x14ac:dyDescent="0.3"/>
    <row r="2" spans="2:4" x14ac:dyDescent="0.25">
      <c r="B2" s="89" t="s">
        <v>338</v>
      </c>
      <c r="C2" s="90"/>
      <c r="D2" s="91"/>
    </row>
    <row r="3" spans="2:4" x14ac:dyDescent="0.25">
      <c r="B3" s="92" t="s">
        <v>339</v>
      </c>
      <c r="C3" s="93"/>
      <c r="D3" s="94"/>
    </row>
    <row r="4" spans="2:4" x14ac:dyDescent="0.25">
      <c r="B4" s="95" t="s">
        <v>340</v>
      </c>
      <c r="C4" s="96"/>
      <c r="D4" s="97"/>
    </row>
    <row r="5" spans="2:4" ht="15.75" thickBot="1" x14ac:dyDescent="0.3">
      <c r="B5" s="98" t="s">
        <v>324</v>
      </c>
      <c r="C5" s="99"/>
      <c r="D5" s="100"/>
    </row>
    <row r="6" spans="2:4" x14ac:dyDescent="0.25">
      <c r="B6" s="28" t="s">
        <v>341</v>
      </c>
      <c r="C6" s="29"/>
      <c r="D6" s="30"/>
    </row>
    <row r="7" spans="2:4" x14ac:dyDescent="0.25">
      <c r="B7" s="31" t="s">
        <v>342</v>
      </c>
      <c r="C7" s="32"/>
      <c r="D7" s="33"/>
    </row>
    <row r="8" spans="2:4" x14ac:dyDescent="0.25">
      <c r="B8" s="34" t="s">
        <v>343</v>
      </c>
      <c r="C8" s="35">
        <f>'[2]Asientos de Diario '!E18</f>
        <v>500000</v>
      </c>
      <c r="D8" s="33"/>
    </row>
    <row r="9" spans="2:4" x14ac:dyDescent="0.25">
      <c r="B9" s="34" t="s">
        <v>344</v>
      </c>
      <c r="C9" s="35">
        <f>('[2]Asientos de Diario '!E12+'[2]Asientos de Diario '!E26+'[2]Asientos de Diario '!E36+'[2]Asientos de Diario '!E58+'[2]Asientos de Diario '!E78)-('[2]Asientos de Diario '!F19+'[2]Asientos de Diario '!F23+'[2]Asientos de Diario '!F33+'[2]Asientos de Diario '!F42+'[2]Asientos de Diario '!F47+'[2]Asientos de Diario '!F53+'[2]Asientos de Diario '!F75)-'[1]Asientos '!F18+'[1]Asientos '!E21-'[1]Asientos '!F32-'[1]Asientos '!F37-'[1]Asientos '!F43+'[1]Asientos '!E50-'[1]Asientos '!F59-'[1]Asientos '!F71+'[1]Asientos '!E74+'[1]Asientos '!E81-'[1]Asientos '!F88-'[1]Asientos '!F94+'[1]Asientos '!E101</f>
        <v>149521210</v>
      </c>
      <c r="D9" s="33"/>
    </row>
    <row r="10" spans="2:4" x14ac:dyDescent="0.25">
      <c r="B10" s="34" t="s">
        <v>345</v>
      </c>
      <c r="C10" s="35">
        <f>'[2]Asientos de Diario '!E46</f>
        <v>7000000</v>
      </c>
      <c r="D10" s="33"/>
    </row>
    <row r="11" spans="2:4" x14ac:dyDescent="0.25">
      <c r="B11" s="34" t="s">
        <v>346</v>
      </c>
      <c r="C11" s="32">
        <f>'[1]Asientos '!E51-'[1]Asientos '!F64</f>
        <v>782750</v>
      </c>
      <c r="D11" s="33"/>
    </row>
    <row r="12" spans="2:4" x14ac:dyDescent="0.25">
      <c r="B12" s="34" t="s">
        <v>327</v>
      </c>
      <c r="C12" s="32">
        <f>'[1]Asientos '!E12+'[1]Asientos '!E15-'[1]Asientos '!F27-'[1]Asientos '!F55+'[1]Asientos '!E66+'[1]Asientos '!E69-'[1]Asientos '!F78-'[1]Asientos '!F105</f>
        <v>3303750</v>
      </c>
      <c r="D12" s="36"/>
    </row>
    <row r="13" spans="2:4" x14ac:dyDescent="0.25">
      <c r="B13" s="37" t="s">
        <v>347</v>
      </c>
      <c r="C13" s="32">
        <v>500000</v>
      </c>
      <c r="D13" s="36"/>
    </row>
    <row r="14" spans="2:4" x14ac:dyDescent="0.25">
      <c r="B14" s="37" t="s">
        <v>348</v>
      </c>
      <c r="C14" s="32">
        <f>36400+'[1]Asientos '!E13+'[1]Asientos '!E16+'[1]Asientos '!E57+'[1]Asientos '!E63+'[1]Asientos '!E70</f>
        <v>165300</v>
      </c>
      <c r="D14" s="36"/>
    </row>
    <row r="15" spans="2:4" x14ac:dyDescent="0.25">
      <c r="B15" s="38" t="s">
        <v>349</v>
      </c>
      <c r="C15" s="39"/>
      <c r="D15" s="40">
        <f>C8+C9+C10+C11+C12+C13+C14</f>
        <v>161773010</v>
      </c>
    </row>
    <row r="16" spans="2:4" x14ac:dyDescent="0.25">
      <c r="B16" s="41"/>
      <c r="C16" s="32"/>
      <c r="D16" s="36"/>
    </row>
    <row r="17" spans="2:4" x14ac:dyDescent="0.25">
      <c r="B17" s="42" t="s">
        <v>350</v>
      </c>
      <c r="C17" s="43"/>
      <c r="D17" s="44"/>
    </row>
    <row r="18" spans="2:4" x14ac:dyDescent="0.25">
      <c r="B18" s="34" t="s">
        <v>289</v>
      </c>
      <c r="C18" s="35">
        <f>'[2]Asientos de Diario '!E13</f>
        <v>10000000</v>
      </c>
      <c r="D18" s="36"/>
    </row>
    <row r="19" spans="2:4" x14ac:dyDescent="0.25">
      <c r="B19" s="34" t="s">
        <v>351</v>
      </c>
      <c r="C19" s="35">
        <f>'[2]Asientos de Diario '!E22</f>
        <v>30000000</v>
      </c>
      <c r="D19" s="36"/>
    </row>
    <row r="20" spans="2:4" x14ac:dyDescent="0.25">
      <c r="B20" s="34" t="s">
        <v>293</v>
      </c>
      <c r="C20" s="35">
        <f>'[2]Asientos de Diario '!E41</f>
        <v>6000000</v>
      </c>
      <c r="D20" s="36"/>
    </row>
    <row r="21" spans="2:4" x14ac:dyDescent="0.25">
      <c r="B21" s="38" t="s">
        <v>352</v>
      </c>
      <c r="C21" s="39"/>
      <c r="D21" s="40">
        <f>C18+C19+C20</f>
        <v>46000000</v>
      </c>
    </row>
    <row r="22" spans="2:4" x14ac:dyDescent="0.25">
      <c r="B22" s="38" t="s">
        <v>353</v>
      </c>
      <c r="C22" s="39"/>
      <c r="D22" s="40">
        <f>D15+D21</f>
        <v>207773010</v>
      </c>
    </row>
    <row r="23" spans="2:4" x14ac:dyDescent="0.25">
      <c r="B23" s="45"/>
      <c r="C23" s="32"/>
      <c r="D23" s="36"/>
    </row>
    <row r="24" spans="2:4" x14ac:dyDescent="0.25">
      <c r="B24" s="45" t="s">
        <v>354</v>
      </c>
      <c r="C24" s="46"/>
      <c r="D24" s="36"/>
    </row>
    <row r="25" spans="2:4" x14ac:dyDescent="0.25">
      <c r="B25" s="42" t="s">
        <v>355</v>
      </c>
      <c r="C25" s="32"/>
      <c r="D25" s="36"/>
    </row>
    <row r="26" spans="2:4" x14ac:dyDescent="0.25">
      <c r="B26" s="34" t="s">
        <v>299</v>
      </c>
      <c r="C26" s="35">
        <f>'[2]Asientos de Diario '!F43</f>
        <v>1800000</v>
      </c>
      <c r="D26" s="36"/>
    </row>
    <row r="27" spans="2:4" x14ac:dyDescent="0.25">
      <c r="B27" s="34" t="s">
        <v>301</v>
      </c>
      <c r="C27" s="35">
        <f>'[2]Asientos de Diario '!F51+'[2]Asientos de Diario '!F52+'[1]Asientos '!F41+'[1]Asientos '!F42+'[1]Asientos '!F92+'[1]Asientos '!F93</f>
        <v>3259360</v>
      </c>
      <c r="D27" s="36"/>
    </row>
    <row r="28" spans="2:4" x14ac:dyDescent="0.25">
      <c r="B28" s="34" t="s">
        <v>303</v>
      </c>
      <c r="C28" s="35">
        <f>'[1]Asientos '!F23+'[1]Asientos '!F28+'[1]Asientos '!F47+'[1]Asientos '!F53+'[1]Asientos '!F76+'[1]Asientos '!F83+'[1]Asientos '!F98+'[1]Asientos '!F103+3474000+273000</f>
        <v>7319360</v>
      </c>
      <c r="D28" s="36"/>
    </row>
    <row r="29" spans="2:4" x14ac:dyDescent="0.25">
      <c r="B29" s="41"/>
      <c r="C29" s="35"/>
      <c r="D29" s="36"/>
    </row>
    <row r="30" spans="2:4" x14ac:dyDescent="0.25">
      <c r="B30" s="38" t="s">
        <v>356</v>
      </c>
      <c r="C30" s="39"/>
      <c r="D30" s="40">
        <f>C26+C27+C28</f>
        <v>12378720</v>
      </c>
    </row>
    <row r="31" spans="2:4" x14ac:dyDescent="0.25">
      <c r="B31" s="41"/>
      <c r="C31" s="32"/>
      <c r="D31" s="36"/>
    </row>
    <row r="32" spans="2:4" x14ac:dyDescent="0.25">
      <c r="B32" s="42" t="s">
        <v>357</v>
      </c>
      <c r="C32" s="32"/>
      <c r="D32" s="36"/>
    </row>
    <row r="33" spans="2:4" x14ac:dyDescent="0.25">
      <c r="B33" s="41" t="s">
        <v>358</v>
      </c>
      <c r="C33" s="32">
        <f>'[2]Asientos de Diario '!F27</f>
        <v>15000000</v>
      </c>
      <c r="D33" s="36"/>
    </row>
    <row r="34" spans="2:4" x14ac:dyDescent="0.25">
      <c r="B34" s="38" t="s">
        <v>359</v>
      </c>
      <c r="C34" s="39"/>
      <c r="D34" s="40">
        <f>C33</f>
        <v>15000000</v>
      </c>
    </row>
    <row r="35" spans="2:4" x14ac:dyDescent="0.25">
      <c r="B35" s="47" t="s">
        <v>360</v>
      </c>
      <c r="C35" s="39"/>
      <c r="D35" s="40">
        <f>D30+D34</f>
        <v>27378720</v>
      </c>
    </row>
    <row r="36" spans="2:4" x14ac:dyDescent="0.25">
      <c r="B36" s="41"/>
      <c r="C36" s="32"/>
      <c r="D36" s="36"/>
    </row>
    <row r="37" spans="2:4" x14ac:dyDescent="0.25">
      <c r="B37" s="45" t="s">
        <v>361</v>
      </c>
      <c r="C37" s="32"/>
      <c r="D37" s="36"/>
    </row>
    <row r="38" spans="2:4" x14ac:dyDescent="0.25">
      <c r="B38" s="41" t="s">
        <v>362</v>
      </c>
      <c r="C38" s="32">
        <f>'[2]Asientos de Diario '!F14</f>
        <v>85000000</v>
      </c>
      <c r="D38" s="36"/>
    </row>
    <row r="39" spans="2:4" x14ac:dyDescent="0.25">
      <c r="B39" s="41" t="s">
        <v>363</v>
      </c>
      <c r="C39" s="32">
        <f>'[2]Asientos de Diario '!F15</f>
        <v>75000000</v>
      </c>
      <c r="D39" s="36"/>
    </row>
    <row r="40" spans="2:4" x14ac:dyDescent="0.25">
      <c r="B40" s="48" t="s">
        <v>364</v>
      </c>
      <c r="C40" s="32">
        <f>'[2]Estado de Resultados NIC 1'!D33+'[1]Estado de resultados de la NIC'!D31</f>
        <v>20394290</v>
      </c>
      <c r="D40" s="36"/>
    </row>
    <row r="41" spans="2:4" x14ac:dyDescent="0.25">
      <c r="B41" s="47" t="s">
        <v>365</v>
      </c>
      <c r="C41" s="39"/>
      <c r="D41" s="40">
        <f>C38+C39+C40</f>
        <v>180394290</v>
      </c>
    </row>
    <row r="42" spans="2:4" ht="15.75" thickBot="1" x14ac:dyDescent="0.3">
      <c r="B42" s="49" t="s">
        <v>366</v>
      </c>
      <c r="C42" s="50"/>
      <c r="D42" s="51">
        <f>D35+D41</f>
        <v>207773010</v>
      </c>
    </row>
  </sheetData>
  <mergeCells count="4">
    <mergeCell ref="B2:D2"/>
    <mergeCell ref="B3:D3"/>
    <mergeCell ref="B4:D4"/>
    <mergeCell ref="B5:D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44848-3900-4753-82CF-F5EF52955EFE}">
  <dimension ref="B1:D31"/>
  <sheetViews>
    <sheetView topLeftCell="A7" workbookViewId="0">
      <selection activeCell="F10" sqref="F10"/>
    </sheetView>
  </sheetViews>
  <sheetFormatPr baseColWidth="10" defaultRowHeight="15" x14ac:dyDescent="0.25"/>
  <cols>
    <col min="2" max="2" width="38.28515625" customWidth="1"/>
    <col min="3" max="3" width="19.28515625" customWidth="1"/>
    <col min="4" max="4" width="18.42578125" customWidth="1"/>
  </cols>
  <sheetData>
    <row r="1" spans="2:4" ht="15.75" thickBot="1" x14ac:dyDescent="0.3"/>
    <row r="2" spans="2:4" ht="23.25" x14ac:dyDescent="0.35">
      <c r="B2" s="101" t="s">
        <v>367</v>
      </c>
      <c r="C2" s="102"/>
      <c r="D2" s="103"/>
    </row>
    <row r="3" spans="2:4" ht="18.75" x14ac:dyDescent="0.3">
      <c r="B3" s="104" t="s">
        <v>368</v>
      </c>
      <c r="C3" s="105"/>
      <c r="D3" s="106"/>
    </row>
    <row r="4" spans="2:4" ht="18.75" x14ac:dyDescent="0.3">
      <c r="B4" s="107" t="s">
        <v>369</v>
      </c>
      <c r="C4" s="108"/>
      <c r="D4" s="109"/>
    </row>
    <row r="5" spans="2:4" ht="18.75" thickBot="1" x14ac:dyDescent="0.3">
      <c r="B5" s="110" t="s">
        <v>370</v>
      </c>
      <c r="C5" s="111"/>
      <c r="D5" s="112"/>
    </row>
    <row r="6" spans="2:4" x14ac:dyDescent="0.25">
      <c r="B6" s="52" t="s">
        <v>371</v>
      </c>
      <c r="C6" s="53"/>
      <c r="D6" s="54"/>
    </row>
    <row r="7" spans="2:4" x14ac:dyDescent="0.25">
      <c r="B7" s="37" t="s">
        <v>372</v>
      </c>
      <c r="C7" s="35">
        <f>'[1]Asientos '!F52+'[1]Asientos '!F75+'[1]Asientos '!F102-'[1]Asientos '!E62</f>
        <v>16975000</v>
      </c>
      <c r="D7" s="44"/>
    </row>
    <row r="8" spans="2:4" x14ac:dyDescent="0.25">
      <c r="B8" s="38" t="s">
        <v>373</v>
      </c>
      <c r="C8" s="39"/>
      <c r="D8" s="55">
        <f>C7</f>
        <v>16975000</v>
      </c>
    </row>
    <row r="9" spans="2:4" x14ac:dyDescent="0.25">
      <c r="B9" s="37" t="s">
        <v>374</v>
      </c>
      <c r="C9" s="35">
        <f>'[1]Asientos '!E54+'[1]Asientos '!E77+'[1]Asientos '!E104-'[1]Asientos '!F65</f>
        <v>9336250</v>
      </c>
      <c r="D9" s="44"/>
    </row>
    <row r="10" spans="2:4" x14ac:dyDescent="0.25">
      <c r="B10" s="38" t="s">
        <v>375</v>
      </c>
      <c r="C10" s="39"/>
      <c r="D10" s="40">
        <f>'[1]Asientos '!E54+'[1]Asientos '!E77+'[1]Asientos '!E104-'[1]Asientos '!F65</f>
        <v>9336250</v>
      </c>
    </row>
    <row r="11" spans="2:4" x14ac:dyDescent="0.25">
      <c r="B11" s="38" t="s">
        <v>376</v>
      </c>
      <c r="C11" s="39"/>
      <c r="D11" s="40">
        <f>D8-D10</f>
        <v>7638750</v>
      </c>
    </row>
    <row r="12" spans="2:4" x14ac:dyDescent="0.25">
      <c r="B12" s="42" t="s">
        <v>377</v>
      </c>
      <c r="C12" s="43"/>
      <c r="D12" s="44"/>
    </row>
    <row r="13" spans="2:4" x14ac:dyDescent="0.25">
      <c r="B13" s="56" t="s">
        <v>138</v>
      </c>
      <c r="C13" s="57">
        <f>'[1]Asientos '!E91+'[1]Asientos '!E40</f>
        <v>10800000</v>
      </c>
      <c r="D13" s="44"/>
    </row>
    <row r="14" spans="2:4" x14ac:dyDescent="0.25">
      <c r="B14" s="56" t="s">
        <v>139</v>
      </c>
      <c r="C14" s="58">
        <f>'[1]Asientos '!E46+'[1]Asientos '!E97</f>
        <v>2880360</v>
      </c>
      <c r="D14" s="44"/>
    </row>
    <row r="15" spans="2:4" x14ac:dyDescent="0.25">
      <c r="B15" s="56" t="s">
        <v>147</v>
      </c>
      <c r="C15" s="58">
        <f>'[1]Asientos '!E36+'[1]Asientos '!E87</f>
        <v>190000</v>
      </c>
      <c r="D15" s="44"/>
    </row>
    <row r="16" spans="2:4" x14ac:dyDescent="0.25">
      <c r="B16" s="56" t="s">
        <v>148</v>
      </c>
      <c r="C16" s="58">
        <f>'[1]Asientos '!E86</f>
        <v>50000</v>
      </c>
      <c r="D16" s="44"/>
    </row>
    <row r="17" spans="2:4" x14ac:dyDescent="0.25">
      <c r="B17" s="56" t="s">
        <v>378</v>
      </c>
      <c r="C17" s="58">
        <f>'[1]Asientos '!E35</f>
        <v>100000</v>
      </c>
      <c r="D17" s="44"/>
    </row>
    <row r="18" spans="2:4" x14ac:dyDescent="0.25">
      <c r="B18" s="56" t="s">
        <v>379</v>
      </c>
      <c r="C18" s="58">
        <f>'[1]Asientos '!E17+'[1]Asientos '!E58</f>
        <v>9000</v>
      </c>
      <c r="D18" s="44"/>
    </row>
    <row r="19" spans="2:4" x14ac:dyDescent="0.25">
      <c r="B19" s="56" t="s">
        <v>380</v>
      </c>
      <c r="C19" s="58">
        <f>'[1]Asientos '!E56</f>
        <v>25000</v>
      </c>
      <c r="D19" s="44"/>
    </row>
    <row r="20" spans="2:4" x14ac:dyDescent="0.25">
      <c r="B20" s="34"/>
      <c r="C20" s="59"/>
      <c r="D20" s="36"/>
    </row>
    <row r="21" spans="2:4" x14ac:dyDescent="0.25">
      <c r="B21" s="38" t="s">
        <v>381</v>
      </c>
      <c r="C21" s="39"/>
      <c r="D21" s="40">
        <f>C13+C14+C15+C16+C17+C18+C19</f>
        <v>14054360</v>
      </c>
    </row>
    <row r="22" spans="2:4" x14ac:dyDescent="0.25">
      <c r="B22" s="38" t="s">
        <v>382</v>
      </c>
      <c r="C22" s="39"/>
      <c r="D22" s="40">
        <f>D11-D21</f>
        <v>-6415610</v>
      </c>
    </row>
    <row r="23" spans="2:4" x14ac:dyDescent="0.25">
      <c r="B23" s="42"/>
      <c r="C23" s="32"/>
      <c r="D23" s="44"/>
    </row>
    <row r="24" spans="2:4" x14ac:dyDescent="0.25">
      <c r="B24" s="42" t="s">
        <v>383</v>
      </c>
      <c r="C24" s="32"/>
      <c r="D24" s="44"/>
    </row>
    <row r="25" spans="2:4" x14ac:dyDescent="0.25">
      <c r="B25" s="60" t="s">
        <v>384</v>
      </c>
      <c r="C25" s="32"/>
      <c r="D25" s="44"/>
    </row>
    <row r="26" spans="2:4" x14ac:dyDescent="0.25">
      <c r="B26" s="60" t="s">
        <v>385</v>
      </c>
      <c r="C26" s="32"/>
      <c r="D26" s="44">
        <f>'[1]Asientos '!F22+'[1]Asientos '!F82</f>
        <v>13000000</v>
      </c>
    </row>
    <row r="27" spans="2:4" x14ac:dyDescent="0.25">
      <c r="B27" s="60" t="s">
        <v>386</v>
      </c>
      <c r="C27" s="32"/>
      <c r="D27" s="44"/>
    </row>
    <row r="28" spans="2:4" x14ac:dyDescent="0.25">
      <c r="B28" s="60" t="s">
        <v>387</v>
      </c>
      <c r="C28" s="32"/>
      <c r="D28" s="44">
        <f>D8-D10-D21+D26</f>
        <v>6584390</v>
      </c>
    </row>
    <row r="29" spans="2:4" x14ac:dyDescent="0.25">
      <c r="B29" s="60" t="s">
        <v>388</v>
      </c>
      <c r="C29" s="32"/>
      <c r="D29" s="44"/>
    </row>
    <row r="30" spans="2:4" x14ac:dyDescent="0.25">
      <c r="B30" s="60" t="s">
        <v>389</v>
      </c>
      <c r="C30" s="32"/>
      <c r="D30" s="44">
        <f>D8-D10-D21+D26</f>
        <v>6584390</v>
      </c>
    </row>
    <row r="31" spans="2:4" x14ac:dyDescent="0.25">
      <c r="B31" s="61" t="s">
        <v>390</v>
      </c>
      <c r="C31" s="39"/>
      <c r="D31" s="40">
        <f>D30</f>
        <v>6584390</v>
      </c>
    </row>
  </sheetData>
  <mergeCells count="4">
    <mergeCell ref="B2:D2"/>
    <mergeCell ref="B3:D3"/>
    <mergeCell ref="B4:D4"/>
    <mergeCell ref="B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Asientos Antes de Cierre </vt:lpstr>
      <vt:lpstr>Estado de Resultados (Antes)</vt:lpstr>
      <vt:lpstr>Balance de comprobación(Antes)</vt:lpstr>
      <vt:lpstr>Estado de Situación F (Antes) </vt:lpstr>
      <vt:lpstr>Balance comprobación (Después)</vt:lpstr>
      <vt:lpstr>Estad. Situación F (Despúes)</vt:lpstr>
      <vt:lpstr>NIC Balance de Comp (DC) </vt:lpstr>
      <vt:lpstr>NIC Estado de Situación (DC)</vt:lpstr>
      <vt:lpstr>NIC Estado de Resultados (AC)</vt:lpstr>
      <vt:lpstr>Calculos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Mora</dc:creator>
  <cp:lastModifiedBy>Elena Mora</cp:lastModifiedBy>
  <dcterms:created xsi:type="dcterms:W3CDTF">2024-10-19T04:10:04Z</dcterms:created>
  <dcterms:modified xsi:type="dcterms:W3CDTF">2024-10-20T14:16:57Z</dcterms:modified>
</cp:coreProperties>
</file>