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<sst xmlns="http://schemas.openxmlformats.org/spreadsheetml/2006/main" count="136" uniqueCount="99">
  <si>
    <t>Bug Report</t>
  </si>
  <si>
    <t>Legend</t>
  </si>
  <si>
    <t>Severity</t>
  </si>
  <si>
    <t>Defect Status Summary</t>
  </si>
  <si>
    <t>Total Issue</t>
  </si>
  <si>
    <t>Priority</t>
  </si>
  <si>
    <t xml:space="preserve">Priority </t>
  </si>
  <si>
    <t>Defect Status</t>
  </si>
  <si>
    <t>Raised</t>
  </si>
  <si>
    <t>Answered</t>
  </si>
  <si>
    <t>Retest</t>
  </si>
  <si>
    <t>Open</t>
  </si>
  <si>
    <t>Fixed</t>
  </si>
  <si>
    <t>Closed</t>
  </si>
  <si>
    <t xml:space="preserve">Project Name       : </t>
  </si>
  <si>
    <t>1 - Stopper</t>
  </si>
  <si>
    <t>1 - High</t>
  </si>
  <si>
    <t>1-Showstopper</t>
  </si>
  <si>
    <t>1-High</t>
  </si>
  <si>
    <t xml:space="preserve">Project Manager : </t>
  </si>
  <si>
    <t>2 - Major</t>
  </si>
  <si>
    <t>2 - Medium</t>
  </si>
  <si>
    <t>In-progress</t>
  </si>
  <si>
    <t>2-Major</t>
  </si>
  <si>
    <t>Tester Name        : Marta R</t>
  </si>
  <si>
    <t>3 - Minor</t>
  </si>
  <si>
    <t>3 - Low</t>
  </si>
  <si>
    <t>Re-test</t>
  </si>
  <si>
    <t>3-Minor</t>
  </si>
  <si>
    <t>Re-open</t>
  </si>
  <si>
    <t>Total</t>
  </si>
  <si>
    <t>verify</t>
  </si>
  <si>
    <t>confirmed</t>
  </si>
  <si>
    <t>Defect ID</t>
  </si>
  <si>
    <t>Menu</t>
  </si>
  <si>
    <t>Description</t>
  </si>
  <si>
    <t>Steps to reproduce</t>
  </si>
  <si>
    <t>Test Data</t>
  </si>
  <si>
    <t>Actual Result</t>
  </si>
  <si>
    <t>Expected Result</t>
  </si>
  <si>
    <t>Evidence</t>
  </si>
  <si>
    <t>TC ID</t>
  </si>
  <si>
    <t>Raised By</t>
  </si>
  <si>
    <t>Date Raised</t>
  </si>
  <si>
    <t>Date Re-Test</t>
  </si>
  <si>
    <t>Date Closed</t>
  </si>
  <si>
    <t>Comment</t>
  </si>
  <si>
    <t>BUG-01</t>
  </si>
  <si>
    <t>Profil Toko</t>
  </si>
  <si>
    <t>user can go to "penjualan" page</t>
  </si>
  <si>
    <r>
      <rPr>
        <rFont val="Arial"/>
      </rPr>
      <t xml:space="preserve">Click Accses URL : </t>
    </r>
    <r>
      <rPr>
        <rFont val="Arial"/>
        <color rgb="FF1155CC"/>
        <u/>
      </rPr>
      <t>https://kasirdemo.belajarqa.com/sales</t>
    </r>
    <r>
      <rPr>
        <rFont val="Arial"/>
      </rPr>
      <t xml:space="preserve">
1. Click button "penjualan"
</t>
    </r>
  </si>
  <si>
    <t>-</t>
  </si>
  <si>
    <t>Users can view sales in the store</t>
  </si>
  <si>
    <t>user can't see "penjualan" in store gets message "Request failed with status code 404"</t>
  </si>
  <si>
    <t>Major</t>
  </si>
  <si>
    <t>High</t>
  </si>
  <si>
    <t>https://jam.dev/c/55eeb787-74e3-4957-bb1b-f6f59b12fb70</t>
  </si>
  <si>
    <r>
      <rPr>
        <rFont val="Arial"/>
        <color theme="1"/>
      </rPr>
      <t xml:space="preserve">TC-123 </t>
    </r>
    <r>
      <rPr>
        <rFont val="Arial"/>
        <i/>
        <color theme="1"/>
      </rPr>
      <t>(Test case related)</t>
    </r>
  </si>
  <si>
    <t>marta</t>
  </si>
  <si>
    <t>BUG-02</t>
  </si>
  <si>
    <t>Pelanggan</t>
  </si>
  <si>
    <t>Users must enter a minimum of 12 digit cellphone number</t>
  </si>
  <si>
    <r>
      <rPr>
        <rFont val="Arial"/>
      </rPr>
      <t xml:space="preserve">Click Accses URL: </t>
    </r>
    <r>
      <rPr>
        <rFont val="Arial"/>
        <color rgb="FF1155CC"/>
        <u/>
      </rPr>
      <t>https://kasirdemo.belajarqa.com/customers</t>
    </r>
    <r>
      <rPr>
        <rFont val="Arial"/>
      </rPr>
      <t xml:space="preserve">       1. Click button "pelanggan"</t>
    </r>
  </si>
  <si>
    <t>User enters a cellphone number of at least 12 digits</t>
  </si>
  <si>
    <t>Users can enter cellphone numbers of less than 12 digits</t>
  </si>
  <si>
    <t>https://jam.dev/c/bebff062-f1e3-4abd-b228-3d932200a648</t>
  </si>
  <si>
    <r>
      <rPr>
        <rFont val="Arial"/>
        <color theme="1"/>
      </rPr>
      <t xml:space="preserve">TC-123 </t>
    </r>
    <r>
      <rPr>
        <rFont val="Arial"/>
        <i/>
        <color theme="1"/>
      </rPr>
      <t>(Test case related)</t>
    </r>
  </si>
  <si>
    <t>BUG-03</t>
  </si>
  <si>
    <t>Pembelian</t>
  </si>
  <si>
    <t>Users can determine the number of items purchased</t>
  </si>
  <si>
    <r>
      <rPr>
        <rFont val="Arial"/>
      </rPr>
      <t xml:space="preserve">Click Accses URL: </t>
    </r>
    <r>
      <rPr>
        <rFont val="Arial"/>
        <color rgb="FF1155CC"/>
        <u/>
      </rPr>
      <t>https://kasirdemo.belajarqa.com/purchases/create</t>
    </r>
    <r>
      <rPr>
        <rFont val="Arial"/>
      </rPr>
      <t xml:space="preserve">                                 1. Click button "pembelian"                                                2. Click button "tambah"                                                                  3. Click button "produk"</t>
    </r>
  </si>
  <si>
    <t>Users can change the numbers in the "jumlah" field</t>
  </si>
  <si>
    <t>Users cannot delete the "jumlah" field</t>
  </si>
  <si>
    <t>https://jam.dev/c/6063d0ef-bc1f-4420-95b4-b83b5ce58cfc</t>
  </si>
  <si>
    <r>
      <rPr>
        <rFont val="Arial"/>
        <color theme="1"/>
      </rPr>
      <t xml:space="preserve">TC-123 </t>
    </r>
    <r>
      <rPr>
        <rFont val="Arial"/>
        <i/>
        <color theme="1"/>
      </rPr>
      <t>(Test case related)</t>
    </r>
  </si>
  <si>
    <t>BUG-04</t>
  </si>
  <si>
    <t>Users can add items they want to buy</t>
  </si>
  <si>
    <r>
      <rPr>
        <rFont val="Arial"/>
      </rPr>
      <t xml:space="preserve">Click Accses URL: </t>
    </r>
    <r>
      <rPr>
        <rFont val="Arial"/>
        <color rgb="FF1155CC"/>
        <u/>
      </rPr>
      <t>https://kasirdemo.belajarqa.com/purchases/create</t>
    </r>
    <r>
      <rPr>
        <rFont val="Arial"/>
      </rPr>
      <t xml:space="preserve">                              1. Click button "pembelian"                                                2. Click button "tambah"                                                                  3. Click button "produk" to select the product you want to buy                                    4. Click button "Simpan"</t>
    </r>
  </si>
  <si>
    <t>Users can save purchased items</t>
  </si>
  <si>
    <t>Users cannot save data on the items they want to buy and get the error message "error
"date must be a valid date"</t>
  </si>
  <si>
    <t>https://jam.dev/c/ecbf0ff5-c9b1-4d73-a99d-8758a5b7e9f2</t>
  </si>
  <si>
    <r>
      <rPr>
        <rFont val="Arial"/>
        <color theme="1"/>
      </rPr>
      <t xml:space="preserve">TC-123 </t>
    </r>
    <r>
      <rPr>
        <rFont val="Arial"/>
        <i/>
        <color theme="1"/>
      </rPr>
      <t>(Test case related)</t>
    </r>
  </si>
  <si>
    <t>BUG-05</t>
  </si>
  <si>
    <t>Users can see a list of items</t>
  </si>
  <si>
    <r>
      <rPr>
        <rFont val="Arial"/>
      </rPr>
      <t xml:space="preserve">Click Accses URL: </t>
    </r>
    <r>
      <rPr>
        <rFont val="Arial"/>
        <color rgb="FF1155CC"/>
        <u/>
      </rPr>
      <t>https://jam.dev/c/7d4a2e15-7406-4b3e-86d4-66601902613c</t>
    </r>
    <r>
      <rPr>
        <rFont val="Arial"/>
      </rPr>
      <t xml:space="preserve">                            1. Click button "pelanggan"                                                2. Click button next page                                                                 </t>
    </r>
  </si>
  <si>
    <t>Users can see the list of items on the next page</t>
  </si>
  <si>
    <t>Users cannot see the list of items on the next page</t>
  </si>
  <si>
    <t>Medium</t>
  </si>
  <si>
    <t>https://jam.dev/c/7d4a2e15-7406-4b3e-86d4-66601902613c</t>
  </si>
  <si>
    <r>
      <rPr>
        <rFont val="Arial"/>
        <color theme="1"/>
      </rPr>
      <t xml:space="preserve">TC-123 </t>
    </r>
    <r>
      <rPr>
        <rFont val="Arial"/>
        <i/>
        <color theme="1"/>
      </rPr>
      <t>(Test case related)</t>
    </r>
  </si>
  <si>
    <t>Feedback</t>
  </si>
  <si>
    <t>FD-1</t>
  </si>
  <si>
    <t>Daftar</t>
  </si>
  <si>
    <t>User dapat mendaftarkan diri</t>
  </si>
  <si>
    <t>Click Accses URL :     1. Clik kata"Daftar"</t>
  </si>
  <si>
    <t>User dapat daftar</t>
  </si>
  <si>
    <t>user tidak dapat daftar karena tidak dapat membedakan apakah "daftar" merupakan item atau tidak</t>
  </si>
  <si>
    <t>Minor</t>
  </si>
  <si>
    <t>https://jam.dev/c/87017d48-0a92-412c-9a2f-1bd632b05774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</si>
</sst>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theme="1"/>
      <name val="Arial"/>
    </font>
    <font/>
    <font>
      <color theme="1"/>
      <name val="Arial"/>
    </font>
    <font>
      <b/>
      <sz val="11.0"/>
      <color theme="1"/>
      <name val="Calibri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Calibri"/>
    </font>
    <font>
      <u/>
      <color rgb="FF0000FF"/>
      <name val="Arial"/>
    </font>
    <font>
      <i/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2" numFmtId="0" xfId="0" applyBorder="1" applyFont="1"/>
    <xf borderId="2" fillId="0" fontId="3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2" numFmtId="0" xfId="0" applyBorder="1" applyFont="1"/>
    <xf borderId="5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7" fillId="0" fontId="2" numFmtId="0" xfId="0" applyBorder="1" applyFont="1"/>
    <xf borderId="7" fillId="0" fontId="5" numFmtId="0" xfId="0" applyAlignment="1" applyBorder="1" applyFont="1">
      <alignment horizontal="center" vertical="bottom"/>
    </xf>
    <xf borderId="8" fillId="2" fontId="7" numFmtId="0" xfId="0" applyAlignment="1" applyBorder="1" applyFill="1" applyFont="1">
      <alignment vertical="bottom"/>
    </xf>
    <xf borderId="7" fillId="0" fontId="7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5" numFmtId="0" xfId="0" applyAlignment="1" applyBorder="1" applyFont="1">
      <alignment horizontal="right" vertical="bottom"/>
    </xf>
    <xf borderId="7" fillId="3" fontId="5" numFmtId="0" xfId="0" applyAlignment="1" applyBorder="1" applyFill="1" applyFont="1">
      <alignment horizontal="right" vertical="bottom"/>
    </xf>
    <xf borderId="8" fillId="2" fontId="7" numFmtId="0" xfId="0" applyAlignment="1" applyBorder="1" applyFont="1">
      <alignment readingOrder="0" vertical="bottom"/>
    </xf>
    <xf borderId="9" fillId="0" fontId="3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7" fillId="2" fontId="5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3" numFmtId="0" xfId="0" applyFont="1"/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asirdemo.belajarqa.com/sales" TargetMode="External"/><Relationship Id="rId2" Type="http://schemas.openxmlformats.org/officeDocument/2006/relationships/hyperlink" Target="https://jam.dev/c/55eeb787-74e3-4957-bb1b-f6f59b12fb70" TargetMode="External"/><Relationship Id="rId3" Type="http://schemas.openxmlformats.org/officeDocument/2006/relationships/hyperlink" Target="https://kasirdemo.belajarqa.com/customers" TargetMode="External"/><Relationship Id="rId4" Type="http://schemas.openxmlformats.org/officeDocument/2006/relationships/hyperlink" Target="https://jam.dev/c/bebff062-f1e3-4abd-b228-3d932200a648" TargetMode="External"/><Relationship Id="rId11" Type="http://schemas.openxmlformats.org/officeDocument/2006/relationships/hyperlink" Target="https://jam.dev/c/87017d48-0a92-412c-9a2f-1bd632b05774" TargetMode="External"/><Relationship Id="rId10" Type="http://schemas.openxmlformats.org/officeDocument/2006/relationships/hyperlink" Target="https://jam.dev/c/7d4a2e15-7406-4b3e-86d4-66601902613c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jam.dev/c/7d4a2e15-7406-4b3e-86d4-66601902613c" TargetMode="External"/><Relationship Id="rId5" Type="http://schemas.openxmlformats.org/officeDocument/2006/relationships/hyperlink" Target="https://kasirdemo.belajarqa.com/purchases/create" TargetMode="External"/><Relationship Id="rId6" Type="http://schemas.openxmlformats.org/officeDocument/2006/relationships/hyperlink" Target="https://jam.dev/c/6063d0ef-bc1f-4420-95b4-b83b5ce58cfc" TargetMode="External"/><Relationship Id="rId7" Type="http://schemas.openxmlformats.org/officeDocument/2006/relationships/hyperlink" Target="https://kasirdemo.belajarqa.com/purchases/create" TargetMode="External"/><Relationship Id="rId8" Type="http://schemas.openxmlformats.org/officeDocument/2006/relationships/hyperlink" Target="https://jam.dev/c/ecbf0ff5-c9b1-4d73-a99d-8758a5b7e9f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38"/>
  </cols>
  <sheetData>
    <row r="1">
      <c r="A1" s="1" t="s">
        <v>0</v>
      </c>
      <c r="B1" s="2"/>
      <c r="C1" s="3"/>
      <c r="D1" s="3"/>
      <c r="E1" s="3"/>
      <c r="F1" s="3"/>
      <c r="G1" s="3"/>
      <c r="H1" s="4" t="s">
        <v>1</v>
      </c>
      <c r="I1" s="3"/>
      <c r="J1" s="3"/>
      <c r="K1" s="3"/>
      <c r="L1" s="3"/>
      <c r="M1" s="3"/>
      <c r="N1" s="5" t="s">
        <v>2</v>
      </c>
      <c r="O1" s="6" t="s">
        <v>3</v>
      </c>
      <c r="P1" s="7"/>
      <c r="Q1" s="7"/>
      <c r="R1" s="7"/>
      <c r="S1" s="7"/>
      <c r="T1" s="2"/>
      <c r="U1" s="5" t="s">
        <v>4</v>
      </c>
      <c r="V1" s="8"/>
      <c r="W1" s="5" t="s">
        <v>5</v>
      </c>
      <c r="X1" s="6" t="s">
        <v>3</v>
      </c>
      <c r="Y1" s="7"/>
      <c r="Z1" s="7"/>
      <c r="AA1" s="7"/>
      <c r="AB1" s="7"/>
      <c r="AC1" s="2"/>
      <c r="AD1" s="5" t="s">
        <v>4</v>
      </c>
      <c r="AE1" s="9"/>
    </row>
    <row r="2">
      <c r="A2" s="10"/>
      <c r="B2" s="11"/>
      <c r="C2" s="11"/>
      <c r="D2" s="11"/>
      <c r="E2" s="11"/>
      <c r="F2" s="11"/>
      <c r="G2" s="11"/>
      <c r="H2" s="12" t="s">
        <v>2</v>
      </c>
      <c r="I2" s="13" t="s">
        <v>6</v>
      </c>
      <c r="J2" s="12" t="s">
        <v>7</v>
      </c>
      <c r="K2" s="11"/>
      <c r="L2" s="11"/>
      <c r="M2" s="11"/>
      <c r="N2" s="14"/>
      <c r="O2" s="15" t="s">
        <v>8</v>
      </c>
      <c r="P2" s="15" t="s">
        <v>9</v>
      </c>
      <c r="Q2" s="15" t="s">
        <v>10</v>
      </c>
      <c r="R2" s="15" t="s">
        <v>11</v>
      </c>
      <c r="S2" s="15" t="s">
        <v>12</v>
      </c>
      <c r="T2" s="15" t="s">
        <v>13</v>
      </c>
      <c r="U2" s="14"/>
      <c r="V2" s="8"/>
      <c r="W2" s="14"/>
      <c r="X2" s="15" t="s">
        <v>8</v>
      </c>
      <c r="Y2" s="15" t="s">
        <v>9</v>
      </c>
      <c r="Z2" s="15" t="s">
        <v>10</v>
      </c>
      <c r="AA2" s="15" t="s">
        <v>11</v>
      </c>
      <c r="AB2" s="15" t="s">
        <v>12</v>
      </c>
      <c r="AC2" s="15" t="s">
        <v>13</v>
      </c>
      <c r="AD2" s="14"/>
      <c r="AE2" s="9"/>
    </row>
    <row r="3">
      <c r="A3" s="16" t="s">
        <v>14</v>
      </c>
      <c r="B3" s="14"/>
      <c r="C3" s="11"/>
      <c r="D3" s="11"/>
      <c r="E3" s="11"/>
      <c r="F3" s="11"/>
      <c r="G3" s="11"/>
      <c r="H3" s="17" t="s">
        <v>15</v>
      </c>
      <c r="I3" s="11" t="s">
        <v>16</v>
      </c>
      <c r="J3" s="17" t="s">
        <v>11</v>
      </c>
      <c r="K3" s="11"/>
      <c r="L3" s="11"/>
      <c r="M3" s="11"/>
      <c r="N3" s="18" t="s">
        <v>17</v>
      </c>
      <c r="O3" s="19" t="str">
        <f>COUNTIFS(R[8]C[-6]:R[847]C[-6],"1 - Stopper",R[8]C[-7]:R[847]C[-7],"Raised")</f>
        <v>#ERROR!</v>
      </c>
      <c r="P3" s="19" t="str">
        <f>COUNTIFS(R[8]C[-7]:R[847]C[-7],"1 - Stopper",R[8]C[-8]:R[847]C[-8],"Answered")</f>
        <v>#ERROR!</v>
      </c>
      <c r="Q3" s="19" t="str">
        <f>COUNTIFS(R[8]C[-8]:R[847]C[-8],"1 - Stopper",R[8]C[-9]:R[847]C[-9],"Re-test")</f>
        <v>#ERROR!</v>
      </c>
      <c r="R3" s="19" t="str">
        <f>COUNTIFS(R[8]C[-9]:R[847]C[-9],"1 - Stopper",R[8]C[-10]:R[847]C[-10],"Open")</f>
        <v>#ERROR!</v>
      </c>
      <c r="S3" s="19" t="str">
        <f>COUNTIFS(R[8]C[-10]:R[847]C[-10],"1 - Stopper",R[8]C[-11]:R[847]C[-11],"Fixed")</f>
        <v>#ERROR!</v>
      </c>
      <c r="T3" s="19" t="str">
        <f>COUNTIFS(R[8]C[-11]:R[847]C[-11],"1 - Stopper",R[8]C[-12]:R[847]C[-12],"Closed")</f>
        <v>#ERROR!</v>
      </c>
      <c r="U3" s="19" t="str">
        <f t="shared" ref="U3:U5" si="1">SUM(O3:T3)</f>
        <v>#ERROR!</v>
      </c>
      <c r="V3" s="8"/>
      <c r="W3" s="18" t="s">
        <v>18</v>
      </c>
      <c r="X3" s="11"/>
      <c r="Y3" s="11"/>
      <c r="Z3" s="11"/>
      <c r="AA3" s="11"/>
      <c r="AB3" s="11"/>
      <c r="AC3" s="11"/>
      <c r="AD3" s="19">
        <f t="shared" ref="AD3:AD6" si="2">SUM(X3:AC3)</f>
        <v>0</v>
      </c>
      <c r="AE3" s="9"/>
    </row>
    <row r="4">
      <c r="A4" s="16" t="s">
        <v>19</v>
      </c>
      <c r="B4" s="14"/>
      <c r="C4" s="11"/>
      <c r="D4" s="11"/>
      <c r="E4" s="11"/>
      <c r="F4" s="11"/>
      <c r="G4" s="11"/>
      <c r="H4" s="17" t="s">
        <v>20</v>
      </c>
      <c r="I4" s="11" t="s">
        <v>21</v>
      </c>
      <c r="J4" s="17" t="s">
        <v>22</v>
      </c>
      <c r="K4" s="11"/>
      <c r="L4" s="11"/>
      <c r="M4" s="11"/>
      <c r="N4" s="18" t="s">
        <v>23</v>
      </c>
      <c r="O4" s="19">
        <v>1.0</v>
      </c>
      <c r="P4" s="20" t="str">
        <f>COUNTIFS(R[7]C[-7]:R[846]C[-7],"2 - Major",R[7]C[-8]:R[846]C[-8],"Answered")</f>
        <v>#ERROR!</v>
      </c>
      <c r="Q4" s="19" t="str">
        <f>COUNTIFS(R[7]C[-8]:R[846]C[-8],"2 - Major",R[7]C[-9]:R[846]C[-9],"Re-test")</f>
        <v>#ERROR!</v>
      </c>
      <c r="R4" s="19" t="str">
        <f>COUNTIFS(R[7]C[-9]:R[846]C[-9],"2 - Major",R[7]C[-10]:R[846]C[-10],"Open")</f>
        <v>#ERROR!</v>
      </c>
      <c r="S4" s="19" t="str">
        <f>COUNTIFS(R[7]C[-10]:R[846]C[-10],"2 - Major",R[7]C[-11]:R[846]C[-11],"Fixed")</f>
        <v>#ERROR!</v>
      </c>
      <c r="T4" s="19" t="str">
        <f>COUNTIFS(R[7]C[-11]:R[846]C[-11],"2 - Major",R[7]C[-12]:R[846]C[-12],"Closed")</f>
        <v>#ERROR!</v>
      </c>
      <c r="U4" s="19" t="str">
        <f t="shared" si="1"/>
        <v>#ERROR!</v>
      </c>
      <c r="V4" s="8"/>
      <c r="W4" s="18" t="s">
        <v>21</v>
      </c>
      <c r="X4" s="11"/>
      <c r="Y4" s="11"/>
      <c r="Z4" s="11"/>
      <c r="AA4" s="11"/>
      <c r="AB4" s="11"/>
      <c r="AC4" s="11"/>
      <c r="AD4" s="19">
        <f t="shared" si="2"/>
        <v>0</v>
      </c>
      <c r="AE4" s="9"/>
    </row>
    <row r="5">
      <c r="A5" s="21" t="s">
        <v>24</v>
      </c>
      <c r="B5" s="14"/>
      <c r="C5" s="11"/>
      <c r="D5" s="11"/>
      <c r="E5" s="11"/>
      <c r="F5" s="11"/>
      <c r="G5" s="11"/>
      <c r="H5" s="17" t="s">
        <v>25</v>
      </c>
      <c r="I5" s="11" t="s">
        <v>26</v>
      </c>
      <c r="J5" s="17" t="s">
        <v>27</v>
      </c>
      <c r="K5" s="11"/>
      <c r="L5" s="11"/>
      <c r="M5" s="11"/>
      <c r="N5" s="18" t="s">
        <v>28</v>
      </c>
      <c r="O5" s="19" t="str">
        <f>COUNTIFS(R[6]C[-6]:R[845]C[-6],"3 - Minor",R[6]C[-7]:R[845]C[-7],"Raised")</f>
        <v>#ERROR!</v>
      </c>
      <c r="P5" s="20" t="str">
        <f>COUNTIFS(R[6]C[-7]:R[845]C[-7],"3 - Minor",R[6]C[-8]:R[845]C[-8],"Answered")</f>
        <v>#ERROR!</v>
      </c>
      <c r="Q5" s="20" t="str">
        <f>COUNTIFS(R[6]C[-8]:R[845]C[-8],"3 - Minor",R[6]C[-9]:R[845]C[-9],"Re-test")</f>
        <v>#ERROR!</v>
      </c>
      <c r="R5" s="20" t="str">
        <f>COUNTIFS(R[6]C[-9]:R[845]C[-9],"3 - Minor",R[6]C[-10]:R[845]C[-10],"Open")</f>
        <v>#ERROR!</v>
      </c>
      <c r="S5" s="20" t="str">
        <f>COUNTIFS(R[6]C[-10]:R[845]C[-10],"3 - Minor",R[6]C[-11]:R[845]C[-11],"Fixed")</f>
        <v>#ERROR!</v>
      </c>
      <c r="T5" s="20" t="str">
        <f>COUNTIFS(R[6]C[-11]:R[845]C[-11],"3 - Minor",R[6]C[-12]:R[845]C[-12],"Closed")</f>
        <v>#ERROR!</v>
      </c>
      <c r="U5" s="19" t="str">
        <f t="shared" si="1"/>
        <v>#ERROR!</v>
      </c>
      <c r="V5" s="8"/>
      <c r="W5" s="18" t="s">
        <v>26</v>
      </c>
      <c r="X5" s="11"/>
      <c r="Y5" s="11"/>
      <c r="Z5" s="11"/>
      <c r="AA5" s="11"/>
      <c r="AB5" s="11"/>
      <c r="AC5" s="11"/>
      <c r="AD5" s="19">
        <f t="shared" si="2"/>
        <v>0</v>
      </c>
      <c r="AE5" s="9"/>
    </row>
    <row r="6">
      <c r="A6" s="9"/>
      <c r="B6" s="8"/>
      <c r="C6" s="11"/>
      <c r="D6" s="11"/>
      <c r="E6" s="11"/>
      <c r="F6" s="11"/>
      <c r="G6" s="11"/>
      <c r="H6" s="11"/>
      <c r="I6" s="11"/>
      <c r="J6" s="17" t="s">
        <v>29</v>
      </c>
      <c r="K6" s="11"/>
      <c r="L6" s="11"/>
      <c r="M6" s="11"/>
      <c r="N6" s="18" t="s">
        <v>30</v>
      </c>
      <c r="O6" s="19" t="str">
        <f t="shared" ref="O6:U6" si="3">SUM(O3:O5)</f>
        <v>#ERROR!</v>
      </c>
      <c r="P6" s="19" t="str">
        <f t="shared" si="3"/>
        <v>#ERROR!</v>
      </c>
      <c r="Q6" s="19" t="str">
        <f t="shared" si="3"/>
        <v>#ERROR!</v>
      </c>
      <c r="R6" s="19" t="str">
        <f t="shared" si="3"/>
        <v>#ERROR!</v>
      </c>
      <c r="S6" s="19" t="str">
        <f t="shared" si="3"/>
        <v>#ERROR!</v>
      </c>
      <c r="T6" s="19" t="str">
        <f t="shared" si="3"/>
        <v>#ERROR!</v>
      </c>
      <c r="U6" s="19" t="str">
        <f t="shared" si="3"/>
        <v>#ERROR!</v>
      </c>
      <c r="V6" s="8"/>
      <c r="W6" s="18" t="s">
        <v>30</v>
      </c>
      <c r="X6" s="11"/>
      <c r="Y6" s="11"/>
      <c r="Z6" s="11"/>
      <c r="AA6" s="11"/>
      <c r="AB6" s="11"/>
      <c r="AC6" s="11"/>
      <c r="AD6" s="19">
        <f t="shared" si="2"/>
        <v>0</v>
      </c>
      <c r="AE6" s="9"/>
    </row>
    <row r="7">
      <c r="A7" s="22"/>
      <c r="B7" s="11"/>
      <c r="C7" s="11"/>
      <c r="D7" s="11"/>
      <c r="E7" s="11"/>
      <c r="F7" s="11"/>
      <c r="G7" s="11"/>
      <c r="H7" s="11"/>
      <c r="I7" s="11"/>
      <c r="J7" s="17" t="s">
        <v>13</v>
      </c>
      <c r="K7" s="11"/>
      <c r="L7" s="11"/>
      <c r="M7" s="11"/>
      <c r="N7" s="9"/>
      <c r="O7" s="9"/>
      <c r="P7" s="9" t="s">
        <v>31</v>
      </c>
      <c r="Q7" s="9"/>
      <c r="R7" s="9"/>
      <c r="S7" s="9"/>
      <c r="T7" s="9" t="s">
        <v>32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>
      <c r="A10" s="23" t="s">
        <v>33</v>
      </c>
      <c r="B10" s="24" t="s">
        <v>34</v>
      </c>
      <c r="C10" s="24" t="s">
        <v>35</v>
      </c>
      <c r="D10" s="24" t="s">
        <v>36</v>
      </c>
      <c r="E10" s="24" t="s">
        <v>37</v>
      </c>
      <c r="F10" s="24" t="s">
        <v>38</v>
      </c>
      <c r="G10" s="24" t="s">
        <v>39</v>
      </c>
      <c r="H10" s="24" t="s">
        <v>7</v>
      </c>
      <c r="I10" s="24" t="s">
        <v>2</v>
      </c>
      <c r="J10" s="24" t="s">
        <v>5</v>
      </c>
      <c r="K10" s="24" t="s">
        <v>40</v>
      </c>
      <c r="L10" s="24" t="s">
        <v>41</v>
      </c>
      <c r="M10" s="24" t="s">
        <v>42</v>
      </c>
      <c r="N10" s="24" t="s">
        <v>43</v>
      </c>
      <c r="O10" s="24" t="s">
        <v>44</v>
      </c>
      <c r="P10" s="24" t="s">
        <v>45</v>
      </c>
      <c r="Q10" s="24" t="s">
        <v>46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>
      <c r="A11" s="26" t="s">
        <v>47</v>
      </c>
      <c r="B11" s="27" t="s">
        <v>48</v>
      </c>
      <c r="C11" s="27" t="s">
        <v>49</v>
      </c>
      <c r="D11" s="28" t="s">
        <v>50</v>
      </c>
      <c r="E11" s="27" t="s">
        <v>51</v>
      </c>
      <c r="F11" s="27" t="s">
        <v>52</v>
      </c>
      <c r="G11" s="27" t="s">
        <v>53</v>
      </c>
      <c r="H11" s="29" t="s">
        <v>11</v>
      </c>
      <c r="I11" s="26" t="s">
        <v>54</v>
      </c>
      <c r="J11" s="26" t="s">
        <v>55</v>
      </c>
      <c r="K11" s="30" t="s">
        <v>56</v>
      </c>
      <c r="L11" s="26" t="s">
        <v>57</v>
      </c>
      <c r="M11" s="29" t="s">
        <v>58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>
      <c r="A12" s="32" t="s">
        <v>59</v>
      </c>
      <c r="B12" s="33" t="s">
        <v>60</v>
      </c>
      <c r="C12" s="33" t="s">
        <v>61</v>
      </c>
      <c r="D12" s="34" t="s">
        <v>62</v>
      </c>
      <c r="E12" s="33">
        <v>8123245.0</v>
      </c>
      <c r="F12" s="33" t="s">
        <v>63</v>
      </c>
      <c r="G12" s="33" t="s">
        <v>64</v>
      </c>
      <c r="H12" s="29" t="s">
        <v>11</v>
      </c>
      <c r="I12" s="26" t="s">
        <v>54</v>
      </c>
      <c r="J12" s="26" t="s">
        <v>55</v>
      </c>
      <c r="K12" s="35" t="s">
        <v>65</v>
      </c>
      <c r="L12" s="26" t="s">
        <v>66</v>
      </c>
      <c r="M12" s="29" t="s">
        <v>58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>
      <c r="A13" s="36" t="s">
        <v>67</v>
      </c>
      <c r="B13" s="37" t="s">
        <v>68</v>
      </c>
      <c r="C13" s="37" t="s">
        <v>69</v>
      </c>
      <c r="D13" s="38" t="s">
        <v>70</v>
      </c>
      <c r="E13" s="37">
        <v>2.0</v>
      </c>
      <c r="F13" s="37" t="s">
        <v>71</v>
      </c>
      <c r="G13" s="37" t="s">
        <v>72</v>
      </c>
      <c r="H13" s="29" t="s">
        <v>11</v>
      </c>
      <c r="I13" s="26" t="s">
        <v>54</v>
      </c>
      <c r="J13" s="26" t="s">
        <v>55</v>
      </c>
      <c r="K13" s="39" t="s">
        <v>73</v>
      </c>
      <c r="L13" s="26" t="s">
        <v>74</v>
      </c>
      <c r="M13" s="29" t="s">
        <v>58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36" t="s">
        <v>75</v>
      </c>
      <c r="B14" s="37" t="s">
        <v>68</v>
      </c>
      <c r="C14" s="37" t="s">
        <v>76</v>
      </c>
      <c r="D14" s="38" t="s">
        <v>77</v>
      </c>
      <c r="E14" s="36"/>
      <c r="F14" s="37" t="s">
        <v>78</v>
      </c>
      <c r="G14" s="37" t="s">
        <v>79</v>
      </c>
      <c r="H14" s="29" t="s">
        <v>11</v>
      </c>
      <c r="I14" s="26" t="s">
        <v>54</v>
      </c>
      <c r="J14" s="26" t="s">
        <v>55</v>
      </c>
      <c r="K14" s="39" t="s">
        <v>80</v>
      </c>
      <c r="L14" s="26" t="s">
        <v>81</v>
      </c>
      <c r="M14" s="29" t="s">
        <v>58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>
      <c r="A15" s="37" t="s">
        <v>82</v>
      </c>
      <c r="B15" s="37" t="s">
        <v>68</v>
      </c>
      <c r="C15" s="37" t="s">
        <v>83</v>
      </c>
      <c r="D15" s="38" t="s">
        <v>84</v>
      </c>
      <c r="E15" s="36"/>
      <c r="F15" s="37" t="s">
        <v>85</v>
      </c>
      <c r="G15" s="37" t="s">
        <v>86</v>
      </c>
      <c r="H15" s="29" t="s">
        <v>11</v>
      </c>
      <c r="I15" s="26" t="s">
        <v>54</v>
      </c>
      <c r="J15" s="29" t="s">
        <v>87</v>
      </c>
      <c r="K15" s="39" t="s">
        <v>88</v>
      </c>
      <c r="L15" s="26" t="s">
        <v>89</v>
      </c>
      <c r="M15" s="29" t="s">
        <v>58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>
      <c r="A20" s="25" t="s">
        <v>90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>
      <c r="A21" s="36" t="s">
        <v>91</v>
      </c>
      <c r="B21" s="37" t="s">
        <v>92</v>
      </c>
      <c r="C21" s="37" t="s">
        <v>93</v>
      </c>
      <c r="D21" s="37" t="s">
        <v>94</v>
      </c>
      <c r="E21" s="36"/>
      <c r="F21" s="37" t="s">
        <v>95</v>
      </c>
      <c r="G21" s="37" t="s">
        <v>96</v>
      </c>
      <c r="H21" s="29" t="s">
        <v>11</v>
      </c>
      <c r="I21" s="29" t="s">
        <v>97</v>
      </c>
      <c r="J21" s="29" t="s">
        <v>87</v>
      </c>
      <c r="K21" s="39" t="s">
        <v>98</v>
      </c>
      <c r="L21" s="3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4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</sheetData>
  <mergeCells count="10">
    <mergeCell ref="A3:B3"/>
    <mergeCell ref="A4:B4"/>
    <mergeCell ref="A5:B5"/>
    <mergeCell ref="A1:B1"/>
    <mergeCell ref="N1:N2"/>
    <mergeCell ref="O1:T1"/>
    <mergeCell ref="U1:U2"/>
    <mergeCell ref="W1:W2"/>
    <mergeCell ref="X1:AC1"/>
    <mergeCell ref="AD1:AD2"/>
  </mergeCells>
  <dataValidations>
    <dataValidation type="custom" allowBlank="1" showDropDown="1" sqref="N1 W1 N3:N6 W3:W6 N8:N10">
      <formula1>OR(NOT(ISERROR(DATEVALUE(N1))), AND(ISNUMBER(N1), LEFT(CELL("format", N1))="D"))</formula1>
    </dataValidation>
    <dataValidation type="list" allowBlank="1" showErrorMessage="1" sqref="H11:H15 H21">
      <formula1>"Open,In Progress Dev,In Progress Retest,Reopen,Closed,Ready for QA"</formula1>
    </dataValidation>
    <dataValidation type="list" allowBlank="1" showErrorMessage="1" sqref="J11:J15 J21">
      <formula1>"High,Medium,Low"</formula1>
    </dataValidation>
    <dataValidation type="list" allowBlank="1" showErrorMessage="1" sqref="I11:I15 I21">
      <formula1>"Critical,Major,Minor"</formula1>
    </dataValidation>
  </dataValidations>
  <hyperlinks>
    <hyperlink r:id="rId1" ref="D11"/>
    <hyperlink r:id="rId2" ref="K11"/>
    <hyperlink r:id="rId3" ref="D12"/>
    <hyperlink r:id="rId4" ref="K12"/>
    <hyperlink r:id="rId5" ref="D13"/>
    <hyperlink r:id="rId6" ref="K13"/>
    <hyperlink r:id="rId7" ref="D14"/>
    <hyperlink r:id="rId8" ref="K14"/>
    <hyperlink r:id="rId9" ref="D15"/>
    <hyperlink r:id="rId10" ref="K15"/>
    <hyperlink r:id="rId11" ref="K21"/>
  </hyperlinks>
  <drawing r:id="rId12"/>
</worksheet>
</file>