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  <fileRecoveryPr repairLoad="1"/>
</workbook>
</file>

<file path=xl/calcChain.xml><?xml version="1.0" encoding="utf-8"?>
<calcChain xmlns="http://schemas.openxmlformats.org/spreadsheetml/2006/main">
  <c r="B60" i="1" l="1"/>
  <c r="C60" i="1"/>
  <c r="C61" i="1" s="1"/>
  <c r="D60" i="1"/>
  <c r="D61" i="1" s="1"/>
  <c r="E60" i="1"/>
  <c r="F60" i="1"/>
  <c r="G60" i="1"/>
  <c r="G61" i="1" s="1"/>
  <c r="B61" i="1"/>
  <c r="E61" i="1"/>
  <c r="F61" i="1"/>
  <c r="B56" i="1"/>
  <c r="B52" i="1"/>
  <c r="B53" i="1"/>
  <c r="B54" i="1"/>
  <c r="B51" i="1"/>
  <c r="B47" i="1"/>
  <c r="B49" i="1" s="1"/>
  <c r="B48" i="1"/>
  <c r="B46" i="1"/>
  <c r="B41" i="1"/>
  <c r="B36" i="1"/>
  <c r="B42" i="1"/>
  <c r="G41" i="1"/>
  <c r="F41" i="1"/>
  <c r="E41" i="1"/>
  <c r="D41" i="1"/>
  <c r="C41" i="1"/>
  <c r="C42" i="1" l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39" i="1"/>
  <c r="C39" i="1"/>
  <c r="D39" i="1"/>
  <c r="E39" i="1"/>
  <c r="F39" i="1"/>
  <c r="G39" i="1"/>
  <c r="B38" i="1"/>
  <c r="C38" i="1"/>
  <c r="D38" i="1"/>
  <c r="E38" i="1"/>
  <c r="F38" i="1"/>
  <c r="G38" i="1"/>
  <c r="B37" i="1"/>
  <c r="C37" i="1"/>
  <c r="D37" i="1"/>
  <c r="E37" i="1"/>
  <c r="F37" i="1"/>
  <c r="G37" i="1"/>
  <c r="C36" i="1"/>
  <c r="D36" i="1"/>
  <c r="E36" i="1"/>
  <c r="F36" i="1"/>
  <c r="G36" i="1"/>
  <c r="G31" i="1"/>
  <c r="F31" i="1"/>
  <c r="E31" i="1"/>
  <c r="D31" i="1"/>
  <c r="C31" i="1"/>
  <c r="B31" i="1"/>
  <c r="G34" i="1"/>
  <c r="G33" i="1"/>
  <c r="G32" i="1"/>
  <c r="F34" i="1"/>
  <c r="F33" i="1"/>
  <c r="F32" i="1"/>
  <c r="E34" i="1"/>
  <c r="E33" i="1"/>
  <c r="E32" i="1"/>
  <c r="D34" i="1"/>
  <c r="D33" i="1"/>
  <c r="D32" i="1"/>
  <c r="C34" i="1"/>
  <c r="C33" i="1"/>
  <c r="C32" i="1"/>
  <c r="B32" i="1"/>
  <c r="B33" i="1"/>
  <c r="B34" i="1"/>
  <c r="V2" i="1" l="1"/>
  <c r="T2" i="1"/>
  <c r="AB2" i="1" s="1"/>
  <c r="R2" i="1"/>
  <c r="Z2" i="1" s="1"/>
  <c r="P3" i="1"/>
  <c r="X3" i="1"/>
  <c r="P4" i="1"/>
  <c r="X4" i="1" s="1"/>
  <c r="P2" i="1"/>
  <c r="X2" i="1" s="1"/>
  <c r="O2" i="1"/>
  <c r="AE2" i="1"/>
  <c r="V20" i="1" l="1"/>
  <c r="V14" i="1"/>
  <c r="V8" i="1"/>
  <c r="U8" i="1"/>
  <c r="S9" i="1"/>
  <c r="S10" i="1"/>
  <c r="R9" i="1"/>
  <c r="R10" i="1"/>
  <c r="P9" i="1"/>
  <c r="P10" i="1"/>
  <c r="T3" i="1"/>
  <c r="T4" i="1"/>
  <c r="R3" i="1"/>
  <c r="R4" i="1"/>
  <c r="T20" i="1"/>
  <c r="R20" i="1"/>
  <c r="P20" i="1"/>
  <c r="T14" i="1"/>
  <c r="R14" i="1"/>
  <c r="P14" i="1"/>
  <c r="T8" i="1"/>
  <c r="R8" i="1"/>
  <c r="P8" i="1"/>
  <c r="W2" i="1"/>
  <c r="T21" i="1"/>
  <c r="T22" i="1"/>
  <c r="R21" i="1"/>
  <c r="R22" i="1"/>
  <c r="P22" i="1"/>
  <c r="P21" i="1"/>
  <c r="T15" i="1"/>
  <c r="T16" i="1"/>
  <c r="R15" i="1"/>
  <c r="R16" i="1"/>
  <c r="P15" i="1"/>
  <c r="P16" i="1"/>
  <c r="T9" i="1"/>
  <c r="T10" i="1"/>
  <c r="C2" i="1"/>
  <c r="AK21" i="1"/>
  <c r="AK22" i="1"/>
  <c r="AI21" i="1"/>
  <c r="AI22" i="1"/>
  <c r="AG21" i="1"/>
  <c r="AG22" i="1"/>
  <c r="AE21" i="1"/>
  <c r="AE22" i="1"/>
  <c r="AK20" i="1"/>
  <c r="AI20" i="1"/>
  <c r="AG20" i="1"/>
  <c r="AE20" i="1"/>
  <c r="AK15" i="1"/>
  <c r="AK16" i="1"/>
  <c r="AI15" i="1"/>
  <c r="AI16" i="1"/>
  <c r="AG15" i="1"/>
  <c r="AG16" i="1"/>
  <c r="AE15" i="1"/>
  <c r="AE16" i="1"/>
  <c r="AK14" i="1"/>
  <c r="AI14" i="1"/>
  <c r="AG14" i="1"/>
  <c r="AE14" i="1"/>
  <c r="AE8" i="1"/>
  <c r="AK9" i="1"/>
  <c r="AK10" i="1"/>
  <c r="AI9" i="1"/>
  <c r="AI10" i="1"/>
  <c r="AG9" i="1"/>
  <c r="AG10" i="1"/>
  <c r="AE9" i="1"/>
  <c r="AE10" i="1"/>
  <c r="AK3" i="1"/>
  <c r="AK4" i="1"/>
  <c r="AI3" i="1"/>
  <c r="AI4" i="1"/>
  <c r="AG3" i="1"/>
  <c r="AG4" i="1"/>
  <c r="AK8" i="1"/>
  <c r="AI8" i="1"/>
  <c r="AG8" i="1"/>
  <c r="AK2" i="1"/>
  <c r="AI2" i="1"/>
  <c r="AG2" i="1"/>
  <c r="AE3" i="1"/>
  <c r="AE4" i="1"/>
  <c r="AC21" i="1"/>
  <c r="AC22" i="1"/>
  <c r="AA21" i="1"/>
  <c r="AA22" i="1"/>
  <c r="Y21" i="1"/>
  <c r="Y22" i="1"/>
  <c r="W21" i="1"/>
  <c r="W22" i="1"/>
  <c r="AC15" i="1"/>
  <c r="AC16" i="1"/>
  <c r="AA15" i="1"/>
  <c r="AA16" i="1"/>
  <c r="Y15" i="1"/>
  <c r="Y16" i="1"/>
  <c r="W15" i="1"/>
  <c r="W16" i="1"/>
  <c r="AC9" i="1"/>
  <c r="AC10" i="1"/>
  <c r="AA9" i="1"/>
  <c r="AA10" i="1"/>
  <c r="Y9" i="1"/>
  <c r="Y10" i="1"/>
  <c r="W9" i="1"/>
  <c r="W10" i="1"/>
  <c r="AC3" i="1"/>
  <c r="AC4" i="1"/>
  <c r="AA3" i="1"/>
  <c r="AA4" i="1"/>
  <c r="Y3" i="1"/>
  <c r="Y4" i="1"/>
  <c r="W3" i="1"/>
  <c r="W4" i="1"/>
  <c r="AC20" i="1"/>
  <c r="AA20" i="1"/>
  <c r="Y20" i="1"/>
  <c r="W20" i="1"/>
  <c r="AC14" i="1"/>
  <c r="AA14" i="1"/>
  <c r="Y14" i="1"/>
  <c r="W14" i="1"/>
  <c r="AC8" i="1"/>
  <c r="AA8" i="1"/>
  <c r="Y8" i="1"/>
  <c r="W8" i="1"/>
  <c r="AC2" i="1"/>
  <c r="AA2" i="1"/>
  <c r="Y2" i="1"/>
  <c r="U21" i="1"/>
  <c r="U22" i="1"/>
  <c r="S21" i="1"/>
  <c r="S22" i="1"/>
  <c r="Q21" i="1"/>
  <c r="Q22" i="1"/>
  <c r="O21" i="1"/>
  <c r="O22" i="1"/>
  <c r="U15" i="1"/>
  <c r="U16" i="1"/>
  <c r="S15" i="1"/>
  <c r="S16" i="1"/>
  <c r="Q15" i="1"/>
  <c r="Q16" i="1"/>
  <c r="O15" i="1"/>
  <c r="O16" i="1"/>
  <c r="U10" i="1"/>
  <c r="U9" i="1"/>
  <c r="Q9" i="1"/>
  <c r="Q10" i="1"/>
  <c r="O9" i="1"/>
  <c r="O10" i="1"/>
  <c r="U3" i="1"/>
  <c r="U4" i="1"/>
  <c r="S3" i="1"/>
  <c r="S4" i="1"/>
  <c r="Q3" i="1"/>
  <c r="Q4" i="1"/>
  <c r="O3" i="1"/>
  <c r="O4" i="1"/>
  <c r="U20" i="1"/>
  <c r="S20" i="1"/>
  <c r="Q20" i="1"/>
  <c r="O20" i="1"/>
  <c r="U14" i="1"/>
  <c r="S14" i="1"/>
  <c r="Q14" i="1"/>
  <c r="O14" i="1"/>
  <c r="S8" i="1"/>
  <c r="Q8" i="1"/>
  <c r="O8" i="1"/>
  <c r="U2" i="1"/>
  <c r="S2" i="1"/>
  <c r="Q2" i="1"/>
  <c r="M23" i="1"/>
  <c r="K23" i="1"/>
  <c r="I23" i="1"/>
  <c r="G23" i="1"/>
  <c r="E23" i="1"/>
  <c r="C23" i="1"/>
  <c r="M17" i="1"/>
  <c r="K17" i="1"/>
  <c r="I17" i="1"/>
  <c r="G17" i="1"/>
  <c r="E17" i="1"/>
  <c r="C17" i="1"/>
  <c r="M11" i="1"/>
  <c r="K11" i="1"/>
  <c r="I11" i="1"/>
  <c r="G11" i="1"/>
  <c r="E11" i="1"/>
  <c r="C11" i="1"/>
  <c r="M21" i="1"/>
  <c r="M22" i="1"/>
  <c r="K21" i="1"/>
  <c r="K22" i="1"/>
  <c r="I21" i="1"/>
  <c r="I22" i="1"/>
  <c r="G21" i="1"/>
  <c r="G22" i="1"/>
  <c r="E21" i="1"/>
  <c r="E22" i="1"/>
  <c r="C21" i="1"/>
  <c r="C22" i="1"/>
  <c r="M15" i="1"/>
  <c r="M16" i="1"/>
  <c r="K15" i="1"/>
  <c r="K16" i="1"/>
  <c r="I15" i="1"/>
  <c r="I16" i="1"/>
  <c r="G15" i="1"/>
  <c r="G16" i="1"/>
  <c r="E15" i="1"/>
  <c r="E16" i="1"/>
  <c r="C15" i="1"/>
  <c r="C16" i="1"/>
  <c r="M9" i="1"/>
  <c r="M10" i="1"/>
  <c r="K9" i="1"/>
  <c r="K10" i="1"/>
  <c r="I9" i="1"/>
  <c r="I10" i="1"/>
  <c r="G9" i="1"/>
  <c r="G10" i="1"/>
  <c r="E9" i="1"/>
  <c r="E10" i="1"/>
  <c r="C9" i="1"/>
  <c r="C10" i="1"/>
  <c r="M5" i="1"/>
  <c r="K5" i="1"/>
  <c r="I5" i="1"/>
  <c r="G5" i="1"/>
  <c r="E5" i="1"/>
  <c r="M3" i="1"/>
  <c r="M4" i="1"/>
  <c r="K3" i="1"/>
  <c r="K4" i="1"/>
  <c r="I3" i="1"/>
  <c r="I4" i="1"/>
  <c r="G3" i="1"/>
  <c r="G4" i="1"/>
  <c r="E3" i="1"/>
  <c r="E4" i="1"/>
  <c r="M20" i="1"/>
  <c r="K20" i="1"/>
  <c r="I20" i="1"/>
  <c r="G20" i="1"/>
  <c r="E20" i="1"/>
  <c r="C20" i="1"/>
  <c r="M14" i="1"/>
  <c r="K14" i="1"/>
  <c r="I14" i="1"/>
  <c r="G14" i="1"/>
  <c r="E14" i="1"/>
  <c r="C14" i="1"/>
  <c r="M8" i="1"/>
  <c r="K8" i="1"/>
  <c r="I8" i="1"/>
  <c r="G8" i="1"/>
  <c r="E8" i="1"/>
  <c r="C8" i="1"/>
  <c r="M2" i="1"/>
  <c r="K2" i="1"/>
  <c r="I2" i="1"/>
  <c r="G2" i="1"/>
  <c r="E2" i="1"/>
  <c r="C5" i="1"/>
  <c r="C3" i="1"/>
  <c r="C4" i="1"/>
  <c r="B5" i="1" l="1"/>
  <c r="D5" i="1"/>
  <c r="F5" i="1"/>
  <c r="B23" i="1"/>
  <c r="D23" i="1"/>
  <c r="B17" i="1"/>
  <c r="D17" i="1"/>
  <c r="B11" i="1"/>
  <c r="D11" i="1"/>
  <c r="F11" i="1"/>
  <c r="F17" i="1"/>
  <c r="F23" i="1"/>
  <c r="H23" i="1"/>
  <c r="H17" i="1"/>
  <c r="H11" i="1"/>
  <c r="H5" i="1"/>
  <c r="J5" i="1"/>
  <c r="J11" i="1"/>
  <c r="J17" i="1"/>
  <c r="J23" i="1"/>
  <c r="L23" i="1"/>
  <c r="L17" i="1"/>
  <c r="L11" i="1"/>
  <c r="L5" i="1"/>
</calcChain>
</file>

<file path=xl/sharedStrings.xml><?xml version="1.0" encoding="utf-8"?>
<sst xmlns="http://schemas.openxmlformats.org/spreadsheetml/2006/main" count="22" uniqueCount="21">
  <si>
    <t>Масса</t>
  </si>
  <si>
    <t>m1</t>
  </si>
  <si>
    <t>m2</t>
  </si>
  <si>
    <t>m3</t>
  </si>
  <si>
    <t>m4</t>
  </si>
  <si>
    <t>1 риска</t>
  </si>
  <si>
    <t>2 риска</t>
  </si>
  <si>
    <t>3 риска</t>
  </si>
  <si>
    <t>4 риска</t>
  </si>
  <si>
    <t>5 риска</t>
  </si>
  <si>
    <t>6 риска</t>
  </si>
  <si>
    <t>средзнач</t>
  </si>
  <si>
    <t>средняя ошибка среднего значения</t>
  </si>
  <si>
    <t>ускорение м/с^2</t>
  </si>
  <si>
    <t>угловое ускорение рад/с^2</t>
  </si>
  <si>
    <t>момент силы</t>
  </si>
  <si>
    <t>ускор</t>
  </si>
  <si>
    <t>погрешность</t>
  </si>
  <si>
    <t>R, mm</t>
  </si>
  <si>
    <t>R^2, mm^2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</si>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</sst>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tabSelected="1" topLeftCell="A34" workbookViewId="0">
      <selection activeCell="B60" sqref="B60:G62"/>
    </sheetView>
  </sheetViews>
  <sheetFormatPr defaultRowHeight="15" x14ac:dyDescent="0.25"/>
  <cols>
    <col min="2" max="2" width="10.5703125" bestFit="1" customWidth="1"/>
    <col min="3" max="4" width="9.5703125" bestFit="1" customWidth="1"/>
    <col min="5" max="5" width="8.28515625" customWidth="1"/>
    <col min="6" max="7" width="9.5703125" bestFit="1" customWidth="1"/>
  </cols>
  <sheetData>
    <row r="1" spans="1:37" x14ac:dyDescent="0.25">
      <c r="A1" t="s">
        <v>0</v>
      </c>
      <c r="B1" t="s">
        <v>5</v>
      </c>
      <c r="D1" t="s">
        <v>6</v>
      </c>
      <c r="F1" t="s">
        <v>7</v>
      </c>
      <c r="H1" t="s">
        <v>8</v>
      </c>
      <c r="J1" t="s">
        <v>9</v>
      </c>
      <c r="L1" t="s">
        <v>10</v>
      </c>
      <c r="O1" s="14" t="s">
        <v>13</v>
      </c>
      <c r="P1" s="15"/>
      <c r="Q1" s="15"/>
      <c r="R1" s="15"/>
      <c r="S1" s="15"/>
      <c r="T1" s="15"/>
      <c r="U1" s="15"/>
      <c r="V1" s="16"/>
      <c r="W1" s="6" t="s">
        <v>14</v>
      </c>
      <c r="X1" s="6"/>
      <c r="Y1" s="6"/>
      <c r="Z1" s="6"/>
      <c r="AA1" s="6"/>
      <c r="AB1" s="6"/>
      <c r="AC1" s="7"/>
      <c r="AE1" s="5" t="s">
        <v>15</v>
      </c>
      <c r="AF1" s="6"/>
      <c r="AG1" s="6"/>
      <c r="AH1" s="6"/>
      <c r="AI1" s="6"/>
      <c r="AJ1" s="6"/>
      <c r="AK1" s="7"/>
    </row>
    <row r="2" spans="1:37" x14ac:dyDescent="0.25">
      <c r="B2">
        <v>5.34</v>
      </c>
      <c r="C2">
        <f>(B2-B$5)^2</f>
        <v>0.11787777777777743</v>
      </c>
      <c r="D2">
        <v>5.22</v>
      </c>
      <c r="E2">
        <f>(D2-D$5)^2</f>
        <v>4.0000000000001845E-4</v>
      </c>
      <c r="F2">
        <v>5.94</v>
      </c>
      <c r="G2">
        <f>(F2-F$5)^2</f>
        <v>1.8777777777777491E-3</v>
      </c>
      <c r="H2">
        <v>6.94</v>
      </c>
      <c r="I2">
        <f>(H2-H$5)^2</f>
        <v>4.2711111111111248E-2</v>
      </c>
      <c r="J2">
        <v>8.0299999999999994</v>
      </c>
      <c r="K2">
        <f>(J2-J$5)^2</f>
        <v>5.7600000000000103E-2</v>
      </c>
      <c r="L2">
        <v>9.2899999999999991</v>
      </c>
      <c r="M2">
        <f>(L2-L$5)^2</f>
        <v>5.4444444444444885E-4</v>
      </c>
      <c r="O2" s="17">
        <f>2*0.7/((B2)^2)</f>
        <v>4.9095933453969051E-2</v>
      </c>
      <c r="P2" s="9">
        <f>2*B2*SQRT(C2)</f>
        <v>3.6667999999999945</v>
      </c>
      <c r="Q2" s="9">
        <f>2*0.7/((D2)^2)</f>
        <v>5.1379163547217457E-2</v>
      </c>
      <c r="R2" s="9">
        <f>2*D2*SQRT(E2)</f>
        <v>0.20880000000000482</v>
      </c>
      <c r="S2" s="9">
        <f>2*0.7/((F2)^2)</f>
        <v>3.9678490856942028E-2</v>
      </c>
      <c r="T2" s="9">
        <f>2*F2*SQRT(G2)</f>
        <v>0.51479999999999615</v>
      </c>
      <c r="U2" s="9">
        <f>2*0.7/((H2)^2)</f>
        <v>2.9067594615020467E-2</v>
      </c>
      <c r="V2" s="9">
        <f>2*H2*SQRT(I2)</f>
        <v>2.868533333333338</v>
      </c>
      <c r="W2" s="9">
        <f>(2*O2)/0.046</f>
        <v>2.1346058023464805</v>
      </c>
      <c r="X2" s="9">
        <f>2*O2*P2</f>
        <v>0.36004993757802689</v>
      </c>
      <c r="Y2" s="9">
        <f>(2*Q2)/0.046</f>
        <v>2.2338766759659765</v>
      </c>
      <c r="Z2" s="9">
        <f>2*Q2*R2</f>
        <v>2.1455938697318506E-2</v>
      </c>
      <c r="AA2" s="9">
        <f>(2*S2)/0.046</f>
        <v>1.7251517763887838</v>
      </c>
      <c r="AB2" s="9">
        <f>2*S2*T2</f>
        <v>4.0852974186307206E-2</v>
      </c>
      <c r="AC2" s="10">
        <f>(2*U2)/0.046</f>
        <v>1.263808461522629</v>
      </c>
      <c r="AE2" s="8">
        <f>(0.047 + $A$5 * 0.22) * (9.8 - O2) * 0.7 / 2</f>
        <v>0.91122198501872664</v>
      </c>
      <c r="AF2" s="9"/>
      <c r="AG2" s="9">
        <f>(0.047 + $A$5 * 0.22) * (9.8 - Q2) * 0.7 / 2</f>
        <v>0.9110086171665126</v>
      </c>
      <c r="AH2" s="9"/>
      <c r="AI2" s="9">
        <f>(0.047 + $A$5 * 0.22) * (9.8 - S2) * 0.7 / 2</f>
        <v>0.91210204502941883</v>
      </c>
      <c r="AJ2" s="9"/>
      <c r="AK2" s="10">
        <f>(0.047 + $A$5 * 0.22) * (9.8 - U2) * 0.7 / 2</f>
        <v>0.91309363328322646</v>
      </c>
    </row>
    <row r="3" spans="1:37" x14ac:dyDescent="0.25">
      <c r="B3">
        <v>4.71</v>
      </c>
      <c r="C3">
        <f>(B3-B$5)^2</f>
        <v>8.2177777777778002E-2</v>
      </c>
      <c r="D3">
        <v>5.16</v>
      </c>
      <c r="E3">
        <f>(D3-D$5)^2</f>
        <v>1.5999999999999318E-3</v>
      </c>
      <c r="F3">
        <v>5.79</v>
      </c>
      <c r="G3">
        <f>(F3-F$5)^2</f>
        <v>1.1377777777777924E-2</v>
      </c>
      <c r="H3">
        <v>7.47</v>
      </c>
      <c r="I3">
        <f>(H3-H$5)^2</f>
        <v>0.10454444444444382</v>
      </c>
      <c r="J3">
        <v>7.87</v>
      </c>
      <c r="K3">
        <f>(J3-J$5)^2</f>
        <v>6.4000000000001538E-3</v>
      </c>
      <c r="L3">
        <v>9.43</v>
      </c>
      <c r="M3">
        <f>(L3-L$5)^2</f>
        <v>1.3611111111111221E-2</v>
      </c>
      <c r="O3" s="17">
        <f>2*0.7/((B3)^2)</f>
        <v>6.3108262223844996E-2</v>
      </c>
      <c r="P3" s="9">
        <f>2*B3*SQRT(C3)</f>
        <v>2.7004000000000037</v>
      </c>
      <c r="Q3" s="9">
        <f>2*0.7/((D3)^2)</f>
        <v>5.258097470103959E-2</v>
      </c>
      <c r="R3" s="9">
        <f>2*E3*D3</f>
        <v>1.6511999999999298E-2</v>
      </c>
      <c r="S3" s="9">
        <f>2*0.7/((F3)^2)</f>
        <v>4.1761001786774291E-2</v>
      </c>
      <c r="T3" s="9">
        <f>2*G3*F3</f>
        <v>0.13175466666666835</v>
      </c>
      <c r="U3" s="9">
        <f>2*0.7/((H3)^2)</f>
        <v>2.5089201070233633E-2</v>
      </c>
      <c r="V3" s="18"/>
      <c r="W3" s="9">
        <f>(2*O3)/0.046</f>
        <v>2.7438374879932605</v>
      </c>
      <c r="X3" s="9">
        <f>2*O3*P3</f>
        <v>0.3408351026185425</v>
      </c>
      <c r="Y3" s="9">
        <f>(2*Q3)/0.046</f>
        <v>2.2861293348278084</v>
      </c>
      <c r="Z3" s="9"/>
      <c r="AA3" s="9">
        <f>(2*S3)/0.046</f>
        <v>1.8156957298597518</v>
      </c>
      <c r="AB3" s="9"/>
      <c r="AC3" s="10">
        <f>(2*U3)/0.046</f>
        <v>1.0908348291405927</v>
      </c>
      <c r="AE3" s="8">
        <f>(0.047 + $A$5 * 0.22) * (9.8 - O3) * 0.7 / 2</f>
        <v>0.90991253289518192</v>
      </c>
      <c r="AF3" s="9"/>
      <c r="AG3" s="9">
        <f>(0.047 + $A$5 * 0.22) * (9.8 - Q3) * 0.7 / 2</f>
        <v>0.91089630791418785</v>
      </c>
      <c r="AH3" s="9"/>
      <c r="AI3" s="9">
        <f>(0.047 + $A$5 * 0.22) * (9.8 - S3) * 0.7 / 2</f>
        <v>0.91190743438302602</v>
      </c>
      <c r="AJ3" s="9"/>
      <c r="AK3" s="10">
        <f>(0.047 + $A$5 * 0.22) * (9.8 - U3) * 0.7 / 2</f>
        <v>0.91346541415998672</v>
      </c>
    </row>
    <row r="4" spans="1:37" x14ac:dyDescent="0.25">
      <c r="A4" t="s">
        <v>1</v>
      </c>
      <c r="B4">
        <v>4.9400000000000004</v>
      </c>
      <c r="C4">
        <f>(B4-B$5)^2</f>
        <v>3.2111111111111086E-3</v>
      </c>
      <c r="D4">
        <v>5.22</v>
      </c>
      <c r="E4">
        <f>(D4-D$5)^2</f>
        <v>4.0000000000001845E-4</v>
      </c>
      <c r="F4">
        <v>5.96</v>
      </c>
      <c r="G4">
        <f>(F4-F$5)^2</f>
        <v>4.0111111111110148E-3</v>
      </c>
      <c r="H4">
        <v>7.03</v>
      </c>
      <c r="I4">
        <f>(H4-H$5)^2</f>
        <v>1.3611111111111221E-2</v>
      </c>
      <c r="J4">
        <v>7.47</v>
      </c>
      <c r="K4">
        <f>(J4-J$5)^2</f>
        <v>0.10239999999999962</v>
      </c>
      <c r="L4">
        <v>9.2200000000000006</v>
      </c>
      <c r="M4">
        <f>(L4-L$5)^2</f>
        <v>8.7111111111108502E-3</v>
      </c>
      <c r="O4" s="17">
        <f>2*0.7/((B4)^2)</f>
        <v>5.7368584962874315E-2</v>
      </c>
      <c r="P4" s="9">
        <f>2*B4*SQRT(C4)</f>
        <v>0.55986666666666651</v>
      </c>
      <c r="Q4" s="9">
        <f>2*0.7/((D4)^2)</f>
        <v>5.1379163547217457E-2</v>
      </c>
      <c r="R4" s="9">
        <f>2*E4*D4</f>
        <v>4.1760000000001926E-3</v>
      </c>
      <c r="S4" s="9">
        <f>2*0.7/((F4)^2)</f>
        <v>3.9412639070312144E-2</v>
      </c>
      <c r="T4" s="9">
        <f>2*G4*F4</f>
        <v>4.7812444444443297E-2</v>
      </c>
      <c r="U4" s="9">
        <f>2*0.7/((H4)^2)</f>
        <v>2.8328096007964237E-2</v>
      </c>
      <c r="V4" s="18"/>
      <c r="W4" s="9">
        <f>(2*O4)/0.046</f>
        <v>2.4942863027336659</v>
      </c>
      <c r="X4" s="9">
        <f>2*O4*P4</f>
        <v>6.4237516869095776E-2</v>
      </c>
      <c r="Y4" s="9">
        <f>(2*Q4)/0.046</f>
        <v>2.2338766759659765</v>
      </c>
      <c r="Z4" s="9"/>
      <c r="AA4" s="9">
        <f>(2*S4)/0.046</f>
        <v>1.7135930030570499</v>
      </c>
      <c r="AB4" s="9"/>
      <c r="AC4" s="10">
        <f>(2*U4)/0.046</f>
        <v>1.2316563481723581</v>
      </c>
      <c r="AE4" s="8">
        <f>(0.047 + $A$5 * 0.22) * (9.8 - O4) * 0.7 / 2</f>
        <v>0.9104489057352193</v>
      </c>
      <c r="AF4" s="9"/>
      <c r="AG4" s="9">
        <f>(0.047 + $A$5 * 0.22) * (9.8 - Q4) * 0.7 / 2</f>
        <v>0.9110086171665126</v>
      </c>
      <c r="AH4" s="9"/>
      <c r="AI4" s="9">
        <f>(0.047 + $A$5 * 0.22) * (9.8 - S4) * 0.7 / 2</f>
        <v>0.91212688887887938</v>
      </c>
      <c r="AJ4" s="9"/>
      <c r="AK4" s="10">
        <f>(0.047 + $A$5 * 0.22) * (9.8 - U4) * 0.7 / 2</f>
        <v>0.9131627394280557</v>
      </c>
    </row>
    <row r="5" spans="1:37" x14ac:dyDescent="0.25">
      <c r="A5">
        <v>1</v>
      </c>
      <c r="B5" s="2">
        <f>AVERAGE(B2:B4)</f>
        <v>4.996666666666667</v>
      </c>
      <c r="C5" s="4">
        <f>SQRT(SUM(C2:C4))/3</f>
        <v>0.1502836823650032</v>
      </c>
      <c r="D5" s="3">
        <f>AVERAGE(D2:D4)</f>
        <v>5.1999999999999993</v>
      </c>
      <c r="E5" s="4">
        <f>SQRT(SUM(E2:E4))/3</f>
        <v>1.6329931618554411E-2</v>
      </c>
      <c r="F5" s="3">
        <f>AVERAGE(F2:F4)</f>
        <v>5.8966666666666674</v>
      </c>
      <c r="G5" s="4">
        <f>SQRT(SUM(G2:G4))/3</f>
        <v>4.3800896320948968E-2</v>
      </c>
      <c r="H5" s="3">
        <f>AVERAGE(H2:H4)</f>
        <v>7.1466666666666674</v>
      </c>
      <c r="I5" s="4">
        <f>SQRT(SUM(I2:I4))/3</f>
        <v>0.13369395675973553</v>
      </c>
      <c r="J5" s="3">
        <f>AVERAGE(J2:J4)</f>
        <v>7.7899999999999991</v>
      </c>
      <c r="K5" s="4">
        <f>SQRT(SUM(K2:K4))/3</f>
        <v>0.13597385369580756</v>
      </c>
      <c r="L5" s="3">
        <f>AVERAGE(L2:L4)</f>
        <v>9.3133333333333326</v>
      </c>
      <c r="M5" s="4">
        <f>SQRT(SUM(M2:M4))/3</f>
        <v>5.0405760987616531E-2</v>
      </c>
      <c r="O5" s="17" t="s">
        <v>16</v>
      </c>
      <c r="P5" s="9" t="s">
        <v>17</v>
      </c>
      <c r="Q5" s="9"/>
      <c r="R5" s="9"/>
      <c r="S5" s="9"/>
      <c r="T5" s="9"/>
      <c r="U5" s="9"/>
      <c r="V5" s="18"/>
      <c r="W5" s="9"/>
      <c r="X5" s="9"/>
      <c r="Y5" s="9"/>
      <c r="Z5" s="9"/>
      <c r="AA5" s="9"/>
      <c r="AB5" s="9"/>
      <c r="AC5" s="10"/>
      <c r="AE5" s="8"/>
      <c r="AF5" s="9"/>
      <c r="AG5" s="9"/>
      <c r="AH5" s="9"/>
      <c r="AI5" s="9"/>
      <c r="AJ5" s="9"/>
      <c r="AK5" s="10"/>
    </row>
    <row r="6" spans="1:37" x14ac:dyDescent="0.25">
      <c r="O6" s="17"/>
      <c r="P6" s="9"/>
      <c r="Q6" s="9"/>
      <c r="R6" s="9"/>
      <c r="S6" s="9"/>
      <c r="T6" s="9"/>
      <c r="U6" s="9"/>
      <c r="V6" s="18"/>
      <c r="W6" s="9"/>
      <c r="X6" s="9"/>
      <c r="Y6" s="9"/>
      <c r="Z6" s="9"/>
      <c r="AA6" s="9"/>
      <c r="AB6" s="9"/>
      <c r="AC6" s="10"/>
      <c r="AE6" s="8"/>
      <c r="AF6" s="9"/>
      <c r="AG6" s="9"/>
      <c r="AH6" s="9"/>
      <c r="AI6" s="9"/>
      <c r="AJ6" s="9"/>
      <c r="AK6" s="10"/>
    </row>
    <row r="7" spans="1:37" x14ac:dyDescent="0.25">
      <c r="O7" s="17"/>
      <c r="P7" s="9"/>
      <c r="Q7" s="9"/>
      <c r="R7" s="9"/>
      <c r="S7" s="9"/>
      <c r="T7" s="9"/>
      <c r="U7" s="9"/>
      <c r="V7" s="18"/>
      <c r="W7" s="9"/>
      <c r="X7" s="9"/>
      <c r="Y7" s="9"/>
      <c r="Z7" s="9"/>
      <c r="AA7" s="9"/>
      <c r="AB7" s="9"/>
      <c r="AC7" s="10"/>
      <c r="AE7" s="8"/>
      <c r="AF7" s="9"/>
      <c r="AG7" s="9"/>
      <c r="AH7" s="9"/>
      <c r="AI7" s="9"/>
      <c r="AJ7" s="9"/>
      <c r="AK7" s="10"/>
    </row>
    <row r="8" spans="1:37" x14ac:dyDescent="0.25">
      <c r="A8" t="s">
        <v>2</v>
      </c>
      <c r="B8">
        <v>3.46</v>
      </c>
      <c r="C8">
        <f>(B8-B$11)^2</f>
        <v>7.5111111111111498E-3</v>
      </c>
      <c r="D8">
        <v>3.75</v>
      </c>
      <c r="E8" s="1">
        <f>(D8-D$11)^2</f>
        <v>0</v>
      </c>
      <c r="F8">
        <v>4.1900000000000004</v>
      </c>
      <c r="G8">
        <f>(F8-F$11)^2</f>
        <v>9.9999999999999291E-3</v>
      </c>
      <c r="H8">
        <v>5.03</v>
      </c>
      <c r="I8">
        <f>(H8-H$11)^2</f>
        <v>1.3611111111111221E-2</v>
      </c>
      <c r="J8">
        <v>5.66</v>
      </c>
      <c r="K8">
        <f>(J8-J$11)^2</f>
        <v>9.0000000000001494E-4</v>
      </c>
      <c r="L8">
        <v>6.64</v>
      </c>
      <c r="M8">
        <f>(L8-L$11)^2</f>
        <v>3.8677777777777644E-2</v>
      </c>
      <c r="O8" s="17">
        <f>2*0.7/((B8)^2)</f>
        <v>0.11694343279093854</v>
      </c>
      <c r="P8" s="9">
        <f>2*C8*B8</f>
        <v>5.1976888888889156E-2</v>
      </c>
      <c r="Q8" s="9">
        <f>2*0.7/((D8)^2)</f>
        <v>9.955555555555555E-2</v>
      </c>
      <c r="R8" s="9">
        <f>2*E8*D8</f>
        <v>0</v>
      </c>
      <c r="S8" s="9">
        <f>2*0.7/((F8)^2)</f>
        <v>7.9744362358382531E-2</v>
      </c>
      <c r="T8" s="9">
        <f>2*G8*F8</f>
        <v>8.3799999999999417E-2</v>
      </c>
      <c r="U8" s="9">
        <f>2*0.7/((H8)^2)</f>
        <v>5.5333999976285422E-2</v>
      </c>
      <c r="V8" s="18">
        <f>2*I8*H8</f>
        <v>0.1369277777777789</v>
      </c>
      <c r="W8" s="9">
        <f>(2*O8)/0.046</f>
        <v>5.0844970778668932</v>
      </c>
      <c r="X8" s="9"/>
      <c r="Y8" s="9">
        <f>(2*Q8)/0.046</f>
        <v>4.3285024154589369</v>
      </c>
      <c r="Z8" s="9"/>
      <c r="AA8" s="9">
        <f>(2*S8)/0.046</f>
        <v>3.4671461894948927</v>
      </c>
      <c r="AB8" s="9"/>
      <c r="AC8" s="10">
        <f>(2*U8)/0.046</f>
        <v>2.4058260859254532</v>
      </c>
      <c r="AE8" s="8">
        <f>(0.047 + $A$11 * 0.22) * (9.8 - O8) * 0.7 / 2</f>
        <v>1.6504769918807847</v>
      </c>
      <c r="AF8" s="9"/>
      <c r="AG8" s="9">
        <f>(0.047 + $A$11 * 0.22) * (9.8 - Q8) * 0.7 / 2</f>
        <v>1.6534407555555555</v>
      </c>
      <c r="AH8" s="9"/>
      <c r="AI8" s="9">
        <f>(0.047 + $A$11 * 0.22) * (9.8 - S8) * 0.7 / 2</f>
        <v>1.6568175734360135</v>
      </c>
      <c r="AJ8" s="9"/>
      <c r="AK8" s="10">
        <f>(0.047 + $A$11 * 0.22) * (9.8 - U8) * 0.7 / 2</f>
        <v>1.660978319704042</v>
      </c>
    </row>
    <row r="9" spans="1:37" x14ac:dyDescent="0.25">
      <c r="B9">
        <v>3.62</v>
      </c>
      <c r="C9">
        <f>(B9-B$11)^2</f>
        <v>5.3777777777777652E-3</v>
      </c>
      <c r="D9">
        <v>3.75</v>
      </c>
      <c r="E9" s="1">
        <f>(D9-D$11)^2</f>
        <v>0</v>
      </c>
      <c r="F9">
        <v>4.4000000000000004</v>
      </c>
      <c r="G9">
        <f>(F9-F$11)^2</f>
        <v>1.2100000000000071E-2</v>
      </c>
      <c r="H9">
        <v>5.41</v>
      </c>
      <c r="I9">
        <f>(H9-H$11)^2</f>
        <v>6.9344444444444139E-2</v>
      </c>
      <c r="J9">
        <v>5.75</v>
      </c>
      <c r="K9">
        <f>(J9-J$11)^2</f>
        <v>3.5999999999999531E-3</v>
      </c>
      <c r="L9">
        <v>6.9</v>
      </c>
      <c r="M9">
        <f>(L9-L$11)^2</f>
        <v>4.0111111111112404E-3</v>
      </c>
      <c r="O9" s="17">
        <f>2*0.7/((B9)^2)</f>
        <v>0.10683434571594273</v>
      </c>
      <c r="P9" s="9">
        <f>2*C9*B9</f>
        <v>3.8935111111111018E-2</v>
      </c>
      <c r="Q9" s="9">
        <f>2*0.7/((D9)^2)</f>
        <v>9.955555555555555E-2</v>
      </c>
      <c r="R9" s="9">
        <f>2*E9*D9</f>
        <v>0</v>
      </c>
      <c r="S9" s="9">
        <f>2*0.7/((F9)^2)</f>
        <v>7.2314049586776841E-2</v>
      </c>
      <c r="T9" s="9">
        <f>2*G9*S9</f>
        <v>1.7500000000000098E-3</v>
      </c>
      <c r="U9" s="9">
        <f>2*0.7/((H9)^2)</f>
        <v>4.7833648238184229E-2</v>
      </c>
      <c r="V9" s="18"/>
      <c r="W9" s="9">
        <f>(2*O9)/0.046</f>
        <v>4.6449715528670756</v>
      </c>
      <c r="X9" s="9"/>
      <c r="Y9" s="9">
        <f>(2*Q9)/0.046</f>
        <v>4.3285024154589369</v>
      </c>
      <c r="Z9" s="9"/>
      <c r="AA9" s="9">
        <f>(2*S9)/0.046</f>
        <v>3.1440891124685582</v>
      </c>
      <c r="AB9" s="9"/>
      <c r="AC9" s="10">
        <f>(2*U9)/0.046</f>
        <v>2.0797238364427928</v>
      </c>
      <c r="AE9" s="8">
        <f>(0.047 + $A$11 * 0.22) * (9.8 - O9) * 0.7 / 2</f>
        <v>1.6522000857727177</v>
      </c>
      <c r="AF9" s="9"/>
      <c r="AG9" s="9">
        <f>(0.047 + $A$11 * 0.22) * (9.8 - Q9) * 0.7 / 2</f>
        <v>1.6534407555555555</v>
      </c>
      <c r="AH9" s="9"/>
      <c r="AI9" s="9">
        <f>(0.047 + $A$11 * 0.22) * (9.8 - S9) * 0.7 / 2</f>
        <v>1.658084070247934</v>
      </c>
      <c r="AJ9" s="9"/>
      <c r="AK9" s="10">
        <f>(0.047 + $A$11 * 0.22) * (9.8 - U9) * 0.7 / 2</f>
        <v>1.6622567546578018</v>
      </c>
    </row>
    <row r="10" spans="1:37" x14ac:dyDescent="0.25">
      <c r="B10">
        <v>3.56</v>
      </c>
      <c r="C10">
        <f>(B10-B$11)^2</f>
        <v>1.7777777777777415E-4</v>
      </c>
      <c r="D10">
        <v>3.75</v>
      </c>
      <c r="E10" s="1">
        <f>(D10-D$11)^2</f>
        <v>0</v>
      </c>
      <c r="F10">
        <v>4.28</v>
      </c>
      <c r="G10">
        <f>(F10-F$11)^2</f>
        <v>9.9999999999995736E-5</v>
      </c>
      <c r="H10">
        <v>5</v>
      </c>
      <c r="I10">
        <f>(H10-H$11)^2</f>
        <v>2.1511111111111324E-2</v>
      </c>
      <c r="J10">
        <v>5.66</v>
      </c>
      <c r="K10">
        <f>(J10-J$11)^2</f>
        <v>9.0000000000001494E-4</v>
      </c>
      <c r="L10">
        <v>6.97</v>
      </c>
      <c r="M10">
        <f>(L10-L$11)^2</f>
        <v>1.7777777777777889E-2</v>
      </c>
      <c r="O10" s="17">
        <f>2*0.7/((B10)^2)</f>
        <v>0.11046585027143037</v>
      </c>
      <c r="P10" s="9">
        <f>2*C10*B10</f>
        <v>1.265777777777752E-3</v>
      </c>
      <c r="Q10" s="9">
        <f>2*0.7/((D10)^2)</f>
        <v>9.955555555555555E-2</v>
      </c>
      <c r="R10" s="9">
        <f>2*E10*D10</f>
        <v>0</v>
      </c>
      <c r="S10" s="9">
        <f>2*0.7/((F10)^2)</f>
        <v>7.6425888723906016E-2</v>
      </c>
      <c r="T10" s="9">
        <f>2*G10*S10</f>
        <v>1.5285177744780551E-5</v>
      </c>
      <c r="U10" s="9">
        <f>2*0.7/((H10)^2)</f>
        <v>5.5999999999999994E-2</v>
      </c>
      <c r="V10" s="18"/>
      <c r="W10" s="9">
        <f>(2*O10)/0.046</f>
        <v>4.8028630552795812</v>
      </c>
      <c r="X10" s="9"/>
      <c r="Y10" s="9">
        <f>(2*Q10)/0.046</f>
        <v>4.3285024154589369</v>
      </c>
      <c r="Z10" s="9"/>
      <c r="AA10" s="9">
        <f>(2*S10)/0.046</f>
        <v>3.3228647271263485</v>
      </c>
      <c r="AB10" s="9"/>
      <c r="AC10" s="10">
        <f>(2*U10)/0.046</f>
        <v>2.4347826086956519</v>
      </c>
      <c r="AE10" s="8">
        <f>(0.047 + $A$11 * 0.22) * (9.8 - O10) * 0.7 / 2</f>
        <v>1.6515810958212347</v>
      </c>
      <c r="AF10" s="9"/>
      <c r="AG10" s="9">
        <f>(0.047 + $A$11 * 0.22) * (9.8 - Q10) * 0.7 / 2</f>
        <v>1.6534407555555555</v>
      </c>
      <c r="AH10" s="9"/>
      <c r="AI10" s="9">
        <f>(0.047 + $A$11 * 0.22) * (9.8 - S10) * 0.7 / 2</f>
        <v>1.6573832072670101</v>
      </c>
      <c r="AJ10" s="9"/>
      <c r="AK10" s="10">
        <f>(0.047 + $A$11 * 0.22) * (9.8 - U10) * 0.7 / 2</f>
        <v>1.6608648000000001</v>
      </c>
    </row>
    <row r="11" spans="1:37" x14ac:dyDescent="0.25">
      <c r="A11">
        <v>2</v>
      </c>
      <c r="B11" s="3">
        <f>AVERAGE(B8:B10)</f>
        <v>3.5466666666666669</v>
      </c>
      <c r="C11" s="4">
        <f>SQRT(SUM(C8:C10))/3</f>
        <v>3.8103173776627246E-2</v>
      </c>
      <c r="D11" s="3">
        <f>AVERAGE(D8:D10)</f>
        <v>3.75</v>
      </c>
      <c r="E11" s="4">
        <f>SQRT(SUM(E8:E10))/3</f>
        <v>0</v>
      </c>
      <c r="F11" s="3">
        <f>AVERAGE(F8:F10)</f>
        <v>4.29</v>
      </c>
      <c r="G11" s="4">
        <f>SQRT(SUM(G8:G10))/3</f>
        <v>4.9665548085837792E-2</v>
      </c>
      <c r="H11" s="3">
        <f>AVERAGE(H8:H10)</f>
        <v>5.1466666666666674</v>
      </c>
      <c r="I11" s="4">
        <f>SQRT(SUM(I8:I10))/3</f>
        <v>0.10773767868024357</v>
      </c>
      <c r="J11" s="3">
        <f>AVERAGE(J8:J10)</f>
        <v>5.69</v>
      </c>
      <c r="K11" s="4">
        <f>SQRT(SUM(K8:K10))/3</f>
        <v>2.4494897427831744E-2</v>
      </c>
      <c r="L11" s="3">
        <f>AVERAGE(L8:L10)</f>
        <v>6.836666666666666</v>
      </c>
      <c r="M11" s="4">
        <f>SQRT(SUM(M8:M10))/3</f>
        <v>8.1966569517813365E-2</v>
      </c>
      <c r="O11" s="17"/>
      <c r="P11" s="9"/>
      <c r="Q11" s="9"/>
      <c r="R11" s="9"/>
      <c r="S11" s="9"/>
      <c r="T11" s="9"/>
      <c r="U11" s="9"/>
      <c r="V11" s="18"/>
      <c r="W11" s="9"/>
      <c r="X11" s="9"/>
      <c r="Y11" s="9"/>
      <c r="Z11" s="9"/>
      <c r="AA11" s="9"/>
      <c r="AB11" s="9"/>
      <c r="AC11" s="10"/>
      <c r="AE11" s="8"/>
      <c r="AF11" s="9"/>
      <c r="AG11" s="9"/>
      <c r="AH11" s="9"/>
      <c r="AI11" s="9"/>
      <c r="AJ11" s="9"/>
      <c r="AK11" s="10"/>
    </row>
    <row r="12" spans="1:37" x14ac:dyDescent="0.25">
      <c r="O12" s="17"/>
      <c r="P12" s="9"/>
      <c r="Q12" s="9"/>
      <c r="R12" s="9"/>
      <c r="S12" s="9"/>
      <c r="T12" s="9"/>
      <c r="U12" s="9"/>
      <c r="V12" s="18"/>
      <c r="W12" s="9"/>
      <c r="X12" s="9"/>
      <c r="Y12" s="9"/>
      <c r="Z12" s="9"/>
      <c r="AA12" s="9"/>
      <c r="AB12" s="9"/>
      <c r="AC12" s="10"/>
      <c r="AE12" s="8"/>
      <c r="AF12" s="9"/>
      <c r="AG12" s="9"/>
      <c r="AH12" s="9"/>
      <c r="AI12" s="9"/>
      <c r="AJ12" s="9"/>
      <c r="AK12" s="10"/>
    </row>
    <row r="13" spans="1:37" x14ac:dyDescent="0.25">
      <c r="O13" s="17"/>
      <c r="P13" s="9"/>
      <c r="Q13" s="9"/>
      <c r="R13" s="9"/>
      <c r="S13" s="9"/>
      <c r="T13" s="9"/>
      <c r="U13" s="9"/>
      <c r="V13" s="18"/>
      <c r="W13" s="9"/>
      <c r="X13" s="9"/>
      <c r="Y13" s="9"/>
      <c r="Z13" s="9"/>
      <c r="AA13" s="9"/>
      <c r="AB13" s="9"/>
      <c r="AC13" s="10"/>
      <c r="AE13" s="8"/>
      <c r="AF13" s="9"/>
      <c r="AG13" s="9"/>
      <c r="AH13" s="9"/>
      <c r="AI13" s="9"/>
      <c r="AJ13" s="9"/>
      <c r="AK13" s="10"/>
    </row>
    <row r="14" spans="1:37" x14ac:dyDescent="0.25">
      <c r="A14" t="s">
        <v>3</v>
      </c>
      <c r="B14">
        <v>2.63</v>
      </c>
      <c r="C14">
        <f>(B14-B$17)^2</f>
        <v>3.4844444444444393E-2</v>
      </c>
      <c r="D14">
        <v>3.25</v>
      </c>
      <c r="E14">
        <f>(D14-D$17)^2</f>
        <v>3.6000000000000064E-3</v>
      </c>
      <c r="F14">
        <v>3.88</v>
      </c>
      <c r="G14">
        <f>(F14-F$17)^2</f>
        <v>9.3444444444444469E-3</v>
      </c>
      <c r="H14">
        <v>4.5</v>
      </c>
      <c r="I14">
        <f>(H14-H$17)^2</f>
        <v>3.4844444444444726E-2</v>
      </c>
      <c r="J14">
        <v>4.78</v>
      </c>
      <c r="K14">
        <f>(J14-J$17)^2</f>
        <v>8.9999999999996159E-4</v>
      </c>
      <c r="L14">
        <v>5.41</v>
      </c>
      <c r="M14">
        <f>(L14-L$17)^2</f>
        <v>2.4999999999999823E-3</v>
      </c>
      <c r="O14" s="17">
        <f>2*0.7/((B14)^2)</f>
        <v>0.20240281050759734</v>
      </c>
      <c r="P14" s="9">
        <f>2*C14*B14</f>
        <v>0.18328177777777749</v>
      </c>
      <c r="Q14" s="9">
        <f>2*0.7/((D14)^2)</f>
        <v>0.13254437869822486</v>
      </c>
      <c r="R14" s="9">
        <f>2*E14*D14</f>
        <v>2.3400000000000042E-2</v>
      </c>
      <c r="S14" s="9">
        <f>2*0.7/((F14)^2)</f>
        <v>9.2996067594855986E-2</v>
      </c>
      <c r="T14" s="9">
        <f>2*G14*F14</f>
        <v>7.2512888888888904E-2</v>
      </c>
      <c r="U14" s="9">
        <f>2*0.7/((H14)^2)</f>
        <v>6.9135802469135796E-2</v>
      </c>
      <c r="V14" s="18">
        <f>2*I14*H14</f>
        <v>0.31360000000000254</v>
      </c>
      <c r="W14" s="9">
        <f>(2*O14)/0.046</f>
        <v>8.8001221959824925</v>
      </c>
      <c r="X14" s="9"/>
      <c r="Y14" s="9">
        <f>(2*Q14)/0.046</f>
        <v>5.7627990738358639</v>
      </c>
      <c r="Z14" s="9"/>
      <c r="AA14" s="9">
        <f>(2*S14)/0.046</f>
        <v>4.043307286732869</v>
      </c>
      <c r="AB14" s="9"/>
      <c r="AC14" s="10">
        <f>(2*U14)/0.046</f>
        <v>3.0059044551798171</v>
      </c>
      <c r="AE14" s="8">
        <f>(0.047 + $A$17 * 0.22) * (9.8 - O14) * 0.7 / 2</f>
        <v>2.3749254245398954</v>
      </c>
      <c r="AF14" s="9"/>
      <c r="AG14" s="9">
        <f>(0.047 + $A$17 * 0.22) * (9.8 - Q14) * 0.7 / 2</f>
        <v>2.3922118934911247</v>
      </c>
      <c r="AH14" s="9"/>
      <c r="AI14" s="9">
        <f>(0.047 + $A$17 * 0.22) * (9.8 - S14) * 0.7 / 2</f>
        <v>2.4019981230736533</v>
      </c>
      <c r="AJ14" s="9"/>
      <c r="AK14" s="10">
        <f>(0.047 + $A$17 * 0.22) * (9.8 - U14) * 0.7 / 2</f>
        <v>2.407902345679013</v>
      </c>
    </row>
    <row r="15" spans="1:37" x14ac:dyDescent="0.25">
      <c r="B15">
        <v>2.88</v>
      </c>
      <c r="C15">
        <f>(B15-B$17)^2</f>
        <v>4.0111111111111276E-3</v>
      </c>
      <c r="D15">
        <v>3.22</v>
      </c>
      <c r="E15">
        <f>(D15-D$17)^2</f>
        <v>9.0000000000001494E-4</v>
      </c>
      <c r="F15">
        <v>3.78</v>
      </c>
      <c r="G15">
        <f>(F15-F$17)^2</f>
        <v>1.1111111111111625E-5</v>
      </c>
      <c r="H15">
        <v>4.22</v>
      </c>
      <c r="I15">
        <f>(H15-H$17)^2</f>
        <v>8.7111111111110168E-3</v>
      </c>
      <c r="J15">
        <v>4.68</v>
      </c>
      <c r="K15">
        <f>(J15-J$17)^2</f>
        <v>1.6899999999999971E-2</v>
      </c>
      <c r="L15">
        <v>5.56</v>
      </c>
      <c r="M15">
        <f>(L15-L$17)^2</f>
        <v>9.9999999999999291E-3</v>
      </c>
      <c r="O15" s="17">
        <f>2*0.7/((B15)^2)</f>
        <v>0.16878858024691357</v>
      </c>
      <c r="P15" s="9">
        <f>2*C15*O15</f>
        <v>1.3540594993141344E-3</v>
      </c>
      <c r="Q15" s="9">
        <f>2*0.7/((D15)^2)</f>
        <v>0.13502565487442611</v>
      </c>
      <c r="R15" s="9">
        <f>2*E15*Q15</f>
        <v>2.4304617877397104E-4</v>
      </c>
      <c r="S15" s="9">
        <f>2*0.7/((F15)^2)</f>
        <v>9.798157946306095E-2</v>
      </c>
      <c r="T15" s="9">
        <f>2*G15*S15</f>
        <v>2.1773684325125663E-6</v>
      </c>
      <c r="U15" s="9">
        <f>2*0.7/((H15)^2)</f>
        <v>7.8614586374969112E-2</v>
      </c>
      <c r="V15" s="18"/>
      <c r="W15" s="9">
        <f>(2*O15)/0.046</f>
        <v>7.3386339237788505</v>
      </c>
      <c r="X15" s="9"/>
      <c r="Y15" s="9">
        <f>(2*Q15)/0.046</f>
        <v>5.8706806467141792</v>
      </c>
      <c r="Z15" s="9"/>
      <c r="AA15" s="9">
        <f>(2*S15)/0.046</f>
        <v>4.260068672306998</v>
      </c>
      <c r="AB15" s="9"/>
      <c r="AC15" s="10">
        <f>(2*U15)/0.046</f>
        <v>3.4180254945638744</v>
      </c>
      <c r="AE15" s="8">
        <f>(0.047 + $A$17 * 0.22) * (9.8 - O15) * 0.7 / 2</f>
        <v>2.3832432658179017</v>
      </c>
      <c r="AF15" s="9"/>
      <c r="AG15" s="9">
        <f>(0.047 + $A$17 * 0.22) * (9.8 - Q15) * 0.7 / 2</f>
        <v>2.3915979017013238</v>
      </c>
      <c r="AH15" s="9"/>
      <c r="AI15" s="9">
        <f>(0.047 + $A$17 * 0.22) * (9.8 - S15) * 0.7 / 2</f>
        <v>2.4007644581618659</v>
      </c>
      <c r="AJ15" s="9"/>
      <c r="AK15" s="10">
        <f>(0.047 + $A$17 * 0.22) * (9.8 - U15) * 0.7 / 2</f>
        <v>2.4055568206015141</v>
      </c>
    </row>
    <row r="16" spans="1:37" x14ac:dyDescent="0.25">
      <c r="B16">
        <v>2.94</v>
      </c>
      <c r="C16">
        <f>(B16-B$17)^2</f>
        <v>1.5211111111111156E-2</v>
      </c>
      <c r="D16">
        <v>3.1</v>
      </c>
      <c r="E16">
        <f>(D16-D$17)^2</f>
        <v>8.0999999999999753E-3</v>
      </c>
      <c r="F16">
        <v>3.69</v>
      </c>
      <c r="G16">
        <f>(F16-F$17)^2</f>
        <v>8.7111111111110983E-3</v>
      </c>
      <c r="H16">
        <v>4.22</v>
      </c>
      <c r="I16">
        <f>(H16-H$17)^2</f>
        <v>8.7111111111110168E-3</v>
      </c>
      <c r="J16">
        <v>4.97</v>
      </c>
      <c r="K16">
        <f>(J16-J$17)^2</f>
        <v>2.5600000000000046E-2</v>
      </c>
      <c r="L16">
        <v>5.41</v>
      </c>
      <c r="M16">
        <f>(L16-L$17)^2</f>
        <v>2.4999999999999823E-3</v>
      </c>
      <c r="O16" s="17">
        <f>2*0.7/((B16)^2)</f>
        <v>0.16196954972465177</v>
      </c>
      <c r="P16" s="9">
        <f>2*C16*O16</f>
        <v>4.9274736349566427E-3</v>
      </c>
      <c r="Q16" s="9">
        <f>2*0.7/((D16)^2)</f>
        <v>0.14568158168574399</v>
      </c>
      <c r="R16" s="9">
        <f>2*E16*Q16</f>
        <v>2.3600416233090457E-3</v>
      </c>
      <c r="S16" s="9">
        <f>2*0.7/((F16)^2)</f>
        <v>0.10281945637884563</v>
      </c>
      <c r="T16" s="9">
        <f>2*G16*S16</f>
        <v>1.7913434178003301E-3</v>
      </c>
      <c r="U16" s="9">
        <f>2*0.7/((H16)^2)</f>
        <v>7.8614586374969112E-2</v>
      </c>
      <c r="V16" s="18"/>
      <c r="W16" s="9">
        <f>(2*O16)/0.046</f>
        <v>7.0421543358544252</v>
      </c>
      <c r="X16" s="9"/>
      <c r="Y16" s="9">
        <f>(2*Q16)/0.046</f>
        <v>6.3339818124236524</v>
      </c>
      <c r="Z16" s="9"/>
      <c r="AA16" s="9">
        <f>(2*S16)/0.046</f>
        <v>4.4704111469063319</v>
      </c>
      <c r="AB16" s="9"/>
      <c r="AC16" s="10">
        <f>(2*U16)/0.046</f>
        <v>3.4180254945638744</v>
      </c>
      <c r="AE16" s="8">
        <f>(0.047 + $A$17 * 0.22) * (9.8 - O16) * 0.7 / 2</f>
        <v>2.384930634920635</v>
      </c>
      <c r="AF16" s="9"/>
      <c r="AG16" s="9">
        <f>(0.047 + $A$17 * 0.22) * (9.8 - Q16) * 0.7 / 2</f>
        <v>2.3889610926118627</v>
      </c>
      <c r="AH16" s="9"/>
      <c r="AI16" s="9">
        <f>(0.047 + $A$17 * 0.22) * (9.8 - S16) * 0.7 / 2</f>
        <v>2.399567325519055</v>
      </c>
      <c r="AJ16" s="9"/>
      <c r="AK16" s="10">
        <f>(0.047 + $A$17 * 0.22) * (9.8 - U16) * 0.7 / 2</f>
        <v>2.4055568206015141</v>
      </c>
    </row>
    <row r="17" spans="1:37" x14ac:dyDescent="0.25">
      <c r="A17">
        <v>3</v>
      </c>
      <c r="B17" s="3">
        <f>AVERAGE(B14:B16)</f>
        <v>2.8166666666666664</v>
      </c>
      <c r="C17" s="4">
        <f>SQRT(SUM(C14:C16))/3</f>
        <v>7.7507466784867945E-2</v>
      </c>
      <c r="D17" s="3">
        <f>AVERAGE(D14:D16)</f>
        <v>3.19</v>
      </c>
      <c r="E17" s="4">
        <f>SQRT(SUM(E14:E16))/3</f>
        <v>3.741657386773941E-2</v>
      </c>
      <c r="F17" s="3">
        <f>AVERAGE(F14:F16)</f>
        <v>3.7833333333333332</v>
      </c>
      <c r="G17" s="4">
        <f>SQRT(SUM(G14:G16))/3</f>
        <v>4.4804100341457653E-2</v>
      </c>
      <c r="H17" s="3">
        <f>AVERAGE(H14:H16)</f>
        <v>4.3133333333333326</v>
      </c>
      <c r="I17" s="4">
        <f>SQRT(SUM(I14:I16))/3</f>
        <v>7.6206347553254492E-2</v>
      </c>
      <c r="J17" s="3">
        <f>AVERAGE(J14:J16)</f>
        <v>4.8099999999999996</v>
      </c>
      <c r="K17" s="4">
        <f>SQRT(SUM(K14:K16))/3</f>
        <v>6.9442222186665514E-2</v>
      </c>
      <c r="L17" s="3">
        <f>AVERAGE(L14:L16)</f>
        <v>5.46</v>
      </c>
      <c r="M17" s="4">
        <f>SQRT(SUM(M14:M16))/3</f>
        <v>4.0824829046386159E-2</v>
      </c>
      <c r="O17" s="17"/>
      <c r="P17" s="9"/>
      <c r="Q17" s="9"/>
      <c r="R17" s="9"/>
      <c r="S17" s="9"/>
      <c r="T17" s="9"/>
      <c r="U17" s="9"/>
      <c r="V17" s="18"/>
      <c r="W17" s="9"/>
      <c r="X17" s="9"/>
      <c r="Y17" s="9"/>
      <c r="Z17" s="9"/>
      <c r="AA17" s="9"/>
      <c r="AB17" s="9"/>
      <c r="AC17" s="10"/>
      <c r="AE17" s="8"/>
      <c r="AF17" s="9"/>
      <c r="AG17" s="9"/>
      <c r="AH17" s="9"/>
      <c r="AI17" s="9"/>
      <c r="AJ17" s="9"/>
      <c r="AK17" s="10"/>
    </row>
    <row r="18" spans="1:37" x14ac:dyDescent="0.25">
      <c r="O18" s="17"/>
      <c r="P18" s="9"/>
      <c r="Q18" s="9"/>
      <c r="R18" s="9"/>
      <c r="S18" s="9"/>
      <c r="T18" s="9"/>
      <c r="U18" s="9"/>
      <c r="V18" s="18"/>
      <c r="W18" s="9"/>
      <c r="X18" s="9"/>
      <c r="Y18" s="9"/>
      <c r="Z18" s="9"/>
      <c r="AA18" s="9"/>
      <c r="AB18" s="9"/>
      <c r="AC18" s="10"/>
      <c r="AE18" s="8"/>
      <c r="AF18" s="9"/>
      <c r="AG18" s="9"/>
      <c r="AH18" s="9"/>
      <c r="AI18" s="9"/>
      <c r="AJ18" s="9"/>
      <c r="AK18" s="10"/>
    </row>
    <row r="19" spans="1:37" x14ac:dyDescent="0.25">
      <c r="O19" s="17"/>
      <c r="P19" s="9"/>
      <c r="Q19" s="9"/>
      <c r="R19" s="9"/>
      <c r="S19" s="9"/>
      <c r="T19" s="9"/>
      <c r="U19" s="9"/>
      <c r="V19" s="18"/>
      <c r="W19" s="9"/>
      <c r="X19" s="9"/>
      <c r="Y19" s="9"/>
      <c r="Z19" s="9"/>
      <c r="AA19" s="9"/>
      <c r="AB19" s="9"/>
      <c r="AC19" s="10"/>
      <c r="AE19" s="8"/>
      <c r="AF19" s="9"/>
      <c r="AG19" s="9"/>
      <c r="AH19" s="9"/>
      <c r="AI19" s="9"/>
      <c r="AJ19" s="9"/>
      <c r="AK19" s="10"/>
    </row>
    <row r="20" spans="1:37" x14ac:dyDescent="0.25">
      <c r="A20" t="s">
        <v>4</v>
      </c>
      <c r="B20">
        <v>2.41</v>
      </c>
      <c r="C20">
        <f>(B20-B$23)^2</f>
        <v>9.0000000000001494E-4</v>
      </c>
      <c r="D20">
        <v>2.72</v>
      </c>
      <c r="E20">
        <f>(D20-D$23)^2</f>
        <v>4.0000000000000072E-4</v>
      </c>
      <c r="F20">
        <v>3.32</v>
      </c>
      <c r="G20">
        <f>(F20-F$23)^2</f>
        <v>4.4444444444440577E-5</v>
      </c>
      <c r="H20">
        <v>3.63</v>
      </c>
      <c r="I20">
        <f>(H20-H$23)^2</f>
        <v>7.1111111111112025E-4</v>
      </c>
      <c r="J20">
        <v>4.0599999999999996</v>
      </c>
      <c r="K20">
        <f>(J20-J$23)^2</f>
        <v>1.3611111111111221E-2</v>
      </c>
      <c r="L20">
        <v>4.84</v>
      </c>
      <c r="M20">
        <f>(L20-L$23)^2</f>
        <v>1.1111111111111625E-3</v>
      </c>
      <c r="O20" s="17">
        <f>2*0.7/((B20)^2)</f>
        <v>0.24104268177200802</v>
      </c>
      <c r="P20" s="9">
        <f>2*C20*B20</f>
        <v>4.3380000000000718E-3</v>
      </c>
      <c r="Q20" s="9">
        <f>2*0.7/((D20)^2)</f>
        <v>0.18923010380622832</v>
      </c>
      <c r="R20" s="9">
        <f>2*E20*D20</f>
        <v>2.1760000000000039E-3</v>
      </c>
      <c r="S20" s="9">
        <f>2*0.7/((F20)^2)</f>
        <v>0.12701408041805778</v>
      </c>
      <c r="T20" s="9">
        <f>2*G20*F20</f>
        <v>2.9511111111108542E-4</v>
      </c>
      <c r="U20" s="9">
        <f>2*0.7/((H20)^2)</f>
        <v>0.10624653750123321</v>
      </c>
      <c r="V20" s="18">
        <f>2*I20*H20</f>
        <v>5.1626666666667329E-3</v>
      </c>
      <c r="W20" s="9">
        <f>(2*O20)/0.046</f>
        <v>10.480116598782958</v>
      </c>
      <c r="X20" s="9"/>
      <c r="Y20" s="9">
        <f>(2*Q20)/0.046</f>
        <v>8.2273958176621012</v>
      </c>
      <c r="Z20" s="9"/>
      <c r="AA20" s="9">
        <f>(2*S20)/0.046</f>
        <v>5.5223513225242513</v>
      </c>
      <c r="AB20" s="9"/>
      <c r="AC20" s="10">
        <f>(2*U20)/0.046</f>
        <v>4.6194146739666611</v>
      </c>
      <c r="AE20" s="8">
        <f>(0.047 + $A$17 * 0.22) * (9.8 - O20) * 0.7 / 2</f>
        <v>2.3653639883955169</v>
      </c>
      <c r="AF20" s="9"/>
      <c r="AG20" s="9">
        <f>(0.047 + $A$17 * 0.22) * (9.8 - Q20) * 0.7 / 2</f>
        <v>2.3781850108131493</v>
      </c>
      <c r="AH20" s="9"/>
      <c r="AI20" s="9">
        <f>(0.047 + $A$17 * 0.22) * (9.8 - S20) * 0.7 / 2</f>
        <v>2.3935803658005521</v>
      </c>
      <c r="AJ20" s="9"/>
      <c r="AK20" s="10">
        <f>(0.047 + $A$17 * 0.22) * (9.8 - U20) * 0.7 / 2</f>
        <v>2.3987192942953199</v>
      </c>
    </row>
    <row r="21" spans="1:37" x14ac:dyDescent="0.25">
      <c r="B21">
        <v>2.35</v>
      </c>
      <c r="C21">
        <f>(B21-B$23)^2</f>
        <v>8.9999999999998827E-4</v>
      </c>
      <c r="D21">
        <v>2.78</v>
      </c>
      <c r="E21">
        <f>(D21-D$23)^2</f>
        <v>1.5999999999999673E-3</v>
      </c>
      <c r="F21">
        <v>3.38</v>
      </c>
      <c r="G21">
        <f>(F21-F$23)^2</f>
        <v>2.844444444444481E-3</v>
      </c>
      <c r="H21">
        <v>3.68</v>
      </c>
      <c r="I21">
        <f>(H21-H$23)^2</f>
        <v>5.4444444444444885E-4</v>
      </c>
      <c r="J21">
        <v>4.07</v>
      </c>
      <c r="K21">
        <f>(J21-J$23)^2</f>
        <v>1.1377777777777735E-2</v>
      </c>
      <c r="L21">
        <v>4.75</v>
      </c>
      <c r="M21">
        <f>(L21-L$23)^2</f>
        <v>1.5211111111111265E-2</v>
      </c>
      <c r="O21" s="17">
        <f>2*0.7/((B21)^2)</f>
        <v>0.25350837483023986</v>
      </c>
      <c r="P21" s="9">
        <f>2*C21*O21</f>
        <v>4.5631507469442577E-4</v>
      </c>
      <c r="Q21" s="9">
        <f>2*0.7/((D21)^2)</f>
        <v>0.18115004399358212</v>
      </c>
      <c r="R21" s="9">
        <f>2*E21*Q21</f>
        <v>5.7968014077945098E-4</v>
      </c>
      <c r="S21" s="9">
        <f>2*0.7/((F21)^2)</f>
        <v>0.12254472882602151</v>
      </c>
      <c r="T21" s="9">
        <f>2*G21*S21</f>
        <v>6.9714334621026467E-4</v>
      </c>
      <c r="U21" s="9">
        <f>2*0.7/((H21)^2)</f>
        <v>0.1033790170132325</v>
      </c>
      <c r="V21" s="18"/>
      <c r="W21" s="9">
        <f>(2*O21)/0.046</f>
        <v>11.022103253488689</v>
      </c>
      <c r="X21" s="9"/>
      <c r="Y21" s="9">
        <f>(2*Q21)/0.046</f>
        <v>7.8760888692861792</v>
      </c>
      <c r="Z21" s="9"/>
      <c r="AA21" s="9">
        <f>(2*S21)/0.046</f>
        <v>5.3280316880878917</v>
      </c>
      <c r="AB21" s="9"/>
      <c r="AC21" s="10">
        <f>(2*U21)/0.046</f>
        <v>4.4947398701405437</v>
      </c>
      <c r="AE21" s="8">
        <f>(0.047 + $A$17 * 0.22) * (9.8 - O21) * 0.7 / 2</f>
        <v>2.3622793526482573</v>
      </c>
      <c r="AF21" s="9"/>
      <c r="AG21" s="9">
        <f>(0.047 + $A$17 * 0.22) * (9.8 - Q21) * 0.7 / 2</f>
        <v>2.3801844216137882</v>
      </c>
      <c r="AH21" s="9"/>
      <c r="AI21" s="9">
        <f>(0.047 + $A$17 * 0.22) * (9.8 - S21) * 0.7 / 2</f>
        <v>2.3946863068520012</v>
      </c>
      <c r="AJ21" s="9"/>
      <c r="AK21" s="10">
        <f>(0.047 + $A$17 * 0.22) * (9.8 - U21) * 0.7 / 2</f>
        <v>2.3994288622400761</v>
      </c>
    </row>
    <row r="22" spans="1:37" ht="15.75" thickBot="1" x14ac:dyDescent="0.3">
      <c r="B22">
        <v>2.38</v>
      </c>
      <c r="C22">
        <f>(B22-B$23)^2</f>
        <v>0</v>
      </c>
      <c r="D22">
        <v>2.72</v>
      </c>
      <c r="E22">
        <f>(D22-D$23)^2</f>
        <v>4.0000000000000072E-4</v>
      </c>
      <c r="F22">
        <v>3.28</v>
      </c>
      <c r="G22">
        <f>(F22-F$23)^2</f>
        <v>2.1777777777777542E-3</v>
      </c>
      <c r="H22">
        <v>3.66</v>
      </c>
      <c r="I22">
        <f>(H22-H$23)^2</f>
        <v>1.1111111111111625E-5</v>
      </c>
      <c r="J22">
        <v>4.4000000000000004</v>
      </c>
      <c r="K22">
        <f>(J22-J$23)^2</f>
        <v>4.9877777777777903E-2</v>
      </c>
      <c r="L22">
        <v>5.03</v>
      </c>
      <c r="M22">
        <f>(L22-L$23)^2</f>
        <v>2.4544444444444327E-2</v>
      </c>
      <c r="O22" s="19">
        <f>2*0.7/((B22)^2)</f>
        <v>0.24715768660405338</v>
      </c>
      <c r="P22" s="20">
        <f>2*C22*O22</f>
        <v>0</v>
      </c>
      <c r="Q22" s="20">
        <f>2*0.7/((D22)^2)</f>
        <v>0.18923010380622832</v>
      </c>
      <c r="R22" s="20">
        <f>2*E22*Q22</f>
        <v>1.5138408304498293E-4</v>
      </c>
      <c r="S22" s="20">
        <f>2*0.7/((F22)^2)</f>
        <v>0.13013087447947652</v>
      </c>
      <c r="T22" s="20">
        <f>2*G22*S22</f>
        <v>5.6679225328838049E-4</v>
      </c>
      <c r="U22" s="20">
        <f>2*0.7/((H22)^2)</f>
        <v>0.10451192929021468</v>
      </c>
      <c r="V22" s="21"/>
      <c r="W22" s="12">
        <f>(2*O22)/0.046</f>
        <v>10.745986374089277</v>
      </c>
      <c r="X22" s="12"/>
      <c r="Y22" s="12">
        <f>(2*Q22)/0.046</f>
        <v>8.2273958176621012</v>
      </c>
      <c r="Z22" s="12"/>
      <c r="AA22" s="12">
        <f>(2*S22)/0.046</f>
        <v>5.6578641078033272</v>
      </c>
      <c r="AB22" s="12"/>
      <c r="AC22" s="13">
        <f>(2*U22)/0.046</f>
        <v>4.5439969256615074</v>
      </c>
      <c r="AE22" s="11">
        <f>(0.047 + $A$17 * 0.22) * (9.8 - O22) * 0.7 / 2</f>
        <v>2.3638508304498274</v>
      </c>
      <c r="AF22" s="12"/>
      <c r="AG22" s="12">
        <f>(0.047 + $A$17 * 0.22) * (9.8 - Q22) * 0.7 / 2</f>
        <v>2.3781850108131493</v>
      </c>
      <c r="AH22" s="12"/>
      <c r="AI22" s="12">
        <f>(0.047 + $A$17 * 0.22) * (9.8 - S22) * 0.7 / 2</f>
        <v>2.3928091151100537</v>
      </c>
      <c r="AJ22" s="12"/>
      <c r="AK22" s="13">
        <f>(0.047 + $A$17 * 0.22) * (9.8 - U22) * 0.7 / 2</f>
        <v>2.3991485230971366</v>
      </c>
    </row>
    <row r="23" spans="1:37" x14ac:dyDescent="0.25">
      <c r="A23">
        <v>4</v>
      </c>
      <c r="B23" s="3">
        <f>AVERAGE(B20:B22)</f>
        <v>2.38</v>
      </c>
      <c r="C23" s="4">
        <f>SQRT(SUM(C20:C22))/3</f>
        <v>1.4142135623730963E-2</v>
      </c>
      <c r="D23" s="3">
        <f>AVERAGE(D20:D22)</f>
        <v>2.74</v>
      </c>
      <c r="E23" s="4">
        <f>SQRT(SUM(E20:E22))/3</f>
        <v>1.6329931618554411E-2</v>
      </c>
      <c r="F23" s="3">
        <f>AVERAGE(F20:F22)</f>
        <v>3.3266666666666662</v>
      </c>
      <c r="G23" s="4">
        <f>SQRT(SUM(G20:G22))/3</f>
        <v>2.3726840560069601E-2</v>
      </c>
      <c r="H23" s="3">
        <f>AVERAGE(H20:H22)</f>
        <v>3.6566666666666667</v>
      </c>
      <c r="I23" s="4">
        <f>SQRT(SUM(I20:I22))/3</f>
        <v>1.1863420280034856E-2</v>
      </c>
      <c r="J23" s="3">
        <f>AVERAGE(J20:J22)</f>
        <v>4.1766666666666667</v>
      </c>
      <c r="K23" s="4">
        <f>SQRT(SUM(K20:K22))/3</f>
        <v>9.1205912738805142E-2</v>
      </c>
      <c r="L23" s="3">
        <f>AVERAGE(L20:L22)</f>
        <v>4.873333333333334</v>
      </c>
      <c r="M23" s="4">
        <f>SQRT(SUM(M20:M22))/3</f>
        <v>6.7385018666916985E-2</v>
      </c>
    </row>
    <row r="26" spans="1:37" x14ac:dyDescent="0.25">
      <c r="B26" s="3"/>
      <c r="C26" t="s">
        <v>11</v>
      </c>
    </row>
    <row r="27" spans="1:37" x14ac:dyDescent="0.25">
      <c r="B27" s="4"/>
      <c r="C27" t="s">
        <v>12</v>
      </c>
    </row>
    <row r="29" spans="1:37" x14ac:dyDescent="0.25">
      <c r="B29" t="s">
        <v>16</v>
      </c>
    </row>
    <row r="30" spans="1:37" x14ac:dyDescent="0.2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</row>
    <row r="31" spans="1:37" x14ac:dyDescent="0.25">
      <c r="A31">
        <v>1</v>
      </c>
      <c r="B31" s="23">
        <f>2*0.7/(B5^2)</f>
        <v>5.6074741399759043E-2</v>
      </c>
      <c r="C31" s="23">
        <f>2*0.7/(D5^2)</f>
        <v>5.1775147928994097E-2</v>
      </c>
      <c r="D31" s="23">
        <f>2*0.7/(F5^2)</f>
        <v>4.0263811046408506E-2</v>
      </c>
      <c r="E31" s="23">
        <f>2*0.7/(H5^2)</f>
        <v>2.7410754065493422E-2</v>
      </c>
      <c r="F31" s="23">
        <f>2*0.7/(J5^2)</f>
        <v>2.3070293536527692E-2</v>
      </c>
      <c r="G31" s="23">
        <f>2*0.7/(L5^2)</f>
        <v>1.6140528148824895E-2</v>
      </c>
    </row>
    <row r="32" spans="1:37" x14ac:dyDescent="0.25">
      <c r="A32">
        <v>2</v>
      </c>
      <c r="B32" s="23">
        <f>2*0.7/(B11^2)</f>
        <v>0.11129798179659674</v>
      </c>
      <c r="C32" s="23">
        <f>2*0.7/(D11^2)</f>
        <v>9.955555555555555E-2</v>
      </c>
      <c r="D32" s="23">
        <f>2*0.7/(F11^2)</f>
        <v>7.6070006139936211E-2</v>
      </c>
      <c r="E32" s="23">
        <f>2*0.7/(H11^2)</f>
        <v>5.285376788638619E-2</v>
      </c>
      <c r="F32" s="23">
        <f>2*0.7/(J11^2)</f>
        <v>4.3241774024666342E-2</v>
      </c>
      <c r="G32" s="23">
        <f>2*0.7/(L11^2)</f>
        <v>2.9952923987799179E-2</v>
      </c>
    </row>
    <row r="33" spans="1:7" x14ac:dyDescent="0.25">
      <c r="A33">
        <v>3</v>
      </c>
      <c r="B33" s="23">
        <f>2*0.7/(B17^2)</f>
        <v>0.17646440950947098</v>
      </c>
      <c r="C33" s="23">
        <f>2*0.7/(D17^2)</f>
        <v>0.13757726437436738</v>
      </c>
      <c r="D33" s="23">
        <f>2*0.7/(F17^2)</f>
        <v>9.7809000756855363E-2</v>
      </c>
      <c r="E33" s="23">
        <f>2*0.7/(H17^2)</f>
        <v>7.524921824423271E-2</v>
      </c>
      <c r="F33" s="23">
        <f>2*0.7/(J17^2)</f>
        <v>6.0511495022929546E-2</v>
      </c>
      <c r="G33" s="23">
        <f>2*0.7/(L17^2)</f>
        <v>4.6961585423123883E-2</v>
      </c>
    </row>
    <row r="34" spans="1:7" x14ac:dyDescent="0.25">
      <c r="A34">
        <v>4</v>
      </c>
      <c r="B34" s="23">
        <f>2*0.7/(B23^2)</f>
        <v>0.24715768660405338</v>
      </c>
      <c r="C34" s="23">
        <f>2*0.7/(D23^2)</f>
        <v>0.186477702594704</v>
      </c>
      <c r="D34" s="23">
        <f>2*0.7/(F23^2)</f>
        <v>0.12650551604210428</v>
      </c>
      <c r="E34" s="23">
        <f>2*0.7/(H23^2)</f>
        <v>0.10470255748461245</v>
      </c>
      <c r="F34" s="23">
        <f>2*0.7/(J23^2)</f>
        <v>8.0254317013469342E-2</v>
      </c>
      <c r="G34" s="23">
        <f>2*0.7/(L23^2)</f>
        <v>5.8948912813622231E-2</v>
      </c>
    </row>
    <row r="35" spans="1:7" x14ac:dyDescent="0.25">
      <c r="B35" s="23"/>
      <c r="C35" s="23"/>
      <c r="D35" s="23"/>
      <c r="E35" s="23"/>
      <c r="F35" s="23"/>
      <c r="G35" s="23"/>
    </row>
    <row r="36" spans="1:7" x14ac:dyDescent="0.25">
      <c r="B36" s="24">
        <f>2*B31/0.046</f>
        <v>2.4380322347721322</v>
      </c>
      <c r="C36" s="24">
        <f t="shared" ref="C36:G39" si="0">2*C31/0.046</f>
        <v>2.2510933882171349</v>
      </c>
      <c r="D36" s="24">
        <f t="shared" si="0"/>
        <v>1.7506004802786308</v>
      </c>
      <c r="E36" s="24">
        <f t="shared" si="0"/>
        <v>1.1917719158910183</v>
      </c>
      <c r="F36" s="24">
        <f t="shared" si="0"/>
        <v>1.0030562407185954</v>
      </c>
      <c r="G36" s="24">
        <f t="shared" si="0"/>
        <v>0.70176209342716933</v>
      </c>
    </row>
    <row r="37" spans="1:7" x14ac:dyDescent="0.25">
      <c r="B37" s="24">
        <f>2*B32/0.046</f>
        <v>4.8390426868085541</v>
      </c>
      <c r="C37" s="24">
        <f t="shared" si="0"/>
        <v>4.3285024154589369</v>
      </c>
      <c r="D37" s="24">
        <f t="shared" si="0"/>
        <v>3.3073915713015745</v>
      </c>
      <c r="E37" s="24">
        <f t="shared" si="0"/>
        <v>2.2979899081037476</v>
      </c>
      <c r="F37" s="24">
        <f t="shared" si="0"/>
        <v>1.8800771315072322</v>
      </c>
      <c r="G37" s="24">
        <f t="shared" si="0"/>
        <v>1.3023010429477904</v>
      </c>
    </row>
    <row r="38" spans="1:7" x14ac:dyDescent="0.25">
      <c r="B38" s="24">
        <f>2*B33/0.046</f>
        <v>7.6723656308465644</v>
      </c>
      <c r="C38" s="24">
        <f t="shared" si="0"/>
        <v>5.9816201901898856</v>
      </c>
      <c r="D38" s="24">
        <f t="shared" si="0"/>
        <v>4.2525652502980593</v>
      </c>
      <c r="E38" s="24">
        <f t="shared" si="0"/>
        <v>3.2717051410535962</v>
      </c>
      <c r="F38" s="24">
        <f t="shared" si="0"/>
        <v>2.6309345662143282</v>
      </c>
      <c r="G38" s="24">
        <f t="shared" si="0"/>
        <v>2.0418080618749515</v>
      </c>
    </row>
    <row r="39" spans="1:7" x14ac:dyDescent="0.25">
      <c r="B39" s="24">
        <f>2*B34/0.046</f>
        <v>10.745986374089277</v>
      </c>
      <c r="C39" s="24">
        <f t="shared" si="0"/>
        <v>8.1077261997697398</v>
      </c>
      <c r="D39" s="24">
        <f t="shared" si="0"/>
        <v>5.5002398279175777</v>
      </c>
      <c r="E39" s="24">
        <f t="shared" si="0"/>
        <v>4.552285108026628</v>
      </c>
      <c r="F39" s="24">
        <f t="shared" si="0"/>
        <v>3.4893181310204064</v>
      </c>
      <c r="G39" s="24">
        <f t="shared" si="0"/>
        <v>2.562996209287923</v>
      </c>
    </row>
    <row r="40" spans="1:7" x14ac:dyDescent="0.25">
      <c r="B40" s="23"/>
      <c r="C40" s="23"/>
      <c r="D40" s="23"/>
      <c r="E40" s="23"/>
      <c r="F40" s="23"/>
      <c r="G40" s="23"/>
    </row>
    <row r="41" spans="1:7" x14ac:dyDescent="0.25">
      <c r="B41" s="25">
        <f>(0.047 + $A31*0.22)*0.046*(9.8 - B31) / 2</f>
        <v>5.9837445013064094E-2</v>
      </c>
      <c r="C41" s="25">
        <f>(0.047 + $A31*0.22)*0.046*(9.8 - C31) / 2</f>
        <v>5.9863848816568054E-2</v>
      </c>
      <c r="D41" s="25">
        <f>(0.047 + $A31*0.22)*0.046*(9.8 - D31) / 2</f>
        <v>5.9934539936364016E-2</v>
      </c>
      <c r="E41" s="25">
        <f>(0.047 + $A31*0.22)*0.046*(9.8 - E31) / 2</f>
        <v>6.0013470559283813E-2</v>
      </c>
      <c r="F41" s="25">
        <f>(0.047 + $A31*0.22)*0.046*(9.8 - F31) / 2</f>
        <v>6.0040125327392196E-2</v>
      </c>
      <c r="G41" s="25">
        <f>(0.047 + $A31*0.22)*0.046*(9.8 - G31) / 2</f>
        <v>6.0082681016638079E-2</v>
      </c>
    </row>
    <row r="42" spans="1:7" x14ac:dyDescent="0.25">
      <c r="B42" s="25">
        <f>(0.047 + $A32*0.22)*0.046*(9.8 - B32) / 2</f>
        <v>0.10852315130589632</v>
      </c>
      <c r="C42" s="25">
        <f t="shared" ref="B42:G42" si="1">(0.047 + $A32*0.22)*0.046*(9.8 - C32) / 2</f>
        <v>0.10865467822222222</v>
      </c>
      <c r="D42" s="25">
        <f t="shared" si="1"/>
        <v>0.10891773986122658</v>
      </c>
      <c r="E42" s="25">
        <f t="shared" si="1"/>
        <v>0.10917778494590459</v>
      </c>
      <c r="F42" s="25">
        <f t="shared" si="1"/>
        <v>0.10928544888914971</v>
      </c>
      <c r="G42" s="25">
        <f t="shared" si="1"/>
        <v>0.10943429729841266</v>
      </c>
    </row>
    <row r="43" spans="1:7" x14ac:dyDescent="0.25">
      <c r="B43" s="25">
        <f t="shared" ref="B43:G43" si="2">(0.047 + $A33*0.22)*0.046*(9.8 - B33) / 2</f>
        <v>0.15648831223696652</v>
      </c>
      <c r="C43" s="25">
        <f t="shared" si="2"/>
        <v>0.15712065610400844</v>
      </c>
      <c r="D43" s="25">
        <f t="shared" si="2"/>
        <v>0.15776732783869279</v>
      </c>
      <c r="E43" s="25">
        <f t="shared" si="2"/>
        <v>0.15813417246213055</v>
      </c>
      <c r="F43" s="25">
        <f t="shared" si="2"/>
        <v>0.15837382257943217</v>
      </c>
      <c r="G43" s="25">
        <f t="shared" si="2"/>
        <v>0.1585941576594346</v>
      </c>
    </row>
    <row r="44" spans="1:7" x14ac:dyDescent="0.25">
      <c r="B44" s="25">
        <f t="shared" ref="B44:G44" si="3">(0.047 + $A34*0.22)*0.046*(9.8 - B34) / 2</f>
        <v>0.203676150963915</v>
      </c>
      <c r="C44" s="25">
        <f t="shared" si="3"/>
        <v>0.20496990890297834</v>
      </c>
      <c r="D44" s="25">
        <f t="shared" si="3"/>
        <v>0.20624857589246628</v>
      </c>
      <c r="E44" s="25">
        <f t="shared" si="3"/>
        <v>0.2067134367718706</v>
      </c>
      <c r="F44" s="25">
        <f t="shared" si="3"/>
        <v>0.20723469770695582</v>
      </c>
      <c r="G44" s="25">
        <f t="shared" si="3"/>
        <v>0.20768895022990075</v>
      </c>
    </row>
    <row r="46" spans="1:7" x14ac:dyDescent="0.25">
      <c r="B46" s="24">
        <f>(B36-AVERAGE(B36:B39))*(B41-AVERAGE(B41:B44))</f>
        <v>0.28815047819684292</v>
      </c>
    </row>
    <row r="47" spans="1:7" x14ac:dyDescent="0.25">
      <c r="B47" s="24">
        <f t="shared" ref="B47:B49" si="4">(B37-AVERAGE(B37:B40))*(B42-AVERAGE(B42:B45))</f>
        <v>0.13898787592583664</v>
      </c>
    </row>
    <row r="48" spans="1:7" x14ac:dyDescent="0.25">
      <c r="B48" s="24">
        <f t="shared" si="4"/>
        <v>-9.0198179708936399E-2</v>
      </c>
    </row>
    <row r="49" spans="1:7" x14ac:dyDescent="0.25">
      <c r="B49" s="24">
        <f t="shared" si="4"/>
        <v>-4.6878900335491337E-2</v>
      </c>
    </row>
    <row r="51" spans="1:7" x14ac:dyDescent="0.25">
      <c r="B51" s="24">
        <f>(B36-AVERAGE(B36:B39))^2</f>
        <v>15.886796919745358</v>
      </c>
    </row>
    <row r="52" spans="1:7" x14ac:dyDescent="0.25">
      <c r="B52" s="24">
        <f t="shared" ref="B52:B54" si="5">(B37-AVERAGE(B37:B40))^2</f>
        <v>8.4880289762826333</v>
      </c>
      <c r="D52" s="22"/>
    </row>
    <row r="53" spans="1:7" x14ac:dyDescent="0.25">
      <c r="B53" s="24">
        <f t="shared" si="5"/>
        <v>2.2890756413784525</v>
      </c>
    </row>
    <row r="54" spans="1:7" x14ac:dyDescent="0.25">
      <c r="B54" s="24">
        <f t="shared" si="5"/>
        <v>50.521826133659339</v>
      </c>
    </row>
    <row r="56" spans="1:7" x14ac:dyDescent="0.25">
      <c r="B56" s="24">
        <f>SUM(B46:B49)/SUM(B51:B54)</f>
        <v>3.7579651423949134E-3</v>
      </c>
    </row>
    <row r="59" spans="1:7" x14ac:dyDescent="0.25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</row>
    <row r="60" spans="1:7" x14ac:dyDescent="0.25">
      <c r="A60" t="s">
        <v>18</v>
      </c>
      <c r="B60">
        <f>0.057+(B59-1)*0.025+0.04/2</f>
        <v>7.6999999999999999E-2</v>
      </c>
      <c r="C60">
        <f t="shared" ref="C60:G60" si="6">0.057+(C59-1)*0.025+0.04/2</f>
        <v>0.10200000000000001</v>
      </c>
      <c r="D60">
        <f t="shared" si="6"/>
        <v>0.127</v>
      </c>
      <c r="E60">
        <f t="shared" si="6"/>
        <v>0.152</v>
      </c>
      <c r="F60">
        <f t="shared" si="6"/>
        <v>0.17699999999999999</v>
      </c>
      <c r="G60">
        <f t="shared" si="6"/>
        <v>0.20199999999999999</v>
      </c>
    </row>
    <row r="61" spans="1:7" x14ac:dyDescent="0.25">
      <c r="A61" t="s">
        <v>19</v>
      </c>
      <c r="B61">
        <f>B60^2</f>
        <v>5.9290000000000002E-3</v>
      </c>
      <c r="C61">
        <f t="shared" ref="C61:G61" si="7">C60^2</f>
        <v>1.0404000000000002E-2</v>
      </c>
      <c r="D61">
        <f t="shared" si="7"/>
        <v>1.6129000000000001E-2</v>
      </c>
      <c r="E61">
        <f t="shared" si="7"/>
        <v>2.3104E-2</v>
      </c>
      <c r="F61">
        <f t="shared" si="7"/>
        <v>3.1328999999999996E-2</v>
      </c>
      <c r="G61">
        <f t="shared" si="7"/>
        <v>4.0803999999999993E-2</v>
      </c>
    </row>
    <row r="62" spans="1:7" x14ac:dyDescent="0.25">
      <c r="A62" t="s">
        <v>20</v>
      </c>
      <c r="B62" s="26">
        <v>7.9022361309751404E-2</v>
      </c>
      <c r="C62" s="26">
        <v>0.11419434878029799</v>
      </c>
      <c r="D62" s="26">
        <v>0.178836921798328</v>
      </c>
      <c r="E62" s="26">
        <v>0.19844096611915599</v>
      </c>
      <c r="F62" s="26">
        <v>0.26776143027468802</v>
      </c>
      <c r="G62" s="26">
        <v>0.34655151069259998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2023-09-21T00:59:44Z</dcterms:modified>
</cp:coreProperties>
</file>