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artijn van Essen\Dropbox\Haagse_Hogeschool_Electrotechniek\Leerjaar_2\P2\PROENT\HHS_PROENT-1617\Projectinformatie\"/>
    </mc:Choice>
  </mc:AlternateContent>
  <bookViews>
    <workbookView xWindow="0" yWindow="0" windowWidth="19200" windowHeight="9885"/>
  </bookViews>
  <sheets>
    <sheet name="Totaal" sheetId="1" r:id="rId1"/>
    <sheet name="Weibullverdeling" sheetId="6" r:id="rId2"/>
    <sheet name="Windenergie" sheetId="5" r:id="rId3"/>
    <sheet name="AD 5-116" sheetId="2" r:id="rId4"/>
    <sheet name="Senvion 6.2M 126" sheetId="3" r:id="rId5"/>
    <sheet name="Vestas V164" sheetId="4" r:id="rId6"/>
    <sheet name="Senvion 6.2M 152" sheetId="7" r:id="rId7"/>
    <sheet name="Sinovel SL6000" sheetId="8" r:id="rId8"/>
    <sheet name="Sinovel SL5000" sheetId="9" r:id="rId9"/>
  </sheets>
  <calcPr calcId="152511"/>
</workbook>
</file>

<file path=xl/calcChain.xml><?xml version="1.0" encoding="utf-8"?>
<calcChain xmlns="http://schemas.openxmlformats.org/spreadsheetml/2006/main">
  <c r="G30" i="1" l="1"/>
  <c r="D33" i="9"/>
  <c r="C33" i="9"/>
  <c r="C32" i="9"/>
  <c r="D32" i="9" s="1"/>
  <c r="D31" i="9"/>
  <c r="C31" i="9"/>
  <c r="C30" i="9"/>
  <c r="D30" i="9" s="1"/>
  <c r="D29" i="9"/>
  <c r="C29" i="9"/>
  <c r="C28" i="9"/>
  <c r="D28" i="9" s="1"/>
  <c r="D27" i="9"/>
  <c r="C27" i="9"/>
  <c r="C26" i="9"/>
  <c r="D26" i="9" s="1"/>
  <c r="D25" i="9"/>
  <c r="C25" i="9"/>
  <c r="C24" i="9"/>
  <c r="D24" i="9" s="1"/>
  <c r="D23" i="9"/>
  <c r="C23" i="9"/>
  <c r="C22" i="9"/>
  <c r="D22" i="9" s="1"/>
  <c r="D21" i="9"/>
  <c r="C21" i="9"/>
  <c r="C20" i="9"/>
  <c r="D20" i="9" s="1"/>
  <c r="D19" i="9"/>
  <c r="C19" i="9"/>
  <c r="C18" i="9"/>
  <c r="D18" i="9" s="1"/>
  <c r="D17" i="9"/>
  <c r="C17" i="9"/>
  <c r="C16" i="9"/>
  <c r="D16" i="9" s="1"/>
  <c r="D15" i="9"/>
  <c r="C15" i="9"/>
  <c r="C14" i="9"/>
  <c r="D14" i="9" s="1"/>
  <c r="D13" i="9"/>
  <c r="C13" i="9"/>
  <c r="C12" i="9"/>
  <c r="D12" i="9" s="1"/>
  <c r="D11" i="9"/>
  <c r="C11" i="9"/>
  <c r="C10" i="9"/>
  <c r="D10" i="9" s="1"/>
  <c r="D9" i="9"/>
  <c r="C9" i="9"/>
  <c r="C8" i="9"/>
  <c r="D8" i="9" s="1"/>
  <c r="D7" i="9"/>
  <c r="C7" i="9"/>
  <c r="C6" i="9"/>
  <c r="D6" i="9" s="1"/>
  <c r="D5" i="9"/>
  <c r="C5" i="9"/>
  <c r="C4" i="9"/>
  <c r="D4" i="9" s="1"/>
  <c r="D3" i="9"/>
  <c r="C3" i="9"/>
  <c r="G22" i="1"/>
  <c r="D33" i="8"/>
  <c r="C33" i="8"/>
  <c r="C32" i="8"/>
  <c r="D32" i="8" s="1"/>
  <c r="D31" i="8"/>
  <c r="C31" i="8"/>
  <c r="C30" i="8"/>
  <c r="D30" i="8" s="1"/>
  <c r="D29" i="8"/>
  <c r="C29" i="8"/>
  <c r="C28" i="8"/>
  <c r="D28" i="8" s="1"/>
  <c r="D27" i="8"/>
  <c r="C27" i="8"/>
  <c r="C26" i="8"/>
  <c r="D26" i="8" s="1"/>
  <c r="D25" i="8"/>
  <c r="C25" i="8"/>
  <c r="C24" i="8"/>
  <c r="D24" i="8" s="1"/>
  <c r="D23" i="8"/>
  <c r="C23" i="8"/>
  <c r="C22" i="8"/>
  <c r="D22" i="8" s="1"/>
  <c r="D21" i="8"/>
  <c r="C21" i="8"/>
  <c r="C20" i="8"/>
  <c r="D20" i="8" s="1"/>
  <c r="D19" i="8"/>
  <c r="C19" i="8"/>
  <c r="C18" i="8"/>
  <c r="D18" i="8" s="1"/>
  <c r="D17" i="8"/>
  <c r="C17" i="8"/>
  <c r="C16" i="8"/>
  <c r="D16" i="8" s="1"/>
  <c r="D15" i="8"/>
  <c r="C15" i="8"/>
  <c r="C14" i="8"/>
  <c r="D14" i="8" s="1"/>
  <c r="D13" i="8"/>
  <c r="C13" i="8"/>
  <c r="C12" i="8"/>
  <c r="D12" i="8" s="1"/>
  <c r="D11" i="8"/>
  <c r="C11" i="8"/>
  <c r="C10" i="8"/>
  <c r="D10" i="8" s="1"/>
  <c r="D9" i="8"/>
  <c r="C9" i="8"/>
  <c r="C8" i="8"/>
  <c r="D8" i="8" s="1"/>
  <c r="D7" i="8"/>
  <c r="C7" i="8"/>
  <c r="C6" i="8"/>
  <c r="D6" i="8" s="1"/>
  <c r="D5" i="8"/>
  <c r="C5" i="8"/>
  <c r="C4" i="8"/>
  <c r="D4" i="8" s="1"/>
  <c r="D3" i="8"/>
  <c r="C3" i="8"/>
  <c r="G16" i="1"/>
  <c r="D35" i="7"/>
  <c r="C3" i="7"/>
  <c r="C4" i="7"/>
  <c r="C5" i="7"/>
  <c r="C6" i="7"/>
  <c r="D6" i="7" s="1"/>
  <c r="C7" i="7"/>
  <c r="C8" i="7"/>
  <c r="C9" i="7"/>
  <c r="C10" i="7"/>
  <c r="D10" i="7" s="1"/>
  <c r="C11" i="7"/>
  <c r="C12" i="7"/>
  <c r="C13" i="7"/>
  <c r="C14" i="7"/>
  <c r="D14" i="7" s="1"/>
  <c r="C15" i="7"/>
  <c r="C16" i="7"/>
  <c r="C17" i="7"/>
  <c r="C18" i="7"/>
  <c r="D18" i="7" s="1"/>
  <c r="C19" i="7"/>
  <c r="C20" i="7"/>
  <c r="C21" i="7"/>
  <c r="C22" i="7"/>
  <c r="D22" i="7" s="1"/>
  <c r="C23" i="7"/>
  <c r="C24" i="7"/>
  <c r="C25" i="7"/>
  <c r="C26" i="7"/>
  <c r="D26" i="7" s="1"/>
  <c r="C27" i="7"/>
  <c r="C28" i="7"/>
  <c r="C29" i="7"/>
  <c r="C30" i="7"/>
  <c r="D30" i="7" s="1"/>
  <c r="C31" i="7"/>
  <c r="C32" i="7"/>
  <c r="C33" i="7"/>
  <c r="D33" i="7"/>
  <c r="D32" i="7"/>
  <c r="D31" i="7"/>
  <c r="D29" i="7"/>
  <c r="D28" i="7"/>
  <c r="D27" i="7"/>
  <c r="D25" i="7"/>
  <c r="D24" i="7"/>
  <c r="D23" i="7"/>
  <c r="D21" i="7"/>
  <c r="D20" i="7"/>
  <c r="D19" i="7"/>
  <c r="D17" i="7"/>
  <c r="D16" i="7"/>
  <c r="D15" i="7"/>
  <c r="D13" i="7"/>
  <c r="D12" i="7"/>
  <c r="D11" i="7"/>
  <c r="D9" i="7"/>
  <c r="D8" i="7"/>
  <c r="D7" i="7"/>
  <c r="D5" i="7"/>
  <c r="D4" i="7"/>
  <c r="D3" i="7"/>
  <c r="G15" i="1"/>
  <c r="G27" i="1"/>
  <c r="G10" i="1"/>
  <c r="D74" i="2"/>
  <c r="D82" i="4"/>
  <c r="D34" i="5"/>
  <c r="C51" i="4"/>
  <c r="C52" i="4"/>
  <c r="C53" i="4"/>
  <c r="C54" i="4"/>
  <c r="D54" i="4" s="1"/>
  <c r="C55" i="4"/>
  <c r="C56" i="4"/>
  <c r="C57" i="4"/>
  <c r="C58" i="4"/>
  <c r="D58" i="4" s="1"/>
  <c r="C59" i="4"/>
  <c r="C60" i="4"/>
  <c r="C61" i="4"/>
  <c r="C62" i="4"/>
  <c r="D62" i="4" s="1"/>
  <c r="C63" i="4"/>
  <c r="C64" i="4"/>
  <c r="C65" i="4"/>
  <c r="C66" i="4"/>
  <c r="D66" i="4" s="1"/>
  <c r="C67" i="4"/>
  <c r="C68" i="4"/>
  <c r="C69" i="4"/>
  <c r="C70" i="4"/>
  <c r="D70" i="4" s="1"/>
  <c r="C71" i="4"/>
  <c r="C72" i="4"/>
  <c r="C73" i="4"/>
  <c r="C74" i="4"/>
  <c r="D74" i="4" s="1"/>
  <c r="C75" i="4"/>
  <c r="C76" i="4"/>
  <c r="C77" i="4"/>
  <c r="C78" i="4"/>
  <c r="D78" i="4" s="1"/>
  <c r="C79" i="4"/>
  <c r="C80" i="4"/>
  <c r="C50" i="4"/>
  <c r="D50" i="4" s="1"/>
  <c r="D80" i="4"/>
  <c r="D79" i="4"/>
  <c r="D77" i="4"/>
  <c r="D76" i="4"/>
  <c r="D75" i="4"/>
  <c r="D73" i="4"/>
  <c r="D72" i="4"/>
  <c r="D71" i="4"/>
  <c r="D69" i="4"/>
  <c r="D68" i="4"/>
  <c r="D67" i="4"/>
  <c r="D65" i="4"/>
  <c r="D64" i="4"/>
  <c r="D63" i="4"/>
  <c r="D61" i="4"/>
  <c r="D60" i="4"/>
  <c r="D59" i="4"/>
  <c r="D57" i="4"/>
  <c r="D56" i="4"/>
  <c r="D55" i="4"/>
  <c r="D53" i="4"/>
  <c r="D52" i="4"/>
  <c r="D51" i="4"/>
  <c r="C94" i="3"/>
  <c r="C93" i="3"/>
  <c r="C92" i="3"/>
  <c r="C91" i="3"/>
  <c r="D91" i="3" s="1"/>
  <c r="C90" i="3"/>
  <c r="C89" i="3"/>
  <c r="C88" i="3"/>
  <c r="C87" i="3"/>
  <c r="D87" i="3" s="1"/>
  <c r="C86" i="3"/>
  <c r="C85" i="3"/>
  <c r="C84" i="3"/>
  <c r="C83" i="3"/>
  <c r="D83" i="3" s="1"/>
  <c r="C82" i="3"/>
  <c r="C81" i="3"/>
  <c r="C80" i="3"/>
  <c r="C79" i="3"/>
  <c r="D79" i="3" s="1"/>
  <c r="C78" i="3"/>
  <c r="C77" i="3"/>
  <c r="C76" i="3"/>
  <c r="C75" i="3"/>
  <c r="D75" i="3" s="1"/>
  <c r="C74" i="3"/>
  <c r="C73" i="3"/>
  <c r="C72" i="3"/>
  <c r="C71" i="3"/>
  <c r="C70" i="3"/>
  <c r="C69" i="3"/>
  <c r="C68" i="3"/>
  <c r="C67" i="3"/>
  <c r="D67" i="3" s="1"/>
  <c r="C66" i="3"/>
  <c r="C65" i="3"/>
  <c r="D68" i="3"/>
  <c r="D76" i="3"/>
  <c r="D78" i="3"/>
  <c r="D80" i="3"/>
  <c r="D84" i="3"/>
  <c r="D92" i="3"/>
  <c r="D94" i="3"/>
  <c r="D72" i="3"/>
  <c r="D88" i="3"/>
  <c r="C64" i="3"/>
  <c r="D64" i="3" s="1"/>
  <c r="D93" i="3"/>
  <c r="D90" i="3"/>
  <c r="D89" i="3"/>
  <c r="D86" i="3"/>
  <c r="D85" i="3"/>
  <c r="D82" i="3"/>
  <c r="D81" i="3"/>
  <c r="D77" i="3"/>
  <c r="D74" i="3"/>
  <c r="D73" i="3"/>
  <c r="D71" i="3"/>
  <c r="D70" i="3"/>
  <c r="D69" i="3"/>
  <c r="D66" i="3"/>
  <c r="D65" i="3"/>
  <c r="D73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4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D34" i="9" l="1"/>
  <c r="D35" i="9" s="1"/>
  <c r="D34" i="8"/>
  <c r="D35" i="8" s="1"/>
  <c r="D34" i="7"/>
  <c r="D81" i="4"/>
  <c r="D95" i="3"/>
  <c r="D96" i="3" s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" i="5"/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" i="6"/>
  <c r="H5" i="2"/>
  <c r="E6" i="1" l="1"/>
  <c r="E14" i="1"/>
  <c r="E17" i="1"/>
  <c r="E15" i="1"/>
  <c r="E7" i="1"/>
  <c r="E27" i="1"/>
  <c r="E28" i="1"/>
  <c r="E9" i="1"/>
  <c r="E18" i="1"/>
  <c r="E35" i="1"/>
  <c r="E25" i="1"/>
  <c r="E26" i="1"/>
  <c r="E29" i="1"/>
  <c r="E30" i="1"/>
  <c r="E31" i="1"/>
  <c r="E19" i="1"/>
  <c r="E10" i="1"/>
  <c r="E36" i="1"/>
  <c r="E12" i="1"/>
  <c r="E32" i="1"/>
  <c r="E23" i="1"/>
  <c r="E24" i="1"/>
  <c r="E37" i="1"/>
  <c r="E8" i="1"/>
  <c r="E33" i="1"/>
  <c r="E16" i="1"/>
  <c r="E20" i="1"/>
  <c r="E21" i="1"/>
  <c r="E22" i="1"/>
  <c r="E11" i="1"/>
  <c r="E38" i="1"/>
  <c r="E13" i="1"/>
  <c r="E34" i="1"/>
  <c r="E39" i="1"/>
  <c r="D6" i="1"/>
  <c r="D14" i="1"/>
  <c r="D17" i="1"/>
  <c r="D15" i="1"/>
  <c r="D7" i="1"/>
  <c r="D27" i="1"/>
  <c r="D28" i="1"/>
  <c r="D9" i="1"/>
  <c r="D18" i="1"/>
  <c r="D35" i="1"/>
  <c r="D25" i="1"/>
  <c r="D26" i="1"/>
  <c r="D29" i="1"/>
  <c r="D30" i="1"/>
  <c r="D31" i="1"/>
  <c r="D19" i="1"/>
  <c r="D10" i="1"/>
  <c r="D36" i="1"/>
  <c r="D12" i="1"/>
  <c r="D32" i="1"/>
  <c r="D23" i="1"/>
  <c r="D24" i="1"/>
  <c r="D37" i="1"/>
  <c r="D8" i="1"/>
  <c r="D33" i="1"/>
  <c r="D16" i="1"/>
  <c r="D20" i="1"/>
  <c r="D21" i="1"/>
  <c r="D22" i="1"/>
  <c r="D11" i="1"/>
  <c r="D38" i="1"/>
  <c r="D13" i="1"/>
  <c r="D34" i="1"/>
  <c r="D39" i="1"/>
  <c r="J6" i="4" l="1"/>
  <c r="M36" i="4"/>
  <c r="M3" i="4"/>
  <c r="M34" i="4" s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2" i="4"/>
  <c r="H4" i="3"/>
  <c r="R34" i="4" l="1"/>
  <c r="M39" i="2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13" i="4"/>
  <c r="J13" i="4" s="1"/>
  <c r="H12" i="4"/>
  <c r="J12" i="4" s="1"/>
  <c r="H11" i="4"/>
  <c r="J11" i="4" s="1"/>
  <c r="H10" i="4"/>
  <c r="J10" i="4" s="1"/>
  <c r="H9" i="4"/>
  <c r="J9" i="4" s="1"/>
  <c r="H8" i="4"/>
  <c r="J8" i="4" s="1"/>
  <c r="H7" i="4"/>
  <c r="J7" i="4" s="1"/>
  <c r="H6" i="4"/>
  <c r="H5" i="4"/>
  <c r="J5" i="4" s="1"/>
  <c r="H4" i="4"/>
  <c r="J4" i="4" s="1"/>
  <c r="H3" i="4"/>
  <c r="J3" i="4" s="1"/>
  <c r="H2" i="4"/>
  <c r="J2" i="4" s="1"/>
  <c r="O39" i="2" l="1"/>
  <c r="O12" i="3"/>
  <c r="O14" i="3"/>
  <c r="O32" i="3"/>
  <c r="O34" i="3"/>
  <c r="O38" i="2"/>
  <c r="O37" i="2"/>
  <c r="M37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5" i="2"/>
  <c r="D60" i="3"/>
  <c r="H34" i="3"/>
  <c r="J34" i="3" s="1"/>
  <c r="M34" i="3" s="1"/>
  <c r="H33" i="3"/>
  <c r="J33" i="3" s="1"/>
  <c r="M33" i="3" s="1"/>
  <c r="H32" i="3"/>
  <c r="J32" i="3" s="1"/>
  <c r="M32" i="3" s="1"/>
  <c r="J31" i="3"/>
  <c r="M31" i="3" s="1"/>
  <c r="H31" i="3"/>
  <c r="H30" i="3"/>
  <c r="J30" i="3" s="1"/>
  <c r="M30" i="3" s="1"/>
  <c r="H29" i="3"/>
  <c r="J29" i="3" s="1"/>
  <c r="M29" i="3" s="1"/>
  <c r="H28" i="3"/>
  <c r="J28" i="3" s="1"/>
  <c r="M28" i="3" s="1"/>
  <c r="H27" i="3"/>
  <c r="J27" i="3" s="1"/>
  <c r="M27" i="3" s="1"/>
  <c r="H26" i="3"/>
  <c r="J26" i="3" s="1"/>
  <c r="M26" i="3" s="1"/>
  <c r="H25" i="3"/>
  <c r="J25" i="3" s="1"/>
  <c r="M25" i="3" s="1"/>
  <c r="H24" i="3"/>
  <c r="J24" i="3" s="1"/>
  <c r="M24" i="3" s="1"/>
  <c r="H23" i="3"/>
  <c r="J23" i="3" s="1"/>
  <c r="M23" i="3" s="1"/>
  <c r="H22" i="3"/>
  <c r="J22" i="3" s="1"/>
  <c r="M22" i="3" s="1"/>
  <c r="H21" i="3"/>
  <c r="J21" i="3" s="1"/>
  <c r="M21" i="3" s="1"/>
  <c r="H20" i="3"/>
  <c r="J20" i="3" s="1"/>
  <c r="M20" i="3" s="1"/>
  <c r="H19" i="3"/>
  <c r="J19" i="3" s="1"/>
  <c r="M19" i="3" s="1"/>
  <c r="H18" i="3"/>
  <c r="J18" i="3" s="1"/>
  <c r="M18" i="3" s="1"/>
  <c r="H17" i="3"/>
  <c r="J17" i="3" s="1"/>
  <c r="M17" i="3" s="1"/>
  <c r="H16" i="3"/>
  <c r="J16" i="3" s="1"/>
  <c r="M16" i="3" s="1"/>
  <c r="H15" i="3"/>
  <c r="J15" i="3" s="1"/>
  <c r="H14" i="3"/>
  <c r="J14" i="3" s="1"/>
  <c r="M14" i="3" s="1"/>
  <c r="H13" i="3"/>
  <c r="J13" i="3" s="1"/>
  <c r="M13" i="3" s="1"/>
  <c r="H12" i="3"/>
  <c r="J12" i="3" s="1"/>
  <c r="M12" i="3" s="1"/>
  <c r="J11" i="3"/>
  <c r="M11" i="3" s="1"/>
  <c r="H11" i="3"/>
  <c r="H10" i="3"/>
  <c r="J10" i="3" s="1"/>
  <c r="M10" i="3" s="1"/>
  <c r="H9" i="3"/>
  <c r="J9" i="3" s="1"/>
  <c r="M9" i="3" s="1"/>
  <c r="H8" i="3"/>
  <c r="J8" i="3" s="1"/>
  <c r="M8" i="3" s="1"/>
  <c r="H7" i="3"/>
  <c r="J7" i="3" s="1"/>
  <c r="H6" i="3"/>
  <c r="J6" i="3" s="1"/>
  <c r="M6" i="3" s="1"/>
  <c r="H5" i="3"/>
  <c r="J5" i="3" s="1"/>
  <c r="M5" i="3" s="1"/>
  <c r="J4" i="3"/>
  <c r="M4" i="3" s="1"/>
  <c r="B107" i="2"/>
  <c r="H35" i="2"/>
  <c r="J35" i="2" s="1"/>
  <c r="M35" i="2" s="1"/>
  <c r="H34" i="2"/>
  <c r="J34" i="2" s="1"/>
  <c r="M34" i="2" s="1"/>
  <c r="H33" i="2"/>
  <c r="J33" i="2" s="1"/>
  <c r="M33" i="2" s="1"/>
  <c r="H32" i="2"/>
  <c r="J32" i="2" s="1"/>
  <c r="M32" i="2" s="1"/>
  <c r="H31" i="2"/>
  <c r="J31" i="2" s="1"/>
  <c r="M31" i="2" s="1"/>
  <c r="H30" i="2"/>
  <c r="J30" i="2" s="1"/>
  <c r="M30" i="2" s="1"/>
  <c r="H29" i="2"/>
  <c r="J29" i="2" s="1"/>
  <c r="M29" i="2" s="1"/>
  <c r="H28" i="2"/>
  <c r="J28" i="2" s="1"/>
  <c r="M28" i="2" s="1"/>
  <c r="H27" i="2"/>
  <c r="J27" i="2" s="1"/>
  <c r="M27" i="2" s="1"/>
  <c r="H26" i="2"/>
  <c r="J26" i="2" s="1"/>
  <c r="M26" i="2" s="1"/>
  <c r="H25" i="2"/>
  <c r="J25" i="2" s="1"/>
  <c r="M25" i="2" s="1"/>
  <c r="H24" i="2"/>
  <c r="J24" i="2" s="1"/>
  <c r="M24" i="2" s="1"/>
  <c r="H23" i="2"/>
  <c r="J23" i="2" s="1"/>
  <c r="M23" i="2" s="1"/>
  <c r="H22" i="2"/>
  <c r="J22" i="2" s="1"/>
  <c r="M22" i="2" s="1"/>
  <c r="H21" i="2"/>
  <c r="J21" i="2" s="1"/>
  <c r="M21" i="2" s="1"/>
  <c r="H20" i="2"/>
  <c r="J20" i="2" s="1"/>
  <c r="M20" i="2" s="1"/>
  <c r="H19" i="2"/>
  <c r="J19" i="2" s="1"/>
  <c r="M19" i="2" s="1"/>
  <c r="H18" i="2"/>
  <c r="J18" i="2" s="1"/>
  <c r="M18" i="2" s="1"/>
  <c r="H17" i="2"/>
  <c r="J17" i="2" s="1"/>
  <c r="M17" i="2" s="1"/>
  <c r="H16" i="2"/>
  <c r="J16" i="2" s="1"/>
  <c r="M16" i="2" s="1"/>
  <c r="H15" i="2"/>
  <c r="J15" i="2" s="1"/>
  <c r="M15" i="2" s="1"/>
  <c r="H14" i="2"/>
  <c r="J14" i="2" s="1"/>
  <c r="M14" i="2" s="1"/>
  <c r="H13" i="2"/>
  <c r="J13" i="2" s="1"/>
  <c r="M13" i="2" s="1"/>
  <c r="H12" i="2"/>
  <c r="J12" i="2" s="1"/>
  <c r="M12" i="2" s="1"/>
  <c r="H11" i="2"/>
  <c r="J11" i="2" s="1"/>
  <c r="M11" i="2" s="1"/>
  <c r="H10" i="2"/>
  <c r="J10" i="2" s="1"/>
  <c r="M10" i="2" s="1"/>
  <c r="H9" i="2"/>
  <c r="J9" i="2" s="1"/>
  <c r="M9" i="2" s="1"/>
  <c r="H8" i="2"/>
  <c r="J8" i="2" s="1"/>
  <c r="M8" i="2" s="1"/>
  <c r="H7" i="2"/>
  <c r="J7" i="2" s="1"/>
  <c r="M7" i="2" s="1"/>
  <c r="H6" i="2"/>
  <c r="J6" i="2" s="1"/>
  <c r="M6" i="2" s="1"/>
  <c r="J5" i="2"/>
  <c r="M5" i="2" s="1"/>
  <c r="M7" i="3" l="1"/>
  <c r="O7" i="3"/>
  <c r="M15" i="3"/>
  <c r="O15" i="3"/>
  <c r="O28" i="3"/>
  <c r="O24" i="3"/>
  <c r="O20" i="3"/>
  <c r="O16" i="3"/>
  <c r="O8" i="3"/>
  <c r="O4" i="3"/>
  <c r="O31" i="3"/>
  <c r="O27" i="3"/>
  <c r="O23" i="3"/>
  <c r="O19" i="3"/>
  <c r="O11" i="3"/>
  <c r="O30" i="3"/>
  <c r="O26" i="3"/>
  <c r="O22" i="3"/>
  <c r="O18" i="3"/>
  <c r="O10" i="3"/>
  <c r="O6" i="3"/>
  <c r="O33" i="3"/>
  <c r="O29" i="3"/>
  <c r="O25" i="3"/>
  <c r="O21" i="3"/>
  <c r="O17" i="3"/>
  <c r="O13" i="3"/>
  <c r="O9" i="3"/>
  <c r="O5" i="3"/>
  <c r="M35" i="4"/>
  <c r="M36" i="3"/>
  <c r="M38" i="2"/>
  <c r="M37" i="3" l="1"/>
  <c r="M38" i="3" s="1"/>
  <c r="U36" i="3"/>
  <c r="O36" i="3"/>
  <c r="O38" i="3" l="1"/>
  <c r="O37" i="3"/>
</calcChain>
</file>

<file path=xl/sharedStrings.xml><?xml version="1.0" encoding="utf-8"?>
<sst xmlns="http://schemas.openxmlformats.org/spreadsheetml/2006/main" count="255" uniqueCount="84">
  <si>
    <t>Afstand meest voorkomende windrichting</t>
  </si>
  <si>
    <t>Afstand minst voorkomende windrichting</t>
  </si>
  <si>
    <t>Parkoppervlak</t>
  </si>
  <si>
    <t>[km^2]</t>
  </si>
  <si>
    <t>Type</t>
  </si>
  <si>
    <t>Vermogen[MW]</t>
  </si>
  <si>
    <t>Rotordiameter[m]</t>
  </si>
  <si>
    <t>Tandwielkast</t>
  </si>
  <si>
    <t>Cut-in windspeed[m/s]</t>
  </si>
  <si>
    <t>Rated windspeed[m/s]</t>
  </si>
  <si>
    <t>Cut-out windspeed[m/s]</t>
  </si>
  <si>
    <t>Beschikbaarheid</t>
  </si>
  <si>
    <t>Britannia</t>
  </si>
  <si>
    <t>Cancelled</t>
  </si>
  <si>
    <t>Bard 6.5</t>
  </si>
  <si>
    <t>Discontinued</t>
  </si>
  <si>
    <t>SWT-6.0-120</t>
  </si>
  <si>
    <t>6.2M126</t>
  </si>
  <si>
    <t>Ja</t>
  </si>
  <si>
    <t>Beschikbaar</t>
  </si>
  <si>
    <t>ST10</t>
  </si>
  <si>
    <t>Prototype</t>
  </si>
  <si>
    <t>AD 5-116(Voorheen: M5000-116)</t>
  </si>
  <si>
    <t>M5000-116</t>
  </si>
  <si>
    <t>Siemens SWT-8.0-154</t>
  </si>
  <si>
    <t>Nee</t>
  </si>
  <si>
    <t>UP6000-136</t>
  </si>
  <si>
    <t>E112/4500</t>
  </si>
  <si>
    <t>HTW5.2-127</t>
  </si>
  <si>
    <t>Senvion 5M</t>
  </si>
  <si>
    <t>HTW5.0-126</t>
  </si>
  <si>
    <t>SL5000/126</t>
  </si>
  <si>
    <t>HZ 127-5MW</t>
  </si>
  <si>
    <t>SCD 6.0MW</t>
  </si>
  <si>
    <t>Vestas V164 8.0MW</t>
  </si>
  <si>
    <t>GE 4.1-113</t>
  </si>
  <si>
    <t>Siemens SWT-7.0-154</t>
  </si>
  <si>
    <t>AD 5-132</t>
  </si>
  <si>
    <t>SeaTitan 5.5MW</t>
  </si>
  <si>
    <t>HQ5500/140</t>
  </si>
  <si>
    <t>SWT-4.0-120</t>
  </si>
  <si>
    <t>SeaTitan 10MW</t>
  </si>
  <si>
    <t>AD 5-135</t>
  </si>
  <si>
    <t>6.2M152</t>
  </si>
  <si>
    <t>Haliade 150-6MW</t>
  </si>
  <si>
    <t>Siemens SWT-6.0-154</t>
  </si>
  <si>
    <t>SL6000/155</t>
  </si>
  <si>
    <t>AD 8-180</t>
  </si>
  <si>
    <t>Siemens SWT-4.0-130</t>
  </si>
  <si>
    <t>S7.0-171</t>
  </si>
  <si>
    <t>H 151-5MW</t>
  </si>
  <si>
    <t>EN-4.0-136</t>
  </si>
  <si>
    <t>Windturbine:</t>
  </si>
  <si>
    <t>AD 5-116</t>
  </si>
  <si>
    <t>Windspeed[m/s]</t>
  </si>
  <si>
    <t>Power[kW]</t>
  </si>
  <si>
    <t>Weibull</t>
  </si>
  <si>
    <t>Aantal uren windsnelheid</t>
  </si>
  <si>
    <t>Opgewekte vermogen[MWh]</t>
  </si>
  <si>
    <t>Totaal vermogen[kWh]:</t>
  </si>
  <si>
    <t>Totaal vermogen[kW]:</t>
  </si>
  <si>
    <t>Theoretisch/Werkelijk</t>
  </si>
  <si>
    <t>%</t>
  </si>
  <si>
    <t>Parkvermogen</t>
  </si>
  <si>
    <t>Vermogen in de wind</t>
  </si>
  <si>
    <t>Totaal vermogen[MWh]:</t>
  </si>
  <si>
    <t>Totaal vermogen[MW]:</t>
  </si>
  <si>
    <t>Minimum aantal turbines</t>
  </si>
  <si>
    <t>Maximum aantal turbines</t>
  </si>
  <si>
    <t>-</t>
  </si>
  <si>
    <t>Windsnelheid[m/s]</t>
  </si>
  <si>
    <t>Kans[%]</t>
  </si>
  <si>
    <t>Tijd per jaar[h]</t>
  </si>
  <si>
    <t>Weibullverdeling</t>
  </si>
  <si>
    <t>Aantal uren windsnelheid[h]</t>
  </si>
  <si>
    <t>Vermogen[kW]</t>
  </si>
  <si>
    <t>Energie[kWh]</t>
  </si>
  <si>
    <t>Totale energie:</t>
  </si>
  <si>
    <t>Opgewekte energie[kWh]</t>
  </si>
  <si>
    <t>Prestatiefactor(Cp)</t>
  </si>
  <si>
    <t>Prestatiefactor - Cp[%]</t>
  </si>
  <si>
    <t>Senvion 6.2M 152</t>
  </si>
  <si>
    <t>Sinovel SL5000</t>
  </si>
  <si>
    <t>Sinovel SL6000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</si>
</sst>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>
      <alignment vertical="center"/>
    </xf>
    <xf numFmtId="0" fontId="4" fillId="3" borderId="0" applyNumberFormat="0" applyBorder="0" applyAlignment="0" applyProtection="0"/>
  </cellStyleXfs>
  <cellXfs count="20">
    <xf numFmtId="0" fontId="0" fillId="0" borderId="0" xfId="0">
      <alignment vertical="center"/>
    </xf>
    <xf numFmtId="0" fontId="3" fillId="2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4" fillId="3" borderId="0" xfId="1" applyAlignment="1">
      <alignment vertical="center"/>
    </xf>
    <xf numFmtId="0" fontId="4" fillId="3" borderId="0" xfId="1" applyNumberFormat="1" applyAlignment="1">
      <alignment vertical="center"/>
    </xf>
    <xf numFmtId="0" fontId="5" fillId="2" borderId="0" xfId="0" applyNumberFormat="1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2" fontId="7" fillId="0" borderId="0" xfId="0" applyNumberFormat="1" applyFont="1">
      <alignment vertical="center"/>
    </xf>
    <xf numFmtId="2" fontId="2" fillId="0" borderId="0" xfId="0" applyNumberFormat="1" applyFont="1">
      <alignment vertical="center"/>
    </xf>
  </cellXfs>
  <cellStyles count="2">
    <cellStyle name="Ongeldig" xfId="1" builtinId="27"/>
    <cellStyle name="Standaard" xfId="0" builtinId="0"/>
  </cellStyles>
  <dxfs count="6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alignment horizontal="general" vertical="center" textRotation="0" wrapText="1" indent="0" justifyLastLine="0" shrinkToFit="0" readingOrder="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 5-116'!$C$1</c:f>
              <c:strCache>
                <c:ptCount val="1"/>
                <c:pt idx="0">
                  <c:v>AD 5-116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 5-116'!$A$5:$A$35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'AD 5-116'!$B$5:$B$35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330</c:v>
                </c:pt>
                <c:pt idx="5">
                  <c:v>560</c:v>
                </c:pt>
                <c:pt idx="6">
                  <c:v>1000</c:v>
                </c:pt>
                <c:pt idx="7">
                  <c:v>1470</c:v>
                </c:pt>
                <c:pt idx="8">
                  <c:v>1980</c:v>
                </c:pt>
                <c:pt idx="9">
                  <c:v>2800</c:v>
                </c:pt>
                <c:pt idx="10">
                  <c:v>4000</c:v>
                </c:pt>
                <c:pt idx="11">
                  <c:v>4800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1856"/>
        <c:axId val="567572248"/>
      </c:scatterChart>
      <c:valAx>
        <c:axId val="5675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Windsnelheid 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2248"/>
        <c:crosses val="autoZero"/>
        <c:crossBetween val="midCat"/>
      </c:valAx>
      <c:valAx>
        <c:axId val="56757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altLang="en-US"/>
                  <a:t>Vermogen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0"/>
            <c:dispEq val="1"/>
            <c:trendlineLbl>
              <c:layout>
                <c:manualLayout>
                  <c:x val="6.8964285714285797E-2"/>
                  <c:y val="-0.152777777777778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'AD 5-116'!$A$90:$A$100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'AD 5-116'!$B$90:$B$100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330</c:v>
                </c:pt>
                <c:pt idx="3">
                  <c:v>560</c:v>
                </c:pt>
                <c:pt idx="4">
                  <c:v>1000</c:v>
                </c:pt>
                <c:pt idx="5">
                  <c:v>1470</c:v>
                </c:pt>
                <c:pt idx="6">
                  <c:v>1980</c:v>
                </c:pt>
                <c:pt idx="7">
                  <c:v>2800</c:v>
                </c:pt>
                <c:pt idx="8">
                  <c:v>4000</c:v>
                </c:pt>
                <c:pt idx="9">
                  <c:v>4800</c:v>
                </c:pt>
                <c:pt idx="10">
                  <c:v>5000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3424"/>
        <c:axId val="567567544"/>
      </c:scatterChart>
      <c:valAx>
        <c:axId val="56757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7544"/>
        <c:crosses val="autoZero"/>
        <c:crossBetween val="midCat"/>
      </c:valAx>
      <c:valAx>
        <c:axId val="56756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Weibullverdeling windsnelheid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'AD 5-116'!$H$5:$H$35</c:f>
              <c:numCache>
                <c:formatCode>General</c:formatCode>
                <c:ptCount val="31"/>
                <c:pt idx="0">
                  <c:v>0</c:v>
                </c:pt>
                <c:pt idx="1">
                  <c:v>1.1871041489185308</c:v>
                </c:pt>
                <c:pt idx="2">
                  <c:v>2.6381929826532615</c:v>
                </c:pt>
                <c:pt idx="3">
                  <c:v>4.1095013782006768</c:v>
                </c:pt>
                <c:pt idx="4">
                  <c:v>5.4760534056918315</c:v>
                </c:pt>
                <c:pt idx="5">
                  <c:v>6.6409132750619086</c:v>
                </c:pt>
                <c:pt idx="6">
                  <c:v>7.531815677697387</c:v>
                </c:pt>
                <c:pt idx="7">
                  <c:v>8.103875984644489</c:v>
                </c:pt>
                <c:pt idx="8">
                  <c:v>8.3413960929251285</c:v>
                </c:pt>
                <c:pt idx="9">
                  <c:v>8.2569956636591133</c:v>
                </c:pt>
                <c:pt idx="10">
                  <c:v>7.8878057009824785</c:v>
                </c:pt>
                <c:pt idx="11">
                  <c:v>7.2892472864250273</c:v>
                </c:pt>
                <c:pt idx="12">
                  <c:v>6.5273772359864948</c:v>
                </c:pt>
                <c:pt idx="13">
                  <c:v>5.6709670635703011</c:v>
                </c:pt>
                <c:pt idx="14">
                  <c:v>4.7844148335522956</c:v>
                </c:pt>
                <c:pt idx="15">
                  <c:v>3.9223236671613795</c:v>
                </c:pt>
                <c:pt idx="16">
                  <c:v>3.126198488288062</c:v>
                </c:pt>
                <c:pt idx="17">
                  <c:v>2.4233085848822249</c:v>
                </c:pt>
                <c:pt idx="18">
                  <c:v>1.8274216637155682</c:v>
                </c:pt>
                <c:pt idx="19">
                  <c:v>1.3408910483772649</c:v>
                </c:pt>
                <c:pt idx="20">
                  <c:v>0.95749120205421834</c:v>
                </c:pt>
                <c:pt idx="21">
                  <c:v>0.66543405077472639</c:v>
                </c:pt>
                <c:pt idx="22">
                  <c:v>0.45012281365397694</c:v>
                </c:pt>
                <c:pt idx="23">
                  <c:v>0.29636524529212604</c:v>
                </c:pt>
                <c:pt idx="24">
                  <c:v>0.18993205752678008</c:v>
                </c:pt>
                <c:pt idx="25">
                  <c:v>0.11847875556973489</c:v>
                </c:pt>
                <c:pt idx="26">
                  <c:v>7.1935592265598716E-2</c:v>
                </c:pt>
                <c:pt idx="27">
                  <c:v>4.2510173573753147E-2</c:v>
                </c:pt>
                <c:pt idx="28">
                  <c:v>2.4449381440920546E-2</c:v>
                </c:pt>
                <c:pt idx="29">
                  <c:v>1.3685021289004746E-2</c:v>
                </c:pt>
                <c:pt idx="30">
                  <c:v>7.4541721508194301E-3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67936"/>
        <c:axId val="567568720"/>
      </c:scatterChart>
      <c:valAx>
        <c:axId val="5675679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Windsnelheid[m/s]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8720"/>
        <c:crosses val="autoZero"/>
        <c:crossBetween val="midCat"/>
      </c:valAx>
      <c:valAx>
        <c:axId val="5675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Kans</a:t>
                </a:r>
                <a:r>
                  <a:rPr lang="nl-NL" baseline="0"/>
                  <a:t>[%]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Senvion 6.2M 126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'Senvion 6.2M 126'!$A$4:$A$34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'Senvion 6.2M 126'!$B$4:$B$34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109</c:v>
                </c:pt>
                <c:pt idx="5">
                  <c:v>313</c:v>
                </c:pt>
                <c:pt idx="6">
                  <c:v>625</c:v>
                </c:pt>
                <c:pt idx="7">
                  <c:v>1085</c:v>
                </c:pt>
                <c:pt idx="8">
                  <c:v>1700</c:v>
                </c:pt>
                <c:pt idx="9">
                  <c:v>2450</c:v>
                </c:pt>
                <c:pt idx="10">
                  <c:v>3360</c:v>
                </c:pt>
                <c:pt idx="11">
                  <c:v>4405</c:v>
                </c:pt>
                <c:pt idx="12">
                  <c:v>5390</c:v>
                </c:pt>
                <c:pt idx="13">
                  <c:v>6100</c:v>
                </c:pt>
                <c:pt idx="14">
                  <c:v>6200</c:v>
                </c:pt>
                <c:pt idx="15">
                  <c:v>6200</c:v>
                </c:pt>
                <c:pt idx="16">
                  <c:v>6200</c:v>
                </c:pt>
                <c:pt idx="17">
                  <c:v>6200</c:v>
                </c:pt>
                <c:pt idx="18">
                  <c:v>6200</c:v>
                </c:pt>
                <c:pt idx="19">
                  <c:v>6200</c:v>
                </c:pt>
                <c:pt idx="20">
                  <c:v>6200</c:v>
                </c:pt>
                <c:pt idx="21">
                  <c:v>6200</c:v>
                </c:pt>
                <c:pt idx="22">
                  <c:v>6200</c:v>
                </c:pt>
                <c:pt idx="23">
                  <c:v>6200</c:v>
                </c:pt>
                <c:pt idx="24">
                  <c:v>6200</c:v>
                </c:pt>
                <c:pt idx="25">
                  <c:v>6200</c:v>
                </c:pt>
                <c:pt idx="26">
                  <c:v>6200</c:v>
                </c:pt>
                <c:pt idx="27">
                  <c:v>6200</c:v>
                </c:pt>
                <c:pt idx="28">
                  <c:v>6200</c:v>
                </c:pt>
                <c:pt idx="29">
                  <c:v>6200</c:v>
                </c:pt>
                <c:pt idx="30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4600"/>
        <c:axId val="567573032"/>
      </c:scatterChart>
      <c:valAx>
        <c:axId val="56757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3032"/>
        <c:crosses val="autoZero"/>
        <c:crossBetween val="midCat"/>
      </c:valAx>
      <c:valAx>
        <c:axId val="5675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Benadering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2.2200638268350201E-2"/>
                  <c:y val="-0.1047619047619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'Senvion 6.2M 126'!$A$7:$A$18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</c:numCache>
            </c:numRef>
          </c:xVal>
          <c:yVal>
            <c:numRef>
              <c:f>'Senvion 6.2M 126'!$B$7:$B$18</c:f>
              <c:numCache>
                <c:formatCode>General</c:formatCode>
                <c:ptCount val="12"/>
                <c:pt idx="0">
                  <c:v>0</c:v>
                </c:pt>
                <c:pt idx="1">
                  <c:v>109</c:v>
                </c:pt>
                <c:pt idx="2">
                  <c:v>313</c:v>
                </c:pt>
                <c:pt idx="3">
                  <c:v>625</c:v>
                </c:pt>
                <c:pt idx="4">
                  <c:v>1085</c:v>
                </c:pt>
                <c:pt idx="5">
                  <c:v>1700</c:v>
                </c:pt>
                <c:pt idx="6">
                  <c:v>2450</c:v>
                </c:pt>
                <c:pt idx="7">
                  <c:v>3360</c:v>
                </c:pt>
                <c:pt idx="8">
                  <c:v>4405</c:v>
                </c:pt>
                <c:pt idx="9">
                  <c:v>5390</c:v>
                </c:pt>
                <c:pt idx="10">
                  <c:v>6100</c:v>
                </c:pt>
                <c:pt idx="11">
                  <c:v>6200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575776"/>
        <c:axId val="567569504"/>
      </c:scatterChart>
      <c:valAx>
        <c:axId val="5675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9504"/>
        <c:crosses val="autoZero"/>
        <c:crossBetween val="midCat"/>
      </c:valAx>
      <c:valAx>
        <c:axId val="5675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V164'!$J$1</c:f>
              <c:strCache>
                <c:ptCount val="1"/>
                <c:pt idx="0">
                  <c:v>Aantal uren windsnelheid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V164'!$J$2:$J$32</c:f>
              <c:numCache>
                <c:formatCode>General</c:formatCode>
                <c:ptCount val="31"/>
                <c:pt idx="0">
                  <c:v>0</c:v>
                </c:pt>
                <c:pt idx="1">
                  <c:v>103.9903234452633</c:v>
                </c:pt>
                <c:pt idx="2">
                  <c:v>231.1057052804257</c:v>
                </c:pt>
                <c:pt idx="3">
                  <c:v>359.99232073037933</c:v>
                </c:pt>
                <c:pt idx="4">
                  <c:v>479.70227833860446</c:v>
                </c:pt>
                <c:pt idx="5">
                  <c:v>581.74400289542325</c:v>
                </c:pt>
                <c:pt idx="6">
                  <c:v>659.78705336629116</c:v>
                </c:pt>
                <c:pt idx="7">
                  <c:v>709.89953625485725</c:v>
                </c:pt>
                <c:pt idx="8">
                  <c:v>730.70629774024121</c:v>
                </c:pt>
                <c:pt idx="9">
                  <c:v>723.31282013653822</c:v>
                </c:pt>
                <c:pt idx="10">
                  <c:v>690.97177940606514</c:v>
                </c:pt>
                <c:pt idx="11">
                  <c:v>638.53806229083239</c:v>
                </c:pt>
                <c:pt idx="12">
                  <c:v>571.79824587241694</c:v>
                </c:pt>
                <c:pt idx="13">
                  <c:v>496.77671476875832</c:v>
                </c:pt>
                <c:pt idx="14">
                  <c:v>419.11473941918109</c:v>
                </c:pt>
                <c:pt idx="15">
                  <c:v>343.59555324333684</c:v>
                </c:pt>
                <c:pt idx="16">
                  <c:v>273.85498757403423</c:v>
                </c:pt>
                <c:pt idx="17">
                  <c:v>212.2818320356829</c:v>
                </c:pt>
                <c:pt idx="18">
                  <c:v>160.08213774148376</c:v>
                </c:pt>
                <c:pt idx="19">
                  <c:v>117.46205583784841</c:v>
                </c:pt>
                <c:pt idx="20">
                  <c:v>83.876229299949529</c:v>
                </c:pt>
                <c:pt idx="21">
                  <c:v>58.292022847866036</c:v>
                </c:pt>
                <c:pt idx="22">
                  <c:v>39.430758476088378</c:v>
                </c:pt>
                <c:pt idx="23">
                  <c:v>25.961595487590245</c:v>
                </c:pt>
                <c:pt idx="24">
                  <c:v>16.638048239345935</c:v>
                </c:pt>
                <c:pt idx="25">
                  <c:v>10.378738987908775</c:v>
                </c:pt>
                <c:pt idx="26">
                  <c:v>6.3015578824664473</c:v>
                </c:pt>
                <c:pt idx="27">
                  <c:v>3.723891205060776</c:v>
                </c:pt>
                <c:pt idx="28">
                  <c:v>2.1417658142246401</c:v>
                </c:pt>
                <c:pt idx="29">
                  <c:v>1.1988078649168157</c:v>
                </c:pt>
                <c:pt idx="30">
                  <c:v>0.65298548041178206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4800"/>
        <c:axId val="567566368"/>
      </c:barChart>
      <c:catAx>
        <c:axId val="56756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6368"/>
        <c:crosses val="autoZero"/>
        <c:auto val="1"/>
        <c:lblAlgn val="ctr"/>
        <c:lblOffset val="100"/>
        <c:noMultiLvlLbl val="0"/>
      </c:catAx>
      <c:valAx>
        <c:axId val="5675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V164'!$B$1</c:f>
              <c:strCache>
                <c:ptCount val="1"/>
                <c:pt idx="0">
                  <c:v>Power[kW]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</c:v>
                </c:pt>
                <c:pt idx="5">
                  <c:v>584</c:v>
                </c:pt>
                <c:pt idx="6" formatCode="#,##0">
                  <c:v>1158</c:v>
                </c:pt>
                <c:pt idx="7" formatCode="#,##0">
                  <c:v>1904</c:v>
                </c:pt>
                <c:pt idx="8" formatCode="#,##0">
                  <c:v>2958</c:v>
                </c:pt>
                <c:pt idx="9" formatCode="#,##0">
                  <c:v>4200</c:v>
                </c:pt>
                <c:pt idx="10" formatCode="#,##0">
                  <c:v>5686</c:v>
                </c:pt>
                <c:pt idx="11" formatCode="#,##0">
                  <c:v>7217</c:v>
                </c:pt>
                <c:pt idx="12" formatCode="#,##0">
                  <c:v>7915</c:v>
                </c:pt>
                <c:pt idx="13" formatCode="#,##0">
                  <c:v>7999</c:v>
                </c:pt>
                <c:pt idx="14" formatCode="#,##0">
                  <c:v>8000</c:v>
                </c:pt>
                <c:pt idx="15" formatCode="#,##0">
                  <c:v>8000</c:v>
                </c:pt>
                <c:pt idx="16" formatCode="#,##0">
                  <c:v>8000</c:v>
                </c:pt>
                <c:pt idx="17" formatCode="#,##0">
                  <c:v>8000</c:v>
                </c:pt>
                <c:pt idx="18" formatCode="#,##0">
                  <c:v>8000</c:v>
                </c:pt>
                <c:pt idx="19" formatCode="#,##0">
                  <c:v>8000</c:v>
                </c:pt>
                <c:pt idx="20" formatCode="#,##0">
                  <c:v>8000</c:v>
                </c:pt>
                <c:pt idx="21" formatCode="#,##0">
                  <c:v>8000</c:v>
                </c:pt>
                <c:pt idx="22" formatCode="#,##0">
                  <c:v>8000</c:v>
                </c:pt>
                <c:pt idx="23" formatCode="#,##0">
                  <c:v>8000</c:v>
                </c:pt>
                <c:pt idx="24" formatCode="#,##0">
                  <c:v>8000</c:v>
                </c:pt>
                <c:pt idx="25" formatCode="#,##0">
                  <c:v>8000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5584"/>
        <c:axId val="567566760"/>
      </c:barChart>
      <c:catAx>
        <c:axId val="5675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6760"/>
        <c:crosses val="autoZero"/>
        <c:auto val="1"/>
        <c:lblAlgn val="ctr"/>
        <c:lblOffset val="100"/>
        <c:noMultiLvlLbl val="0"/>
      </c:catAx>
      <c:valAx>
        <c:axId val="56756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'Vestas V164'!$M$1</c:f>
              <c:strCache>
                <c:ptCount val="1"/>
                <c:pt idx="0">
                  <c:v>Opgewekte vermogen[MWh]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'Vestas V164'!$A$2:$A$32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'Vestas V164'!$M$2:$M$32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">
                  <c:v>54.206357452262303</c:v>
                </c:pt>
                <c:pt idx="5" formatCode="0.00">
                  <c:v>339.7384976909272</c:v>
                </c:pt>
                <c:pt idx="6" formatCode="0.00">
                  <c:v>764.03340779816517</c:v>
                </c:pt>
                <c:pt idx="7" formatCode="0.00">
                  <c:v>1351.648717029248</c:v>
                </c:pt>
                <c:pt idx="8" formatCode="0.00">
                  <c:v>2161.4292287156336</c:v>
                </c:pt>
                <c:pt idx="9" formatCode="0.00">
                  <c:v>3037.9138445734607</c:v>
                </c:pt>
                <c:pt idx="10" formatCode="0.00">
                  <c:v>3928.8655377028863</c:v>
                </c:pt>
                <c:pt idx="11" formatCode="0.00">
                  <c:v>4608.3291955529376</c:v>
                </c:pt>
                <c:pt idx="12" formatCode="0.00">
                  <c:v>4525.7831160801798</c:v>
                </c:pt>
                <c:pt idx="13" formatCode="0.00">
                  <c:v>3973.7169414352979</c:v>
                </c:pt>
                <c:pt idx="14" formatCode="0.00">
                  <c:v>3352.9179153534487</c:v>
                </c:pt>
                <c:pt idx="15" formatCode="0.00">
                  <c:v>2748.7644259466947</c:v>
                </c:pt>
                <c:pt idx="16" formatCode="0.00">
                  <c:v>2190.8399005922738</c:v>
                </c:pt>
                <c:pt idx="17" formatCode="0.00">
                  <c:v>1698.2546562854632</c:v>
                </c:pt>
                <c:pt idx="18" formatCode="0.00">
                  <c:v>1280.6571019318703</c:v>
                </c:pt>
                <c:pt idx="19" formatCode="0.00">
                  <c:v>939.69644670278728</c:v>
                </c:pt>
                <c:pt idx="20" formatCode="0.00">
                  <c:v>671.00983439959623</c:v>
                </c:pt>
                <c:pt idx="21" formatCode="0.00">
                  <c:v>466.33618278292829</c:v>
                </c:pt>
                <c:pt idx="22" formatCode="0.00">
                  <c:v>315.44606780870703</c:v>
                </c:pt>
                <c:pt idx="23" formatCode="0.00">
                  <c:v>207.69276390072196</c:v>
                </c:pt>
                <c:pt idx="24" formatCode="0.00">
                  <c:v>133.10438591476748</c:v>
                </c:pt>
                <c:pt idx="25" formatCode="0.00">
                  <c:v>83.029911903270204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568328"/>
        <c:axId val="567569112"/>
      </c:barChart>
      <c:catAx>
        <c:axId val="56756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9112"/>
        <c:crosses val="autoZero"/>
        <c:auto val="1"/>
        <c:lblAlgn val="ctr"/>
        <c:lblOffset val="100"/>
        <c:noMultiLvlLbl val="0"/>
      </c:catAx>
      <c:valAx>
        <c:axId val="567569112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7568328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1</xdr:row>
      <xdr:rowOff>12065</xdr:rowOff>
    </xdr:from>
    <xdr:to>
      <xdr:col>28</xdr:col>
      <xdr:colOff>234950</xdr:colOff>
      <xdr:row>23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407035</xdr:colOff>
      <xdr:row>89</xdr:row>
      <xdr:rowOff>3810</xdr:rowOff>
    </xdr:from>
    <xdr:to>
      <xdr:col>11</xdr:col>
      <xdr:colOff>711835</xdr:colOff>
      <xdr:row>104</xdr:row>
      <xdr:rowOff>3810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575945</xdr:colOff>
      <xdr:row>25</xdr:row>
      <xdr:rowOff>144145</xdr:rowOff>
    </xdr:from>
    <xdr:to>
      <xdr:col>25</xdr:col>
      <xdr:colOff>290195</xdr:colOff>
      <xdr:row>40</xdr:row>
      <xdr:rowOff>144145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506095</xdr:colOff>
      <xdr:row>39</xdr:row>
      <xdr:rowOff>35560</xdr:rowOff>
    </xdr:from>
    <xdr:to>
      <xdr:col>17</xdr:col>
      <xdr:colOff>536575</xdr:colOff>
      <xdr:row>54</xdr:row>
      <xdr:rowOff>35560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99695</xdr:colOff>
      <xdr:row>40</xdr:row>
      <xdr:rowOff>13335</xdr:rowOff>
    </xdr:from>
    <xdr:to>
      <xdr:col>9</xdr:col>
      <xdr:colOff>594995</xdr:colOff>
      <xdr:row>55</xdr:row>
      <xdr:rowOff>13335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2</xdr:row>
      <xdr:rowOff>23812</xdr:rowOff>
    </xdr:from>
    <xdr:to>
      <xdr:col>26</xdr:col>
      <xdr:colOff>285750</xdr:colOff>
      <xdr:row>16</xdr:row>
      <xdr:rowOff>100012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17</xdr:row>
      <xdr:rowOff>52387</xdr:rowOff>
    </xdr:from>
    <xdr:to>
      <xdr:col>26</xdr:col>
      <xdr:colOff>333375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9525</xdr:colOff>
      <xdr:row>32</xdr:row>
      <xdr:rowOff>42862</xdr:rowOff>
    </xdr:from>
    <xdr:to>
      <xdr:col>26</xdr:col>
      <xdr:colOff>314325</xdr:colOff>
      <xdr:row>46</xdr:row>
      <xdr:rowOff>119062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6:K39" headerRowCount="0" totalsRowShown="0">
  <sortState ref="A6:Y39">
    <sortCondition descending="1" ref="B6:B39"/>
  </sortState>
  <tableColumns count="11">
    <tableColumn id="1" name="Column1"/>
    <tableColumn id="2" name="Column2"/>
    <tableColumn id="3" name="Column3"/>
    <tableColumn id="4" name="Column4" dataDxfId="62">
      <calculatedColumnFormula>ROUNDUP((342/B6),0)</calculatedColumnFormula>
    </tableColumn>
    <tableColumn id="5" name="Column5" dataDxfId="61">
      <calculatedColumnFormula>ROUNDDOWN((380/B6),0)</calculatedColumnFormula>
    </tableColumn>
    <tableColumn id="6" name="Column6"/>
    <tableColumn id="7" name="Column7" dataDxfId="46"/>
    <tableColumn id="8" name="Column8" dataDxfId="33"/>
    <tableColumn id="9" name="Column9" dataDxfId="32"/>
    <tableColumn id="10" name="Column10" dataDxfId="31"/>
    <tableColumn id="11" name="Column11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1" name="Tabel1" displayName="Tabel1" ref="A2:C33" totalsRowShown="0" headerRowDxfId="60">
  <autoFilter ref="A2:C33"/>
  <tableColumns count="3">
    <tableColumn id="1" name="Windsnelheid[m/s]"/>
    <tableColumn id="2" name="Kans[%]" dataDxfId="59">
      <calculatedColumnFormula>WEIBULL(A3,2.18,10.9,FALSE)*100</calculatedColumnFormula>
    </tableColumn>
    <tableColumn id="3" name="Tijd per jaar[h]">
      <calculatedColumnFormula>365*24*(B3/100)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3" displayName="Tabel3" ref="A2:D34" totalsRowShown="0" headerRowDxfId="58">
  <autoFilter ref="A2:D34"/>
  <tableColumns count="4">
    <tableColumn id="1" name="Windsnelheid[m/s]"/>
    <tableColumn id="2" name="Aantal uren windsnelheid[h]">
      <calculatedColumnFormula>Weibullverdeling!C3</calculatedColumnFormula>
    </tableColumn>
    <tableColumn id="3" name="Vermogen[kW]" dataDxfId="57">
      <calculatedColumnFormula>(0.5*1.293*PI()*(82^2)*(A3^3))/1000</calculatedColumnFormula>
    </tableColumn>
    <tableColumn id="4" name="Energie[kWh]" dataDxfId="56">
      <calculatedColumnFormula>B3*C3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4" displayName="Tabel4" ref="A41:D74" totalsRowShown="0" headerRowDxfId="54">
  <autoFilter ref="A41:D74"/>
  <tableColumns count="4">
    <tableColumn id="1" name="Windsnelheid[m/s]"/>
    <tableColumn id="2" name="Vermogen[kW]"/>
    <tableColumn id="3" name="Tijd per jaar[h]" dataDxfId="55"/>
    <tableColumn id="4" name="Opgewekte energie[kWh]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46" displayName="Tabel46" ref="A63:D96" totalsRowShown="0" headerRowDxfId="53">
  <autoFilter ref="A63:D96"/>
  <tableColumns count="4">
    <tableColumn id="1" name="Windsnelheid[m/s]"/>
    <tableColumn id="2" name="Vermogen[kW]" dataDxfId="51"/>
    <tableColumn id="3" name="Tijd per jaar[h]" dataDxfId="50"/>
    <tableColumn id="4" name="Opgewekte energie[kWh]" dataDxfId="4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467" displayName="Tabel467" ref="A49:D82" totalsRowShown="0" headerRowDxfId="52">
  <autoFilter ref="A49:D82"/>
  <tableColumns count="4">
    <tableColumn id="1" name="Windsnelheid[m/s]"/>
    <tableColumn id="2" name="Vermogen[kW]"/>
    <tableColumn id="3" name="Tijd per jaar[h]" dataDxfId="48"/>
    <tableColumn id="4" name="Opgewekte energie[kWh]" dataDxfId="4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468" displayName="Tabel468" ref="A2:D35" totalsRowShown="0" headerRowDxfId="45">
  <autoFilter ref="A2:D35"/>
  <tableColumns count="4">
    <tableColumn id="1" name="Windsnelheid[m/s]"/>
    <tableColumn id="2" name="Vermogen[kW]" dataDxfId="44"/>
    <tableColumn id="3" name="Tijd per jaar[h]" dataDxfId="42">
      <calculatedColumnFormula>Weibullverdeling!C3</calculatedColumnFormula>
    </tableColumn>
    <tableColumn id="4" name="Opgewekte energie[kWh]" dataDxfId="4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el4689" displayName="Tabel4689" ref="A2:D35" totalsRowShown="0" headerRowDxfId="41">
  <autoFilter ref="A2:D35"/>
  <tableColumns count="4">
    <tableColumn id="1" name="Windsnelheid[m/s]"/>
    <tableColumn id="2" name="Vermogen[kW]" dataDxfId="40"/>
    <tableColumn id="3" name="Tijd per jaar[h]" dataDxfId="39">
      <calculatedColumnFormula>Weibullverdeling!C3</calculatedColumnFormula>
    </tableColumn>
    <tableColumn id="4" name="Opgewekte energie[kWh]" dataDxfId="3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el468910" displayName="Tabel468910" ref="A2:D35" totalsRowShown="0" headerRowDxfId="37">
  <autoFilter ref="A2:D35"/>
  <tableColumns count="4">
    <tableColumn id="1" name="Windsnelheid[m/s]"/>
    <tableColumn id="2" name="Vermogen[kW]" dataDxfId="36"/>
    <tableColumn id="3" name="Tijd per jaar[h]" dataDxfId="35">
      <calculatedColumnFormula>Weibullverdeling!C3</calculatedColumnFormula>
    </tableColumn>
    <tableColumn id="4" name="Opgewekte energie[kWh]" dataDxfId="3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zoomScale="90" zoomScaleNormal="90" workbookViewId="0">
      <selection activeCell="L16" sqref="L16"/>
    </sheetView>
  </sheetViews>
  <sheetFormatPr defaultColWidth="8.85546875" defaultRowHeight="15"/>
  <cols>
    <col min="1" max="1" width="27.7109375" customWidth="1"/>
    <col min="2" max="2" width="14.42578125" customWidth="1"/>
    <col min="3" max="3" width="17.5703125" customWidth="1"/>
    <col min="4" max="4" width="9.85546875" customWidth="1"/>
    <col min="5" max="5" width="11" customWidth="1"/>
    <col min="6" max="6" width="17.5703125" customWidth="1"/>
    <col min="7" max="7" width="14.42578125" customWidth="1"/>
    <col min="8" max="8" width="19.28515625" customWidth="1"/>
    <col min="9" max="9" width="11" customWidth="1"/>
    <col min="10" max="10" width="13.7109375" customWidth="1"/>
    <col min="11" max="11" width="12.7109375" customWidth="1"/>
    <col min="12" max="12" width="14.7109375" customWidth="1"/>
    <col min="13" max="13" width="15.140625" customWidth="1"/>
    <col min="14" max="14" width="14.7109375" customWidth="1"/>
    <col min="15" max="15" width="18.28515625" customWidth="1"/>
    <col min="16" max="16" width="21" customWidth="1"/>
    <col min="17" max="17" width="18.42578125" customWidth="1"/>
    <col min="18" max="18" width="15.5703125" customWidth="1"/>
  </cols>
  <sheetData>
    <row r="1" spans="1:31">
      <c r="B1" t="s">
        <v>0</v>
      </c>
      <c r="E1">
        <v>5</v>
      </c>
    </row>
    <row r="2" spans="1:31">
      <c r="B2" t="s">
        <v>1</v>
      </c>
      <c r="E2">
        <v>3</v>
      </c>
    </row>
    <row r="3" spans="1:31">
      <c r="B3" t="s">
        <v>2</v>
      </c>
      <c r="E3">
        <v>63.5</v>
      </c>
      <c r="F3" t="s">
        <v>3</v>
      </c>
    </row>
    <row r="5" spans="1:31" ht="45">
      <c r="A5" s="1" t="s">
        <v>4</v>
      </c>
      <c r="B5" s="1" t="s">
        <v>5</v>
      </c>
      <c r="C5" s="1" t="s">
        <v>6</v>
      </c>
      <c r="D5" s="1" t="s">
        <v>67</v>
      </c>
      <c r="E5" s="1" t="s">
        <v>68</v>
      </c>
      <c r="F5" s="1" t="s">
        <v>7</v>
      </c>
      <c r="G5" s="10" t="s">
        <v>80</v>
      </c>
      <c r="H5" s="1" t="s">
        <v>8</v>
      </c>
      <c r="I5" s="1" t="s">
        <v>9</v>
      </c>
      <c r="J5" s="1" t="s">
        <v>10</v>
      </c>
      <c r="K5" s="1" t="s">
        <v>11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>
      <c r="A6" s="9" t="s">
        <v>12</v>
      </c>
      <c r="B6">
        <v>10</v>
      </c>
      <c r="C6">
        <v>150</v>
      </c>
      <c r="D6">
        <f t="shared" ref="D6:D39" si="0">ROUNDUP((342/B6),0)</f>
        <v>35</v>
      </c>
      <c r="E6">
        <f t="shared" ref="E6:E39" si="1">ROUNDDOWN((380/B6),0)</f>
        <v>38</v>
      </c>
      <c r="G6" s="19" t="s">
        <v>69</v>
      </c>
      <c r="H6" s="15" t="s">
        <v>69</v>
      </c>
      <c r="I6" s="15" t="s">
        <v>69</v>
      </c>
      <c r="J6" s="15" t="s">
        <v>69</v>
      </c>
      <c r="K6" t="s">
        <v>13</v>
      </c>
      <c r="L6" s="7"/>
      <c r="M6" s="7"/>
      <c r="N6" s="7"/>
      <c r="O6" s="7"/>
      <c r="P6" s="7"/>
      <c r="Q6" s="7"/>
    </row>
    <row r="7" spans="1:31">
      <c r="A7" s="8" t="s">
        <v>20</v>
      </c>
      <c r="B7">
        <v>10</v>
      </c>
      <c r="C7">
        <v>164</v>
      </c>
      <c r="D7">
        <f t="shared" si="0"/>
        <v>35</v>
      </c>
      <c r="E7">
        <f t="shared" si="1"/>
        <v>38</v>
      </c>
      <c r="G7" s="19" t="s">
        <v>69</v>
      </c>
      <c r="H7" s="15" t="s">
        <v>69</v>
      </c>
      <c r="I7" s="15" t="s">
        <v>69</v>
      </c>
      <c r="J7" s="15" t="s">
        <v>69</v>
      </c>
      <c r="K7" t="s">
        <v>21</v>
      </c>
      <c r="L7" s="7"/>
      <c r="M7" s="7"/>
      <c r="N7" s="7"/>
      <c r="O7" s="7"/>
      <c r="P7" s="7"/>
      <c r="Q7" s="7"/>
    </row>
    <row r="8" spans="1:31">
      <c r="A8" s="9" t="s">
        <v>41</v>
      </c>
      <c r="B8">
        <v>10</v>
      </c>
      <c r="C8">
        <v>190</v>
      </c>
      <c r="D8">
        <f t="shared" si="0"/>
        <v>35</v>
      </c>
      <c r="E8">
        <f t="shared" si="1"/>
        <v>38</v>
      </c>
      <c r="F8" t="s">
        <v>25</v>
      </c>
      <c r="G8" s="19" t="s">
        <v>69</v>
      </c>
      <c r="H8" s="15" t="s">
        <v>69</v>
      </c>
      <c r="I8" s="15" t="s">
        <v>69</v>
      </c>
      <c r="J8" s="15" t="s">
        <v>69</v>
      </c>
      <c r="K8" t="s">
        <v>21</v>
      </c>
      <c r="L8" s="7"/>
      <c r="M8" s="7"/>
      <c r="N8" s="7"/>
      <c r="O8" s="7"/>
      <c r="P8" s="7"/>
      <c r="Q8" s="7"/>
    </row>
    <row r="9" spans="1:31">
      <c r="A9" s="8" t="s">
        <v>24</v>
      </c>
      <c r="B9">
        <v>8</v>
      </c>
      <c r="C9">
        <v>154</v>
      </c>
      <c r="D9">
        <f t="shared" si="0"/>
        <v>43</v>
      </c>
      <c r="E9">
        <f t="shared" si="1"/>
        <v>47</v>
      </c>
      <c r="F9" t="s">
        <v>25</v>
      </c>
      <c r="G9" s="19" t="s">
        <v>69</v>
      </c>
      <c r="H9" s="15" t="s">
        <v>69</v>
      </c>
      <c r="I9" s="15" t="s">
        <v>69</v>
      </c>
      <c r="J9" s="15" t="s">
        <v>69</v>
      </c>
      <c r="K9" t="s">
        <v>21</v>
      </c>
      <c r="L9" s="7"/>
      <c r="M9" s="7"/>
      <c r="N9" s="7"/>
      <c r="O9" s="7"/>
      <c r="P9" s="7"/>
      <c r="Q9" s="7"/>
    </row>
    <row r="10" spans="1:31">
      <c r="A10" t="s">
        <v>34</v>
      </c>
      <c r="B10">
        <v>8</v>
      </c>
      <c r="C10">
        <v>164</v>
      </c>
      <c r="D10">
        <f t="shared" si="0"/>
        <v>43</v>
      </c>
      <c r="E10">
        <f t="shared" si="1"/>
        <v>47</v>
      </c>
      <c r="F10" t="s">
        <v>18</v>
      </c>
      <c r="G10" s="19">
        <f>'Vestas V164'!D82</f>
        <v>20.526278158536559</v>
      </c>
      <c r="H10">
        <v>4</v>
      </c>
      <c r="I10">
        <v>11</v>
      </c>
      <c r="J10">
        <v>25</v>
      </c>
      <c r="K10" t="s">
        <v>19</v>
      </c>
      <c r="L10" s="7"/>
      <c r="M10" s="7"/>
      <c r="N10" s="7"/>
      <c r="O10" s="7"/>
      <c r="P10" s="7"/>
      <c r="Q10" s="7"/>
    </row>
    <row r="11" spans="1:31" ht="15" customHeight="1">
      <c r="A11" s="6" t="s">
        <v>47</v>
      </c>
      <c r="B11">
        <v>8</v>
      </c>
      <c r="C11">
        <v>180</v>
      </c>
      <c r="D11">
        <f t="shared" si="0"/>
        <v>43</v>
      </c>
      <c r="E11">
        <f t="shared" si="1"/>
        <v>47</v>
      </c>
      <c r="G11" s="19" t="s">
        <v>69</v>
      </c>
      <c r="H11">
        <v>3</v>
      </c>
      <c r="I11">
        <v>12</v>
      </c>
      <c r="J11">
        <v>30</v>
      </c>
      <c r="K11" t="s">
        <v>19</v>
      </c>
      <c r="L11" s="7"/>
      <c r="M11" s="7"/>
      <c r="N11" s="7"/>
      <c r="O11" s="7"/>
      <c r="P11" s="7"/>
      <c r="Q11" s="7"/>
    </row>
    <row r="12" spans="1:31">
      <c r="A12" t="s">
        <v>36</v>
      </c>
      <c r="B12">
        <v>7</v>
      </c>
      <c r="C12">
        <v>154</v>
      </c>
      <c r="D12">
        <f t="shared" si="0"/>
        <v>49</v>
      </c>
      <c r="E12">
        <f t="shared" si="1"/>
        <v>54</v>
      </c>
      <c r="F12" t="s">
        <v>25</v>
      </c>
      <c r="G12" s="19" t="s">
        <v>69</v>
      </c>
      <c r="H12">
        <v>3</v>
      </c>
      <c r="I12">
        <v>13</v>
      </c>
      <c r="J12">
        <v>25</v>
      </c>
      <c r="K12" t="s">
        <v>19</v>
      </c>
      <c r="L12" s="7"/>
      <c r="M12" s="7"/>
      <c r="N12" s="7"/>
      <c r="O12" s="7"/>
      <c r="P12" s="7"/>
      <c r="Q12" s="7"/>
    </row>
    <row r="13" spans="1:31">
      <c r="A13" s="9" t="s">
        <v>49</v>
      </c>
      <c r="B13">
        <v>7</v>
      </c>
      <c r="C13">
        <v>171.2</v>
      </c>
      <c r="D13">
        <f t="shared" si="0"/>
        <v>49</v>
      </c>
      <c r="E13">
        <f t="shared" si="1"/>
        <v>54</v>
      </c>
      <c r="G13" s="19" t="s">
        <v>69</v>
      </c>
      <c r="H13" s="15" t="s">
        <v>69</v>
      </c>
      <c r="I13" s="15" t="s">
        <v>69</v>
      </c>
      <c r="J13" s="15" t="s">
        <v>69</v>
      </c>
      <c r="K13" t="s">
        <v>21</v>
      </c>
      <c r="L13" s="7"/>
      <c r="M13" s="7"/>
      <c r="N13" s="7"/>
      <c r="O13" s="7"/>
      <c r="P13" s="7"/>
      <c r="Q13" s="7"/>
    </row>
    <row r="14" spans="1:31">
      <c r="A14" s="8" t="s">
        <v>14</v>
      </c>
      <c r="B14">
        <v>6.5</v>
      </c>
      <c r="C14">
        <v>122</v>
      </c>
      <c r="D14">
        <f t="shared" si="0"/>
        <v>53</v>
      </c>
      <c r="E14">
        <f t="shared" si="1"/>
        <v>58</v>
      </c>
      <c r="G14" s="19" t="s">
        <v>69</v>
      </c>
      <c r="H14" s="15" t="s">
        <v>69</v>
      </c>
      <c r="I14" s="15" t="s">
        <v>69</v>
      </c>
      <c r="J14" s="15" t="s">
        <v>69</v>
      </c>
      <c r="K14" t="s">
        <v>15</v>
      </c>
      <c r="L14" s="7"/>
      <c r="M14" s="7"/>
      <c r="N14" s="7"/>
      <c r="O14" s="7"/>
      <c r="P14" s="7"/>
      <c r="Q14" s="7"/>
    </row>
    <row r="15" spans="1:31">
      <c r="A15" t="s">
        <v>17</v>
      </c>
      <c r="B15">
        <v>6.15</v>
      </c>
      <c r="C15">
        <v>126</v>
      </c>
      <c r="D15">
        <f t="shared" si="0"/>
        <v>56</v>
      </c>
      <c r="E15">
        <f t="shared" si="1"/>
        <v>61</v>
      </c>
      <c r="F15" t="s">
        <v>18</v>
      </c>
      <c r="G15" s="19">
        <f>'Senvion 6.2M 126'!D96</f>
        <v>14.103890632092222</v>
      </c>
      <c r="H15">
        <v>3.5</v>
      </c>
      <c r="I15">
        <v>14</v>
      </c>
      <c r="J15">
        <v>30</v>
      </c>
      <c r="K15" t="s">
        <v>19</v>
      </c>
      <c r="L15" s="7"/>
      <c r="M15" s="7"/>
      <c r="N15" s="7"/>
      <c r="O15" s="7"/>
      <c r="P15" s="7"/>
      <c r="Q15" s="7"/>
    </row>
    <row r="16" spans="1:31">
      <c r="A16" s="6" t="s">
        <v>43</v>
      </c>
      <c r="B16">
        <v>6.15</v>
      </c>
      <c r="C16">
        <v>152</v>
      </c>
      <c r="D16">
        <f t="shared" si="0"/>
        <v>56</v>
      </c>
      <c r="E16">
        <f t="shared" si="1"/>
        <v>61</v>
      </c>
      <c r="G16" s="19">
        <f>'Senvion 6.2M 152'!D35</f>
        <v>16.55684957317569</v>
      </c>
      <c r="H16">
        <v>3.5</v>
      </c>
      <c r="I16">
        <v>11.5</v>
      </c>
      <c r="J16">
        <v>30</v>
      </c>
      <c r="K16" t="s">
        <v>19</v>
      </c>
      <c r="L16" s="7"/>
      <c r="M16" s="7"/>
      <c r="N16" s="7"/>
      <c r="O16" s="7"/>
      <c r="P16" s="7"/>
      <c r="Q16" s="7"/>
    </row>
    <row r="17" spans="1:17">
      <c r="A17" s="8" t="s">
        <v>16</v>
      </c>
      <c r="B17">
        <v>6</v>
      </c>
      <c r="C17">
        <v>120</v>
      </c>
      <c r="D17">
        <f t="shared" si="0"/>
        <v>57</v>
      </c>
      <c r="E17">
        <f t="shared" si="1"/>
        <v>63</v>
      </c>
      <c r="G17" s="19" t="s">
        <v>69</v>
      </c>
      <c r="H17" s="15" t="s">
        <v>69</v>
      </c>
      <c r="I17" s="15" t="s">
        <v>69</v>
      </c>
      <c r="J17" s="15" t="s">
        <v>69</v>
      </c>
      <c r="K17" t="s">
        <v>15</v>
      </c>
      <c r="L17" s="7"/>
      <c r="M17" s="7"/>
      <c r="N17" s="7"/>
      <c r="O17" s="7"/>
      <c r="P17" s="7"/>
      <c r="Q17" s="7"/>
    </row>
    <row r="18" spans="1:17">
      <c r="A18" t="s">
        <v>26</v>
      </c>
      <c r="B18">
        <v>6</v>
      </c>
      <c r="C18">
        <v>136</v>
      </c>
      <c r="D18">
        <f t="shared" si="0"/>
        <v>57</v>
      </c>
      <c r="E18">
        <f t="shared" si="1"/>
        <v>63</v>
      </c>
      <c r="G18" s="19" t="s">
        <v>69</v>
      </c>
      <c r="H18">
        <v>3.5</v>
      </c>
      <c r="I18">
        <v>12</v>
      </c>
      <c r="J18">
        <v>25</v>
      </c>
      <c r="K18" t="s">
        <v>19</v>
      </c>
      <c r="L18" s="7"/>
      <c r="M18" s="7"/>
      <c r="N18" s="7"/>
      <c r="O18" s="7"/>
      <c r="P18" s="7"/>
      <c r="Q18" s="7"/>
    </row>
    <row r="19" spans="1:17">
      <c r="A19" t="s">
        <v>33</v>
      </c>
      <c r="B19">
        <v>6</v>
      </c>
      <c r="C19">
        <v>140</v>
      </c>
      <c r="D19">
        <f t="shared" si="0"/>
        <v>57</v>
      </c>
      <c r="E19">
        <f t="shared" si="1"/>
        <v>63</v>
      </c>
      <c r="G19" s="19" t="s">
        <v>69</v>
      </c>
      <c r="H19">
        <v>3</v>
      </c>
      <c r="I19" s="15" t="s">
        <v>69</v>
      </c>
      <c r="J19">
        <v>22</v>
      </c>
      <c r="K19" t="s">
        <v>19</v>
      </c>
      <c r="L19" s="7"/>
      <c r="M19" s="7"/>
      <c r="N19" s="7"/>
      <c r="O19" s="7"/>
      <c r="P19" s="7"/>
      <c r="Q19" s="7"/>
    </row>
    <row r="20" spans="1:17">
      <c r="A20" s="6" t="s">
        <v>44</v>
      </c>
      <c r="B20">
        <v>6</v>
      </c>
      <c r="C20">
        <v>150</v>
      </c>
      <c r="D20">
        <f t="shared" si="0"/>
        <v>57</v>
      </c>
      <c r="E20">
        <f t="shared" si="1"/>
        <v>63</v>
      </c>
      <c r="G20" s="19" t="s">
        <v>69</v>
      </c>
      <c r="H20">
        <v>3</v>
      </c>
      <c r="I20" s="15" t="s">
        <v>69</v>
      </c>
      <c r="J20">
        <v>25</v>
      </c>
      <c r="K20" t="s">
        <v>19</v>
      </c>
      <c r="L20" s="7"/>
      <c r="M20" s="7"/>
      <c r="N20" s="7"/>
      <c r="O20" s="7"/>
      <c r="P20" s="7"/>
      <c r="Q20" s="7"/>
    </row>
    <row r="21" spans="1:17">
      <c r="A21" s="6" t="s">
        <v>45</v>
      </c>
      <c r="B21">
        <v>6</v>
      </c>
      <c r="C21">
        <v>154</v>
      </c>
      <c r="D21">
        <f t="shared" si="0"/>
        <v>57</v>
      </c>
      <c r="E21">
        <f t="shared" si="1"/>
        <v>63</v>
      </c>
      <c r="G21" s="19" t="s">
        <v>69</v>
      </c>
      <c r="H21">
        <v>4</v>
      </c>
      <c r="I21">
        <v>13</v>
      </c>
      <c r="J21">
        <v>25</v>
      </c>
      <c r="K21" t="s">
        <v>19</v>
      </c>
      <c r="L21" s="7"/>
      <c r="M21" s="7"/>
      <c r="N21" s="7"/>
      <c r="O21" s="7"/>
      <c r="P21" s="7"/>
      <c r="Q21" s="7"/>
    </row>
    <row r="22" spans="1:17">
      <c r="A22" s="6" t="s">
        <v>46</v>
      </c>
      <c r="B22">
        <v>6</v>
      </c>
      <c r="C22">
        <v>155</v>
      </c>
      <c r="D22">
        <f t="shared" si="0"/>
        <v>57</v>
      </c>
      <c r="E22">
        <f t="shared" si="1"/>
        <v>63</v>
      </c>
      <c r="F22" s="15" t="s">
        <v>18</v>
      </c>
      <c r="G22" s="19">
        <f>'Sinovel SL6000'!D35</f>
        <v>13.709353348674307</v>
      </c>
      <c r="H22">
        <v>3.5</v>
      </c>
      <c r="I22">
        <v>12</v>
      </c>
      <c r="J22">
        <v>25</v>
      </c>
      <c r="K22" t="s">
        <v>19</v>
      </c>
      <c r="L22" s="7"/>
      <c r="M22" s="7"/>
      <c r="N22" s="7"/>
      <c r="O22" s="7"/>
      <c r="P22" s="7"/>
      <c r="Q22" s="7"/>
    </row>
    <row r="23" spans="1:17">
      <c r="A23" s="9" t="s">
        <v>38</v>
      </c>
      <c r="B23">
        <v>5.5</v>
      </c>
      <c r="C23">
        <v>140</v>
      </c>
      <c r="D23">
        <f t="shared" si="0"/>
        <v>63</v>
      </c>
      <c r="E23">
        <f t="shared" si="1"/>
        <v>69</v>
      </c>
      <c r="F23" t="s">
        <v>25</v>
      </c>
      <c r="G23" s="19" t="s">
        <v>69</v>
      </c>
      <c r="H23" s="15" t="s">
        <v>69</v>
      </c>
      <c r="I23" s="15" t="s">
        <v>69</v>
      </c>
      <c r="J23" s="15" t="s">
        <v>69</v>
      </c>
      <c r="K23" t="s">
        <v>21</v>
      </c>
      <c r="L23" s="7"/>
      <c r="M23" s="7"/>
      <c r="N23" s="7"/>
      <c r="O23" s="7"/>
      <c r="P23" s="7"/>
      <c r="Q23" s="7"/>
    </row>
    <row r="24" spans="1:17">
      <c r="A24" s="6" t="s">
        <v>39</v>
      </c>
      <c r="B24">
        <v>5.5</v>
      </c>
      <c r="C24">
        <v>140</v>
      </c>
      <c r="D24">
        <f t="shared" si="0"/>
        <v>63</v>
      </c>
      <c r="E24">
        <f t="shared" si="1"/>
        <v>69</v>
      </c>
      <c r="G24" s="19" t="s">
        <v>69</v>
      </c>
      <c r="H24">
        <v>3.5</v>
      </c>
      <c r="I24">
        <v>13</v>
      </c>
      <c r="J24">
        <v>25</v>
      </c>
      <c r="K24" t="s">
        <v>19</v>
      </c>
      <c r="L24" s="7"/>
      <c r="M24" s="7"/>
      <c r="N24" s="7"/>
      <c r="O24" s="7"/>
      <c r="P24" s="7"/>
      <c r="Q24" s="7"/>
    </row>
    <row r="25" spans="1:17">
      <c r="A25" t="s">
        <v>28</v>
      </c>
      <c r="B25">
        <v>5.2</v>
      </c>
      <c r="C25">
        <v>127</v>
      </c>
      <c r="D25">
        <f t="shared" si="0"/>
        <v>66</v>
      </c>
      <c r="E25">
        <f t="shared" si="1"/>
        <v>73</v>
      </c>
      <c r="G25" s="19" t="s">
        <v>69</v>
      </c>
      <c r="K25" t="s">
        <v>19</v>
      </c>
      <c r="L25" s="7"/>
      <c r="M25" s="7"/>
      <c r="N25" s="7"/>
      <c r="O25" s="7"/>
      <c r="P25" s="7"/>
      <c r="Q25" s="7"/>
    </row>
    <row r="26" spans="1:17">
      <c r="A26" s="8" t="s">
        <v>29</v>
      </c>
      <c r="B26">
        <v>5.0750000000000002</v>
      </c>
      <c r="C26">
        <v>126</v>
      </c>
      <c r="D26">
        <f t="shared" si="0"/>
        <v>68</v>
      </c>
      <c r="E26">
        <f t="shared" si="1"/>
        <v>74</v>
      </c>
      <c r="G26" s="19" t="s">
        <v>69</v>
      </c>
      <c r="H26" s="15" t="s">
        <v>69</v>
      </c>
      <c r="I26" s="15" t="s">
        <v>69</v>
      </c>
      <c r="J26" s="15" t="s">
        <v>69</v>
      </c>
      <c r="K26" t="s">
        <v>15</v>
      </c>
      <c r="L26" s="7"/>
      <c r="M26" s="7"/>
      <c r="N26" s="7"/>
      <c r="O26" s="7"/>
      <c r="P26" s="7"/>
      <c r="Q26" s="7"/>
    </row>
    <row r="27" spans="1:17" ht="30">
      <c r="A27" s="2" t="s">
        <v>22</v>
      </c>
      <c r="B27">
        <v>5</v>
      </c>
      <c r="C27">
        <v>116</v>
      </c>
      <c r="D27">
        <f t="shared" si="0"/>
        <v>69</v>
      </c>
      <c r="E27">
        <f t="shared" si="1"/>
        <v>76</v>
      </c>
      <c r="F27" t="s">
        <v>18</v>
      </c>
      <c r="G27" s="19">
        <f>'AD 5-116'!D74</f>
        <v>11.392139068267781</v>
      </c>
      <c r="H27">
        <v>3.5</v>
      </c>
      <c r="I27">
        <v>12</v>
      </c>
      <c r="J27">
        <v>25</v>
      </c>
      <c r="K27" t="s">
        <v>19</v>
      </c>
      <c r="L27" s="7"/>
      <c r="M27" s="7"/>
      <c r="N27" s="7"/>
      <c r="O27" s="7"/>
      <c r="P27" s="7"/>
      <c r="Q27" s="7"/>
    </row>
    <row r="28" spans="1:17">
      <c r="A28" s="8" t="s">
        <v>23</v>
      </c>
      <c r="B28">
        <v>5</v>
      </c>
      <c r="C28">
        <v>116</v>
      </c>
      <c r="D28">
        <f t="shared" si="0"/>
        <v>69</v>
      </c>
      <c r="E28">
        <f t="shared" si="1"/>
        <v>76</v>
      </c>
      <c r="F28" t="s">
        <v>18</v>
      </c>
      <c r="G28" s="19" t="s">
        <v>69</v>
      </c>
      <c r="H28">
        <v>3.5</v>
      </c>
      <c r="I28">
        <v>12</v>
      </c>
      <c r="J28">
        <v>25</v>
      </c>
      <c r="K28" t="s">
        <v>15</v>
      </c>
      <c r="L28" s="7"/>
      <c r="M28" s="7"/>
      <c r="N28" s="7"/>
      <c r="O28" s="7"/>
      <c r="P28" s="7"/>
      <c r="Q28" s="7"/>
    </row>
    <row r="29" spans="1:17">
      <c r="A29" t="s">
        <v>30</v>
      </c>
      <c r="B29">
        <v>5</v>
      </c>
      <c r="C29">
        <v>126</v>
      </c>
      <c r="D29">
        <f t="shared" si="0"/>
        <v>69</v>
      </c>
      <c r="E29">
        <f t="shared" si="1"/>
        <v>76</v>
      </c>
      <c r="G29" s="19" t="s">
        <v>69</v>
      </c>
      <c r="H29" s="15" t="s">
        <v>69</v>
      </c>
      <c r="I29" s="15" t="s">
        <v>69</v>
      </c>
      <c r="J29" s="15" t="s">
        <v>69</v>
      </c>
      <c r="K29" t="s">
        <v>19</v>
      </c>
      <c r="L29" s="7"/>
      <c r="M29" s="7"/>
      <c r="N29" s="7"/>
      <c r="O29" s="7"/>
      <c r="P29" s="7"/>
      <c r="Q29" s="7"/>
    </row>
    <row r="30" spans="1:17">
      <c r="A30" t="s">
        <v>31</v>
      </c>
      <c r="B30">
        <v>5</v>
      </c>
      <c r="C30">
        <v>126</v>
      </c>
      <c r="D30">
        <f t="shared" si="0"/>
        <v>69</v>
      </c>
      <c r="E30">
        <f t="shared" si="1"/>
        <v>76</v>
      </c>
      <c r="G30" s="19">
        <f>'Sinovel SL5000'!D35</f>
        <v>12.606278680470604</v>
      </c>
      <c r="H30">
        <v>3.5</v>
      </c>
      <c r="I30">
        <v>12</v>
      </c>
      <c r="J30">
        <v>25</v>
      </c>
      <c r="K30" t="s">
        <v>19</v>
      </c>
      <c r="L30" s="7"/>
      <c r="M30" s="7"/>
      <c r="N30" s="7"/>
      <c r="O30" s="7"/>
      <c r="P30" s="7"/>
      <c r="Q30" s="7"/>
    </row>
    <row r="31" spans="1:17">
      <c r="A31" t="s">
        <v>32</v>
      </c>
      <c r="B31">
        <v>5</v>
      </c>
      <c r="C31">
        <v>127</v>
      </c>
      <c r="D31">
        <f t="shared" si="0"/>
        <v>69</v>
      </c>
      <c r="E31">
        <f t="shared" si="1"/>
        <v>76</v>
      </c>
      <c r="G31" s="19" t="s">
        <v>69</v>
      </c>
      <c r="H31" s="15" t="s">
        <v>69</v>
      </c>
      <c r="I31" s="15" t="s">
        <v>69</v>
      </c>
      <c r="J31" s="15" t="s">
        <v>69</v>
      </c>
      <c r="K31" t="s">
        <v>19</v>
      </c>
      <c r="L31" s="7"/>
      <c r="M31" s="7"/>
      <c r="N31" s="7"/>
      <c r="O31" s="7"/>
      <c r="P31" s="7"/>
      <c r="Q31" s="7"/>
    </row>
    <row r="32" spans="1:17">
      <c r="A32" t="s">
        <v>37</v>
      </c>
      <c r="B32">
        <v>5</v>
      </c>
      <c r="C32">
        <v>132</v>
      </c>
      <c r="D32">
        <f t="shared" si="0"/>
        <v>69</v>
      </c>
      <c r="E32">
        <f t="shared" si="1"/>
        <v>76</v>
      </c>
      <c r="G32" s="19" t="s">
        <v>69</v>
      </c>
      <c r="H32">
        <v>2.5</v>
      </c>
      <c r="I32">
        <v>13.5</v>
      </c>
      <c r="J32">
        <v>27</v>
      </c>
      <c r="K32" t="s">
        <v>19</v>
      </c>
      <c r="L32" s="7"/>
      <c r="M32" s="7"/>
      <c r="N32" s="7"/>
      <c r="O32" s="7"/>
      <c r="P32" s="7"/>
      <c r="Q32" s="7"/>
    </row>
    <row r="33" spans="1:17">
      <c r="A33" s="6" t="s">
        <v>42</v>
      </c>
      <c r="B33">
        <v>5</v>
      </c>
      <c r="C33">
        <v>135</v>
      </c>
      <c r="D33">
        <f t="shared" si="0"/>
        <v>69</v>
      </c>
      <c r="E33">
        <f t="shared" si="1"/>
        <v>76</v>
      </c>
      <c r="G33" s="19" t="s">
        <v>69</v>
      </c>
      <c r="H33">
        <v>3.5</v>
      </c>
      <c r="I33">
        <v>11.4</v>
      </c>
      <c r="J33">
        <v>30</v>
      </c>
      <c r="K33" t="s">
        <v>19</v>
      </c>
      <c r="L33" s="7"/>
      <c r="M33" s="7"/>
      <c r="N33" s="7"/>
      <c r="O33" s="7"/>
      <c r="P33" s="7"/>
      <c r="Q33" s="7"/>
    </row>
    <row r="34" spans="1:17">
      <c r="A34" s="6" t="s">
        <v>50</v>
      </c>
      <c r="B34">
        <v>5</v>
      </c>
      <c r="C34">
        <v>151</v>
      </c>
      <c r="D34">
        <f t="shared" si="0"/>
        <v>69</v>
      </c>
      <c r="E34">
        <f t="shared" si="1"/>
        <v>76</v>
      </c>
      <c r="G34" s="19" t="s">
        <v>69</v>
      </c>
      <c r="H34" s="15" t="s">
        <v>69</v>
      </c>
      <c r="I34" s="15" t="s">
        <v>69</v>
      </c>
      <c r="J34" s="15" t="s">
        <v>69</v>
      </c>
      <c r="K34" t="s">
        <v>19</v>
      </c>
      <c r="L34" s="7"/>
      <c r="M34" s="7"/>
      <c r="N34" s="7"/>
      <c r="O34" s="7"/>
      <c r="P34" s="7"/>
      <c r="Q34" s="7"/>
    </row>
    <row r="35" spans="1:17">
      <c r="A35" s="8" t="s">
        <v>27</v>
      </c>
      <c r="B35">
        <v>4.5</v>
      </c>
      <c r="C35">
        <v>114</v>
      </c>
      <c r="D35">
        <f t="shared" si="0"/>
        <v>76</v>
      </c>
      <c r="E35">
        <f t="shared" si="1"/>
        <v>84</v>
      </c>
      <c r="G35" s="19" t="s">
        <v>69</v>
      </c>
      <c r="H35" s="15" t="s">
        <v>69</v>
      </c>
      <c r="I35" s="15" t="s">
        <v>69</v>
      </c>
      <c r="J35" s="15" t="s">
        <v>69</v>
      </c>
      <c r="K35" t="s">
        <v>15</v>
      </c>
      <c r="L35" s="7"/>
      <c r="M35" s="7"/>
      <c r="N35" s="7"/>
      <c r="O35" s="7"/>
      <c r="P35" s="7"/>
      <c r="Q35" s="7"/>
    </row>
    <row r="36" spans="1:17">
      <c r="A36" t="s">
        <v>35</v>
      </c>
      <c r="B36">
        <v>4.0999999999999996</v>
      </c>
      <c r="C36">
        <v>113</v>
      </c>
      <c r="D36">
        <f t="shared" si="0"/>
        <v>84</v>
      </c>
      <c r="E36">
        <f t="shared" si="1"/>
        <v>92</v>
      </c>
      <c r="G36" s="19" t="s">
        <v>69</v>
      </c>
      <c r="H36" s="15" t="s">
        <v>69</v>
      </c>
      <c r="I36" s="15" t="s">
        <v>69</v>
      </c>
      <c r="J36" s="15" t="s">
        <v>69</v>
      </c>
      <c r="K36" t="s">
        <v>19</v>
      </c>
      <c r="L36" s="7"/>
      <c r="M36" s="7"/>
      <c r="N36" s="7"/>
      <c r="O36" s="7"/>
      <c r="P36" s="7"/>
      <c r="Q36" s="7"/>
    </row>
    <row r="37" spans="1:17">
      <c r="A37" s="6" t="s">
        <v>40</v>
      </c>
      <c r="B37">
        <v>4</v>
      </c>
      <c r="C37">
        <v>120</v>
      </c>
      <c r="D37">
        <f t="shared" si="0"/>
        <v>86</v>
      </c>
      <c r="E37">
        <f t="shared" si="1"/>
        <v>95</v>
      </c>
      <c r="G37" s="19" t="s">
        <v>69</v>
      </c>
      <c r="H37" s="15" t="s">
        <v>69</v>
      </c>
      <c r="I37" s="15" t="s">
        <v>69</v>
      </c>
      <c r="J37" s="15" t="s">
        <v>69</v>
      </c>
      <c r="K37" t="s">
        <v>19</v>
      </c>
      <c r="L37" s="7"/>
      <c r="M37" s="7"/>
      <c r="N37" s="7"/>
      <c r="O37" s="7"/>
      <c r="P37" s="7"/>
      <c r="Q37" s="7"/>
    </row>
    <row r="38" spans="1:17">
      <c r="A38" s="6" t="s">
        <v>48</v>
      </c>
      <c r="B38">
        <v>4</v>
      </c>
      <c r="C38">
        <v>130</v>
      </c>
      <c r="D38">
        <f t="shared" si="0"/>
        <v>86</v>
      </c>
      <c r="E38">
        <f t="shared" si="1"/>
        <v>95</v>
      </c>
      <c r="F38" t="s">
        <v>18</v>
      </c>
      <c r="G38" s="19" t="s">
        <v>69</v>
      </c>
      <c r="H38" s="15" t="s">
        <v>69</v>
      </c>
      <c r="I38" s="15" t="s">
        <v>69</v>
      </c>
      <c r="J38" s="15" t="s">
        <v>69</v>
      </c>
      <c r="K38" t="s">
        <v>19</v>
      </c>
      <c r="L38" s="7"/>
      <c r="M38" s="7"/>
      <c r="N38" s="7"/>
      <c r="O38" s="7"/>
      <c r="P38" s="7"/>
      <c r="Q38" s="7"/>
    </row>
    <row r="39" spans="1:17">
      <c r="A39" s="6" t="s">
        <v>51</v>
      </c>
      <c r="B39">
        <v>4</v>
      </c>
      <c r="C39">
        <v>136</v>
      </c>
      <c r="D39">
        <f t="shared" si="0"/>
        <v>86</v>
      </c>
      <c r="E39">
        <f t="shared" si="1"/>
        <v>95</v>
      </c>
      <c r="G39" s="19" t="s">
        <v>69</v>
      </c>
      <c r="H39" s="15" t="s">
        <v>69</v>
      </c>
      <c r="I39" s="15" t="s">
        <v>69</v>
      </c>
      <c r="J39" s="15" t="s">
        <v>69</v>
      </c>
      <c r="K39" t="s">
        <v>19</v>
      </c>
      <c r="L39" s="7"/>
      <c r="M39" s="7"/>
      <c r="N39" s="7"/>
      <c r="O39" s="7"/>
      <c r="P39" s="7"/>
      <c r="Q39" s="7"/>
    </row>
  </sheetData>
  <conditionalFormatting sqref="A6">
    <cfRule type="aboveAverage" dxfId="30" priority="1" aboveAverage="0"/>
    <cfRule type="aboveAverage" dxfId="29" priority="2" aboveAverage="0"/>
  </conditionalFormatting>
  <conditionalFormatting sqref="F6">
    <cfRule type="cellIs" dxfId="28" priority="265" operator="equal">
      <formula>"Ja"</formula>
    </cfRule>
  </conditionalFormatting>
  <conditionalFormatting sqref="F16">
    <cfRule type="cellIs" dxfId="27" priority="244" operator="equal">
      <formula>"Ja"</formula>
    </cfRule>
    <cfRule type="cellIs" dxfId="26" priority="245" operator="equal">
      <formula>"Nee"</formula>
    </cfRule>
  </conditionalFormatting>
  <conditionalFormatting sqref="F17">
    <cfRule type="cellIs" dxfId="25" priority="235" operator="equal">
      <formula>"Ja"</formula>
    </cfRule>
    <cfRule type="cellIs" dxfId="24" priority="236" operator="equal">
      <formula>"Nee"</formula>
    </cfRule>
  </conditionalFormatting>
  <conditionalFormatting sqref="F18">
    <cfRule type="cellIs" dxfId="23" priority="226" operator="equal">
      <formula>"Ja"</formula>
    </cfRule>
    <cfRule type="cellIs" dxfId="22" priority="227" operator="equal">
      <formula>"Nee"</formula>
    </cfRule>
  </conditionalFormatting>
  <conditionalFormatting sqref="F19">
    <cfRule type="cellIs" dxfId="21" priority="217" operator="equal">
      <formula>"Ja"</formula>
    </cfRule>
    <cfRule type="cellIs" dxfId="20" priority="218" operator="equal">
      <formula>"Nee"</formula>
    </cfRule>
  </conditionalFormatting>
  <conditionalFormatting sqref="F20">
    <cfRule type="cellIs" dxfId="19" priority="208" operator="equal">
      <formula>"Ja"</formula>
    </cfRule>
    <cfRule type="cellIs" dxfId="18" priority="209" operator="equal">
      <formula>"Nee"</formula>
    </cfRule>
  </conditionalFormatting>
  <conditionalFormatting sqref="F21">
    <cfRule type="cellIs" dxfId="17" priority="199" operator="equal">
      <formula>"Ja"</formula>
    </cfRule>
    <cfRule type="cellIs" dxfId="16" priority="200" operator="equal">
      <formula>"Nee"</formula>
    </cfRule>
  </conditionalFormatting>
  <conditionalFormatting sqref="F22">
    <cfRule type="cellIs" dxfId="15" priority="190" operator="equal">
      <formula>"Ja"</formula>
    </cfRule>
    <cfRule type="cellIs" dxfId="14" priority="191" operator="equal">
      <formula>"Nee"</formula>
    </cfRule>
  </conditionalFormatting>
  <conditionalFormatting sqref="F23">
    <cfRule type="cellIs" dxfId="13" priority="181" operator="equal">
      <formula>"Ja"</formula>
    </cfRule>
    <cfRule type="cellIs" dxfId="12" priority="182" operator="equal">
      <formula>"Nee"</formula>
    </cfRule>
  </conditionalFormatting>
  <conditionalFormatting sqref="F24">
    <cfRule type="cellIs" dxfId="11" priority="170" operator="equal">
      <formula>"Ja"</formula>
    </cfRule>
    <cfRule type="cellIs" dxfId="10" priority="171" operator="equal">
      <formula>"Nee"</formula>
    </cfRule>
  </conditionalFormatting>
  <conditionalFormatting sqref="A7:A39">
    <cfRule type="aboveAverage" dxfId="9" priority="9" aboveAverage="0"/>
    <cfRule type="aboveAverage" dxfId="8" priority="10" aboveAverage="0"/>
  </conditionalFormatting>
  <conditionalFormatting sqref="F6:F15">
    <cfRule type="cellIs" dxfId="7" priority="263" operator="equal">
      <formula>"Nee"</formula>
    </cfRule>
    <cfRule type="cellIs" dxfId="6" priority="264" operator="equal">
      <formula>"Ja"</formula>
    </cfRule>
  </conditionalFormatting>
  <conditionalFormatting sqref="F6:F39">
    <cfRule type="cellIs" dxfId="5" priority="7" operator="equal">
      <formula>"Nee"</formula>
    </cfRule>
    <cfRule type="cellIs" dxfId="4" priority="8" operator="equal">
      <formula>"Ja"</formula>
    </cfRule>
  </conditionalFormatting>
  <conditionalFormatting sqref="K6:K39">
    <cfRule type="cellIs" dxfId="3" priority="3" operator="equal">
      <formula>"Prototype"</formula>
    </cfRule>
    <cfRule type="cellIs" dxfId="2" priority="4" operator="equal">
      <formula>"Beschikbaar"</formula>
    </cfRule>
    <cfRule type="cellIs" dxfId="1" priority="5" operator="equal">
      <formula>"Cancelled"</formula>
    </cfRule>
    <cfRule type="cellIs" dxfId="0" priority="6" operator="equal">
      <formula>"Discontinued"</formula>
    </cfRule>
  </conditionalFormatting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E14" sqref="E14"/>
    </sheetView>
  </sheetViews>
  <sheetFormatPr defaultRowHeight="15"/>
  <cols>
    <col min="1" max="1" width="20.42578125" customWidth="1"/>
    <col min="2" max="2" width="10.28515625" customWidth="1"/>
    <col min="3" max="3" width="16.140625" customWidth="1"/>
  </cols>
  <sheetData>
    <row r="1" spans="1:3">
      <c r="A1" s="11" t="s">
        <v>73</v>
      </c>
    </row>
    <row r="2" spans="1:3">
      <c r="A2" s="12" t="s">
        <v>70</v>
      </c>
      <c r="B2" s="12" t="s">
        <v>71</v>
      </c>
      <c r="C2" s="12" t="s">
        <v>72</v>
      </c>
    </row>
    <row r="3" spans="1:3">
      <c r="A3">
        <v>0</v>
      </c>
      <c r="B3" s="5">
        <f>WEIBULL(A3,2.18,10.9,FALSE)*100</f>
        <v>0</v>
      </c>
      <c r="C3">
        <f>365*24*(B3/100)</f>
        <v>0</v>
      </c>
    </row>
    <row r="4" spans="1:3">
      <c r="A4">
        <v>1</v>
      </c>
      <c r="B4" s="5">
        <f t="shared" ref="B4:B33" si="0">WEIBULL(A4,2.18,10.9,FALSE)*100</f>
        <v>1.1871041489185308</v>
      </c>
      <c r="C4">
        <f t="shared" ref="C4:C33" si="1">365*24*(B4/100)</f>
        <v>103.9903234452633</v>
      </c>
    </row>
    <row r="5" spans="1:3">
      <c r="A5">
        <v>2</v>
      </c>
      <c r="B5" s="5">
        <f t="shared" si="0"/>
        <v>2.6381929826532615</v>
      </c>
      <c r="C5">
        <f t="shared" si="1"/>
        <v>231.1057052804257</v>
      </c>
    </row>
    <row r="6" spans="1:3">
      <c r="A6">
        <v>3</v>
      </c>
      <c r="B6" s="5">
        <f t="shared" si="0"/>
        <v>4.1095013782006768</v>
      </c>
      <c r="C6">
        <f t="shared" si="1"/>
        <v>359.99232073037933</v>
      </c>
    </row>
    <row r="7" spans="1:3">
      <c r="A7">
        <v>4</v>
      </c>
      <c r="B7" s="5">
        <f t="shared" si="0"/>
        <v>5.4760534056918315</v>
      </c>
      <c r="C7">
        <f t="shared" si="1"/>
        <v>479.70227833860446</v>
      </c>
    </row>
    <row r="8" spans="1:3">
      <c r="A8">
        <v>5</v>
      </c>
      <c r="B8" s="5">
        <f t="shared" si="0"/>
        <v>6.6409132750619086</v>
      </c>
      <c r="C8">
        <f t="shared" si="1"/>
        <v>581.74400289542325</v>
      </c>
    </row>
    <row r="9" spans="1:3">
      <c r="A9">
        <v>6</v>
      </c>
      <c r="B9" s="5">
        <f t="shared" si="0"/>
        <v>7.531815677697387</v>
      </c>
      <c r="C9">
        <f t="shared" si="1"/>
        <v>659.78705336629116</v>
      </c>
    </row>
    <row r="10" spans="1:3">
      <c r="A10">
        <v>7</v>
      </c>
      <c r="B10" s="5">
        <f t="shared" si="0"/>
        <v>8.103875984644489</v>
      </c>
      <c r="C10">
        <f t="shared" si="1"/>
        <v>709.89953625485725</v>
      </c>
    </row>
    <row r="11" spans="1:3">
      <c r="A11">
        <v>8</v>
      </c>
      <c r="B11" s="5">
        <f t="shared" si="0"/>
        <v>8.3413960929251285</v>
      </c>
      <c r="C11">
        <f t="shared" si="1"/>
        <v>730.70629774024121</v>
      </c>
    </row>
    <row r="12" spans="1:3">
      <c r="A12">
        <v>9</v>
      </c>
      <c r="B12" s="5">
        <f t="shared" si="0"/>
        <v>8.2569956636591133</v>
      </c>
      <c r="C12">
        <f t="shared" si="1"/>
        <v>723.31282013653822</v>
      </c>
    </row>
    <row r="13" spans="1:3">
      <c r="A13">
        <v>10</v>
      </c>
      <c r="B13" s="5">
        <f t="shared" si="0"/>
        <v>7.8878057009824785</v>
      </c>
      <c r="C13">
        <f t="shared" si="1"/>
        <v>690.97177940606514</v>
      </c>
    </row>
    <row r="14" spans="1:3">
      <c r="A14">
        <v>11</v>
      </c>
      <c r="B14" s="5">
        <f t="shared" si="0"/>
        <v>7.2892472864250273</v>
      </c>
      <c r="C14">
        <f t="shared" si="1"/>
        <v>638.53806229083239</v>
      </c>
    </row>
    <row r="15" spans="1:3">
      <c r="A15">
        <v>12</v>
      </c>
      <c r="B15" s="5">
        <f t="shared" si="0"/>
        <v>6.5273772359864948</v>
      </c>
      <c r="C15">
        <f t="shared" si="1"/>
        <v>571.79824587241694</v>
      </c>
    </row>
    <row r="16" spans="1:3">
      <c r="A16">
        <v>13</v>
      </c>
      <c r="B16" s="5">
        <f t="shared" si="0"/>
        <v>5.6709670635703011</v>
      </c>
      <c r="C16">
        <f t="shared" si="1"/>
        <v>496.77671476875832</v>
      </c>
    </row>
    <row r="17" spans="1:3">
      <c r="A17">
        <v>14</v>
      </c>
      <c r="B17" s="5">
        <f t="shared" si="0"/>
        <v>4.7844148335522956</v>
      </c>
      <c r="C17">
        <f t="shared" si="1"/>
        <v>419.11473941918109</v>
      </c>
    </row>
    <row r="18" spans="1:3">
      <c r="A18">
        <v>15</v>
      </c>
      <c r="B18" s="5">
        <f t="shared" si="0"/>
        <v>3.9223236671613795</v>
      </c>
      <c r="C18">
        <f t="shared" si="1"/>
        <v>343.59555324333684</v>
      </c>
    </row>
    <row r="19" spans="1:3">
      <c r="A19">
        <v>16</v>
      </c>
      <c r="B19" s="5">
        <f t="shared" si="0"/>
        <v>3.126198488288062</v>
      </c>
      <c r="C19">
        <f t="shared" si="1"/>
        <v>273.85498757403423</v>
      </c>
    </row>
    <row r="20" spans="1:3">
      <c r="A20">
        <v>17</v>
      </c>
      <c r="B20" s="5">
        <f t="shared" si="0"/>
        <v>2.4233085848822249</v>
      </c>
      <c r="C20">
        <f t="shared" si="1"/>
        <v>212.2818320356829</v>
      </c>
    </row>
    <row r="21" spans="1:3">
      <c r="A21">
        <v>18</v>
      </c>
      <c r="B21" s="5">
        <f t="shared" si="0"/>
        <v>1.8274216637155682</v>
      </c>
      <c r="C21">
        <f t="shared" si="1"/>
        <v>160.08213774148376</v>
      </c>
    </row>
    <row r="22" spans="1:3">
      <c r="A22">
        <v>19</v>
      </c>
      <c r="B22" s="5">
        <f t="shared" si="0"/>
        <v>1.3408910483772649</v>
      </c>
      <c r="C22">
        <f t="shared" si="1"/>
        <v>117.46205583784841</v>
      </c>
    </row>
    <row r="23" spans="1:3">
      <c r="A23">
        <v>20</v>
      </c>
      <c r="B23" s="5">
        <f t="shared" si="0"/>
        <v>0.95749120205421834</v>
      </c>
      <c r="C23">
        <f t="shared" si="1"/>
        <v>83.876229299949529</v>
      </c>
    </row>
    <row r="24" spans="1:3">
      <c r="A24">
        <v>21</v>
      </c>
      <c r="B24" s="5">
        <f t="shared" si="0"/>
        <v>0.66543405077472639</v>
      </c>
      <c r="C24">
        <f t="shared" si="1"/>
        <v>58.292022847866036</v>
      </c>
    </row>
    <row r="25" spans="1:3">
      <c r="A25">
        <v>22</v>
      </c>
      <c r="B25" s="5">
        <f t="shared" si="0"/>
        <v>0.45012281365397694</v>
      </c>
      <c r="C25">
        <f t="shared" si="1"/>
        <v>39.430758476088378</v>
      </c>
    </row>
    <row r="26" spans="1:3">
      <c r="A26">
        <v>23</v>
      </c>
      <c r="B26" s="5">
        <f t="shared" si="0"/>
        <v>0.29636524529212604</v>
      </c>
      <c r="C26">
        <f t="shared" si="1"/>
        <v>25.961595487590245</v>
      </c>
    </row>
    <row r="27" spans="1:3">
      <c r="A27">
        <v>24</v>
      </c>
      <c r="B27" s="5">
        <f t="shared" si="0"/>
        <v>0.18993205752678008</v>
      </c>
      <c r="C27">
        <f t="shared" si="1"/>
        <v>16.638048239345935</v>
      </c>
    </row>
    <row r="28" spans="1:3">
      <c r="A28">
        <v>25</v>
      </c>
      <c r="B28" s="5">
        <f t="shared" si="0"/>
        <v>0.11847875556973489</v>
      </c>
      <c r="C28">
        <f t="shared" si="1"/>
        <v>10.378738987908775</v>
      </c>
    </row>
    <row r="29" spans="1:3">
      <c r="A29">
        <v>26</v>
      </c>
      <c r="B29" s="5">
        <f t="shared" si="0"/>
        <v>7.1935592265598716E-2</v>
      </c>
      <c r="C29">
        <f t="shared" si="1"/>
        <v>6.3015578824664473</v>
      </c>
    </row>
    <row r="30" spans="1:3">
      <c r="A30">
        <v>27</v>
      </c>
      <c r="B30" s="5">
        <f t="shared" si="0"/>
        <v>4.2510173573753147E-2</v>
      </c>
      <c r="C30">
        <f t="shared" si="1"/>
        <v>3.723891205060776</v>
      </c>
    </row>
    <row r="31" spans="1:3">
      <c r="A31">
        <v>28</v>
      </c>
      <c r="B31" s="5">
        <f t="shared" si="0"/>
        <v>2.4449381440920546E-2</v>
      </c>
      <c r="C31">
        <f t="shared" si="1"/>
        <v>2.1417658142246401</v>
      </c>
    </row>
    <row r="32" spans="1:3">
      <c r="A32">
        <v>29</v>
      </c>
      <c r="B32" s="5">
        <f t="shared" si="0"/>
        <v>1.3685021289004746E-2</v>
      </c>
      <c r="C32">
        <f t="shared" si="1"/>
        <v>1.1988078649168157</v>
      </c>
    </row>
    <row r="33" spans="1:3">
      <c r="A33">
        <v>30</v>
      </c>
      <c r="B33" s="5">
        <f t="shared" si="0"/>
        <v>7.4541721508194301E-3</v>
      </c>
      <c r="C33">
        <f t="shared" si="1"/>
        <v>0.65298548041178206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D34" sqref="D34"/>
    </sheetView>
  </sheetViews>
  <sheetFormatPr defaultRowHeight="15"/>
  <cols>
    <col min="1" max="1" width="20.42578125" customWidth="1"/>
    <col min="2" max="2" width="28.5703125" customWidth="1"/>
    <col min="3" max="3" width="16.7109375" customWidth="1"/>
    <col min="4" max="4" width="15.28515625" customWidth="1"/>
  </cols>
  <sheetData>
    <row r="2" spans="1:11" ht="42" customHeight="1">
      <c r="A2" s="2" t="s">
        <v>70</v>
      </c>
      <c r="B2" s="2" t="s">
        <v>74</v>
      </c>
      <c r="C2" s="2" t="s">
        <v>75</v>
      </c>
      <c r="D2" s="2" t="s">
        <v>76</v>
      </c>
      <c r="E2" s="2"/>
      <c r="F2" s="2"/>
      <c r="G2" s="2"/>
      <c r="H2" s="2"/>
      <c r="I2" s="2"/>
      <c r="J2" s="2"/>
      <c r="K2" s="2"/>
    </row>
    <row r="3" spans="1:11">
      <c r="A3">
        <v>0</v>
      </c>
      <c r="B3">
        <f>Weibullverdeling!C3</f>
        <v>0</v>
      </c>
      <c r="C3" s="5">
        <f t="shared" ref="C3:C33" si="0">(0.5*1.293*PI()*(82^2)*(A3^3))/1000</f>
        <v>0</v>
      </c>
      <c r="D3" s="5">
        <f>B3*C3</f>
        <v>0</v>
      </c>
    </row>
    <row r="4" spans="1:11">
      <c r="A4">
        <v>1</v>
      </c>
      <c r="B4">
        <f>Weibullverdeling!C4</f>
        <v>103.9903234452633</v>
      </c>
      <c r="C4" s="5">
        <f t="shared" si="0"/>
        <v>13.656710610269965</v>
      </c>
      <c r="D4" s="5">
        <f t="shared" ref="D4:D33" si="1">B4*C4</f>
        <v>1420.1657535603329</v>
      </c>
    </row>
    <row r="5" spans="1:11">
      <c r="A5">
        <v>2</v>
      </c>
      <c r="B5">
        <f>Weibullverdeling!C5</f>
        <v>231.1057052804257</v>
      </c>
      <c r="C5" s="5">
        <f t="shared" si="0"/>
        <v>109.25368488215972</v>
      </c>
      <c r="D5" s="5">
        <f t="shared" si="1"/>
        <v>25249.149899176904</v>
      </c>
    </row>
    <row r="6" spans="1:11">
      <c r="A6">
        <v>3</v>
      </c>
      <c r="B6">
        <f>Weibullverdeling!C6</f>
        <v>359.99232073037933</v>
      </c>
      <c r="C6" s="5">
        <f t="shared" si="0"/>
        <v>368.73118647728904</v>
      </c>
      <c r="D6" s="5">
        <f t="shared" si="1"/>
        <v>132740.39554562554</v>
      </c>
    </row>
    <row r="7" spans="1:11">
      <c r="A7">
        <v>4</v>
      </c>
      <c r="B7">
        <f>Weibullverdeling!C7</f>
        <v>479.70227833860446</v>
      </c>
      <c r="C7" s="5">
        <f t="shared" si="0"/>
        <v>874.02947905727774</v>
      </c>
      <c r="D7" s="5">
        <f t="shared" si="1"/>
        <v>419273.93243887968</v>
      </c>
    </row>
    <row r="8" spans="1:11">
      <c r="A8">
        <v>5</v>
      </c>
      <c r="B8">
        <f>Weibullverdeling!C8</f>
        <v>581.74400289542325</v>
      </c>
      <c r="C8" s="5">
        <f t="shared" si="0"/>
        <v>1707.0888262837457</v>
      </c>
      <c r="D8" s="5">
        <f t="shared" si="1"/>
        <v>993088.68710035598</v>
      </c>
    </row>
    <row r="9" spans="1:11">
      <c r="A9">
        <v>6</v>
      </c>
      <c r="B9">
        <f>Weibullverdeling!C9</f>
        <v>659.78705336629116</v>
      </c>
      <c r="C9" s="5">
        <f t="shared" si="0"/>
        <v>2949.8494918183123</v>
      </c>
      <c r="D9" s="5">
        <f t="shared" si="1"/>
        <v>1946272.5040808558</v>
      </c>
    </row>
    <row r="10" spans="1:11">
      <c r="A10">
        <v>7</v>
      </c>
      <c r="B10">
        <f>Weibullverdeling!C10</f>
        <v>709.89953625485725</v>
      </c>
      <c r="C10" s="5">
        <f t="shared" si="0"/>
        <v>4684.251739322598</v>
      </c>
      <c r="D10" s="5">
        <f t="shared" si="1"/>
        <v>3325348.1374461208</v>
      </c>
    </row>
    <row r="11" spans="1:11">
      <c r="A11">
        <v>8</v>
      </c>
      <c r="B11">
        <f>Weibullverdeling!C11</f>
        <v>730.70629774024121</v>
      </c>
      <c r="C11" s="5">
        <f t="shared" si="0"/>
        <v>6992.2358324582219</v>
      </c>
      <c r="D11" s="5">
        <f t="shared" si="1"/>
        <v>5109270.7580622006</v>
      </c>
    </row>
    <row r="12" spans="1:11">
      <c r="A12">
        <v>9</v>
      </c>
      <c r="B12">
        <f>Weibullverdeling!C12</f>
        <v>723.31282013653822</v>
      </c>
      <c r="C12" s="5">
        <f t="shared" si="0"/>
        <v>9955.7420348868054</v>
      </c>
      <c r="D12" s="5">
        <f t="shared" si="1"/>
        <v>7201115.847805853</v>
      </c>
    </row>
    <row r="13" spans="1:11">
      <c r="A13">
        <v>10</v>
      </c>
      <c r="B13">
        <f>Weibullverdeling!C13</f>
        <v>690.97177940606514</v>
      </c>
      <c r="C13" s="5">
        <f t="shared" si="0"/>
        <v>13656.710610269965</v>
      </c>
      <c r="D13" s="5">
        <f t="shared" si="1"/>
        <v>9436401.6312119272</v>
      </c>
    </row>
    <row r="14" spans="1:11">
      <c r="A14">
        <v>11</v>
      </c>
      <c r="B14">
        <f>Weibullverdeling!C14</f>
        <v>638.53806229083239</v>
      </c>
      <c r="C14" s="5">
        <f t="shared" si="0"/>
        <v>18177.081822269323</v>
      </c>
      <c r="D14" s="5">
        <f t="shared" si="1"/>
        <v>11606758.604893766</v>
      </c>
    </row>
    <row r="15" spans="1:11">
      <c r="A15">
        <v>12</v>
      </c>
      <c r="B15">
        <f>Weibullverdeling!C15</f>
        <v>571.79824587241694</v>
      </c>
      <c r="C15" s="5">
        <f t="shared" si="0"/>
        <v>23598.795934546499</v>
      </c>
      <c r="D15" s="5">
        <f t="shared" si="1"/>
        <v>13493750.120074812</v>
      </c>
    </row>
    <row r="16" spans="1:11">
      <c r="A16">
        <v>13</v>
      </c>
      <c r="B16">
        <f>Weibullverdeling!C16</f>
        <v>496.77671476875832</v>
      </c>
      <c r="C16" s="5">
        <f t="shared" si="0"/>
        <v>30003.793210763117</v>
      </c>
      <c r="D16" s="5">
        <f t="shared" si="1"/>
        <v>14905185.821844077</v>
      </c>
    </row>
    <row r="17" spans="1:4">
      <c r="A17">
        <v>14</v>
      </c>
      <c r="B17">
        <f>Weibullverdeling!C17</f>
        <v>419.11473941918109</v>
      </c>
      <c r="C17" s="5">
        <f t="shared" si="0"/>
        <v>37474.013914580784</v>
      </c>
      <c r="D17" s="5">
        <f t="shared" si="1"/>
        <v>15705911.576800292</v>
      </c>
    </row>
    <row r="18" spans="1:4">
      <c r="A18">
        <v>15</v>
      </c>
      <c r="B18">
        <f>Weibullverdeling!C18</f>
        <v>343.59555324333684</v>
      </c>
      <c r="C18" s="5">
        <f t="shared" si="0"/>
        <v>46091.398309661134</v>
      </c>
      <c r="D18" s="5">
        <f t="shared" si="1"/>
        <v>15836799.501967018</v>
      </c>
    </row>
    <row r="19" spans="1:4">
      <c r="A19">
        <v>16</v>
      </c>
      <c r="B19">
        <f>Weibullverdeling!C19</f>
        <v>273.85498757403423</v>
      </c>
      <c r="C19" s="5">
        <f t="shared" si="0"/>
        <v>55937.886659665775</v>
      </c>
      <c r="D19" s="5">
        <f t="shared" si="1"/>
        <v>15318869.256100506</v>
      </c>
    </row>
    <row r="20" spans="1:4">
      <c r="A20">
        <v>17</v>
      </c>
      <c r="B20">
        <f>Weibullverdeling!C20</f>
        <v>212.2818320356829</v>
      </c>
      <c r="C20" s="5">
        <f t="shared" si="0"/>
        <v>67095.419228256331</v>
      </c>
      <c r="D20" s="5">
        <f t="shared" si="1"/>
        <v>14243138.514976438</v>
      </c>
    </row>
    <row r="21" spans="1:4">
      <c r="A21">
        <v>18</v>
      </c>
      <c r="B21">
        <f>Weibullverdeling!C21</f>
        <v>160.08213774148376</v>
      </c>
      <c r="C21" s="5">
        <f t="shared" si="0"/>
        <v>79645.936279094443</v>
      </c>
      <c r="D21" s="5">
        <f t="shared" si="1"/>
        <v>12749891.741979435</v>
      </c>
    </row>
    <row r="22" spans="1:4">
      <c r="A22">
        <v>19</v>
      </c>
      <c r="B22">
        <f>Weibullverdeling!C22</f>
        <v>117.46205583784841</v>
      </c>
      <c r="C22" s="5">
        <f t="shared" si="0"/>
        <v>93671.378075841698</v>
      </c>
      <c r="D22" s="5">
        <f t="shared" si="1"/>
        <v>11002832.641952727</v>
      </c>
    </row>
    <row r="23" spans="1:4">
      <c r="A23">
        <v>20</v>
      </c>
      <c r="B23">
        <f>Weibullverdeling!C23</f>
        <v>83.876229299949529</v>
      </c>
      <c r="C23" s="5">
        <f t="shared" si="0"/>
        <v>109253.68488215972</v>
      </c>
      <c r="D23" s="5">
        <f t="shared" si="1"/>
        <v>9163787.1250404585</v>
      </c>
    </row>
    <row r="24" spans="1:4">
      <c r="A24">
        <v>21</v>
      </c>
      <c r="B24">
        <f>Weibullverdeling!C24</f>
        <v>58.292022847866036</v>
      </c>
      <c r="C24" s="5">
        <f t="shared" si="0"/>
        <v>126474.79696171015</v>
      </c>
      <c r="D24" s="5">
        <f t="shared" si="1"/>
        <v>7372471.7541712262</v>
      </c>
    </row>
    <row r="25" spans="1:4">
      <c r="A25">
        <v>22</v>
      </c>
      <c r="B25">
        <f>Weibullverdeling!C25</f>
        <v>39.430758476088378</v>
      </c>
      <c r="C25" s="5">
        <f t="shared" si="0"/>
        <v>145416.65457815459</v>
      </c>
      <c r="D25" s="5">
        <f t="shared" si="1"/>
        <v>5733888.9850719851</v>
      </c>
    </row>
    <row r="26" spans="1:4">
      <c r="A26">
        <v>23</v>
      </c>
      <c r="B26">
        <f>Weibullverdeling!C26</f>
        <v>25.961595487590245</v>
      </c>
      <c r="C26" s="5">
        <f t="shared" si="0"/>
        <v>166161.19799515468</v>
      </c>
      <c r="D26" s="5">
        <f t="shared" si="1"/>
        <v>4313809.8080835966</v>
      </c>
    </row>
    <row r="27" spans="1:4">
      <c r="A27">
        <v>24</v>
      </c>
      <c r="B27">
        <f>Weibullverdeling!C27</f>
        <v>16.638048239345935</v>
      </c>
      <c r="C27" s="5">
        <f t="shared" si="0"/>
        <v>188790.36747637199</v>
      </c>
      <c r="D27" s="5">
        <f t="shared" si="1"/>
        <v>3141103.2411957229</v>
      </c>
    </row>
    <row r="28" spans="1:4">
      <c r="A28">
        <v>25</v>
      </c>
      <c r="B28">
        <f>Weibullverdeling!C28</f>
        <v>10.378738987908775</v>
      </c>
      <c r="C28" s="5">
        <f t="shared" si="0"/>
        <v>213386.10328546821</v>
      </c>
      <c r="D28" s="5">
        <f t="shared" si="1"/>
        <v>2214678.6696468177</v>
      </c>
    </row>
    <row r="29" spans="1:4">
      <c r="A29">
        <v>26</v>
      </c>
      <c r="B29">
        <f>Weibullverdeling!C29</f>
        <v>6.3015578824664473</v>
      </c>
      <c r="C29" s="5">
        <f t="shared" si="0"/>
        <v>240030.34568610493</v>
      </c>
      <c r="D29" s="5">
        <f t="shared" si="1"/>
        <v>1512565.1168894207</v>
      </c>
    </row>
    <row r="30" spans="1:4">
      <c r="A30">
        <v>27</v>
      </c>
      <c r="B30">
        <f>Weibullverdeling!C30</f>
        <v>3.723891205060776</v>
      </c>
      <c r="C30" s="5">
        <f t="shared" si="0"/>
        <v>268805.03494194371</v>
      </c>
      <c r="D30" s="5">
        <f t="shared" si="1"/>
        <v>1001000.7054963588</v>
      </c>
    </row>
    <row r="31" spans="1:4">
      <c r="A31">
        <v>28</v>
      </c>
      <c r="B31">
        <f>Weibullverdeling!C31</f>
        <v>2.1417658142246401</v>
      </c>
      <c r="C31" s="5">
        <f t="shared" si="0"/>
        <v>299792.11131664627</v>
      </c>
      <c r="D31" s="5">
        <f t="shared" si="1"/>
        <v>642084.49539222079</v>
      </c>
    </row>
    <row r="32" spans="1:4">
      <c r="A32">
        <v>29</v>
      </c>
      <c r="B32">
        <f>Weibullverdeling!C32</f>
        <v>1.1988078649168157</v>
      </c>
      <c r="C32" s="5">
        <f t="shared" si="0"/>
        <v>333073.51507387415</v>
      </c>
      <c r="D32" s="5">
        <f t="shared" si="1"/>
        <v>399291.14946604992</v>
      </c>
    </row>
    <row r="33" spans="1:4">
      <c r="A33">
        <v>30</v>
      </c>
      <c r="B33">
        <f>Weibullverdeling!C33</f>
        <v>0.65298548041178206</v>
      </c>
      <c r="C33" s="5">
        <f t="shared" si="0"/>
        <v>368731.18647728907</v>
      </c>
      <c r="D33" s="5">
        <f t="shared" si="1"/>
        <v>240776.11094467901</v>
      </c>
    </row>
    <row r="34" spans="1:4">
      <c r="A34" s="14" t="s">
        <v>77</v>
      </c>
      <c r="B34" s="14"/>
      <c r="C34" s="18"/>
      <c r="D34" s="18">
        <f>SUM(D3:D33)</f>
        <v>189188776.15133217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opLeftCell="A46" workbookViewId="0">
      <selection activeCell="G78" sqref="G78"/>
    </sheetView>
  </sheetViews>
  <sheetFormatPr defaultColWidth="8.85546875" defaultRowHeight="15"/>
  <cols>
    <col min="1" max="1" width="20.42578125" customWidth="1"/>
    <col min="2" max="2" width="16.7109375" customWidth="1"/>
    <col min="3" max="3" width="16.140625" customWidth="1"/>
    <col min="4" max="4" width="26.140625" customWidth="1"/>
    <col min="5" max="5" width="14.85546875" customWidth="1"/>
    <col min="8" max="8" width="12.85546875"/>
    <col min="10" max="10" width="12.85546875"/>
    <col min="12" max="12" width="11.7109375" customWidth="1"/>
    <col min="13" max="13" width="12.85546875"/>
    <col min="15" max="15" width="13.28515625" customWidth="1"/>
  </cols>
  <sheetData>
    <row r="1" spans="1:15">
      <c r="A1" t="s">
        <v>52</v>
      </c>
      <c r="C1" t="s">
        <v>53</v>
      </c>
    </row>
    <row r="4" spans="1:15">
      <c r="A4" t="s">
        <v>54</v>
      </c>
      <c r="B4" t="s">
        <v>55</v>
      </c>
      <c r="E4" t="s">
        <v>54</v>
      </c>
      <c r="H4" t="s">
        <v>56</v>
      </c>
      <c r="J4" t="s">
        <v>57</v>
      </c>
      <c r="M4" t="s">
        <v>58</v>
      </c>
    </row>
    <row r="5" spans="1:15">
      <c r="A5">
        <v>0</v>
      </c>
      <c r="B5">
        <v>0</v>
      </c>
      <c r="C5">
        <v>0</v>
      </c>
      <c r="E5">
        <v>0</v>
      </c>
      <c r="H5">
        <f>WEIBULL(A5,2.18,10.9,FALSE)*100</f>
        <v>0</v>
      </c>
      <c r="J5">
        <f>365*24*(H5/100)</f>
        <v>0</v>
      </c>
      <c r="M5">
        <f>(J5*B5)</f>
        <v>0</v>
      </c>
      <c r="O5">
        <f>(J5*C5)</f>
        <v>0</v>
      </c>
    </row>
    <row r="6" spans="1:15">
      <c r="A6">
        <v>1</v>
      </c>
      <c r="B6">
        <v>0</v>
      </c>
      <c r="C6">
        <v>0</v>
      </c>
      <c r="E6">
        <v>1</v>
      </c>
      <c r="H6">
        <f t="shared" ref="H6:H35" si="0">WEIBULL(A6,2.18,10.9,FALSE)*100</f>
        <v>1.1871041489185308</v>
      </c>
      <c r="J6">
        <f t="shared" ref="J6:J35" si="1">365*24*(H6/100)</f>
        <v>103.9903234452633</v>
      </c>
      <c r="M6">
        <f t="shared" ref="M6:M35" si="2">(J6*B6)</f>
        <v>0</v>
      </c>
      <c r="O6">
        <f t="shared" ref="O6:O35" si="3">(J6*C6)</f>
        <v>0</v>
      </c>
    </row>
    <row r="7" spans="1:15">
      <c r="A7">
        <v>2</v>
      </c>
      <c r="B7">
        <v>0</v>
      </c>
      <c r="C7">
        <v>0</v>
      </c>
      <c r="E7">
        <v>2</v>
      </c>
      <c r="H7">
        <f t="shared" si="0"/>
        <v>2.6381929826532615</v>
      </c>
      <c r="J7">
        <f t="shared" si="1"/>
        <v>231.1057052804257</v>
      </c>
      <c r="M7">
        <f t="shared" si="2"/>
        <v>0</v>
      </c>
      <c r="O7">
        <f t="shared" si="3"/>
        <v>0</v>
      </c>
    </row>
    <row r="8" spans="1:15">
      <c r="A8">
        <v>3</v>
      </c>
      <c r="B8">
        <v>10</v>
      </c>
      <c r="C8">
        <v>0</v>
      </c>
      <c r="E8">
        <v>3</v>
      </c>
      <c r="H8">
        <f t="shared" si="0"/>
        <v>4.1095013782006768</v>
      </c>
      <c r="J8">
        <f t="shared" si="1"/>
        <v>359.99232073037933</v>
      </c>
      <c r="M8">
        <f t="shared" si="2"/>
        <v>3599.9232073037933</v>
      </c>
      <c r="O8">
        <f t="shared" si="3"/>
        <v>0</v>
      </c>
    </row>
    <row r="9" spans="1:15">
      <c r="A9">
        <v>4</v>
      </c>
      <c r="B9">
        <v>330</v>
      </c>
      <c r="C9">
        <v>85.6</v>
      </c>
      <c r="E9">
        <v>4</v>
      </c>
      <c r="H9">
        <f t="shared" si="0"/>
        <v>5.4760534056918315</v>
      </c>
      <c r="J9">
        <f t="shared" si="1"/>
        <v>479.70227833860446</v>
      </c>
      <c r="M9">
        <f t="shared" si="2"/>
        <v>158301.75185173948</v>
      </c>
      <c r="O9">
        <f t="shared" si="3"/>
        <v>41062.515025784538</v>
      </c>
    </row>
    <row r="10" spans="1:15">
      <c r="A10">
        <v>5</v>
      </c>
      <c r="B10">
        <v>560</v>
      </c>
      <c r="C10">
        <v>276.2</v>
      </c>
      <c r="E10">
        <v>5</v>
      </c>
      <c r="H10">
        <f t="shared" si="0"/>
        <v>6.6409132750619086</v>
      </c>
      <c r="J10">
        <f t="shared" si="1"/>
        <v>581.74400289542325</v>
      </c>
      <c r="M10">
        <f t="shared" si="2"/>
        <v>325776.64162143704</v>
      </c>
      <c r="O10">
        <f t="shared" si="3"/>
        <v>160677.69359971589</v>
      </c>
    </row>
    <row r="11" spans="1:15">
      <c r="A11">
        <v>6</v>
      </c>
      <c r="B11">
        <v>1000</v>
      </c>
      <c r="C11">
        <v>513.29999999999995</v>
      </c>
      <c r="E11">
        <v>6</v>
      </c>
      <c r="H11">
        <f t="shared" si="0"/>
        <v>7.531815677697387</v>
      </c>
      <c r="J11">
        <f t="shared" si="1"/>
        <v>659.78705336629116</v>
      </c>
      <c r="M11">
        <f t="shared" si="2"/>
        <v>659787.0533662911</v>
      </c>
      <c r="O11">
        <f t="shared" si="3"/>
        <v>338668.69449291722</v>
      </c>
    </row>
    <row r="12" spans="1:15">
      <c r="A12">
        <v>7</v>
      </c>
      <c r="B12">
        <v>1470</v>
      </c>
      <c r="C12">
        <v>879.8</v>
      </c>
      <c r="E12">
        <v>7</v>
      </c>
      <c r="H12">
        <f t="shared" si="0"/>
        <v>8.103875984644489</v>
      </c>
      <c r="J12">
        <f t="shared" si="1"/>
        <v>709.89953625485725</v>
      </c>
      <c r="M12">
        <f t="shared" si="2"/>
        <v>1043552.3182946402</v>
      </c>
      <c r="O12">
        <f t="shared" si="3"/>
        <v>624569.61199702334</v>
      </c>
    </row>
    <row r="13" spans="1:15">
      <c r="A13">
        <v>8</v>
      </c>
      <c r="B13">
        <v>1980</v>
      </c>
      <c r="C13" s="3">
        <v>1319.7</v>
      </c>
      <c r="E13">
        <v>8</v>
      </c>
      <c r="H13">
        <f t="shared" si="0"/>
        <v>8.3413960929251285</v>
      </c>
      <c r="J13">
        <f t="shared" si="1"/>
        <v>730.70629774024121</v>
      </c>
      <c r="M13">
        <f t="shared" si="2"/>
        <v>1446798.4695256776</v>
      </c>
      <c r="O13">
        <f t="shared" si="3"/>
        <v>964313.10112779634</v>
      </c>
    </row>
    <row r="14" spans="1:15">
      <c r="A14">
        <v>9</v>
      </c>
      <c r="B14">
        <v>2800</v>
      </c>
      <c r="C14" s="3">
        <v>1867.9</v>
      </c>
      <c r="E14">
        <v>9</v>
      </c>
      <c r="H14">
        <f t="shared" si="0"/>
        <v>8.2569956636591133</v>
      </c>
      <c r="J14">
        <f t="shared" si="1"/>
        <v>723.31282013653822</v>
      </c>
      <c r="M14">
        <f t="shared" si="2"/>
        <v>2025275.8963823069</v>
      </c>
      <c r="O14">
        <f t="shared" si="3"/>
        <v>1351076.0167330399</v>
      </c>
    </row>
    <row r="15" spans="1:15">
      <c r="A15">
        <v>10</v>
      </c>
      <c r="B15">
        <v>4000</v>
      </c>
      <c r="C15" s="3">
        <v>2643.4</v>
      </c>
      <c r="E15">
        <v>10</v>
      </c>
      <c r="H15">
        <f t="shared" si="0"/>
        <v>7.8878057009824785</v>
      </c>
      <c r="J15">
        <f t="shared" si="1"/>
        <v>690.97177940606514</v>
      </c>
      <c r="M15">
        <f t="shared" si="2"/>
        <v>2763887.1176242605</v>
      </c>
      <c r="O15">
        <f t="shared" si="3"/>
        <v>1826514.8016819926</v>
      </c>
    </row>
    <row r="16" spans="1:15">
      <c r="A16">
        <v>11</v>
      </c>
      <c r="B16">
        <v>4800</v>
      </c>
      <c r="C16" s="3">
        <v>3552.2</v>
      </c>
      <c r="E16">
        <v>11</v>
      </c>
      <c r="H16">
        <f t="shared" si="0"/>
        <v>7.2892472864250273</v>
      </c>
      <c r="J16">
        <f t="shared" si="1"/>
        <v>638.53806229083239</v>
      </c>
      <c r="M16">
        <f t="shared" si="2"/>
        <v>3064982.6989959953</v>
      </c>
      <c r="O16">
        <f t="shared" si="3"/>
        <v>2268214.9048694945</v>
      </c>
    </row>
    <row r="17" spans="1:15">
      <c r="A17">
        <v>12</v>
      </c>
      <c r="B17">
        <v>5000</v>
      </c>
      <c r="C17" s="3">
        <v>4702.3999999999996</v>
      </c>
      <c r="E17">
        <v>12</v>
      </c>
      <c r="H17">
        <f t="shared" si="0"/>
        <v>6.5273772359864948</v>
      </c>
      <c r="J17">
        <f t="shared" si="1"/>
        <v>571.79824587241694</v>
      </c>
      <c r="M17">
        <f t="shared" si="2"/>
        <v>2858991.2293620845</v>
      </c>
      <c r="O17">
        <f t="shared" si="3"/>
        <v>2688824.0713904533</v>
      </c>
    </row>
    <row r="18" spans="1:15">
      <c r="A18">
        <v>13</v>
      </c>
      <c r="B18">
        <v>5000</v>
      </c>
      <c r="C18" s="3">
        <v>5000</v>
      </c>
      <c r="E18">
        <v>13</v>
      </c>
      <c r="H18">
        <f t="shared" si="0"/>
        <v>5.6709670635703011</v>
      </c>
      <c r="J18">
        <f t="shared" si="1"/>
        <v>496.77671476875832</v>
      </c>
      <c r="M18">
        <f t="shared" si="2"/>
        <v>2483883.5738437916</v>
      </c>
      <c r="O18">
        <f t="shared" si="3"/>
        <v>2483883.5738437916</v>
      </c>
    </row>
    <row r="19" spans="1:15">
      <c r="A19">
        <v>14</v>
      </c>
      <c r="B19">
        <v>5000</v>
      </c>
      <c r="C19">
        <v>5000</v>
      </c>
      <c r="E19">
        <v>14</v>
      </c>
      <c r="H19">
        <f t="shared" si="0"/>
        <v>4.7844148335522956</v>
      </c>
      <c r="J19">
        <f t="shared" si="1"/>
        <v>419.11473941918109</v>
      </c>
      <c r="M19">
        <f t="shared" si="2"/>
        <v>2095573.6970959054</v>
      </c>
      <c r="O19">
        <f t="shared" si="3"/>
        <v>2095573.6970959054</v>
      </c>
    </row>
    <row r="20" spans="1:15">
      <c r="A20">
        <v>15</v>
      </c>
      <c r="B20">
        <v>5000</v>
      </c>
      <c r="C20">
        <v>5000</v>
      </c>
      <c r="E20">
        <v>15</v>
      </c>
      <c r="H20">
        <f t="shared" si="0"/>
        <v>3.9223236671613795</v>
      </c>
      <c r="J20">
        <f t="shared" si="1"/>
        <v>343.59555324333684</v>
      </c>
      <c r="M20">
        <f t="shared" si="2"/>
        <v>1717977.7662166841</v>
      </c>
      <c r="O20">
        <f t="shared" si="3"/>
        <v>1717977.7662166841</v>
      </c>
    </row>
    <row r="21" spans="1:15">
      <c r="A21">
        <v>16</v>
      </c>
      <c r="B21">
        <v>5000</v>
      </c>
      <c r="C21">
        <v>5000</v>
      </c>
      <c r="E21">
        <v>16</v>
      </c>
      <c r="H21">
        <f t="shared" si="0"/>
        <v>3.126198488288062</v>
      </c>
      <c r="J21">
        <f t="shared" si="1"/>
        <v>273.85498757403423</v>
      </c>
      <c r="M21">
        <f t="shared" si="2"/>
        <v>1369274.9378701712</v>
      </c>
      <c r="O21">
        <f t="shared" si="3"/>
        <v>1369274.9378701712</v>
      </c>
    </row>
    <row r="22" spans="1:15">
      <c r="A22">
        <v>17</v>
      </c>
      <c r="B22">
        <v>5000</v>
      </c>
      <c r="C22">
        <v>5000</v>
      </c>
      <c r="E22">
        <v>17</v>
      </c>
      <c r="H22">
        <f t="shared" si="0"/>
        <v>2.4233085848822249</v>
      </c>
      <c r="J22">
        <f t="shared" si="1"/>
        <v>212.2818320356829</v>
      </c>
      <c r="M22">
        <f t="shared" si="2"/>
        <v>1061409.1601784145</v>
      </c>
      <c r="O22">
        <f t="shared" si="3"/>
        <v>1061409.1601784145</v>
      </c>
    </row>
    <row r="23" spans="1:15">
      <c r="A23">
        <v>18</v>
      </c>
      <c r="B23">
        <v>5000</v>
      </c>
      <c r="C23">
        <v>5000</v>
      </c>
      <c r="E23">
        <v>18</v>
      </c>
      <c r="H23">
        <f t="shared" si="0"/>
        <v>1.8274216637155682</v>
      </c>
      <c r="J23">
        <f t="shared" si="1"/>
        <v>160.08213774148376</v>
      </c>
      <c r="M23">
        <f t="shared" si="2"/>
        <v>800410.68870741886</v>
      </c>
      <c r="O23">
        <f t="shared" si="3"/>
        <v>800410.68870741886</v>
      </c>
    </row>
    <row r="24" spans="1:15">
      <c r="A24">
        <v>19</v>
      </c>
      <c r="B24">
        <v>5000</v>
      </c>
      <c r="C24">
        <v>5000</v>
      </c>
      <c r="E24">
        <v>19</v>
      </c>
      <c r="H24">
        <f t="shared" si="0"/>
        <v>1.3408910483772649</v>
      </c>
      <c r="J24">
        <f t="shared" si="1"/>
        <v>117.46205583784841</v>
      </c>
      <c r="M24">
        <f t="shared" si="2"/>
        <v>587310.27918924205</v>
      </c>
      <c r="O24">
        <f t="shared" si="3"/>
        <v>587310.27918924205</v>
      </c>
    </row>
    <row r="25" spans="1:15">
      <c r="A25">
        <v>20</v>
      </c>
      <c r="B25">
        <v>5000</v>
      </c>
      <c r="C25">
        <v>5000</v>
      </c>
      <c r="E25">
        <v>20</v>
      </c>
      <c r="H25">
        <f t="shared" si="0"/>
        <v>0.95749120205421834</v>
      </c>
      <c r="J25">
        <f t="shared" si="1"/>
        <v>83.876229299949529</v>
      </c>
      <c r="M25">
        <f t="shared" si="2"/>
        <v>419381.14649974764</v>
      </c>
      <c r="O25">
        <f t="shared" si="3"/>
        <v>419381.14649974764</v>
      </c>
    </row>
    <row r="26" spans="1:15">
      <c r="A26">
        <v>21</v>
      </c>
      <c r="B26">
        <v>5000</v>
      </c>
      <c r="C26">
        <v>5000</v>
      </c>
      <c r="E26">
        <v>21</v>
      </c>
      <c r="H26">
        <f t="shared" si="0"/>
        <v>0.66543405077472639</v>
      </c>
      <c r="J26">
        <f t="shared" si="1"/>
        <v>58.292022847866036</v>
      </c>
      <c r="M26">
        <f t="shared" si="2"/>
        <v>291460.11423933017</v>
      </c>
      <c r="O26">
        <f t="shared" si="3"/>
        <v>291460.11423933017</v>
      </c>
    </row>
    <row r="27" spans="1:15">
      <c r="A27">
        <v>22</v>
      </c>
      <c r="B27">
        <v>5000</v>
      </c>
      <c r="C27">
        <v>5000</v>
      </c>
      <c r="E27">
        <v>22</v>
      </c>
      <c r="H27">
        <f t="shared" si="0"/>
        <v>0.45012281365397694</v>
      </c>
      <c r="J27">
        <f t="shared" si="1"/>
        <v>39.430758476088378</v>
      </c>
      <c r="M27">
        <f t="shared" si="2"/>
        <v>197153.79238044188</v>
      </c>
      <c r="O27">
        <f t="shared" si="3"/>
        <v>197153.79238044188</v>
      </c>
    </row>
    <row r="28" spans="1:15">
      <c r="A28">
        <v>23</v>
      </c>
      <c r="B28">
        <v>5000</v>
      </c>
      <c r="C28">
        <v>5000</v>
      </c>
      <c r="E28">
        <v>23</v>
      </c>
      <c r="H28">
        <f t="shared" si="0"/>
        <v>0.29636524529212604</v>
      </c>
      <c r="J28">
        <f t="shared" si="1"/>
        <v>25.961595487590245</v>
      </c>
      <c r="M28">
        <f t="shared" si="2"/>
        <v>129807.97743795122</v>
      </c>
      <c r="O28">
        <f t="shared" si="3"/>
        <v>129807.97743795122</v>
      </c>
    </row>
    <row r="29" spans="1:15">
      <c r="A29">
        <v>24</v>
      </c>
      <c r="B29">
        <v>5000</v>
      </c>
      <c r="C29">
        <v>5000</v>
      </c>
      <c r="E29">
        <v>24</v>
      </c>
      <c r="H29">
        <f t="shared" si="0"/>
        <v>0.18993205752678008</v>
      </c>
      <c r="J29">
        <f t="shared" si="1"/>
        <v>16.638048239345935</v>
      </c>
      <c r="M29">
        <f t="shared" si="2"/>
        <v>83190.241196729679</v>
      </c>
      <c r="O29">
        <f t="shared" si="3"/>
        <v>83190.241196729679</v>
      </c>
    </row>
    <row r="30" spans="1:15">
      <c r="A30">
        <v>25</v>
      </c>
      <c r="B30">
        <v>5000</v>
      </c>
      <c r="C30">
        <v>5000</v>
      </c>
      <c r="E30">
        <v>25</v>
      </c>
      <c r="H30">
        <f t="shared" si="0"/>
        <v>0.11847875556973489</v>
      </c>
      <c r="J30">
        <f t="shared" si="1"/>
        <v>10.378738987908775</v>
      </c>
      <c r="M30">
        <f t="shared" si="2"/>
        <v>51893.694939543879</v>
      </c>
      <c r="O30">
        <f t="shared" si="3"/>
        <v>51893.694939543879</v>
      </c>
    </row>
    <row r="31" spans="1:15">
      <c r="A31">
        <v>26</v>
      </c>
      <c r="B31">
        <v>0</v>
      </c>
      <c r="C31">
        <v>0</v>
      </c>
      <c r="E31">
        <v>26</v>
      </c>
      <c r="H31">
        <f t="shared" si="0"/>
        <v>7.1935592265598716E-2</v>
      </c>
      <c r="J31">
        <f t="shared" si="1"/>
        <v>6.3015578824664473</v>
      </c>
      <c r="M31">
        <f t="shared" si="2"/>
        <v>0</v>
      </c>
      <c r="O31">
        <f t="shared" si="3"/>
        <v>0</v>
      </c>
    </row>
    <row r="32" spans="1:15">
      <c r="A32">
        <v>27</v>
      </c>
      <c r="B32">
        <v>0</v>
      </c>
      <c r="C32">
        <v>0</v>
      </c>
      <c r="E32">
        <v>27</v>
      </c>
      <c r="H32">
        <f t="shared" si="0"/>
        <v>4.2510173573753147E-2</v>
      </c>
      <c r="J32">
        <f t="shared" si="1"/>
        <v>3.723891205060776</v>
      </c>
      <c r="M32">
        <f t="shared" si="2"/>
        <v>0</v>
      </c>
      <c r="O32">
        <f t="shared" si="3"/>
        <v>0</v>
      </c>
    </row>
    <row r="33" spans="1:18">
      <c r="A33">
        <v>28</v>
      </c>
      <c r="B33">
        <v>0</v>
      </c>
      <c r="C33">
        <v>0</v>
      </c>
      <c r="E33">
        <v>28</v>
      </c>
      <c r="H33">
        <f t="shared" si="0"/>
        <v>2.4449381440920546E-2</v>
      </c>
      <c r="J33">
        <f t="shared" si="1"/>
        <v>2.1417658142246401</v>
      </c>
      <c r="M33">
        <f t="shared" si="2"/>
        <v>0</v>
      </c>
      <c r="O33">
        <f t="shared" si="3"/>
        <v>0</v>
      </c>
    </row>
    <row r="34" spans="1:18">
      <c r="A34">
        <v>29</v>
      </c>
      <c r="B34">
        <v>0</v>
      </c>
      <c r="C34">
        <v>0</v>
      </c>
      <c r="E34">
        <v>29</v>
      </c>
      <c r="H34">
        <f t="shared" si="0"/>
        <v>1.3685021289004746E-2</v>
      </c>
      <c r="J34">
        <f t="shared" si="1"/>
        <v>1.1988078649168157</v>
      </c>
      <c r="M34">
        <f t="shared" si="2"/>
        <v>0</v>
      </c>
      <c r="O34">
        <f t="shared" si="3"/>
        <v>0</v>
      </c>
    </row>
    <row r="35" spans="1:18">
      <c r="A35">
        <v>30</v>
      </c>
      <c r="B35">
        <v>0</v>
      </c>
      <c r="C35">
        <v>0</v>
      </c>
      <c r="E35">
        <v>30</v>
      </c>
      <c r="H35">
        <f t="shared" si="0"/>
        <v>7.4541721508194301E-3</v>
      </c>
      <c r="J35">
        <f t="shared" si="1"/>
        <v>0.65298548041178206</v>
      </c>
      <c r="M35">
        <f t="shared" si="2"/>
        <v>0</v>
      </c>
      <c r="O35">
        <f t="shared" si="3"/>
        <v>0</v>
      </c>
    </row>
    <row r="37" spans="1:18">
      <c r="K37" t="s">
        <v>59</v>
      </c>
      <c r="M37">
        <f>SUM(M5:M35)</f>
        <v>25639680.170027107</v>
      </c>
      <c r="O37">
        <f>SUM(O5:O35)</f>
        <v>21552648.480713591</v>
      </c>
    </row>
    <row r="38" spans="1:18">
      <c r="K38" t="s">
        <v>60</v>
      </c>
      <c r="M38">
        <f>M37/(365*24)</f>
        <v>2926.904128998528</v>
      </c>
      <c r="O38">
        <f>O37/(365*24)</f>
        <v>2460.3480000814602</v>
      </c>
    </row>
    <row r="39" spans="1:18">
      <c r="K39" t="s">
        <v>61</v>
      </c>
      <c r="M39">
        <f>(M38/8000)*100</f>
        <v>36.586301612481599</v>
      </c>
      <c r="O39" t="e">
        <f>O37/Totaal!#REF!</f>
        <v>#REF!</v>
      </c>
    </row>
    <row r="41" spans="1:18" ht="60.75" thickBot="1">
      <c r="A41" s="16" t="s">
        <v>70</v>
      </c>
      <c r="B41" s="16" t="s">
        <v>75</v>
      </c>
      <c r="C41" s="13" t="s">
        <v>72</v>
      </c>
      <c r="D41" s="16" t="s">
        <v>78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thickTop="1">
      <c r="A42">
        <v>0</v>
      </c>
      <c r="B42">
        <v>0</v>
      </c>
      <c r="C42" s="5">
        <f>Weibullverdeling!C3</f>
        <v>0</v>
      </c>
      <c r="D42">
        <f>C42*B42</f>
        <v>0</v>
      </c>
    </row>
    <row r="43" spans="1:18">
      <c r="A43">
        <v>1</v>
      </c>
      <c r="B43">
        <v>0</v>
      </c>
      <c r="C43" s="5">
        <f>Weibullverdeling!C4</f>
        <v>103.9903234452633</v>
      </c>
      <c r="D43">
        <f t="shared" ref="D43:D72" si="4">C43*B43</f>
        <v>0</v>
      </c>
    </row>
    <row r="44" spans="1:18">
      <c r="A44">
        <v>2</v>
      </c>
      <c r="B44">
        <v>0</v>
      </c>
      <c r="C44" s="5">
        <f>Weibullverdeling!C5</f>
        <v>231.1057052804257</v>
      </c>
      <c r="D44">
        <f t="shared" si="4"/>
        <v>0</v>
      </c>
    </row>
    <row r="45" spans="1:18">
      <c r="A45">
        <v>3</v>
      </c>
      <c r="B45">
        <v>0</v>
      </c>
      <c r="C45" s="5">
        <f>Weibullverdeling!C6</f>
        <v>359.99232073037933</v>
      </c>
      <c r="D45">
        <f t="shared" si="4"/>
        <v>0</v>
      </c>
    </row>
    <row r="46" spans="1:18">
      <c r="A46">
        <v>4</v>
      </c>
      <c r="B46">
        <v>85.6</v>
      </c>
      <c r="C46" s="5">
        <f>Weibullverdeling!C7</f>
        <v>479.70227833860446</v>
      </c>
      <c r="D46">
        <f t="shared" si="4"/>
        <v>41062.515025784538</v>
      </c>
    </row>
    <row r="47" spans="1:18">
      <c r="A47">
        <v>5</v>
      </c>
      <c r="B47">
        <v>276.2</v>
      </c>
      <c r="C47" s="5">
        <f>Weibullverdeling!C8</f>
        <v>581.74400289542325</v>
      </c>
      <c r="D47">
        <f t="shared" si="4"/>
        <v>160677.69359971589</v>
      </c>
    </row>
    <row r="48" spans="1:18">
      <c r="A48">
        <v>6</v>
      </c>
      <c r="B48">
        <v>513.29999999999995</v>
      </c>
      <c r="C48" s="5">
        <f>Weibullverdeling!C9</f>
        <v>659.78705336629116</v>
      </c>
      <c r="D48">
        <f t="shared" si="4"/>
        <v>338668.69449291722</v>
      </c>
    </row>
    <row r="49" spans="1:4">
      <c r="A49">
        <v>7</v>
      </c>
      <c r="B49">
        <v>879.8</v>
      </c>
      <c r="C49" s="5">
        <f>Weibullverdeling!C10</f>
        <v>709.89953625485725</v>
      </c>
      <c r="D49">
        <f t="shared" si="4"/>
        <v>624569.61199702334</v>
      </c>
    </row>
    <row r="50" spans="1:4">
      <c r="A50">
        <v>8</v>
      </c>
      <c r="B50" s="3">
        <v>1319.7</v>
      </c>
      <c r="C50" s="5">
        <f>Weibullverdeling!C11</f>
        <v>730.70629774024121</v>
      </c>
      <c r="D50">
        <f t="shared" si="4"/>
        <v>964313.10112779634</v>
      </c>
    </row>
    <row r="51" spans="1:4">
      <c r="A51">
        <v>9</v>
      </c>
      <c r="B51" s="3">
        <v>1867.9</v>
      </c>
      <c r="C51" s="5">
        <f>Weibullverdeling!C12</f>
        <v>723.31282013653822</v>
      </c>
      <c r="D51">
        <f t="shared" si="4"/>
        <v>1351076.0167330399</v>
      </c>
    </row>
    <row r="52" spans="1:4">
      <c r="A52">
        <v>10</v>
      </c>
      <c r="B52" s="3">
        <v>2643.4</v>
      </c>
      <c r="C52" s="5">
        <f>Weibullverdeling!C13</f>
        <v>690.97177940606514</v>
      </c>
      <c r="D52">
        <f t="shared" si="4"/>
        <v>1826514.8016819926</v>
      </c>
    </row>
    <row r="53" spans="1:4">
      <c r="A53">
        <v>11</v>
      </c>
      <c r="B53" s="3">
        <v>3552.2</v>
      </c>
      <c r="C53" s="5">
        <f>Weibullverdeling!C14</f>
        <v>638.53806229083239</v>
      </c>
      <c r="D53">
        <f t="shared" si="4"/>
        <v>2268214.9048694945</v>
      </c>
    </row>
    <row r="54" spans="1:4">
      <c r="A54">
        <v>12</v>
      </c>
      <c r="B54" s="3">
        <v>4702.3999999999996</v>
      </c>
      <c r="C54" s="5">
        <f>Weibullverdeling!C15</f>
        <v>571.79824587241694</v>
      </c>
      <c r="D54">
        <f t="shared" si="4"/>
        <v>2688824.0713904533</v>
      </c>
    </row>
    <row r="55" spans="1:4">
      <c r="A55">
        <v>13</v>
      </c>
      <c r="B55" s="3">
        <v>5000</v>
      </c>
      <c r="C55" s="5">
        <f>Weibullverdeling!C16</f>
        <v>496.77671476875832</v>
      </c>
      <c r="D55">
        <f t="shared" si="4"/>
        <v>2483883.5738437916</v>
      </c>
    </row>
    <row r="56" spans="1:4">
      <c r="A56">
        <v>14</v>
      </c>
      <c r="B56">
        <v>5000</v>
      </c>
      <c r="C56" s="5">
        <f>Weibullverdeling!C17</f>
        <v>419.11473941918109</v>
      </c>
      <c r="D56">
        <f t="shared" si="4"/>
        <v>2095573.6970959054</v>
      </c>
    </row>
    <row r="57" spans="1:4">
      <c r="A57">
        <v>15</v>
      </c>
      <c r="B57">
        <v>5000</v>
      </c>
      <c r="C57" s="5">
        <f>Weibullverdeling!C18</f>
        <v>343.59555324333684</v>
      </c>
      <c r="D57">
        <f t="shared" si="4"/>
        <v>1717977.7662166841</v>
      </c>
    </row>
    <row r="58" spans="1:4">
      <c r="A58">
        <v>16</v>
      </c>
      <c r="B58">
        <v>5000</v>
      </c>
      <c r="C58" s="5">
        <f>Weibullverdeling!C19</f>
        <v>273.85498757403423</v>
      </c>
      <c r="D58">
        <f t="shared" si="4"/>
        <v>1369274.9378701712</v>
      </c>
    </row>
    <row r="59" spans="1:4">
      <c r="A59">
        <v>17</v>
      </c>
      <c r="B59">
        <v>5000</v>
      </c>
      <c r="C59" s="5">
        <f>Weibullverdeling!C20</f>
        <v>212.2818320356829</v>
      </c>
      <c r="D59">
        <f t="shared" si="4"/>
        <v>1061409.1601784145</v>
      </c>
    </row>
    <row r="60" spans="1:4">
      <c r="A60">
        <v>18</v>
      </c>
      <c r="B60">
        <v>5000</v>
      </c>
      <c r="C60" s="5">
        <f>Weibullverdeling!C21</f>
        <v>160.08213774148376</v>
      </c>
      <c r="D60">
        <f t="shared" si="4"/>
        <v>800410.68870741886</v>
      </c>
    </row>
    <row r="61" spans="1:4">
      <c r="A61">
        <v>19</v>
      </c>
      <c r="B61">
        <v>5000</v>
      </c>
      <c r="C61" s="5">
        <f>Weibullverdeling!C22</f>
        <v>117.46205583784841</v>
      </c>
      <c r="D61">
        <f t="shared" si="4"/>
        <v>587310.27918924205</v>
      </c>
    </row>
    <row r="62" spans="1:4">
      <c r="A62">
        <v>20</v>
      </c>
      <c r="B62">
        <v>5000</v>
      </c>
      <c r="C62" s="5">
        <f>Weibullverdeling!C23</f>
        <v>83.876229299949529</v>
      </c>
      <c r="D62">
        <f t="shared" si="4"/>
        <v>419381.14649974764</v>
      </c>
    </row>
    <row r="63" spans="1:4">
      <c r="A63">
        <v>21</v>
      </c>
      <c r="B63">
        <v>5000</v>
      </c>
      <c r="C63" s="5">
        <f>Weibullverdeling!C24</f>
        <v>58.292022847866036</v>
      </c>
      <c r="D63">
        <f t="shared" si="4"/>
        <v>291460.11423933017</v>
      </c>
    </row>
    <row r="64" spans="1:4">
      <c r="A64">
        <v>22</v>
      </c>
      <c r="B64">
        <v>5000</v>
      </c>
      <c r="C64" s="5">
        <f>Weibullverdeling!C25</f>
        <v>39.430758476088378</v>
      </c>
      <c r="D64">
        <f t="shared" si="4"/>
        <v>197153.79238044188</v>
      </c>
    </row>
    <row r="65" spans="1:4">
      <c r="A65">
        <v>23</v>
      </c>
      <c r="B65">
        <v>5000</v>
      </c>
      <c r="C65" s="5">
        <f>Weibullverdeling!C26</f>
        <v>25.961595487590245</v>
      </c>
      <c r="D65">
        <f t="shared" si="4"/>
        <v>129807.97743795122</v>
      </c>
    </row>
    <row r="66" spans="1:4">
      <c r="A66">
        <v>24</v>
      </c>
      <c r="B66">
        <v>5000</v>
      </c>
      <c r="C66" s="5">
        <f>Weibullverdeling!C27</f>
        <v>16.638048239345935</v>
      </c>
      <c r="D66">
        <f t="shared" si="4"/>
        <v>83190.241196729679</v>
      </c>
    </row>
    <row r="67" spans="1:4">
      <c r="A67">
        <v>25</v>
      </c>
      <c r="B67">
        <v>5000</v>
      </c>
      <c r="C67" s="5">
        <f>Weibullverdeling!C28</f>
        <v>10.378738987908775</v>
      </c>
      <c r="D67">
        <f t="shared" si="4"/>
        <v>51893.694939543879</v>
      </c>
    </row>
    <row r="68" spans="1:4">
      <c r="A68">
        <v>26</v>
      </c>
      <c r="B68">
        <v>0</v>
      </c>
      <c r="C68" s="5">
        <f>Weibullverdeling!C29</f>
        <v>6.3015578824664473</v>
      </c>
      <c r="D68">
        <f t="shared" si="4"/>
        <v>0</v>
      </c>
    </row>
    <row r="69" spans="1:4">
      <c r="A69">
        <v>27</v>
      </c>
      <c r="B69">
        <v>0</v>
      </c>
      <c r="C69" s="5">
        <f>Weibullverdeling!C30</f>
        <v>3.723891205060776</v>
      </c>
      <c r="D69">
        <f t="shared" si="4"/>
        <v>0</v>
      </c>
    </row>
    <row r="70" spans="1:4">
      <c r="A70">
        <v>28</v>
      </c>
      <c r="B70">
        <v>0</v>
      </c>
      <c r="C70" s="5">
        <f>Weibullverdeling!C31</f>
        <v>2.1417658142246401</v>
      </c>
      <c r="D70">
        <f t="shared" si="4"/>
        <v>0</v>
      </c>
    </row>
    <row r="71" spans="1:4">
      <c r="A71">
        <v>29</v>
      </c>
      <c r="B71">
        <v>0</v>
      </c>
      <c r="C71" s="5">
        <f>Weibullverdeling!C32</f>
        <v>1.1988078649168157</v>
      </c>
      <c r="D71">
        <f t="shared" si="4"/>
        <v>0</v>
      </c>
    </row>
    <row r="72" spans="1:4">
      <c r="A72">
        <v>30</v>
      </c>
      <c r="B72">
        <v>0</v>
      </c>
      <c r="C72" s="5">
        <f>Weibullverdeling!C33</f>
        <v>0.65298548041178206</v>
      </c>
      <c r="D72">
        <f t="shared" si="4"/>
        <v>0</v>
      </c>
    </row>
    <row r="73" spans="1:4">
      <c r="A73" s="14" t="s">
        <v>77</v>
      </c>
      <c r="B73" s="14"/>
      <c r="C73" s="14"/>
      <c r="D73" s="14">
        <f>SUM(D42:D72)</f>
        <v>21552648.480713591</v>
      </c>
    </row>
    <row r="74" spans="1:4">
      <c r="A74" s="14" t="s">
        <v>79</v>
      </c>
      <c r="B74" s="18"/>
      <c r="C74" s="18"/>
      <c r="D74" s="18">
        <f>(D73/Windenergie!D34)*100</f>
        <v>11.392139068267781</v>
      </c>
    </row>
    <row r="90" spans="1:2">
      <c r="A90">
        <v>2</v>
      </c>
      <c r="B90">
        <v>0</v>
      </c>
    </row>
    <row r="91" spans="1:2">
      <c r="A91">
        <v>3</v>
      </c>
      <c r="B91">
        <v>10</v>
      </c>
    </row>
    <row r="92" spans="1:2">
      <c r="A92">
        <v>4</v>
      </c>
      <c r="B92">
        <v>330</v>
      </c>
    </row>
    <row r="93" spans="1:2">
      <c r="A93">
        <v>5</v>
      </c>
      <c r="B93">
        <v>560</v>
      </c>
    </row>
    <row r="94" spans="1:2">
      <c r="A94">
        <v>6</v>
      </c>
      <c r="B94">
        <v>1000</v>
      </c>
    </row>
    <row r="95" spans="1:2">
      <c r="A95">
        <v>7</v>
      </c>
      <c r="B95">
        <v>1470</v>
      </c>
    </row>
    <row r="96" spans="1:2">
      <c r="A96">
        <v>8</v>
      </c>
      <c r="B96">
        <v>1980</v>
      </c>
    </row>
    <row r="97" spans="1:2">
      <c r="A97">
        <v>9</v>
      </c>
      <c r="B97">
        <v>2800</v>
      </c>
    </row>
    <row r="98" spans="1:2">
      <c r="A98">
        <v>10</v>
      </c>
      <c r="B98">
        <v>4000</v>
      </c>
    </row>
    <row r="99" spans="1:2">
      <c r="A99">
        <v>11</v>
      </c>
      <c r="B99">
        <v>4800</v>
      </c>
    </row>
    <row r="100" spans="1:2">
      <c r="A100">
        <v>12</v>
      </c>
      <c r="B100">
        <v>5000</v>
      </c>
    </row>
    <row r="105" spans="1:2">
      <c r="B105">
        <v>9.44</v>
      </c>
    </row>
    <row r="107" spans="1:2">
      <c r="B107">
        <f>-0.0727*(B105^6)+2.3619*(B105^5)-28.739*(B105^4)+162.81*(B105^3)-380.22*(B105^2)+295.01*B105</f>
        <v>3252.7164736810323</v>
      </c>
    </row>
  </sheetData>
  <pageMargins left="0.75" right="0.75" top="1" bottom="1" header="0.51180555555555596" footer="0.51180555555555596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96"/>
  <sheetViews>
    <sheetView topLeftCell="A56" zoomScale="90" zoomScaleNormal="90" workbookViewId="0">
      <selection activeCell="D96" sqref="D96"/>
    </sheetView>
  </sheetViews>
  <sheetFormatPr defaultColWidth="8.85546875" defaultRowHeight="15"/>
  <cols>
    <col min="1" max="1" width="19.7109375" customWidth="1"/>
    <col min="2" max="2" width="15.85546875" customWidth="1"/>
    <col min="3" max="3" width="13.85546875" customWidth="1"/>
    <col min="4" max="4" width="23.28515625" customWidth="1"/>
    <col min="5" max="5" width="15" customWidth="1"/>
    <col min="12" max="12" width="12.28515625" customWidth="1"/>
    <col min="13" max="13" width="12.85546875"/>
    <col min="15" max="15" width="20.42578125" customWidth="1"/>
    <col min="21" max="21" width="12.140625" bestFit="1" customWidth="1"/>
  </cols>
  <sheetData>
    <row r="3" spans="1:15">
      <c r="A3" t="s">
        <v>54</v>
      </c>
      <c r="B3" t="s">
        <v>55</v>
      </c>
      <c r="E3" t="s">
        <v>54</v>
      </c>
      <c r="H3" t="s">
        <v>56</v>
      </c>
      <c r="J3" t="s">
        <v>57</v>
      </c>
      <c r="M3" t="s">
        <v>58</v>
      </c>
    </row>
    <row r="4" spans="1:15">
      <c r="A4">
        <v>0</v>
      </c>
      <c r="B4">
        <v>0</v>
      </c>
      <c r="C4">
        <v>0</v>
      </c>
      <c r="E4">
        <v>0</v>
      </c>
      <c r="H4">
        <f>WEIBULL(A4,2.18,10.9,FALSE)*100</f>
        <v>0</v>
      </c>
      <c r="J4">
        <f t="shared" ref="J4:J34" si="0">365*24*(H4/100)</f>
        <v>0</v>
      </c>
      <c r="M4">
        <f t="shared" ref="M4:M11" si="1">(J4*B4)</f>
        <v>0</v>
      </c>
      <c r="O4">
        <f>J4*C4</f>
        <v>0</v>
      </c>
    </row>
    <row r="5" spans="1:15">
      <c r="A5">
        <v>1</v>
      </c>
      <c r="B5">
        <v>0</v>
      </c>
      <c r="C5">
        <v>0</v>
      </c>
      <c r="E5">
        <v>1</v>
      </c>
      <c r="H5">
        <f t="shared" ref="H5:H34" si="2">WEIBULL(A5,2.18,10.9,FALSE)*100</f>
        <v>1.1871041489185308</v>
      </c>
      <c r="J5">
        <f t="shared" si="0"/>
        <v>103.9903234452633</v>
      </c>
      <c r="M5">
        <f t="shared" si="1"/>
        <v>0</v>
      </c>
      <c r="O5">
        <f t="shared" ref="O5:O34" si="3">J5*C5</f>
        <v>0</v>
      </c>
    </row>
    <row r="6" spans="1:15">
      <c r="A6">
        <v>2</v>
      </c>
      <c r="B6">
        <v>0</v>
      </c>
      <c r="C6">
        <v>0</v>
      </c>
      <c r="E6">
        <v>2</v>
      </c>
      <c r="H6">
        <f t="shared" si="2"/>
        <v>2.6381929826532615</v>
      </c>
      <c r="J6">
        <f t="shared" si="0"/>
        <v>231.1057052804257</v>
      </c>
      <c r="M6">
        <f t="shared" si="1"/>
        <v>0</v>
      </c>
      <c r="O6">
        <f t="shared" si="3"/>
        <v>0</v>
      </c>
    </row>
    <row r="7" spans="1:15">
      <c r="A7">
        <v>3</v>
      </c>
      <c r="B7">
        <v>0</v>
      </c>
      <c r="C7">
        <v>0</v>
      </c>
      <c r="E7">
        <v>3</v>
      </c>
      <c r="H7">
        <f t="shared" si="2"/>
        <v>4.1095013782006768</v>
      </c>
      <c r="J7">
        <f t="shared" si="0"/>
        <v>359.99232073037933</v>
      </c>
      <c r="M7">
        <f t="shared" si="1"/>
        <v>0</v>
      </c>
      <c r="O7">
        <f t="shared" si="3"/>
        <v>0</v>
      </c>
    </row>
    <row r="8" spans="1:15">
      <c r="A8">
        <v>4</v>
      </c>
      <c r="B8">
        <v>109</v>
      </c>
      <c r="C8">
        <v>101</v>
      </c>
      <c r="E8">
        <v>4</v>
      </c>
      <c r="H8">
        <f t="shared" si="2"/>
        <v>5.4760534056918315</v>
      </c>
      <c r="J8">
        <f t="shared" si="0"/>
        <v>479.70227833860446</v>
      </c>
      <c r="M8">
        <f t="shared" si="1"/>
        <v>52287.548338907887</v>
      </c>
      <c r="O8">
        <f t="shared" si="3"/>
        <v>48449.93011219905</v>
      </c>
    </row>
    <row r="9" spans="1:15">
      <c r="A9">
        <v>5</v>
      </c>
      <c r="B9">
        <v>313</v>
      </c>
      <c r="C9">
        <v>347</v>
      </c>
      <c r="E9">
        <v>5</v>
      </c>
      <c r="H9">
        <f t="shared" si="2"/>
        <v>6.6409132750619086</v>
      </c>
      <c r="J9">
        <f t="shared" si="0"/>
        <v>581.74400289542325</v>
      </c>
      <c r="M9">
        <f t="shared" si="1"/>
        <v>182085.87290626747</v>
      </c>
      <c r="O9">
        <f t="shared" si="3"/>
        <v>201865.16900471188</v>
      </c>
    </row>
    <row r="10" spans="1:15">
      <c r="A10">
        <v>6</v>
      </c>
      <c r="B10">
        <v>625</v>
      </c>
      <c r="C10">
        <v>700</v>
      </c>
      <c r="E10">
        <v>6</v>
      </c>
      <c r="H10">
        <f t="shared" si="2"/>
        <v>7.531815677697387</v>
      </c>
      <c r="J10">
        <f t="shared" si="0"/>
        <v>659.78705336629116</v>
      </c>
      <c r="M10">
        <f t="shared" si="1"/>
        <v>412366.90835393197</v>
      </c>
      <c r="O10">
        <f t="shared" si="3"/>
        <v>461850.9373564038</v>
      </c>
    </row>
    <row r="11" spans="1:15">
      <c r="A11">
        <v>7</v>
      </c>
      <c r="B11">
        <v>1085</v>
      </c>
      <c r="C11" s="3">
        <v>1180</v>
      </c>
      <c r="E11">
        <v>7</v>
      </c>
      <c r="H11">
        <f t="shared" si="2"/>
        <v>8.103875984644489</v>
      </c>
      <c r="J11">
        <f t="shared" si="0"/>
        <v>709.89953625485725</v>
      </c>
      <c r="M11">
        <f t="shared" si="1"/>
        <v>770240.99683652015</v>
      </c>
      <c r="O11">
        <f t="shared" si="3"/>
        <v>837681.4527807316</v>
      </c>
    </row>
    <row r="12" spans="1:15">
      <c r="A12">
        <v>8</v>
      </c>
      <c r="B12">
        <v>1700</v>
      </c>
      <c r="C12" s="3">
        <v>1805</v>
      </c>
      <c r="E12">
        <v>8</v>
      </c>
      <c r="H12">
        <f t="shared" si="2"/>
        <v>8.3413960929251285</v>
      </c>
      <c r="J12">
        <f t="shared" si="0"/>
        <v>730.70629774024121</v>
      </c>
      <c r="M12">
        <f t="shared" ref="M12:M34" si="4">(J12*B12)</f>
        <v>1242200.7061584101</v>
      </c>
      <c r="O12">
        <f t="shared" si="3"/>
        <v>1318924.8674211353</v>
      </c>
    </row>
    <row r="13" spans="1:15">
      <c r="A13">
        <v>9</v>
      </c>
      <c r="B13">
        <v>2450</v>
      </c>
      <c r="C13" s="3">
        <v>2590</v>
      </c>
      <c r="E13">
        <v>9</v>
      </c>
      <c r="H13">
        <f t="shared" si="2"/>
        <v>8.2569956636591133</v>
      </c>
      <c r="J13">
        <f t="shared" si="0"/>
        <v>723.31282013653822</v>
      </c>
      <c r="M13">
        <f t="shared" si="4"/>
        <v>1772116.4093345187</v>
      </c>
      <c r="O13">
        <f t="shared" si="3"/>
        <v>1873380.2041536339</v>
      </c>
    </row>
    <row r="14" spans="1:15">
      <c r="A14">
        <v>10</v>
      </c>
      <c r="B14">
        <v>3360</v>
      </c>
      <c r="C14" s="3">
        <v>3444</v>
      </c>
      <c r="E14">
        <v>10</v>
      </c>
      <c r="H14">
        <f t="shared" si="2"/>
        <v>7.8878057009824785</v>
      </c>
      <c r="J14">
        <f t="shared" si="0"/>
        <v>690.97177940606514</v>
      </c>
      <c r="M14">
        <f t="shared" si="4"/>
        <v>2321665.178804379</v>
      </c>
      <c r="O14">
        <f t="shared" si="3"/>
        <v>2379706.8082744884</v>
      </c>
    </row>
    <row r="15" spans="1:15">
      <c r="A15">
        <v>11</v>
      </c>
      <c r="B15">
        <v>4405</v>
      </c>
      <c r="C15" s="3">
        <v>4363</v>
      </c>
      <c r="E15">
        <v>11</v>
      </c>
      <c r="H15">
        <f t="shared" si="2"/>
        <v>7.2892472864250273</v>
      </c>
      <c r="J15">
        <f t="shared" si="0"/>
        <v>638.53806229083239</v>
      </c>
      <c r="M15">
        <f t="shared" si="4"/>
        <v>2812760.1643911167</v>
      </c>
      <c r="O15">
        <f t="shared" si="3"/>
        <v>2785941.5657749018</v>
      </c>
    </row>
    <row r="16" spans="1:15">
      <c r="A16">
        <v>12</v>
      </c>
      <c r="B16">
        <v>5390</v>
      </c>
      <c r="C16" s="3">
        <v>5252</v>
      </c>
      <c r="E16">
        <v>12</v>
      </c>
      <c r="H16">
        <f t="shared" si="2"/>
        <v>6.5273772359864948</v>
      </c>
      <c r="J16">
        <f t="shared" si="0"/>
        <v>571.79824587241694</v>
      </c>
      <c r="M16">
        <f t="shared" si="4"/>
        <v>3081992.5452523273</v>
      </c>
      <c r="O16">
        <f t="shared" si="3"/>
        <v>3003084.3873219336</v>
      </c>
    </row>
    <row r="17" spans="1:15">
      <c r="A17">
        <v>13</v>
      </c>
      <c r="B17">
        <v>6100</v>
      </c>
      <c r="C17" s="3">
        <v>5889</v>
      </c>
      <c r="E17">
        <v>13</v>
      </c>
      <c r="H17">
        <f t="shared" si="2"/>
        <v>5.6709670635703011</v>
      </c>
      <c r="J17">
        <f t="shared" si="0"/>
        <v>496.77671476875832</v>
      </c>
      <c r="M17">
        <f t="shared" si="4"/>
        <v>3030337.9600894256</v>
      </c>
      <c r="O17">
        <f t="shared" si="3"/>
        <v>2925518.0732732178</v>
      </c>
    </row>
    <row r="18" spans="1:15">
      <c r="A18">
        <v>14</v>
      </c>
      <c r="B18">
        <v>6200</v>
      </c>
      <c r="C18" s="3">
        <v>6138</v>
      </c>
      <c r="E18">
        <v>14</v>
      </c>
      <c r="H18">
        <f t="shared" si="2"/>
        <v>4.7844148335522956</v>
      </c>
      <c r="J18">
        <f t="shared" si="0"/>
        <v>419.11473941918109</v>
      </c>
      <c r="M18">
        <f t="shared" si="4"/>
        <v>2598511.3843989228</v>
      </c>
      <c r="O18">
        <f t="shared" si="3"/>
        <v>2572526.2705549337</v>
      </c>
    </row>
    <row r="19" spans="1:15">
      <c r="A19">
        <v>15</v>
      </c>
      <c r="B19">
        <v>6200</v>
      </c>
      <c r="C19" s="3">
        <v>6150</v>
      </c>
      <c r="E19">
        <v>15</v>
      </c>
      <c r="H19">
        <f t="shared" si="2"/>
        <v>3.9223236671613795</v>
      </c>
      <c r="J19">
        <f t="shared" si="0"/>
        <v>343.59555324333684</v>
      </c>
      <c r="M19">
        <f t="shared" si="4"/>
        <v>2130292.4301086883</v>
      </c>
      <c r="O19">
        <f t="shared" si="3"/>
        <v>2113112.6524465214</v>
      </c>
    </row>
    <row r="20" spans="1:15">
      <c r="A20">
        <v>16</v>
      </c>
      <c r="B20">
        <v>6200</v>
      </c>
      <c r="C20" s="3">
        <v>6150</v>
      </c>
      <c r="E20">
        <v>16</v>
      </c>
      <c r="H20">
        <f t="shared" si="2"/>
        <v>3.126198488288062</v>
      </c>
      <c r="J20">
        <f t="shared" si="0"/>
        <v>273.85498757403423</v>
      </c>
      <c r="M20">
        <f t="shared" si="4"/>
        <v>1697900.9229590122</v>
      </c>
      <c r="O20">
        <f t="shared" si="3"/>
        <v>1684208.1735803105</v>
      </c>
    </row>
    <row r="21" spans="1:15">
      <c r="A21">
        <v>17</v>
      </c>
      <c r="B21">
        <v>6200</v>
      </c>
      <c r="C21" s="3">
        <v>6150</v>
      </c>
      <c r="E21">
        <v>17</v>
      </c>
      <c r="H21">
        <f t="shared" si="2"/>
        <v>2.4233085848822249</v>
      </c>
      <c r="J21">
        <f t="shared" si="0"/>
        <v>212.2818320356829</v>
      </c>
      <c r="M21">
        <f t="shared" si="4"/>
        <v>1316147.3586212338</v>
      </c>
      <c r="O21">
        <f t="shared" si="3"/>
        <v>1305533.2670194497</v>
      </c>
    </row>
    <row r="22" spans="1:15">
      <c r="A22">
        <v>18</v>
      </c>
      <c r="B22">
        <v>6200</v>
      </c>
      <c r="C22" s="3">
        <v>6150</v>
      </c>
      <c r="E22">
        <v>18</v>
      </c>
      <c r="H22">
        <f t="shared" si="2"/>
        <v>1.8274216637155682</v>
      </c>
      <c r="J22">
        <f t="shared" si="0"/>
        <v>160.08213774148376</v>
      </c>
      <c r="M22">
        <f t="shared" si="4"/>
        <v>992509.25399719935</v>
      </c>
      <c r="O22">
        <f t="shared" si="3"/>
        <v>984505.14711012517</v>
      </c>
    </row>
    <row r="23" spans="1:15">
      <c r="A23">
        <v>19</v>
      </c>
      <c r="B23">
        <v>6200</v>
      </c>
      <c r="C23" s="3">
        <v>6150</v>
      </c>
      <c r="E23">
        <v>19</v>
      </c>
      <c r="H23">
        <f t="shared" si="2"/>
        <v>1.3408910483772649</v>
      </c>
      <c r="J23">
        <f t="shared" si="0"/>
        <v>117.46205583784841</v>
      </c>
      <c r="M23">
        <f t="shared" si="4"/>
        <v>728264.7461946602</v>
      </c>
      <c r="O23">
        <f t="shared" si="3"/>
        <v>722391.64340276772</v>
      </c>
    </row>
    <row r="24" spans="1:15">
      <c r="A24">
        <v>20</v>
      </c>
      <c r="B24">
        <v>6200</v>
      </c>
      <c r="C24" s="3">
        <v>6150</v>
      </c>
      <c r="E24">
        <v>20</v>
      </c>
      <c r="H24">
        <f t="shared" si="2"/>
        <v>0.95749120205421834</v>
      </c>
      <c r="J24">
        <f t="shared" si="0"/>
        <v>83.876229299949529</v>
      </c>
      <c r="M24">
        <f t="shared" si="4"/>
        <v>520032.62165968708</v>
      </c>
      <c r="O24">
        <f t="shared" si="3"/>
        <v>515838.81019468961</v>
      </c>
    </row>
    <row r="25" spans="1:15">
      <c r="A25">
        <v>21</v>
      </c>
      <c r="B25">
        <v>6200</v>
      </c>
      <c r="C25" s="3">
        <v>6150</v>
      </c>
      <c r="E25">
        <v>21</v>
      </c>
      <c r="H25">
        <f t="shared" si="2"/>
        <v>0.66543405077472639</v>
      </c>
      <c r="J25">
        <f t="shared" si="0"/>
        <v>58.292022847866036</v>
      </c>
      <c r="M25">
        <f t="shared" si="4"/>
        <v>361410.5416567694</v>
      </c>
      <c r="O25">
        <f t="shared" si="3"/>
        <v>358495.9405143761</v>
      </c>
    </row>
    <row r="26" spans="1:15">
      <c r="A26">
        <v>22</v>
      </c>
      <c r="B26">
        <v>6200</v>
      </c>
      <c r="C26" s="3">
        <v>6150</v>
      </c>
      <c r="E26">
        <v>22</v>
      </c>
      <c r="H26">
        <f t="shared" si="2"/>
        <v>0.45012281365397694</v>
      </c>
      <c r="J26">
        <f t="shared" si="0"/>
        <v>39.430758476088378</v>
      </c>
      <c r="M26">
        <f t="shared" si="4"/>
        <v>244470.70255174793</v>
      </c>
      <c r="O26">
        <f t="shared" si="3"/>
        <v>242499.16462794354</v>
      </c>
    </row>
    <row r="27" spans="1:15">
      <c r="A27">
        <v>23</v>
      </c>
      <c r="B27">
        <v>6200</v>
      </c>
      <c r="C27" s="3">
        <v>6150</v>
      </c>
      <c r="E27">
        <v>23</v>
      </c>
      <c r="H27">
        <f t="shared" si="2"/>
        <v>0.29636524529212604</v>
      </c>
      <c r="J27">
        <f t="shared" si="0"/>
        <v>25.961595487590245</v>
      </c>
      <c r="M27">
        <f t="shared" si="4"/>
        <v>160961.89202305951</v>
      </c>
      <c r="O27">
        <f t="shared" si="3"/>
        <v>159663.81224868001</v>
      </c>
    </row>
    <row r="28" spans="1:15">
      <c r="A28">
        <v>24</v>
      </c>
      <c r="B28">
        <v>6200</v>
      </c>
      <c r="C28" s="3">
        <v>6150</v>
      </c>
      <c r="E28">
        <v>24</v>
      </c>
      <c r="H28">
        <f t="shared" si="2"/>
        <v>0.18993205752678008</v>
      </c>
      <c r="J28">
        <f t="shared" si="0"/>
        <v>16.638048239345935</v>
      </c>
      <c r="M28">
        <f t="shared" si="4"/>
        <v>103155.89908394479</v>
      </c>
      <c r="O28">
        <f t="shared" si="3"/>
        <v>102323.9966719775</v>
      </c>
    </row>
    <row r="29" spans="1:15">
      <c r="A29">
        <v>25</v>
      </c>
      <c r="B29">
        <v>6200</v>
      </c>
      <c r="C29" s="3">
        <v>6150</v>
      </c>
      <c r="E29">
        <v>25</v>
      </c>
      <c r="H29">
        <f t="shared" si="2"/>
        <v>0.11847875556973489</v>
      </c>
      <c r="J29">
        <f t="shared" si="0"/>
        <v>10.378738987908775</v>
      </c>
      <c r="M29">
        <f t="shared" si="4"/>
        <v>64348.18172503441</v>
      </c>
      <c r="O29">
        <f t="shared" si="3"/>
        <v>63829.244775638967</v>
      </c>
    </row>
    <row r="30" spans="1:15">
      <c r="A30">
        <v>26</v>
      </c>
      <c r="B30">
        <v>6200</v>
      </c>
      <c r="C30" s="3">
        <v>6150</v>
      </c>
      <c r="E30">
        <v>26</v>
      </c>
      <c r="H30">
        <f t="shared" si="2"/>
        <v>7.1935592265598716E-2</v>
      </c>
      <c r="J30">
        <f t="shared" si="0"/>
        <v>6.3015578824664473</v>
      </c>
      <c r="M30">
        <f t="shared" si="4"/>
        <v>39069.658871291977</v>
      </c>
      <c r="O30">
        <f t="shared" si="3"/>
        <v>38754.580977168654</v>
      </c>
    </row>
    <row r="31" spans="1:15">
      <c r="A31">
        <v>27</v>
      </c>
      <c r="B31">
        <v>6200</v>
      </c>
      <c r="C31" s="3">
        <v>6150</v>
      </c>
      <c r="E31">
        <v>27</v>
      </c>
      <c r="H31">
        <f t="shared" si="2"/>
        <v>4.2510173573753147E-2</v>
      </c>
      <c r="J31">
        <f t="shared" si="0"/>
        <v>3.723891205060776</v>
      </c>
      <c r="M31">
        <f t="shared" si="4"/>
        <v>23088.12547137681</v>
      </c>
      <c r="O31">
        <f t="shared" si="3"/>
        <v>22901.930911123771</v>
      </c>
    </row>
    <row r="32" spans="1:15">
      <c r="A32">
        <v>28</v>
      </c>
      <c r="B32">
        <v>6200</v>
      </c>
      <c r="C32" s="3">
        <v>6150</v>
      </c>
      <c r="E32">
        <v>28</v>
      </c>
      <c r="H32">
        <f t="shared" si="2"/>
        <v>2.4449381440920546E-2</v>
      </c>
      <c r="J32">
        <f t="shared" si="0"/>
        <v>2.1417658142246401</v>
      </c>
      <c r="M32">
        <f t="shared" si="4"/>
        <v>13278.948048192768</v>
      </c>
      <c r="O32">
        <f t="shared" si="3"/>
        <v>13171.859757481536</v>
      </c>
    </row>
    <row r="33" spans="1:21">
      <c r="A33">
        <v>29</v>
      </c>
      <c r="B33">
        <v>6200</v>
      </c>
      <c r="C33" s="3">
        <v>6150</v>
      </c>
      <c r="E33">
        <v>29</v>
      </c>
      <c r="H33">
        <f t="shared" si="2"/>
        <v>1.3685021289004746E-2</v>
      </c>
      <c r="J33">
        <f t="shared" si="0"/>
        <v>1.1988078649168157</v>
      </c>
      <c r="M33">
        <f t="shared" si="4"/>
        <v>7432.6087624842576</v>
      </c>
      <c r="O33">
        <f t="shared" si="3"/>
        <v>7372.6683692384167</v>
      </c>
    </row>
    <row r="34" spans="1:21">
      <c r="A34">
        <v>30</v>
      </c>
      <c r="B34">
        <v>6200</v>
      </c>
      <c r="C34" s="3">
        <v>6150</v>
      </c>
      <c r="E34">
        <v>30</v>
      </c>
      <c r="H34">
        <f t="shared" si="2"/>
        <v>7.4541721508194301E-3</v>
      </c>
      <c r="J34">
        <f t="shared" si="0"/>
        <v>0.65298548041178206</v>
      </c>
      <c r="M34">
        <f t="shared" si="4"/>
        <v>4048.5099785530488</v>
      </c>
      <c r="O34">
        <f t="shared" si="3"/>
        <v>4015.8607045324597</v>
      </c>
    </row>
    <row r="36" spans="1:21">
      <c r="K36" t="s">
        <v>59</v>
      </c>
      <c r="M36">
        <f>SUM(M4:M34)</f>
        <v>26682978.076577663</v>
      </c>
      <c r="O36">
        <f>SUM(O4:O34)</f>
        <v>26747548.41934032</v>
      </c>
      <c r="S36" t="s">
        <v>63</v>
      </c>
      <c r="U36">
        <f>61*M36</f>
        <v>1627661662.6712375</v>
      </c>
    </row>
    <row r="37" spans="1:21">
      <c r="K37" t="s">
        <v>60</v>
      </c>
      <c r="M37">
        <f>M36/(365*24)</f>
        <v>3046.002063536263</v>
      </c>
      <c r="O37">
        <f>O36/(365*24)</f>
        <v>3053.37310723063</v>
      </c>
    </row>
    <row r="38" spans="1:21">
      <c r="K38" t="s">
        <v>61</v>
      </c>
      <c r="M38">
        <f>(M37/8000)*100</f>
        <v>38.075025794203285</v>
      </c>
      <c r="O38" t="e">
        <f>O36/Totaal!#REF!</f>
        <v>#REF!</v>
      </c>
    </row>
    <row r="58" spans="1:4">
      <c r="D58">
        <v>13</v>
      </c>
    </row>
    <row r="60" spans="1:4">
      <c r="D60">
        <f>-0.1801*(D58^5)+5.9399*(D58^4)-73.079*(D58^3)+481.82*(D58^2)-1473.9*(D58)+1624.9</f>
        <v>6116.8315999999922</v>
      </c>
    </row>
    <row r="63" spans="1:4" ht="30.75" thickBot="1">
      <c r="A63" s="16" t="s">
        <v>70</v>
      </c>
      <c r="B63" s="16" t="s">
        <v>75</v>
      </c>
      <c r="C63" s="13" t="s">
        <v>72</v>
      </c>
      <c r="D63" s="16" t="s">
        <v>78</v>
      </c>
    </row>
    <row r="64" spans="1:4" ht="15.75" thickTop="1">
      <c r="A64">
        <v>0</v>
      </c>
      <c r="B64" s="17">
        <v>0</v>
      </c>
      <c r="C64" s="5">
        <f>Weibullverdeling!C3</f>
        <v>0</v>
      </c>
      <c r="D64" s="5">
        <f>C64*B64</f>
        <v>0</v>
      </c>
    </row>
    <row r="65" spans="1:4">
      <c r="A65">
        <v>1</v>
      </c>
      <c r="B65" s="17">
        <v>0</v>
      </c>
      <c r="C65" s="5">
        <f>Weibullverdeling!C4</f>
        <v>103.9903234452633</v>
      </c>
      <c r="D65" s="5">
        <f t="shared" ref="D65:D94" si="5">C65*B65</f>
        <v>0</v>
      </c>
    </row>
    <row r="66" spans="1:4">
      <c r="A66">
        <v>2</v>
      </c>
      <c r="B66" s="17">
        <v>0</v>
      </c>
      <c r="C66" s="5">
        <f>Weibullverdeling!C5</f>
        <v>231.1057052804257</v>
      </c>
      <c r="D66" s="5">
        <f t="shared" si="5"/>
        <v>0</v>
      </c>
    </row>
    <row r="67" spans="1:4">
      <c r="A67">
        <v>3</v>
      </c>
      <c r="B67" s="17">
        <v>0</v>
      </c>
      <c r="C67" s="5">
        <f>Weibullverdeling!C6</f>
        <v>359.99232073037933</v>
      </c>
      <c r="D67" s="5">
        <f t="shared" si="5"/>
        <v>0</v>
      </c>
    </row>
    <row r="68" spans="1:4">
      <c r="A68">
        <v>4</v>
      </c>
      <c r="B68" s="17">
        <v>109</v>
      </c>
      <c r="C68" s="5">
        <f>Weibullverdeling!C7</f>
        <v>479.70227833860446</v>
      </c>
      <c r="D68" s="5">
        <f t="shared" si="5"/>
        <v>52287.548338907887</v>
      </c>
    </row>
    <row r="69" spans="1:4">
      <c r="A69">
        <v>5</v>
      </c>
      <c r="B69" s="17">
        <v>313</v>
      </c>
      <c r="C69" s="5">
        <f>Weibullverdeling!C8</f>
        <v>581.74400289542325</v>
      </c>
      <c r="D69" s="5">
        <f t="shared" si="5"/>
        <v>182085.87290626747</v>
      </c>
    </row>
    <row r="70" spans="1:4">
      <c r="A70">
        <v>6</v>
      </c>
      <c r="B70" s="17">
        <v>625</v>
      </c>
      <c r="C70" s="5">
        <f>Weibullverdeling!C9</f>
        <v>659.78705336629116</v>
      </c>
      <c r="D70" s="5">
        <f t="shared" si="5"/>
        <v>412366.90835393197</v>
      </c>
    </row>
    <row r="71" spans="1:4">
      <c r="A71">
        <v>7</v>
      </c>
      <c r="B71" s="17">
        <v>1085</v>
      </c>
      <c r="C71" s="5">
        <f>Weibullverdeling!C10</f>
        <v>709.89953625485725</v>
      </c>
      <c r="D71" s="5">
        <f t="shared" si="5"/>
        <v>770240.99683652015</v>
      </c>
    </row>
    <row r="72" spans="1:4">
      <c r="A72">
        <v>8</v>
      </c>
      <c r="B72" s="17">
        <v>1700</v>
      </c>
      <c r="C72" s="5">
        <f>Weibullverdeling!C11</f>
        <v>730.70629774024121</v>
      </c>
      <c r="D72" s="5">
        <f t="shared" si="5"/>
        <v>1242200.7061584101</v>
      </c>
    </row>
    <row r="73" spans="1:4">
      <c r="A73">
        <v>9</v>
      </c>
      <c r="B73" s="17">
        <v>2450</v>
      </c>
      <c r="C73" s="5">
        <f>Weibullverdeling!C12</f>
        <v>723.31282013653822</v>
      </c>
      <c r="D73" s="5">
        <f t="shared" si="5"/>
        <v>1772116.4093345187</v>
      </c>
    </row>
    <row r="74" spans="1:4">
      <c r="A74">
        <v>10</v>
      </c>
      <c r="B74" s="17">
        <v>3360</v>
      </c>
      <c r="C74" s="5">
        <f>Weibullverdeling!C13</f>
        <v>690.97177940606514</v>
      </c>
      <c r="D74" s="5">
        <f t="shared" si="5"/>
        <v>2321665.178804379</v>
      </c>
    </row>
    <row r="75" spans="1:4">
      <c r="A75">
        <v>11</v>
      </c>
      <c r="B75" s="17">
        <v>4405</v>
      </c>
      <c r="C75" s="5">
        <f>Weibullverdeling!C14</f>
        <v>638.53806229083239</v>
      </c>
      <c r="D75" s="5">
        <f t="shared" si="5"/>
        <v>2812760.1643911167</v>
      </c>
    </row>
    <row r="76" spans="1:4">
      <c r="A76">
        <v>12</v>
      </c>
      <c r="B76" s="17">
        <v>5390</v>
      </c>
      <c r="C76" s="5">
        <f>Weibullverdeling!C15</f>
        <v>571.79824587241694</v>
      </c>
      <c r="D76" s="5">
        <f t="shared" si="5"/>
        <v>3081992.5452523273</v>
      </c>
    </row>
    <row r="77" spans="1:4">
      <c r="A77">
        <v>13</v>
      </c>
      <c r="B77" s="17">
        <v>6100</v>
      </c>
      <c r="C77" s="5">
        <f>Weibullverdeling!C16</f>
        <v>496.77671476875832</v>
      </c>
      <c r="D77" s="5">
        <f t="shared" si="5"/>
        <v>3030337.9600894256</v>
      </c>
    </row>
    <row r="78" spans="1:4">
      <c r="A78">
        <v>14</v>
      </c>
      <c r="B78" s="17">
        <v>6200</v>
      </c>
      <c r="C78" s="5">
        <f>Weibullverdeling!C17</f>
        <v>419.11473941918109</v>
      </c>
      <c r="D78" s="5">
        <f t="shared" si="5"/>
        <v>2598511.3843989228</v>
      </c>
    </row>
    <row r="79" spans="1:4">
      <c r="A79">
        <v>15</v>
      </c>
      <c r="B79" s="17">
        <v>6200</v>
      </c>
      <c r="C79" s="5">
        <f>Weibullverdeling!C18</f>
        <v>343.59555324333684</v>
      </c>
      <c r="D79" s="5">
        <f t="shared" si="5"/>
        <v>2130292.4301086883</v>
      </c>
    </row>
    <row r="80" spans="1:4">
      <c r="A80">
        <v>16</v>
      </c>
      <c r="B80" s="17">
        <v>6200</v>
      </c>
      <c r="C80" s="5">
        <f>Weibullverdeling!C19</f>
        <v>273.85498757403423</v>
      </c>
      <c r="D80" s="5">
        <f t="shared" si="5"/>
        <v>1697900.9229590122</v>
      </c>
    </row>
    <row r="81" spans="1:4">
      <c r="A81">
        <v>17</v>
      </c>
      <c r="B81" s="17">
        <v>6200</v>
      </c>
      <c r="C81" s="5">
        <f>Weibullverdeling!C20</f>
        <v>212.2818320356829</v>
      </c>
      <c r="D81" s="5">
        <f t="shared" si="5"/>
        <v>1316147.3586212338</v>
      </c>
    </row>
    <row r="82" spans="1:4">
      <c r="A82">
        <v>18</v>
      </c>
      <c r="B82" s="17">
        <v>6200</v>
      </c>
      <c r="C82" s="5">
        <f>Weibullverdeling!C21</f>
        <v>160.08213774148376</v>
      </c>
      <c r="D82" s="5">
        <f t="shared" si="5"/>
        <v>992509.25399719935</v>
      </c>
    </row>
    <row r="83" spans="1:4">
      <c r="A83">
        <v>19</v>
      </c>
      <c r="B83" s="17">
        <v>6200</v>
      </c>
      <c r="C83" s="5">
        <f>Weibullverdeling!C22</f>
        <v>117.46205583784841</v>
      </c>
      <c r="D83" s="5">
        <f t="shared" si="5"/>
        <v>728264.7461946602</v>
      </c>
    </row>
    <row r="84" spans="1:4">
      <c r="A84">
        <v>20</v>
      </c>
      <c r="B84" s="17">
        <v>6200</v>
      </c>
      <c r="C84" s="5">
        <f>Weibullverdeling!C23</f>
        <v>83.876229299949529</v>
      </c>
      <c r="D84" s="5">
        <f t="shared" si="5"/>
        <v>520032.62165968708</v>
      </c>
    </row>
    <row r="85" spans="1:4">
      <c r="A85">
        <v>21</v>
      </c>
      <c r="B85" s="17">
        <v>6200</v>
      </c>
      <c r="C85" s="5">
        <f>Weibullverdeling!C24</f>
        <v>58.292022847866036</v>
      </c>
      <c r="D85" s="5">
        <f t="shared" si="5"/>
        <v>361410.5416567694</v>
      </c>
    </row>
    <row r="86" spans="1:4">
      <c r="A86">
        <v>22</v>
      </c>
      <c r="B86" s="17">
        <v>6200</v>
      </c>
      <c r="C86" s="5">
        <f>Weibullverdeling!C25</f>
        <v>39.430758476088378</v>
      </c>
      <c r="D86" s="5">
        <f t="shared" si="5"/>
        <v>244470.70255174793</v>
      </c>
    </row>
    <row r="87" spans="1:4">
      <c r="A87">
        <v>23</v>
      </c>
      <c r="B87" s="17">
        <v>6200</v>
      </c>
      <c r="C87" s="5">
        <f>Weibullverdeling!C26</f>
        <v>25.961595487590245</v>
      </c>
      <c r="D87" s="5">
        <f t="shared" si="5"/>
        <v>160961.89202305951</v>
      </c>
    </row>
    <row r="88" spans="1:4">
      <c r="A88">
        <v>24</v>
      </c>
      <c r="B88" s="17">
        <v>6200</v>
      </c>
      <c r="C88" s="5">
        <f>Weibullverdeling!C27</f>
        <v>16.638048239345935</v>
      </c>
      <c r="D88" s="5">
        <f t="shared" si="5"/>
        <v>103155.89908394479</v>
      </c>
    </row>
    <row r="89" spans="1:4">
      <c r="A89">
        <v>25</v>
      </c>
      <c r="B89" s="17">
        <v>6200</v>
      </c>
      <c r="C89" s="5">
        <f>Weibullverdeling!C28</f>
        <v>10.378738987908775</v>
      </c>
      <c r="D89" s="5">
        <f t="shared" si="5"/>
        <v>64348.18172503441</v>
      </c>
    </row>
    <row r="90" spans="1:4">
      <c r="A90">
        <v>26</v>
      </c>
      <c r="B90" s="17">
        <v>6200</v>
      </c>
      <c r="C90" s="5">
        <f>Weibullverdeling!C29</f>
        <v>6.3015578824664473</v>
      </c>
      <c r="D90" s="5">
        <f t="shared" si="5"/>
        <v>39069.658871291977</v>
      </c>
    </row>
    <row r="91" spans="1:4">
      <c r="A91">
        <v>27</v>
      </c>
      <c r="B91" s="17">
        <v>6200</v>
      </c>
      <c r="C91" s="5">
        <f>Weibullverdeling!C30</f>
        <v>3.723891205060776</v>
      </c>
      <c r="D91" s="5">
        <f t="shared" si="5"/>
        <v>23088.12547137681</v>
      </c>
    </row>
    <row r="92" spans="1:4">
      <c r="A92">
        <v>28</v>
      </c>
      <c r="B92" s="17">
        <v>6200</v>
      </c>
      <c r="C92" s="5">
        <f>Weibullverdeling!C31</f>
        <v>2.1417658142246401</v>
      </c>
      <c r="D92" s="5">
        <f t="shared" si="5"/>
        <v>13278.948048192768</v>
      </c>
    </row>
    <row r="93" spans="1:4">
      <c r="A93">
        <v>29</v>
      </c>
      <c r="B93" s="17">
        <v>6200</v>
      </c>
      <c r="C93" s="5">
        <f>Weibullverdeling!C32</f>
        <v>1.1988078649168157</v>
      </c>
      <c r="D93" s="5">
        <f t="shared" si="5"/>
        <v>7432.6087624842576</v>
      </c>
    </row>
    <row r="94" spans="1:4">
      <c r="A94">
        <v>30</v>
      </c>
      <c r="B94" s="17">
        <v>6200</v>
      </c>
      <c r="C94" s="5">
        <f>Weibullverdeling!C33</f>
        <v>0.65298548041178206</v>
      </c>
      <c r="D94" s="5">
        <f t="shared" si="5"/>
        <v>4048.5099785530488</v>
      </c>
    </row>
    <row r="95" spans="1:4">
      <c r="A95" s="14" t="s">
        <v>77</v>
      </c>
      <c r="B95" s="18"/>
      <c r="C95" s="18"/>
      <c r="D95" s="18">
        <f>SUM(D64:D94)</f>
        <v>26682978.076577663</v>
      </c>
    </row>
    <row r="96" spans="1:4">
      <c r="A96" s="14" t="s">
        <v>79</v>
      </c>
      <c r="B96" s="18"/>
      <c r="C96" s="18"/>
      <c r="D96" s="18">
        <f>(D95/Windenergie!D34)*100</f>
        <v>14.103890632092222</v>
      </c>
    </row>
  </sheetData>
  <pageMargins left="0.75" right="0.75" top="1" bottom="1" header="0.51180555555555596" footer="0.51180555555555596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A46" zoomScale="85" zoomScaleNormal="85" workbookViewId="0">
      <selection activeCell="C50" sqref="C50"/>
    </sheetView>
  </sheetViews>
  <sheetFormatPr defaultRowHeight="15"/>
  <cols>
    <col min="1" max="1" width="18" customWidth="1"/>
    <col min="2" max="2" width="14" customWidth="1"/>
    <col min="3" max="3" width="13.28515625" customWidth="1"/>
    <col min="4" max="4" width="22.5703125" customWidth="1"/>
    <col min="12" max="12" width="13" customWidth="1"/>
    <col min="13" max="13" width="10.7109375" bestFit="1" customWidth="1"/>
    <col min="18" max="18" width="11" bestFit="1" customWidth="1"/>
  </cols>
  <sheetData>
    <row r="1" spans="1:19">
      <c r="A1" t="s">
        <v>54</v>
      </c>
      <c r="B1" t="s">
        <v>55</v>
      </c>
      <c r="E1" t="s">
        <v>54</v>
      </c>
      <c r="H1" t="s">
        <v>56</v>
      </c>
      <c r="J1" t="s">
        <v>57</v>
      </c>
      <c r="M1" t="s">
        <v>58</v>
      </c>
      <c r="S1" t="s">
        <v>64</v>
      </c>
    </row>
    <row r="2" spans="1:19">
      <c r="A2">
        <v>0</v>
      </c>
      <c r="B2">
        <v>0</v>
      </c>
      <c r="E2">
        <v>0</v>
      </c>
      <c r="H2">
        <f t="shared" ref="H2:H27" si="0">WEIBULL(A2,2.18,10.9,FALSE)*100</f>
        <v>0</v>
      </c>
      <c r="J2">
        <f t="shared" ref="J2:J32" si="1">365*24*(H2/100)</f>
        <v>0</v>
      </c>
      <c r="M2">
        <f>(J2*B2)/1000</f>
        <v>0</v>
      </c>
    </row>
    <row r="3" spans="1:19">
      <c r="A3">
        <v>1</v>
      </c>
      <c r="B3">
        <v>0</v>
      </c>
      <c r="E3">
        <v>1</v>
      </c>
      <c r="H3">
        <f t="shared" si="0"/>
        <v>1.1871041489185308</v>
      </c>
      <c r="J3">
        <f t="shared" si="1"/>
        <v>103.9903234452633</v>
      </c>
      <c r="M3">
        <f t="shared" ref="M3:M32" si="2">(J3*B3)/1000</f>
        <v>0</v>
      </c>
    </row>
    <row r="4" spans="1:19">
      <c r="A4">
        <v>2</v>
      </c>
      <c r="B4">
        <v>0</v>
      </c>
      <c r="E4">
        <v>2</v>
      </c>
      <c r="H4">
        <f t="shared" si="0"/>
        <v>2.6381929826532615</v>
      </c>
      <c r="J4">
        <f t="shared" si="1"/>
        <v>231.1057052804257</v>
      </c>
      <c r="M4">
        <f t="shared" si="2"/>
        <v>0</v>
      </c>
    </row>
    <row r="5" spans="1:19">
      <c r="A5">
        <v>3</v>
      </c>
      <c r="B5">
        <v>0</v>
      </c>
      <c r="E5">
        <v>3</v>
      </c>
      <c r="H5">
        <f t="shared" si="0"/>
        <v>4.1095013782006768</v>
      </c>
      <c r="J5">
        <f t="shared" si="1"/>
        <v>359.99232073037933</v>
      </c>
      <c r="M5">
        <f t="shared" si="2"/>
        <v>0</v>
      </c>
    </row>
    <row r="6" spans="1:19">
      <c r="A6">
        <v>4</v>
      </c>
      <c r="B6">
        <v>113</v>
      </c>
      <c r="E6">
        <v>4</v>
      </c>
      <c r="H6">
        <f t="shared" si="0"/>
        <v>5.4760534056918315</v>
      </c>
      <c r="J6">
        <f>365*24*(H6/100)</f>
        <v>479.70227833860446</v>
      </c>
      <c r="M6" s="5">
        <f t="shared" si="2"/>
        <v>54.206357452262303</v>
      </c>
    </row>
    <row r="7" spans="1:19">
      <c r="A7">
        <v>5</v>
      </c>
      <c r="B7">
        <v>584</v>
      </c>
      <c r="E7">
        <v>5</v>
      </c>
      <c r="H7">
        <f t="shared" si="0"/>
        <v>6.6409132750619086</v>
      </c>
      <c r="J7">
        <f t="shared" si="1"/>
        <v>581.74400289542325</v>
      </c>
      <c r="M7" s="5">
        <f t="shared" si="2"/>
        <v>339.7384976909272</v>
      </c>
    </row>
    <row r="8" spans="1:19">
      <c r="A8">
        <v>6</v>
      </c>
      <c r="B8" s="4">
        <v>1158</v>
      </c>
      <c r="E8">
        <v>6</v>
      </c>
      <c r="H8">
        <f t="shared" si="0"/>
        <v>7.531815677697387</v>
      </c>
      <c r="J8">
        <f t="shared" si="1"/>
        <v>659.78705336629116</v>
      </c>
      <c r="M8" s="5">
        <f t="shared" si="2"/>
        <v>764.03340779816517</v>
      </c>
    </row>
    <row r="9" spans="1:19">
      <c r="A9">
        <v>7</v>
      </c>
      <c r="B9" s="4">
        <v>1904</v>
      </c>
      <c r="C9" s="3"/>
      <c r="E9">
        <v>7</v>
      </c>
      <c r="H9">
        <f t="shared" si="0"/>
        <v>8.103875984644489</v>
      </c>
      <c r="J9">
        <f t="shared" si="1"/>
        <v>709.89953625485725</v>
      </c>
      <c r="M9" s="5">
        <f t="shared" si="2"/>
        <v>1351.648717029248</v>
      </c>
    </row>
    <row r="10" spans="1:19">
      <c r="A10">
        <v>8</v>
      </c>
      <c r="B10" s="4">
        <v>2958</v>
      </c>
      <c r="C10" s="3"/>
      <c r="E10">
        <v>8</v>
      </c>
      <c r="H10">
        <f t="shared" si="0"/>
        <v>8.3413960929251285</v>
      </c>
      <c r="J10">
        <f t="shared" si="1"/>
        <v>730.70629774024121</v>
      </c>
      <c r="M10" s="5">
        <f t="shared" si="2"/>
        <v>2161.4292287156336</v>
      </c>
    </row>
    <row r="11" spans="1:19">
      <c r="A11">
        <v>9</v>
      </c>
      <c r="B11" s="4">
        <v>4200</v>
      </c>
      <c r="C11" s="3"/>
      <c r="E11">
        <v>9</v>
      </c>
      <c r="H11">
        <f t="shared" si="0"/>
        <v>8.2569956636591133</v>
      </c>
      <c r="J11">
        <f t="shared" si="1"/>
        <v>723.31282013653822</v>
      </c>
      <c r="M11" s="5">
        <f t="shared" si="2"/>
        <v>3037.9138445734607</v>
      </c>
    </row>
    <row r="12" spans="1:19">
      <c r="A12">
        <v>10</v>
      </c>
      <c r="B12" s="4">
        <v>5686</v>
      </c>
      <c r="C12" s="3"/>
      <c r="E12">
        <v>10</v>
      </c>
      <c r="H12">
        <f t="shared" si="0"/>
        <v>7.8878057009824785</v>
      </c>
      <c r="J12">
        <f t="shared" si="1"/>
        <v>690.97177940606514</v>
      </c>
      <c r="M12" s="5">
        <f t="shared" si="2"/>
        <v>3928.8655377028863</v>
      </c>
    </row>
    <row r="13" spans="1:19">
      <c r="A13">
        <v>11</v>
      </c>
      <c r="B13" s="4">
        <v>7217</v>
      </c>
      <c r="C13" s="3"/>
      <c r="E13">
        <v>11</v>
      </c>
      <c r="H13">
        <f t="shared" si="0"/>
        <v>7.2892472864250273</v>
      </c>
      <c r="J13">
        <f t="shared" si="1"/>
        <v>638.53806229083239</v>
      </c>
      <c r="M13" s="5">
        <f t="shared" si="2"/>
        <v>4608.3291955529376</v>
      </c>
    </row>
    <row r="14" spans="1:19">
      <c r="A14">
        <v>12</v>
      </c>
      <c r="B14" s="4">
        <v>7915</v>
      </c>
      <c r="C14" s="3"/>
      <c r="E14">
        <v>12</v>
      </c>
      <c r="H14">
        <f t="shared" si="0"/>
        <v>6.5273772359864948</v>
      </c>
      <c r="J14">
        <f t="shared" si="1"/>
        <v>571.79824587241694</v>
      </c>
      <c r="M14" s="5">
        <f t="shared" si="2"/>
        <v>4525.7831160801798</v>
      </c>
    </row>
    <row r="15" spans="1:19">
      <c r="A15">
        <v>13</v>
      </c>
      <c r="B15" s="4">
        <v>7999</v>
      </c>
      <c r="C15" s="3"/>
      <c r="E15">
        <v>13</v>
      </c>
      <c r="H15">
        <f t="shared" si="0"/>
        <v>5.6709670635703011</v>
      </c>
      <c r="J15">
        <f t="shared" si="1"/>
        <v>496.77671476875832</v>
      </c>
      <c r="M15" s="5">
        <f t="shared" si="2"/>
        <v>3973.7169414352979</v>
      </c>
    </row>
    <row r="16" spans="1:19">
      <c r="A16">
        <v>14</v>
      </c>
      <c r="B16" s="4">
        <v>8000</v>
      </c>
      <c r="C16" s="3"/>
      <c r="E16">
        <v>14</v>
      </c>
      <c r="H16">
        <f t="shared" si="0"/>
        <v>4.7844148335522956</v>
      </c>
      <c r="J16">
        <f t="shared" si="1"/>
        <v>419.11473941918109</v>
      </c>
      <c r="M16" s="5">
        <f t="shared" si="2"/>
        <v>3352.9179153534487</v>
      </c>
    </row>
    <row r="17" spans="1:13">
      <c r="A17">
        <v>15</v>
      </c>
      <c r="B17" s="4">
        <v>8000</v>
      </c>
      <c r="C17" s="3"/>
      <c r="E17">
        <v>15</v>
      </c>
      <c r="H17">
        <f t="shared" si="0"/>
        <v>3.9223236671613795</v>
      </c>
      <c r="J17">
        <f t="shared" si="1"/>
        <v>343.59555324333684</v>
      </c>
      <c r="M17" s="5">
        <f t="shared" si="2"/>
        <v>2748.7644259466947</v>
      </c>
    </row>
    <row r="18" spans="1:13">
      <c r="A18">
        <v>16</v>
      </c>
      <c r="B18" s="4">
        <v>8000</v>
      </c>
      <c r="C18" s="3"/>
      <c r="E18">
        <v>16</v>
      </c>
      <c r="H18">
        <f t="shared" si="0"/>
        <v>3.126198488288062</v>
      </c>
      <c r="J18">
        <f t="shared" si="1"/>
        <v>273.85498757403423</v>
      </c>
      <c r="M18" s="5">
        <f t="shared" si="2"/>
        <v>2190.8399005922738</v>
      </c>
    </row>
    <row r="19" spans="1:13">
      <c r="A19">
        <v>17</v>
      </c>
      <c r="B19" s="4">
        <v>8000</v>
      </c>
      <c r="C19" s="3"/>
      <c r="E19">
        <v>17</v>
      </c>
      <c r="H19">
        <f t="shared" si="0"/>
        <v>2.4233085848822249</v>
      </c>
      <c r="J19">
        <f t="shared" si="1"/>
        <v>212.2818320356829</v>
      </c>
      <c r="M19" s="5">
        <f t="shared" si="2"/>
        <v>1698.2546562854632</v>
      </c>
    </row>
    <row r="20" spans="1:13">
      <c r="A20">
        <v>18</v>
      </c>
      <c r="B20" s="4">
        <v>8000</v>
      </c>
      <c r="C20" s="3"/>
      <c r="E20">
        <v>18</v>
      </c>
      <c r="H20">
        <f t="shared" si="0"/>
        <v>1.8274216637155682</v>
      </c>
      <c r="J20">
        <f t="shared" si="1"/>
        <v>160.08213774148376</v>
      </c>
      <c r="M20" s="5">
        <f t="shared" si="2"/>
        <v>1280.6571019318703</v>
      </c>
    </row>
    <row r="21" spans="1:13">
      <c r="A21">
        <v>19</v>
      </c>
      <c r="B21" s="4">
        <v>8000</v>
      </c>
      <c r="C21" s="3"/>
      <c r="E21">
        <v>19</v>
      </c>
      <c r="H21">
        <f t="shared" si="0"/>
        <v>1.3408910483772649</v>
      </c>
      <c r="J21">
        <f t="shared" si="1"/>
        <v>117.46205583784841</v>
      </c>
      <c r="M21" s="5">
        <f t="shared" si="2"/>
        <v>939.69644670278728</v>
      </c>
    </row>
    <row r="22" spans="1:13">
      <c r="A22">
        <v>20</v>
      </c>
      <c r="B22" s="4">
        <v>8000</v>
      </c>
      <c r="C22" s="3"/>
      <c r="E22">
        <v>20</v>
      </c>
      <c r="H22">
        <f t="shared" si="0"/>
        <v>0.95749120205421834</v>
      </c>
      <c r="J22">
        <f t="shared" si="1"/>
        <v>83.876229299949529</v>
      </c>
      <c r="M22" s="5">
        <f t="shared" si="2"/>
        <v>671.00983439959623</v>
      </c>
    </row>
    <row r="23" spans="1:13">
      <c r="A23">
        <v>21</v>
      </c>
      <c r="B23" s="4">
        <v>8000</v>
      </c>
      <c r="C23" s="3"/>
      <c r="E23">
        <v>21</v>
      </c>
      <c r="H23">
        <f t="shared" si="0"/>
        <v>0.66543405077472639</v>
      </c>
      <c r="J23">
        <f t="shared" si="1"/>
        <v>58.292022847866036</v>
      </c>
      <c r="M23" s="5">
        <f t="shared" si="2"/>
        <v>466.33618278292829</v>
      </c>
    </row>
    <row r="24" spans="1:13">
      <c r="A24">
        <v>22</v>
      </c>
      <c r="B24" s="4">
        <v>8000</v>
      </c>
      <c r="C24" s="3"/>
      <c r="E24">
        <v>22</v>
      </c>
      <c r="H24">
        <f t="shared" si="0"/>
        <v>0.45012281365397694</v>
      </c>
      <c r="J24">
        <f t="shared" si="1"/>
        <v>39.430758476088378</v>
      </c>
      <c r="M24" s="5">
        <f t="shared" si="2"/>
        <v>315.44606780870703</v>
      </c>
    </row>
    <row r="25" spans="1:13">
      <c r="A25">
        <v>23</v>
      </c>
      <c r="B25" s="4">
        <v>8000</v>
      </c>
      <c r="C25" s="3"/>
      <c r="E25">
        <v>23</v>
      </c>
      <c r="H25">
        <f t="shared" si="0"/>
        <v>0.29636524529212604</v>
      </c>
      <c r="J25">
        <f t="shared" si="1"/>
        <v>25.961595487590245</v>
      </c>
      <c r="M25" s="5">
        <f t="shared" si="2"/>
        <v>207.69276390072196</v>
      </c>
    </row>
    <row r="26" spans="1:13">
      <c r="A26">
        <v>24</v>
      </c>
      <c r="B26" s="4">
        <v>8000</v>
      </c>
      <c r="C26" s="3"/>
      <c r="E26">
        <v>24</v>
      </c>
      <c r="H26">
        <f t="shared" si="0"/>
        <v>0.18993205752678008</v>
      </c>
      <c r="J26">
        <f t="shared" si="1"/>
        <v>16.638048239345935</v>
      </c>
      <c r="M26" s="5">
        <f t="shared" si="2"/>
        <v>133.10438591476748</v>
      </c>
    </row>
    <row r="27" spans="1:13">
      <c r="A27">
        <v>25</v>
      </c>
      <c r="B27" s="4">
        <v>8000</v>
      </c>
      <c r="C27" s="3"/>
      <c r="E27">
        <v>25</v>
      </c>
      <c r="H27">
        <f t="shared" si="0"/>
        <v>0.11847875556973489</v>
      </c>
      <c r="J27">
        <f t="shared" si="1"/>
        <v>10.378738987908775</v>
      </c>
      <c r="M27" s="5">
        <f t="shared" si="2"/>
        <v>83.029911903270204</v>
      </c>
    </row>
    <row r="28" spans="1:13">
      <c r="A28">
        <v>26</v>
      </c>
      <c r="B28">
        <v>0</v>
      </c>
      <c r="C28" s="3"/>
      <c r="E28">
        <v>26</v>
      </c>
      <c r="H28">
        <f t="shared" ref="H28:H32" si="3">WEIBULL(A28,2.18,10.9,FALSE)*100</f>
        <v>7.1935592265598716E-2</v>
      </c>
      <c r="J28">
        <f t="shared" si="1"/>
        <v>6.3015578824664473</v>
      </c>
      <c r="M28">
        <f t="shared" si="2"/>
        <v>0</v>
      </c>
    </row>
    <row r="29" spans="1:13">
      <c r="A29">
        <v>27</v>
      </c>
      <c r="B29">
        <v>0</v>
      </c>
      <c r="C29" s="3"/>
      <c r="E29">
        <v>27</v>
      </c>
      <c r="H29">
        <f t="shared" si="3"/>
        <v>4.2510173573753147E-2</v>
      </c>
      <c r="J29">
        <f t="shared" si="1"/>
        <v>3.723891205060776</v>
      </c>
      <c r="M29">
        <f t="shared" si="2"/>
        <v>0</v>
      </c>
    </row>
    <row r="30" spans="1:13">
      <c r="A30">
        <v>28</v>
      </c>
      <c r="B30">
        <v>0</v>
      </c>
      <c r="C30" s="3"/>
      <c r="E30">
        <v>28</v>
      </c>
      <c r="H30">
        <f t="shared" si="3"/>
        <v>2.4449381440920546E-2</v>
      </c>
      <c r="J30">
        <f t="shared" si="1"/>
        <v>2.1417658142246401</v>
      </c>
      <c r="M30">
        <f t="shared" si="2"/>
        <v>0</v>
      </c>
    </row>
    <row r="31" spans="1:13">
      <c r="A31">
        <v>29</v>
      </c>
      <c r="B31">
        <v>0</v>
      </c>
      <c r="C31" s="3"/>
      <c r="E31">
        <v>29</v>
      </c>
      <c r="H31">
        <f t="shared" si="3"/>
        <v>1.3685021289004746E-2</v>
      </c>
      <c r="J31">
        <f t="shared" si="1"/>
        <v>1.1988078649168157</v>
      </c>
      <c r="M31">
        <f t="shared" si="2"/>
        <v>0</v>
      </c>
    </row>
    <row r="32" spans="1:13">
      <c r="A32">
        <v>30</v>
      </c>
      <c r="B32">
        <v>0</v>
      </c>
      <c r="C32" s="3"/>
      <c r="E32">
        <v>30</v>
      </c>
      <c r="H32">
        <f t="shared" si="3"/>
        <v>7.4541721508194301E-3</v>
      </c>
      <c r="J32">
        <f t="shared" si="1"/>
        <v>0.65298548041178206</v>
      </c>
      <c r="M32">
        <f t="shared" si="2"/>
        <v>0</v>
      </c>
    </row>
    <row r="34" spans="11:18">
      <c r="K34" t="s">
        <v>65</v>
      </c>
      <c r="M34">
        <f>SUM(M2:M32)</f>
        <v>38833.414437553532</v>
      </c>
      <c r="P34" t="s">
        <v>63</v>
      </c>
      <c r="R34">
        <f>47*M34</f>
        <v>1825170.4785650161</v>
      </c>
    </row>
    <row r="35" spans="11:18">
      <c r="K35" t="s">
        <v>66</v>
      </c>
      <c r="M35">
        <f>M34/(365*24)</f>
        <v>4.4330381778029144</v>
      </c>
      <c r="R35">
        <v>1627661663</v>
      </c>
    </row>
    <row r="36" spans="11:18">
      <c r="K36" t="s">
        <v>61</v>
      </c>
      <c r="M36">
        <f>(1000*M35/8000)*100</f>
        <v>55.412977222536433</v>
      </c>
      <c r="N36" t="s">
        <v>62</v>
      </c>
    </row>
    <row r="49" spans="1:4" ht="60.75" thickBot="1">
      <c r="A49" s="16" t="s">
        <v>70</v>
      </c>
      <c r="B49" s="16" t="s">
        <v>75</v>
      </c>
      <c r="C49" s="13" t="s">
        <v>72</v>
      </c>
      <c r="D49" s="16" t="s">
        <v>78</v>
      </c>
    </row>
    <row r="50" spans="1:4" ht="15.75" thickTop="1">
      <c r="A50">
        <v>0</v>
      </c>
      <c r="B50" s="17">
        <v>0</v>
      </c>
      <c r="C50" s="5">
        <f>Weibullverdeling!C3</f>
        <v>0</v>
      </c>
      <c r="D50" s="5">
        <f>C50*B50</f>
        <v>0</v>
      </c>
    </row>
    <row r="51" spans="1:4">
      <c r="A51">
        <v>1</v>
      </c>
      <c r="B51" s="17">
        <v>0</v>
      </c>
      <c r="C51" s="5">
        <f>Weibullverdeling!C4</f>
        <v>103.9903234452633</v>
      </c>
      <c r="D51" s="5">
        <f t="shared" ref="D51:D80" si="4">C51*B51</f>
        <v>0</v>
      </c>
    </row>
    <row r="52" spans="1:4">
      <c r="A52">
        <v>2</v>
      </c>
      <c r="B52" s="17">
        <v>0</v>
      </c>
      <c r="C52" s="5">
        <f>Weibullverdeling!C5</f>
        <v>231.1057052804257</v>
      </c>
      <c r="D52" s="5">
        <f t="shared" si="4"/>
        <v>0</v>
      </c>
    </row>
    <row r="53" spans="1:4">
      <c r="A53">
        <v>3</v>
      </c>
      <c r="B53" s="17">
        <v>0</v>
      </c>
      <c r="C53" s="5">
        <f>Weibullverdeling!C6</f>
        <v>359.99232073037933</v>
      </c>
      <c r="D53" s="5">
        <f t="shared" si="4"/>
        <v>0</v>
      </c>
    </row>
    <row r="54" spans="1:4">
      <c r="A54">
        <v>4</v>
      </c>
      <c r="B54" s="17">
        <v>113</v>
      </c>
      <c r="C54" s="5">
        <f>Weibullverdeling!C7</f>
        <v>479.70227833860446</v>
      </c>
      <c r="D54" s="5">
        <f t="shared" si="4"/>
        <v>54206.357452262302</v>
      </c>
    </row>
    <row r="55" spans="1:4">
      <c r="A55">
        <v>5</v>
      </c>
      <c r="B55" s="17">
        <v>584</v>
      </c>
      <c r="C55" s="5">
        <f>Weibullverdeling!C8</f>
        <v>581.74400289542325</v>
      </c>
      <c r="D55" s="5">
        <f t="shared" si="4"/>
        <v>339738.49769092718</v>
      </c>
    </row>
    <row r="56" spans="1:4">
      <c r="A56">
        <v>6</v>
      </c>
      <c r="B56" s="17">
        <v>1158</v>
      </c>
      <c r="C56" s="5">
        <f>Weibullverdeling!C9</f>
        <v>659.78705336629116</v>
      </c>
      <c r="D56" s="5">
        <f t="shared" si="4"/>
        <v>764033.40779816522</v>
      </c>
    </row>
    <row r="57" spans="1:4">
      <c r="A57">
        <v>7</v>
      </c>
      <c r="B57" s="17">
        <v>1904</v>
      </c>
      <c r="C57" s="5">
        <f>Weibullverdeling!C10</f>
        <v>709.89953625485725</v>
      </c>
      <c r="D57" s="5">
        <f t="shared" si="4"/>
        <v>1351648.7170292481</v>
      </c>
    </row>
    <row r="58" spans="1:4">
      <c r="A58">
        <v>8</v>
      </c>
      <c r="B58" s="17">
        <v>2958</v>
      </c>
      <c r="C58" s="5">
        <f>Weibullverdeling!C11</f>
        <v>730.70629774024121</v>
      </c>
      <c r="D58" s="5">
        <f t="shared" si="4"/>
        <v>2161429.2287156335</v>
      </c>
    </row>
    <row r="59" spans="1:4">
      <c r="A59">
        <v>9</v>
      </c>
      <c r="B59" s="17">
        <v>4200</v>
      </c>
      <c r="C59" s="5">
        <f>Weibullverdeling!C12</f>
        <v>723.31282013653822</v>
      </c>
      <c r="D59" s="5">
        <f t="shared" si="4"/>
        <v>3037913.8445734605</v>
      </c>
    </row>
    <row r="60" spans="1:4">
      <c r="A60">
        <v>10</v>
      </c>
      <c r="B60" s="17">
        <v>5686</v>
      </c>
      <c r="C60" s="5">
        <f>Weibullverdeling!C13</f>
        <v>690.97177940606514</v>
      </c>
      <c r="D60" s="5">
        <f t="shared" si="4"/>
        <v>3928865.5377028864</v>
      </c>
    </row>
    <row r="61" spans="1:4">
      <c r="A61">
        <v>11</v>
      </c>
      <c r="B61" s="17">
        <v>7217</v>
      </c>
      <c r="C61" s="5">
        <f>Weibullverdeling!C14</f>
        <v>638.53806229083239</v>
      </c>
      <c r="D61" s="5">
        <f t="shared" si="4"/>
        <v>4608329.1955529377</v>
      </c>
    </row>
    <row r="62" spans="1:4">
      <c r="A62">
        <v>12</v>
      </c>
      <c r="B62" s="17">
        <v>7915</v>
      </c>
      <c r="C62" s="5">
        <f>Weibullverdeling!C15</f>
        <v>571.79824587241694</v>
      </c>
      <c r="D62" s="5">
        <f t="shared" si="4"/>
        <v>4525783.1160801798</v>
      </c>
    </row>
    <row r="63" spans="1:4">
      <c r="A63">
        <v>13</v>
      </c>
      <c r="B63" s="17">
        <v>7999</v>
      </c>
      <c r="C63" s="5">
        <f>Weibullverdeling!C16</f>
        <v>496.77671476875832</v>
      </c>
      <c r="D63" s="5">
        <f t="shared" si="4"/>
        <v>3973716.941435298</v>
      </c>
    </row>
    <row r="64" spans="1:4">
      <c r="A64">
        <v>14</v>
      </c>
      <c r="B64" s="17">
        <v>8000</v>
      </c>
      <c r="C64" s="5">
        <f>Weibullverdeling!C17</f>
        <v>419.11473941918109</v>
      </c>
      <c r="D64" s="5">
        <f t="shared" si="4"/>
        <v>3352917.9153534486</v>
      </c>
    </row>
    <row r="65" spans="1:4">
      <c r="A65">
        <v>15</v>
      </c>
      <c r="B65" s="17">
        <v>8000</v>
      </c>
      <c r="C65" s="5">
        <f>Weibullverdeling!C18</f>
        <v>343.59555324333684</v>
      </c>
      <c r="D65" s="5">
        <f t="shared" si="4"/>
        <v>2748764.4259466948</v>
      </c>
    </row>
    <row r="66" spans="1:4">
      <c r="A66">
        <v>16</v>
      </c>
      <c r="B66" s="17">
        <v>8000</v>
      </c>
      <c r="C66" s="5">
        <f>Weibullverdeling!C19</f>
        <v>273.85498757403423</v>
      </c>
      <c r="D66" s="5">
        <f t="shared" si="4"/>
        <v>2190839.900592274</v>
      </c>
    </row>
    <row r="67" spans="1:4">
      <c r="A67">
        <v>17</v>
      </c>
      <c r="B67" s="17">
        <v>8000</v>
      </c>
      <c r="C67" s="5">
        <f>Weibullverdeling!C20</f>
        <v>212.2818320356829</v>
      </c>
      <c r="D67" s="5">
        <f t="shared" si="4"/>
        <v>1698254.6562854631</v>
      </c>
    </row>
    <row r="68" spans="1:4">
      <c r="A68">
        <v>18</v>
      </c>
      <c r="B68" s="17">
        <v>8000</v>
      </c>
      <c r="C68" s="5">
        <f>Weibullverdeling!C21</f>
        <v>160.08213774148376</v>
      </c>
      <c r="D68" s="5">
        <f t="shared" si="4"/>
        <v>1280657.1019318702</v>
      </c>
    </row>
    <row r="69" spans="1:4">
      <c r="A69">
        <v>19</v>
      </c>
      <c r="B69" s="17">
        <v>8000</v>
      </c>
      <c r="C69" s="5">
        <f>Weibullverdeling!C22</f>
        <v>117.46205583784841</v>
      </c>
      <c r="D69" s="5">
        <f t="shared" si="4"/>
        <v>939696.4467027873</v>
      </c>
    </row>
    <row r="70" spans="1:4">
      <c r="A70">
        <v>20</v>
      </c>
      <c r="B70" s="17">
        <v>8000</v>
      </c>
      <c r="C70" s="5">
        <f>Weibullverdeling!C23</f>
        <v>83.876229299949529</v>
      </c>
      <c r="D70" s="5">
        <f t="shared" si="4"/>
        <v>671009.83439959621</v>
      </c>
    </row>
    <row r="71" spans="1:4">
      <c r="A71">
        <v>21</v>
      </c>
      <c r="B71" s="17">
        <v>8000</v>
      </c>
      <c r="C71" s="5">
        <f>Weibullverdeling!C24</f>
        <v>58.292022847866036</v>
      </c>
      <c r="D71" s="5">
        <f t="shared" si="4"/>
        <v>466336.18278292828</v>
      </c>
    </row>
    <row r="72" spans="1:4">
      <c r="A72">
        <v>22</v>
      </c>
      <c r="B72" s="17">
        <v>8000</v>
      </c>
      <c r="C72" s="5">
        <f>Weibullverdeling!C25</f>
        <v>39.430758476088378</v>
      </c>
      <c r="D72" s="5">
        <f t="shared" si="4"/>
        <v>315446.06780870701</v>
      </c>
    </row>
    <row r="73" spans="1:4">
      <c r="A73">
        <v>23</v>
      </c>
      <c r="B73" s="17">
        <v>8000</v>
      </c>
      <c r="C73" s="5">
        <f>Weibullverdeling!C26</f>
        <v>25.961595487590245</v>
      </c>
      <c r="D73" s="5">
        <f t="shared" si="4"/>
        <v>207692.76390072197</v>
      </c>
    </row>
    <row r="74" spans="1:4">
      <c r="A74">
        <v>24</v>
      </c>
      <c r="B74" s="17">
        <v>8000</v>
      </c>
      <c r="C74" s="5">
        <f>Weibullverdeling!C27</f>
        <v>16.638048239345935</v>
      </c>
      <c r="D74" s="5">
        <f t="shared" si="4"/>
        <v>133104.38591476748</v>
      </c>
    </row>
    <row r="75" spans="1:4">
      <c r="A75">
        <v>25</v>
      </c>
      <c r="B75" s="17">
        <v>8000</v>
      </c>
      <c r="C75" s="5">
        <f>Weibullverdeling!C28</f>
        <v>10.378738987908775</v>
      </c>
      <c r="D75" s="5">
        <f t="shared" si="4"/>
        <v>83029.9119032702</v>
      </c>
    </row>
    <row r="76" spans="1:4">
      <c r="A76">
        <v>26</v>
      </c>
      <c r="B76" s="17">
        <v>0</v>
      </c>
      <c r="C76" s="5">
        <f>Weibullverdeling!C29</f>
        <v>6.3015578824664473</v>
      </c>
      <c r="D76" s="5">
        <f t="shared" si="4"/>
        <v>0</v>
      </c>
    </row>
    <row r="77" spans="1:4">
      <c r="A77">
        <v>27</v>
      </c>
      <c r="B77" s="17">
        <v>0</v>
      </c>
      <c r="C77" s="5">
        <f>Weibullverdeling!C30</f>
        <v>3.723891205060776</v>
      </c>
      <c r="D77" s="5">
        <f t="shared" si="4"/>
        <v>0</v>
      </c>
    </row>
    <row r="78" spans="1:4">
      <c r="A78">
        <v>28</v>
      </c>
      <c r="B78" s="17">
        <v>0</v>
      </c>
      <c r="C78" s="5">
        <f>Weibullverdeling!C31</f>
        <v>2.1417658142246401</v>
      </c>
      <c r="D78" s="5">
        <f t="shared" si="4"/>
        <v>0</v>
      </c>
    </row>
    <row r="79" spans="1:4">
      <c r="A79">
        <v>29</v>
      </c>
      <c r="B79" s="17">
        <v>0</v>
      </c>
      <c r="C79" s="5">
        <f>Weibullverdeling!C32</f>
        <v>1.1988078649168157</v>
      </c>
      <c r="D79" s="5">
        <f t="shared" si="4"/>
        <v>0</v>
      </c>
    </row>
    <row r="80" spans="1:4">
      <c r="A80">
        <v>30</v>
      </c>
      <c r="B80" s="17">
        <v>0</v>
      </c>
      <c r="C80" s="5">
        <f>Weibullverdeling!C33</f>
        <v>0.65298548041178206</v>
      </c>
      <c r="D80" s="5">
        <f t="shared" si="4"/>
        <v>0</v>
      </c>
    </row>
    <row r="81" spans="1:4">
      <c r="A81" s="14" t="s">
        <v>77</v>
      </c>
      <c r="B81" s="14"/>
      <c r="C81" s="18"/>
      <c r="D81" s="18">
        <f>SUM(D50:D80)</f>
        <v>38833414.437553518</v>
      </c>
    </row>
    <row r="82" spans="1:4">
      <c r="A82" s="14" t="s">
        <v>79</v>
      </c>
      <c r="C82" s="5"/>
      <c r="D82" s="5">
        <f>(D81/Windenergie!D34)*100</f>
        <v>20.526278158536559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>
      <selection activeCell="C35" sqref="C35"/>
    </sheetView>
  </sheetViews>
  <sheetFormatPr defaultRowHeight="15"/>
  <cols>
    <col min="1" max="1" width="19.7109375" customWidth="1"/>
    <col min="2" max="2" width="16.140625" customWidth="1"/>
    <col min="3" max="3" width="14.42578125" customWidth="1"/>
    <col min="4" max="4" width="24.140625" customWidth="1"/>
  </cols>
  <sheetData>
    <row r="1" spans="1:22">
      <c r="A1" s="15" t="s">
        <v>81</v>
      </c>
    </row>
    <row r="2" spans="1:22" ht="16.5" customHeight="1" thickBot="1">
      <c r="A2" s="16" t="s">
        <v>70</v>
      </c>
      <c r="B2" s="16" t="s">
        <v>75</v>
      </c>
      <c r="C2" s="13" t="s">
        <v>72</v>
      </c>
      <c r="D2" s="16" t="s">
        <v>78</v>
      </c>
    </row>
    <row r="3" spans="1:22" ht="15.75" thickTop="1">
      <c r="A3">
        <v>0</v>
      </c>
      <c r="B3" s="17">
        <v>0</v>
      </c>
      <c r="C3" s="5">
        <f>Weibullverdeling!C3</f>
        <v>0</v>
      </c>
      <c r="D3" s="5">
        <f>C3*B3</f>
        <v>0</v>
      </c>
    </row>
    <row r="4" spans="1:22">
      <c r="A4">
        <v>1</v>
      </c>
      <c r="B4" s="17">
        <v>0</v>
      </c>
      <c r="C4" s="5">
        <f>Weibullverdeling!C4</f>
        <v>103.9903234452633</v>
      </c>
      <c r="D4" s="5">
        <f t="shared" ref="D4:D33" si="0">C4*B4</f>
        <v>0</v>
      </c>
    </row>
    <row r="5" spans="1:22">
      <c r="A5">
        <v>2</v>
      </c>
      <c r="B5" s="17">
        <v>0</v>
      </c>
      <c r="C5" s="5">
        <f>Weibullverdeling!C5</f>
        <v>231.1057052804257</v>
      </c>
      <c r="D5" s="5">
        <f t="shared" si="0"/>
        <v>0</v>
      </c>
    </row>
    <row r="6" spans="1:22">
      <c r="A6">
        <v>3</v>
      </c>
      <c r="B6" s="17">
        <v>0</v>
      </c>
      <c r="C6" s="5">
        <f>Weibullverdeling!C6</f>
        <v>359.99232073037933</v>
      </c>
      <c r="D6" s="5">
        <f t="shared" si="0"/>
        <v>0</v>
      </c>
    </row>
    <row r="7" spans="1:22">
      <c r="A7">
        <v>4</v>
      </c>
      <c r="B7" s="17">
        <v>128</v>
      </c>
      <c r="C7" s="5">
        <f>Weibullverdeling!C7</f>
        <v>479.70227833860446</v>
      </c>
      <c r="D7" s="5">
        <f t="shared" si="0"/>
        <v>61401.891627341371</v>
      </c>
    </row>
    <row r="8" spans="1:22">
      <c r="A8">
        <v>5</v>
      </c>
      <c r="B8" s="17">
        <v>450</v>
      </c>
      <c r="C8" s="5">
        <f>Weibullverdeling!C8</f>
        <v>581.74400289542325</v>
      </c>
      <c r="D8" s="5">
        <f t="shared" si="0"/>
        <v>261784.80130294047</v>
      </c>
    </row>
    <row r="9" spans="1:22">
      <c r="A9">
        <v>6</v>
      </c>
      <c r="B9" s="17">
        <v>931</v>
      </c>
      <c r="C9" s="5">
        <f>Weibullverdeling!C9</f>
        <v>659.78705336629116</v>
      </c>
      <c r="D9" s="5">
        <f t="shared" si="0"/>
        <v>614261.74668401713</v>
      </c>
    </row>
    <row r="10" spans="1:22">
      <c r="A10">
        <v>7</v>
      </c>
      <c r="B10" s="17">
        <v>1620</v>
      </c>
      <c r="C10" s="5">
        <f>Weibullverdeling!C10</f>
        <v>709.89953625485725</v>
      </c>
      <c r="D10" s="5">
        <f t="shared" si="0"/>
        <v>1150037.2487328688</v>
      </c>
    </row>
    <row r="11" spans="1:22">
      <c r="A11">
        <v>8</v>
      </c>
      <c r="B11" s="17">
        <v>2548</v>
      </c>
      <c r="C11" s="5">
        <f>Weibullverdeling!C11</f>
        <v>730.70629774024121</v>
      </c>
      <c r="D11" s="5">
        <f t="shared" si="0"/>
        <v>1861839.6466421345</v>
      </c>
    </row>
    <row r="12" spans="1:22">
      <c r="A12">
        <v>9</v>
      </c>
      <c r="B12" s="17">
        <v>3645</v>
      </c>
      <c r="C12" s="5">
        <f>Weibullverdeling!C12</f>
        <v>723.31282013653822</v>
      </c>
      <c r="D12" s="5">
        <f t="shared" si="0"/>
        <v>2636475.229397682</v>
      </c>
    </row>
    <row r="13" spans="1:22">
      <c r="A13">
        <v>10</v>
      </c>
      <c r="B13" s="17">
        <v>4957</v>
      </c>
      <c r="C13" s="5">
        <f>Weibullverdeling!C13</f>
        <v>690.97177940606514</v>
      </c>
      <c r="D13" s="5">
        <f t="shared" si="0"/>
        <v>3425147.110515865</v>
      </c>
    </row>
    <row r="14" spans="1:22">
      <c r="A14">
        <v>11</v>
      </c>
      <c r="B14" s="17">
        <v>5990</v>
      </c>
      <c r="C14" s="5">
        <f>Weibullverdeling!C14</f>
        <v>638.53806229083239</v>
      </c>
      <c r="D14" s="5">
        <f t="shared" si="0"/>
        <v>3824842.9931220859</v>
      </c>
      <c r="V14" s="3"/>
    </row>
    <row r="15" spans="1:22">
      <c r="A15">
        <v>12</v>
      </c>
      <c r="B15" s="17">
        <v>6150</v>
      </c>
      <c r="C15" s="5">
        <f>Weibullverdeling!C15</f>
        <v>571.79824587241694</v>
      </c>
      <c r="D15" s="5">
        <f t="shared" si="0"/>
        <v>3516559.2121153641</v>
      </c>
      <c r="V15" s="3"/>
    </row>
    <row r="16" spans="1:22">
      <c r="A16">
        <v>13</v>
      </c>
      <c r="B16" s="17">
        <v>6150</v>
      </c>
      <c r="C16" s="5">
        <f>Weibullverdeling!C16</f>
        <v>496.77671476875832</v>
      </c>
      <c r="D16" s="5">
        <f t="shared" si="0"/>
        <v>3055176.7958278637</v>
      </c>
      <c r="V16" s="3"/>
    </row>
    <row r="17" spans="1:22">
      <c r="A17">
        <v>14</v>
      </c>
      <c r="B17" s="17">
        <v>6150</v>
      </c>
      <c r="C17" s="5">
        <f>Weibullverdeling!C17</f>
        <v>419.11473941918109</v>
      </c>
      <c r="D17" s="5">
        <f t="shared" si="0"/>
        <v>2577555.6474279636</v>
      </c>
      <c r="V17" s="3"/>
    </row>
    <row r="18" spans="1:22">
      <c r="A18">
        <v>15</v>
      </c>
      <c r="B18" s="17">
        <v>6150</v>
      </c>
      <c r="C18" s="5">
        <f>Weibullverdeling!C18</f>
        <v>343.59555324333684</v>
      </c>
      <c r="D18" s="5">
        <f t="shared" si="0"/>
        <v>2113112.6524465214</v>
      </c>
      <c r="V18" s="3"/>
    </row>
    <row r="19" spans="1:22">
      <c r="A19">
        <v>16</v>
      </c>
      <c r="B19" s="17">
        <v>6150</v>
      </c>
      <c r="C19" s="5">
        <f>Weibullverdeling!C19</f>
        <v>273.85498757403423</v>
      </c>
      <c r="D19" s="5">
        <f t="shared" si="0"/>
        <v>1684208.1735803105</v>
      </c>
      <c r="V19" s="3"/>
    </row>
    <row r="20" spans="1:22">
      <c r="A20">
        <v>17</v>
      </c>
      <c r="B20" s="17">
        <v>6150</v>
      </c>
      <c r="C20" s="5">
        <f>Weibullverdeling!C20</f>
        <v>212.2818320356829</v>
      </c>
      <c r="D20" s="5">
        <f t="shared" si="0"/>
        <v>1305533.2670194497</v>
      </c>
      <c r="V20" s="3"/>
    </row>
    <row r="21" spans="1:22">
      <c r="A21">
        <v>18</v>
      </c>
      <c r="B21" s="17">
        <v>6150</v>
      </c>
      <c r="C21" s="5">
        <f>Weibullverdeling!C21</f>
        <v>160.08213774148376</v>
      </c>
      <c r="D21" s="5">
        <f t="shared" si="0"/>
        <v>984505.14711012517</v>
      </c>
    </row>
    <row r="22" spans="1:22">
      <c r="A22">
        <v>19</v>
      </c>
      <c r="B22" s="17">
        <v>6150</v>
      </c>
      <c r="C22" s="5">
        <f>Weibullverdeling!C22</f>
        <v>117.46205583784841</v>
      </c>
      <c r="D22" s="5">
        <f t="shared" si="0"/>
        <v>722391.64340276772</v>
      </c>
      <c r="V22" s="3"/>
    </row>
    <row r="23" spans="1:22">
      <c r="A23">
        <v>20</v>
      </c>
      <c r="B23" s="17">
        <v>6150</v>
      </c>
      <c r="C23" s="5">
        <f>Weibullverdeling!C23</f>
        <v>83.876229299949529</v>
      </c>
      <c r="D23" s="5">
        <f t="shared" si="0"/>
        <v>515838.81019468961</v>
      </c>
    </row>
    <row r="24" spans="1:22">
      <c r="A24">
        <v>21</v>
      </c>
      <c r="B24" s="17">
        <v>6150</v>
      </c>
      <c r="C24" s="5">
        <f>Weibullverdeling!C24</f>
        <v>58.292022847866036</v>
      </c>
      <c r="D24" s="5">
        <f t="shared" si="0"/>
        <v>358495.9405143761</v>
      </c>
      <c r="V24" s="3"/>
    </row>
    <row r="25" spans="1:22">
      <c r="A25">
        <v>22</v>
      </c>
      <c r="B25" s="17">
        <v>6150</v>
      </c>
      <c r="C25" s="5">
        <f>Weibullverdeling!C25</f>
        <v>39.430758476088378</v>
      </c>
      <c r="D25" s="5">
        <f t="shared" si="0"/>
        <v>242499.16462794354</v>
      </c>
    </row>
    <row r="26" spans="1:22">
      <c r="A26">
        <v>23</v>
      </c>
      <c r="B26" s="17">
        <v>6150</v>
      </c>
      <c r="C26" s="5">
        <f>Weibullverdeling!C26</f>
        <v>25.961595487590245</v>
      </c>
      <c r="D26" s="5">
        <f t="shared" si="0"/>
        <v>159663.81224868001</v>
      </c>
      <c r="V26" s="3"/>
    </row>
    <row r="27" spans="1:22">
      <c r="A27">
        <v>24</v>
      </c>
      <c r="B27" s="17">
        <v>6150</v>
      </c>
      <c r="C27" s="5">
        <f>Weibullverdeling!C27</f>
        <v>16.638048239345935</v>
      </c>
      <c r="D27" s="5">
        <f t="shared" si="0"/>
        <v>102323.9966719775</v>
      </c>
    </row>
    <row r="28" spans="1:22">
      <c r="A28">
        <v>25</v>
      </c>
      <c r="B28" s="17">
        <v>6150</v>
      </c>
      <c r="C28" s="5">
        <f>Weibullverdeling!C28</f>
        <v>10.378738987908775</v>
      </c>
      <c r="D28" s="5">
        <f t="shared" si="0"/>
        <v>63829.244775638967</v>
      </c>
      <c r="V28" s="3"/>
    </row>
    <row r="29" spans="1:22">
      <c r="A29">
        <v>26</v>
      </c>
      <c r="B29" s="17">
        <v>6150</v>
      </c>
      <c r="C29" s="5">
        <f>Weibullverdeling!C29</f>
        <v>6.3015578824664473</v>
      </c>
      <c r="D29" s="5">
        <f t="shared" si="0"/>
        <v>38754.580977168654</v>
      </c>
      <c r="V29" s="3"/>
    </row>
    <row r="30" spans="1:22">
      <c r="A30">
        <v>27</v>
      </c>
      <c r="B30" s="17">
        <v>6150</v>
      </c>
      <c r="C30" s="5">
        <f>Weibullverdeling!C30</f>
        <v>3.723891205060776</v>
      </c>
      <c r="D30" s="5">
        <f t="shared" si="0"/>
        <v>22901.930911123771</v>
      </c>
      <c r="V30" s="3"/>
    </row>
    <row r="31" spans="1:22">
      <c r="A31">
        <v>28</v>
      </c>
      <c r="B31" s="17">
        <v>6150</v>
      </c>
      <c r="C31" s="5">
        <f>Weibullverdeling!C31</f>
        <v>2.1417658142246401</v>
      </c>
      <c r="D31" s="5">
        <f t="shared" si="0"/>
        <v>13171.859757481536</v>
      </c>
      <c r="V31" s="3"/>
    </row>
    <row r="32" spans="1:22">
      <c r="A32">
        <v>29</v>
      </c>
      <c r="B32" s="17">
        <v>6150</v>
      </c>
      <c r="C32" s="5">
        <f>Weibullverdeling!C32</f>
        <v>1.1988078649168157</v>
      </c>
      <c r="D32" s="5">
        <f t="shared" si="0"/>
        <v>7372.6683692384167</v>
      </c>
      <c r="V32" s="3"/>
    </row>
    <row r="33" spans="1:22">
      <c r="A33">
        <v>30</v>
      </c>
      <c r="B33" s="17">
        <v>6150</v>
      </c>
      <c r="C33" s="5">
        <f>Weibullverdeling!C33</f>
        <v>0.65298548041178206</v>
      </c>
      <c r="D33" s="5">
        <f t="shared" si="0"/>
        <v>4015.8607045324597</v>
      </c>
      <c r="V33" s="3"/>
    </row>
    <row r="34" spans="1:22">
      <c r="A34" s="14" t="s">
        <v>77</v>
      </c>
      <c r="B34" s="18"/>
      <c r="C34" s="18"/>
      <c r="D34" s="18">
        <f>SUM(D3:D33)</f>
        <v>31323701.076708153</v>
      </c>
      <c r="V34" s="3"/>
    </row>
    <row r="35" spans="1:22">
      <c r="A35" s="14" t="s">
        <v>79</v>
      </c>
      <c r="B35" s="18"/>
      <c r="C35" s="18"/>
      <c r="D35" s="18">
        <f>(D34/Windenergie!D34)*100</f>
        <v>16.55684957317569</v>
      </c>
      <c r="V35" s="3"/>
    </row>
    <row r="36" spans="1:22">
      <c r="V36" s="3"/>
    </row>
    <row r="37" spans="1:22">
      <c r="V37" s="3"/>
    </row>
    <row r="38" spans="1:22">
      <c r="V38" s="3"/>
    </row>
    <row r="39" spans="1:22">
      <c r="V39" s="3"/>
    </row>
    <row r="40" spans="1:22">
      <c r="V40" s="3"/>
    </row>
    <row r="41" spans="1:22">
      <c r="V41" s="3"/>
    </row>
    <row r="42" spans="1:22">
      <c r="V42" s="3"/>
    </row>
    <row r="43" spans="1:22">
      <c r="V43" s="3"/>
    </row>
    <row r="44" spans="1:22">
      <c r="V44" s="3"/>
    </row>
    <row r="45" spans="1:22">
      <c r="V45" s="3"/>
    </row>
    <row r="46" spans="1:22">
      <c r="V46" s="3"/>
    </row>
    <row r="47" spans="1:22">
      <c r="V47" s="3"/>
    </row>
    <row r="48" spans="1:22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  <row r="55" spans="22:22">
      <c r="V55" s="3"/>
    </row>
    <row r="56" spans="22:22">
      <c r="V56" s="3"/>
    </row>
    <row r="57" spans="22:22">
      <c r="V57" s="3"/>
    </row>
    <row r="58" spans="22:22">
      <c r="V58" s="3"/>
    </row>
    <row r="59" spans="22:22">
      <c r="V59" s="3"/>
    </row>
    <row r="60" spans="22:22">
      <c r="V60" s="3"/>
    </row>
    <row r="61" spans="22:22">
      <c r="V61" s="3"/>
    </row>
    <row r="62" spans="22:22">
      <c r="V62" s="3"/>
    </row>
    <row r="63" spans="22:22">
      <c r="V63" s="3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C35" sqref="C35"/>
    </sheetView>
  </sheetViews>
  <sheetFormatPr defaultRowHeight="15"/>
  <cols>
    <col min="1" max="1" width="18.42578125" customWidth="1"/>
    <col min="2" max="2" width="14.7109375" customWidth="1"/>
    <col min="3" max="3" width="13.7109375" customWidth="1"/>
    <col min="4" max="4" width="24" customWidth="1"/>
  </cols>
  <sheetData>
    <row r="1" spans="1:10">
      <c r="A1" s="15" t="s">
        <v>83</v>
      </c>
    </row>
    <row r="2" spans="1:10" ht="60.75" thickBot="1">
      <c r="A2" s="16" t="s">
        <v>70</v>
      </c>
      <c r="B2" s="16" t="s">
        <v>75</v>
      </c>
      <c r="C2" s="13" t="s">
        <v>72</v>
      </c>
      <c r="D2" s="16" t="s">
        <v>78</v>
      </c>
    </row>
    <row r="3" spans="1:10" ht="15.75" thickTop="1">
      <c r="A3">
        <v>0</v>
      </c>
      <c r="B3" s="17">
        <v>0</v>
      </c>
      <c r="C3" s="5">
        <f>Weibullverdeling!C3</f>
        <v>0</v>
      </c>
      <c r="D3" s="5">
        <f>C3*B3</f>
        <v>0</v>
      </c>
    </row>
    <row r="4" spans="1:10">
      <c r="A4">
        <v>1</v>
      </c>
      <c r="B4" s="17">
        <v>0</v>
      </c>
      <c r="C4" s="5">
        <f>Weibullverdeling!C4</f>
        <v>103.9903234452633</v>
      </c>
      <c r="D4" s="5">
        <f t="shared" ref="D4:D33" si="0">C4*B4</f>
        <v>0</v>
      </c>
    </row>
    <row r="5" spans="1:10">
      <c r="A5">
        <v>2</v>
      </c>
      <c r="B5" s="17">
        <v>0</v>
      </c>
      <c r="C5" s="5">
        <f>Weibullverdeling!C5</f>
        <v>231.1057052804257</v>
      </c>
      <c r="D5" s="5">
        <f t="shared" si="0"/>
        <v>0</v>
      </c>
    </row>
    <row r="6" spans="1:10">
      <c r="A6">
        <v>3</v>
      </c>
      <c r="B6" s="17">
        <v>0</v>
      </c>
      <c r="C6" s="5">
        <f>Weibullverdeling!C6</f>
        <v>359.99232073037933</v>
      </c>
      <c r="D6" s="5">
        <f t="shared" si="0"/>
        <v>0</v>
      </c>
    </row>
    <row r="7" spans="1:10">
      <c r="A7">
        <v>4</v>
      </c>
      <c r="B7">
        <v>88.736000000000004</v>
      </c>
      <c r="C7" s="5">
        <f>Weibullverdeling!C7</f>
        <v>479.70227833860446</v>
      </c>
      <c r="D7" s="5">
        <f t="shared" si="0"/>
        <v>42566.861370654406</v>
      </c>
    </row>
    <row r="8" spans="1:10">
      <c r="A8">
        <v>5</v>
      </c>
      <c r="B8">
        <v>311.09500000000003</v>
      </c>
      <c r="C8" s="5">
        <f>Weibullverdeling!C8</f>
        <v>581.74400289542325</v>
      </c>
      <c r="D8" s="5">
        <f t="shared" si="0"/>
        <v>180977.65058075171</v>
      </c>
    </row>
    <row r="9" spans="1:10">
      <c r="A9">
        <v>6</v>
      </c>
      <c r="B9">
        <v>637.53499999999997</v>
      </c>
      <c r="C9" s="5">
        <f>Weibullverdeling!C9</f>
        <v>659.78705336629116</v>
      </c>
      <c r="D9" s="5">
        <f t="shared" si="0"/>
        <v>420637.33906787843</v>
      </c>
    </row>
    <row r="10" spans="1:10">
      <c r="A10">
        <v>7</v>
      </c>
      <c r="B10" s="3">
        <v>1088.799</v>
      </c>
      <c r="C10" s="5">
        <f>Weibullverdeling!C10</f>
        <v>709.89953625485725</v>
      </c>
      <c r="D10" s="5">
        <f t="shared" si="0"/>
        <v>772937.90517475235</v>
      </c>
    </row>
    <row r="11" spans="1:10">
      <c r="A11">
        <v>8</v>
      </c>
      <c r="B11" s="3">
        <v>1685.242</v>
      </c>
      <c r="C11" s="5">
        <f>Weibullverdeling!C11</f>
        <v>730.70629774024121</v>
      </c>
      <c r="D11" s="5">
        <f t="shared" si="0"/>
        <v>1231416.9426163596</v>
      </c>
    </row>
    <row r="12" spans="1:10">
      <c r="A12">
        <v>9</v>
      </c>
      <c r="B12" s="3">
        <v>2397.5039999999999</v>
      </c>
      <c r="C12" s="5">
        <f>Weibullverdeling!C12</f>
        <v>723.31282013653822</v>
      </c>
      <c r="D12" s="5">
        <f t="shared" si="0"/>
        <v>1734145.3795286308</v>
      </c>
    </row>
    <row r="13" spans="1:10">
      <c r="A13">
        <v>10</v>
      </c>
      <c r="B13" s="3">
        <v>3289.38</v>
      </c>
      <c r="C13" s="5">
        <f>Weibullverdeling!C13</f>
        <v>690.97177940606514</v>
      </c>
      <c r="D13" s="5">
        <f t="shared" si="0"/>
        <v>2272868.7517427225</v>
      </c>
    </row>
    <row r="14" spans="1:10">
      <c r="A14">
        <v>11</v>
      </c>
      <c r="B14" s="3">
        <v>4271.9250000000002</v>
      </c>
      <c r="C14" s="5">
        <f>Weibullverdeling!C14</f>
        <v>638.53806229083239</v>
      </c>
      <c r="D14" s="5">
        <f t="shared" si="0"/>
        <v>2727786.7117517642</v>
      </c>
    </row>
    <row r="15" spans="1:10">
      <c r="A15">
        <v>12</v>
      </c>
      <c r="B15" s="3">
        <v>5195.607</v>
      </c>
      <c r="C15" s="5">
        <f>Weibullverdeling!C15</f>
        <v>571.79824587241694</v>
      </c>
      <c r="D15" s="5">
        <f t="shared" si="0"/>
        <v>2970838.9688424505</v>
      </c>
      <c r="J15" s="3"/>
    </row>
    <row r="16" spans="1:10">
      <c r="A16">
        <v>13</v>
      </c>
      <c r="B16" s="3">
        <v>5902.9639999999999</v>
      </c>
      <c r="C16" s="5">
        <f>Weibullverdeling!C16</f>
        <v>496.77671476875832</v>
      </c>
      <c r="D16" s="5">
        <f t="shared" si="0"/>
        <v>2932455.0633182488</v>
      </c>
      <c r="J16" s="3"/>
    </row>
    <row r="17" spans="1:10">
      <c r="A17">
        <v>14</v>
      </c>
      <c r="B17" s="3">
        <v>6000</v>
      </c>
      <c r="C17" s="5">
        <f>Weibullverdeling!C17</f>
        <v>419.11473941918109</v>
      </c>
      <c r="D17" s="5">
        <f t="shared" si="0"/>
        <v>2514688.4365150863</v>
      </c>
      <c r="J17" s="3"/>
    </row>
    <row r="18" spans="1:10">
      <c r="A18">
        <v>15</v>
      </c>
      <c r="B18" s="3">
        <v>6000</v>
      </c>
      <c r="C18" s="5">
        <f>Weibullverdeling!C18</f>
        <v>343.59555324333684</v>
      </c>
      <c r="D18" s="5">
        <f t="shared" si="0"/>
        <v>2061573.3194600211</v>
      </c>
      <c r="J18" s="3"/>
    </row>
    <row r="19" spans="1:10">
      <c r="A19">
        <v>16</v>
      </c>
      <c r="B19" s="3">
        <v>6000</v>
      </c>
      <c r="C19" s="5">
        <f>Weibullverdeling!C19</f>
        <v>273.85498757403423</v>
      </c>
      <c r="D19" s="5">
        <f t="shared" si="0"/>
        <v>1643129.9254442053</v>
      </c>
      <c r="J19" s="3"/>
    </row>
    <row r="20" spans="1:10">
      <c r="A20">
        <v>17</v>
      </c>
      <c r="B20" s="3">
        <v>6000</v>
      </c>
      <c r="C20" s="5">
        <f>Weibullverdeling!C20</f>
        <v>212.2818320356829</v>
      </c>
      <c r="D20" s="5">
        <f t="shared" si="0"/>
        <v>1273690.9922140974</v>
      </c>
      <c r="J20" s="3"/>
    </row>
    <row r="21" spans="1:10">
      <c r="A21">
        <v>18</v>
      </c>
      <c r="B21" s="3">
        <v>6000</v>
      </c>
      <c r="C21" s="5">
        <f>Weibullverdeling!C21</f>
        <v>160.08213774148376</v>
      </c>
      <c r="D21" s="5">
        <f t="shared" si="0"/>
        <v>960492.8264489026</v>
      </c>
      <c r="J21" s="3"/>
    </row>
    <row r="22" spans="1:10">
      <c r="A22">
        <v>19</v>
      </c>
      <c r="B22" s="3">
        <v>6000</v>
      </c>
      <c r="C22" s="5">
        <f>Weibullverdeling!C22</f>
        <v>117.46205583784841</v>
      </c>
      <c r="D22" s="5">
        <f t="shared" si="0"/>
        <v>704772.33502709051</v>
      </c>
      <c r="J22" s="3"/>
    </row>
    <row r="23" spans="1:10">
      <c r="A23">
        <v>20</v>
      </c>
      <c r="B23" s="3">
        <v>6000</v>
      </c>
      <c r="C23" s="5">
        <f>Weibullverdeling!C23</f>
        <v>83.876229299949529</v>
      </c>
      <c r="D23" s="5">
        <f t="shared" si="0"/>
        <v>503257.37579969718</v>
      </c>
      <c r="J23" s="3"/>
    </row>
    <row r="24" spans="1:10">
      <c r="A24">
        <v>21</v>
      </c>
      <c r="B24" s="3">
        <v>6000</v>
      </c>
      <c r="C24" s="5">
        <f>Weibullverdeling!C24</f>
        <v>58.292022847866036</v>
      </c>
      <c r="D24" s="5">
        <f t="shared" si="0"/>
        <v>349752.13708719623</v>
      </c>
      <c r="J24" s="3"/>
    </row>
    <row r="25" spans="1:10">
      <c r="A25">
        <v>22</v>
      </c>
      <c r="B25" s="3">
        <v>6000</v>
      </c>
      <c r="C25" s="5">
        <f>Weibullverdeling!C25</f>
        <v>39.430758476088378</v>
      </c>
      <c r="D25" s="5">
        <f t="shared" si="0"/>
        <v>236584.55085653026</v>
      </c>
      <c r="J25" s="3"/>
    </row>
    <row r="26" spans="1:10">
      <c r="A26">
        <v>23</v>
      </c>
      <c r="B26" s="3">
        <v>6000</v>
      </c>
      <c r="C26" s="5">
        <f>Weibullverdeling!C26</f>
        <v>25.961595487590245</v>
      </c>
      <c r="D26" s="5">
        <f t="shared" si="0"/>
        <v>155769.57292554146</v>
      </c>
      <c r="J26" s="3"/>
    </row>
    <row r="27" spans="1:10">
      <c r="A27">
        <v>24</v>
      </c>
      <c r="B27" s="3">
        <v>6000</v>
      </c>
      <c r="C27" s="5">
        <f>Weibullverdeling!C27</f>
        <v>16.638048239345935</v>
      </c>
      <c r="D27" s="5">
        <f t="shared" si="0"/>
        <v>99828.289436075604</v>
      </c>
      <c r="J27" s="3"/>
    </row>
    <row r="28" spans="1:10">
      <c r="A28">
        <v>25</v>
      </c>
      <c r="B28" s="3">
        <v>6000</v>
      </c>
      <c r="C28" s="5">
        <f>Weibullverdeling!C28</f>
        <v>10.378738987908775</v>
      </c>
      <c r="D28" s="5">
        <f t="shared" si="0"/>
        <v>62272.43392745265</v>
      </c>
      <c r="J28" s="3"/>
    </row>
    <row r="29" spans="1:10">
      <c r="A29">
        <v>26</v>
      </c>
      <c r="B29" s="3">
        <v>6000</v>
      </c>
      <c r="C29" s="5">
        <f>Weibullverdeling!C29</f>
        <v>6.3015578824664473</v>
      </c>
      <c r="D29" s="5">
        <f t="shared" si="0"/>
        <v>37809.347294798681</v>
      </c>
      <c r="J29" s="3"/>
    </row>
    <row r="30" spans="1:10">
      <c r="A30">
        <v>27</v>
      </c>
      <c r="B30" s="3">
        <v>6000</v>
      </c>
      <c r="C30" s="5">
        <f>Weibullverdeling!C30</f>
        <v>3.723891205060776</v>
      </c>
      <c r="D30" s="5">
        <f t="shared" si="0"/>
        <v>22343.347230364656</v>
      </c>
      <c r="J30" s="3"/>
    </row>
    <row r="31" spans="1:10">
      <c r="A31">
        <v>28</v>
      </c>
      <c r="B31" s="3">
        <v>6000</v>
      </c>
      <c r="C31" s="5">
        <f>Weibullverdeling!C31</f>
        <v>2.1417658142246401</v>
      </c>
      <c r="D31" s="5">
        <f t="shared" si="0"/>
        <v>12850.59488534784</v>
      </c>
    </row>
    <row r="32" spans="1:10">
      <c r="A32">
        <v>29</v>
      </c>
      <c r="B32" s="3">
        <v>6000</v>
      </c>
      <c r="C32" s="5">
        <f>Weibullverdeling!C32</f>
        <v>1.1988078649168157</v>
      </c>
      <c r="D32" s="5">
        <f t="shared" si="0"/>
        <v>7192.8471895008943</v>
      </c>
    </row>
    <row r="33" spans="1:4">
      <c r="A33">
        <v>30</v>
      </c>
      <c r="B33" s="3">
        <v>6000</v>
      </c>
      <c r="C33" s="5">
        <f>Weibullverdeling!C33</f>
        <v>0.65298548041178206</v>
      </c>
      <c r="D33" s="5">
        <f t="shared" si="0"/>
        <v>3917.9128824706922</v>
      </c>
    </row>
    <row r="34" spans="1:4">
      <c r="A34" s="14" t="s">
        <v>77</v>
      </c>
      <c r="B34" s="18"/>
      <c r="C34" s="18"/>
      <c r="D34" s="18">
        <f>SUM(D3:D33)</f>
        <v>25936557.818618596</v>
      </c>
    </row>
    <row r="35" spans="1:4">
      <c r="A35" s="14" t="s">
        <v>79</v>
      </c>
      <c r="B35" s="18"/>
      <c r="C35" s="18"/>
      <c r="D35" s="18">
        <f>(D34/Windenergie!D34)*100</f>
        <v>13.709353348674307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C35" sqref="C35"/>
    </sheetView>
  </sheetViews>
  <sheetFormatPr defaultRowHeight="15"/>
  <cols>
    <col min="1" max="1" width="18.140625" customWidth="1"/>
    <col min="2" max="3" width="14.42578125" customWidth="1"/>
    <col min="4" max="4" width="24.140625" customWidth="1"/>
  </cols>
  <sheetData>
    <row r="1" spans="1:23">
      <c r="A1" s="15" t="s">
        <v>82</v>
      </c>
    </row>
    <row r="2" spans="1:23" ht="60.75" thickBot="1">
      <c r="A2" s="16" t="s">
        <v>70</v>
      </c>
      <c r="B2" s="16" t="s">
        <v>75</v>
      </c>
      <c r="C2" s="13" t="s">
        <v>72</v>
      </c>
      <c r="D2" s="16" t="s">
        <v>78</v>
      </c>
    </row>
    <row r="3" spans="1:23" ht="15.75" thickTop="1">
      <c r="A3">
        <v>0</v>
      </c>
      <c r="B3" s="17">
        <v>0</v>
      </c>
      <c r="C3" s="5">
        <f>Weibullverdeling!C3</f>
        <v>0</v>
      </c>
      <c r="D3" s="5">
        <f>C3*B3</f>
        <v>0</v>
      </c>
    </row>
    <row r="4" spans="1:23">
      <c r="A4">
        <v>1</v>
      </c>
      <c r="B4" s="17">
        <v>0</v>
      </c>
      <c r="C4" s="5">
        <f>Weibullverdeling!C4</f>
        <v>103.9903234452633</v>
      </c>
      <c r="D4" s="5">
        <f t="shared" ref="D4:D33" si="0">C4*B4</f>
        <v>0</v>
      </c>
    </row>
    <row r="5" spans="1:23">
      <c r="A5">
        <v>2</v>
      </c>
      <c r="B5" s="17">
        <v>0</v>
      </c>
      <c r="C5" s="5">
        <f>Weibullverdeling!C5</f>
        <v>231.1057052804257</v>
      </c>
      <c r="D5" s="5">
        <f t="shared" si="0"/>
        <v>0</v>
      </c>
    </row>
    <row r="6" spans="1:23">
      <c r="A6">
        <v>3</v>
      </c>
      <c r="B6" s="17">
        <v>0</v>
      </c>
      <c r="C6" s="5">
        <f>Weibullverdeling!C6</f>
        <v>359.99232073037933</v>
      </c>
      <c r="D6" s="5">
        <f t="shared" si="0"/>
        <v>0</v>
      </c>
    </row>
    <row r="7" spans="1:23">
      <c r="A7">
        <v>4</v>
      </c>
      <c r="B7">
        <v>123.9</v>
      </c>
      <c r="C7" s="5">
        <f>Weibullverdeling!C7</f>
        <v>479.70227833860446</v>
      </c>
      <c r="D7" s="5">
        <f t="shared" si="0"/>
        <v>59435.112286153097</v>
      </c>
    </row>
    <row r="8" spans="1:23">
      <c r="A8">
        <v>5</v>
      </c>
      <c r="B8">
        <v>329.3</v>
      </c>
      <c r="C8" s="5">
        <f>Weibullverdeling!C8</f>
        <v>581.74400289542325</v>
      </c>
      <c r="D8" s="5">
        <f t="shared" si="0"/>
        <v>191568.30015346289</v>
      </c>
    </row>
    <row r="9" spans="1:23">
      <c r="A9">
        <v>6</v>
      </c>
      <c r="B9">
        <v>658.5</v>
      </c>
      <c r="C9" s="5">
        <f>Weibullverdeling!C9</f>
        <v>659.78705336629116</v>
      </c>
      <c r="D9" s="5">
        <f t="shared" si="0"/>
        <v>434469.77464170271</v>
      </c>
    </row>
    <row r="10" spans="1:23">
      <c r="A10">
        <v>7</v>
      </c>
      <c r="B10" s="3">
        <v>1109.3</v>
      </c>
      <c r="C10" s="5">
        <f>Weibullverdeling!C10</f>
        <v>709.89953625485725</v>
      </c>
      <c r="D10" s="5">
        <f t="shared" si="0"/>
        <v>787491.5555675131</v>
      </c>
    </row>
    <row r="11" spans="1:23">
      <c r="A11">
        <v>8</v>
      </c>
      <c r="B11" s="3">
        <v>1723.7</v>
      </c>
      <c r="C11" s="5">
        <f>Weibullverdeling!C11</f>
        <v>730.70629774024121</v>
      </c>
      <c r="D11" s="5">
        <f t="shared" si="0"/>
        <v>1259518.4454148537</v>
      </c>
    </row>
    <row r="12" spans="1:23">
      <c r="A12">
        <v>9</v>
      </c>
      <c r="B12" s="3">
        <v>2506.3000000000002</v>
      </c>
      <c r="C12" s="5">
        <f>Weibullverdeling!C12</f>
        <v>723.31282013653822</v>
      </c>
      <c r="D12" s="5">
        <f t="shared" si="0"/>
        <v>1812838.9211082058</v>
      </c>
    </row>
    <row r="13" spans="1:23">
      <c r="A13">
        <v>10</v>
      </c>
      <c r="B13" s="3">
        <v>3400.9</v>
      </c>
      <c r="C13" s="5">
        <f>Weibullverdeling!C13</f>
        <v>690.97177940606514</v>
      </c>
      <c r="D13" s="5">
        <f t="shared" si="0"/>
        <v>2349925.924582087</v>
      </c>
    </row>
    <row r="14" spans="1:23">
      <c r="A14">
        <v>11</v>
      </c>
      <c r="B14" s="3">
        <v>4400.7</v>
      </c>
      <c r="C14" s="5">
        <f>Weibullverdeling!C14</f>
        <v>638.53806229083239</v>
      </c>
      <c r="D14" s="5">
        <f t="shared" si="0"/>
        <v>2810014.4507232658</v>
      </c>
    </row>
    <row r="15" spans="1:23">
      <c r="A15">
        <v>12</v>
      </c>
      <c r="B15" s="3">
        <v>4994.2</v>
      </c>
      <c r="C15" s="5">
        <f>Weibullverdeling!C15</f>
        <v>571.79824587241694</v>
      </c>
      <c r="D15" s="5">
        <f t="shared" si="0"/>
        <v>2855674.7995360247</v>
      </c>
    </row>
    <row r="16" spans="1:23">
      <c r="A16">
        <v>13</v>
      </c>
      <c r="B16" s="3">
        <v>5000</v>
      </c>
      <c r="C16" s="5">
        <f>Weibullverdeling!C16</f>
        <v>496.77671476875832</v>
      </c>
      <c r="D16" s="5">
        <f t="shared" si="0"/>
        <v>2483883.5738437916</v>
      </c>
      <c r="W16" s="3"/>
    </row>
    <row r="17" spans="1:23">
      <c r="A17">
        <v>14</v>
      </c>
      <c r="B17" s="3">
        <v>5000</v>
      </c>
      <c r="C17" s="5">
        <f>Weibullverdeling!C17</f>
        <v>419.11473941918109</v>
      </c>
      <c r="D17" s="5">
        <f t="shared" si="0"/>
        <v>2095573.6970959054</v>
      </c>
      <c r="W17" s="3"/>
    </row>
    <row r="18" spans="1:23">
      <c r="A18">
        <v>15</v>
      </c>
      <c r="B18" s="3">
        <v>5000</v>
      </c>
      <c r="C18" s="5">
        <f>Weibullverdeling!C18</f>
        <v>343.59555324333684</v>
      </c>
      <c r="D18" s="5">
        <f t="shared" si="0"/>
        <v>1717977.7662166841</v>
      </c>
      <c r="W18" s="3"/>
    </row>
    <row r="19" spans="1:23">
      <c r="A19">
        <v>16</v>
      </c>
      <c r="B19" s="3">
        <v>5000</v>
      </c>
      <c r="C19" s="5">
        <f>Weibullverdeling!C19</f>
        <v>273.85498757403423</v>
      </c>
      <c r="D19" s="5">
        <f t="shared" si="0"/>
        <v>1369274.9378701712</v>
      </c>
      <c r="W19" s="3"/>
    </row>
    <row r="20" spans="1:23">
      <c r="A20">
        <v>17</v>
      </c>
      <c r="B20" s="3">
        <v>5000</v>
      </c>
      <c r="C20" s="5">
        <f>Weibullverdeling!C20</f>
        <v>212.2818320356829</v>
      </c>
      <c r="D20" s="5">
        <f t="shared" si="0"/>
        <v>1061409.1601784145</v>
      </c>
      <c r="W20" s="3"/>
    </row>
    <row r="21" spans="1:23">
      <c r="A21">
        <v>18</v>
      </c>
      <c r="B21" s="3">
        <v>5000</v>
      </c>
      <c r="C21" s="5">
        <f>Weibullverdeling!C21</f>
        <v>160.08213774148376</v>
      </c>
      <c r="D21" s="5">
        <f t="shared" si="0"/>
        <v>800410.68870741886</v>
      </c>
      <c r="W21" s="3"/>
    </row>
    <row r="22" spans="1:23">
      <c r="A22">
        <v>19</v>
      </c>
      <c r="B22" s="3">
        <v>5000</v>
      </c>
      <c r="C22" s="5">
        <f>Weibullverdeling!C22</f>
        <v>117.46205583784841</v>
      </c>
      <c r="D22" s="5">
        <f t="shared" si="0"/>
        <v>587310.27918924205</v>
      </c>
      <c r="W22" s="3"/>
    </row>
    <row r="23" spans="1:23">
      <c r="A23">
        <v>20</v>
      </c>
      <c r="B23" s="3">
        <v>5000</v>
      </c>
      <c r="C23" s="5">
        <f>Weibullverdeling!C23</f>
        <v>83.876229299949529</v>
      </c>
      <c r="D23" s="5">
        <f t="shared" si="0"/>
        <v>419381.14649974764</v>
      </c>
      <c r="W23" s="3"/>
    </row>
    <row r="24" spans="1:23">
      <c r="A24">
        <v>21</v>
      </c>
      <c r="B24" s="3">
        <v>5000</v>
      </c>
      <c r="C24" s="5">
        <f>Weibullverdeling!C24</f>
        <v>58.292022847866036</v>
      </c>
      <c r="D24" s="5">
        <f t="shared" si="0"/>
        <v>291460.11423933017</v>
      </c>
      <c r="W24" s="3"/>
    </row>
    <row r="25" spans="1:23">
      <c r="A25">
        <v>22</v>
      </c>
      <c r="B25" s="3">
        <v>5000</v>
      </c>
      <c r="C25" s="5">
        <f>Weibullverdeling!C25</f>
        <v>39.430758476088378</v>
      </c>
      <c r="D25" s="5">
        <f t="shared" si="0"/>
        <v>197153.79238044188</v>
      </c>
      <c r="W25" s="3"/>
    </row>
    <row r="26" spans="1:23">
      <c r="A26">
        <v>23</v>
      </c>
      <c r="B26" s="3">
        <v>5000</v>
      </c>
      <c r="C26" s="5">
        <f>Weibullverdeling!C26</f>
        <v>25.961595487590245</v>
      </c>
      <c r="D26" s="5">
        <f t="shared" si="0"/>
        <v>129807.97743795122</v>
      </c>
      <c r="W26" s="3"/>
    </row>
    <row r="27" spans="1:23">
      <c r="A27">
        <v>24</v>
      </c>
      <c r="B27" s="3">
        <v>5000</v>
      </c>
      <c r="C27" s="5">
        <f>Weibullverdeling!C27</f>
        <v>16.638048239345935</v>
      </c>
      <c r="D27" s="5">
        <f t="shared" si="0"/>
        <v>83190.241196729679</v>
      </c>
      <c r="W27" s="3"/>
    </row>
    <row r="28" spans="1:23">
      <c r="A28">
        <v>25</v>
      </c>
      <c r="B28" s="3">
        <v>5000</v>
      </c>
      <c r="C28" s="5">
        <f>Weibullverdeling!C28</f>
        <v>10.378738987908775</v>
      </c>
      <c r="D28" s="5">
        <f t="shared" si="0"/>
        <v>51893.694939543879</v>
      </c>
      <c r="W28" s="3"/>
    </row>
    <row r="29" spans="1:23">
      <c r="A29">
        <v>26</v>
      </c>
      <c r="B29" s="3">
        <v>0</v>
      </c>
      <c r="C29" s="5">
        <f>Weibullverdeling!C29</f>
        <v>6.3015578824664473</v>
      </c>
      <c r="D29" s="5">
        <f t="shared" si="0"/>
        <v>0</v>
      </c>
      <c r="W29" s="3"/>
    </row>
    <row r="30" spans="1:23">
      <c r="A30">
        <v>27</v>
      </c>
      <c r="B30" s="3">
        <v>0</v>
      </c>
      <c r="C30" s="5">
        <f>Weibullverdeling!C30</f>
        <v>3.723891205060776</v>
      </c>
      <c r="D30" s="5">
        <f t="shared" si="0"/>
        <v>0</v>
      </c>
      <c r="W30" s="3"/>
    </row>
    <row r="31" spans="1:23">
      <c r="A31">
        <v>28</v>
      </c>
      <c r="B31" s="3">
        <v>0</v>
      </c>
      <c r="C31" s="5">
        <f>Weibullverdeling!C31</f>
        <v>2.1417658142246401</v>
      </c>
      <c r="D31" s="5">
        <f t="shared" si="0"/>
        <v>0</v>
      </c>
      <c r="W31" s="3"/>
    </row>
    <row r="32" spans="1:23">
      <c r="A32">
        <v>29</v>
      </c>
      <c r="B32" s="3">
        <v>0</v>
      </c>
      <c r="C32" s="5">
        <f>Weibullverdeling!C32</f>
        <v>1.1988078649168157</v>
      </c>
      <c r="D32" s="5">
        <f t="shared" si="0"/>
        <v>0</v>
      </c>
      <c r="W32" s="3"/>
    </row>
    <row r="33" spans="1:23">
      <c r="A33">
        <v>30</v>
      </c>
      <c r="B33" s="3">
        <v>0</v>
      </c>
      <c r="C33" s="5">
        <f>Weibullverdeling!C33</f>
        <v>0.65298548041178206</v>
      </c>
      <c r="D33" s="5">
        <f t="shared" si="0"/>
        <v>0</v>
      </c>
      <c r="W33" s="3"/>
    </row>
    <row r="34" spans="1:23">
      <c r="A34" s="14" t="s">
        <v>77</v>
      </c>
      <c r="B34" s="18"/>
      <c r="C34" s="18"/>
      <c r="D34" s="18">
        <f>SUM(D3:D33)</f>
        <v>23849664.353808641</v>
      </c>
      <c r="W34" s="3"/>
    </row>
    <row r="35" spans="1:23">
      <c r="A35" s="14" t="s">
        <v>79</v>
      </c>
      <c r="B35" s="18"/>
      <c r="C35" s="18"/>
      <c r="D35" s="18">
        <f>(D34/Windenergie!D34)*100</f>
        <v>12.606278680470604</v>
      </c>
      <c r="W35" s="3"/>
    </row>
    <row r="36" spans="1:23">
      <c r="W36" s="3"/>
    </row>
    <row r="37" spans="1:23">
      <c r="W37" s="3"/>
    </row>
    <row r="38" spans="1:23">
      <c r="W38" s="3"/>
    </row>
    <row r="39" spans="1:23">
      <c r="W39" s="3"/>
    </row>
    <row r="40" spans="1:23">
      <c r="W40" s="3"/>
    </row>
    <row r="41" spans="1:23">
      <c r="W41" s="3"/>
    </row>
    <row r="42" spans="1:23">
      <c r="W42" s="3"/>
    </row>
    <row r="43" spans="1:23">
      <c r="W43" s="3"/>
    </row>
    <row r="44" spans="1:23">
      <c r="W44" s="3"/>
    </row>
    <row r="45" spans="1:23">
      <c r="W45" s="3"/>
    </row>
    <row r="46" spans="1:23">
      <c r="W46" s="3"/>
    </row>
    <row r="47" spans="1:23">
      <c r="W47" s="3"/>
    </row>
    <row r="48" spans="1:23">
      <c r="W48" s="3"/>
    </row>
    <row r="49" spans="23:23">
      <c r="W49" s="3"/>
    </row>
    <row r="50" spans="23:23">
      <c r="W50" s="3"/>
    </row>
    <row r="51" spans="23:23">
      <c r="W51" s="3"/>
    </row>
    <row r="52" spans="23:23">
      <c r="W52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Totaal</vt:lpstr>
      <vt:lpstr>Weibullverdeling</vt:lpstr>
      <vt:lpstr>Windenergie</vt:lpstr>
      <vt:lpstr>AD 5-116</vt:lpstr>
      <vt:lpstr>Senvion 6.2M 126</vt:lpstr>
      <vt:lpstr>Vestas V164</vt:lpstr>
      <vt:lpstr>Senvion 6.2M 152</vt:lpstr>
      <vt:lpstr>Sinovel SL6000</vt:lpstr>
      <vt:lpstr>Sinovel SL5000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Martijn van Essen</cp:lastModifiedBy>
  <dcterms:created xsi:type="dcterms:W3CDTF">2016-12-13T14:57:48Z</dcterms:created>
  <dcterms:modified xsi:type="dcterms:W3CDTF">2017-01-10T16:10:39Z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