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84D424AB-0986-4A67-8B9E-6F4C6044B07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llgemein" sheetId="2" r:id="rId1"/>
    <sheet name="Prosper_V" sheetId="1" r:id="rId2"/>
    <sheet name="SchwarzeHeide_1" sheetId="3" r:id="rId3"/>
    <sheet name="kirchhellen raw" sheetId="10" r:id="rId4"/>
    <sheet name="Kirchhellen Modell" sheetId="11" r:id="rId5"/>
    <sheet name="Tabelle3" sheetId="12" r:id="rId6"/>
    <sheet name="Prosper_V raw" sheetId="7" r:id="rId7"/>
    <sheet name="Prosper_V Model" sheetId="8" r:id="rId8"/>
    <sheet name="Tabelle4" sheetId="13" r:id="rId9"/>
  </sheets>
  <definedNames>
    <definedName name="ExterneDaten_1" localSheetId="3" hidden="1">'kirchhellen raw'!$A$1:$F$21</definedName>
    <definedName name="ExterneDaten_1" localSheetId="6" hidden="1">'Prosper_V raw'!$A$1:$C$36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1" l="1"/>
  <c r="E3" i="13"/>
  <c r="L30" i="13"/>
  <c r="L27" i="13"/>
  <c r="L22" i="13"/>
  <c r="L19" i="13"/>
  <c r="L16" i="13"/>
  <c r="L13" i="13"/>
  <c r="L8" i="13"/>
  <c r="L7" i="13"/>
  <c r="L3" i="13"/>
  <c r="E14" i="13" s="1"/>
  <c r="E15" i="13"/>
  <c r="D15" i="13"/>
  <c r="C15" i="13"/>
  <c r="B15" i="13" s="1"/>
  <c r="C14" i="13"/>
  <c r="D14" i="13" s="1"/>
  <c r="B14" i="13"/>
  <c r="E13" i="13"/>
  <c r="D13" i="13"/>
  <c r="C13" i="13"/>
  <c r="B13" i="13" s="1"/>
  <c r="E12" i="13"/>
  <c r="D12" i="13"/>
  <c r="C12" i="13"/>
  <c r="B12" i="13"/>
  <c r="E11" i="13"/>
  <c r="C11" i="13"/>
  <c r="D11" i="13" s="1"/>
  <c r="B11" i="13"/>
  <c r="E10" i="13"/>
  <c r="D10" i="13"/>
  <c r="C10" i="13"/>
  <c r="B10" i="13" s="1"/>
  <c r="E9" i="13"/>
  <c r="D9" i="13"/>
  <c r="C9" i="13"/>
  <c r="B9" i="13"/>
  <c r="E8" i="13"/>
  <c r="C8" i="13"/>
  <c r="D8" i="13" s="1"/>
  <c r="B8" i="13"/>
  <c r="E7" i="13"/>
  <c r="D7" i="13"/>
  <c r="C7" i="13"/>
  <c r="B7" i="13" s="1"/>
  <c r="E6" i="13"/>
  <c r="D6" i="13"/>
  <c r="C6" i="13"/>
  <c r="B6" i="13"/>
  <c r="E5" i="13"/>
  <c r="C5" i="13"/>
  <c r="D5" i="13" s="1"/>
  <c r="B5" i="13"/>
  <c r="E4" i="13"/>
  <c r="D4" i="13"/>
  <c r="C4" i="13"/>
  <c r="B4" i="13" s="1"/>
  <c r="D3" i="13"/>
  <c r="C3" i="13"/>
  <c r="B3" i="13"/>
  <c r="D48" i="11"/>
  <c r="B48" i="11"/>
  <c r="B53" i="11"/>
  <c r="D53" i="11"/>
  <c r="B55" i="11"/>
  <c r="D55" i="11"/>
  <c r="B54" i="11"/>
  <c r="D54" i="11"/>
  <c r="I48" i="11"/>
  <c r="D46" i="11"/>
  <c r="D47" i="11"/>
  <c r="D49" i="11"/>
  <c r="D50" i="11"/>
  <c r="D51" i="11"/>
  <c r="D52" i="11"/>
  <c r="D45" i="11"/>
  <c r="B46" i="11"/>
  <c r="B47" i="11"/>
  <c r="B49" i="11"/>
  <c r="B50" i="11"/>
  <c r="B51" i="11"/>
  <c r="B52" i="11"/>
  <c r="B45" i="11"/>
  <c r="I46" i="11"/>
  <c r="C39" i="11"/>
  <c r="B39" i="11" s="1"/>
  <c r="C34" i="11"/>
  <c r="B34" i="11" s="1"/>
  <c r="C32" i="11"/>
  <c r="B32" i="11" s="1"/>
  <c r="C27" i="11"/>
  <c r="B27" i="11" s="1"/>
  <c r="C28" i="11"/>
  <c r="B28" i="11" s="1"/>
  <c r="C30" i="11"/>
  <c r="B30" i="11" s="1"/>
  <c r="C31" i="11"/>
  <c r="D31" i="11" s="1"/>
  <c r="C33" i="11"/>
  <c r="D33" i="11" s="1"/>
  <c r="C35" i="11"/>
  <c r="B35" i="11" s="1"/>
  <c r="C36" i="11"/>
  <c r="D36" i="11" s="1"/>
  <c r="C37" i="11"/>
  <c r="D37" i="11" s="1"/>
  <c r="C38" i="11"/>
  <c r="B38" i="11" s="1"/>
  <c r="C29" i="11"/>
  <c r="D29" i="11" s="1"/>
  <c r="E21" i="11"/>
  <c r="L3" i="11"/>
  <c r="E29" i="11" s="1"/>
  <c r="L13" i="11"/>
  <c r="E12" i="11" s="1"/>
  <c r="L16" i="11"/>
  <c r="E35" i="11" s="1"/>
  <c r="H35" i="11" s="1"/>
  <c r="L19" i="11"/>
  <c r="E36" i="11" s="1"/>
  <c r="L30" i="11"/>
  <c r="E7" i="11" s="1"/>
  <c r="L27" i="11"/>
  <c r="E38" i="11" s="1"/>
  <c r="P29" i="11"/>
  <c r="P30" i="11"/>
  <c r="L22" i="11"/>
  <c r="E39" i="11" s="1"/>
  <c r="H39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C4" i="8"/>
  <c r="B4" i="8"/>
  <c r="C5" i="8"/>
  <c r="B5" i="8" s="1"/>
  <c r="C6" i="8"/>
  <c r="B6" i="8"/>
  <c r="C7" i="8"/>
  <c r="B7" i="8"/>
  <c r="C8" i="8"/>
  <c r="B8" i="8"/>
  <c r="C9" i="8"/>
  <c r="B9" i="8" s="1"/>
  <c r="C10" i="8"/>
  <c r="B10" i="8" s="1"/>
  <c r="C11" i="8"/>
  <c r="B11" i="8"/>
  <c r="C3" i="8"/>
  <c r="B3" i="8" s="1"/>
  <c r="H38" i="11" l="1"/>
  <c r="H29" i="11"/>
  <c r="H36" i="11"/>
  <c r="E18" i="11"/>
  <c r="E2" i="11"/>
  <c r="E14" i="11"/>
  <c r="E31" i="11"/>
  <c r="H31" i="11" s="1"/>
  <c r="E3" i="11"/>
  <c r="E15" i="11"/>
  <c r="E13" i="11"/>
  <c r="E16" i="11"/>
  <c r="D32" i="11"/>
  <c r="E5" i="11"/>
  <c r="E17" i="11"/>
  <c r="E34" i="11"/>
  <c r="H34" i="11" s="1"/>
  <c r="Q24" i="11"/>
  <c r="L7" i="11" s="1"/>
  <c r="E19" i="11"/>
  <c r="E20" i="11"/>
  <c r="E37" i="11"/>
  <c r="H37" i="11" s="1"/>
  <c r="E27" i="11"/>
  <c r="H27" i="11" s="1"/>
  <c r="E11" i="11"/>
  <c r="B29" i="11"/>
  <c r="D34" i="11"/>
  <c r="B31" i="11"/>
  <c r="B33" i="11"/>
  <c r="D28" i="11"/>
  <c r="D27" i="11"/>
  <c r="B37" i="11"/>
  <c r="D39" i="11"/>
  <c r="D30" i="11"/>
  <c r="D38" i="11"/>
  <c r="D35" i="11"/>
  <c r="B36" i="11"/>
  <c r="Q25" i="11"/>
  <c r="L8" i="11" s="1"/>
  <c r="E30" i="11" l="1"/>
  <c r="H30" i="11" s="1"/>
  <c r="E9" i="11"/>
  <c r="E28" i="11"/>
  <c r="H28" i="11" s="1"/>
  <c r="H41" i="11" s="1"/>
  <c r="E6" i="11"/>
  <c r="E8" i="11"/>
  <c r="E4" i="11"/>
  <c r="E32" i="11"/>
  <c r="H32" i="11" s="1"/>
  <c r="E10" i="11"/>
  <c r="E33" i="11"/>
  <c r="H33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B9B9A-775D-41D9-8243-268AAB6BB750}" keepAlive="1" name="Abfrage - kirchhellen" description="Verbindung mit der Abfrage 'kirchhellen' in der Arbeitsmappe." type="5" refreshedVersion="7" background="1" saveData="1">
    <dbPr connection="Provider=Microsoft.Mashup.OleDb.1;Data Source=$Workbook$;Location=kirchhellen;Extended Properties=&quot;&quot;" command="SELECT * FROM [kirchhellen]"/>
  </connection>
  <connection id="2" xr16:uid="{2411B2A2-1386-4AC8-982E-F8C0C6FA1193}" keepAlive="1" name="Abfrage - kirchhellen (2)" description="Verbindung mit der Abfrage 'kirchhellen (2)' in der Arbeitsmappe." type="5" refreshedVersion="7" background="1" saveData="1">
    <dbPr connection="Provider=Microsoft.Mashup.OleDb.1;Data Source=$Workbook$;Location=&quot;kirchhellen (2)&quot;;Extended Properties=&quot;&quot;" command="SELECT * FROM [kirchhellen (2)]"/>
  </connection>
</connections>
</file>

<file path=xl/sharedStrings.xml><?xml version="1.0" encoding="utf-8"?>
<sst xmlns="http://schemas.openxmlformats.org/spreadsheetml/2006/main" count="413" uniqueCount="146">
  <si>
    <t>ID</t>
  </si>
  <si>
    <t>DABO_83119</t>
  </si>
  <si>
    <t>Kurzname</t>
  </si>
  <si>
    <t>Langname</t>
  </si>
  <si>
    <t>PROSPER 5 (V), U-Bohrung, heute Bergwerk Prosper-Haniel</t>
  </si>
  <si>
    <t>Bohrlokation</t>
  </si>
  <si>
    <t>353570,86 5715193,6(EPSG:25832)</t>
  </si>
  <si>
    <t>Bohransatzhöhe [m]</t>
  </si>
  <si>
    <t>Ortsbezeichnung</t>
  </si>
  <si>
    <t>Bottrop</t>
  </si>
  <si>
    <t>Bohrungszeitpunkt</t>
  </si>
  <si>
    <t>Bohrstrecke [m]</t>
  </si>
  <si>
    <t>Bohrungsstatus</t>
  </si>
  <si>
    <t>unbekannt / nicht angegeben</t>
  </si>
  <si>
    <t>Bohrverfahren</t>
  </si>
  <si>
    <t>Kombi-Bohrverfahren, allgemein</t>
  </si>
  <si>
    <t>Bohrungszweck</t>
  </si>
  <si>
    <t>Rohstofferkundung und –gewinnung</t>
  </si>
  <si>
    <t>Stratigraphie Endhorizont</t>
  </si>
  <si>
    <t>Karbon</t>
  </si>
  <si>
    <t>Grundwasser angetroffen</t>
  </si>
  <si>
    <t>Weitere Informationen</t>
  </si>
  <si>
    <t>Link öffnen</t>
  </si>
  <si>
    <t>DABO_65808</t>
  </si>
  <si>
    <t>Schwarze Heide 1 (1979)</t>
  </si>
  <si>
    <t>351221,19 5719599,6(EPSG:25832)</t>
  </si>
  <si>
    <t>Nutzung der Bohrungsdatenbank der BGR</t>
  </si>
  <si>
    <t>BGR - Bohrpunktkarte Deutschland (bund.de)</t>
  </si>
  <si>
    <t>WebGIS</t>
  </si>
  <si>
    <t xml:space="preserve">https://boreholemap.bgr.de/ </t>
  </si>
  <si>
    <t>Alternativ GD NRW</t>
  </si>
  <si>
    <t>https://www.bohrungen.nrw.de/bohrungen.html?lang=de</t>
  </si>
  <si>
    <t>Sandstein (Cenomanium)</t>
  </si>
  <si>
    <t>Sandstein mit Feinsand (Trias)</t>
  </si>
  <si>
    <t>Sandstein mit Feinsand und Ton (Trias)</t>
  </si>
  <si>
    <t>Tonstein mit Schluff und Feinsand (Trias)</t>
  </si>
  <si>
    <t>Tonstein (Trias)</t>
  </si>
  <si>
    <t>Keine Materialbeschreibung (Trias)</t>
  </si>
  <si>
    <t>Anhydrit mit Gips (Perm)</t>
  </si>
  <si>
    <t>Anhydrit mit Tonstein (Perm)</t>
  </si>
  <si>
    <t>Tonstein mit Anhydrit (Perm)</t>
  </si>
  <si>
    <t>Anhydrit mit Dolomitstein (Perm)</t>
  </si>
  <si>
    <t>Mergelstein mit Ton (Perm)</t>
  </si>
  <si>
    <t>Tonstein (Perm)</t>
  </si>
  <si>
    <t>Tonstein mit Sandstein und Kohle, fest (Pennsylvanium)</t>
  </si>
  <si>
    <t>sandstein: aus silicates und felddspars:</t>
  </si>
  <si>
    <t>2.52 - 2.64 g/cm3</t>
  </si>
  <si>
    <t>nehme 2.55 g/cm3</t>
  </si>
  <si>
    <t xml:space="preserve">tonstein: aus tonmineratioen </t>
  </si>
  <si>
    <t>2.12 - 2.76 g/cm3</t>
  </si>
  <si>
    <t>dolomit</t>
  </si>
  <si>
    <t>anhydrit</t>
  </si>
  <si>
    <t>Pyrite 4.99</t>
  </si>
  <si>
    <t>calcite 2.71</t>
  </si>
  <si>
    <t>coal??</t>
  </si>
  <si>
    <t>1.47-1.19</t>
  </si>
  <si>
    <t>Column1</t>
  </si>
  <si>
    <t>Tonstein</t>
  </si>
  <si>
    <t>Column2</t>
  </si>
  <si>
    <t>Column3</t>
  </si>
  <si>
    <t>Sandstein mit Feinsand und Ton</t>
  </si>
  <si>
    <t>Schluff mit Ton</t>
  </si>
  <si>
    <t>Tonstein mit Feinsand</t>
  </si>
  <si>
    <t>Dolomitstein</t>
  </si>
  <si>
    <t>Mergelstein mit Tonstein und Schluff</t>
  </si>
  <si>
    <t>Spalte1</t>
  </si>
  <si>
    <t>2.55</t>
  </si>
  <si>
    <t>schluff</t>
  </si>
  <si>
    <t>2.64</t>
  </si>
  <si>
    <t>XXX</t>
  </si>
  <si>
    <t>nehme 2.32 gm/cm3</t>
  </si>
  <si>
    <t>2.32</t>
  </si>
  <si>
    <t>2.85</t>
  </si>
  <si>
    <t>4.99</t>
  </si>
  <si>
    <t>2.71</t>
  </si>
  <si>
    <t>quarz 2.64</t>
  </si>
  <si>
    <t>mergelstein -&gt; calciuöm carbonate</t>
  </si>
  <si>
    <t>z (m)</t>
  </si>
  <si>
    <t>Dichte (g/cm³)</t>
  </si>
  <si>
    <t>Tonstein mit Sc+B4:C4hluff und Feinsand (Trias)</t>
  </si>
  <si>
    <t>z-mitte (zylinder)</t>
  </si>
  <si>
    <t>h (zylinder)</t>
  </si>
  <si>
    <t>nimm lieber den mittelwert!</t>
  </si>
  <si>
    <t>Gesteinsbeschreibung</t>
  </si>
  <si>
    <t>Column4</t>
  </si>
  <si>
    <t>Column5</t>
  </si>
  <si>
    <t>Column6</t>
  </si>
  <si>
    <t>Sand (Mittelpleistozän ("Ionium"))</t>
  </si>
  <si>
    <t/>
  </si>
  <si>
    <t>Sand (Oligiozän)</t>
  </si>
  <si>
    <t>Sedimentäres Karbonatfestgestein (Oligiozän)</t>
  </si>
  <si>
    <t>Sedimentäres Karbonatfestgestein (Campanium)</t>
  </si>
  <si>
    <t>Sandstein (Santonium)</t>
  </si>
  <si>
    <t>Sedimentäres Karbonatfestgestein (Santonium)</t>
  </si>
  <si>
    <t>Sedimentäres Karbonatfestgestein (Coniacium)</t>
  </si>
  <si>
    <t>Sedimentäres Karbonatfestgestein (Turonium)</t>
  </si>
  <si>
    <t>Kalkstein mit Ton (Turonium)</t>
  </si>
  <si>
    <t>Kalkstein (Cenomanium)</t>
  </si>
  <si>
    <t>Mergelstein (Cenomanium)</t>
  </si>
  <si>
    <t>Dolomitstein (Perm)</t>
  </si>
  <si>
    <t>Konglomerat (Perm)</t>
  </si>
  <si>
    <t xml:space="preserve"> Einlagerung aus Kohle, fest mit Sandstein und Ton (Pennsylvanium)</t>
  </si>
  <si>
    <t xml:space="preserve"> Bemerkung: Grenze Deckgebirge/Karbon bis Flöz 12 = Ägir</t>
  </si>
  <si>
    <t>Tonstein mit Sand</t>
  </si>
  <si>
    <t xml:space="preserve"> Einlagerung aus Sandstein mit Ton und Kohle, fest (Pennsylvanium)</t>
  </si>
  <si>
    <t xml:space="preserve"> Bemerkung: Flöz 12 = Ägir bis Flöz 22C = T1</t>
  </si>
  <si>
    <t xml:space="preserve"> Einlagerung aus Kohle, fest mit Tonstein, Sandstein und Ton (Pennsylvanium)</t>
  </si>
  <si>
    <t xml:space="preserve"> Bemerkung: Flöz 22C = T1 bis Flöz 41 = L-Niv</t>
  </si>
  <si>
    <t xml:space="preserve"> Bemerkung: Flöz 41 =L-Niv bis Flöz 54 = Zollverein 1/2</t>
  </si>
  <si>
    <t xml:space="preserve"> Tonstein mit Sand</t>
  </si>
  <si>
    <t xml:space="preserve"> Einlagerung aus Sandstein mit Ton, Kohle, fest und Steinkohle (Pennsylvanium)</t>
  </si>
  <si>
    <t xml:space="preserve"> Bemerkung: Flöz 54 = Zollverein 1/2 bis Endteufe der Bohrung </t>
  </si>
  <si>
    <t>gesteinsart</t>
  </si>
  <si>
    <t>z-mitte (cm)</t>
  </si>
  <si>
    <t>h in cm</t>
  </si>
  <si>
    <t>avg</t>
  </si>
  <si>
    <t>min rho</t>
  </si>
  <si>
    <t>max rho</t>
  </si>
  <si>
    <t>http://www.cms.fu-berlin.de/geo/fb/e-learning/petrograph/tabellen/gesteinsdichte.html</t>
  </si>
  <si>
    <t>JS</t>
  </si>
  <si>
    <t>js</t>
  </si>
  <si>
    <t>VNK</t>
  </si>
  <si>
    <t>RC</t>
  </si>
  <si>
    <t>VNK: Kobranova, V.N. (1989) Petrophysics. MIR Publishers, Springer Verlag</t>
  </si>
  <si>
    <t>RC: Carmichael, R.S. (1984) Handbook of physical properties of rocks, Vol. III. CRC Press, Florida</t>
  </si>
  <si>
    <t>JS: Schön, J.H. (1996) Physical properties of rocks - fundamentals and principles of Petrophysics, in: Handbook of Geophysical Exploration, Seismic Exporation, Vol. 18. Helbig, K. &amp; Treitel, S. (eds.)</t>
  </si>
  <si>
    <t>https://www.steine-und-minerale.de/atlas.php?f=3&amp;l=K&amp;name=Konglomerat</t>
  </si>
  <si>
    <t>Sedimentäres Karbonatfestgestein Tonmergelstein</t>
  </si>
  <si>
    <t>Sedimentäres Karbonatfestgestein Kalkmergelstein</t>
  </si>
  <si>
    <t xml:space="preserve">tonmergelstein: </t>
  </si>
  <si>
    <t>20k 80 t</t>
  </si>
  <si>
    <t>kalkmergelstein</t>
  </si>
  <si>
    <t>70k 30t</t>
  </si>
  <si>
    <t>ton avg</t>
  </si>
  <si>
    <t>kalvg</t>
  </si>
  <si>
    <t>Kalkstein (min,max)</t>
  </si>
  <si>
    <t>Tonstein (min,max)</t>
  </si>
  <si>
    <t>https://www.hausjournal.net/dichte-sand</t>
  </si>
  <si>
    <t>https://de.wikipedia.org/wiki/Mergel</t>
  </si>
  <si>
    <t>JS ( ton) RC /kalk)</t>
  </si>
  <si>
    <t>simplified:</t>
  </si>
  <si>
    <t>schichten die mit wasser vollaufen können:</t>
  </si>
  <si>
    <t>1259 bis 511</t>
  </si>
  <si>
    <t>mit verzögerung</t>
  </si>
  <si>
    <t>bis 511</t>
  </si>
  <si>
    <t>bis 419 (verzögerung)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</si>
</sst>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32">
    <xf numFmtId="0" fontId="0" fillId="0" borderId="0" xfId="0"/>
    <xf numFmtId="0" fontId="1" fillId="0" borderId="0" xfId="1"/>
    <xf numFmtId="17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0" xfId="0" applyNumberFormat="1"/>
    <xf numFmtId="0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2" xfId="0" applyNumberFormat="1" applyFont="1" applyBorder="1"/>
    <xf numFmtId="49" fontId="0" fillId="0" borderId="3" xfId="0" applyNumberFormat="1" applyFont="1" applyBorder="1"/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3" fillId="0" borderId="0" xfId="0" applyFont="1"/>
    <xf numFmtId="0" fontId="0" fillId="2" borderId="0" xfId="0" applyFont="1" applyFill="1" applyBorder="1"/>
    <xf numFmtId="0" fontId="0" fillId="0" borderId="0" xfId="0" applyAlignment="1">
      <alignment vertical="center" wrapText="1"/>
    </xf>
    <xf numFmtId="0" fontId="0" fillId="0" borderId="0" xfId="0" applyNumberFormat="1" applyFont="1" applyFill="1" applyBorder="1"/>
    <xf numFmtId="0" fontId="4" fillId="3" borderId="2" xfId="2" applyNumberFormat="1" applyBorder="1"/>
    <xf numFmtId="0" fontId="4" fillId="3" borderId="0" xfId="2"/>
    <xf numFmtId="0" fontId="4" fillId="3" borderId="0" xfId="2" applyBorder="1"/>
    <xf numFmtId="2" fontId="0" fillId="0" borderId="0" xfId="0" applyNumberFormat="1" applyFont="1"/>
    <xf numFmtId="0" fontId="6" fillId="4" borderId="1" xfId="3" applyBorder="1"/>
    <xf numFmtId="0" fontId="5" fillId="5" borderId="0" xfId="4"/>
    <xf numFmtId="0" fontId="6" fillId="4" borderId="0" xfId="3"/>
    <xf numFmtId="0" fontId="5" fillId="6" borderId="0" xfId="5"/>
    <xf numFmtId="0" fontId="5" fillId="6" borderId="2" xfId="5" applyNumberFormat="1" applyBorder="1"/>
    <xf numFmtId="0" fontId="5" fillId="7" borderId="0" xfId="6"/>
    <xf numFmtId="0" fontId="5" fillId="7" borderId="2" xfId="6" applyNumberFormat="1" applyBorder="1"/>
    <xf numFmtId="0" fontId="5" fillId="8" borderId="0" xfId="7"/>
    <xf numFmtId="0" fontId="5" fillId="8" borderId="2" xfId="7" applyNumberFormat="1" applyBorder="1"/>
  </cellXfs>
  <cellStyles count="8">
    <cellStyle name="20 % - Akzent2" xfId="5" builtinId="34"/>
    <cellStyle name="40 % - Akzent1" xfId="4" builtinId="31"/>
    <cellStyle name="40 % - Akzent3" xfId="6" builtinId="39"/>
    <cellStyle name="40 % - Akzent4" xfId="7" builtinId="43"/>
    <cellStyle name="Akzent1" xfId="3" builtinId="29"/>
    <cellStyle name="Gut" xfId="2" builtinId="26"/>
    <cellStyle name="Link" xfId="1" builtinId="8"/>
    <cellStyle name="Standard" xfId="0" builtinId="0"/>
  </cellStyles>
  <dxfs count="6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560609</xdr:colOff>
      <xdr:row>41</xdr:row>
      <xdr:rowOff>103786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23809" cy="79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33</xdr:col>
      <xdr:colOff>200595</xdr:colOff>
      <xdr:row>39</xdr:row>
      <xdr:rowOff>18119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32929" y="0"/>
          <a:ext cx="6323809" cy="74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258536</xdr:colOff>
      <xdr:row>37</xdr:row>
      <xdr:rowOff>108858</xdr:rowOff>
    </xdr:from>
    <xdr:to>
      <xdr:col>33</xdr:col>
      <xdr:colOff>192465</xdr:colOff>
      <xdr:row>66</xdr:row>
      <xdr:rowOff>22453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91465" y="7157358"/>
          <a:ext cx="6057143" cy="54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65</xdr:row>
      <xdr:rowOff>95250</xdr:rowOff>
    </xdr:from>
    <xdr:to>
      <xdr:col>33</xdr:col>
      <xdr:colOff>166606</xdr:colOff>
      <xdr:row>100</xdr:row>
      <xdr:rowOff>151559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5" y="12477750"/>
          <a:ext cx="6085714" cy="67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100</xdr:row>
      <xdr:rowOff>68036</xdr:rowOff>
    </xdr:from>
    <xdr:to>
      <xdr:col>33</xdr:col>
      <xdr:colOff>185654</xdr:colOff>
      <xdr:row>136</xdr:row>
      <xdr:rowOff>181464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5" y="19118036"/>
          <a:ext cx="6104762" cy="6971428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136</xdr:row>
      <xdr:rowOff>122465</xdr:rowOff>
    </xdr:from>
    <xdr:to>
      <xdr:col>33</xdr:col>
      <xdr:colOff>166606</xdr:colOff>
      <xdr:row>171</xdr:row>
      <xdr:rowOff>131155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5" y="26030465"/>
          <a:ext cx="6085714" cy="6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627333</xdr:colOff>
      <xdr:row>39</xdr:row>
      <xdr:rowOff>113357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33333" cy="7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25</xdr:col>
      <xdr:colOff>751714</xdr:colOff>
      <xdr:row>37</xdr:row>
      <xdr:rowOff>18167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0"/>
          <a:ext cx="6085714" cy="70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3464</xdr:colOff>
      <xdr:row>36</xdr:row>
      <xdr:rowOff>86591</xdr:rowOff>
    </xdr:from>
    <xdr:to>
      <xdr:col>26</xdr:col>
      <xdr:colOff>21750</xdr:colOff>
      <xdr:row>73</xdr:row>
      <xdr:rowOff>38091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40100" y="6944591"/>
          <a:ext cx="6114286" cy="70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34637</xdr:colOff>
      <xdr:row>72</xdr:row>
      <xdr:rowOff>69273</xdr:rowOff>
    </xdr:from>
    <xdr:to>
      <xdr:col>26</xdr:col>
      <xdr:colOff>14827</xdr:colOff>
      <xdr:row>108</xdr:row>
      <xdr:rowOff>182701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1273" y="13785273"/>
          <a:ext cx="6076190" cy="6971428"/>
        </a:xfrm>
        <a:prstGeom prst="rect">
          <a:avLst/>
        </a:prstGeom>
      </xdr:spPr>
    </xdr:pic>
    <xdr:clientData/>
  </xdr:twoCellAnchor>
  <xdr:twoCellAnchor editAs="oneCell">
    <xdr:from>
      <xdr:col>18</xdr:col>
      <xdr:colOff>69274</xdr:colOff>
      <xdr:row>108</xdr:row>
      <xdr:rowOff>155864</xdr:rowOff>
    </xdr:from>
    <xdr:to>
      <xdr:col>26</xdr:col>
      <xdr:colOff>20893</xdr:colOff>
      <xdr:row>110</xdr:row>
      <xdr:rowOff>155816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10" y="20729864"/>
          <a:ext cx="6047619" cy="3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4AAF465-4309-483D-9618-875177520D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13BD711-01A0-48AF-9714-CD6D7CBADAD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2872A-138C-4284-AF40-6B0F58851B3A}" name="kirchhellen__2" displayName="kirchhellen__2" ref="A1:F21" tableType="queryTable" totalsRowShown="0">
  <autoFilter ref="A1:F21" xr:uid="{EDB2872A-138C-4284-AF40-6B0F58851B3A}"/>
  <tableColumns count="6">
    <tableColumn id="1" xr3:uid="{D5ACF5F3-02A2-4E41-B58F-1333CB4C0980}" uniqueName="1" name="Column1" queryTableFieldId="1"/>
    <tableColumn id="2" xr3:uid="{4201AA85-F1C2-401D-852F-0A11C84FDACD}" uniqueName="2" name="Column2" queryTableFieldId="2"/>
    <tableColumn id="3" xr3:uid="{2A688F4C-D6D3-4ADA-B375-A500A2B8C712}" uniqueName="3" name="Column3" queryTableFieldId="3" dataDxfId="5"/>
    <tableColumn id="4" xr3:uid="{0C7C3CF0-D953-474D-83F5-EFE7B33E95B4}" uniqueName="4" name="Column4" queryTableFieldId="4" dataDxfId="4"/>
    <tableColumn id="5" xr3:uid="{38C68AFF-85F2-4463-8879-456BEB7150E4}" uniqueName="5" name="Column5" queryTableFieldId="5" dataDxfId="3"/>
    <tableColumn id="6" xr3:uid="{7D3A3379-69F8-4477-AB7E-70DDF5CEA57B}" uniqueName="6" name="Column6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BC74F-F30B-4290-91E6-EFDA8F036049}" name="kirchhellen" displayName="kirchhellen" ref="A1:D36" tableType="queryTable" totalsRowShown="0">
  <autoFilter ref="A1:D36" xr:uid="{1E9BC74F-F30B-4290-91E6-EFDA8F036049}"/>
  <tableColumns count="4">
    <tableColumn id="1" xr3:uid="{8B53CB72-188C-453A-9954-CE55A1E19208}" uniqueName="1" name="Column1" queryTableFieldId="1"/>
    <tableColumn id="2" xr3:uid="{577F234E-7F22-48CA-85C1-09A2B8151EAA}" uniqueName="2" name="Column2" queryTableFieldId="2"/>
    <tableColumn id="3" xr3:uid="{C6B52D8E-442F-4E0D-BCCD-907FA5F56081}" uniqueName="3" name="Column3" queryTableFieldId="3" dataDxfId="1"/>
    <tableColumn id="4" xr3:uid="{DE437746-BDA8-416F-8B1B-ACC7CDAF3C8B}" uniqueName="4" name="Spalte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hrungen.nrw.de/bohrungen.html?lang=de" TargetMode="External"/><Relationship Id="rId2" Type="http://schemas.openxmlformats.org/officeDocument/2006/relationships/hyperlink" Target="https://boreholemap.bgr.de/" TargetMode="External"/><Relationship Id="rId1" Type="http://schemas.openxmlformats.org/officeDocument/2006/relationships/hyperlink" Target="https://www.bgr.bund.de/DE/Themen/Geodatenmanagement/Bohrpunktkarte-Deutschland/bohrpunktkarte-deutschland_nod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ms.fu-berlin.de/geo/fb/e-learning/petrograph/tabellen/gesteinsdichte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zoomScale="205" zoomScaleNormal="205"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26</v>
      </c>
    </row>
    <row r="3" spans="1:1" x14ac:dyDescent="0.25">
      <c r="A3" s="1" t="s">
        <v>27</v>
      </c>
    </row>
    <row r="5" spans="1:1" x14ac:dyDescent="0.25">
      <c r="A5" t="s">
        <v>28</v>
      </c>
    </row>
    <row r="6" spans="1:1" x14ac:dyDescent="0.25">
      <c r="A6" s="1" t="s">
        <v>29</v>
      </c>
    </row>
    <row r="8" spans="1:1" x14ac:dyDescent="0.25">
      <c r="A8" t="s">
        <v>30</v>
      </c>
    </row>
    <row r="9" spans="1:1" x14ac:dyDescent="0.25">
      <c r="A9" s="1" t="s">
        <v>31</v>
      </c>
    </row>
  </sheetData>
  <hyperlinks>
    <hyperlink ref="A3" r:id="rId1" display="https://www.bgr.bund.de/DE/Themen/Geodatenmanagement/Bohrpunktkarte-Deutschland/bohrpunktkarte-deutschland_node.html" xr:uid="{00000000-0004-0000-0000-000000000000}"/>
    <hyperlink ref="A6" r:id="rId2" xr:uid="{00000000-0004-0000-0000-000001000000}"/>
    <hyperlink ref="A9" r:id="rId3" xr:uid="{00000000-0004-0000-0000-000002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1:V14"/>
  <sheetViews>
    <sheetView zoomScale="70" zoomScaleNormal="70" workbookViewId="0">
      <selection activeCell="I52" sqref="I52"/>
    </sheetView>
  </sheetViews>
  <sheetFormatPr baseColWidth="10" defaultColWidth="9.140625" defaultRowHeight="15" x14ac:dyDescent="0.25"/>
  <cols>
    <col min="21" max="21" width="25.42578125" bestFit="1" customWidth="1"/>
    <col min="22" max="22" width="59.5703125" bestFit="1" customWidth="1"/>
  </cols>
  <sheetData>
    <row r="1" spans="21:22" x14ac:dyDescent="0.25">
      <c r="U1" t="s">
        <v>0</v>
      </c>
      <c r="V1" t="s">
        <v>1</v>
      </c>
    </row>
    <row r="2" spans="21:22" x14ac:dyDescent="0.25">
      <c r="U2" t="s">
        <v>2</v>
      </c>
    </row>
    <row r="3" spans="21:22" x14ac:dyDescent="0.25">
      <c r="U3" t="s">
        <v>3</v>
      </c>
      <c r="V3" t="s">
        <v>4</v>
      </c>
    </row>
    <row r="4" spans="21:22" x14ac:dyDescent="0.25">
      <c r="U4" t="s">
        <v>5</v>
      </c>
      <c r="V4" t="s">
        <v>6</v>
      </c>
    </row>
    <row r="5" spans="21:22" x14ac:dyDescent="0.25">
      <c r="U5" t="s">
        <v>7</v>
      </c>
      <c r="V5">
        <v>59.7</v>
      </c>
    </row>
    <row r="6" spans="21:22" x14ac:dyDescent="0.25">
      <c r="U6" t="s">
        <v>8</v>
      </c>
      <c r="V6" t="s">
        <v>9</v>
      </c>
    </row>
    <row r="7" spans="21:22" x14ac:dyDescent="0.25">
      <c r="U7" t="s">
        <v>10</v>
      </c>
    </row>
    <row r="8" spans="21:22" x14ac:dyDescent="0.25">
      <c r="U8" t="s">
        <v>11</v>
      </c>
      <c r="V8">
        <v>1204</v>
      </c>
    </row>
    <row r="9" spans="21:22" x14ac:dyDescent="0.25">
      <c r="U9" t="s">
        <v>12</v>
      </c>
      <c r="V9" t="s">
        <v>13</v>
      </c>
    </row>
    <row r="10" spans="21:22" x14ac:dyDescent="0.25">
      <c r="U10" t="s">
        <v>14</v>
      </c>
      <c r="V10" t="s">
        <v>15</v>
      </c>
    </row>
    <row r="11" spans="21:22" x14ac:dyDescent="0.25">
      <c r="U11" t="s">
        <v>16</v>
      </c>
      <c r="V11" t="s">
        <v>17</v>
      </c>
    </row>
    <row r="12" spans="21:22" x14ac:dyDescent="0.25">
      <c r="U12" t="s">
        <v>18</v>
      </c>
      <c r="V12" t="s">
        <v>19</v>
      </c>
    </row>
    <row r="13" spans="21:22" x14ac:dyDescent="0.25">
      <c r="U13" t="s">
        <v>20</v>
      </c>
    </row>
    <row r="14" spans="21:22" x14ac:dyDescent="0.25">
      <c r="U14" t="s">
        <v>21</v>
      </c>
      <c r="V14" t="s">
        <v>22</v>
      </c>
    </row>
  </sheetData>
  <hyperlinks>
    <hyperlink ref="V4" r:id="rId1" display="http://spatialreference.org/ref/epsg/etrs89-utm-zone-32n/" xr:uid="{00000000-0004-0000-0100-000000000000}"/>
    <hyperlink ref="V14" r:id="rId2" display="http://www.gd.nrw.de/pr_shop_informationssysteme_dabo.htm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:Q14"/>
  <sheetViews>
    <sheetView zoomScale="55" zoomScaleNormal="55" workbookViewId="0">
      <selection activeCell="K120" sqref="K119:K120"/>
    </sheetView>
  </sheetViews>
  <sheetFormatPr baseColWidth="10" defaultRowHeight="15" x14ac:dyDescent="0.25"/>
  <cols>
    <col min="16" max="16" width="23.85546875" bestFit="1" customWidth="1"/>
    <col min="17" max="17" width="33.85546875" bestFit="1" customWidth="1"/>
  </cols>
  <sheetData>
    <row r="1" spans="16:17" x14ac:dyDescent="0.25">
      <c r="P1" t="s">
        <v>0</v>
      </c>
      <c r="Q1" t="s">
        <v>23</v>
      </c>
    </row>
    <row r="2" spans="16:17" x14ac:dyDescent="0.25">
      <c r="P2" t="s">
        <v>2</v>
      </c>
    </row>
    <row r="3" spans="16:17" x14ac:dyDescent="0.25">
      <c r="P3" t="s">
        <v>3</v>
      </c>
      <c r="Q3" t="s">
        <v>24</v>
      </c>
    </row>
    <row r="4" spans="16:17" x14ac:dyDescent="0.25">
      <c r="P4" t="s">
        <v>5</v>
      </c>
      <c r="Q4" t="s">
        <v>25</v>
      </c>
    </row>
    <row r="5" spans="16:17" x14ac:dyDescent="0.25">
      <c r="P5" t="s">
        <v>7</v>
      </c>
      <c r="Q5">
        <v>63.9</v>
      </c>
    </row>
    <row r="6" spans="16:17" x14ac:dyDescent="0.25">
      <c r="P6" t="s">
        <v>8</v>
      </c>
      <c r="Q6" t="s">
        <v>9</v>
      </c>
    </row>
    <row r="7" spans="16:17" x14ac:dyDescent="0.25">
      <c r="P7" t="s">
        <v>10</v>
      </c>
    </row>
    <row r="8" spans="16:17" x14ac:dyDescent="0.25">
      <c r="P8" t="s">
        <v>11</v>
      </c>
      <c r="Q8">
        <v>1259</v>
      </c>
    </row>
    <row r="9" spans="16:17" x14ac:dyDescent="0.25">
      <c r="P9" t="s">
        <v>12</v>
      </c>
      <c r="Q9" t="s">
        <v>13</v>
      </c>
    </row>
    <row r="10" spans="16:17" x14ac:dyDescent="0.25">
      <c r="P10" t="s">
        <v>14</v>
      </c>
      <c r="Q10" t="s">
        <v>15</v>
      </c>
    </row>
    <row r="11" spans="16:17" x14ac:dyDescent="0.25">
      <c r="P11" t="s">
        <v>16</v>
      </c>
      <c r="Q11" t="s">
        <v>17</v>
      </c>
    </row>
    <row r="12" spans="16:17" x14ac:dyDescent="0.25">
      <c r="P12" t="s">
        <v>18</v>
      </c>
      <c r="Q12" t="s">
        <v>19</v>
      </c>
    </row>
    <row r="13" spans="16:17" x14ac:dyDescent="0.25">
      <c r="P13" t="s">
        <v>20</v>
      </c>
    </row>
    <row r="14" spans="16:17" x14ac:dyDescent="0.25">
      <c r="P14" t="s">
        <v>21</v>
      </c>
      <c r="Q14" t="s">
        <v>22</v>
      </c>
    </row>
  </sheetData>
  <hyperlinks>
    <hyperlink ref="Q4" r:id="rId1" display="http://spatialreference.org/ref/epsg/etrs89-utm-zone-32n/" xr:uid="{00000000-0004-0000-0200-000000000000}"/>
    <hyperlink ref="Q14" r:id="rId2" display="http://www.gd.nrw.de/pr_shop_informationssysteme_dabo.htm" xr:uid="{00000000-0004-0000-0200-000001000000}"/>
  </hyperlinks>
  <pageMargins left="0.7" right="0.7" top="0.78740157499999996" bottom="0.78740157499999996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1330-1F7F-426C-83FE-DFCD38935597}">
  <dimension ref="A1:F21"/>
  <sheetViews>
    <sheetView workbookViewId="0">
      <selection activeCell="A2" sqref="A2:C21"/>
    </sheetView>
  </sheetViews>
  <sheetFormatPr baseColWidth="10" defaultRowHeight="15" x14ac:dyDescent="0.25"/>
  <cols>
    <col min="1" max="2" width="11.140625" bestFit="1" customWidth="1"/>
    <col min="3" max="3" width="45" bestFit="1" customWidth="1"/>
    <col min="4" max="4" width="30" customWidth="1"/>
    <col min="5" max="5" width="22.28515625" customWidth="1"/>
    <col min="6" max="6" width="26.42578125" customWidth="1"/>
  </cols>
  <sheetData>
    <row r="1" spans="1:6" x14ac:dyDescent="0.25">
      <c r="A1" t="s">
        <v>56</v>
      </c>
      <c r="B1" t="s">
        <v>58</v>
      </c>
      <c r="C1" t="s">
        <v>59</v>
      </c>
      <c r="D1" t="s">
        <v>84</v>
      </c>
      <c r="E1" t="s">
        <v>85</v>
      </c>
      <c r="F1" t="s">
        <v>86</v>
      </c>
    </row>
    <row r="2" spans="1:6" x14ac:dyDescent="0.25">
      <c r="A2">
        <v>2</v>
      </c>
      <c r="B2">
        <v>2</v>
      </c>
      <c r="C2" s="3" t="s">
        <v>87</v>
      </c>
      <c r="D2" s="3" t="s">
        <v>88</v>
      </c>
      <c r="E2" s="3" t="s">
        <v>88</v>
      </c>
      <c r="F2" s="3" t="s">
        <v>88</v>
      </c>
    </row>
    <row r="3" spans="1:6" x14ac:dyDescent="0.25">
      <c r="A3">
        <v>24.5</v>
      </c>
      <c r="B3">
        <v>22.5</v>
      </c>
      <c r="C3" s="3" t="s">
        <v>89</v>
      </c>
      <c r="D3" s="3" t="s">
        <v>88</v>
      </c>
      <c r="E3" s="3" t="s">
        <v>88</v>
      </c>
      <c r="F3" s="3" t="s">
        <v>88</v>
      </c>
    </row>
    <row r="4" spans="1:6" x14ac:dyDescent="0.25">
      <c r="A4">
        <v>32.200000000000003</v>
      </c>
      <c r="B4">
        <v>7.7</v>
      </c>
      <c r="C4" s="3" t="s">
        <v>90</v>
      </c>
      <c r="D4" s="3" t="s">
        <v>88</v>
      </c>
      <c r="E4" s="3" t="s">
        <v>88</v>
      </c>
      <c r="F4" s="3" t="s">
        <v>88</v>
      </c>
    </row>
    <row r="5" spans="1:6" x14ac:dyDescent="0.25">
      <c r="A5">
        <v>48.8</v>
      </c>
      <c r="B5">
        <v>16.600000000000001</v>
      </c>
      <c r="C5" s="3" t="s">
        <v>89</v>
      </c>
      <c r="D5" s="3" t="s">
        <v>88</v>
      </c>
      <c r="E5" s="3" t="s">
        <v>88</v>
      </c>
      <c r="F5" s="3" t="s">
        <v>88</v>
      </c>
    </row>
    <row r="6" spans="1:6" x14ac:dyDescent="0.25">
      <c r="A6">
        <v>59.2</v>
      </c>
      <c r="B6">
        <v>10.4</v>
      </c>
      <c r="C6" s="3" t="s">
        <v>91</v>
      </c>
      <c r="D6" s="3" t="s">
        <v>88</v>
      </c>
      <c r="E6" s="3" t="s">
        <v>88</v>
      </c>
      <c r="F6" s="3" t="s">
        <v>88</v>
      </c>
    </row>
    <row r="7" spans="1:6" x14ac:dyDescent="0.25">
      <c r="A7">
        <v>175</v>
      </c>
      <c r="B7">
        <v>115.8</v>
      </c>
      <c r="C7" s="3" t="s">
        <v>92</v>
      </c>
      <c r="D7" s="3" t="s">
        <v>88</v>
      </c>
      <c r="E7" s="3" t="s">
        <v>88</v>
      </c>
      <c r="F7" s="3" t="s">
        <v>88</v>
      </c>
    </row>
    <row r="8" spans="1:6" x14ac:dyDescent="0.25">
      <c r="A8">
        <v>288.8</v>
      </c>
      <c r="B8">
        <v>113.8</v>
      </c>
      <c r="C8" s="3" t="s">
        <v>93</v>
      </c>
      <c r="D8" s="3" t="s">
        <v>88</v>
      </c>
      <c r="E8" s="3" t="s">
        <v>88</v>
      </c>
      <c r="F8" s="3" t="s">
        <v>88</v>
      </c>
    </row>
    <row r="9" spans="1:6" x14ac:dyDescent="0.25">
      <c r="A9">
        <v>362</v>
      </c>
      <c r="B9">
        <v>73.2</v>
      </c>
      <c r="C9" s="3" t="s">
        <v>94</v>
      </c>
      <c r="D9" s="3" t="s">
        <v>88</v>
      </c>
      <c r="E9" s="3" t="s">
        <v>88</v>
      </c>
      <c r="F9" s="3" t="s">
        <v>88</v>
      </c>
    </row>
    <row r="10" spans="1:6" x14ac:dyDescent="0.25">
      <c r="A10">
        <v>371</v>
      </c>
      <c r="B10">
        <v>9</v>
      </c>
      <c r="C10" s="3" t="s">
        <v>95</v>
      </c>
      <c r="D10" s="3" t="s">
        <v>88</v>
      </c>
      <c r="E10" s="3" t="s">
        <v>88</v>
      </c>
      <c r="F10" s="3" t="s">
        <v>88</v>
      </c>
    </row>
    <row r="11" spans="1:6" x14ac:dyDescent="0.25">
      <c r="A11">
        <v>397.6</v>
      </c>
      <c r="B11">
        <v>26.6</v>
      </c>
      <c r="C11" s="3" t="s">
        <v>96</v>
      </c>
      <c r="D11" s="3" t="s">
        <v>88</v>
      </c>
      <c r="E11" s="3" t="s">
        <v>88</v>
      </c>
      <c r="F11" s="3" t="s">
        <v>88</v>
      </c>
    </row>
    <row r="12" spans="1:6" x14ac:dyDescent="0.25">
      <c r="A12">
        <v>398.4</v>
      </c>
      <c r="B12">
        <v>0.8</v>
      </c>
      <c r="C12" s="3" t="s">
        <v>97</v>
      </c>
      <c r="D12" s="3" t="s">
        <v>88</v>
      </c>
      <c r="E12" s="3" t="s">
        <v>88</v>
      </c>
      <c r="F12" s="3" t="s">
        <v>88</v>
      </c>
    </row>
    <row r="13" spans="1:6" x14ac:dyDescent="0.25">
      <c r="A13">
        <v>419.5</v>
      </c>
      <c r="B13">
        <v>21.1</v>
      </c>
      <c r="C13" s="3" t="s">
        <v>98</v>
      </c>
      <c r="D13" s="3" t="s">
        <v>88</v>
      </c>
      <c r="E13" s="3" t="s">
        <v>88</v>
      </c>
      <c r="F13" s="3" t="s">
        <v>88</v>
      </c>
    </row>
    <row r="14" spans="1:6" x14ac:dyDescent="0.25">
      <c r="A14">
        <v>511.4</v>
      </c>
      <c r="B14">
        <v>91.9</v>
      </c>
      <c r="C14" s="3" t="s">
        <v>99</v>
      </c>
      <c r="D14" s="3" t="s">
        <v>88</v>
      </c>
      <c r="E14" s="3" t="s">
        <v>88</v>
      </c>
      <c r="F14" s="3" t="s">
        <v>88</v>
      </c>
    </row>
    <row r="15" spans="1:6" x14ac:dyDescent="0.25">
      <c r="A15">
        <v>512.95000000000005</v>
      </c>
      <c r="B15">
        <v>1.55</v>
      </c>
      <c r="C15" s="3" t="s">
        <v>43</v>
      </c>
      <c r="D15" s="3" t="s">
        <v>88</v>
      </c>
      <c r="E15" s="3" t="s">
        <v>88</v>
      </c>
      <c r="F15" s="3" t="s">
        <v>88</v>
      </c>
    </row>
    <row r="16" spans="1:6" x14ac:dyDescent="0.25">
      <c r="A16">
        <v>517.07000000000005</v>
      </c>
      <c r="B16">
        <v>4.12</v>
      </c>
      <c r="C16" s="3" t="s">
        <v>100</v>
      </c>
      <c r="D16" s="3" t="s">
        <v>88</v>
      </c>
      <c r="E16" s="3" t="s">
        <v>88</v>
      </c>
      <c r="F16" s="3" t="s">
        <v>88</v>
      </c>
    </row>
    <row r="17" spans="1:6" x14ac:dyDescent="0.25">
      <c r="A17">
        <v>667.44</v>
      </c>
      <c r="B17">
        <v>150.37</v>
      </c>
      <c r="C17" s="3" t="s">
        <v>57</v>
      </c>
      <c r="D17" s="3" t="s">
        <v>101</v>
      </c>
      <c r="E17" s="3" t="s">
        <v>102</v>
      </c>
      <c r="F17" s="3" t="s">
        <v>88</v>
      </c>
    </row>
    <row r="18" spans="1:6" x14ac:dyDescent="0.25">
      <c r="A18">
        <v>757.93</v>
      </c>
      <c r="B18">
        <v>90.49</v>
      </c>
      <c r="C18" s="3" t="s">
        <v>103</v>
      </c>
      <c r="D18" s="3" t="s">
        <v>104</v>
      </c>
      <c r="E18" s="3" t="s">
        <v>105</v>
      </c>
      <c r="F18" s="3" t="s">
        <v>88</v>
      </c>
    </row>
    <row r="19" spans="1:6" x14ac:dyDescent="0.25">
      <c r="A19">
        <v>965.3</v>
      </c>
      <c r="B19">
        <v>207.37</v>
      </c>
      <c r="C19" s="3" t="s">
        <v>103</v>
      </c>
      <c r="D19" s="3" t="s">
        <v>106</v>
      </c>
      <c r="E19" s="3" t="s">
        <v>107</v>
      </c>
      <c r="F19" s="3" t="s">
        <v>88</v>
      </c>
    </row>
    <row r="20" spans="1:6" x14ac:dyDescent="0.25">
      <c r="A20">
        <v>1151.76</v>
      </c>
      <c r="B20">
        <v>186.46</v>
      </c>
      <c r="C20" s="3" t="s">
        <v>103</v>
      </c>
      <c r="D20" s="3" t="s">
        <v>101</v>
      </c>
      <c r="E20" s="3" t="s">
        <v>108</v>
      </c>
      <c r="F20" s="3" t="s">
        <v>88</v>
      </c>
    </row>
    <row r="21" spans="1:6" x14ac:dyDescent="0.25">
      <c r="A21">
        <v>1259</v>
      </c>
      <c r="B21">
        <v>107.24</v>
      </c>
      <c r="C21" s="3" t="s">
        <v>103</v>
      </c>
      <c r="D21" s="3" t="s">
        <v>109</v>
      </c>
      <c r="E21" s="3" t="s">
        <v>110</v>
      </c>
      <c r="F21" s="3" t="s">
        <v>111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C973-8D90-4AED-A1F5-9BF397F0D07A}">
  <dimension ref="A1:Q55"/>
  <sheetViews>
    <sheetView tabSelected="1" topLeftCell="A28" workbookViewId="0">
      <selection activeCell="C51" sqref="C51:C53"/>
    </sheetView>
  </sheetViews>
  <sheetFormatPr baseColWidth="10" defaultRowHeight="15" x14ac:dyDescent="0.25"/>
  <cols>
    <col min="1" max="3" width="16.7109375" customWidth="1"/>
    <col min="5" max="5" width="16.7109375" customWidth="1"/>
    <col min="6" max="6" width="53.7109375" customWidth="1"/>
    <col min="8" max="8" width="24.140625" customWidth="1"/>
    <col min="9" max="9" width="39.85546875" customWidth="1"/>
    <col min="10" max="10" width="10.140625" customWidth="1"/>
    <col min="14" max="14" width="25.7109375" customWidth="1"/>
  </cols>
  <sheetData>
    <row r="1" spans="1:16" x14ac:dyDescent="0.25">
      <c r="A1" s="4" t="s">
        <v>77</v>
      </c>
      <c r="B1" s="9" t="s">
        <v>113</v>
      </c>
      <c r="C1" s="5" t="s">
        <v>81</v>
      </c>
      <c r="D1" s="16" t="s">
        <v>114</v>
      </c>
      <c r="E1" s="10" t="s">
        <v>78</v>
      </c>
      <c r="F1" s="16" t="s">
        <v>83</v>
      </c>
      <c r="I1" s="16" t="s">
        <v>112</v>
      </c>
      <c r="J1" s="16" t="s">
        <v>116</v>
      </c>
      <c r="K1" s="10" t="s">
        <v>117</v>
      </c>
      <c r="L1" s="16" t="s">
        <v>115</v>
      </c>
      <c r="P1" t="s">
        <v>45</v>
      </c>
    </row>
    <row r="2" spans="1:16" x14ac:dyDescent="0.25">
      <c r="A2" s="4">
        <v>2</v>
      </c>
      <c r="B2">
        <f>(A2-C2/2)*(-100)</f>
        <v>-100</v>
      </c>
      <c r="C2" s="5">
        <v>2</v>
      </c>
      <c r="D2">
        <f>C2*100</f>
        <v>200</v>
      </c>
      <c r="E2">
        <f>L3</f>
        <v>1.45</v>
      </c>
      <c r="F2" s="9" t="s">
        <v>87</v>
      </c>
      <c r="P2" t="s">
        <v>46</v>
      </c>
    </row>
    <row r="3" spans="1:16" x14ac:dyDescent="0.25">
      <c r="A3" s="6">
        <v>24.5</v>
      </c>
      <c r="B3">
        <f t="shared" ref="B3:B21" si="0">(A3-C3/2)*(-100)</f>
        <v>-1325</v>
      </c>
      <c r="C3" s="7">
        <v>22.5</v>
      </c>
      <c r="D3">
        <f t="shared" ref="D3:D21" si="1">C3*100</f>
        <v>2250</v>
      </c>
      <c r="E3">
        <f>L3</f>
        <v>1.45</v>
      </c>
      <c r="F3" s="11" t="s">
        <v>89</v>
      </c>
      <c r="I3" s="9" t="s">
        <v>87</v>
      </c>
      <c r="J3">
        <v>1.43</v>
      </c>
      <c r="K3">
        <v>1.47</v>
      </c>
      <c r="L3">
        <f t="shared" ref="L3" si="2">AVERAGE(J3:K3)</f>
        <v>1.45</v>
      </c>
      <c r="P3" t="s">
        <v>47</v>
      </c>
    </row>
    <row r="4" spans="1:16" x14ac:dyDescent="0.25">
      <c r="A4" s="4">
        <v>32.200000000000003</v>
      </c>
      <c r="B4">
        <f t="shared" si="0"/>
        <v>-2835</v>
      </c>
      <c r="C4" s="5">
        <v>7.7</v>
      </c>
      <c r="D4">
        <f t="shared" si="1"/>
        <v>770</v>
      </c>
      <c r="E4">
        <f>L7</f>
        <v>1.8699999999999999</v>
      </c>
      <c r="F4" s="9" t="s">
        <v>127</v>
      </c>
      <c r="I4" s="11" t="s">
        <v>89</v>
      </c>
    </row>
    <row r="5" spans="1:16" x14ac:dyDescent="0.25">
      <c r="A5" s="6">
        <v>48.8</v>
      </c>
      <c r="B5">
        <f t="shared" si="0"/>
        <v>-4050</v>
      </c>
      <c r="C5" s="7">
        <v>16.600000000000001</v>
      </c>
      <c r="D5">
        <f t="shared" si="1"/>
        <v>1660.0000000000002</v>
      </c>
      <c r="E5">
        <f>L3</f>
        <v>1.45</v>
      </c>
      <c r="F5" s="11" t="s">
        <v>89</v>
      </c>
      <c r="I5" t="s">
        <v>137</v>
      </c>
      <c r="P5" t="s">
        <v>67</v>
      </c>
    </row>
    <row r="6" spans="1:16" x14ac:dyDescent="0.25">
      <c r="A6" s="4">
        <v>59.2</v>
      </c>
      <c r="B6">
        <f t="shared" si="0"/>
        <v>-5400</v>
      </c>
      <c r="C6" s="5">
        <v>10.4</v>
      </c>
      <c r="D6">
        <f t="shared" si="1"/>
        <v>1040</v>
      </c>
      <c r="E6">
        <f>L7</f>
        <v>1.8699999999999999</v>
      </c>
      <c r="F6" s="9" t="s">
        <v>127</v>
      </c>
      <c r="P6" s="2" t="s">
        <v>75</v>
      </c>
    </row>
    <row r="7" spans="1:16" x14ac:dyDescent="0.25">
      <c r="A7" s="6">
        <v>175</v>
      </c>
      <c r="B7">
        <f t="shared" si="0"/>
        <v>-11710</v>
      </c>
      <c r="C7" s="7">
        <v>115.8</v>
      </c>
      <c r="D7">
        <f t="shared" si="1"/>
        <v>11580</v>
      </c>
      <c r="E7">
        <f>L30</f>
        <v>2.4</v>
      </c>
      <c r="F7" s="11" t="s">
        <v>92</v>
      </c>
      <c r="I7" s="9" t="s">
        <v>127</v>
      </c>
      <c r="L7">
        <f>Q24</f>
        <v>1.8699999999999999</v>
      </c>
    </row>
    <row r="8" spans="1:16" x14ac:dyDescent="0.25">
      <c r="A8" s="4">
        <v>288.8</v>
      </c>
      <c r="B8">
        <f t="shared" si="0"/>
        <v>-23190</v>
      </c>
      <c r="C8" s="5">
        <v>113.8</v>
      </c>
      <c r="D8">
        <f t="shared" si="1"/>
        <v>11380</v>
      </c>
      <c r="E8">
        <f>$L7</f>
        <v>1.8699999999999999</v>
      </c>
      <c r="F8" s="9" t="s">
        <v>127</v>
      </c>
      <c r="I8" s="9" t="s">
        <v>128</v>
      </c>
      <c r="L8">
        <f>Q25</f>
        <v>2.0449999999999999</v>
      </c>
      <c r="P8" t="s">
        <v>48</v>
      </c>
    </row>
    <row r="9" spans="1:16" x14ac:dyDescent="0.25">
      <c r="A9" s="6">
        <v>362</v>
      </c>
      <c r="B9">
        <f t="shared" si="0"/>
        <v>-32539.999999999996</v>
      </c>
      <c r="C9" s="7">
        <v>73.2</v>
      </c>
      <c r="D9">
        <f t="shared" si="1"/>
        <v>7320</v>
      </c>
      <c r="E9">
        <f>L7</f>
        <v>1.8699999999999999</v>
      </c>
      <c r="F9" s="11" t="s">
        <v>127</v>
      </c>
      <c r="I9" s="9" t="s">
        <v>138</v>
      </c>
      <c r="P9" t="s">
        <v>49</v>
      </c>
    </row>
    <row r="10" spans="1:16" x14ac:dyDescent="0.25">
      <c r="A10" s="4">
        <v>371</v>
      </c>
      <c r="B10">
        <f t="shared" si="0"/>
        <v>-36650</v>
      </c>
      <c r="C10" s="5">
        <v>9</v>
      </c>
      <c r="D10">
        <f t="shared" si="1"/>
        <v>900</v>
      </c>
      <c r="E10">
        <f>L8</f>
        <v>2.0449999999999999</v>
      </c>
      <c r="F10" s="9" t="s">
        <v>128</v>
      </c>
      <c r="I10" s="11" t="s">
        <v>139</v>
      </c>
      <c r="P10" t="s">
        <v>70</v>
      </c>
    </row>
    <row r="11" spans="1:16" x14ac:dyDescent="0.25">
      <c r="A11" s="6">
        <v>397.6</v>
      </c>
      <c r="B11">
        <f t="shared" si="0"/>
        <v>-38430</v>
      </c>
      <c r="C11" s="7">
        <v>26.6</v>
      </c>
      <c r="D11">
        <f t="shared" si="1"/>
        <v>2660</v>
      </c>
      <c r="E11">
        <f>L13</f>
        <v>2.15</v>
      </c>
      <c r="F11" s="11" t="s">
        <v>96</v>
      </c>
    </row>
    <row r="12" spans="1:16" x14ac:dyDescent="0.25">
      <c r="A12" s="4">
        <v>398.4</v>
      </c>
      <c r="B12">
        <f t="shared" si="0"/>
        <v>-39800</v>
      </c>
      <c r="C12" s="5">
        <v>0.8</v>
      </c>
      <c r="D12">
        <f t="shared" si="1"/>
        <v>80</v>
      </c>
      <c r="E12">
        <f>L13</f>
        <v>2.15</v>
      </c>
      <c r="F12" s="9" t="s">
        <v>97</v>
      </c>
      <c r="I12" s="11" t="s">
        <v>96</v>
      </c>
      <c r="J12" s="17"/>
      <c r="K12" s="17"/>
      <c r="L12" s="17"/>
      <c r="P12" t="s">
        <v>50</v>
      </c>
    </row>
    <row r="13" spans="1:16" x14ac:dyDescent="0.25">
      <c r="A13" s="6">
        <v>419.5</v>
      </c>
      <c r="B13">
        <f t="shared" si="0"/>
        <v>-40895</v>
      </c>
      <c r="C13" s="7">
        <v>21.1</v>
      </c>
      <c r="D13">
        <f t="shared" si="1"/>
        <v>2110</v>
      </c>
      <c r="E13">
        <f>L16</f>
        <v>2.1</v>
      </c>
      <c r="F13" s="11" t="s">
        <v>98</v>
      </c>
      <c r="I13" s="9" t="s">
        <v>97</v>
      </c>
      <c r="J13" s="17">
        <v>1.55</v>
      </c>
      <c r="K13" s="17">
        <v>2.75</v>
      </c>
      <c r="L13">
        <f t="shared" ref="L13" si="3">AVERAGE(J13:K13)</f>
        <v>2.15</v>
      </c>
      <c r="P13" s="8" t="s">
        <v>72</v>
      </c>
    </row>
    <row r="14" spans="1:16" x14ac:dyDescent="0.25">
      <c r="A14" s="4">
        <v>511.4</v>
      </c>
      <c r="B14">
        <f t="shared" si="0"/>
        <v>-46545</v>
      </c>
      <c r="C14" s="5">
        <v>91.9</v>
      </c>
      <c r="D14">
        <f t="shared" si="1"/>
        <v>9190</v>
      </c>
      <c r="E14">
        <f>L19</f>
        <v>2.65</v>
      </c>
      <c r="F14" s="9" t="s">
        <v>99</v>
      </c>
      <c r="I14" s="18" t="s">
        <v>122</v>
      </c>
    </row>
    <row r="15" spans="1:16" x14ac:dyDescent="0.25">
      <c r="A15" s="6">
        <v>512.95000000000005</v>
      </c>
      <c r="B15">
        <f t="shared" si="0"/>
        <v>-51217.500000000007</v>
      </c>
      <c r="C15" s="7">
        <v>1.55</v>
      </c>
      <c r="D15">
        <f t="shared" si="1"/>
        <v>155</v>
      </c>
      <c r="E15">
        <f>L22</f>
        <v>1.7999999999999998</v>
      </c>
      <c r="F15" s="11" t="s">
        <v>43</v>
      </c>
      <c r="P15" t="s">
        <v>51</v>
      </c>
    </row>
    <row r="16" spans="1:16" x14ac:dyDescent="0.25">
      <c r="A16" s="4">
        <v>517.07000000000005</v>
      </c>
      <c r="B16">
        <f t="shared" si="0"/>
        <v>-51501.000000000007</v>
      </c>
      <c r="C16" s="5">
        <v>4.12</v>
      </c>
      <c r="D16">
        <f t="shared" si="1"/>
        <v>412</v>
      </c>
      <c r="E16">
        <f>L27</f>
        <v>2.4500000000000002</v>
      </c>
      <c r="F16" s="9" t="s">
        <v>100</v>
      </c>
      <c r="I16" s="11" t="s">
        <v>98</v>
      </c>
      <c r="J16" s="17">
        <v>1.2</v>
      </c>
      <c r="K16" s="17">
        <v>3</v>
      </c>
      <c r="L16">
        <f t="shared" ref="L16" si="4">AVERAGE(J16:K16)</f>
        <v>2.1</v>
      </c>
      <c r="P16" t="s">
        <v>52</v>
      </c>
    </row>
    <row r="17" spans="1:17" x14ac:dyDescent="0.25">
      <c r="A17" s="6">
        <v>667.44</v>
      </c>
      <c r="B17">
        <f t="shared" si="0"/>
        <v>-59225.500000000015</v>
      </c>
      <c r="C17" s="7">
        <v>150.37</v>
      </c>
      <c r="D17">
        <f t="shared" si="1"/>
        <v>15037</v>
      </c>
      <c r="E17">
        <f>L22</f>
        <v>1.7999999999999998</v>
      </c>
      <c r="F17" s="11" t="s">
        <v>57</v>
      </c>
      <c r="I17" s="17" t="s">
        <v>121</v>
      </c>
    </row>
    <row r="18" spans="1:17" x14ac:dyDescent="0.25">
      <c r="A18" s="4">
        <v>757.93</v>
      </c>
      <c r="B18">
        <f t="shared" si="0"/>
        <v>-71268.5</v>
      </c>
      <c r="C18" s="5">
        <v>90.49</v>
      </c>
      <c r="D18">
        <f t="shared" si="1"/>
        <v>9049</v>
      </c>
      <c r="E18">
        <f>L22</f>
        <v>1.7999999999999998</v>
      </c>
      <c r="F18" s="9" t="s">
        <v>103</v>
      </c>
      <c r="P18" t="s">
        <v>76</v>
      </c>
    </row>
    <row r="19" spans="1:17" x14ac:dyDescent="0.25">
      <c r="A19" s="6">
        <v>965.3</v>
      </c>
      <c r="B19">
        <f t="shared" si="0"/>
        <v>-86161.5</v>
      </c>
      <c r="C19" s="7">
        <v>207.37</v>
      </c>
      <c r="D19">
        <f t="shared" si="1"/>
        <v>20737</v>
      </c>
      <c r="E19">
        <f>L22</f>
        <v>1.7999999999999998</v>
      </c>
      <c r="F19" s="11" t="s">
        <v>103</v>
      </c>
      <c r="I19" s="9" t="s">
        <v>99</v>
      </c>
      <c r="J19" s="17">
        <v>2.4</v>
      </c>
      <c r="K19" s="17">
        <v>2.9</v>
      </c>
      <c r="L19">
        <f t="shared" ref="L19" si="5">AVERAGE(J19:K19)</f>
        <v>2.65</v>
      </c>
      <c r="P19" t="s">
        <v>53</v>
      </c>
    </row>
    <row r="20" spans="1:17" x14ac:dyDescent="0.25">
      <c r="A20" s="4">
        <v>1151.76</v>
      </c>
      <c r="B20">
        <f t="shared" si="0"/>
        <v>-105853</v>
      </c>
      <c r="C20" s="5">
        <v>186.46</v>
      </c>
      <c r="D20">
        <f t="shared" si="1"/>
        <v>18646</v>
      </c>
      <c r="E20">
        <f>L22</f>
        <v>1.7999999999999998</v>
      </c>
      <c r="F20" s="9" t="s">
        <v>103</v>
      </c>
      <c r="I20" t="s">
        <v>120</v>
      </c>
    </row>
    <row r="21" spans="1:17" x14ac:dyDescent="0.25">
      <c r="A21" s="6">
        <v>1259</v>
      </c>
      <c r="B21">
        <f t="shared" si="0"/>
        <v>-120538.00000000001</v>
      </c>
      <c r="C21" s="7">
        <v>107.24</v>
      </c>
      <c r="D21">
        <f t="shared" si="1"/>
        <v>10724</v>
      </c>
      <c r="E21">
        <f>L22</f>
        <v>1.7999999999999998</v>
      </c>
      <c r="F21" s="11" t="s">
        <v>103</v>
      </c>
      <c r="P21" t="s">
        <v>54</v>
      </c>
    </row>
    <row r="22" spans="1:17" x14ac:dyDescent="0.25">
      <c r="I22" s="11" t="s">
        <v>43</v>
      </c>
      <c r="J22" s="17">
        <v>1.3</v>
      </c>
      <c r="K22" s="17">
        <v>2.2999999999999998</v>
      </c>
      <c r="L22">
        <f>AVERAGE(J22:K22)</f>
        <v>1.7999999999999998</v>
      </c>
      <c r="P22" t="s">
        <v>55</v>
      </c>
    </row>
    <row r="23" spans="1:17" x14ac:dyDescent="0.25">
      <c r="I23" s="11" t="s">
        <v>57</v>
      </c>
      <c r="J23" s="17"/>
      <c r="K23" s="17"/>
    </row>
    <row r="24" spans="1:17" x14ac:dyDescent="0.25">
      <c r="A24" t="s">
        <v>140</v>
      </c>
      <c r="I24" s="9" t="s">
        <v>103</v>
      </c>
      <c r="J24" s="17"/>
      <c r="K24" s="17"/>
      <c r="O24" t="s">
        <v>129</v>
      </c>
      <c r="P24" t="s">
        <v>130</v>
      </c>
      <c r="Q24">
        <f>0.2*P29+0.8*P30</f>
        <v>1.8699999999999999</v>
      </c>
    </row>
    <row r="25" spans="1:17" x14ac:dyDescent="0.25">
      <c r="A25" s="4" t="s">
        <v>77</v>
      </c>
      <c r="B25" s="19" t="s">
        <v>113</v>
      </c>
      <c r="C25" s="5" t="s">
        <v>81</v>
      </c>
      <c r="D25" s="21" t="s">
        <v>114</v>
      </c>
      <c r="E25" s="10" t="s">
        <v>78</v>
      </c>
      <c r="F25" s="16" t="s">
        <v>83</v>
      </c>
      <c r="I25" t="s">
        <v>119</v>
      </c>
      <c r="O25" t="s">
        <v>131</v>
      </c>
      <c r="P25" t="s">
        <v>132</v>
      </c>
      <c r="Q25">
        <f>0.7*P29+0.3*P30</f>
        <v>2.0449999999999999</v>
      </c>
    </row>
    <row r="26" spans="1:17" x14ac:dyDescent="0.25">
      <c r="A26" s="4">
        <v>0</v>
      </c>
      <c r="B26" s="20"/>
      <c r="C26" s="7"/>
      <c r="D26" s="20"/>
      <c r="F26" s="9"/>
    </row>
    <row r="27" spans="1:17" ht="15" customHeight="1" x14ac:dyDescent="0.25">
      <c r="A27" s="6">
        <v>24.5</v>
      </c>
      <c r="B27" s="20">
        <f t="shared" ref="B27:B39" si="6">(A27-C27/2)*(-100)</f>
        <v>-1225</v>
      </c>
      <c r="C27" s="7">
        <f t="shared" ref="C27:C39" si="7">A27-A26</f>
        <v>24.5</v>
      </c>
      <c r="D27" s="20">
        <f t="shared" ref="D27:D39" si="8">C27*100</f>
        <v>2450</v>
      </c>
      <c r="E27" s="26">
        <f>L3</f>
        <v>1.45</v>
      </c>
      <c r="F27" s="27" t="s">
        <v>89</v>
      </c>
      <c r="G27">
        <v>2</v>
      </c>
      <c r="H27">
        <f>E27*C27</f>
        <v>35.524999999999999</v>
      </c>
      <c r="I27" s="9" t="s">
        <v>100</v>
      </c>
      <c r="J27" s="17">
        <v>2.2999999999999998</v>
      </c>
      <c r="K27" s="17">
        <v>2.6</v>
      </c>
      <c r="L27">
        <f t="shared" ref="L27" si="9">AVERAGE(J27:K27)</f>
        <v>2.4500000000000002</v>
      </c>
      <c r="O27" s="17" t="s">
        <v>135</v>
      </c>
      <c r="P27" s="17">
        <v>1.55</v>
      </c>
      <c r="Q27" s="17">
        <v>2.75</v>
      </c>
    </row>
    <row r="28" spans="1:17" ht="15" customHeight="1" x14ac:dyDescent="0.25">
      <c r="A28" s="4">
        <v>32.200000000000003</v>
      </c>
      <c r="B28" s="20">
        <f t="shared" si="6"/>
        <v>-2835</v>
      </c>
      <c r="C28" s="7">
        <f t="shared" si="7"/>
        <v>7.7000000000000028</v>
      </c>
      <c r="D28" s="20">
        <f t="shared" si="8"/>
        <v>770.00000000000023</v>
      </c>
      <c r="E28" s="28">
        <f>L7</f>
        <v>1.8699999999999999</v>
      </c>
      <c r="F28" s="29" t="s">
        <v>127</v>
      </c>
      <c r="G28">
        <v>3</v>
      </c>
      <c r="H28">
        <f t="shared" ref="H28:H39" si="10">E28*C28</f>
        <v>14.399000000000004</v>
      </c>
      <c r="I28" t="s">
        <v>126</v>
      </c>
      <c r="O28" s="17" t="s">
        <v>136</v>
      </c>
      <c r="P28" s="17">
        <v>1.3</v>
      </c>
      <c r="Q28" s="17">
        <v>2.2999999999999998</v>
      </c>
    </row>
    <row r="29" spans="1:17" x14ac:dyDescent="0.25">
      <c r="A29" s="6">
        <v>48.8</v>
      </c>
      <c r="B29" s="20">
        <f t="shared" si="6"/>
        <v>-4050</v>
      </c>
      <c r="C29" s="7">
        <f t="shared" si="7"/>
        <v>16.599999999999994</v>
      </c>
      <c r="D29" s="20">
        <f t="shared" si="8"/>
        <v>1659.9999999999995</v>
      </c>
      <c r="E29" s="26">
        <f>L3</f>
        <v>1.45</v>
      </c>
      <c r="F29" s="27" t="s">
        <v>89</v>
      </c>
      <c r="H29">
        <f t="shared" si="10"/>
        <v>24.06999999999999</v>
      </c>
      <c r="O29" t="s">
        <v>134</v>
      </c>
      <c r="P29">
        <f>AVERAGE(P27:Q27)</f>
        <v>2.15</v>
      </c>
    </row>
    <row r="30" spans="1:17" x14ac:dyDescent="0.25">
      <c r="A30" s="4">
        <v>59.2</v>
      </c>
      <c r="B30" s="20">
        <f t="shared" si="6"/>
        <v>-5400</v>
      </c>
      <c r="C30" s="7">
        <f t="shared" si="7"/>
        <v>10.400000000000006</v>
      </c>
      <c r="D30" s="20">
        <f t="shared" si="8"/>
        <v>1040.0000000000005</v>
      </c>
      <c r="E30" s="28">
        <f>L7</f>
        <v>1.8699999999999999</v>
      </c>
      <c r="F30" s="29" t="s">
        <v>127</v>
      </c>
      <c r="H30">
        <f t="shared" si="10"/>
        <v>19.448000000000011</v>
      </c>
      <c r="I30" s="11" t="s">
        <v>92</v>
      </c>
      <c r="J30" s="17">
        <v>2</v>
      </c>
      <c r="K30" s="17">
        <v>2.8</v>
      </c>
      <c r="L30">
        <f t="shared" ref="L30" si="11">AVERAGE(J30:K30)</f>
        <v>2.4</v>
      </c>
      <c r="O30" t="s">
        <v>133</v>
      </c>
      <c r="P30">
        <f>AVERAGE(P28:Q28)</f>
        <v>1.7999999999999998</v>
      </c>
    </row>
    <row r="31" spans="1:17" x14ac:dyDescent="0.25">
      <c r="A31" s="6">
        <v>175</v>
      </c>
      <c r="B31" s="20">
        <f t="shared" si="6"/>
        <v>-11710</v>
      </c>
      <c r="C31" s="7">
        <f t="shared" si="7"/>
        <v>115.8</v>
      </c>
      <c r="D31" s="20">
        <f t="shared" si="8"/>
        <v>11580</v>
      </c>
      <c r="E31">
        <f>L30</f>
        <v>2.4</v>
      </c>
      <c r="F31" s="11" t="s">
        <v>92</v>
      </c>
      <c r="G31">
        <v>1</v>
      </c>
      <c r="H31">
        <f t="shared" si="10"/>
        <v>277.91999999999996</v>
      </c>
      <c r="I31" t="s">
        <v>119</v>
      </c>
    </row>
    <row r="32" spans="1:17" x14ac:dyDescent="0.25">
      <c r="A32" s="6">
        <v>362</v>
      </c>
      <c r="B32" s="20">
        <f t="shared" si="6"/>
        <v>-26850</v>
      </c>
      <c r="C32" s="7">
        <f t="shared" si="7"/>
        <v>187</v>
      </c>
      <c r="D32" s="20">
        <f t="shared" si="8"/>
        <v>18700</v>
      </c>
      <c r="E32" s="28">
        <f>L7</f>
        <v>1.8699999999999999</v>
      </c>
      <c r="F32" s="29" t="s">
        <v>127</v>
      </c>
      <c r="H32">
        <f t="shared" si="10"/>
        <v>349.69</v>
      </c>
    </row>
    <row r="33" spans="1:9" x14ac:dyDescent="0.25">
      <c r="A33" s="4">
        <v>371</v>
      </c>
      <c r="B33" s="20">
        <f t="shared" si="6"/>
        <v>-36650</v>
      </c>
      <c r="C33" s="7">
        <f t="shared" si="7"/>
        <v>9</v>
      </c>
      <c r="D33" s="20">
        <f t="shared" si="8"/>
        <v>900</v>
      </c>
      <c r="E33">
        <f>L8</f>
        <v>2.0449999999999999</v>
      </c>
      <c r="F33" s="9" t="s">
        <v>128</v>
      </c>
      <c r="G33">
        <v>1</v>
      </c>
      <c r="H33">
        <f t="shared" si="10"/>
        <v>18.405000000000001</v>
      </c>
    </row>
    <row r="34" spans="1:9" x14ac:dyDescent="0.25">
      <c r="A34" s="4">
        <v>398.4</v>
      </c>
      <c r="B34" s="20">
        <f t="shared" si="6"/>
        <v>-38470</v>
      </c>
      <c r="C34" s="7">
        <f t="shared" si="7"/>
        <v>27.399999999999977</v>
      </c>
      <c r="D34" s="20">
        <f t="shared" si="8"/>
        <v>2739.9999999999977</v>
      </c>
      <c r="E34">
        <f>L13</f>
        <v>2.15</v>
      </c>
      <c r="F34" s="9" t="s">
        <v>97</v>
      </c>
      <c r="G34">
        <v>1</v>
      </c>
      <c r="H34">
        <f t="shared" si="10"/>
        <v>58.909999999999947</v>
      </c>
    </row>
    <row r="35" spans="1:9" x14ac:dyDescent="0.25">
      <c r="A35" s="6">
        <v>419.5</v>
      </c>
      <c r="B35" s="20">
        <f t="shared" si="6"/>
        <v>-40895</v>
      </c>
      <c r="C35" s="7">
        <f t="shared" si="7"/>
        <v>21.100000000000023</v>
      </c>
      <c r="D35" s="20">
        <f t="shared" si="8"/>
        <v>2110.0000000000023</v>
      </c>
      <c r="E35">
        <f>L16</f>
        <v>2.1</v>
      </c>
      <c r="F35" s="11" t="s">
        <v>98</v>
      </c>
      <c r="G35">
        <v>1</v>
      </c>
      <c r="H35">
        <f t="shared" si="10"/>
        <v>44.310000000000052</v>
      </c>
    </row>
    <row r="36" spans="1:9" x14ac:dyDescent="0.25">
      <c r="A36" s="24">
        <v>511.4</v>
      </c>
      <c r="B36" s="20">
        <f t="shared" si="6"/>
        <v>-46545</v>
      </c>
      <c r="C36" s="7">
        <f t="shared" si="7"/>
        <v>91.899999999999977</v>
      </c>
      <c r="D36" s="20">
        <f t="shared" si="8"/>
        <v>9189.9999999999982</v>
      </c>
      <c r="E36">
        <f>L19</f>
        <v>2.65</v>
      </c>
      <c r="F36" s="9" t="s">
        <v>99</v>
      </c>
      <c r="G36">
        <v>1</v>
      </c>
      <c r="H36">
        <f t="shared" si="10"/>
        <v>243.53499999999994</v>
      </c>
    </row>
    <row r="37" spans="1:9" x14ac:dyDescent="0.25">
      <c r="A37" s="23">
        <v>512.95000000000005</v>
      </c>
      <c r="B37" s="20">
        <f t="shared" si="6"/>
        <v>-51217.499999999993</v>
      </c>
      <c r="C37" s="7">
        <f t="shared" si="7"/>
        <v>1.5500000000000682</v>
      </c>
      <c r="D37" s="20">
        <f t="shared" si="8"/>
        <v>155.00000000000682</v>
      </c>
      <c r="E37" s="30">
        <f>L22</f>
        <v>1.7999999999999998</v>
      </c>
      <c r="F37" s="31" t="s">
        <v>43</v>
      </c>
      <c r="G37">
        <v>2</v>
      </c>
      <c r="H37">
        <f t="shared" si="10"/>
        <v>2.7900000000001226</v>
      </c>
      <c r="I37" s="1" t="s">
        <v>118</v>
      </c>
    </row>
    <row r="38" spans="1:9" x14ac:dyDescent="0.25">
      <c r="A38" s="23">
        <v>517.07000000000005</v>
      </c>
      <c r="B38" s="20">
        <f t="shared" si="6"/>
        <v>-51501</v>
      </c>
      <c r="C38" s="7">
        <f t="shared" si="7"/>
        <v>4.1200000000000045</v>
      </c>
      <c r="D38" s="20">
        <f t="shared" si="8"/>
        <v>412.00000000000045</v>
      </c>
      <c r="E38">
        <f>L27</f>
        <v>2.4500000000000002</v>
      </c>
      <c r="F38" s="9" t="s">
        <v>100</v>
      </c>
      <c r="G38">
        <v>1</v>
      </c>
      <c r="H38">
        <f t="shared" si="10"/>
        <v>10.094000000000012</v>
      </c>
    </row>
    <row r="39" spans="1:9" x14ac:dyDescent="0.25">
      <c r="A39" s="23">
        <v>1259</v>
      </c>
      <c r="B39" s="20">
        <f t="shared" si="6"/>
        <v>-88803.500000000015</v>
      </c>
      <c r="C39" s="7">
        <f t="shared" si="7"/>
        <v>741.93</v>
      </c>
      <c r="D39" s="20">
        <f t="shared" si="8"/>
        <v>74193</v>
      </c>
      <c r="E39" s="30">
        <f>L22</f>
        <v>1.7999999999999998</v>
      </c>
      <c r="F39" s="31" t="s">
        <v>103</v>
      </c>
      <c r="H39">
        <f t="shared" si="10"/>
        <v>1335.4739999999997</v>
      </c>
      <c r="I39" t="s">
        <v>123</v>
      </c>
    </row>
    <row r="40" spans="1:9" x14ac:dyDescent="0.25">
      <c r="I40" t="s">
        <v>124</v>
      </c>
    </row>
    <row r="41" spans="1:9" x14ac:dyDescent="0.25">
      <c r="A41" s="4"/>
      <c r="C41" s="7"/>
      <c r="F41" s="9"/>
      <c r="H41" s="22">
        <f>SUM(H27:H39)/SUM(C27:C39)</f>
        <v>1.9337331215250195</v>
      </c>
      <c r="I41" t="s">
        <v>125</v>
      </c>
    </row>
    <row r="42" spans="1:9" x14ac:dyDescent="0.25">
      <c r="A42" s="6"/>
      <c r="C42" s="7"/>
      <c r="F42" s="11"/>
    </row>
    <row r="43" spans="1:9" x14ac:dyDescent="0.25">
      <c r="A43" s="4"/>
      <c r="C43" s="7"/>
      <c r="F43" s="9"/>
    </row>
    <row r="45" spans="1:9" x14ac:dyDescent="0.25">
      <c r="B45">
        <f t="shared" ref="B45:B55" si="12">($A$39-C45/2)*100</f>
        <v>120900</v>
      </c>
      <c r="C45">
        <v>100</v>
      </c>
      <c r="D45">
        <f>C45*100</f>
        <v>10000</v>
      </c>
      <c r="H45" t="s">
        <v>141</v>
      </c>
    </row>
    <row r="46" spans="1:9" x14ac:dyDescent="0.25">
      <c r="B46">
        <f t="shared" si="12"/>
        <v>115900</v>
      </c>
      <c r="C46">
        <v>200</v>
      </c>
      <c r="D46">
        <f t="shared" ref="D46:D48" si="13">C46*100</f>
        <v>20000</v>
      </c>
      <c r="H46" t="s">
        <v>142</v>
      </c>
      <c r="I46">
        <f>1259-511</f>
        <v>748</v>
      </c>
    </row>
    <row r="47" spans="1:9" x14ac:dyDescent="0.25">
      <c r="B47">
        <f t="shared" si="12"/>
        <v>110900</v>
      </c>
      <c r="C47">
        <v>300</v>
      </c>
      <c r="D47">
        <f t="shared" si="13"/>
        <v>30000</v>
      </c>
      <c r="H47" t="s">
        <v>143</v>
      </c>
    </row>
    <row r="48" spans="1:9" x14ac:dyDescent="0.25">
      <c r="B48">
        <f t="shared" si="12"/>
        <v>109700</v>
      </c>
      <c r="C48">
        <v>324</v>
      </c>
      <c r="D48">
        <f t="shared" si="13"/>
        <v>32400</v>
      </c>
      <c r="H48">
        <v>419</v>
      </c>
      <c r="I48">
        <f>1259-419</f>
        <v>840</v>
      </c>
    </row>
    <row r="49" spans="2:6" x14ac:dyDescent="0.25">
      <c r="B49">
        <f t="shared" si="12"/>
        <v>105900</v>
      </c>
      <c r="C49">
        <v>400</v>
      </c>
      <c r="D49">
        <f t="shared" ref="D49:D55" si="14">C49*100</f>
        <v>40000</v>
      </c>
    </row>
    <row r="50" spans="2:6" x14ac:dyDescent="0.25">
      <c r="B50">
        <f t="shared" si="12"/>
        <v>100900</v>
      </c>
      <c r="C50">
        <v>500</v>
      </c>
      <c r="D50">
        <f t="shared" si="14"/>
        <v>50000</v>
      </c>
    </row>
    <row r="51" spans="2:6" x14ac:dyDescent="0.25">
      <c r="B51">
        <f t="shared" si="12"/>
        <v>95900</v>
      </c>
      <c r="C51">
        <v>600</v>
      </c>
      <c r="D51">
        <f t="shared" si="14"/>
        <v>60000</v>
      </c>
    </row>
    <row r="52" spans="2:6" x14ac:dyDescent="0.25">
      <c r="B52">
        <f t="shared" si="12"/>
        <v>90900</v>
      </c>
      <c r="C52">
        <v>700</v>
      </c>
      <c r="D52">
        <f t="shared" si="14"/>
        <v>70000</v>
      </c>
    </row>
    <row r="53" spans="2:6" x14ac:dyDescent="0.25">
      <c r="B53">
        <f t="shared" si="12"/>
        <v>88500</v>
      </c>
      <c r="C53" s="25">
        <v>748</v>
      </c>
      <c r="D53">
        <f t="shared" si="14"/>
        <v>74800</v>
      </c>
      <c r="F53" t="s">
        <v>144</v>
      </c>
    </row>
    <row r="54" spans="2:6" x14ac:dyDescent="0.25">
      <c r="B54">
        <f t="shared" si="12"/>
        <v>85900</v>
      </c>
      <c r="C54">
        <v>800</v>
      </c>
      <c r="D54">
        <f t="shared" si="14"/>
        <v>80000</v>
      </c>
      <c r="F54">
        <f>A36-52.4/2</f>
        <v>485.2</v>
      </c>
    </row>
    <row r="55" spans="2:6" x14ac:dyDescent="0.25">
      <c r="B55">
        <f t="shared" si="12"/>
        <v>83900</v>
      </c>
      <c r="C55" s="20">
        <v>840</v>
      </c>
      <c r="D55">
        <f t="shared" si="14"/>
        <v>84000</v>
      </c>
      <c r="F55" t="s">
        <v>145</v>
      </c>
    </row>
  </sheetData>
  <hyperlinks>
    <hyperlink ref="I37" r:id="rId1" xr:uid="{F7DD4C36-2A59-4B08-AB96-5546DA4974E8}"/>
  </hyperlinks>
  <pageMargins left="0.7" right="0.7" top="0.78740157499999996" bottom="0.78740157499999996" header="0.3" footer="0.3"/>
  <pageSetup paperSize="9" orientation="portrait" horizont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3080-9D3B-4DA6-8935-467CF4A541C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9143-16B7-4DFF-AEB4-2EB7A3F3FBD6}">
  <dimension ref="A1:O36"/>
  <sheetViews>
    <sheetView workbookViewId="0">
      <selection activeCell="K9" sqref="K9:K30"/>
    </sheetView>
  </sheetViews>
  <sheetFormatPr baseColWidth="10" defaultRowHeight="15" x14ac:dyDescent="0.25"/>
  <cols>
    <col min="1" max="2" width="11.140625" bestFit="1" customWidth="1"/>
    <col min="3" max="3" width="51.5703125" bestFit="1" customWidth="1"/>
    <col min="4" max="4" width="11.42578125" style="8"/>
  </cols>
  <sheetData>
    <row r="1" spans="1:11" x14ac:dyDescent="0.25">
      <c r="A1" t="s">
        <v>56</v>
      </c>
      <c r="B1" t="s">
        <v>58</v>
      </c>
      <c r="C1" t="s">
        <v>59</v>
      </c>
      <c r="D1" s="8" t="s">
        <v>65</v>
      </c>
    </row>
    <row r="2" spans="1:11" x14ac:dyDescent="0.25">
      <c r="A2">
        <v>395.7</v>
      </c>
      <c r="B2">
        <v>395.7</v>
      </c>
      <c r="C2" s="3" t="s">
        <v>32</v>
      </c>
      <c r="D2" s="8" t="s">
        <v>66</v>
      </c>
      <c r="E2" s="2">
        <v>20121</v>
      </c>
    </row>
    <row r="3" spans="1:11" x14ac:dyDescent="0.25">
      <c r="A3">
        <v>398.6</v>
      </c>
      <c r="B3">
        <v>2.9</v>
      </c>
      <c r="C3" s="3" t="s">
        <v>60</v>
      </c>
      <c r="D3" s="8" t="s">
        <v>66</v>
      </c>
    </row>
    <row r="4" spans="1:11" x14ac:dyDescent="0.25">
      <c r="A4">
        <v>404</v>
      </c>
      <c r="B4">
        <v>5.4</v>
      </c>
      <c r="C4" s="3" t="s">
        <v>60</v>
      </c>
      <c r="D4" s="8" t="s">
        <v>66</v>
      </c>
    </row>
    <row r="5" spans="1:11" x14ac:dyDescent="0.25">
      <c r="A5">
        <v>405.9</v>
      </c>
      <c r="B5">
        <v>1.9</v>
      </c>
      <c r="C5" s="3" t="s">
        <v>61</v>
      </c>
      <c r="D5" s="8" t="s">
        <v>68</v>
      </c>
    </row>
    <row r="6" spans="1:11" x14ac:dyDescent="0.25">
      <c r="A6">
        <v>407.7</v>
      </c>
      <c r="B6">
        <v>1.8</v>
      </c>
      <c r="C6" s="3" t="s">
        <v>33</v>
      </c>
      <c r="D6" s="8" t="s">
        <v>66</v>
      </c>
    </row>
    <row r="7" spans="1:11" x14ac:dyDescent="0.25">
      <c r="A7">
        <v>410</v>
      </c>
      <c r="B7">
        <v>2.2999999999999998</v>
      </c>
      <c r="C7" s="3" t="s">
        <v>33</v>
      </c>
      <c r="D7" s="8" t="s">
        <v>66</v>
      </c>
    </row>
    <row r="8" spans="1:11" x14ac:dyDescent="0.25">
      <c r="A8">
        <v>410.4</v>
      </c>
      <c r="B8">
        <v>0.4</v>
      </c>
      <c r="C8" s="3" t="s">
        <v>57</v>
      </c>
      <c r="D8" s="8" t="s">
        <v>71</v>
      </c>
    </row>
    <row r="9" spans="1:11" x14ac:dyDescent="0.25">
      <c r="A9">
        <v>411.2</v>
      </c>
      <c r="B9">
        <v>0.8</v>
      </c>
      <c r="C9" s="3" t="s">
        <v>34</v>
      </c>
      <c r="D9" s="8" t="s">
        <v>66</v>
      </c>
      <c r="K9" t="s">
        <v>45</v>
      </c>
    </row>
    <row r="10" spans="1:11" x14ac:dyDescent="0.25">
      <c r="A10">
        <v>415</v>
      </c>
      <c r="B10">
        <v>3.8</v>
      </c>
      <c r="C10" s="3" t="s">
        <v>35</v>
      </c>
      <c r="D10" s="8" t="s">
        <v>71</v>
      </c>
      <c r="K10" t="s">
        <v>46</v>
      </c>
    </row>
    <row r="11" spans="1:11" x14ac:dyDescent="0.25">
      <c r="A11">
        <v>418.2</v>
      </c>
      <c r="B11">
        <v>3.2</v>
      </c>
      <c r="C11" s="3" t="s">
        <v>33</v>
      </c>
      <c r="D11" s="8" t="s">
        <v>66</v>
      </c>
      <c r="K11" t="s">
        <v>47</v>
      </c>
    </row>
    <row r="12" spans="1:11" x14ac:dyDescent="0.25">
      <c r="A12">
        <v>418.6</v>
      </c>
      <c r="B12">
        <v>0.4</v>
      </c>
      <c r="C12" s="3" t="s">
        <v>36</v>
      </c>
      <c r="D12" s="8" t="s">
        <v>71</v>
      </c>
    </row>
    <row r="13" spans="1:11" x14ac:dyDescent="0.25">
      <c r="A13">
        <v>426.3</v>
      </c>
      <c r="B13">
        <v>7.7</v>
      </c>
      <c r="C13" s="3" t="s">
        <v>60</v>
      </c>
      <c r="D13" s="8" t="s">
        <v>66</v>
      </c>
      <c r="K13" t="s">
        <v>67</v>
      </c>
    </row>
    <row r="14" spans="1:11" x14ac:dyDescent="0.25">
      <c r="A14">
        <v>427.6</v>
      </c>
      <c r="B14">
        <v>1.3</v>
      </c>
      <c r="C14" s="3" t="s">
        <v>36</v>
      </c>
      <c r="D14" s="8" t="s">
        <v>71</v>
      </c>
      <c r="K14" s="2" t="s">
        <v>75</v>
      </c>
    </row>
    <row r="15" spans="1:11" x14ac:dyDescent="0.25">
      <c r="A15">
        <v>432.9</v>
      </c>
      <c r="B15">
        <v>5.3</v>
      </c>
      <c r="C15" s="3" t="s">
        <v>34</v>
      </c>
      <c r="D15" s="8" t="s">
        <v>66</v>
      </c>
    </row>
    <row r="16" spans="1:11" x14ac:dyDescent="0.25">
      <c r="A16">
        <v>435</v>
      </c>
      <c r="B16">
        <v>2.1</v>
      </c>
      <c r="C16" s="3" t="s">
        <v>37</v>
      </c>
      <c r="D16" s="8" t="s">
        <v>66</v>
      </c>
      <c r="E16" t="s">
        <v>69</v>
      </c>
      <c r="K16" t="s">
        <v>48</v>
      </c>
    </row>
    <row r="17" spans="1:15" x14ac:dyDescent="0.25">
      <c r="A17">
        <v>440.2</v>
      </c>
      <c r="B17">
        <v>5.2</v>
      </c>
      <c r="C17" s="3" t="s">
        <v>33</v>
      </c>
      <c r="D17" s="8" t="s">
        <v>66</v>
      </c>
      <c r="K17" t="s">
        <v>49</v>
      </c>
    </row>
    <row r="18" spans="1:15" x14ac:dyDescent="0.25">
      <c r="A18">
        <v>443.6</v>
      </c>
      <c r="B18">
        <v>3.4</v>
      </c>
      <c r="C18" s="3" t="s">
        <v>33</v>
      </c>
      <c r="D18" s="8" t="s">
        <v>66</v>
      </c>
      <c r="K18" t="s">
        <v>70</v>
      </c>
    </row>
    <row r="19" spans="1:15" x14ac:dyDescent="0.25">
      <c r="A19">
        <v>444.8</v>
      </c>
      <c r="B19">
        <v>1.2</v>
      </c>
      <c r="C19" s="3" t="s">
        <v>34</v>
      </c>
      <c r="D19" s="8" t="s">
        <v>66</v>
      </c>
    </row>
    <row r="20" spans="1:15" x14ac:dyDescent="0.25">
      <c r="A20">
        <v>448.9</v>
      </c>
      <c r="B20">
        <v>4.0999999999999996</v>
      </c>
      <c r="C20" s="3" t="s">
        <v>34</v>
      </c>
      <c r="D20" s="8" t="s">
        <v>66</v>
      </c>
      <c r="K20" t="s">
        <v>50</v>
      </c>
    </row>
    <row r="21" spans="1:15" x14ac:dyDescent="0.25">
      <c r="A21">
        <v>452.7</v>
      </c>
      <c r="B21">
        <v>3.8</v>
      </c>
      <c r="C21" s="3" t="s">
        <v>34</v>
      </c>
      <c r="D21" s="8" t="s">
        <v>66</v>
      </c>
      <c r="K21" s="8" t="s">
        <v>72</v>
      </c>
      <c r="O21" s="8"/>
    </row>
    <row r="22" spans="1:15" x14ac:dyDescent="0.25">
      <c r="A22">
        <v>453.2</v>
      </c>
      <c r="B22">
        <v>0.5</v>
      </c>
      <c r="C22" s="3" t="s">
        <v>57</v>
      </c>
      <c r="D22" s="8" t="s">
        <v>71</v>
      </c>
    </row>
    <row r="23" spans="1:15" x14ac:dyDescent="0.25">
      <c r="A23">
        <v>466.2</v>
      </c>
      <c r="B23">
        <v>13</v>
      </c>
      <c r="C23" s="3" t="s">
        <v>34</v>
      </c>
      <c r="D23" s="8" t="s">
        <v>66</v>
      </c>
      <c r="K23" t="s">
        <v>51</v>
      </c>
    </row>
    <row r="24" spans="1:15" x14ac:dyDescent="0.25">
      <c r="A24">
        <v>473.6</v>
      </c>
      <c r="B24">
        <v>7.4</v>
      </c>
      <c r="C24" s="3" t="s">
        <v>36</v>
      </c>
      <c r="D24" s="8" t="s">
        <v>71</v>
      </c>
      <c r="K24" t="s">
        <v>52</v>
      </c>
    </row>
    <row r="25" spans="1:15" x14ac:dyDescent="0.25">
      <c r="A25">
        <v>477.8</v>
      </c>
      <c r="B25">
        <v>4.2</v>
      </c>
      <c r="C25" s="3" t="s">
        <v>62</v>
      </c>
      <c r="D25" s="8" t="s">
        <v>71</v>
      </c>
    </row>
    <row r="26" spans="1:15" x14ac:dyDescent="0.25">
      <c r="A26">
        <v>481.5</v>
      </c>
      <c r="B26">
        <v>3.7</v>
      </c>
      <c r="C26" s="3" t="s">
        <v>63</v>
      </c>
      <c r="D26" s="8" t="s">
        <v>72</v>
      </c>
      <c r="K26" t="s">
        <v>76</v>
      </c>
    </row>
    <row r="27" spans="1:15" x14ac:dyDescent="0.25">
      <c r="A27">
        <v>485.2</v>
      </c>
      <c r="B27">
        <v>3.7</v>
      </c>
      <c r="C27" s="3" t="s">
        <v>64</v>
      </c>
      <c r="D27" s="8" t="s">
        <v>74</v>
      </c>
      <c r="K27" t="s">
        <v>53</v>
      </c>
    </row>
    <row r="28" spans="1:15" x14ac:dyDescent="0.25">
      <c r="A28">
        <v>487.8</v>
      </c>
      <c r="B28">
        <v>2.6</v>
      </c>
      <c r="C28" s="3" t="s">
        <v>38</v>
      </c>
      <c r="D28" s="8" t="s">
        <v>73</v>
      </c>
    </row>
    <row r="29" spans="1:15" x14ac:dyDescent="0.25">
      <c r="A29">
        <v>492</v>
      </c>
      <c r="B29">
        <v>4.2</v>
      </c>
      <c r="C29" s="3" t="s">
        <v>38</v>
      </c>
      <c r="D29" s="8" t="s">
        <v>73</v>
      </c>
      <c r="K29" t="s">
        <v>54</v>
      </c>
    </row>
    <row r="30" spans="1:15" x14ac:dyDescent="0.25">
      <c r="A30">
        <v>497</v>
      </c>
      <c r="B30">
        <v>5</v>
      </c>
      <c r="C30" s="3" t="s">
        <v>39</v>
      </c>
      <c r="D30" s="8" t="s">
        <v>73</v>
      </c>
      <c r="K30" t="s">
        <v>55</v>
      </c>
    </row>
    <row r="31" spans="1:15" x14ac:dyDescent="0.25">
      <c r="A31">
        <v>499.6</v>
      </c>
      <c r="B31">
        <v>2.6</v>
      </c>
      <c r="C31" s="3" t="s">
        <v>40</v>
      </c>
      <c r="D31" s="8" t="s">
        <v>71</v>
      </c>
    </row>
    <row r="32" spans="1:15" x14ac:dyDescent="0.25">
      <c r="A32">
        <v>509.5</v>
      </c>
      <c r="B32">
        <v>9.9</v>
      </c>
      <c r="C32" s="3" t="s">
        <v>41</v>
      </c>
      <c r="D32" s="8" t="s">
        <v>73</v>
      </c>
      <c r="J32" s="15" t="s">
        <v>82</v>
      </c>
    </row>
    <row r="33" spans="1:4" x14ac:dyDescent="0.25">
      <c r="A33">
        <v>519.20000000000005</v>
      </c>
      <c r="B33">
        <v>9.6999999999999993</v>
      </c>
      <c r="C33" s="3" t="s">
        <v>42</v>
      </c>
      <c r="D33" s="8" t="s">
        <v>74</v>
      </c>
    </row>
    <row r="34" spans="1:4" x14ac:dyDescent="0.25">
      <c r="A34">
        <v>520.70000000000005</v>
      </c>
      <c r="B34">
        <v>1.5</v>
      </c>
      <c r="C34" s="3" t="s">
        <v>43</v>
      </c>
      <c r="D34" s="8" t="s">
        <v>71</v>
      </c>
    </row>
    <row r="35" spans="1:4" x14ac:dyDescent="0.25">
      <c r="A35">
        <v>840</v>
      </c>
      <c r="B35">
        <v>319.3</v>
      </c>
      <c r="C35" s="3" t="s">
        <v>44</v>
      </c>
      <c r="D35" s="8" t="s">
        <v>71</v>
      </c>
    </row>
    <row r="36" spans="1:4" x14ac:dyDescent="0.25">
      <c r="A36">
        <v>1204</v>
      </c>
      <c r="B36">
        <v>364</v>
      </c>
      <c r="C36" s="3" t="s">
        <v>44</v>
      </c>
      <c r="D36" s="8" t="s">
        <v>71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316-E362-433F-AC72-8E4C9DA376C9}">
  <dimension ref="A1:E34"/>
  <sheetViews>
    <sheetView workbookViewId="0">
      <selection activeCell="D14" sqref="D14"/>
    </sheetView>
  </sheetViews>
  <sheetFormatPr baseColWidth="10" defaultRowHeight="15" x14ac:dyDescent="0.25"/>
  <cols>
    <col min="1" max="1" width="16.7109375" customWidth="1"/>
    <col min="2" max="2" width="18" customWidth="1"/>
    <col min="3" max="3" width="13.140625" customWidth="1"/>
    <col min="4" max="4" width="17.85546875" customWidth="1"/>
    <col min="5" max="5" width="68.42578125" customWidth="1"/>
  </cols>
  <sheetData>
    <row r="1" spans="1:5" x14ac:dyDescent="0.25">
      <c r="A1" s="4" t="s">
        <v>77</v>
      </c>
      <c r="B1" s="9" t="s">
        <v>80</v>
      </c>
      <c r="C1" s="5" t="s">
        <v>81</v>
      </c>
      <c r="D1" s="10" t="s">
        <v>78</v>
      </c>
      <c r="E1" s="16" t="s">
        <v>83</v>
      </c>
    </row>
    <row r="2" spans="1:5" x14ac:dyDescent="0.25">
      <c r="A2" s="6">
        <v>0</v>
      </c>
      <c r="B2" s="11"/>
      <c r="C2" s="7"/>
      <c r="D2" s="12"/>
    </row>
    <row r="3" spans="1:5" x14ac:dyDescent="0.25">
      <c r="A3" s="6">
        <v>411.2</v>
      </c>
      <c r="B3">
        <f t="shared" ref="B3:B11" si="0">A3-C3/2</f>
        <v>205.6</v>
      </c>
      <c r="C3" s="7">
        <f t="shared" ref="C3:C11" si="1">A3-A2</f>
        <v>411.2</v>
      </c>
      <c r="D3" s="12" t="s">
        <v>66</v>
      </c>
      <c r="E3" s="11" t="s">
        <v>34</v>
      </c>
    </row>
    <row r="4" spans="1:5" x14ac:dyDescent="0.25">
      <c r="A4" s="4">
        <v>415</v>
      </c>
      <c r="B4">
        <f t="shared" si="0"/>
        <v>413.1</v>
      </c>
      <c r="C4" s="7">
        <f t="shared" si="1"/>
        <v>3.8000000000000114</v>
      </c>
      <c r="D4" s="10" t="s">
        <v>71</v>
      </c>
      <c r="E4" s="9" t="s">
        <v>35</v>
      </c>
    </row>
    <row r="5" spans="1:5" x14ac:dyDescent="0.25">
      <c r="A5" s="6">
        <v>466.2</v>
      </c>
      <c r="B5">
        <f t="shared" si="0"/>
        <v>440.6</v>
      </c>
      <c r="C5" s="7">
        <f t="shared" si="1"/>
        <v>51.199999999999989</v>
      </c>
      <c r="D5" s="12" t="s">
        <v>66</v>
      </c>
      <c r="E5" s="11" t="s">
        <v>34</v>
      </c>
    </row>
    <row r="6" spans="1:5" x14ac:dyDescent="0.25">
      <c r="A6" s="6">
        <v>477.8</v>
      </c>
      <c r="B6">
        <f t="shared" si="0"/>
        <v>472</v>
      </c>
      <c r="C6" s="7">
        <f t="shared" si="1"/>
        <v>11.600000000000023</v>
      </c>
      <c r="D6" s="12" t="s">
        <v>71</v>
      </c>
      <c r="E6" s="11" t="s">
        <v>62</v>
      </c>
    </row>
    <row r="7" spans="1:5" x14ac:dyDescent="0.25">
      <c r="A7" s="4">
        <v>481.5</v>
      </c>
      <c r="B7">
        <f t="shared" si="0"/>
        <v>479.65</v>
      </c>
      <c r="C7" s="7">
        <f t="shared" si="1"/>
        <v>3.6999999999999886</v>
      </c>
      <c r="D7" s="10" t="s">
        <v>72</v>
      </c>
      <c r="E7" s="9" t="s">
        <v>63</v>
      </c>
    </row>
    <row r="8" spans="1:5" x14ac:dyDescent="0.25">
      <c r="A8" s="6">
        <v>485.2</v>
      </c>
      <c r="B8">
        <f t="shared" si="0"/>
        <v>483.35</v>
      </c>
      <c r="C8" s="7">
        <f t="shared" si="1"/>
        <v>3.6999999999999886</v>
      </c>
      <c r="D8" s="12" t="s">
        <v>74</v>
      </c>
      <c r="E8" s="11" t="s">
        <v>64</v>
      </c>
    </row>
    <row r="9" spans="1:5" x14ac:dyDescent="0.25">
      <c r="A9" s="4">
        <v>509.5</v>
      </c>
      <c r="B9">
        <f t="shared" si="0"/>
        <v>497.35</v>
      </c>
      <c r="C9" s="7">
        <f t="shared" si="1"/>
        <v>24.300000000000011</v>
      </c>
      <c r="D9" s="10" t="s">
        <v>73</v>
      </c>
      <c r="E9" s="9" t="s">
        <v>41</v>
      </c>
    </row>
    <row r="10" spans="1:5" x14ac:dyDescent="0.25">
      <c r="A10" s="6">
        <v>519.20000000000005</v>
      </c>
      <c r="B10">
        <f t="shared" si="0"/>
        <v>514.35</v>
      </c>
      <c r="C10" s="7">
        <f t="shared" si="1"/>
        <v>9.7000000000000455</v>
      </c>
      <c r="D10" s="12" t="s">
        <v>74</v>
      </c>
      <c r="E10" s="11" t="s">
        <v>42</v>
      </c>
    </row>
    <row r="11" spans="1:5" x14ac:dyDescent="0.25">
      <c r="A11" s="4">
        <v>1204</v>
      </c>
      <c r="B11">
        <f t="shared" si="0"/>
        <v>861.6</v>
      </c>
      <c r="C11" s="7">
        <f t="shared" si="1"/>
        <v>684.8</v>
      </c>
      <c r="D11" s="10" t="s">
        <v>71</v>
      </c>
      <c r="E11" s="9" t="s">
        <v>44</v>
      </c>
    </row>
    <row r="12" spans="1:5" x14ac:dyDescent="0.25">
      <c r="A12" s="6"/>
      <c r="B12" s="7"/>
      <c r="C12" s="11"/>
      <c r="D12" s="12"/>
    </row>
    <row r="13" spans="1:5" x14ac:dyDescent="0.25">
      <c r="A13" s="4"/>
      <c r="B13" s="5"/>
      <c r="C13" s="9"/>
      <c r="D13" s="10"/>
    </row>
    <row r="14" spans="1:5" x14ac:dyDescent="0.25">
      <c r="A14" s="4" t="s">
        <v>77</v>
      </c>
      <c r="B14" s="10" t="s">
        <v>78</v>
      </c>
      <c r="C14" s="5"/>
      <c r="D14" s="12"/>
    </row>
    <row r="15" spans="1:5" x14ac:dyDescent="0.25">
      <c r="A15" s="13">
        <v>0</v>
      </c>
      <c r="B15" s="11"/>
      <c r="C15" s="7"/>
      <c r="D15" s="10"/>
    </row>
    <row r="16" spans="1:5" x14ac:dyDescent="0.25">
      <c r="A16" s="13">
        <v>411.2</v>
      </c>
      <c r="B16" s="12">
        <v>2.5499999999999998</v>
      </c>
      <c r="C16" s="11" t="s">
        <v>34</v>
      </c>
      <c r="D16" s="12"/>
    </row>
    <row r="17" spans="1:4" x14ac:dyDescent="0.25">
      <c r="A17" s="14">
        <v>415</v>
      </c>
      <c r="B17" s="10">
        <v>2.3199999999999998</v>
      </c>
      <c r="C17" s="9" t="s">
        <v>79</v>
      </c>
      <c r="D17" s="10"/>
    </row>
    <row r="18" spans="1:4" x14ac:dyDescent="0.25">
      <c r="A18" s="13">
        <v>466.2</v>
      </c>
      <c r="B18" s="12">
        <v>2.5499999999999998</v>
      </c>
      <c r="C18" s="11" t="s">
        <v>34</v>
      </c>
      <c r="D18" s="12"/>
    </row>
    <row r="19" spans="1:4" x14ac:dyDescent="0.25">
      <c r="A19" s="13">
        <v>477.8</v>
      </c>
      <c r="B19" s="12">
        <v>2.3199999999999998</v>
      </c>
      <c r="C19" s="11" t="s">
        <v>62</v>
      </c>
      <c r="D19" s="10"/>
    </row>
    <row r="20" spans="1:4" x14ac:dyDescent="0.25">
      <c r="A20" s="14">
        <v>481.5</v>
      </c>
      <c r="B20" s="10">
        <v>2.85</v>
      </c>
      <c r="C20" s="9" t="s">
        <v>63</v>
      </c>
      <c r="D20" s="12"/>
    </row>
    <row r="21" spans="1:4" x14ac:dyDescent="0.25">
      <c r="A21" s="13">
        <v>485.2</v>
      </c>
      <c r="B21" s="12">
        <v>2.71</v>
      </c>
      <c r="C21" s="11" t="s">
        <v>64</v>
      </c>
      <c r="D21" s="10"/>
    </row>
    <row r="22" spans="1:4" x14ac:dyDescent="0.25">
      <c r="A22" s="14">
        <v>509.5</v>
      </c>
      <c r="B22" s="10">
        <v>4.99</v>
      </c>
      <c r="C22" s="9" t="s">
        <v>41</v>
      </c>
    </row>
    <row r="23" spans="1:4" x14ac:dyDescent="0.25">
      <c r="A23" s="13">
        <v>519.20000000000005</v>
      </c>
      <c r="B23" s="12">
        <v>2.71</v>
      </c>
      <c r="C23" s="11" t="s">
        <v>42</v>
      </c>
      <c r="D23" s="10"/>
    </row>
    <row r="24" spans="1:4" x14ac:dyDescent="0.25">
      <c r="A24" s="14">
        <v>1204</v>
      </c>
      <c r="B24" s="10">
        <v>2.3199999999999998</v>
      </c>
      <c r="C24" s="9" t="s">
        <v>44</v>
      </c>
    </row>
    <row r="27" spans="1:4" x14ac:dyDescent="0.25">
      <c r="A27" s="4"/>
      <c r="B27" s="5"/>
      <c r="C27" s="9"/>
      <c r="D27" s="10"/>
    </row>
    <row r="28" spans="1:4" x14ac:dyDescent="0.25">
      <c r="A28" s="6"/>
      <c r="B28" s="7"/>
      <c r="C28" s="11"/>
      <c r="D28" s="12"/>
    </row>
    <row r="29" spans="1:4" x14ac:dyDescent="0.25">
      <c r="A29" s="4"/>
      <c r="B29" s="5"/>
      <c r="C29" s="9"/>
      <c r="D29" s="10"/>
    </row>
    <row r="30" spans="1:4" x14ac:dyDescent="0.25">
      <c r="A30" s="6"/>
      <c r="B30" s="7"/>
      <c r="C30" s="11"/>
      <c r="D30" s="12"/>
    </row>
    <row r="33" spans="1:4" x14ac:dyDescent="0.25">
      <c r="A33" s="4"/>
      <c r="B33" s="5"/>
      <c r="C33" s="9"/>
      <c r="D33" s="10"/>
    </row>
    <row r="34" spans="1:4" x14ac:dyDescent="0.25">
      <c r="A34" s="6"/>
      <c r="B34" s="7"/>
      <c r="C34" s="11"/>
      <c r="D34" s="1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77FB-5827-49E3-9C93-8CF8F306686D}">
  <dimension ref="A1:L30"/>
  <sheetViews>
    <sheetView workbookViewId="0">
      <selection activeCell="J1" sqref="J1"/>
    </sheetView>
  </sheetViews>
  <sheetFormatPr baseColWidth="10" defaultRowHeight="15" x14ac:dyDescent="0.25"/>
  <cols>
    <col min="8" max="8" width="30.42578125" customWidth="1"/>
    <col min="9" max="9" width="46.140625" customWidth="1"/>
  </cols>
  <sheetData>
    <row r="1" spans="1:12" x14ac:dyDescent="0.25">
      <c r="A1" s="4" t="s">
        <v>77</v>
      </c>
      <c r="B1" s="19" t="s">
        <v>113</v>
      </c>
      <c r="C1" s="5" t="s">
        <v>81</v>
      </c>
      <c r="D1" s="21" t="s">
        <v>114</v>
      </c>
      <c r="E1" s="10" t="s">
        <v>78</v>
      </c>
      <c r="F1" s="16" t="s">
        <v>83</v>
      </c>
      <c r="I1" s="16" t="s">
        <v>112</v>
      </c>
      <c r="J1" s="16" t="s">
        <v>116</v>
      </c>
      <c r="K1" s="10" t="s">
        <v>117</v>
      </c>
      <c r="L1" s="16" t="s">
        <v>115</v>
      </c>
    </row>
    <row r="2" spans="1:12" x14ac:dyDescent="0.25">
      <c r="A2" s="4">
        <v>0</v>
      </c>
      <c r="B2" s="20"/>
      <c r="C2" s="7"/>
      <c r="D2" s="20"/>
      <c r="F2" s="9"/>
    </row>
    <row r="3" spans="1:12" x14ac:dyDescent="0.25">
      <c r="A3" s="6">
        <v>24.5</v>
      </c>
      <c r="B3" s="20">
        <f t="shared" ref="B3:B15" si="0">(A3-C3/2)*(-100)</f>
        <v>-1225</v>
      </c>
      <c r="C3" s="7">
        <f t="shared" ref="C3:C15" si="1">A3-A2</f>
        <v>24.5</v>
      </c>
      <c r="D3" s="20">
        <f t="shared" ref="D3:D15" si="2">C3*100</f>
        <v>2450</v>
      </c>
      <c r="E3">
        <f>L3</f>
        <v>1.45</v>
      </c>
      <c r="F3" s="11" t="s">
        <v>89</v>
      </c>
      <c r="I3" s="9" t="s">
        <v>87</v>
      </c>
      <c r="J3">
        <v>1.43</v>
      </c>
      <c r="K3">
        <v>1.47</v>
      </c>
      <c r="L3">
        <f t="shared" ref="L3" si="3">AVERAGE(J3:K3)</f>
        <v>1.45</v>
      </c>
    </row>
    <row r="4" spans="1:12" x14ac:dyDescent="0.25">
      <c r="A4" s="4">
        <v>32.200000000000003</v>
      </c>
      <c r="B4" s="20">
        <f t="shared" si="0"/>
        <v>-2835</v>
      </c>
      <c r="C4" s="7">
        <f t="shared" si="1"/>
        <v>7.7000000000000028</v>
      </c>
      <c r="D4" s="20">
        <f t="shared" si="2"/>
        <v>770.00000000000023</v>
      </c>
      <c r="E4" t="e">
        <f>#REF!</f>
        <v>#REF!</v>
      </c>
      <c r="F4" s="9" t="s">
        <v>127</v>
      </c>
      <c r="I4" s="11" t="s">
        <v>89</v>
      </c>
    </row>
    <row r="5" spans="1:12" x14ac:dyDescent="0.25">
      <c r="A5" s="6">
        <v>48.8</v>
      </c>
      <c r="B5" s="20">
        <f t="shared" si="0"/>
        <v>-4050</v>
      </c>
      <c r="C5" s="7">
        <f t="shared" si="1"/>
        <v>16.599999999999994</v>
      </c>
      <c r="D5" s="20">
        <f t="shared" si="2"/>
        <v>1659.9999999999995</v>
      </c>
      <c r="E5" t="e">
        <f>#REF!</f>
        <v>#REF!</v>
      </c>
      <c r="F5" s="11" t="s">
        <v>89</v>
      </c>
      <c r="I5" t="s">
        <v>137</v>
      </c>
    </row>
    <row r="6" spans="1:12" x14ac:dyDescent="0.25">
      <c r="A6" s="4">
        <v>59.2</v>
      </c>
      <c r="B6" s="20">
        <f t="shared" si="0"/>
        <v>-5400</v>
      </c>
      <c r="C6" s="7">
        <f t="shared" si="1"/>
        <v>10.400000000000006</v>
      </c>
      <c r="D6" s="20">
        <f t="shared" si="2"/>
        <v>1040.0000000000005</v>
      </c>
      <c r="E6" t="e">
        <f>#REF!</f>
        <v>#REF!</v>
      </c>
      <c r="F6" s="9" t="s">
        <v>127</v>
      </c>
    </row>
    <row r="7" spans="1:12" x14ac:dyDescent="0.25">
      <c r="A7" s="6">
        <v>175</v>
      </c>
      <c r="B7" s="20">
        <f t="shared" si="0"/>
        <v>-11710</v>
      </c>
      <c r="C7" s="7">
        <f t="shared" si="1"/>
        <v>115.8</v>
      </c>
      <c r="D7" s="20">
        <f t="shared" si="2"/>
        <v>11580</v>
      </c>
      <c r="E7">
        <f>L6</f>
        <v>0</v>
      </c>
      <c r="F7" s="11" t="s">
        <v>92</v>
      </c>
      <c r="I7" s="9" t="s">
        <v>127</v>
      </c>
      <c r="L7">
        <f>Q24</f>
        <v>0</v>
      </c>
    </row>
    <row r="8" spans="1:12" x14ac:dyDescent="0.25">
      <c r="A8" s="6">
        <v>362</v>
      </c>
      <c r="B8" s="20">
        <f t="shared" si="0"/>
        <v>-26850</v>
      </c>
      <c r="C8" s="7">
        <f t="shared" si="1"/>
        <v>187</v>
      </c>
      <c r="D8" s="20">
        <f t="shared" si="2"/>
        <v>18700</v>
      </c>
      <c r="E8" t="e">
        <f>#REF!</f>
        <v>#REF!</v>
      </c>
      <c r="F8" s="11" t="s">
        <v>127</v>
      </c>
      <c r="I8" s="9" t="s">
        <v>128</v>
      </c>
      <c r="L8">
        <f>Q25</f>
        <v>0</v>
      </c>
    </row>
    <row r="9" spans="1:12" x14ac:dyDescent="0.25">
      <c r="A9" s="4">
        <v>371</v>
      </c>
      <c r="B9" s="20">
        <f t="shared" si="0"/>
        <v>-36650</v>
      </c>
      <c r="C9" s="7">
        <f t="shared" si="1"/>
        <v>9</v>
      </c>
      <c r="D9" s="20">
        <f t="shared" si="2"/>
        <v>900</v>
      </c>
      <c r="E9" t="e">
        <f>#REF!</f>
        <v>#REF!</v>
      </c>
      <c r="F9" s="9" t="s">
        <v>128</v>
      </c>
      <c r="I9" s="9" t="s">
        <v>138</v>
      </c>
    </row>
    <row r="10" spans="1:12" x14ac:dyDescent="0.25">
      <c r="A10" s="4">
        <v>398.4</v>
      </c>
      <c r="B10" s="20">
        <f t="shared" si="0"/>
        <v>-38470</v>
      </c>
      <c r="C10" s="7">
        <f t="shared" si="1"/>
        <v>27.399999999999977</v>
      </c>
      <c r="D10" s="20">
        <f t="shared" si="2"/>
        <v>2739.9999999999977</v>
      </c>
      <c r="E10" t="e">
        <f>#REF!</f>
        <v>#REF!</v>
      </c>
      <c r="F10" s="9" t="s">
        <v>97</v>
      </c>
      <c r="I10" s="11" t="s">
        <v>139</v>
      </c>
    </row>
    <row r="11" spans="1:12" x14ac:dyDescent="0.25">
      <c r="A11" s="6">
        <v>419.5</v>
      </c>
      <c r="B11" s="20">
        <f t="shared" si="0"/>
        <v>-40895</v>
      </c>
      <c r="C11" s="7">
        <f t="shared" si="1"/>
        <v>21.100000000000023</v>
      </c>
      <c r="D11" s="20">
        <f t="shared" si="2"/>
        <v>2110.0000000000023</v>
      </c>
      <c r="E11" t="e">
        <f>#REF!</f>
        <v>#REF!</v>
      </c>
      <c r="F11" s="11" t="s">
        <v>98</v>
      </c>
    </row>
    <row r="12" spans="1:12" x14ac:dyDescent="0.25">
      <c r="A12" s="24">
        <v>511.4</v>
      </c>
      <c r="B12" s="20">
        <f t="shared" si="0"/>
        <v>-46545</v>
      </c>
      <c r="C12" s="7">
        <f t="shared" si="1"/>
        <v>91.899999999999977</v>
      </c>
      <c r="D12" s="20">
        <f t="shared" si="2"/>
        <v>9189.9999999999982</v>
      </c>
      <c r="E12" t="e">
        <f>#REF!</f>
        <v>#REF!</v>
      </c>
      <c r="F12" s="9" t="s">
        <v>99</v>
      </c>
      <c r="I12" s="11" t="s">
        <v>96</v>
      </c>
      <c r="J12" s="17"/>
      <c r="K12" s="17"/>
      <c r="L12" s="17"/>
    </row>
    <row r="13" spans="1:12" x14ac:dyDescent="0.25">
      <c r="A13" s="23">
        <v>512.95000000000005</v>
      </c>
      <c r="B13" s="20">
        <f t="shared" si="0"/>
        <v>-51217.499999999993</v>
      </c>
      <c r="C13" s="7">
        <f t="shared" si="1"/>
        <v>1.5500000000000682</v>
      </c>
      <c r="D13" s="20">
        <f t="shared" si="2"/>
        <v>155.00000000000682</v>
      </c>
      <c r="E13" t="e">
        <f>#REF!</f>
        <v>#REF!</v>
      </c>
      <c r="F13" s="11" t="s">
        <v>43</v>
      </c>
      <c r="I13" s="9" t="s">
        <v>97</v>
      </c>
      <c r="J13" s="17">
        <v>1.55</v>
      </c>
      <c r="K13" s="17">
        <v>2.75</v>
      </c>
      <c r="L13">
        <f t="shared" ref="L13" si="4">AVERAGE(J13:K13)</f>
        <v>2.15</v>
      </c>
    </row>
    <row r="14" spans="1:12" x14ac:dyDescent="0.25">
      <c r="A14" s="23">
        <v>517.07000000000005</v>
      </c>
      <c r="B14" s="20">
        <f t="shared" si="0"/>
        <v>-51501</v>
      </c>
      <c r="C14" s="7">
        <f t="shared" si="1"/>
        <v>4.1200000000000045</v>
      </c>
      <c r="D14" s="20">
        <f t="shared" si="2"/>
        <v>412.00000000000045</v>
      </c>
      <c r="E14">
        <f>L3</f>
        <v>1.45</v>
      </c>
      <c r="F14" s="9" t="s">
        <v>100</v>
      </c>
      <c r="I14" s="18" t="s">
        <v>122</v>
      </c>
    </row>
    <row r="15" spans="1:12" x14ac:dyDescent="0.25">
      <c r="A15" s="23">
        <v>1259</v>
      </c>
      <c r="B15" s="20">
        <f t="shared" si="0"/>
        <v>-88803.500000000015</v>
      </c>
      <c r="C15" s="7">
        <f t="shared" si="1"/>
        <v>741.93</v>
      </c>
      <c r="D15" s="20">
        <f t="shared" si="2"/>
        <v>74193</v>
      </c>
      <c r="E15" t="e">
        <f>#REF!</f>
        <v>#REF!</v>
      </c>
      <c r="F15" s="11" t="s">
        <v>103</v>
      </c>
    </row>
    <row r="16" spans="1:12" x14ac:dyDescent="0.25">
      <c r="I16" s="11" t="s">
        <v>98</v>
      </c>
      <c r="J16" s="17">
        <v>1.2</v>
      </c>
      <c r="K16" s="17">
        <v>3</v>
      </c>
      <c r="L16">
        <f t="shared" ref="L16" si="5">AVERAGE(J16:K16)</f>
        <v>2.1</v>
      </c>
    </row>
    <row r="17" spans="9:12" x14ac:dyDescent="0.25">
      <c r="I17" s="17" t="s">
        <v>121</v>
      </c>
    </row>
    <row r="19" spans="9:12" x14ac:dyDescent="0.25">
      <c r="I19" s="9" t="s">
        <v>99</v>
      </c>
      <c r="J19" s="17">
        <v>2.4</v>
      </c>
      <c r="K19" s="17">
        <v>2.9</v>
      </c>
      <c r="L19">
        <f t="shared" ref="L19" si="6">AVERAGE(J19:K19)</f>
        <v>2.65</v>
      </c>
    </row>
    <row r="20" spans="9:12" x14ac:dyDescent="0.25">
      <c r="I20" t="s">
        <v>120</v>
      </c>
    </row>
    <row r="22" spans="9:12" x14ac:dyDescent="0.25">
      <c r="I22" s="11" t="s">
        <v>43</v>
      </c>
      <c r="J22" s="17">
        <v>1.3</v>
      </c>
      <c r="K22" s="17">
        <v>2.2999999999999998</v>
      </c>
      <c r="L22">
        <f>AVERAGE(J22:K22)</f>
        <v>1.7999999999999998</v>
      </c>
    </row>
    <row r="23" spans="9:12" x14ac:dyDescent="0.25">
      <c r="I23" s="11" t="s">
        <v>57</v>
      </c>
      <c r="J23" s="17"/>
      <c r="K23" s="17"/>
    </row>
    <row r="24" spans="9:12" x14ac:dyDescent="0.25">
      <c r="I24" s="9" t="s">
        <v>103</v>
      </c>
      <c r="J24" s="17"/>
      <c r="K24" s="17"/>
    </row>
    <row r="25" spans="9:12" x14ac:dyDescent="0.25">
      <c r="I25" t="s">
        <v>119</v>
      </c>
    </row>
    <row r="27" spans="9:12" x14ac:dyDescent="0.25">
      <c r="I27" s="9" t="s">
        <v>100</v>
      </c>
      <c r="J27" s="17">
        <v>2.2999999999999998</v>
      </c>
      <c r="K27" s="17">
        <v>2.6</v>
      </c>
      <c r="L27">
        <f t="shared" ref="L27" si="7">AVERAGE(J27:K27)</f>
        <v>2.4500000000000002</v>
      </c>
    </row>
    <row r="28" spans="9:12" x14ac:dyDescent="0.25">
      <c r="I28" t="s">
        <v>126</v>
      </c>
    </row>
    <row r="30" spans="9:12" x14ac:dyDescent="0.25">
      <c r="I30" s="11" t="s">
        <v>92</v>
      </c>
      <c r="J30" s="17">
        <v>2</v>
      </c>
      <c r="K30" s="17">
        <v>2.8</v>
      </c>
      <c r="L30">
        <f t="shared" ref="L30" si="8">AVERAGE(J30:K30)</f>
        <v>2.4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k n G w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k n G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x s F T y H R E T S w E A A G 0 D A A A T A B w A R m 9 y b X V s Y X M v U 2 V j d G l v b j E u b S C i G A A o o B Q A A A A A A A A A A A A A A A A A A A A A A A A A A A D V k r 1 u w j A U h f d I e Q f L L E Q K U R J + h q J M 0 H a r V E G X N h V y k l s S 1 T / I v m 5 B i L f p m / T F a p Q i W F K J s V 6 u f Y 7 l e + z P B k p s l C S L t i Z T 3 / M 9 U z M N F X l v d F n X w D l I k h E O 6 H v E j U d 7 l J w y M x / R X J V W g M T + X c M h m i m J b m H 6 N M 8 / D Y + 4 K h m v l c H 8 q b A S 7 S C N o 3 i U 1 0 p A L p j G R v 6 W l T W g V x V D l l 9 0 j X C L N A h f 5 s A b 0 S D o j E 5 p S G a K W y F N N g z J r S x V 1 c h 1 l q T j N H T R F M I C d x y y 8 z R 6 U B J e g 7 B N 3 6 P 3 8 P 0 l K 9 D u P L L c b a i 7 y Z I V b t 9 S M 2 n e l B Z t A + e B 6 b e 3 D f d 7 2 q q J C 4 D O I d K K A v Q h J C c n 7 X S G J w d h i 4 d D 4 H u N 7 E p z C a B H L x H 0 0 4 B e z e H 5 5 u / X F l a t N d v U u 0 H B S t d I 6 b x U Y m O R H b 9 D f i W R y Q W R y T i O k 3 + C 5 K y P O v R x h z 6 5 B u 0 P U E s B A i 0 A F A A C A A g A k n G w V F d Q 4 u m k A A A A 9 g A A A B I A A A A A A A A A A A A A A A A A A A A A A E N v b m Z p Z y 9 Q Y W N r Y W d l L n h t b F B L A Q I t A B Q A A g A I A J J x s F Q P y u m r p A A A A O k A A A A T A A A A A A A A A A A A A A A A A P A A A A B b Q 2 9 u d G V u d F 9 U e X B l c 1 0 u e G 1 s U E s B A i 0 A F A A C A A g A k n G w V P I d E R N L A Q A A b Q M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I A A A A A A A D S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l y Y 2 h o Z W x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2 l y Y 2 h o Z W x s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I 6 N D Y 6 M j k u O T k z N j U w N 1 o i I C 8 + P E V u d H J 5 I F R 5 c G U 9 I k Z p b G x D b 2 x 1 b W 5 U e X B l c y I g V m F s d W U 9 I n N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y Y 2 h o Z W x s Z W 4 v Q X V 0 b 1 J l b W 9 2 Z W R D b 2 x 1 b W 5 z M S 5 7 Q 2 9 s d W 1 u M S w w f S Z x d W 9 0 O y w m c X V v d D t T Z W N 0 a W 9 u M S 9 r a X J j a G h l b G x l b i 9 B d X R v U m V t b 3 Z l Z E N v b H V t b n M x L n t D b 2 x 1 b W 4 y L D F 9 J n F 1 b 3 Q 7 L C Z x d W 9 0 O 1 N l Y 3 R p b 2 4 x L 2 t p c m N o a G V s b G V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2 l y Y 2 h o Z W x s Z W 4 v Q X V 0 b 1 J l b W 9 2 Z W R D b 2 x 1 b W 5 z M S 5 7 Q 2 9 s d W 1 u M S w w f S Z x d W 9 0 O y w m c X V v d D t T Z W N 0 a W 9 u M S 9 r a X J j a G h l b G x l b i 9 B d X R v U m V t b 3 Z l Z E N v b H V t b n M x L n t D b 2 x 1 b W 4 y L D F 9 J n F 1 b 3 Q 7 L C Z x d W 9 0 O 1 N l Y 3 R p b 2 4 x L 2 t p c m N o a G V s b G V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c m N o a G V s b G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c m N o a G V s b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c m N o a G V s b G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l y Y 2 h o Z W x s Z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I 6 M T I 6 M z c u M D I z M D I 2 O F o i I C 8 + P E V u d H J 5 I F R 5 c G U 9 I k Z p b G x D b 2 x 1 b W 5 U e X B l c y I g V m F s d W U 9 I n N C U V V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p c m N o a G V s b G V u I C g y K S 9 B d X R v U m V t b 3 Z l Z E N v b H V t b n M x L n t D b 2 x 1 b W 4 x L D B 9 J n F 1 b 3 Q 7 L C Z x d W 9 0 O 1 N l Y 3 R p b 2 4 x L 2 t p c m N o a G V s b G V u I C g y K S 9 B d X R v U m V t b 3 Z l Z E N v b H V t b n M x L n t D b 2 x 1 b W 4 y L D F 9 J n F 1 b 3 Q 7 L C Z x d W 9 0 O 1 N l Y 3 R p b 2 4 x L 2 t p c m N o a G V s b G V u I C g y K S 9 B d X R v U m V t b 3 Z l Z E N v b H V t b n M x L n t D b 2 x 1 b W 4 z L D J 9 J n F 1 b 3 Q 7 L C Z x d W 9 0 O 1 N l Y 3 R p b 2 4 x L 2 t p c m N o a G V s b G V u I C g y K S 9 B d X R v U m V t b 3 Z l Z E N v b H V t b n M x L n t D b 2 x 1 b W 4 0 L D N 9 J n F 1 b 3 Q 7 L C Z x d W 9 0 O 1 N l Y 3 R p b 2 4 x L 2 t p c m N o a G V s b G V u I C g y K S 9 B d X R v U m V t b 3 Z l Z E N v b H V t b n M x L n t D b 2 x 1 b W 4 1 L D R 9 J n F 1 b 3 Q 7 L C Z x d W 9 0 O 1 N l Y 3 R p b 2 4 x L 2 t p c m N o a G V s b G V u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p c m N o a G V s b G V u I C g y K S 9 B d X R v U m V t b 3 Z l Z E N v b H V t b n M x L n t D b 2 x 1 b W 4 x L D B 9 J n F 1 b 3 Q 7 L C Z x d W 9 0 O 1 N l Y 3 R p b 2 4 x L 2 t p c m N o a G V s b G V u I C g y K S 9 B d X R v U m V t b 3 Z l Z E N v b H V t b n M x L n t D b 2 x 1 b W 4 y L D F 9 J n F 1 b 3 Q 7 L C Z x d W 9 0 O 1 N l Y 3 R p b 2 4 x L 2 t p c m N o a G V s b G V u I C g y K S 9 B d X R v U m V t b 3 Z l Z E N v b H V t b n M x L n t D b 2 x 1 b W 4 z L D J 9 J n F 1 b 3 Q 7 L C Z x d W 9 0 O 1 N l Y 3 R p b 2 4 x L 2 t p c m N o a G V s b G V u I C g y K S 9 B d X R v U m V t b 3 Z l Z E N v b H V t b n M x L n t D b 2 x 1 b W 4 0 L D N 9 J n F 1 b 3 Q 7 L C Z x d W 9 0 O 1 N l Y 3 R p b 2 4 x L 2 t p c m N o a G V s b G V u I C g y K S 9 B d X R v U m V t b 3 Z l Z E N v b H V t b n M x L n t D b 2 x 1 b W 4 1 L D R 9 J n F 1 b 3 Q 7 L C Z x d W 9 0 O 1 N l Y 3 R p b 2 4 x L 2 t p c m N o a G V s b G V u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a X J j a G h l b G x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X J j a G h l b G x l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D J u n 7 o m U i C k G Q c D o C 3 h A A A A A A C A A A A A A A Q Z g A A A A E A A C A A A A B h v R W d i p w A 6 8 n p l R 6 h Y T e d Y K c 0 Y u Q s D V J J O P Q 7 N B 3 n X Q A A A A A O g A A A A A I A A C A A A A D f U W 0 8 Z m N 7 K A k Q J x T 4 r N b L I B Z S V E A q E n 0 0 q z B K 9 B X b R l A A A A C F w 1 f m E 0 u o 8 g 1 P g B r Z b A b m h b u K p m h i h j x + O Y 1 e 1 Y t 0 8 Y g F E u K q Y I 4 I n 3 J X 3 7 W 8 S 6 d m F 5 K 3 / V 2 G 2 / v X x z d D i Y N l f g Z 1 K k L 6 W C A F h t E + H T d i f 0 A A A A A m Q v Q A w N 0 h F Y s s b T 1 M W 7 9 X x k i W t I n 2 1 J K d P p R m 8 e M R 0 U 4 E s 1 T W 3 V N e 7 5 H K G t I T o q K 2 l O i z N 1 m 0 r b W V L H d n C u M y < / D a t a M a s h u p > 
</file>

<file path=customXml/itemProps1.xml><?xml version="1.0" encoding="utf-8"?>
<ds:datastoreItem xmlns:ds="http://schemas.openxmlformats.org/officeDocument/2006/customXml" ds:itemID="{1F689785-2576-4C25-A78B-99B9DD639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Allgemein</vt:lpstr>
      <vt:lpstr>Prosper_V</vt:lpstr>
      <vt:lpstr>SchwarzeHeide_1</vt:lpstr>
      <vt:lpstr>kirchhellen raw</vt:lpstr>
      <vt:lpstr>Kirchhellen Modell</vt:lpstr>
      <vt:lpstr>Tabelle3</vt:lpstr>
      <vt:lpstr>Prosper_V raw</vt:lpstr>
      <vt:lpstr>Prosper_V Model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2022-05-18T22:18:53Z</dcterms:modified>
</cp:coreProperties>
</file>