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iara\"/>
    </mc:Choice>
  </mc:AlternateContent>
  <bookViews>
    <workbookView xWindow="-108" yWindow="-108" windowWidth="18648" windowHeight="11784" activeTab="2"/>
  </bookViews>
  <sheets>
    <sheet name="Ephys Chiara" sheetId="1" r:id="rId1"/>
    <sheet name="Miky data" sheetId="3" r:id="rId2"/>
    <sheet name="Comparison" sheetId="4" r:id="rId3"/>
    <sheet name="AP " sheetId="5" r:id="rId4"/>
    <sheet name="Dendr Length " sheetId="2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3" i="2" l="1"/>
  <c r="D44" i="2"/>
  <c r="C35" i="2"/>
  <c r="D25" i="2"/>
  <c r="C25" i="2"/>
  <c r="I52" i="4" l="1"/>
  <c r="I72" i="4" l="1"/>
  <c r="H50" i="4"/>
  <c r="P48" i="4"/>
  <c r="P49" i="4"/>
  <c r="P47" i="4"/>
  <c r="P45" i="4"/>
  <c r="J50" i="4"/>
  <c r="K50" i="4"/>
  <c r="M50" i="4"/>
  <c r="N50" i="4"/>
  <c r="O50" i="4"/>
  <c r="Q50" i="4"/>
  <c r="R50" i="4"/>
  <c r="S50" i="4"/>
  <c r="T50" i="4"/>
  <c r="U50" i="4"/>
  <c r="V50" i="4"/>
  <c r="W50" i="4"/>
  <c r="X50" i="4"/>
  <c r="Y50" i="4"/>
  <c r="Z50" i="4"/>
  <c r="I50" i="4"/>
  <c r="L49" i="4"/>
  <c r="L48" i="4"/>
  <c r="L47" i="4"/>
  <c r="D82" i="2"/>
  <c r="C82" i="2"/>
  <c r="D73" i="2"/>
  <c r="D64" i="2"/>
  <c r="C64" i="2"/>
  <c r="D54" i="2"/>
  <c r="C54" i="2"/>
  <c r="W72" i="4"/>
  <c r="L45" i="4"/>
  <c r="G45" i="4"/>
  <c r="P44" i="4"/>
  <c r="L44" i="4"/>
  <c r="G44" i="4"/>
  <c r="P43" i="4"/>
  <c r="L43" i="4"/>
  <c r="G43" i="4"/>
  <c r="P42" i="4"/>
  <c r="L42" i="4"/>
  <c r="G42" i="4"/>
  <c r="P41" i="4"/>
  <c r="L41" i="4"/>
  <c r="G41" i="4"/>
  <c r="P40" i="4"/>
  <c r="L40" i="4"/>
  <c r="G40" i="4"/>
  <c r="P39" i="4"/>
  <c r="L39" i="4"/>
  <c r="G39" i="4"/>
  <c r="P38" i="4"/>
  <c r="L38" i="4"/>
  <c r="G38" i="4"/>
  <c r="P37" i="4"/>
  <c r="L37" i="4"/>
  <c r="G37" i="4"/>
  <c r="P36" i="4"/>
  <c r="L36" i="4"/>
  <c r="G36" i="4"/>
  <c r="P35" i="4"/>
  <c r="L35" i="4"/>
  <c r="G35" i="4"/>
  <c r="P34" i="4"/>
  <c r="L34" i="4"/>
  <c r="G34" i="4"/>
  <c r="M109" i="4"/>
  <c r="Q120" i="4"/>
  <c r="M120" i="4"/>
  <c r="H120" i="4"/>
  <c r="Q119" i="4"/>
  <c r="M119" i="4"/>
  <c r="H119" i="4"/>
  <c r="Q118" i="4"/>
  <c r="M118" i="4"/>
  <c r="H118" i="4"/>
  <c r="Q117" i="4"/>
  <c r="M117" i="4"/>
  <c r="H117" i="4"/>
  <c r="Q116" i="4"/>
  <c r="M116" i="4"/>
  <c r="H116" i="4"/>
  <c r="Q115" i="4"/>
  <c r="M115" i="4"/>
  <c r="H115" i="4"/>
  <c r="Q114" i="4"/>
  <c r="M114" i="4"/>
  <c r="H114" i="4"/>
  <c r="Q113" i="4"/>
  <c r="M113" i="4"/>
  <c r="H113" i="4"/>
  <c r="Q112" i="4"/>
  <c r="M112" i="4"/>
  <c r="H112" i="4"/>
  <c r="Q111" i="4"/>
  <c r="M111" i="4"/>
  <c r="H111" i="4"/>
  <c r="Q110" i="4"/>
  <c r="M110" i="4"/>
  <c r="H110" i="4"/>
  <c r="Q109" i="4"/>
  <c r="H109" i="4"/>
  <c r="L72" i="4"/>
  <c r="K72" i="4"/>
  <c r="N72" i="4"/>
  <c r="O72" i="4"/>
  <c r="P72" i="4"/>
  <c r="R72" i="4"/>
  <c r="S72" i="4"/>
  <c r="T72" i="4"/>
  <c r="U72" i="4"/>
  <c r="V72" i="4"/>
  <c r="X72" i="4"/>
  <c r="Y72" i="4"/>
  <c r="Z72" i="4"/>
  <c r="J72" i="4"/>
  <c r="Q71" i="4"/>
  <c r="M71" i="4"/>
  <c r="H71" i="4"/>
  <c r="Q70" i="4"/>
  <c r="M70" i="4"/>
  <c r="H70" i="4"/>
  <c r="Q69" i="4"/>
  <c r="M69" i="4"/>
  <c r="H69" i="4"/>
  <c r="Q68" i="4"/>
  <c r="M68" i="4"/>
  <c r="H68" i="4"/>
  <c r="Q67" i="4"/>
  <c r="M67" i="4"/>
  <c r="H67" i="4"/>
  <c r="Q66" i="4"/>
  <c r="M66" i="4"/>
  <c r="H66" i="4"/>
  <c r="Q65" i="4"/>
  <c r="M65" i="4"/>
  <c r="H65" i="4"/>
  <c r="Q90" i="4"/>
  <c r="M90" i="4"/>
  <c r="Q89" i="4"/>
  <c r="M89" i="4"/>
  <c r="Q88" i="4"/>
  <c r="M88" i="4"/>
  <c r="L69" i="5" l="1"/>
  <c r="T85" i="4"/>
  <c r="Q6" i="4" l="1"/>
  <c r="M3" i="4"/>
  <c r="P27" i="4"/>
  <c r="P31" i="4"/>
  <c r="L31" i="4"/>
  <c r="G31" i="4"/>
  <c r="P33" i="4"/>
  <c r="L33" i="4"/>
  <c r="G33" i="4"/>
  <c r="P32" i="4"/>
  <c r="L32" i="4"/>
  <c r="G32" i="4"/>
  <c r="Q63" i="4"/>
  <c r="M63" i="4"/>
  <c r="H63" i="4"/>
  <c r="Q58" i="4"/>
  <c r="M58" i="4"/>
  <c r="H58" i="4"/>
  <c r="Q57" i="4"/>
  <c r="M57" i="4"/>
  <c r="H57" i="4"/>
  <c r="L77" i="5" l="1"/>
  <c r="L78" i="5"/>
  <c r="L79" i="5"/>
  <c r="L80" i="5"/>
  <c r="L81" i="5"/>
  <c r="L82" i="5"/>
  <c r="L83" i="5"/>
  <c r="L84" i="5"/>
  <c r="L85" i="5"/>
  <c r="L86" i="5"/>
  <c r="L87" i="5"/>
  <c r="L76" i="5"/>
  <c r="L75" i="5"/>
  <c r="L74" i="5"/>
  <c r="L73" i="5"/>
  <c r="L72" i="5"/>
  <c r="L71" i="5"/>
  <c r="L70" i="5"/>
  <c r="L68" i="5"/>
  <c r="L67" i="5"/>
  <c r="L66" i="5"/>
  <c r="L65" i="5"/>
  <c r="L64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AT34" i="5" a="1"/>
  <c r="AT34" i="5" s="1"/>
  <c r="W85" i="4"/>
  <c r="V85" i="4"/>
  <c r="U85" i="4"/>
  <c r="S85" i="4"/>
  <c r="R85" i="4"/>
  <c r="P85" i="4"/>
  <c r="O85" i="4"/>
  <c r="N85" i="4"/>
  <c r="L85" i="4"/>
  <c r="K85" i="4"/>
  <c r="J85" i="4"/>
  <c r="Q84" i="4"/>
  <c r="M84" i="4"/>
  <c r="H84" i="4"/>
  <c r="Q83" i="4"/>
  <c r="M83" i="4"/>
  <c r="H83" i="4"/>
  <c r="Q82" i="4"/>
  <c r="M82" i="4"/>
  <c r="H82" i="4"/>
  <c r="Q81" i="4"/>
  <c r="M81" i="4"/>
  <c r="H81" i="4"/>
  <c r="Q80" i="4"/>
  <c r="M80" i="4"/>
  <c r="H80" i="4"/>
  <c r="BD44" i="4"/>
  <c r="BD43" i="4"/>
  <c r="AR66" i="4"/>
  <c r="AR65" i="4"/>
  <c r="AR64" i="4"/>
  <c r="AR63" i="4"/>
  <c r="AR62" i="4"/>
  <c r="AR61" i="4"/>
  <c r="AR60" i="4"/>
  <c r="AR59" i="4"/>
  <c r="AR58" i="4"/>
  <c r="AR57" i="4"/>
  <c r="AR56" i="4"/>
  <c r="AR55" i="4"/>
  <c r="AR54" i="4"/>
  <c r="AR53" i="4"/>
  <c r="AR52" i="4"/>
  <c r="AR51" i="4"/>
  <c r="AR50" i="4"/>
  <c r="AR49" i="4"/>
  <c r="AR48" i="4"/>
  <c r="AR47" i="4"/>
  <c r="AR46" i="4"/>
  <c r="AR45" i="4"/>
  <c r="AR44" i="4"/>
  <c r="AR43" i="4"/>
  <c r="P30" i="4"/>
  <c r="P29" i="4"/>
  <c r="P28" i="4"/>
  <c r="P26" i="4"/>
  <c r="Q64" i="4"/>
  <c r="M64" i="4"/>
  <c r="H64" i="4"/>
  <c r="Q62" i="4"/>
  <c r="M62" i="4"/>
  <c r="H62" i="4"/>
  <c r="Q61" i="4"/>
  <c r="M61" i="4"/>
  <c r="H61" i="4"/>
  <c r="Q60" i="4"/>
  <c r="M60" i="4"/>
  <c r="H60" i="4"/>
  <c r="Q59" i="4"/>
  <c r="M59" i="4"/>
  <c r="H59" i="4"/>
  <c r="Q56" i="4"/>
  <c r="M56" i="4"/>
  <c r="H56" i="4"/>
  <c r="V58" i="3"/>
  <c r="W58" i="3"/>
  <c r="L25" i="4"/>
  <c r="P25" i="4"/>
  <c r="P50" i="4" s="1"/>
  <c r="M72" i="4" l="1"/>
  <c r="Q72" i="4"/>
  <c r="Q85" i="4"/>
  <c r="M85" i="4"/>
  <c r="L30" i="4"/>
  <c r="L29" i="4"/>
  <c r="L28" i="4"/>
  <c r="L27" i="4"/>
  <c r="L26" i="4"/>
  <c r="L50" i="4" s="1"/>
  <c r="Q14" i="1"/>
  <c r="Q13" i="1"/>
  <c r="Q12" i="1"/>
  <c r="M8" i="1" l="1"/>
  <c r="Q6" i="1"/>
  <c r="M7" i="1"/>
  <c r="W12" i="4"/>
  <c r="W11" i="4"/>
  <c r="T12" i="4"/>
  <c r="T11" i="4"/>
  <c r="S12" i="4"/>
  <c r="S11" i="4"/>
  <c r="R12" i="4"/>
  <c r="R11" i="4"/>
  <c r="P12" i="4"/>
  <c r="P11" i="4"/>
  <c r="O12" i="4"/>
  <c r="O11" i="4"/>
  <c r="N12" i="4"/>
  <c r="N11" i="4"/>
  <c r="L12" i="4"/>
  <c r="L11" i="4"/>
  <c r="J12" i="4"/>
  <c r="J11" i="4"/>
  <c r="Q8" i="4"/>
  <c r="M8" i="4"/>
  <c r="H8" i="4"/>
  <c r="Q7" i="4"/>
  <c r="M7" i="4"/>
  <c r="H7" i="4"/>
  <c r="M6" i="4"/>
  <c r="H6" i="4"/>
  <c r="Q5" i="4"/>
  <c r="M5" i="4"/>
  <c r="Q4" i="4"/>
  <c r="M4" i="4"/>
  <c r="Q3" i="4"/>
  <c r="P56" i="3"/>
  <c r="L56" i="3"/>
  <c r="G56" i="3"/>
  <c r="P55" i="3"/>
  <c r="L55" i="3"/>
  <c r="G55" i="3"/>
  <c r="R54" i="3"/>
  <c r="P54" i="3"/>
  <c r="L54" i="3"/>
  <c r="G54" i="3"/>
  <c r="R53" i="3"/>
  <c r="P53" i="3"/>
  <c r="L53" i="3"/>
  <c r="G53" i="3"/>
  <c r="R52" i="3"/>
  <c r="P52" i="3"/>
  <c r="L52" i="3"/>
  <c r="G52" i="3"/>
  <c r="R51" i="3"/>
  <c r="P51" i="3"/>
  <c r="L51" i="3"/>
  <c r="G51" i="3"/>
  <c r="R50" i="3"/>
  <c r="P50" i="3"/>
  <c r="L50" i="3"/>
  <c r="G50" i="3"/>
  <c r="R49" i="3"/>
  <c r="P49" i="3"/>
  <c r="L49" i="3"/>
  <c r="G49" i="3"/>
  <c r="P48" i="3"/>
  <c r="L48" i="3"/>
  <c r="G48" i="3"/>
  <c r="R47" i="3"/>
  <c r="P47" i="3"/>
  <c r="L47" i="3"/>
  <c r="G47" i="3"/>
  <c r="R46" i="3"/>
  <c r="P46" i="3"/>
  <c r="L46" i="3"/>
  <c r="G46" i="3"/>
  <c r="P45" i="3"/>
  <c r="L45" i="3"/>
  <c r="G45" i="3"/>
  <c r="P44" i="3"/>
  <c r="L44" i="3"/>
  <c r="G44" i="3"/>
  <c r="R43" i="3"/>
  <c r="P43" i="3"/>
  <c r="L43" i="3"/>
  <c r="G43" i="3"/>
  <c r="P42" i="3"/>
  <c r="L42" i="3"/>
  <c r="G42" i="3"/>
  <c r="R41" i="3"/>
  <c r="P41" i="3"/>
  <c r="L41" i="3"/>
  <c r="G41" i="3"/>
  <c r="R40" i="3"/>
  <c r="P40" i="3"/>
  <c r="L40" i="3"/>
  <c r="G40" i="3"/>
  <c r="P39" i="3"/>
  <c r="L39" i="3"/>
  <c r="G39" i="3"/>
  <c r="P38" i="3"/>
  <c r="L38" i="3"/>
  <c r="G38" i="3"/>
  <c r="R37" i="3"/>
  <c r="P37" i="3"/>
  <c r="L37" i="3"/>
  <c r="G37" i="3"/>
  <c r="R36" i="3"/>
  <c r="P36" i="3"/>
  <c r="L36" i="3"/>
  <c r="G36" i="3"/>
  <c r="R35" i="3"/>
  <c r="P35" i="3"/>
  <c r="L35" i="3"/>
  <c r="G35" i="3"/>
  <c r="P34" i="3"/>
  <c r="L34" i="3"/>
  <c r="G34" i="3"/>
  <c r="R33" i="3"/>
  <c r="P33" i="3"/>
  <c r="L33" i="3"/>
  <c r="G33" i="3"/>
  <c r="R32" i="3"/>
  <c r="P32" i="3"/>
  <c r="L32" i="3"/>
  <c r="G32" i="3"/>
  <c r="M12" i="4" l="1"/>
  <c r="Q11" i="4"/>
  <c r="M11" i="4"/>
  <c r="Q12" i="4"/>
  <c r="I25" i="3" l="1"/>
  <c r="W15" i="1"/>
  <c r="M14" i="1"/>
  <c r="M13" i="1"/>
  <c r="M12" i="1"/>
  <c r="Q9" i="1"/>
  <c r="Q10" i="1"/>
  <c r="Q11" i="1"/>
  <c r="Q7" i="1"/>
  <c r="M6" i="1"/>
  <c r="M11" i="1" l="1"/>
  <c r="M10" i="1"/>
  <c r="M9" i="1"/>
  <c r="Q3" i="1"/>
  <c r="Q4" i="1"/>
  <c r="Q5" i="1"/>
  <c r="X25" i="3" l="1"/>
  <c r="W25" i="3"/>
  <c r="V25" i="3"/>
  <c r="U25" i="3"/>
  <c r="T25" i="3"/>
  <c r="S25" i="3"/>
  <c r="O25" i="3"/>
  <c r="N25" i="3"/>
  <c r="M25" i="3"/>
  <c r="K25" i="3"/>
  <c r="P23" i="3"/>
  <c r="L23" i="3"/>
  <c r="G23" i="3"/>
  <c r="R22" i="3"/>
  <c r="P22" i="3"/>
  <c r="L22" i="3"/>
  <c r="G22" i="3"/>
  <c r="R21" i="3"/>
  <c r="P21" i="3"/>
  <c r="L21" i="3"/>
  <c r="G21" i="3"/>
  <c r="R20" i="3"/>
  <c r="P20" i="3"/>
  <c r="L20" i="3"/>
  <c r="G20" i="3"/>
  <c r="R19" i="3"/>
  <c r="P19" i="3"/>
  <c r="L19" i="3"/>
  <c r="G19" i="3"/>
  <c r="R18" i="3"/>
  <c r="P18" i="3"/>
  <c r="L18" i="3"/>
  <c r="G18" i="3"/>
  <c r="R17" i="3"/>
  <c r="P17" i="3"/>
  <c r="L17" i="3"/>
  <c r="G17" i="3"/>
  <c r="R16" i="3"/>
  <c r="P16" i="3"/>
  <c r="L16" i="3"/>
  <c r="G16" i="3"/>
  <c r="R15" i="3"/>
  <c r="P15" i="3"/>
  <c r="L15" i="3"/>
  <c r="G15" i="3"/>
  <c r="R14" i="3"/>
  <c r="P14" i="3"/>
  <c r="L14" i="3"/>
  <c r="G14" i="3"/>
  <c r="R13" i="3"/>
  <c r="P13" i="3"/>
  <c r="L13" i="3"/>
  <c r="G13" i="3"/>
  <c r="R12" i="3"/>
  <c r="P12" i="3"/>
  <c r="L12" i="3"/>
  <c r="G12" i="3"/>
  <c r="R11" i="3"/>
  <c r="P11" i="3"/>
  <c r="L11" i="3"/>
  <c r="G11" i="3"/>
  <c r="P10" i="3"/>
  <c r="L10" i="3"/>
  <c r="G10" i="3"/>
  <c r="P9" i="3"/>
  <c r="L9" i="3"/>
  <c r="G9" i="3"/>
  <c r="P8" i="3"/>
  <c r="L8" i="3"/>
  <c r="G8" i="3"/>
  <c r="P7" i="3"/>
  <c r="L7" i="3"/>
  <c r="G7" i="3"/>
  <c r="R6" i="3"/>
  <c r="P6" i="3"/>
  <c r="L6" i="3"/>
  <c r="G6" i="3"/>
  <c r="R5" i="3"/>
  <c r="P5" i="3"/>
  <c r="L5" i="3"/>
  <c r="G5" i="3"/>
  <c r="R4" i="3"/>
  <c r="P4" i="3"/>
  <c r="L4" i="3"/>
  <c r="G4" i="3"/>
  <c r="M5" i="1"/>
  <c r="M4" i="1"/>
  <c r="M3" i="1"/>
  <c r="R25" i="3" l="1"/>
  <c r="P25" i="3"/>
  <c r="L25" i="3"/>
  <c r="C44" i="2"/>
  <c r="D35" i="2"/>
  <c r="D13" i="2"/>
  <c r="C13" i="2"/>
  <c r="AT59" i="5"/>
  <c r="AT58" i="5"/>
  <c r="AT57" i="5"/>
  <c r="AT56" i="5"/>
  <c r="AT55" i="5"/>
  <c r="AT54" i="5"/>
  <c r="AT53" i="5"/>
  <c r="AT52" i="5"/>
  <c r="AT51" i="5"/>
  <c r="AT50" i="5"/>
  <c r="AT49" i="5"/>
  <c r="AT48" i="5"/>
  <c r="AT47" i="5"/>
  <c r="AT46" i="5"/>
  <c r="AT45" i="5"/>
  <c r="AT44" i="5"/>
  <c r="AT43" i="5"/>
  <c r="AT42" i="5"/>
  <c r="AT41" i="5"/>
  <c r="AT40" i="5"/>
  <c r="AT39" i="5"/>
  <c r="AT38" i="5"/>
  <c r="AT37" i="5"/>
  <c r="AT36" i="5"/>
  <c r="AT35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<sst xmlns="http://schemas.openxmlformats.org/spreadsheetml/2006/main" count="1177" uniqueCount="304">
  <si>
    <t>Day</t>
  </si>
  <si>
    <t>Cell</t>
  </si>
  <si>
    <t>ABF</t>
  </si>
  <si>
    <t>Age (D)</t>
  </si>
  <si>
    <t>Rs (&lt;25)</t>
  </si>
  <si>
    <t>Vm</t>
  </si>
  <si>
    <t>Vm (LP14)</t>
  </si>
  <si>
    <t>Vh</t>
  </si>
  <si>
    <t>Rin</t>
  </si>
  <si>
    <t>SD</t>
  </si>
  <si>
    <t>Ƭ</t>
  </si>
  <si>
    <t>Cm</t>
  </si>
  <si>
    <t>APamp</t>
  </si>
  <si>
    <t>APtime</t>
  </si>
  <si>
    <t xml:space="preserve">Threshold </t>
  </si>
  <si>
    <t>Thres time</t>
  </si>
  <si>
    <t>AP dur</t>
  </si>
  <si>
    <t>maxdV/dT</t>
  </si>
  <si>
    <t>ADP</t>
  </si>
  <si>
    <t>fAHP</t>
  </si>
  <si>
    <t>fAHP time</t>
  </si>
  <si>
    <t>Delay</t>
  </si>
  <si>
    <t>Comments</t>
  </si>
  <si>
    <t xml:space="preserve">P27 </t>
  </si>
  <si>
    <t xml:space="preserve">Basal </t>
  </si>
  <si>
    <t xml:space="preserve">Apical </t>
  </si>
  <si>
    <t xml:space="preserve">1st </t>
  </si>
  <si>
    <t>2nd</t>
  </si>
  <si>
    <t>3rd</t>
  </si>
  <si>
    <t>4th</t>
  </si>
  <si>
    <t>5th</t>
  </si>
  <si>
    <t>6th</t>
  </si>
  <si>
    <t>7th</t>
  </si>
  <si>
    <t xml:space="preserve">8th </t>
  </si>
  <si>
    <t xml:space="preserve">Total </t>
  </si>
  <si>
    <t xml:space="preserve">9th </t>
  </si>
  <si>
    <t xml:space="preserve">Cell 1 </t>
  </si>
  <si>
    <t xml:space="preserve">Cell 2 </t>
  </si>
  <si>
    <t>pA</t>
  </si>
  <si>
    <t xml:space="preserve">No.AP </t>
  </si>
  <si>
    <t xml:space="preserve">APFreq </t>
  </si>
  <si>
    <t xml:space="preserve">Burst_interval </t>
  </si>
  <si>
    <t xml:space="preserve">P28 </t>
  </si>
  <si>
    <t xml:space="preserve">020922 cell1 </t>
  </si>
  <si>
    <t xml:space="preserve">pA </t>
  </si>
  <si>
    <t xml:space="preserve">NoAP </t>
  </si>
  <si>
    <t>Apfreq</t>
  </si>
  <si>
    <t>Burst_interval</t>
  </si>
  <si>
    <t xml:space="preserve">020922 cell2 </t>
  </si>
  <si>
    <t>APFreq</t>
  </si>
  <si>
    <t>10922</t>
  </si>
  <si>
    <t>HET</t>
  </si>
  <si>
    <t xml:space="preserve">Threshold (LP14) </t>
  </si>
  <si>
    <t>Thresh vs 50</t>
  </si>
  <si>
    <t>Burst</t>
  </si>
  <si>
    <t>Max Freq</t>
  </si>
  <si>
    <t>Rheo pA</t>
  </si>
  <si>
    <t>d241018</t>
  </si>
  <si>
    <t>b</t>
  </si>
  <si>
    <t>double pick</t>
  </si>
  <si>
    <t>d260719</t>
  </si>
  <si>
    <t>a</t>
  </si>
  <si>
    <t>one pick + shoulder</t>
  </si>
  <si>
    <t>one pick + shoulder. Lot spont activity</t>
  </si>
  <si>
    <t>d010819</t>
  </si>
  <si>
    <t>d161119</t>
  </si>
  <si>
    <t>d181119</t>
  </si>
  <si>
    <t>d120220</t>
  </si>
  <si>
    <t>high thresh burst?</t>
  </si>
  <si>
    <t>d170420</t>
  </si>
  <si>
    <t>no enough Aps</t>
  </si>
  <si>
    <t>d150720</t>
  </si>
  <si>
    <t>c</t>
  </si>
  <si>
    <t>d160720</t>
  </si>
  <si>
    <t>d170720</t>
  </si>
  <si>
    <t>d230121</t>
  </si>
  <si>
    <t>borderline</t>
  </si>
  <si>
    <t>d250121</t>
  </si>
  <si>
    <t>low thresh burst</t>
  </si>
  <si>
    <t>d040221</t>
  </si>
  <si>
    <t>d060221</t>
  </si>
  <si>
    <t>d010222</t>
  </si>
  <si>
    <t>d090322</t>
  </si>
  <si>
    <t xml:space="preserve">Burst_intervals </t>
  </si>
  <si>
    <t>rheobase pA</t>
  </si>
  <si>
    <t>Threshold(LP14)</t>
  </si>
  <si>
    <t xml:space="preserve">HET thorny </t>
  </si>
  <si>
    <t>P26</t>
  </si>
  <si>
    <t>Time_Ampl</t>
  </si>
  <si>
    <t>Peak</t>
  </si>
  <si>
    <t>P27</t>
  </si>
  <si>
    <t>151122Cell1</t>
  </si>
  <si>
    <t>151122Cell2</t>
  </si>
  <si>
    <t>P28</t>
  </si>
  <si>
    <t>161122Cell1</t>
  </si>
  <si>
    <t>161122 Cell2</t>
  </si>
  <si>
    <t>Cell 1 1411</t>
  </si>
  <si>
    <t>141122 Cell 2</t>
  </si>
  <si>
    <t xml:space="preserve">P26 </t>
  </si>
  <si>
    <t>13/14</t>
  </si>
  <si>
    <t>181122 Cell1</t>
  </si>
  <si>
    <t>181122 Cell2</t>
  </si>
  <si>
    <t>181122 Cell3</t>
  </si>
  <si>
    <t xml:space="preserve">Day </t>
  </si>
  <si>
    <t>cell</t>
  </si>
  <si>
    <t>Genotype</t>
  </si>
  <si>
    <t>Age</t>
  </si>
  <si>
    <t>Radius</t>
  </si>
  <si>
    <t>Filament N</t>
  </si>
  <si>
    <t>TOT.LENGTH</t>
  </si>
  <si>
    <t>Apical</t>
  </si>
  <si>
    <t>Basal</t>
  </si>
  <si>
    <t>ht</t>
  </si>
  <si>
    <t>3361,63</t>
  </si>
  <si>
    <t>ATHORNY</t>
  </si>
  <si>
    <t>-</t>
  </si>
  <si>
    <t>2389,41</t>
  </si>
  <si>
    <t>RF</t>
  </si>
  <si>
    <t>CA3 b</t>
  </si>
  <si>
    <t>str. radiatum</t>
  </si>
  <si>
    <t>P25</t>
  </si>
  <si>
    <t>2740,39</t>
  </si>
  <si>
    <t xml:space="preserve"> TOO MUCH NOISE</t>
  </si>
  <si>
    <t>str. oriens</t>
  </si>
  <si>
    <t>1370,15</t>
  </si>
  <si>
    <t>can´t say</t>
  </si>
  <si>
    <t>d01.02.22</t>
  </si>
  <si>
    <t>P24</t>
  </si>
  <si>
    <t>Thorny</t>
  </si>
  <si>
    <t>Str. oriens</t>
  </si>
  <si>
    <t>d020222</t>
  </si>
  <si>
    <t>CA3b</t>
  </si>
  <si>
    <t xml:space="preserve">CA3 b/c </t>
  </si>
  <si>
    <t>Athorny</t>
  </si>
  <si>
    <t xml:space="preserve">CA3 b </t>
  </si>
  <si>
    <t>d</t>
  </si>
  <si>
    <t xml:space="preserve">CA3b </t>
  </si>
  <si>
    <t>d010922</t>
  </si>
  <si>
    <t>p26</t>
  </si>
  <si>
    <t>CA3 c</t>
  </si>
  <si>
    <t>str.radiatum</t>
  </si>
  <si>
    <t>d020922</t>
  </si>
  <si>
    <t>p27</t>
  </si>
  <si>
    <t xml:space="preserve">str. radiatum </t>
  </si>
  <si>
    <t xml:space="preserve">Thorny </t>
  </si>
  <si>
    <t>d260722</t>
  </si>
  <si>
    <t xml:space="preserve">CA3 c </t>
  </si>
  <si>
    <t>athrony</t>
  </si>
  <si>
    <t>thorny</t>
  </si>
  <si>
    <t xml:space="preserve">d090322 </t>
  </si>
  <si>
    <t xml:space="preserve">d </t>
  </si>
  <si>
    <t>LP14</t>
  </si>
  <si>
    <t>ADP area</t>
  </si>
  <si>
    <t>d251018</t>
  </si>
  <si>
    <t>d250719</t>
  </si>
  <si>
    <t>d310719</t>
  </si>
  <si>
    <t>lot of spont. Activity. Double pick. No good for burst</t>
  </si>
  <si>
    <t>d020819</t>
  </si>
  <si>
    <t>d111219</t>
  </si>
  <si>
    <t>d181219</t>
  </si>
  <si>
    <t>d140220</t>
  </si>
  <si>
    <t>d270420</t>
  </si>
  <si>
    <t>d180620</t>
  </si>
  <si>
    <t>d190620</t>
  </si>
  <si>
    <t>d220620</t>
  </si>
  <si>
    <t>d180720</t>
  </si>
  <si>
    <t>d070221</t>
  </si>
  <si>
    <t>d041221</t>
  </si>
  <si>
    <t>regular firing, even if the freq is low so the burst is calc. with the last aps</t>
  </si>
  <si>
    <t>d061221</t>
  </si>
  <si>
    <t>ko</t>
  </si>
  <si>
    <t>WT</t>
  </si>
  <si>
    <t>170420 a</t>
  </si>
  <si>
    <t xml:space="preserve">170420 b </t>
  </si>
  <si>
    <t>burst</t>
  </si>
  <si>
    <t>max freq.</t>
  </si>
  <si>
    <t>time fAHP</t>
  </si>
  <si>
    <t xml:space="preserve">HET </t>
  </si>
  <si>
    <t>doublet</t>
  </si>
  <si>
    <t>doubelt A28?</t>
  </si>
  <si>
    <t>regular</t>
  </si>
  <si>
    <t xml:space="preserve">threshold? Doublet or high firing </t>
  </si>
  <si>
    <t>approx -40 (A17)</t>
  </si>
  <si>
    <t>doublet A29?</t>
  </si>
  <si>
    <t>doublet A25?</t>
  </si>
  <si>
    <t xml:space="preserve">high firing </t>
  </si>
  <si>
    <t>max Freq.</t>
  </si>
  <si>
    <t>av. AP freq.</t>
  </si>
  <si>
    <t xml:space="preserve">high firing? Burst? </t>
  </si>
  <si>
    <t>DATE</t>
  </si>
  <si>
    <t>CELL</t>
  </si>
  <si>
    <t>AGE (D)</t>
  </si>
  <si>
    <t>Vm (LP-14)</t>
  </si>
  <si>
    <t xml:space="preserve">Rin </t>
  </si>
  <si>
    <t>Tau</t>
  </si>
  <si>
    <t>Aptime</t>
  </si>
  <si>
    <t>Threshold</t>
  </si>
  <si>
    <t xml:space="preserve">Threshold LP </t>
  </si>
  <si>
    <t>Thres Time</t>
  </si>
  <si>
    <t>AP duration</t>
  </si>
  <si>
    <t>delay</t>
  </si>
  <si>
    <t xml:space="preserve">Comments </t>
  </si>
  <si>
    <t>Rheobase</t>
  </si>
  <si>
    <t xml:space="preserve">fAHP time </t>
  </si>
  <si>
    <t>WT morph</t>
  </si>
  <si>
    <t>HET morph</t>
  </si>
  <si>
    <t>HET no morph</t>
  </si>
  <si>
    <t>WT no morph</t>
  </si>
  <si>
    <t>AP peak</t>
  </si>
  <si>
    <t xml:space="preserve">regular </t>
  </si>
  <si>
    <t>av. ApFreq</t>
  </si>
  <si>
    <t>max AP freq.</t>
  </si>
  <si>
    <t xml:space="preserve">max Freq. </t>
  </si>
  <si>
    <t>AP max Freq.</t>
  </si>
  <si>
    <t>N° APs</t>
  </si>
  <si>
    <t>AP Freq</t>
  </si>
  <si>
    <t>d270420 a</t>
  </si>
  <si>
    <t>d270420 b</t>
  </si>
  <si>
    <t>d180620 a</t>
  </si>
  <si>
    <t>d180620 b</t>
  </si>
  <si>
    <t>d020819 b</t>
  </si>
  <si>
    <t>141122 1</t>
  </si>
  <si>
    <t>141122 2</t>
  </si>
  <si>
    <t>161122 1</t>
  </si>
  <si>
    <t>161122 2</t>
  </si>
  <si>
    <t>151122 1</t>
  </si>
  <si>
    <t>151122 2</t>
  </si>
  <si>
    <t xml:space="preserve">WT </t>
  </si>
  <si>
    <t>270420 a</t>
  </si>
  <si>
    <t>AVERAGE</t>
  </si>
  <si>
    <t xml:space="preserve">AVERAGE </t>
  </si>
  <si>
    <t>No. AP</t>
  </si>
  <si>
    <t xml:space="preserve">AP freq. </t>
  </si>
  <si>
    <t>HET Thorny</t>
  </si>
  <si>
    <t>020922 1</t>
  </si>
  <si>
    <t>020922 2</t>
  </si>
  <si>
    <t xml:space="preserve">111219 a </t>
  </si>
  <si>
    <t xml:space="preserve">140220 a </t>
  </si>
  <si>
    <t xml:space="preserve">230121 a </t>
  </si>
  <si>
    <t xml:space="preserve">260719 a </t>
  </si>
  <si>
    <t>120220 b</t>
  </si>
  <si>
    <t xml:space="preserve">No. Aps </t>
  </si>
  <si>
    <t xml:space="preserve">AP Frequ. </t>
  </si>
  <si>
    <t xml:space="preserve">Throny </t>
  </si>
  <si>
    <t xml:space="preserve">Athorny </t>
  </si>
  <si>
    <t>0</t>
  </si>
  <si>
    <t>27</t>
  </si>
  <si>
    <t>26</t>
  </si>
  <si>
    <t>-76</t>
  </si>
  <si>
    <t>-62,0055</t>
  </si>
  <si>
    <t>318,048</t>
  </si>
  <si>
    <t>33,7735</t>
  </si>
  <si>
    <t>57,1505</t>
  </si>
  <si>
    <t>27,3743</t>
  </si>
  <si>
    <t>144,7</t>
  </si>
  <si>
    <t>-35,377</t>
  </si>
  <si>
    <t>143,94</t>
  </si>
  <si>
    <t>1,2676</t>
  </si>
  <si>
    <t>161,743</t>
  </si>
  <si>
    <t>12,78</t>
  </si>
  <si>
    <t>75</t>
  </si>
  <si>
    <t>564,79</t>
  </si>
  <si>
    <t>-49,8657</t>
  </si>
  <si>
    <t>40,52</t>
  </si>
  <si>
    <t xml:space="preserve">120220 b </t>
  </si>
  <si>
    <t xml:space="preserve">190620 b </t>
  </si>
  <si>
    <t xml:space="preserve">140220a </t>
  </si>
  <si>
    <t>one peak + shoulder</t>
  </si>
  <si>
    <t xml:space="preserve">241018 b </t>
  </si>
  <si>
    <t xml:space="preserve">170420 a </t>
  </si>
  <si>
    <t xml:space="preserve">150720 c </t>
  </si>
  <si>
    <t>160720 a</t>
  </si>
  <si>
    <t xml:space="preserve">170720 a </t>
  </si>
  <si>
    <t xml:space="preserve">230121 b </t>
  </si>
  <si>
    <t xml:space="preserve">230121 c </t>
  </si>
  <si>
    <t xml:space="preserve">250121 a </t>
  </si>
  <si>
    <t xml:space="preserve">040221 a </t>
  </si>
  <si>
    <t xml:space="preserve">060221 b </t>
  </si>
  <si>
    <t xml:space="preserve">010222 a </t>
  </si>
  <si>
    <t xml:space="preserve">090322 b </t>
  </si>
  <si>
    <t>190720 b</t>
  </si>
  <si>
    <t>20819 b</t>
  </si>
  <si>
    <t xml:space="preserve">180620 a </t>
  </si>
  <si>
    <t>180720 b</t>
  </si>
  <si>
    <t xml:space="preserve">180720 c </t>
  </si>
  <si>
    <t xml:space="preserve">070221 b </t>
  </si>
  <si>
    <t xml:space="preserve">70221 a </t>
  </si>
  <si>
    <t xml:space="preserve">041221 b </t>
  </si>
  <si>
    <t>Cell 2</t>
  </si>
  <si>
    <t>max AP frequ.</t>
  </si>
  <si>
    <t xml:space="preserve">180720 b </t>
  </si>
  <si>
    <t xml:space="preserve">sure </t>
  </si>
  <si>
    <t xml:space="preserve">athorny </t>
  </si>
  <si>
    <t xml:space="preserve">thorny </t>
  </si>
  <si>
    <t xml:space="preserve">thorny? </t>
  </si>
  <si>
    <t xml:space="preserve">020922 1 </t>
  </si>
  <si>
    <t xml:space="preserve">170420b </t>
  </si>
  <si>
    <t xml:space="preserve">020922 b </t>
  </si>
  <si>
    <t xml:space="preserve">max AP </t>
  </si>
  <si>
    <t>-49,408</t>
  </si>
  <si>
    <t xml:space="preserve">ADP </t>
  </si>
  <si>
    <t xml:space="preserve">throny </t>
  </si>
  <si>
    <t xml:space="preserve">3/7 thorny </t>
  </si>
  <si>
    <t xml:space="preserve">4/7 athorny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</si>
</sst>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-* #,##0.00\ &quot;€&quot;_-;\-* #,##0.00\ &quot;€&quot;_-;_-* &quot;-&quot;??\ &quot;€&quot;_-;_-@_-"/>
    <numFmt numFmtId="164" formatCode="#,##0.0000"/>
    <numFmt numFmtId="165" formatCode="#,##0.00000"/>
    <numFmt numFmtId="166" formatCode="0.000"/>
    <numFmt numFmtId="167" formatCode="0.0000"/>
    <numFmt numFmtId="168" formatCode="#,##0.000000"/>
    <numFmt numFmtId="169" formatCode="0.000000"/>
    <numFmt numFmtId="170" formatCode="#,##0.000"/>
  </numFmts>
  <fonts count="5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Times New Roman"/>
      <family val="1"/>
    </font>
    <font>
      <sz val="9"/>
      <color theme="1"/>
      <name val="Calibri"/>
      <family val="2"/>
      <scheme val="minor"/>
    </font>
    <font>
      <sz val="9"/>
      <color theme="0"/>
      <name val="Times New Roman"/>
      <family val="1"/>
    </font>
    <font>
      <sz val="9"/>
      <color theme="0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6100"/>
      <name val="Times New Roman"/>
      <family val="1"/>
    </font>
    <font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Times New Roman"/>
      <family val="1"/>
    </font>
    <font>
      <sz val="8"/>
      <name val="Calibri"/>
      <family val="2"/>
      <scheme val="minor"/>
    </font>
    <font>
      <sz val="8"/>
      <color theme="1"/>
      <name val="Times New Roman"/>
      <family val="1"/>
    </font>
    <font>
      <b/>
      <sz val="9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6" tint="-0.249977111117893"/>
      <name val="Times New Roman"/>
      <family val="1"/>
    </font>
    <font>
      <sz val="10"/>
      <color theme="5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0"/>
      <color theme="1"/>
      <name val="Calibri"/>
      <scheme val="minor"/>
    </font>
    <font>
      <sz val="12"/>
      <color theme="1"/>
      <name val="Times New Roman"/>
    </font>
  </fonts>
  <fills count="2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0"/>
        <bgColor theme="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0000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theme="4" tint="0.79998168889431442"/>
      </patternFill>
    </fill>
  </fills>
  <borders count="4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/>
      <top style="medium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theme="4" tint="0.39997558519241921"/>
      </right>
      <top style="medium">
        <color auto="1"/>
      </top>
      <bottom/>
      <diagonal/>
    </border>
    <border>
      <left style="thin">
        <color theme="4" tint="0.39997558519241921"/>
      </left>
      <right/>
      <top style="medium">
        <color auto="1"/>
      </top>
      <bottom/>
      <diagonal/>
    </border>
    <border>
      <left/>
      <right style="thin">
        <color theme="4" tint="0.39997558519241921"/>
      </right>
      <top style="medium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double">
        <color theme="4"/>
      </top>
      <bottom/>
      <diagonal/>
    </border>
    <border>
      <left/>
      <right/>
      <top style="double">
        <color theme="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4" fontId="4" fillId="0" borderId="0" applyFont="0" applyFill="0" applyBorder="0" applyAlignment="0" applyProtection="0"/>
    <xf numFmtId="0" fontId="6" fillId="6" borderId="0" applyNumberFormat="0" applyBorder="0" applyAlignment="0" applyProtection="0"/>
    <xf numFmtId="0" fontId="4" fillId="3" borderId="0" applyNumberFormat="0" applyBorder="0" applyAlignment="0" applyProtection="0"/>
    <xf numFmtId="0" fontId="6" fillId="7" borderId="0" applyNumberFormat="0" applyBorder="0" applyAlignment="0" applyProtection="0"/>
    <xf numFmtId="0" fontId="19" fillId="12" borderId="0" applyNumberFormat="0" applyBorder="0" applyAlignment="0" applyProtection="0"/>
    <xf numFmtId="0" fontId="4" fillId="13" borderId="0" applyNumberFormat="0" applyBorder="0" applyAlignment="0" applyProtection="0"/>
    <xf numFmtId="0" fontId="43" fillId="19" borderId="0" applyNumberFormat="0" applyBorder="0" applyAlignment="0" applyProtection="0"/>
    <xf numFmtId="0" fontId="42" fillId="20" borderId="20" applyNumberFormat="0" applyAlignment="0" applyProtection="0"/>
  </cellStyleXfs>
  <cellXfs count="351">
    <xf numFmtId="0" fontId="0" fillId="0" borderId="0" xfId="0"/>
    <xf numFmtId="14" fontId="0" fillId="0" borderId="0" xfId="0" applyNumberFormat="1"/>
    <xf numFmtId="2" fontId="0" fillId="0" borderId="0" xfId="0" applyNumberFormat="1" applyFill="1" applyProtection="1">
      <protection locked="0"/>
    </xf>
    <xf numFmtId="0" fontId="0" fillId="4" borderId="0" xfId="0" applyFill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2" fontId="0" fillId="0" borderId="0" xfId="3" applyNumberFormat="1" applyFont="1"/>
    <xf numFmtId="167" fontId="0" fillId="0" borderId="0" xfId="3" applyNumberFormat="1" applyFont="1"/>
    <xf numFmtId="0" fontId="7" fillId="8" borderId="3" xfId="6" applyFont="1" applyFill="1" applyBorder="1" applyAlignment="1" applyProtection="1">
      <alignment horizontal="center"/>
    </xf>
    <xf numFmtId="0" fontId="8" fillId="8" borderId="3" xfId="6" applyFont="1" applyFill="1" applyBorder="1" applyAlignment="1" applyProtection="1">
      <alignment horizontal="center"/>
    </xf>
    <xf numFmtId="0" fontId="8" fillId="8" borderId="3" xfId="6" quotePrefix="1" applyFont="1" applyFill="1" applyBorder="1" applyAlignment="1" applyProtection="1">
      <alignment horizontal="center"/>
    </xf>
    <xf numFmtId="3" fontId="8" fillId="8" borderId="3" xfId="6" applyNumberFormat="1" applyFont="1" applyFill="1" applyBorder="1" applyAlignment="1" applyProtection="1">
      <alignment horizontal="center"/>
    </xf>
    <xf numFmtId="0" fontId="8" fillId="8" borderId="3" xfId="6" applyFont="1" applyFill="1" applyBorder="1" applyAlignment="1">
      <alignment horizontal="center"/>
    </xf>
    <xf numFmtId="0" fontId="9" fillId="0" borderId="0" xfId="0" applyFont="1"/>
    <xf numFmtId="0" fontId="10" fillId="6" borderId="1" xfId="4" applyFont="1" applyBorder="1" applyAlignment="1">
      <alignment horizontal="center"/>
    </xf>
    <xf numFmtId="0" fontId="11" fillId="6" borderId="1" xfId="4" applyFont="1" applyBorder="1" applyAlignment="1">
      <alignment horizontal="center"/>
    </xf>
    <xf numFmtId="0" fontId="10" fillId="6" borderId="2" xfId="4" applyFont="1" applyBorder="1" applyAlignment="1">
      <alignment horizontal="center"/>
    </xf>
    <xf numFmtId="0" fontId="12" fillId="0" borderId="1" xfId="0" applyFont="1" applyBorder="1"/>
    <xf numFmtId="0" fontId="8" fillId="8" borderId="1" xfId="6" applyFont="1" applyFill="1" applyBorder="1" applyAlignment="1" applyProtection="1">
      <alignment horizontal="center"/>
    </xf>
    <xf numFmtId="0" fontId="8" fillId="8" borderId="1" xfId="6" quotePrefix="1" applyFont="1" applyFill="1" applyBorder="1" applyAlignment="1" applyProtection="1">
      <alignment horizontal="center"/>
    </xf>
    <xf numFmtId="3" fontId="8" fillId="8" borderId="1" xfId="6" applyNumberFormat="1" applyFont="1" applyFill="1" applyBorder="1" applyAlignment="1" applyProtection="1">
      <alignment horizontal="center"/>
    </xf>
    <xf numFmtId="0" fontId="8" fillId="8" borderId="2" xfId="6" applyFont="1" applyFill="1" applyBorder="1" applyAlignment="1" applyProtection="1">
      <alignment horizontal="center"/>
    </xf>
    <xf numFmtId="0" fontId="8" fillId="8" borderId="2" xfId="6" quotePrefix="1" applyFont="1" applyFill="1" applyBorder="1" applyAlignment="1" applyProtection="1">
      <alignment horizontal="center"/>
    </xf>
    <xf numFmtId="0" fontId="8" fillId="8" borderId="1" xfId="6" applyFont="1" applyFill="1" applyBorder="1" applyAlignment="1">
      <alignment horizontal="center"/>
    </xf>
    <xf numFmtId="0" fontId="9" fillId="0" borderId="1" xfId="0" applyFont="1" applyBorder="1"/>
    <xf numFmtId="0" fontId="12" fillId="0" borderId="1" xfId="0" applyFont="1" applyBorder="1" applyAlignment="1">
      <alignment horizontal="center"/>
    </xf>
    <xf numFmtId="0" fontId="12" fillId="3" borderId="1" xfId="5" applyFont="1" applyBorder="1" applyAlignment="1" applyProtection="1">
      <alignment horizontal="center"/>
    </xf>
    <xf numFmtId="0" fontId="8" fillId="9" borderId="1" xfId="6" quotePrefix="1" applyFont="1" applyFill="1" applyBorder="1" applyAlignment="1" applyProtection="1">
      <alignment horizontal="center"/>
    </xf>
    <xf numFmtId="0" fontId="9" fillId="3" borderId="2" xfId="5" applyFont="1" applyBorder="1" applyAlignment="1" applyProtection="1">
      <alignment horizontal="center"/>
    </xf>
    <xf numFmtId="0" fontId="13" fillId="3" borderId="1" xfId="2" applyFont="1" applyBorder="1"/>
    <xf numFmtId="0" fontId="12" fillId="0" borderId="4" xfId="0" applyFont="1" applyBorder="1" applyAlignment="1">
      <alignment horizontal="center"/>
    </xf>
    <xf numFmtId="0" fontId="13" fillId="3" borderId="4" xfId="2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3" fontId="12" fillId="0" borderId="0" xfId="0" applyNumberFormat="1" applyFont="1" applyAlignment="1">
      <alignment horizontal="center"/>
    </xf>
    <xf numFmtId="0" fontId="9" fillId="0" borderId="0" xfId="0" applyFont="1" applyBorder="1"/>
    <xf numFmtId="0" fontId="15" fillId="0" borderId="6" xfId="0" applyFont="1" applyBorder="1"/>
    <xf numFmtId="168" fontId="0" fillId="0" borderId="0" xfId="0" applyNumberFormat="1"/>
    <xf numFmtId="0" fontId="0" fillId="0" borderId="0" xfId="0" applyFont="1"/>
    <xf numFmtId="14" fontId="0" fillId="0" borderId="8" xfId="0" applyNumberFormat="1" applyFont="1" applyBorder="1"/>
    <xf numFmtId="0" fontId="3" fillId="5" borderId="10" xfId="1" applyFont="1" applyFill="1" applyBorder="1" applyAlignment="1">
      <alignment horizontal="center"/>
    </xf>
    <xf numFmtId="0" fontId="16" fillId="5" borderId="10" xfId="0" applyFont="1" applyFill="1" applyBorder="1" applyAlignment="1">
      <alignment horizontal="center"/>
    </xf>
    <xf numFmtId="0" fontId="3" fillId="5" borderId="7" xfId="1" applyFont="1" applyFill="1" applyBorder="1" applyAlignment="1">
      <alignment horizontal="center"/>
    </xf>
    <xf numFmtId="0" fontId="3" fillId="5" borderId="11" xfId="1" applyFont="1" applyFill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10" borderId="15" xfId="0" applyFont="1" applyFill="1" applyBorder="1" applyAlignment="1">
      <alignment horizontal="center"/>
    </xf>
    <xf numFmtId="0" fontId="0" fillId="10" borderId="16" xfId="0" applyFont="1" applyFill="1" applyBorder="1" applyAlignment="1">
      <alignment horizontal="center"/>
    </xf>
    <xf numFmtId="14" fontId="0" fillId="0" borderId="17" xfId="0" applyNumberFormat="1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8" xfId="0" applyNumberFormat="1" applyFont="1" applyBorder="1" applyAlignment="1">
      <alignment horizontal="center"/>
    </xf>
    <xf numFmtId="14" fontId="0" fillId="10" borderId="14" xfId="0" applyNumberFormat="1" applyFont="1" applyFill="1" applyBorder="1" applyAlignment="1">
      <alignment horizontal="center"/>
    </xf>
    <xf numFmtId="0" fontId="0" fillId="10" borderId="15" xfId="0" applyNumberFormat="1" applyFont="1" applyFill="1" applyBorder="1" applyAlignment="1">
      <alignment horizontal="center"/>
    </xf>
    <xf numFmtId="14" fontId="0" fillId="0" borderId="14" xfId="0" applyNumberFormat="1" applyFont="1" applyBorder="1" applyAlignment="1">
      <alignment horizontal="center"/>
    </xf>
    <xf numFmtId="0" fontId="0" fillId="0" borderId="15" xfId="0" applyNumberFormat="1" applyFont="1" applyBorder="1" applyAlignment="1">
      <alignment horizontal="center"/>
    </xf>
    <xf numFmtId="0" fontId="0" fillId="11" borderId="15" xfId="0" applyFont="1" applyFill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10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5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9" fontId="0" fillId="0" borderId="0" xfId="0" applyNumberFormat="1"/>
    <xf numFmtId="0" fontId="17" fillId="10" borderId="16" xfId="0" applyFont="1" applyFill="1" applyBorder="1" applyAlignment="1">
      <alignment horizontal="center"/>
    </xf>
    <xf numFmtId="0" fontId="17" fillId="0" borderId="9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6" xfId="0" applyFont="1" applyBorder="1" applyAlignment="1">
      <alignment horizontal="center"/>
    </xf>
    <xf numFmtId="164" fontId="0" fillId="10" borderId="15" xfId="0" applyNumberFormat="1" applyFont="1" applyFill="1" applyBorder="1" applyAlignment="1">
      <alignment horizontal="center"/>
    </xf>
    <xf numFmtId="164" fontId="0" fillId="0" borderId="15" xfId="0" applyNumberFormat="1" applyFont="1" applyBorder="1" applyAlignment="1">
      <alignment horizontal="center"/>
    </xf>
    <xf numFmtId="0" fontId="18" fillId="0" borderId="0" xfId="0" applyFont="1"/>
    <xf numFmtId="166" fontId="18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22" fillId="12" borderId="0" xfId="7" applyFont="1" applyAlignment="1">
      <alignment horizontal="left"/>
    </xf>
    <xf numFmtId="0" fontId="21" fillId="0" borderId="0" xfId="0" applyFont="1" applyAlignment="1">
      <alignment horizontal="center"/>
    </xf>
    <xf numFmtId="0" fontId="21" fillId="0" borderId="0" xfId="0" quotePrefix="1" applyFont="1" applyAlignment="1">
      <alignment horizontal="center"/>
    </xf>
    <xf numFmtId="0" fontId="23" fillId="0" borderId="0" xfId="0" applyFont="1"/>
    <xf numFmtId="0" fontId="24" fillId="0" borderId="0" xfId="0" applyFont="1"/>
    <xf numFmtId="0" fontId="23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2" fontId="0" fillId="0" borderId="0" xfId="0" applyNumberFormat="1" applyProtection="1">
      <protection locked="0"/>
    </xf>
    <xf numFmtId="0" fontId="0" fillId="0" borderId="0" xfId="0" applyAlignment="1">
      <alignment horizontal="right"/>
    </xf>
    <xf numFmtId="0" fontId="8" fillId="14" borderId="1" xfId="6" applyFont="1" applyFill="1" applyBorder="1" applyAlignment="1" applyProtection="1">
      <alignment horizontal="center"/>
    </xf>
    <xf numFmtId="0" fontId="0" fillId="14" borderId="0" xfId="0" applyFill="1"/>
    <xf numFmtId="0" fontId="0" fillId="15" borderId="0" xfId="0" applyFill="1"/>
    <xf numFmtId="0" fontId="12" fillId="15" borderId="1" xfId="0" applyFont="1" applyFill="1" applyBorder="1" applyAlignment="1">
      <alignment horizontal="center"/>
    </xf>
    <xf numFmtId="0" fontId="12" fillId="16" borderId="1" xfId="0" applyFont="1" applyFill="1" applyBorder="1" applyAlignment="1">
      <alignment horizontal="center"/>
    </xf>
    <xf numFmtId="0" fontId="27" fillId="15" borderId="0" xfId="0" applyFont="1" applyFill="1"/>
    <xf numFmtId="0" fontId="12" fillId="15" borderId="0" xfId="0" applyFont="1" applyFill="1" applyBorder="1" applyAlignment="1">
      <alignment horizontal="center"/>
    </xf>
    <xf numFmtId="0" fontId="0" fillId="16" borderId="0" xfId="0" applyFill="1"/>
    <xf numFmtId="0" fontId="29" fillId="6" borderId="1" xfId="4" applyFont="1" applyBorder="1" applyAlignment="1">
      <alignment horizontal="center"/>
    </xf>
    <xf numFmtId="0" fontId="29" fillId="6" borderId="2" xfId="4" applyFont="1" applyBorder="1" applyAlignment="1">
      <alignment horizontal="center"/>
    </xf>
    <xf numFmtId="0" fontId="30" fillId="0" borderId="1" xfId="0" applyFont="1" applyBorder="1"/>
    <xf numFmtId="0" fontId="31" fillId="8" borderId="1" xfId="6" applyFont="1" applyFill="1" applyBorder="1" applyAlignment="1" applyProtection="1">
      <alignment horizontal="center"/>
    </xf>
    <xf numFmtId="0" fontId="31" fillId="8" borderId="1" xfId="6" quotePrefix="1" applyFont="1" applyFill="1" applyBorder="1" applyAlignment="1" applyProtection="1">
      <alignment horizontal="center"/>
    </xf>
    <xf numFmtId="3" fontId="31" fillId="8" borderId="1" xfId="6" applyNumberFormat="1" applyFont="1" applyFill="1" applyBorder="1" applyAlignment="1" applyProtection="1">
      <alignment horizontal="center"/>
    </xf>
    <xf numFmtId="0" fontId="31" fillId="8" borderId="2" xfId="6" applyFont="1" applyFill="1" applyBorder="1" applyAlignment="1" applyProtection="1">
      <alignment horizontal="center"/>
    </xf>
    <xf numFmtId="0" fontId="31" fillId="8" borderId="2" xfId="6" quotePrefix="1" applyFont="1" applyFill="1" applyBorder="1" applyAlignment="1" applyProtection="1">
      <alignment horizontal="center"/>
    </xf>
    <xf numFmtId="0" fontId="32" fillId="8" borderId="1" xfId="6" applyFont="1" applyFill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30" fillId="0" borderId="1" xfId="0" quotePrefix="1" applyFont="1" applyBorder="1" applyAlignment="1">
      <alignment horizontal="center"/>
    </xf>
    <xf numFmtId="0" fontId="30" fillId="0" borderId="1" xfId="0" quotePrefix="1" applyFont="1" applyBorder="1"/>
    <xf numFmtId="0" fontId="31" fillId="9" borderId="1" xfId="6" quotePrefix="1" applyFont="1" applyFill="1" applyBorder="1" applyAlignment="1" applyProtection="1">
      <alignment horizontal="center"/>
    </xf>
    <xf numFmtId="0" fontId="33" fillId="0" borderId="1" xfId="0" applyFont="1" applyBorder="1" applyAlignment="1">
      <alignment horizontal="center"/>
    </xf>
    <xf numFmtId="0" fontId="30" fillId="13" borderId="1" xfId="8" applyFont="1" applyBorder="1" applyAlignment="1" applyProtection="1">
      <alignment horizontal="center"/>
    </xf>
    <xf numFmtId="0" fontId="33" fillId="0" borderId="1" xfId="0" applyFont="1" applyBorder="1"/>
    <xf numFmtId="0" fontId="33" fillId="9" borderId="1" xfId="0" applyFont="1" applyFill="1" applyBorder="1" applyAlignment="1">
      <alignment horizontal="center"/>
    </xf>
    <xf numFmtId="0" fontId="33" fillId="8" borderId="1" xfId="0" applyFont="1" applyFill="1" applyBorder="1" applyAlignment="1">
      <alignment horizontal="center"/>
    </xf>
    <xf numFmtId="0" fontId="33" fillId="0" borderId="1" xfId="0" applyFont="1" applyBorder="1" applyAlignment="1">
      <alignment horizontal="left"/>
    </xf>
    <xf numFmtId="0" fontId="30" fillId="8" borderId="1" xfId="0" applyFont="1" applyFill="1" applyBorder="1"/>
    <xf numFmtId="3" fontId="31" fillId="9" borderId="1" xfId="6" applyNumberFormat="1" applyFont="1" applyFill="1" applyBorder="1" applyAlignment="1" applyProtection="1">
      <alignment horizontal="center"/>
    </xf>
    <xf numFmtId="0" fontId="33" fillId="15" borderId="1" xfId="0" applyFont="1" applyFill="1" applyBorder="1" applyAlignment="1">
      <alignment horizontal="center"/>
    </xf>
    <xf numFmtId="0" fontId="28" fillId="0" borderId="0" xfId="0" applyFont="1"/>
    <xf numFmtId="0" fontId="12" fillId="15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/>
    </xf>
    <xf numFmtId="0" fontId="34" fillId="18" borderId="10" xfId="1" applyFont="1" applyFill="1" applyBorder="1" applyAlignment="1">
      <alignment horizontal="center"/>
    </xf>
    <xf numFmtId="0" fontId="14" fillId="10" borderId="15" xfId="0" applyFont="1" applyFill="1" applyBorder="1" applyAlignment="1">
      <alignment horizontal="center"/>
    </xf>
    <xf numFmtId="0" fontId="3" fillId="5" borderId="0" xfId="1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14" fillId="17" borderId="12" xfId="0" applyNumberFormat="1" applyFont="1" applyFill="1" applyBorder="1" applyAlignment="1">
      <alignment horizontal="center"/>
    </xf>
    <xf numFmtId="0" fontId="14" fillId="17" borderId="7" xfId="0" applyFont="1" applyFill="1" applyBorder="1" applyAlignment="1">
      <alignment horizontal="center"/>
    </xf>
    <xf numFmtId="166" fontId="14" fillId="17" borderId="7" xfId="0" applyNumberFormat="1" applyFont="1" applyFill="1" applyBorder="1" applyAlignment="1">
      <alignment horizontal="center"/>
    </xf>
    <xf numFmtId="164" fontId="14" fillId="17" borderId="7" xfId="0" applyNumberFormat="1" applyFont="1" applyFill="1" applyBorder="1" applyAlignment="1">
      <alignment horizontal="center"/>
    </xf>
    <xf numFmtId="0" fontId="14" fillId="17" borderId="13" xfId="0" applyFont="1" applyFill="1" applyBorder="1" applyAlignment="1">
      <alignment horizontal="center"/>
    </xf>
    <xf numFmtId="0" fontId="14" fillId="15" borderId="0" xfId="0" applyFont="1" applyFill="1"/>
    <xf numFmtId="16" fontId="14" fillId="15" borderId="14" xfId="0" applyNumberFormat="1" applyFont="1" applyFill="1" applyBorder="1" applyAlignment="1">
      <alignment horizontal="center"/>
    </xf>
    <xf numFmtId="0" fontId="14" fillId="15" borderId="15" xfId="0" applyFont="1" applyFill="1" applyBorder="1" applyAlignment="1">
      <alignment horizontal="center"/>
    </xf>
    <xf numFmtId="166" fontId="14" fillId="15" borderId="15" xfId="0" applyNumberFormat="1" applyFont="1" applyFill="1" applyBorder="1" applyAlignment="1">
      <alignment horizontal="center"/>
    </xf>
    <xf numFmtId="0" fontId="14" fillId="15" borderId="16" xfId="0" applyFont="1" applyFill="1" applyBorder="1" applyAlignment="1">
      <alignment horizontal="center"/>
    </xf>
    <xf numFmtId="16" fontId="14" fillId="17" borderId="14" xfId="0" applyNumberFormat="1" applyFont="1" applyFill="1" applyBorder="1" applyAlignment="1">
      <alignment horizontal="center"/>
    </xf>
    <xf numFmtId="0" fontId="14" fillId="17" borderId="15" xfId="0" applyFont="1" applyFill="1" applyBorder="1" applyAlignment="1">
      <alignment horizontal="center"/>
    </xf>
    <xf numFmtId="1" fontId="14" fillId="17" borderId="15" xfId="0" applyNumberFormat="1" applyFont="1" applyFill="1" applyBorder="1" applyAlignment="1">
      <alignment horizontal="center"/>
    </xf>
    <xf numFmtId="0" fontId="14" fillId="17" borderId="16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2" fontId="0" fillId="0" borderId="5" xfId="0" applyNumberFormat="1" applyFont="1" applyBorder="1" applyAlignment="1">
      <alignment horizontal="center" vertical="center"/>
    </xf>
    <xf numFmtId="0" fontId="36" fillId="10" borderId="15" xfId="0" applyFont="1" applyFill="1" applyBorder="1" applyAlignment="1">
      <alignment horizontal="center"/>
    </xf>
    <xf numFmtId="0" fontId="18" fillId="0" borderId="5" xfId="0" applyFont="1" applyBorder="1" applyAlignment="1">
      <alignment horizontal="center" vertical="center"/>
    </xf>
    <xf numFmtId="14" fontId="28" fillId="0" borderId="17" xfId="0" applyNumberFormat="1" applyFont="1" applyBorder="1" applyAlignment="1">
      <alignment horizontal="center"/>
    </xf>
    <xf numFmtId="0" fontId="28" fillId="0" borderId="18" xfId="0" applyFont="1" applyBorder="1" applyAlignment="1">
      <alignment horizontal="center"/>
    </xf>
    <xf numFmtId="0" fontId="28" fillId="0" borderId="18" xfId="0" applyNumberFormat="1" applyFont="1" applyBorder="1" applyAlignment="1">
      <alignment horizontal="center"/>
    </xf>
    <xf numFmtId="0" fontId="28" fillId="0" borderId="15" xfId="0" applyFont="1" applyBorder="1" applyAlignment="1">
      <alignment horizontal="center"/>
    </xf>
    <xf numFmtId="0" fontId="37" fillId="0" borderId="16" xfId="0" applyFont="1" applyBorder="1" applyAlignment="1">
      <alignment horizontal="center"/>
    </xf>
    <xf numFmtId="0" fontId="28" fillId="0" borderId="0" xfId="0" applyFont="1" applyFill="1" applyBorder="1" applyAlignment="1">
      <alignment horizontal="center"/>
    </xf>
    <xf numFmtId="0" fontId="28" fillId="10" borderId="0" xfId="0" applyNumberFormat="1" applyFont="1" applyFill="1" applyBorder="1" applyAlignment="1">
      <alignment horizontal="center" vertical="center"/>
    </xf>
    <xf numFmtId="0" fontId="38" fillId="0" borderId="16" xfId="0" applyFont="1" applyBorder="1" applyAlignment="1">
      <alignment horizontal="center"/>
    </xf>
    <xf numFmtId="0" fontId="28" fillId="0" borderId="0" xfId="0" applyFont="1" applyFill="1" applyAlignment="1">
      <alignment horizontal="center"/>
    </xf>
    <xf numFmtId="14" fontId="28" fillId="10" borderId="14" xfId="0" applyNumberFormat="1" applyFont="1" applyFill="1" applyBorder="1" applyAlignment="1">
      <alignment horizontal="center"/>
    </xf>
    <xf numFmtId="0" fontId="28" fillId="10" borderId="15" xfId="0" applyNumberFormat="1" applyFont="1" applyFill="1" applyBorder="1" applyAlignment="1">
      <alignment horizontal="center"/>
    </xf>
    <xf numFmtId="0" fontId="28" fillId="10" borderId="15" xfId="0" applyFont="1" applyFill="1" applyBorder="1" applyAlignment="1">
      <alignment horizontal="center"/>
    </xf>
    <xf numFmtId="0" fontId="39" fillId="10" borderId="15" xfId="0" applyFont="1" applyFill="1" applyBorder="1" applyAlignment="1">
      <alignment horizontal="center"/>
    </xf>
    <xf numFmtId="0" fontId="28" fillId="10" borderId="15" xfId="0" applyNumberFormat="1" applyFont="1" applyFill="1" applyBorder="1" applyAlignment="1">
      <alignment horizontal="center" vertical="center"/>
    </xf>
    <xf numFmtId="0" fontId="28" fillId="10" borderId="16" xfId="0" applyFont="1" applyFill="1" applyBorder="1" applyAlignment="1">
      <alignment horizontal="center"/>
    </xf>
    <xf numFmtId="14" fontId="28" fillId="0" borderId="14" xfId="0" applyNumberFormat="1" applyFont="1" applyBorder="1" applyAlignment="1">
      <alignment horizontal="center"/>
    </xf>
    <xf numFmtId="164" fontId="28" fillId="10" borderId="15" xfId="0" applyNumberFormat="1" applyFont="1" applyFill="1" applyBorder="1" applyAlignment="1">
      <alignment horizontal="center" vertical="center"/>
    </xf>
    <xf numFmtId="0" fontId="28" fillId="0" borderId="15" xfId="0" applyNumberFormat="1" applyFont="1" applyBorder="1" applyAlignment="1">
      <alignment horizontal="center"/>
    </xf>
    <xf numFmtId="0" fontId="28" fillId="11" borderId="15" xfId="0" applyFont="1" applyFill="1" applyBorder="1" applyAlignment="1">
      <alignment horizontal="center"/>
    </xf>
    <xf numFmtId="0" fontId="28" fillId="10" borderId="15" xfId="0" applyFont="1" applyFill="1" applyBorder="1" applyAlignment="1">
      <alignment horizontal="center" vertical="center"/>
    </xf>
    <xf numFmtId="0" fontId="28" fillId="0" borderId="16" xfId="0" applyFont="1" applyBorder="1" applyAlignment="1">
      <alignment horizontal="center"/>
    </xf>
    <xf numFmtId="0" fontId="38" fillId="10" borderId="16" xfId="0" applyFont="1" applyFill="1" applyBorder="1" applyAlignment="1">
      <alignment horizontal="center"/>
    </xf>
    <xf numFmtId="0" fontId="37" fillId="6" borderId="1" xfId="4" applyFont="1" applyBorder="1" applyAlignment="1">
      <alignment horizontal="center"/>
    </xf>
    <xf numFmtId="0" fontId="37" fillId="6" borderId="2" xfId="4" applyFont="1" applyBorder="1" applyAlignment="1">
      <alignment horizontal="center"/>
    </xf>
    <xf numFmtId="0" fontId="28" fillId="8" borderId="4" xfId="0" applyFont="1" applyFill="1" applyBorder="1" applyAlignment="1">
      <alignment horizontal="center"/>
    </xf>
    <xf numFmtId="0" fontId="28" fillId="8" borderId="1" xfId="0" applyFont="1" applyFill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39" fillId="8" borderId="1" xfId="6" quotePrefix="1" applyFont="1" applyFill="1" applyBorder="1" applyAlignment="1" applyProtection="1">
      <alignment horizontal="center"/>
    </xf>
    <xf numFmtId="3" fontId="39" fillId="8" borderId="1" xfId="6" applyNumberFormat="1" applyFont="1" applyFill="1" applyBorder="1" applyAlignment="1" applyProtection="1">
      <alignment horizontal="center"/>
    </xf>
    <xf numFmtId="0" fontId="28" fillId="0" borderId="1" xfId="0" applyFont="1" applyBorder="1"/>
    <xf numFmtId="0" fontId="28" fillId="8" borderId="19" xfId="0" applyFont="1" applyFill="1" applyBorder="1" applyAlignment="1">
      <alignment horizontal="center"/>
    </xf>
    <xf numFmtId="0" fontId="39" fillId="8" borderId="1" xfId="6" applyFont="1" applyFill="1" applyBorder="1" applyAlignment="1" applyProtection="1">
      <alignment horizontal="center"/>
    </xf>
    <xf numFmtId="0" fontId="39" fillId="8" borderId="2" xfId="6" applyFont="1" applyFill="1" applyBorder="1" applyAlignment="1" applyProtection="1">
      <alignment horizontal="center"/>
    </xf>
    <xf numFmtId="0" fontId="39" fillId="8" borderId="1" xfId="6" applyFont="1" applyFill="1" applyBorder="1" applyAlignment="1">
      <alignment horizontal="center"/>
    </xf>
    <xf numFmtId="0" fontId="39" fillId="8" borderId="2" xfId="6" quotePrefix="1" applyFont="1" applyFill="1" applyBorder="1" applyAlignment="1" applyProtection="1">
      <alignment horizontal="center"/>
    </xf>
    <xf numFmtId="0" fontId="28" fillId="0" borderId="1" xfId="0" quotePrefix="1" applyFont="1" applyBorder="1" applyAlignment="1">
      <alignment horizontal="center"/>
    </xf>
    <xf numFmtId="0" fontId="28" fillId="0" borderId="1" xfId="0" quotePrefix="1" applyFont="1" applyBorder="1"/>
    <xf numFmtId="0" fontId="3" fillId="0" borderId="0" xfId="0" applyFont="1"/>
    <xf numFmtId="0" fontId="28" fillId="15" borderId="1" xfId="0" applyFont="1" applyFill="1" applyBorder="1"/>
    <xf numFmtId="0" fontId="28" fillId="15" borderId="1" xfId="0" applyFont="1" applyFill="1" applyBorder="1" applyAlignment="1">
      <alignment horizontal="center"/>
    </xf>
    <xf numFmtId="0" fontId="28" fillId="15" borderId="1" xfId="0" applyFont="1" applyFill="1" applyBorder="1" applyAlignment="1">
      <alignment horizontal="left"/>
    </xf>
    <xf numFmtId="170" fontId="0" fillId="0" borderId="0" xfId="0" applyNumberFormat="1"/>
    <xf numFmtId="0" fontId="42" fillId="0" borderId="6" xfId="0" applyFont="1" applyBorder="1"/>
    <xf numFmtId="0" fontId="42" fillId="0" borderId="0" xfId="0" applyFont="1" applyFill="1" applyBorder="1"/>
    <xf numFmtId="166" fontId="0" fillId="0" borderId="0" xfId="0" applyNumberFormat="1"/>
    <xf numFmtId="0" fontId="21" fillId="0" borderId="0" xfId="0" applyFont="1" applyAlignment="1">
      <alignment horizontal="center" vertical="center"/>
    </xf>
    <xf numFmtId="0" fontId="44" fillId="20" borderId="20" xfId="10" applyFont="1" applyAlignment="1">
      <alignment horizontal="center" vertical="center"/>
    </xf>
    <xf numFmtId="0" fontId="43" fillId="19" borderId="21" xfId="9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0" fillId="0" borderId="22" xfId="0" applyBorder="1" applyAlignment="1">
      <alignment horizontal="center"/>
    </xf>
    <xf numFmtId="0" fontId="14" fillId="0" borderId="22" xfId="0" applyFont="1" applyBorder="1" applyAlignment="1">
      <alignment horizontal="center" vertical="center"/>
    </xf>
    <xf numFmtId="0" fontId="46" fillId="21" borderId="8" xfId="0" applyFont="1" applyFill="1" applyBorder="1"/>
    <xf numFmtId="0" fontId="47" fillId="0" borderId="0" xfId="0" applyFont="1"/>
    <xf numFmtId="0" fontId="48" fillId="0" borderId="0" xfId="0" applyFont="1"/>
    <xf numFmtId="2" fontId="0" fillId="0" borderId="0" xfId="0" applyNumberFormat="1"/>
    <xf numFmtId="1" fontId="0" fillId="0" borderId="0" xfId="0" applyNumberFormat="1"/>
    <xf numFmtId="0" fontId="49" fillId="0" borderId="0" xfId="0" applyFont="1"/>
    <xf numFmtId="0" fontId="46" fillId="0" borderId="0" xfId="0" applyFont="1"/>
    <xf numFmtId="2" fontId="18" fillId="0" borderId="0" xfId="0" applyNumberFormat="1" applyFont="1"/>
    <xf numFmtId="0" fontId="0" fillId="0" borderId="23" xfId="0" applyFill="1" applyBorder="1" applyAlignment="1">
      <alignment horizontal="center"/>
    </xf>
    <xf numFmtId="0" fontId="0" fillId="11" borderId="5" xfId="0" applyFont="1" applyFill="1" applyBorder="1"/>
    <xf numFmtId="0" fontId="14" fillId="0" borderId="24" xfId="0" applyFon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left"/>
    </xf>
    <xf numFmtId="0" fontId="50" fillId="22" borderId="0" xfId="0" applyFont="1" applyFill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0" fillId="22" borderId="25" xfId="0" applyFont="1" applyFill="1" applyBorder="1" applyAlignment="1">
      <alignment horizontal="center" vertical="center"/>
    </xf>
    <xf numFmtId="14" fontId="28" fillId="9" borderId="8" xfId="0" applyNumberFormat="1" applyFont="1" applyFill="1" applyBorder="1" applyAlignment="1">
      <alignment horizontal="center"/>
    </xf>
    <xf numFmtId="0" fontId="28" fillId="9" borderId="5" xfId="0" applyFont="1" applyFill="1" applyBorder="1" applyAlignment="1">
      <alignment horizontal="center" vertical="center"/>
    </xf>
    <xf numFmtId="3" fontId="28" fillId="9" borderId="5" xfId="0" applyNumberFormat="1" applyFont="1" applyFill="1" applyBorder="1" applyAlignment="1">
      <alignment horizontal="center" vertical="center"/>
    </xf>
    <xf numFmtId="0" fontId="40" fillId="9" borderId="5" xfId="0" applyFont="1" applyFill="1" applyBorder="1" applyAlignment="1">
      <alignment horizontal="center" vertical="center"/>
    </xf>
    <xf numFmtId="0" fontId="28" fillId="9" borderId="5" xfId="0" applyNumberFormat="1" applyFont="1" applyFill="1" applyBorder="1" applyAlignment="1">
      <alignment horizontal="center" vertical="center"/>
    </xf>
    <xf numFmtId="2" fontId="28" fillId="9" borderId="5" xfId="0" applyNumberFormat="1" applyFont="1" applyFill="1" applyBorder="1" applyAlignment="1">
      <alignment horizontal="center" vertical="center"/>
    </xf>
    <xf numFmtId="0" fontId="38" fillId="9" borderId="9" xfId="0" applyFont="1" applyFill="1" applyBorder="1" applyAlignment="1">
      <alignment horizontal="center" vertical="center"/>
    </xf>
    <xf numFmtId="0" fontId="39" fillId="9" borderId="5" xfId="0" applyFont="1" applyFill="1" applyBorder="1" applyAlignment="1">
      <alignment horizontal="center" vertical="center"/>
    </xf>
    <xf numFmtId="0" fontId="4" fillId="13" borderId="1" xfId="8" applyBorder="1" applyAlignment="1" applyProtection="1">
      <alignment horizontal="center"/>
    </xf>
    <xf numFmtId="0" fontId="52" fillId="8" borderId="1" xfId="6" applyFont="1" applyFill="1" applyBorder="1" applyAlignment="1" applyProtection="1">
      <alignment horizontal="center"/>
    </xf>
    <xf numFmtId="0" fontId="52" fillId="8" borderId="1" xfId="6" quotePrefix="1" applyFont="1" applyFill="1" applyBorder="1" applyAlignment="1" applyProtection="1">
      <alignment horizontal="center"/>
    </xf>
    <xf numFmtId="3" fontId="53" fillId="8" borderId="1" xfId="6" applyNumberFormat="1" applyFont="1" applyFill="1" applyBorder="1" applyAlignment="1" applyProtection="1">
      <alignment horizontal="center"/>
    </xf>
    <xf numFmtId="0" fontId="53" fillId="8" borderId="1" xfId="6" quotePrefix="1" applyFont="1" applyFill="1" applyBorder="1" applyAlignment="1" applyProtection="1">
      <alignment horizontal="center"/>
    </xf>
    <xf numFmtId="0" fontId="53" fillId="8" borderId="1" xfId="6" applyFont="1" applyFill="1" applyBorder="1" applyAlignment="1" applyProtection="1">
      <alignment horizontal="center"/>
    </xf>
    <xf numFmtId="0" fontId="0" fillId="0" borderId="1" xfId="0" applyBorder="1"/>
    <xf numFmtId="0" fontId="21" fillId="0" borderId="1" xfId="0" applyFont="1" applyBorder="1" applyAlignment="1">
      <alignment horizontal="center"/>
    </xf>
    <xf numFmtId="3" fontId="52" fillId="8" borderId="1" xfId="6" applyNumberFormat="1" applyFont="1" applyFill="1" applyBorder="1" applyAlignment="1" applyProtection="1">
      <alignment horizontal="center"/>
    </xf>
    <xf numFmtId="0" fontId="54" fillId="0" borderId="1" xfId="0" applyFont="1" applyBorder="1" applyAlignment="1">
      <alignment horizontal="center"/>
    </xf>
    <xf numFmtId="0" fontId="39" fillId="23" borderId="5" xfId="0" applyFont="1" applyFill="1" applyBorder="1" applyAlignment="1">
      <alignment horizontal="center" vertical="center"/>
    </xf>
    <xf numFmtId="0" fontId="0" fillId="15" borderId="1" xfId="0" applyFill="1" applyBorder="1"/>
    <xf numFmtId="0" fontId="34" fillId="18" borderId="29" xfId="1" applyFont="1" applyFill="1" applyBorder="1" applyAlignment="1">
      <alignment horizontal="center"/>
    </xf>
    <xf numFmtId="0" fontId="34" fillId="18" borderId="30" xfId="1" applyFont="1" applyFill="1" applyBorder="1" applyAlignment="1">
      <alignment horizontal="center"/>
    </xf>
    <xf numFmtId="0" fontId="34" fillId="18" borderId="31" xfId="1" applyFont="1" applyFill="1" applyBorder="1" applyAlignment="1">
      <alignment horizontal="center"/>
    </xf>
    <xf numFmtId="0" fontId="34" fillId="18" borderId="34" xfId="1" applyFont="1" applyFill="1" applyBorder="1" applyAlignment="1">
      <alignment horizontal="center"/>
    </xf>
    <xf numFmtId="0" fontId="34" fillId="18" borderId="36" xfId="1" applyFont="1" applyFill="1" applyBorder="1" applyAlignment="1">
      <alignment horizontal="center"/>
    </xf>
    <xf numFmtId="16" fontId="30" fillId="15" borderId="26" xfId="0" applyNumberFormat="1" applyFont="1" applyFill="1" applyBorder="1" applyAlignment="1">
      <alignment horizontal="center"/>
    </xf>
    <xf numFmtId="0" fontId="30" fillId="15" borderId="27" xfId="0" applyFont="1" applyFill="1" applyBorder="1" applyAlignment="1">
      <alignment horizontal="center"/>
    </xf>
    <xf numFmtId="0" fontId="30" fillId="15" borderId="28" xfId="0" applyFont="1" applyFill="1" applyBorder="1" applyAlignment="1">
      <alignment horizontal="center"/>
    </xf>
    <xf numFmtId="0" fontId="30" fillId="15" borderId="26" xfId="0" applyFont="1" applyFill="1" applyBorder="1" applyAlignment="1">
      <alignment horizontal="center"/>
    </xf>
    <xf numFmtId="0" fontId="30" fillId="15" borderId="35" xfId="0" applyFont="1" applyFill="1" applyBorder="1" applyAlignment="1">
      <alignment horizontal="center"/>
    </xf>
    <xf numFmtId="166" fontId="30" fillId="15" borderId="26" xfId="0" applyNumberFormat="1" applyFont="1" applyFill="1" applyBorder="1" applyAlignment="1">
      <alignment horizontal="center"/>
    </xf>
    <xf numFmtId="0" fontId="0" fillId="0" borderId="44" xfId="0" applyBorder="1"/>
    <xf numFmtId="0" fontId="0" fillId="0" borderId="40" xfId="0" applyBorder="1"/>
    <xf numFmtId="0" fontId="6" fillId="0" borderId="0" xfId="0" applyFont="1" applyFill="1"/>
    <xf numFmtId="0" fontId="51" fillId="0" borderId="15" xfId="0" applyFont="1" applyBorder="1" applyAlignment="1">
      <alignment horizontal="center"/>
    </xf>
    <xf numFmtId="0" fontId="51" fillId="8" borderId="1" xfId="6" applyFont="1" applyFill="1" applyBorder="1" applyAlignment="1">
      <alignment horizontal="center"/>
    </xf>
    <xf numFmtId="0" fontId="41" fillId="8" borderId="2" xfId="6" applyFont="1" applyFill="1" applyBorder="1" applyAlignment="1" applyProtection="1">
      <alignment horizontal="center"/>
    </xf>
    <xf numFmtId="0" fontId="28" fillId="0" borderId="1" xfId="0" applyFont="1" applyFill="1" applyBorder="1"/>
    <xf numFmtId="0" fontId="0" fillId="0" borderId="1" xfId="0" applyFill="1" applyBorder="1"/>
    <xf numFmtId="0" fontId="37" fillId="24" borderId="1" xfId="4" applyFont="1" applyFill="1" applyBorder="1" applyAlignment="1">
      <alignment horizontal="center"/>
    </xf>
    <xf numFmtId="0" fontId="28" fillId="8" borderId="1" xfId="6" applyFont="1" applyFill="1" applyBorder="1" applyAlignment="1" applyProtection="1">
      <alignment horizontal="center"/>
    </xf>
    <xf numFmtId="0" fontId="39" fillId="0" borderId="1" xfId="6" quotePrefix="1" applyFont="1" applyFill="1" applyBorder="1" applyAlignment="1" applyProtection="1">
      <alignment horizontal="center"/>
    </xf>
    <xf numFmtId="0" fontId="18" fillId="0" borderId="0" xfId="0" applyFont="1" applyFill="1" applyBorder="1" applyAlignment="1">
      <alignment horizontal="center" vertical="center"/>
    </xf>
    <xf numFmtId="0" fontId="7" fillId="18" borderId="30" xfId="0" applyFont="1" applyFill="1" applyBorder="1" applyAlignment="1">
      <alignment horizontal="center"/>
    </xf>
    <xf numFmtId="166" fontId="55" fillId="0" borderId="0" xfId="0" applyNumberFormat="1" applyFont="1"/>
    <xf numFmtId="164" fontId="55" fillId="0" borderId="0" xfId="0" applyNumberFormat="1" applyFont="1"/>
    <xf numFmtId="0" fontId="55" fillId="0" borderId="0" xfId="0" applyFont="1"/>
    <xf numFmtId="0" fontId="56" fillId="0" borderId="0" xfId="0" applyFont="1"/>
    <xf numFmtId="3" fontId="56" fillId="0" borderId="0" xfId="0" applyNumberFormat="1" applyFont="1"/>
    <xf numFmtId="0" fontId="28" fillId="15" borderId="46" xfId="0" applyFont="1" applyFill="1" applyBorder="1"/>
    <xf numFmtId="0" fontId="28" fillId="23" borderId="5" xfId="0" applyFont="1" applyFill="1" applyBorder="1" applyAlignment="1">
      <alignment horizontal="center" vertical="center"/>
    </xf>
    <xf numFmtId="0" fontId="38" fillId="9" borderId="5" xfId="0" applyFont="1" applyFill="1" applyBorder="1" applyAlignment="1">
      <alignment horizontal="center" vertical="center"/>
    </xf>
    <xf numFmtId="0" fontId="28" fillId="9" borderId="5" xfId="0" applyFont="1" applyFill="1" applyBorder="1" applyAlignment="1">
      <alignment horizontal="center"/>
    </xf>
    <xf numFmtId="0" fontId="28" fillId="9" borderId="9" xfId="0" applyFont="1" applyFill="1" applyBorder="1" applyAlignment="1">
      <alignment horizontal="center"/>
    </xf>
    <xf numFmtId="0" fontId="21" fillId="0" borderId="1" xfId="0" applyFont="1" applyBorder="1" applyAlignment="1">
      <alignment horizontal="left"/>
    </xf>
    <xf numFmtId="0" fontId="21" fillId="0" borderId="1" xfId="0" applyFont="1" applyFill="1" applyBorder="1" applyAlignment="1">
      <alignment horizontal="center"/>
    </xf>
    <xf numFmtId="0" fontId="21" fillId="0" borderId="1" xfId="0" applyFont="1" applyBorder="1"/>
    <xf numFmtId="0" fontId="52" fillId="8" borderId="2" xfId="6" applyFont="1" applyFill="1" applyBorder="1" applyAlignment="1" applyProtection="1">
      <alignment horizontal="center"/>
    </xf>
    <xf numFmtId="0" fontId="52" fillId="8" borderId="2" xfId="6" quotePrefix="1" applyFont="1" applyFill="1" applyBorder="1" applyAlignment="1" applyProtection="1">
      <alignment horizontal="center"/>
    </xf>
    <xf numFmtId="0" fontId="52" fillId="8" borderId="1" xfId="6" applyFont="1" applyFill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1" xfId="2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1" xfId="0" applyBorder="1"/>
    <xf numFmtId="0" fontId="0" fillId="0" borderId="26" xfId="0" applyBorder="1" applyAlignment="1">
      <alignment horizontal="center"/>
    </xf>
    <xf numFmtId="0" fontId="0" fillId="9" borderId="26" xfId="0" applyFill="1" applyBorder="1" applyAlignment="1">
      <alignment horizontal="center"/>
    </xf>
    <xf numFmtId="2" fontId="0" fillId="0" borderId="0" xfId="0" applyNumberFormat="1" applyFont="1"/>
    <xf numFmtId="0" fontId="0" fillId="0" borderId="0" xfId="0" applyFill="1" applyBorder="1"/>
    <xf numFmtId="0" fontId="50" fillId="0" borderId="25" xfId="0" applyNumberFormat="1" applyFont="1" applyBorder="1" applyAlignment="1">
      <alignment horizontal="center" vertical="center"/>
    </xf>
    <xf numFmtId="0" fontId="50" fillId="0" borderId="0" xfId="0" applyNumberFormat="1" applyFont="1" applyAlignment="1">
      <alignment horizontal="center" vertical="center"/>
    </xf>
    <xf numFmtId="0" fontId="0" fillId="15" borderId="0" xfId="0" applyFont="1" applyFill="1"/>
    <xf numFmtId="0" fontId="0" fillId="25" borderId="0" xfId="0" applyFill="1"/>
    <xf numFmtId="16" fontId="30" fillId="26" borderId="45" xfId="0" applyNumberFormat="1" applyFont="1" applyFill="1" applyBorder="1" applyAlignment="1">
      <alignment horizontal="center"/>
    </xf>
    <xf numFmtId="0" fontId="30" fillId="26" borderId="38" xfId="0" applyFont="1" applyFill="1" applyBorder="1" applyAlignment="1">
      <alignment horizontal="center"/>
    </xf>
    <xf numFmtId="1" fontId="30" fillId="26" borderId="37" xfId="0" applyNumberFormat="1" applyFont="1" applyFill="1" applyBorder="1" applyAlignment="1">
      <alignment horizontal="center"/>
    </xf>
    <xf numFmtId="0" fontId="30" fillId="26" borderId="39" xfId="0" applyFont="1" applyFill="1" applyBorder="1" applyAlignment="1">
      <alignment horizontal="center"/>
    </xf>
    <xf numFmtId="0" fontId="30" fillId="26" borderId="26" xfId="0" applyFont="1" applyFill="1" applyBorder="1" applyAlignment="1">
      <alignment horizontal="center"/>
    </xf>
    <xf numFmtId="0" fontId="30" fillId="26" borderId="37" xfId="0" applyFont="1" applyFill="1" applyBorder="1" applyAlignment="1">
      <alignment horizontal="center"/>
    </xf>
    <xf numFmtId="0" fontId="35" fillId="26" borderId="38" xfId="0" applyFont="1" applyFill="1" applyBorder="1" applyAlignment="1">
      <alignment horizontal="center"/>
    </xf>
    <xf numFmtId="0" fontId="30" fillId="26" borderId="0" xfId="0" applyFont="1" applyFill="1" applyBorder="1" applyAlignment="1">
      <alignment horizontal="center"/>
    </xf>
    <xf numFmtId="0" fontId="30" fillId="26" borderId="45" xfId="0" applyFont="1" applyFill="1" applyBorder="1" applyAlignment="1">
      <alignment horizontal="center"/>
    </xf>
    <xf numFmtId="0" fontId="30" fillId="26" borderId="43" xfId="0" applyFont="1" applyFill="1" applyBorder="1" applyAlignment="1">
      <alignment horizontal="center"/>
    </xf>
    <xf numFmtId="0" fontId="0" fillId="9" borderId="0" xfId="0" applyFill="1"/>
    <xf numFmtId="0" fontId="50" fillId="9" borderId="0" xfId="0" applyFont="1" applyFill="1" applyAlignment="1">
      <alignment horizontal="center" vertical="center"/>
    </xf>
    <xf numFmtId="14" fontId="30" fillId="0" borderId="26" xfId="0" applyNumberFormat="1" applyFont="1" applyFill="1" applyBorder="1" applyAlignment="1">
      <alignment horizontal="center"/>
    </xf>
    <xf numFmtId="0" fontId="30" fillId="0" borderId="26" xfId="0" applyFont="1" applyFill="1" applyBorder="1" applyAlignment="1">
      <alignment horizontal="center"/>
    </xf>
    <xf numFmtId="0" fontId="30" fillId="0" borderId="27" xfId="0" applyFont="1" applyFill="1" applyBorder="1" applyAlignment="1">
      <alignment horizontal="center"/>
    </xf>
    <xf numFmtId="0" fontId="30" fillId="0" borderId="28" xfId="0" applyFont="1" applyFill="1" applyBorder="1" applyAlignment="1">
      <alignment horizontal="center"/>
    </xf>
    <xf numFmtId="0" fontId="30" fillId="0" borderId="41" xfId="0" applyFont="1" applyFill="1" applyBorder="1" applyAlignment="1">
      <alignment horizontal="center"/>
    </xf>
    <xf numFmtId="0" fontId="30" fillId="0" borderId="42" xfId="0" applyFont="1" applyFill="1" applyBorder="1" applyAlignment="1">
      <alignment horizontal="center"/>
    </xf>
    <xf numFmtId="166" fontId="30" fillId="0" borderId="42" xfId="0" applyNumberFormat="1" applyFont="1" applyFill="1" applyBorder="1" applyAlignment="1">
      <alignment horizontal="center"/>
    </xf>
    <xf numFmtId="164" fontId="30" fillId="0" borderId="42" xfId="0" applyNumberFormat="1" applyFont="1" applyFill="1" applyBorder="1" applyAlignment="1">
      <alignment horizontal="center"/>
    </xf>
    <xf numFmtId="0" fontId="32" fillId="0" borderId="42" xfId="0" applyFont="1" applyFill="1" applyBorder="1" applyAlignment="1">
      <alignment horizontal="center"/>
    </xf>
    <xf numFmtId="164" fontId="30" fillId="0" borderId="32" xfId="0" applyNumberFormat="1" applyFont="1" applyFill="1" applyBorder="1" applyAlignment="1">
      <alignment horizontal="center"/>
    </xf>
    <xf numFmtId="0" fontId="30" fillId="0" borderId="33" xfId="0" applyFont="1" applyFill="1" applyBorder="1" applyAlignment="1">
      <alignment horizontal="center"/>
    </xf>
    <xf numFmtId="16" fontId="30" fillId="0" borderId="26" xfId="0" applyNumberFormat="1" applyFont="1" applyFill="1" applyBorder="1" applyAlignment="1">
      <alignment horizontal="center"/>
    </xf>
    <xf numFmtId="0" fontId="30" fillId="0" borderId="35" xfId="0" applyFont="1" applyFill="1" applyBorder="1" applyAlignment="1">
      <alignment horizontal="center"/>
    </xf>
    <xf numFmtId="166" fontId="30" fillId="0" borderId="26" xfId="0" applyNumberFormat="1" applyFont="1" applyFill="1" applyBorder="1" applyAlignment="1">
      <alignment horizontal="center"/>
    </xf>
    <xf numFmtId="16" fontId="30" fillId="0" borderId="45" xfId="0" applyNumberFormat="1" applyFont="1" applyFill="1" applyBorder="1" applyAlignment="1">
      <alignment horizontal="center"/>
    </xf>
    <xf numFmtId="0" fontId="30" fillId="0" borderId="38" xfId="0" applyFont="1" applyFill="1" applyBorder="1" applyAlignment="1">
      <alignment horizontal="center"/>
    </xf>
    <xf numFmtId="1" fontId="30" fillId="0" borderId="37" xfId="0" applyNumberFormat="1" applyFont="1" applyFill="1" applyBorder="1" applyAlignment="1">
      <alignment horizontal="center"/>
    </xf>
    <xf numFmtId="0" fontId="30" fillId="0" borderId="39" xfId="0" applyFont="1" applyFill="1" applyBorder="1" applyAlignment="1">
      <alignment horizontal="center"/>
    </xf>
    <xf numFmtId="0" fontId="30" fillId="0" borderId="37" xfId="0" applyFont="1" applyFill="1" applyBorder="1" applyAlignment="1">
      <alignment horizontal="center"/>
    </xf>
    <xf numFmtId="0" fontId="35" fillId="0" borderId="38" xfId="0" applyFont="1" applyFill="1" applyBorder="1" applyAlignment="1">
      <alignment horizontal="center"/>
    </xf>
    <xf numFmtId="0" fontId="30" fillId="0" borderId="45" xfId="0" applyFont="1" applyFill="1" applyBorder="1" applyAlignment="1">
      <alignment horizontal="center"/>
    </xf>
    <xf numFmtId="0" fontId="30" fillId="0" borderId="43" xfId="0" applyFont="1" applyFill="1" applyBorder="1" applyAlignment="1">
      <alignment horizontal="center"/>
    </xf>
    <xf numFmtId="0" fontId="57" fillId="0" borderId="1" xfId="0" applyFont="1" applyBorder="1" applyAlignment="1">
      <alignment horizontal="center"/>
    </xf>
    <xf numFmtId="0" fontId="57" fillId="0" borderId="1" xfId="0" applyFont="1" applyFill="1" applyBorder="1" applyAlignment="1">
      <alignment horizontal="center"/>
    </xf>
    <xf numFmtId="0" fontId="58" fillId="0" borderId="0" xfId="0" applyNumberFormat="1" applyFont="1" applyAlignment="1">
      <alignment horizontal="center" vertical="center"/>
    </xf>
    <xf numFmtId="0" fontId="18" fillId="0" borderId="47" xfId="0" applyFont="1" applyBorder="1" applyAlignment="1">
      <alignment horizontal="center"/>
    </xf>
    <xf numFmtId="0" fontId="0" fillId="0" borderId="47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7" fillId="6" borderId="48" xfId="4" applyFont="1" applyBorder="1" applyAlignment="1">
      <alignment horizontal="center"/>
    </xf>
    <xf numFmtId="0" fontId="54" fillId="0" borderId="47" xfId="0" applyFont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 vertical="center"/>
    </xf>
    <xf numFmtId="0" fontId="0" fillId="16" borderId="19" xfId="0" applyFill="1" applyBorder="1"/>
    <xf numFmtId="14" fontId="30" fillId="17" borderId="26" xfId="0" applyNumberFormat="1" applyFont="1" applyFill="1" applyBorder="1" applyAlignment="1">
      <alignment horizontal="center"/>
    </xf>
    <xf numFmtId="0" fontId="30" fillId="17" borderId="26" xfId="0" applyFont="1" applyFill="1" applyBorder="1" applyAlignment="1">
      <alignment horizontal="center"/>
    </xf>
    <xf numFmtId="0" fontId="30" fillId="17" borderId="27" xfId="0" applyFont="1" applyFill="1" applyBorder="1" applyAlignment="1">
      <alignment horizontal="center"/>
    </xf>
    <xf numFmtId="0" fontId="30" fillId="17" borderId="28" xfId="0" applyFont="1" applyFill="1" applyBorder="1" applyAlignment="1">
      <alignment horizontal="center"/>
    </xf>
    <xf numFmtId="0" fontId="30" fillId="17" borderId="41" xfId="0" applyFont="1" applyFill="1" applyBorder="1" applyAlignment="1">
      <alignment horizontal="center"/>
    </xf>
    <xf numFmtId="0" fontId="30" fillId="17" borderId="42" xfId="0" applyFont="1" applyFill="1" applyBorder="1" applyAlignment="1">
      <alignment horizontal="center"/>
    </xf>
    <xf numFmtId="166" fontId="30" fillId="17" borderId="42" xfId="0" applyNumberFormat="1" applyFont="1" applyFill="1" applyBorder="1" applyAlignment="1">
      <alignment horizontal="center"/>
    </xf>
    <xf numFmtId="164" fontId="30" fillId="17" borderId="42" xfId="0" applyNumberFormat="1" applyFont="1" applyFill="1" applyBorder="1" applyAlignment="1">
      <alignment horizontal="center"/>
    </xf>
    <xf numFmtId="0" fontId="32" fillId="17" borderId="42" xfId="0" applyFont="1" applyFill="1" applyBorder="1" applyAlignment="1">
      <alignment horizontal="center"/>
    </xf>
    <xf numFmtId="0" fontId="30" fillId="17" borderId="32" xfId="0" applyFont="1" applyFill="1" applyBorder="1" applyAlignment="1">
      <alignment horizontal="center"/>
    </xf>
    <xf numFmtId="0" fontId="30" fillId="17" borderId="33" xfId="0" applyFont="1" applyFill="1" applyBorder="1" applyAlignment="1">
      <alignment horizontal="center"/>
    </xf>
    <xf numFmtId="0" fontId="8" fillId="16" borderId="1" xfId="6" applyFont="1" applyFill="1" applyBorder="1" applyAlignment="1" applyProtection="1">
      <alignment horizontal="center"/>
    </xf>
    <xf numFmtId="0" fontId="8" fillId="16" borderId="1" xfId="6" quotePrefix="1" applyFont="1" applyFill="1" applyBorder="1" applyAlignment="1" applyProtection="1">
      <alignment horizontal="center"/>
    </xf>
    <xf numFmtId="3" fontId="8" fillId="16" borderId="1" xfId="6" applyNumberFormat="1" applyFont="1" applyFill="1" applyBorder="1" applyAlignment="1" applyProtection="1">
      <alignment horizontal="center"/>
    </xf>
    <xf numFmtId="0" fontId="12" fillId="16" borderId="1" xfId="0" applyFont="1" applyFill="1" applyBorder="1"/>
    <xf numFmtId="0" fontId="8" fillId="16" borderId="19" xfId="6" applyFont="1" applyFill="1" applyBorder="1" applyAlignment="1" applyProtection="1">
      <alignment horizontal="center"/>
    </xf>
    <xf numFmtId="0" fontId="12" fillId="16" borderId="19" xfId="0" applyFont="1" applyFill="1" applyBorder="1"/>
    <xf numFmtId="0" fontId="9" fillId="16" borderId="19" xfId="0" applyFont="1" applyFill="1" applyBorder="1" applyAlignment="1">
      <alignment horizontal="center"/>
    </xf>
    <xf numFmtId="0" fontId="14" fillId="16" borderId="0" xfId="0" applyFont="1" applyFill="1"/>
  </cellXfs>
  <cellStyles count="11">
    <cellStyle name="40 % - Akzent4" xfId="5" builtinId="43"/>
    <cellStyle name="40 % - Akzent6" xfId="8" builtinId="51"/>
    <cellStyle name="40% - Accent4 2 2" xfId="2"/>
    <cellStyle name="60 % - Akzent4" xfId="6" builtinId="44"/>
    <cellStyle name="Akzent1" xfId="4" builtinId="29"/>
    <cellStyle name="Gut" xfId="7" builtinId="26"/>
    <cellStyle name="Neutral" xfId="9" builtinId="28"/>
    <cellStyle name="Schlecht" xfId="1" builtinId="27"/>
    <cellStyle name="Standard" xfId="0" builtinId="0"/>
    <cellStyle name="Währung" xfId="3" builtinId="4"/>
    <cellStyle name="Zelle überprüfen" xfId="10" builtinId="23"/>
  </cellStyles>
  <dxfs count="120">
    <dxf>
      <font>
        <strike val="0"/>
        <outline val="0"/>
        <shadow val="0"/>
        <u val="none"/>
        <vertAlign val="baseline"/>
        <sz val="12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0" indent="0" justifyLastLine="0" shrinkToFit="0" readingOrder="0"/>
    </dxf>
    <dxf>
      <numFmt numFmtId="168" formatCode="#,##0.000000"/>
    </dxf>
    <dxf>
      <numFmt numFmtId="170" formatCode="#,##0.000"/>
    </dxf>
    <dxf>
      <numFmt numFmtId="164" formatCode="#,##0.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numFmt numFmtId="165" formatCode="#,##0.00000"/>
    </dxf>
    <dxf>
      <numFmt numFmtId="166" formatCode="0.000"/>
    </dxf>
    <dxf>
      <numFmt numFmtId="164" formatCode="#,##0.0000"/>
    </dxf>
    <dxf>
      <numFmt numFmtId="165" formatCode="#,##0.00000"/>
    </dxf>
    <dxf>
      <numFmt numFmtId="170" formatCode="#,##0.000"/>
    </dxf>
    <dxf>
      <numFmt numFmtId="165" formatCode="#,##0.00000"/>
    </dxf>
    <dxf>
      <numFmt numFmtId="3" formatCode="#,##0"/>
    </dxf>
    <dxf>
      <numFmt numFmtId="165" formatCode="#,##0.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scheme val="minor"/>
      </font>
    </dxf>
    <dxf>
      <numFmt numFmtId="170" formatCode="#,##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solid">
          <fgColor theme="4" tint="0.79998168889431442"/>
          <bgColor rgb="FFFF00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numFmt numFmtId="165" formatCode="#,##0.00000"/>
    </dxf>
    <dxf>
      <numFmt numFmtId="164" formatCode="#,##0.0000"/>
    </dxf>
    <dxf>
      <numFmt numFmtId="167" formatCode="0.0000"/>
    </dxf>
    <dxf>
      <numFmt numFmtId="164" formatCode="#,##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id="1" name="Tabelle1" displayName="Tabelle1" ref="A16:E39" totalsRowShown="0">
  <autoFilter ref="A16:E39"/>
  <tableColumns count="5">
    <tableColumn id="1" name="10922"/>
    <tableColumn id="2" name="pA"/>
    <tableColumn id="3" name="No.AP "/>
    <tableColumn id="4" name="APFreq " dataDxfId="119"/>
    <tableColumn id="5" name="Burst_interval " dataDxfId="1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G16:K39" totalsRowShown="0">
  <autoFilter ref="G16:K39"/>
  <tableColumns count="5">
    <tableColumn id="1" name="020922 cell1 "/>
    <tableColumn id="2" name="pA "/>
    <tableColumn id="3" name="NoAP "/>
    <tableColumn id="4" name="Apfreq" dataDxfId="117"/>
    <tableColumn id="5" name="Burst_interval" dataDxfId="1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M16:Q36" totalsRowShown="0">
  <autoFilter ref="M16:Q36"/>
  <tableColumns count="5">
    <tableColumn id="1" name="020922 cell2 "/>
    <tableColumn id="2" name="pA"/>
    <tableColumn id="3" name="NoAP "/>
    <tableColumn id="4" name="APFreq"/>
    <tableColumn id="5" name="Burst_intervals "/>
  </tableColumns>
  <tableStyleInfo name="TableStyleLight6" showFirstColumn="0" showLastColumn="0" showRowStripes="1" showColumnStripes="0"/>
</table>
</file>

<file path=xl/tables/table4.xml><?xml version="1.0" encoding="utf-8"?>
<table xmlns="http://schemas.openxmlformats.org/spreadsheetml/2006/main" id="5" name="Tabelle5" displayName="Tabelle5" ref="A24:AA31" totalsRowCount="1" headerRowDxfId="115" dataDxfId="114" totalsRowDxfId="113">
  <autoFilter ref="A24:AA30"/>
  <tableColumns count="27">
    <tableColumn id="1" name="DATE" totalsRowLabel="d230121" dataDxfId="112" totalsRowDxfId="111"/>
    <tableColumn id="2" name="CELL" totalsRowLabel="a" dataDxfId="110" totalsRowDxfId="109"/>
    <tableColumn id="3" name="ABF" totalsRowLabel="0" dataDxfId="108" totalsRowDxfId="107"/>
    <tableColumn id="4" name="AGE (D)" totalsRowLabel="27" dataDxfId="106" totalsRowDxfId="105"/>
    <tableColumn id="5" name="Rs (&lt;25)" totalsRowLabel="26" dataDxfId="104" totalsRowDxfId="103"/>
    <tableColumn id="6" name="Vm" totalsRowLabel="-76" dataDxfId="102" totalsRowDxfId="101"/>
    <tableColumn id="7" name="Vm (LP-14)" totalsRowFunction="custom" dataDxfId="100" totalsRowDxfId="99">
      <totalsRowFormula>F31-14</totalsRowFormula>
    </tableColumn>
    <tableColumn id="8" name="Vh" totalsRowLabel="-62,0055" dataDxfId="98" totalsRowDxfId="97"/>
    <tableColumn id="9" name="Rin " totalsRowLabel="318,048" dataDxfId="96" totalsRowDxfId="95"/>
    <tableColumn id="10" name="SD" totalsRowLabel="33,7735" dataDxfId="94" totalsRowDxfId="93"/>
    <tableColumn id="11" name="Tau" totalsRowLabel="57,1505" dataDxfId="92" totalsRowDxfId="91"/>
    <tableColumn id="12" name="Cm" totalsRowFunction="custom" dataDxfId="90" totalsRowDxfId="89">
      <calculatedColumnFormula>(K25/I25)*1000</calculatedColumnFormula>
      <totalsRowFormula>(K31/I31)*1000</totalsRowFormula>
    </tableColumn>
    <tableColumn id="13" name="AP peak" totalsRowLabel="27,3743" dataDxfId="88" totalsRowDxfId="87"/>
    <tableColumn id="14" name="Aptime" totalsRowLabel="144,7" dataDxfId="86" totalsRowDxfId="85"/>
    <tableColumn id="15" name="Threshold" totalsRowLabel="-35,377" dataDxfId="84" totalsRowDxfId="83"/>
    <tableColumn id="16" name="Threshold LP " totalsRowFunction="custom" dataDxfId="82" totalsRowDxfId="81">
      <totalsRowFormula>O31-14</totalsRowFormula>
    </tableColumn>
    <tableColumn id="17" name="Thres Time" totalsRowLabel="143,94" dataDxfId="80" totalsRowDxfId="79"/>
    <tableColumn id="18" name="AP duration" totalsRowLabel="1,2676" dataDxfId="78" totalsRowDxfId="77"/>
    <tableColumn id="19" name="maxdV/dT" totalsRowLabel="161,743" dataDxfId="76" totalsRowDxfId="75"/>
    <tableColumn id="20" name="delay" totalsRowLabel="12,78" dataDxfId="74" totalsRowDxfId="73"/>
    <tableColumn id="21" name="Comments " dataDxfId="72" totalsRowDxfId="71"/>
    <tableColumn id="22" name="Rheobase" totalsRowLabel="75" dataDxfId="70" totalsRowDxfId="69"/>
    <tableColumn id="23" name="ADP" totalsRowLabel="-49,408" dataDxfId="68" totalsRowDxfId="67"/>
    <tableColumn id="24" name="ADP area" totalsRowLabel="564,79" dataDxfId="66" totalsRowDxfId="65"/>
    <tableColumn id="25" name="fAHP" totalsRowLabel="-49,8657" dataDxfId="64" totalsRowDxfId="63"/>
    <tableColumn id="26" name="fAHP time " totalsRowLabel="40,52" dataDxfId="62" totalsRowDxfId="61"/>
    <tableColumn id="27" name="max AP frequ." dataDxfId="60" totalsRowDxfId="5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elle4" displayName="Tabelle4" ref="AD16:AI36" totalsRowShown="0">
  <autoFilter ref="AD16:AI36"/>
  <tableColumns count="6">
    <tableColumn id="1" name="Cell 1 1411"/>
    <tableColumn id="2" name="pA"/>
    <tableColumn id="3" name="No.AP "/>
    <tableColumn id="4" name="av. ApFreq"/>
    <tableColumn id="5" name="max AP freq." dataDxfId="58"/>
    <tableColumn id="6" name="Burst_interval 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elle6" displayName="Tabelle6" ref="AK16:AP35" totalsRowShown="0" headerRowDxfId="57">
  <autoFilter ref="AK16:AP35"/>
  <tableColumns count="6">
    <tableColumn id="1" name="141122 Cell 2"/>
    <tableColumn id="2" name="pA"/>
    <tableColumn id="3" name="NoAP "/>
    <tableColumn id="4" name="APFreq" dataDxfId="56"/>
    <tableColumn id="5" name="max Freq. " dataDxfId="55"/>
    <tableColumn id="6" name="Burst_intervals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le7" displayName="Tabelle7" ref="AR16:AW31" totalsRowShown="0">
  <autoFilter ref="AR16:AW31"/>
  <tableColumns count="6">
    <tableColumn id="1" name="151122Cell1"/>
    <tableColumn id="2" name="pA"/>
    <tableColumn id="3" name="No.AP "/>
    <tableColumn id="4" name="APFreq " dataDxfId="54"/>
    <tableColumn id="5" name="max Freq." dataDxfId="53"/>
    <tableColumn id="6" name="Burst_interval " dataDxfId="5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elle8" displayName="Tabelle8" ref="AY8:BD33" totalsRowShown="0">
  <autoFilter ref="AY8:BD33"/>
  <tableColumns count="6">
    <tableColumn id="1" name="151122Cell2"/>
    <tableColumn id="2" name="pA"/>
    <tableColumn id="3" name="No.AP "/>
    <tableColumn id="4" name="APFreq " dataDxfId="51"/>
    <tableColumn id="5" name="Max Freq" dataDxfId="50"/>
    <tableColumn id="6" name="Burst_interval " dataDxfId="4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elle9" displayName="Tabelle9" ref="BF12:BK32" totalsRowShown="0">
  <autoFilter ref="BF12:BK32"/>
  <tableColumns count="6">
    <tableColumn id="1" name="161122Cell1"/>
    <tableColumn id="2" name="pA"/>
    <tableColumn id="3" name="No.AP "/>
    <tableColumn id="4" name="APFreq "/>
    <tableColumn id="5" name="max Freq."/>
    <tableColumn id="6" name="Burst_interval 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elle10" displayName="Tabelle10" ref="BM16:BR30" totalsRowShown="0" headerRowDxfId="48">
  <autoFilter ref="BM16:BR30"/>
  <tableColumns count="6">
    <tableColumn id="1" name="161122 Cell2"/>
    <tableColumn id="2" name="pA"/>
    <tableColumn id="3" name="NoAP "/>
    <tableColumn id="4" name="APFreq" dataDxfId="47"/>
    <tableColumn id="5" name="AP max Freq." dataDxfId="46"/>
    <tableColumn id="6" name="Burst_intervals " dataDxfId="4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4" name="Tabella133980134285249" displayName="Tabella133980134285249" ref="AD42:AF67" totalsRowShown="0" headerRowDxfId="44" dataDxfId="43">
  <autoFilter ref="AD42:AF67"/>
  <tableColumns count="3">
    <tableColumn id="1" name="pA" dataDxfId="42"/>
    <tableColumn id="2" name="N° APs" dataDxfId="41"/>
    <tableColumn id="3" name="AP Freq" dataDxfId="40"/>
  </tableColumns>
  <tableStyleInfo name="TableStyleLight4" showFirstColumn="0" showLastColumn="0" showRowStripes="1" showColumnStripes="0"/>
</table>
</file>

<file path=xl/tables/table12.xml><?xml version="1.0" encoding="utf-8"?>
<table xmlns="http://schemas.openxmlformats.org/spreadsheetml/2006/main" id="15" name="Tabella1339801342852410" displayName="Tabella1339801342852410" ref="AH42:AJ62" totalsRowShown="0" headerRowDxfId="39" dataDxfId="38">
  <autoFilter ref="AH42:AJ62"/>
  <tableColumns count="3">
    <tableColumn id="1" name="pA" dataDxfId="37"/>
    <tableColumn id="2" name="N° APs" dataDxfId="36"/>
    <tableColumn id="3" name="AP Freq" dataDxfId="35"/>
  </tableColumns>
  <tableStyleInfo name="TableStyleLight4" showFirstColumn="0" showLastColumn="0" showRowStripes="1" showColumnStripes="0"/>
</table>
</file>

<file path=xl/tables/table13.xml><?xml version="1.0" encoding="utf-8"?>
<table xmlns="http://schemas.openxmlformats.org/spreadsheetml/2006/main" id="16" name="Tabella1339801342852411" displayName="Tabella1339801342852411" ref="AL42:AN67" totalsRowShown="0" headerRowDxfId="34" dataDxfId="33">
  <autoFilter ref="AL42:AN67"/>
  <tableColumns count="3">
    <tableColumn id="1" name="pA" dataDxfId="32"/>
    <tableColumn id="2" name="N° APs" dataDxfId="31"/>
    <tableColumn id="3" name="AP Freq" dataDxfId="30"/>
  </tableColumns>
  <tableStyleInfo name="TableStyleLight4" showFirstColumn="0" showLastColumn="0" showRowStripes="1" showColumnStripes="0"/>
</table>
</file>

<file path=xl/tables/table14.xml><?xml version="1.0" encoding="utf-8"?>
<table xmlns="http://schemas.openxmlformats.org/spreadsheetml/2006/main" id="17" name="Tabella1339801342852412" displayName="Tabella1339801342852412" ref="AP42:AR66" totalsRowShown="0" headerRowDxfId="29" dataDxfId="28">
  <autoFilter ref="AP42:AR66"/>
  <tableColumns count="3">
    <tableColumn id="1" name="pA" dataDxfId="27"/>
    <tableColumn id="2" name="N° APs" dataDxfId="26"/>
    <tableColumn id="3" name="AP Freq" dataDxfId="25">
      <calculatedColumnFormula>(AQ43*1000)/800</calculatedColumnFormula>
    </tableColumn>
  </tableColumns>
  <tableStyleInfo name="TableStyleLight4" showFirstColumn="0" showLastColumn="0" showRowStripes="1" showColumnStripes="0"/>
</table>
</file>

<file path=xl/tables/table15.xml><?xml version="1.0" encoding="utf-8"?>
<table xmlns="http://schemas.openxmlformats.org/spreadsheetml/2006/main" id="18" name="Tabella133980134285241253" displayName="Tabella133980134285241253" ref="AT42:AV66" totalsRowShown="0" headerRowDxfId="24" dataDxfId="23">
  <autoFilter ref="AT42:AV66"/>
  <tableColumns count="3">
    <tableColumn id="1" name="pA" dataDxfId="22"/>
    <tableColumn id="2" name="N° APs" dataDxfId="21"/>
    <tableColumn id="3" name="AP Freq" dataDxfId="20"/>
  </tableColumns>
  <tableStyleInfo name="TableStyleLight4" showFirstColumn="0" showLastColumn="0" showRowStripes="1" showColumnStripes="0"/>
</table>
</file>

<file path=xl/tables/table16.xml><?xml version="1.0" encoding="utf-8"?>
<table xmlns="http://schemas.openxmlformats.org/spreadsheetml/2006/main" id="19" name="Tabella133980134285241255" displayName="Tabella133980134285241255" ref="AX42:AZ57" totalsRowShown="0" headerRowDxfId="19" dataDxfId="18">
  <autoFilter ref="AX42:AZ57"/>
  <tableColumns count="3">
    <tableColumn id="1" name="pA" dataDxfId="17"/>
    <tableColumn id="2" name="N° APs" dataDxfId="16"/>
    <tableColumn id="3" name="AP Freq" dataDxfId="15"/>
  </tableColumns>
  <tableStyleInfo name="TableStyleLight4" showFirstColumn="0" showLastColumn="0" showRowStripes="1" showColumnStripes="0"/>
</table>
</file>

<file path=xl/tables/table17.xml><?xml version="1.0" encoding="utf-8"?>
<table xmlns="http://schemas.openxmlformats.org/spreadsheetml/2006/main" id="20" name="Tabella13396019" displayName="Tabella13396019" ref="BB42:BD51" totalsRowShown="0" headerRowDxfId="14" dataDxfId="13">
  <autoFilter ref="BB42:BD51"/>
  <tableColumns count="3">
    <tableColumn id="1" name="pA" dataDxfId="12"/>
    <tableColumn id="2" name="N° APs" dataDxfId="11"/>
    <tableColumn id="3" name="AP Freq" dataDxfId="10">
      <calculatedColumnFormula>(BC43*1000)/800</calculatedColumnFormula>
    </tableColumn>
  </tableColumns>
  <tableStyleInfo name="TableStyleLight4" showFirstColumn="0" showLastColumn="0" showRowStripes="1" showColumnStripes="0"/>
</table>
</file>

<file path=xl/tables/table18.xml><?xml version="1.0" encoding="utf-8"?>
<table xmlns="http://schemas.openxmlformats.org/spreadsheetml/2006/main" id="21" name="Tabella13396120" displayName="Tabella13396120" ref="BF42:BH66" totalsRowShown="0" headerRowDxfId="9" dataDxfId="8">
  <autoFilter ref="BF42:BH66"/>
  <tableColumns count="3">
    <tableColumn id="1" name="pA" dataDxfId="7"/>
    <tableColumn id="2" name="N° APs" dataDxfId="6"/>
    <tableColumn id="3" name="AP Freq" dataDxfId="5"/>
  </tableColumns>
  <tableStyleInfo name="TableStyleLight4" showFirstColumn="0" showLastColumn="0" showRowStripes="1" showColumnStripes="0"/>
</table>
</file>

<file path=xl/tables/table19.xml><?xml version="1.0" encoding="utf-8"?>
<table xmlns="http://schemas.openxmlformats.org/spreadsheetml/2006/main" id="22" name="Tabella1339801225" displayName="Tabella1339801225" ref="BJ42:BL66" totalsRowShown="0" headerRowDxfId="4" dataDxfId="3">
  <autoFilter ref="BJ42:BL66"/>
  <tableColumns count="3">
    <tableColumn id="1" name="pA" dataDxfId="2"/>
    <tableColumn id="2" name="N° APs" dataDxfId="1"/>
    <tableColumn id="3" name="AP Freq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13" Type="http://schemas.openxmlformats.org/officeDocument/2006/relationships/table" Target="../tables/table15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12" Type="http://schemas.openxmlformats.org/officeDocument/2006/relationships/table" Target="../tables/table14.xml"/><Relationship Id="rId17" Type="http://schemas.openxmlformats.org/officeDocument/2006/relationships/table" Target="../tables/table19.xml"/><Relationship Id="rId2" Type="http://schemas.openxmlformats.org/officeDocument/2006/relationships/table" Target="../tables/table4.xml"/><Relationship Id="rId16" Type="http://schemas.openxmlformats.org/officeDocument/2006/relationships/table" Target="../tables/table1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8.xml"/><Relationship Id="rId11" Type="http://schemas.openxmlformats.org/officeDocument/2006/relationships/table" Target="../tables/table13.xml"/><Relationship Id="rId5" Type="http://schemas.openxmlformats.org/officeDocument/2006/relationships/table" Target="../tables/table7.xml"/><Relationship Id="rId15" Type="http://schemas.openxmlformats.org/officeDocument/2006/relationships/table" Target="../tables/table17.xml"/><Relationship Id="rId10" Type="http://schemas.openxmlformats.org/officeDocument/2006/relationships/table" Target="../tables/table12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Relationship Id="rId14" Type="http://schemas.openxmlformats.org/officeDocument/2006/relationships/table" Target="../tables/table1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7"/>
  <sheetViews>
    <sheetView zoomScale="69" zoomScaleNormal="69" workbookViewId="0">
      <selection activeCell="A6" sqref="A6:A14"/>
    </sheetView>
  </sheetViews>
  <sheetFormatPr baseColWidth="10" defaultColWidth="11.44140625" defaultRowHeight="14.4" x14ac:dyDescent="0.3"/>
  <cols>
    <col min="5" max="5" width="15.33203125" customWidth="1"/>
    <col min="6" max="6" width="13" bestFit="1" customWidth="1"/>
    <col min="7" max="7" width="13.6640625" customWidth="1"/>
    <col min="8" max="8" width="14.33203125" customWidth="1"/>
    <col min="11" max="11" width="14.88671875" customWidth="1"/>
    <col min="13" max="13" width="13.6640625" customWidth="1"/>
    <col min="14" max="14" width="12.44140625" customWidth="1"/>
    <col min="15" max="15" width="13.33203125" customWidth="1"/>
    <col min="16" max="16" width="15.33203125" customWidth="1"/>
    <col min="17" max="17" width="18" customWidth="1"/>
    <col min="18" max="18" width="15.6640625" customWidth="1"/>
    <col min="19" max="19" width="13.33203125" customWidth="1"/>
    <col min="22" max="22" width="23.5546875" customWidth="1"/>
    <col min="24" max="24" width="23.109375" customWidth="1"/>
    <col min="25" max="25" width="20.44140625" customWidth="1"/>
  </cols>
  <sheetData>
    <row r="1" spans="1:41" ht="15" thickBot="1" x14ac:dyDescent="0.35"/>
    <row r="2" spans="1:41" ht="15" thickBot="1" x14ac:dyDescent="0.35">
      <c r="B2" s="44" t="s">
        <v>0</v>
      </c>
      <c r="C2" s="44" t="s">
        <v>1</v>
      </c>
      <c r="D2" s="44" t="s">
        <v>2</v>
      </c>
      <c r="E2" s="44" t="s">
        <v>3</v>
      </c>
      <c r="F2" s="44" t="s">
        <v>4</v>
      </c>
      <c r="G2" s="44" t="s">
        <v>5</v>
      </c>
      <c r="H2" s="44" t="s">
        <v>6</v>
      </c>
      <c r="I2" s="44" t="s">
        <v>7</v>
      </c>
      <c r="J2" s="44" t="s">
        <v>8</v>
      </c>
      <c r="K2" s="44" t="s">
        <v>9</v>
      </c>
      <c r="L2" s="44" t="s">
        <v>10</v>
      </c>
      <c r="M2" s="44" t="s">
        <v>11</v>
      </c>
      <c r="N2" s="44" t="s">
        <v>89</v>
      </c>
      <c r="O2" s="44" t="s">
        <v>88</v>
      </c>
      <c r="P2" s="44" t="s">
        <v>14</v>
      </c>
      <c r="Q2" s="45" t="s">
        <v>85</v>
      </c>
      <c r="R2" s="46" t="s">
        <v>15</v>
      </c>
      <c r="S2" s="44" t="s">
        <v>16</v>
      </c>
      <c r="T2" s="44" t="s">
        <v>17</v>
      </c>
      <c r="U2" s="46" t="s">
        <v>21</v>
      </c>
      <c r="V2" s="46" t="s">
        <v>22</v>
      </c>
      <c r="W2" s="47" t="s">
        <v>84</v>
      </c>
      <c r="X2" s="124" t="s">
        <v>18</v>
      </c>
      <c r="Y2" s="124" t="s">
        <v>152</v>
      </c>
      <c r="Z2" s="124" t="s">
        <v>19</v>
      </c>
      <c r="AA2" s="124" t="s">
        <v>176</v>
      </c>
    </row>
    <row r="3" spans="1:41" x14ac:dyDescent="0.3">
      <c r="A3" t="s">
        <v>86</v>
      </c>
      <c r="B3" s="128">
        <v>44805</v>
      </c>
      <c r="C3" s="129">
        <v>1</v>
      </c>
      <c r="D3" s="129">
        <v>1</v>
      </c>
      <c r="E3" s="129" t="s">
        <v>23</v>
      </c>
      <c r="F3" s="129">
        <v>21</v>
      </c>
      <c r="G3" s="129">
        <v>-55</v>
      </c>
      <c r="H3" s="129">
        <v>-69</v>
      </c>
      <c r="I3" s="129">
        <v>-61.880200000000002</v>
      </c>
      <c r="J3" s="130">
        <v>148.178</v>
      </c>
      <c r="K3" s="131">
        <v>39.100499999999997</v>
      </c>
      <c r="L3" s="131">
        <v>44.563000000000002</v>
      </c>
      <c r="M3" s="129">
        <f t="shared" ref="M3:M8" si="0">(L3/J3)*1000</f>
        <v>300.73965096033152</v>
      </c>
      <c r="N3" s="129">
        <v>32.195999999999998</v>
      </c>
      <c r="O3" s="129">
        <v>120.1</v>
      </c>
      <c r="P3" s="131">
        <v>-49.1023</v>
      </c>
      <c r="Q3" s="129">
        <f>'Ephys Chiara'!$P3-14</f>
        <v>-63.1023</v>
      </c>
      <c r="R3" s="129">
        <v>119.24</v>
      </c>
      <c r="S3" s="129">
        <v>1.3846799999999999</v>
      </c>
      <c r="T3" s="129">
        <v>193.024</v>
      </c>
      <c r="U3" s="129">
        <v>13.88</v>
      </c>
      <c r="V3" s="129"/>
      <c r="W3" s="132">
        <v>100</v>
      </c>
      <c r="X3" s="133"/>
      <c r="Y3" s="133"/>
      <c r="Z3" s="133"/>
      <c r="AA3" s="133"/>
    </row>
    <row r="4" spans="1:41" x14ac:dyDescent="0.3">
      <c r="A4" t="s">
        <v>86</v>
      </c>
      <c r="B4" s="134">
        <v>44806</v>
      </c>
      <c r="C4" s="135">
        <v>1</v>
      </c>
      <c r="D4" s="135">
        <v>0</v>
      </c>
      <c r="E4" s="135" t="s">
        <v>42</v>
      </c>
      <c r="F4" s="135">
        <v>23</v>
      </c>
      <c r="G4" s="135">
        <v>-66</v>
      </c>
      <c r="H4" s="135">
        <v>-80</v>
      </c>
      <c r="I4" s="135">
        <v>-57.473399999999998</v>
      </c>
      <c r="J4" s="136">
        <v>278.48500000000001</v>
      </c>
      <c r="K4" s="135">
        <v>71.097399999999993</v>
      </c>
      <c r="L4" s="135">
        <v>61.104999999999997</v>
      </c>
      <c r="M4" s="135">
        <f t="shared" si="0"/>
        <v>219.41935831373323</v>
      </c>
      <c r="N4" s="135">
        <v>26.946999999999999</v>
      </c>
      <c r="O4" s="135">
        <v>127.18</v>
      </c>
      <c r="P4" s="135">
        <v>-33.380699999999997</v>
      </c>
      <c r="Q4" s="135">
        <f>'Ephys Chiara'!$P4-14</f>
        <v>-47.380699999999997</v>
      </c>
      <c r="R4" s="135">
        <v>126.52</v>
      </c>
      <c r="S4" s="135">
        <v>1.14147</v>
      </c>
      <c r="T4" s="135">
        <v>167.84700000000001</v>
      </c>
      <c r="U4" s="135">
        <v>6.3</v>
      </c>
      <c r="V4" s="135" t="s">
        <v>178</v>
      </c>
      <c r="W4" s="137">
        <v>100</v>
      </c>
      <c r="X4" s="133"/>
      <c r="Y4" s="133"/>
      <c r="Z4" s="133"/>
      <c r="AA4" s="133"/>
    </row>
    <row r="5" spans="1:41" ht="15" thickBot="1" x14ac:dyDescent="0.35">
      <c r="A5" t="s">
        <v>86</v>
      </c>
      <c r="B5" s="138">
        <v>44806</v>
      </c>
      <c r="C5" s="139">
        <v>2</v>
      </c>
      <c r="D5" s="140">
        <v>6</v>
      </c>
      <c r="E5" s="139" t="s">
        <v>42</v>
      </c>
      <c r="F5" s="139">
        <v>20</v>
      </c>
      <c r="G5" s="139">
        <v>-56</v>
      </c>
      <c r="H5" s="139">
        <v>-70</v>
      </c>
      <c r="I5" s="139">
        <v>-60.668300000000002</v>
      </c>
      <c r="J5" s="139">
        <v>188.73099999999999</v>
      </c>
      <c r="K5" s="139">
        <v>15.434699999999999</v>
      </c>
      <c r="L5" s="139">
        <v>44.054000000000002</v>
      </c>
      <c r="M5" s="139">
        <f t="shared" si="0"/>
        <v>233.42217229813863</v>
      </c>
      <c r="N5" s="139">
        <v>24.9939</v>
      </c>
      <c r="O5" s="139">
        <v>121.76</v>
      </c>
      <c r="P5" s="139">
        <v>-27.8401</v>
      </c>
      <c r="Q5" s="139">
        <f>'Ephys Chiara'!$P5-14</f>
        <v>-41.8401</v>
      </c>
      <c r="R5" s="139">
        <v>121.2</v>
      </c>
      <c r="S5" s="139">
        <v>0.92190799999999995</v>
      </c>
      <c r="T5" s="139">
        <v>172.42400000000001</v>
      </c>
      <c r="U5" s="139">
        <v>5.56</v>
      </c>
      <c r="V5" s="139"/>
      <c r="W5" s="141">
        <v>376</v>
      </c>
      <c r="X5" s="133"/>
      <c r="Y5" s="133"/>
      <c r="Z5" s="133"/>
      <c r="AA5" s="133"/>
    </row>
    <row r="6" spans="1:41" ht="15.6" thickTop="1" thickBot="1" x14ac:dyDescent="0.35">
      <c r="A6" t="s">
        <v>51</v>
      </c>
      <c r="B6" s="52">
        <v>44879</v>
      </c>
      <c r="C6" s="53">
        <v>1</v>
      </c>
      <c r="D6" s="54">
        <v>0</v>
      </c>
      <c r="E6" s="53" t="s">
        <v>98</v>
      </c>
      <c r="F6" s="53" t="s">
        <v>99</v>
      </c>
      <c r="G6" s="54">
        <v>-61</v>
      </c>
      <c r="H6" s="54">
        <v>-75</v>
      </c>
      <c r="I6" s="54">
        <v>-61.042499999999997</v>
      </c>
      <c r="J6" s="54">
        <v>169.161</v>
      </c>
      <c r="K6" s="54">
        <v>13.939399999999999</v>
      </c>
      <c r="L6" s="54">
        <v>35.849400000000003</v>
      </c>
      <c r="M6" s="53">
        <f t="shared" si="0"/>
        <v>211.92473442460144</v>
      </c>
      <c r="N6" s="54">
        <v>30.609100000000002</v>
      </c>
      <c r="O6" s="54">
        <v>140.66</v>
      </c>
      <c r="P6" s="54">
        <v>-32.371200000000002</v>
      </c>
      <c r="Q6" s="53">
        <f>(P6-14)</f>
        <v>-46.371200000000002</v>
      </c>
      <c r="R6" s="54">
        <v>140.06</v>
      </c>
      <c r="S6" s="54">
        <v>1.10134</v>
      </c>
      <c r="T6" s="54">
        <v>198.34</v>
      </c>
      <c r="U6" s="54">
        <v>8.8800000000000008</v>
      </c>
      <c r="V6" s="48" t="s">
        <v>179</v>
      </c>
      <c r="W6" s="70">
        <v>75</v>
      </c>
      <c r="X6" s="126">
        <v>-55.6</v>
      </c>
      <c r="Y6" s="126">
        <v>215.94800000000001</v>
      </c>
      <c r="Z6">
        <v>-58.807400000000001</v>
      </c>
      <c r="AA6" s="127">
        <v>42.6</v>
      </c>
    </row>
    <row r="7" spans="1:41" ht="15.6" thickTop="1" thickBot="1" x14ac:dyDescent="0.35">
      <c r="A7" t="s">
        <v>51</v>
      </c>
      <c r="B7" s="55">
        <v>44879</v>
      </c>
      <c r="C7" s="56">
        <v>2</v>
      </c>
      <c r="D7" s="56">
        <v>10</v>
      </c>
      <c r="E7" s="50" t="s">
        <v>87</v>
      </c>
      <c r="F7" s="56">
        <v>14</v>
      </c>
      <c r="G7" s="56">
        <v>-70</v>
      </c>
      <c r="H7" s="56">
        <v>-84</v>
      </c>
      <c r="I7" s="56">
        <v>-61.3889</v>
      </c>
      <c r="J7" s="56">
        <v>178.43799999999999</v>
      </c>
      <c r="K7" s="56">
        <v>15.0924</v>
      </c>
      <c r="L7" s="123">
        <v>65.691999999999993</v>
      </c>
      <c r="M7" s="53">
        <f t="shared" si="0"/>
        <v>368.15028189062866</v>
      </c>
      <c r="N7" s="56">
        <v>39.703400000000002</v>
      </c>
      <c r="O7" s="56">
        <v>135.41999999999999</v>
      </c>
      <c r="P7" s="56">
        <v>-46.869500000000002</v>
      </c>
      <c r="Q7" s="56">
        <f>'Ephys Chiara'!$P7-14</f>
        <v>-60.869500000000002</v>
      </c>
      <c r="R7" s="56">
        <v>134.66</v>
      </c>
      <c r="S7" s="56">
        <v>1.2340500000000001</v>
      </c>
      <c r="T7" s="56">
        <v>237.274</v>
      </c>
      <c r="U7" s="56">
        <v>12.64</v>
      </c>
      <c r="V7" s="50" t="s">
        <v>180</v>
      </c>
      <c r="W7" s="51">
        <v>100</v>
      </c>
      <c r="X7" s="125">
        <v>-52.887</v>
      </c>
      <c r="Y7" s="125">
        <v>684.83900000000006</v>
      </c>
      <c r="Z7" s="125">
        <v>-54.870600000000003</v>
      </c>
      <c r="AA7" s="125">
        <v>41.31</v>
      </c>
    </row>
    <row r="8" spans="1:41" ht="15" thickTop="1" x14ac:dyDescent="0.3">
      <c r="A8" t="s">
        <v>51</v>
      </c>
      <c r="B8" s="57">
        <v>44880</v>
      </c>
      <c r="C8" s="48">
        <v>1</v>
      </c>
      <c r="D8" s="48">
        <v>1</v>
      </c>
      <c r="E8" s="48" t="s">
        <v>90</v>
      </c>
      <c r="F8" s="48">
        <v>16</v>
      </c>
      <c r="G8" s="48">
        <v>-70</v>
      </c>
      <c r="H8" s="48">
        <v>-84</v>
      </c>
      <c r="I8" s="48">
        <v>-61.939900000000002</v>
      </c>
      <c r="J8" s="48">
        <v>335.51600000000002</v>
      </c>
      <c r="K8" s="48">
        <v>32.133600000000001</v>
      </c>
      <c r="L8" s="48">
        <v>58.054000000000002</v>
      </c>
      <c r="M8" s="53">
        <f t="shared" si="0"/>
        <v>173.02900606826498</v>
      </c>
      <c r="N8" s="72">
        <v>33.783000000000001</v>
      </c>
      <c r="O8" s="48">
        <v>143.96</v>
      </c>
      <c r="P8" s="142" t="s">
        <v>182</v>
      </c>
      <c r="Q8" s="58">
        <v>-54</v>
      </c>
      <c r="R8" s="48">
        <v>143.22</v>
      </c>
      <c r="S8" s="48">
        <v>1.3363</v>
      </c>
      <c r="T8" s="48">
        <v>112.152</v>
      </c>
      <c r="U8" s="48">
        <v>11.82</v>
      </c>
      <c r="V8" s="48" t="s">
        <v>181</v>
      </c>
      <c r="W8" s="70">
        <v>50</v>
      </c>
      <c r="X8" s="126">
        <v>-55.114699999999999</v>
      </c>
      <c r="Y8" s="126">
        <v>557.69799999999998</v>
      </c>
      <c r="Z8" s="126">
        <v>-55.542000000000002</v>
      </c>
      <c r="AA8" s="126">
        <v>43.58</v>
      </c>
    </row>
    <row r="9" spans="1:41" x14ac:dyDescent="0.3">
      <c r="A9" t="s">
        <v>51</v>
      </c>
      <c r="B9" s="55">
        <v>44880</v>
      </c>
      <c r="C9" s="50">
        <v>2</v>
      </c>
      <c r="D9" s="50">
        <v>5</v>
      </c>
      <c r="E9" s="50" t="s">
        <v>90</v>
      </c>
      <c r="F9" s="50">
        <v>21</v>
      </c>
      <c r="G9" s="50">
        <v>-61</v>
      </c>
      <c r="H9" s="50">
        <v>-75</v>
      </c>
      <c r="I9" s="50">
        <v>-60.518799999999999</v>
      </c>
      <c r="J9" s="50">
        <v>141.989</v>
      </c>
      <c r="K9" s="50">
        <v>5.9981900000000001</v>
      </c>
      <c r="L9" s="50">
        <v>32.813299999999998</v>
      </c>
      <c r="M9" s="50">
        <f t="shared" ref="M9:M14" si="1">(L9/J9)*1000</f>
        <v>231.09747938220565</v>
      </c>
      <c r="N9" s="71">
        <v>33.294699999999999</v>
      </c>
      <c r="O9" s="50">
        <v>139.41999999999999</v>
      </c>
      <c r="P9" s="144">
        <v>-35</v>
      </c>
      <c r="Q9" s="56">
        <f>'Ephys Chiara'!$P9-14</f>
        <v>-49</v>
      </c>
      <c r="R9" s="50">
        <v>138.80000000000001</v>
      </c>
      <c r="S9" s="50">
        <v>1.1539200000000001</v>
      </c>
      <c r="T9" s="50">
        <v>171.661</v>
      </c>
      <c r="U9" s="50">
        <v>7.6800100000000002</v>
      </c>
      <c r="V9" s="50" t="s">
        <v>180</v>
      </c>
      <c r="W9" s="51">
        <v>251</v>
      </c>
      <c r="X9" s="125">
        <v>-48.0625</v>
      </c>
      <c r="Y9" s="125">
        <v>295.072</v>
      </c>
      <c r="Z9" s="125">
        <v>-48.1873</v>
      </c>
      <c r="AA9" s="125">
        <v>43.56</v>
      </c>
    </row>
    <row r="10" spans="1:41" x14ac:dyDescent="0.3">
      <c r="A10" t="s">
        <v>51</v>
      </c>
      <c r="B10" s="57">
        <v>44881</v>
      </c>
      <c r="C10" s="48">
        <v>1</v>
      </c>
      <c r="D10" s="48">
        <v>0</v>
      </c>
      <c r="E10" s="48" t="s">
        <v>93</v>
      </c>
      <c r="F10" s="48">
        <v>17</v>
      </c>
      <c r="G10" s="48">
        <v>-63</v>
      </c>
      <c r="H10" s="48">
        <v>-77</v>
      </c>
      <c r="I10" s="48">
        <v>-61.221600000000002</v>
      </c>
      <c r="J10" s="48">
        <v>175.458</v>
      </c>
      <c r="K10" s="48">
        <v>6.8522499999999997</v>
      </c>
      <c r="L10" s="48">
        <v>58.9801</v>
      </c>
      <c r="M10" s="59">
        <f t="shared" si="1"/>
        <v>336.14939187725838</v>
      </c>
      <c r="N10" s="48">
        <v>32.9285</v>
      </c>
      <c r="O10" s="48">
        <v>142.02000000000001</v>
      </c>
      <c r="P10" s="48">
        <v>-44.8996</v>
      </c>
      <c r="Q10" s="58">
        <f>'Ephys Chiara'!$P10-14</f>
        <v>-58.8996</v>
      </c>
      <c r="R10" s="48">
        <v>141.36000000000001</v>
      </c>
      <c r="S10" s="48">
        <v>1.4229400000000001</v>
      </c>
      <c r="T10" s="48">
        <v>178.52799999999999</v>
      </c>
      <c r="U10" s="48">
        <v>10.08</v>
      </c>
      <c r="V10" s="48" t="s">
        <v>183</v>
      </c>
      <c r="W10" s="49">
        <v>175</v>
      </c>
      <c r="X10" s="126">
        <v>-49.438499999999998</v>
      </c>
      <c r="Y10" s="126">
        <v>1501.78</v>
      </c>
      <c r="Z10" s="126">
        <v>-49.53</v>
      </c>
      <c r="AA10" s="126">
        <v>44.08</v>
      </c>
    </row>
    <row r="11" spans="1:41" x14ac:dyDescent="0.3">
      <c r="A11" t="s">
        <v>51</v>
      </c>
      <c r="B11" s="55">
        <v>44881</v>
      </c>
      <c r="C11" s="50">
        <v>2</v>
      </c>
      <c r="D11" s="50">
        <v>5</v>
      </c>
      <c r="E11" s="50" t="s">
        <v>93</v>
      </c>
      <c r="F11" s="50">
        <v>19</v>
      </c>
      <c r="G11" s="50">
        <v>-66</v>
      </c>
      <c r="H11" s="50">
        <v>-80</v>
      </c>
      <c r="I11" s="50">
        <v>-61.226599999999998</v>
      </c>
      <c r="J11" s="50">
        <v>246.48500000000001</v>
      </c>
      <c r="K11" s="50">
        <v>14.4011</v>
      </c>
      <c r="L11" s="50">
        <v>44.145699999999998</v>
      </c>
      <c r="M11" s="50">
        <f t="shared" si="1"/>
        <v>179.10095949043551</v>
      </c>
      <c r="N11" s="50">
        <v>26.7944</v>
      </c>
      <c r="O11" s="50">
        <v>148.38</v>
      </c>
      <c r="P11" s="50">
        <v>-44.014800000000001</v>
      </c>
      <c r="Q11" s="56">
        <f>'Ephys Chiara'!$P11-14</f>
        <v>-58.014800000000001</v>
      </c>
      <c r="R11" s="50">
        <v>138.47999999999999</v>
      </c>
      <c r="S11" s="50">
        <v>1.1712800000000001</v>
      </c>
      <c r="T11" s="50">
        <v>196.83799999999999</v>
      </c>
      <c r="U11" s="50">
        <v>7.12</v>
      </c>
      <c r="V11" s="50" t="s">
        <v>180</v>
      </c>
      <c r="W11" s="67">
        <v>75</v>
      </c>
      <c r="X11" s="125">
        <v>-49.8352</v>
      </c>
      <c r="Y11" s="125">
        <v>517.904</v>
      </c>
      <c r="Z11" s="125">
        <v>-51.330599999999997</v>
      </c>
      <c r="AA11" s="125">
        <v>41.26</v>
      </c>
    </row>
    <row r="12" spans="1:41" x14ac:dyDescent="0.3">
      <c r="A12" t="s">
        <v>51</v>
      </c>
      <c r="B12" s="43">
        <v>44883</v>
      </c>
      <c r="C12" s="60">
        <v>1</v>
      </c>
      <c r="D12" s="60">
        <v>5</v>
      </c>
      <c r="E12" s="60" t="s">
        <v>87</v>
      </c>
      <c r="F12" s="60">
        <v>13</v>
      </c>
      <c r="G12" s="63">
        <v>-57</v>
      </c>
      <c r="H12" s="60">
        <v>-71</v>
      </c>
      <c r="I12" s="60">
        <v>-60.741300000000003</v>
      </c>
      <c r="J12" s="60">
        <v>284.291</v>
      </c>
      <c r="K12" s="60">
        <v>10.2112</v>
      </c>
      <c r="L12" s="60">
        <v>62.438000000000002</v>
      </c>
      <c r="M12" s="61">
        <f t="shared" si="1"/>
        <v>219.62707226046552</v>
      </c>
      <c r="N12" s="76">
        <v>9.5825200000000006</v>
      </c>
      <c r="O12" s="60">
        <v>138.86000000000001</v>
      </c>
      <c r="P12" s="145">
        <v>-36</v>
      </c>
      <c r="Q12" s="64">
        <f>P12-14</f>
        <v>-50</v>
      </c>
      <c r="R12" s="60">
        <v>138.44</v>
      </c>
      <c r="S12" s="60">
        <v>0.64768499999999996</v>
      </c>
      <c r="T12" s="60">
        <v>87.738</v>
      </c>
      <c r="U12" s="143">
        <v>7.3</v>
      </c>
      <c r="V12" s="60" t="s">
        <v>184</v>
      </c>
      <c r="W12" s="68">
        <v>75</v>
      </c>
      <c r="X12" s="126">
        <v>-49.2164</v>
      </c>
      <c r="Y12" s="126">
        <v>612.79600000000005</v>
      </c>
      <c r="Z12" s="126">
        <v>-49.377400000000002</v>
      </c>
      <c r="AA12" s="126">
        <v>43.8</v>
      </c>
    </row>
    <row r="13" spans="1:41" x14ac:dyDescent="0.3">
      <c r="A13" t="s">
        <v>51</v>
      </c>
      <c r="B13" s="1">
        <v>44883</v>
      </c>
      <c r="C13" s="62">
        <v>2</v>
      </c>
      <c r="D13" s="62">
        <v>7</v>
      </c>
      <c r="E13" s="62" t="s">
        <v>87</v>
      </c>
      <c r="F13" s="62">
        <v>17</v>
      </c>
      <c r="G13" s="62">
        <v>-72</v>
      </c>
      <c r="H13" s="62">
        <v>-86</v>
      </c>
      <c r="I13" s="62">
        <v>-60.254300000000001</v>
      </c>
      <c r="J13" s="62">
        <v>327.726</v>
      </c>
      <c r="K13" s="62">
        <v>17.544599999999999</v>
      </c>
      <c r="L13" s="75">
        <v>79.176000000000002</v>
      </c>
      <c r="M13" s="61">
        <f t="shared" si="1"/>
        <v>241.59206166126583</v>
      </c>
      <c r="N13" s="75">
        <v>11.413600000000001</v>
      </c>
      <c r="O13" s="62">
        <v>142.80000000000001</v>
      </c>
      <c r="P13" s="62">
        <v>-30</v>
      </c>
      <c r="Q13" s="62">
        <f>P13-14</f>
        <v>-44</v>
      </c>
      <c r="R13" s="62">
        <v>142.36000000000001</v>
      </c>
      <c r="S13" s="62">
        <v>0.70455800000000002</v>
      </c>
      <c r="T13" s="65">
        <v>86.975099999999998</v>
      </c>
      <c r="U13" s="65">
        <v>11.08</v>
      </c>
      <c r="V13" s="65" t="s">
        <v>188</v>
      </c>
      <c r="W13" s="69">
        <v>25</v>
      </c>
      <c r="X13" s="125">
        <v>-43.060299999999998</v>
      </c>
      <c r="Y13" s="125">
        <v>1550.42</v>
      </c>
      <c r="Z13" s="125">
        <v>-43.060299999999998</v>
      </c>
      <c r="AA13" s="125">
        <v>42.86</v>
      </c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</row>
    <row r="14" spans="1:41" x14ac:dyDescent="0.3">
      <c r="A14" t="s">
        <v>177</v>
      </c>
      <c r="B14" s="1">
        <v>44883</v>
      </c>
      <c r="C14" s="62">
        <v>3</v>
      </c>
      <c r="D14" s="62">
        <v>14</v>
      </c>
      <c r="E14" s="62" t="s">
        <v>87</v>
      </c>
      <c r="F14" s="62">
        <v>15</v>
      </c>
      <c r="G14" s="62">
        <v>-72</v>
      </c>
      <c r="H14" s="62">
        <v>-86</v>
      </c>
      <c r="I14" s="62">
        <v>-60.475000000000001</v>
      </c>
      <c r="J14" s="62">
        <v>245.63499999999999</v>
      </c>
      <c r="K14" s="62">
        <v>11.4223</v>
      </c>
      <c r="L14" s="62">
        <v>60.170999999999999</v>
      </c>
      <c r="M14" s="61">
        <f t="shared" si="1"/>
        <v>244.96101939870132</v>
      </c>
      <c r="N14" s="62">
        <v>14.1907</v>
      </c>
      <c r="O14" s="62">
        <v>142.18</v>
      </c>
      <c r="P14" s="62">
        <v>-33.5</v>
      </c>
      <c r="Q14" s="62">
        <f>P14-14</f>
        <v>-47.5</v>
      </c>
      <c r="R14" s="62">
        <v>141.72</v>
      </c>
      <c r="S14" s="62">
        <v>0.75104000000000004</v>
      </c>
      <c r="T14" s="62">
        <v>99.945099999999996</v>
      </c>
      <c r="U14" s="62">
        <v>10.44</v>
      </c>
      <c r="V14" s="62" t="s">
        <v>185</v>
      </c>
      <c r="W14" s="69">
        <v>50</v>
      </c>
      <c r="X14" s="126">
        <v>-45.99</v>
      </c>
      <c r="Y14" s="126">
        <v>1088.33</v>
      </c>
      <c r="Z14" s="126">
        <v>-46.051000000000002</v>
      </c>
      <c r="AA14" s="126">
        <v>42.32</v>
      </c>
    </row>
    <row r="15" spans="1:41" x14ac:dyDescent="0.3">
      <c r="G15" s="73"/>
      <c r="H15" s="73"/>
      <c r="I15" s="73"/>
      <c r="J15" s="74"/>
      <c r="K15" s="73"/>
      <c r="L15" s="73"/>
      <c r="M15" s="255"/>
      <c r="N15" s="73"/>
      <c r="O15" s="73"/>
      <c r="P15" s="73"/>
      <c r="Q15" s="73"/>
      <c r="R15" s="73"/>
      <c r="S15" s="73"/>
      <c r="T15" s="73"/>
      <c r="U15" s="73"/>
      <c r="V15" s="73"/>
      <c r="W15" s="73">
        <f>AVERAGE(W3:W14)</f>
        <v>121</v>
      </c>
    </row>
    <row r="16" spans="1:41" x14ac:dyDescent="0.3">
      <c r="A16" t="s">
        <v>50</v>
      </c>
      <c r="B16" t="s">
        <v>38</v>
      </c>
      <c r="C16" t="s">
        <v>39</v>
      </c>
      <c r="D16" t="s">
        <v>40</v>
      </c>
      <c r="E16" t="s">
        <v>41</v>
      </c>
      <c r="G16" t="s">
        <v>43</v>
      </c>
      <c r="H16" t="s">
        <v>44</v>
      </c>
      <c r="I16" t="s">
        <v>45</v>
      </c>
      <c r="J16" t="s">
        <v>46</v>
      </c>
      <c r="K16" t="s">
        <v>47</v>
      </c>
      <c r="M16" t="s">
        <v>48</v>
      </c>
      <c r="N16" t="s">
        <v>38</v>
      </c>
      <c r="O16" t="s">
        <v>45</v>
      </c>
      <c r="P16" t="s">
        <v>49</v>
      </c>
      <c r="Q16" t="s">
        <v>83</v>
      </c>
      <c r="S16" s="40" t="s">
        <v>97</v>
      </c>
      <c r="T16" s="40" t="s">
        <v>38</v>
      </c>
      <c r="U16" s="40" t="s">
        <v>45</v>
      </c>
      <c r="V16" s="40" t="s">
        <v>49</v>
      </c>
      <c r="W16" s="40" t="s">
        <v>83</v>
      </c>
      <c r="Y16" t="s">
        <v>96</v>
      </c>
      <c r="Z16" t="s">
        <v>38</v>
      </c>
      <c r="AA16" t="s">
        <v>39</v>
      </c>
      <c r="AB16" t="s">
        <v>40</v>
      </c>
      <c r="AC16" t="s">
        <v>41</v>
      </c>
    </row>
    <row r="17" spans="2:29" x14ac:dyDescent="0.3">
      <c r="B17">
        <v>1</v>
      </c>
      <c r="D17" s="4"/>
      <c r="G17" s="4"/>
      <c r="H17">
        <v>0</v>
      </c>
      <c r="N17">
        <v>6</v>
      </c>
      <c r="T17">
        <v>10</v>
      </c>
      <c r="Z17">
        <v>0</v>
      </c>
      <c r="AA17">
        <v>0</v>
      </c>
    </row>
    <row r="18" spans="2:29" x14ac:dyDescent="0.3">
      <c r="B18">
        <v>25</v>
      </c>
      <c r="C18">
        <v>0</v>
      </c>
      <c r="D18" s="4"/>
      <c r="G18" s="4"/>
      <c r="H18">
        <v>24</v>
      </c>
      <c r="I18">
        <v>0</v>
      </c>
      <c r="N18">
        <v>25</v>
      </c>
      <c r="O18">
        <v>0</v>
      </c>
      <c r="T18">
        <v>25</v>
      </c>
      <c r="U18">
        <v>0</v>
      </c>
      <c r="Z18">
        <v>24</v>
      </c>
      <c r="AA18">
        <v>0</v>
      </c>
    </row>
    <row r="19" spans="2:29" x14ac:dyDescent="0.3">
      <c r="B19">
        <v>50</v>
      </c>
      <c r="C19">
        <v>0</v>
      </c>
      <c r="D19" s="4"/>
      <c r="H19">
        <v>50</v>
      </c>
      <c r="I19">
        <v>0</v>
      </c>
      <c r="N19">
        <v>50</v>
      </c>
      <c r="O19">
        <v>0</v>
      </c>
      <c r="T19">
        <v>50</v>
      </c>
      <c r="U19">
        <v>0</v>
      </c>
      <c r="Z19">
        <v>50</v>
      </c>
      <c r="AA19">
        <v>0</v>
      </c>
    </row>
    <row r="20" spans="2:29" x14ac:dyDescent="0.3">
      <c r="B20">
        <v>100</v>
      </c>
      <c r="C20">
        <v>2</v>
      </c>
      <c r="D20" s="4"/>
      <c r="F20" s="8"/>
      <c r="H20">
        <v>100</v>
      </c>
      <c r="I20">
        <v>1</v>
      </c>
      <c r="N20">
        <v>100</v>
      </c>
      <c r="O20">
        <v>0</v>
      </c>
      <c r="T20">
        <v>75</v>
      </c>
      <c r="U20">
        <v>0</v>
      </c>
      <c r="Z20">
        <v>75</v>
      </c>
      <c r="AA20">
        <v>1</v>
      </c>
    </row>
    <row r="21" spans="2:29" x14ac:dyDescent="0.3">
      <c r="B21">
        <v>150</v>
      </c>
      <c r="C21">
        <v>3</v>
      </c>
      <c r="D21" s="7">
        <v>27.7881</v>
      </c>
      <c r="F21" s="8"/>
      <c r="H21">
        <v>150</v>
      </c>
      <c r="I21">
        <v>3</v>
      </c>
      <c r="J21" s="5">
        <v>17.201799999999999</v>
      </c>
      <c r="N21">
        <v>150</v>
      </c>
      <c r="O21">
        <v>0</v>
      </c>
      <c r="T21">
        <v>100</v>
      </c>
      <c r="U21">
        <v>1</v>
      </c>
      <c r="Z21">
        <v>100</v>
      </c>
      <c r="AA21">
        <v>2</v>
      </c>
    </row>
    <row r="22" spans="2:29" x14ac:dyDescent="0.3">
      <c r="B22">
        <v>175</v>
      </c>
      <c r="C22">
        <v>4</v>
      </c>
      <c r="D22" s="5">
        <v>23.557099999999998</v>
      </c>
      <c r="E22" s="7">
        <v>2.43289</v>
      </c>
      <c r="F22" s="8"/>
      <c r="G22" s="4"/>
      <c r="H22">
        <v>175</v>
      </c>
      <c r="I22">
        <v>4</v>
      </c>
      <c r="J22" s="5">
        <v>26.205500000000001</v>
      </c>
      <c r="N22">
        <v>175</v>
      </c>
      <c r="O22">
        <v>0</v>
      </c>
      <c r="T22">
        <v>125</v>
      </c>
      <c r="U22">
        <v>0</v>
      </c>
      <c r="Z22">
        <v>125</v>
      </c>
      <c r="AA22">
        <v>3</v>
      </c>
    </row>
    <row r="23" spans="2:29" x14ac:dyDescent="0.3">
      <c r="B23">
        <v>200</v>
      </c>
      <c r="C23">
        <v>4</v>
      </c>
      <c r="D23" s="7">
        <v>28.1294</v>
      </c>
      <c r="E23" s="7">
        <v>3.0764800000000001</v>
      </c>
      <c r="F23" s="8"/>
      <c r="H23">
        <v>197</v>
      </c>
      <c r="I23">
        <v>3</v>
      </c>
      <c r="J23" s="5">
        <v>15.9574</v>
      </c>
      <c r="N23">
        <v>200</v>
      </c>
      <c r="O23">
        <v>0</v>
      </c>
      <c r="T23">
        <v>150</v>
      </c>
      <c r="U23">
        <v>1</v>
      </c>
      <c r="Z23">
        <v>151</v>
      </c>
      <c r="AA23">
        <v>4</v>
      </c>
      <c r="AB23">
        <v>6.3927699999999996</v>
      </c>
    </row>
    <row r="24" spans="2:29" x14ac:dyDescent="0.3">
      <c r="B24">
        <v>226</v>
      </c>
      <c r="C24">
        <v>4</v>
      </c>
      <c r="D24" s="5">
        <v>21.496099999999998</v>
      </c>
      <c r="E24" s="7"/>
      <c r="F24" s="8"/>
      <c r="G24" s="4"/>
      <c r="H24">
        <v>226</v>
      </c>
      <c r="I24">
        <v>2</v>
      </c>
      <c r="J24" s="5"/>
      <c r="N24">
        <v>226</v>
      </c>
      <c r="O24">
        <v>0</v>
      </c>
      <c r="T24">
        <v>175</v>
      </c>
      <c r="U24">
        <v>1</v>
      </c>
      <c r="Z24">
        <v>175</v>
      </c>
      <c r="AA24">
        <v>5</v>
      </c>
      <c r="AB24">
        <v>6.6489399999999996</v>
      </c>
    </row>
    <row r="25" spans="2:29" x14ac:dyDescent="0.3">
      <c r="B25">
        <v>251</v>
      </c>
      <c r="C25">
        <v>3</v>
      </c>
      <c r="D25" s="7">
        <v>27.1248</v>
      </c>
      <c r="E25" s="7"/>
      <c r="F25" s="8"/>
      <c r="H25">
        <v>251</v>
      </c>
      <c r="I25">
        <v>3</v>
      </c>
      <c r="J25" s="5">
        <v>24.5258</v>
      </c>
      <c r="N25">
        <v>251</v>
      </c>
      <c r="O25">
        <v>0</v>
      </c>
      <c r="T25">
        <v>200</v>
      </c>
      <c r="U25">
        <v>2</v>
      </c>
      <c r="Z25">
        <v>200</v>
      </c>
      <c r="AA25">
        <v>5</v>
      </c>
      <c r="AB25">
        <v>6.6524700000000001</v>
      </c>
    </row>
    <row r="26" spans="2:29" x14ac:dyDescent="0.3">
      <c r="B26">
        <v>275</v>
      </c>
      <c r="C26">
        <v>5</v>
      </c>
      <c r="D26" s="5">
        <v>32.526699999999998</v>
      </c>
      <c r="E26" s="9"/>
      <c r="H26">
        <v>276</v>
      </c>
      <c r="I26">
        <v>3</v>
      </c>
      <c r="J26" s="5">
        <v>20.815999999999999</v>
      </c>
      <c r="N26">
        <v>276</v>
      </c>
      <c r="O26">
        <v>0</v>
      </c>
      <c r="T26">
        <v>225</v>
      </c>
      <c r="U26">
        <v>1</v>
      </c>
      <c r="Z26">
        <v>225</v>
      </c>
      <c r="AA26">
        <v>6</v>
      </c>
      <c r="AB26">
        <v>7.9309700000000003</v>
      </c>
    </row>
    <row r="27" spans="2:29" x14ac:dyDescent="0.3">
      <c r="B27">
        <v>300</v>
      </c>
      <c r="C27">
        <v>7</v>
      </c>
      <c r="D27" s="5">
        <v>57.622700000000002</v>
      </c>
      <c r="E27" s="9">
        <v>1.1369499999999999</v>
      </c>
      <c r="F27" s="4"/>
      <c r="H27">
        <v>301</v>
      </c>
      <c r="I27">
        <v>4</v>
      </c>
      <c r="J27" s="5">
        <v>20.8855</v>
      </c>
      <c r="N27">
        <v>301</v>
      </c>
      <c r="O27">
        <v>0</v>
      </c>
      <c r="T27">
        <v>250</v>
      </c>
      <c r="U27">
        <v>2</v>
      </c>
      <c r="Z27">
        <v>250</v>
      </c>
      <c r="AA27">
        <v>7</v>
      </c>
      <c r="AB27">
        <v>9.5419900000000002</v>
      </c>
    </row>
    <row r="28" spans="2:29" x14ac:dyDescent="0.3">
      <c r="B28">
        <v>325</v>
      </c>
      <c r="C28">
        <v>7</v>
      </c>
      <c r="D28" s="5">
        <v>38.537799999999997</v>
      </c>
      <c r="E28" s="9">
        <v>0.88544800000000001</v>
      </c>
      <c r="F28" s="4"/>
      <c r="H28">
        <v>326</v>
      </c>
      <c r="I28">
        <v>4</v>
      </c>
      <c r="J28" s="5">
        <v>20.580400000000001</v>
      </c>
      <c r="N28">
        <v>326</v>
      </c>
      <c r="O28">
        <v>0</v>
      </c>
      <c r="T28">
        <v>275</v>
      </c>
      <c r="U28">
        <v>2</v>
      </c>
      <c r="Z28">
        <v>275</v>
      </c>
      <c r="AA28">
        <v>8</v>
      </c>
      <c r="AB28">
        <v>10.378399999999999</v>
      </c>
    </row>
    <row r="29" spans="2:29" x14ac:dyDescent="0.3">
      <c r="B29">
        <v>351</v>
      </c>
      <c r="C29">
        <v>7</v>
      </c>
      <c r="D29" s="5">
        <v>42.537700000000001</v>
      </c>
      <c r="E29" s="9">
        <v>2.0646</v>
      </c>
      <c r="H29">
        <v>351</v>
      </c>
      <c r="I29">
        <v>4</v>
      </c>
      <c r="J29" s="5">
        <v>23.668600000000001</v>
      </c>
      <c r="N29">
        <v>351</v>
      </c>
      <c r="O29">
        <v>0</v>
      </c>
      <c r="T29">
        <v>300</v>
      </c>
      <c r="U29">
        <v>3</v>
      </c>
      <c r="V29" s="6">
        <v>5.7164599999999997</v>
      </c>
      <c r="Z29">
        <v>300</v>
      </c>
      <c r="AA29">
        <v>12</v>
      </c>
      <c r="AB29">
        <v>13.458</v>
      </c>
    </row>
    <row r="30" spans="2:29" x14ac:dyDescent="0.3">
      <c r="B30">
        <v>376</v>
      </c>
      <c r="C30">
        <v>8</v>
      </c>
      <c r="D30" s="5">
        <v>45.913699999999999</v>
      </c>
      <c r="E30" s="9">
        <v>2</v>
      </c>
      <c r="F30" s="4"/>
      <c r="H30">
        <v>376</v>
      </c>
      <c r="I30">
        <v>4</v>
      </c>
      <c r="J30" s="5">
        <v>31.289100000000001</v>
      </c>
      <c r="K30" s="6">
        <v>9.2326700000000006</v>
      </c>
      <c r="N30">
        <v>376</v>
      </c>
      <c r="O30">
        <v>1</v>
      </c>
      <c r="T30">
        <v>350</v>
      </c>
      <c r="U30">
        <v>3</v>
      </c>
      <c r="V30" s="6">
        <v>10.107799999999999</v>
      </c>
      <c r="Z30">
        <v>350</v>
      </c>
      <c r="AA30">
        <v>13</v>
      </c>
      <c r="AB30">
        <v>16.613099999999999</v>
      </c>
      <c r="AC30">
        <v>6.1513999999999998</v>
      </c>
    </row>
    <row r="31" spans="2:29" x14ac:dyDescent="0.3">
      <c r="B31">
        <v>401</v>
      </c>
      <c r="C31">
        <v>4</v>
      </c>
      <c r="D31" s="5">
        <v>26.917899999999999</v>
      </c>
      <c r="E31" s="7"/>
      <c r="F31" s="8"/>
      <c r="G31" s="4"/>
      <c r="H31">
        <v>401</v>
      </c>
      <c r="I31">
        <v>4</v>
      </c>
      <c r="J31" s="5">
        <v>30.959800000000001</v>
      </c>
      <c r="K31" s="6">
        <v>8.8544599999999996</v>
      </c>
      <c r="N31">
        <v>401</v>
      </c>
      <c r="O31">
        <v>1</v>
      </c>
      <c r="T31">
        <v>401</v>
      </c>
      <c r="U31">
        <v>3</v>
      </c>
      <c r="V31" s="6">
        <v>9.7719900000000006</v>
      </c>
      <c r="Z31">
        <v>400</v>
      </c>
      <c r="AA31">
        <v>13</v>
      </c>
      <c r="AB31">
        <v>18.120999999999999</v>
      </c>
      <c r="AC31">
        <v>3.4298999999999999</v>
      </c>
    </row>
    <row r="32" spans="2:29" x14ac:dyDescent="0.3">
      <c r="B32">
        <v>450</v>
      </c>
      <c r="C32">
        <v>6</v>
      </c>
      <c r="D32" s="5">
        <v>37.840600000000002</v>
      </c>
      <c r="E32" s="7">
        <v>2.1240899999999998</v>
      </c>
      <c r="F32" s="8"/>
      <c r="G32" s="4"/>
      <c r="H32">
        <v>451</v>
      </c>
      <c r="I32">
        <v>5</v>
      </c>
      <c r="J32" s="5">
        <v>26.101500000000001</v>
      </c>
      <c r="K32" s="6">
        <v>7.31</v>
      </c>
      <c r="N32">
        <v>451</v>
      </c>
      <c r="O32">
        <v>2</v>
      </c>
      <c r="T32">
        <v>451</v>
      </c>
      <c r="U32">
        <v>3</v>
      </c>
      <c r="V32" s="6">
        <v>9.3937899999999992</v>
      </c>
      <c r="Z32">
        <v>451</v>
      </c>
      <c r="AA32">
        <v>16</v>
      </c>
      <c r="AB32">
        <v>17.293700000000001</v>
      </c>
      <c r="AC32">
        <v>3.2364000000000002</v>
      </c>
    </row>
    <row r="33" spans="1:29" x14ac:dyDescent="0.3">
      <c r="B33">
        <v>501</v>
      </c>
      <c r="C33">
        <v>6</v>
      </c>
      <c r="D33" s="5">
        <v>34.293599999999998</v>
      </c>
      <c r="E33" s="7">
        <v>1.1691400000000001</v>
      </c>
      <c r="F33" s="8"/>
      <c r="G33" s="4"/>
      <c r="H33">
        <v>501</v>
      </c>
      <c r="I33">
        <v>5</v>
      </c>
      <c r="J33" s="5">
        <v>35.878300000000003</v>
      </c>
      <c r="K33" s="6">
        <v>7.6808500000000004</v>
      </c>
      <c r="N33">
        <v>501</v>
      </c>
      <c r="O33">
        <v>1</v>
      </c>
      <c r="T33">
        <v>501</v>
      </c>
      <c r="U33">
        <v>3</v>
      </c>
      <c r="V33" s="6">
        <v>11.494300000000001</v>
      </c>
      <c r="Z33">
        <v>501</v>
      </c>
      <c r="AA33">
        <v>17</v>
      </c>
      <c r="AB33">
        <v>20.831199999999999</v>
      </c>
      <c r="AC33">
        <v>3.4009999999999998</v>
      </c>
    </row>
    <row r="34" spans="1:29" x14ac:dyDescent="0.3">
      <c r="B34">
        <v>550</v>
      </c>
      <c r="C34">
        <v>7</v>
      </c>
      <c r="D34" s="5">
        <v>37.993899999999996</v>
      </c>
      <c r="E34" s="7">
        <v>0.82592600000000005</v>
      </c>
      <c r="F34" s="8"/>
      <c r="G34" s="4"/>
      <c r="H34">
        <v>551</v>
      </c>
      <c r="I34">
        <v>5</v>
      </c>
      <c r="J34" s="5">
        <v>32.526699999999998</v>
      </c>
      <c r="K34" s="6">
        <v>4.0543500000000003</v>
      </c>
      <c r="N34">
        <v>551</v>
      </c>
      <c r="O34">
        <v>3</v>
      </c>
      <c r="P34">
        <v>19.2852</v>
      </c>
      <c r="T34">
        <v>554</v>
      </c>
      <c r="U34">
        <v>4</v>
      </c>
      <c r="V34" s="6">
        <v>5.8085500000000003</v>
      </c>
      <c r="Z34">
        <v>551</v>
      </c>
      <c r="AA34">
        <v>16</v>
      </c>
      <c r="AB34">
        <v>26.020900000000001</v>
      </c>
      <c r="AC34">
        <v>2.8534000000000002</v>
      </c>
    </row>
    <row r="35" spans="1:29" x14ac:dyDescent="0.3">
      <c r="B35">
        <v>601</v>
      </c>
      <c r="C35">
        <v>7</v>
      </c>
      <c r="D35" s="5">
        <v>42.097700000000003</v>
      </c>
      <c r="E35" s="7">
        <v>1.39402</v>
      </c>
      <c r="F35" s="8"/>
      <c r="H35">
        <v>601</v>
      </c>
      <c r="I35">
        <v>5</v>
      </c>
      <c r="J35" s="5">
        <v>37.091999999999999</v>
      </c>
      <c r="K35" s="6">
        <v>6.3446300000000004</v>
      </c>
      <c r="N35">
        <v>601</v>
      </c>
      <c r="O35">
        <v>3</v>
      </c>
      <c r="P35">
        <v>17.904</v>
      </c>
      <c r="T35">
        <v>601</v>
      </c>
      <c r="U35">
        <v>4</v>
      </c>
      <c r="V35" s="6">
        <v>6.8535399999999997</v>
      </c>
      <c r="Z35">
        <v>600</v>
      </c>
      <c r="AA35">
        <v>16</v>
      </c>
      <c r="AB35">
        <v>21.677900000000001</v>
      </c>
      <c r="AC35">
        <v>2.4355000000000002</v>
      </c>
    </row>
    <row r="36" spans="1:29" x14ac:dyDescent="0.3">
      <c r="B36">
        <v>652</v>
      </c>
      <c r="C36">
        <v>8</v>
      </c>
      <c r="D36" s="5">
        <v>46.210700000000003</v>
      </c>
      <c r="E36" s="7">
        <v>2.2337699999999998</v>
      </c>
      <c r="F36" s="8"/>
      <c r="H36">
        <v>651</v>
      </c>
      <c r="I36">
        <v>5</v>
      </c>
      <c r="J36" s="5">
        <v>34.654800000000002</v>
      </c>
      <c r="K36" s="6">
        <v>3.7396400000000001</v>
      </c>
      <c r="N36">
        <v>651</v>
      </c>
      <c r="O36">
        <v>2</v>
      </c>
      <c r="Z36">
        <v>651</v>
      </c>
      <c r="AB36">
        <v>22.346399999999999</v>
      </c>
      <c r="AC36">
        <v>2.1217000000000001</v>
      </c>
    </row>
    <row r="37" spans="1:29" x14ac:dyDescent="0.3">
      <c r="B37">
        <v>702</v>
      </c>
      <c r="C37">
        <v>9</v>
      </c>
      <c r="D37" s="5">
        <v>49.223399999999998</v>
      </c>
      <c r="E37" s="7">
        <v>1.5929199999999999</v>
      </c>
      <c r="F37" s="8"/>
      <c r="H37">
        <v>701</v>
      </c>
      <c r="I37">
        <v>6</v>
      </c>
      <c r="J37" s="5">
        <v>37.285600000000002</v>
      </c>
      <c r="K37" s="6">
        <v>3.97634</v>
      </c>
    </row>
    <row r="38" spans="1:29" x14ac:dyDescent="0.3">
      <c r="B38">
        <v>751</v>
      </c>
      <c r="C38">
        <v>8</v>
      </c>
      <c r="D38" s="5">
        <v>46.468400000000003</v>
      </c>
      <c r="E38" s="7">
        <v>1.0172399999999999</v>
      </c>
      <c r="F38" s="8"/>
      <c r="H38">
        <v>751</v>
      </c>
      <c r="I38">
        <v>7</v>
      </c>
      <c r="J38" s="5">
        <v>35.446599999999997</v>
      </c>
      <c r="K38" s="6">
        <v>3.7625000000000002</v>
      </c>
      <c r="S38" s="40" t="s">
        <v>95</v>
      </c>
      <c r="T38" s="40" t="s">
        <v>38</v>
      </c>
      <c r="U38" s="40" t="s">
        <v>45</v>
      </c>
      <c r="V38" s="40" t="s">
        <v>49</v>
      </c>
      <c r="W38" s="40" t="s">
        <v>83</v>
      </c>
    </row>
    <row r="39" spans="1:29" x14ac:dyDescent="0.3">
      <c r="B39">
        <v>802</v>
      </c>
      <c r="C39">
        <v>9</v>
      </c>
      <c r="D39" s="5">
        <v>53.267000000000003</v>
      </c>
      <c r="E39" s="7">
        <v>3.98515</v>
      </c>
      <c r="H39">
        <v>802</v>
      </c>
      <c r="I39">
        <v>6</v>
      </c>
      <c r="J39" s="5">
        <v>36.057699999999997</v>
      </c>
      <c r="K39" s="6">
        <v>6.9627299999999996</v>
      </c>
      <c r="T39">
        <v>5</v>
      </c>
    </row>
    <row r="40" spans="1:29" x14ac:dyDescent="0.3">
      <c r="T40">
        <v>25</v>
      </c>
      <c r="U40">
        <v>0</v>
      </c>
    </row>
    <row r="41" spans="1:29" x14ac:dyDescent="0.3">
      <c r="T41">
        <v>50</v>
      </c>
      <c r="U41">
        <v>0</v>
      </c>
    </row>
    <row r="42" spans="1:29" x14ac:dyDescent="0.3">
      <c r="A42" t="s">
        <v>91</v>
      </c>
      <c r="B42" t="s">
        <v>38</v>
      </c>
      <c r="C42" t="s">
        <v>39</v>
      </c>
      <c r="D42" t="s">
        <v>40</v>
      </c>
      <c r="E42" t="s">
        <v>41</v>
      </c>
      <c r="G42" t="s">
        <v>92</v>
      </c>
      <c r="H42" t="s">
        <v>38</v>
      </c>
      <c r="I42" t="s">
        <v>39</v>
      </c>
      <c r="J42" t="s">
        <v>40</v>
      </c>
      <c r="K42" t="s">
        <v>41</v>
      </c>
      <c r="M42" t="s">
        <v>94</v>
      </c>
      <c r="N42" t="s">
        <v>38</v>
      </c>
      <c r="O42" t="s">
        <v>39</v>
      </c>
      <c r="P42" t="s">
        <v>40</v>
      </c>
      <c r="Q42" t="s">
        <v>41</v>
      </c>
      <c r="T42">
        <v>75</v>
      </c>
      <c r="U42">
        <v>1</v>
      </c>
    </row>
    <row r="43" spans="1:29" x14ac:dyDescent="0.3">
      <c r="B43">
        <v>1</v>
      </c>
      <c r="H43">
        <v>5</v>
      </c>
      <c r="N43">
        <v>0</v>
      </c>
      <c r="T43">
        <v>100</v>
      </c>
      <c r="U43">
        <v>3</v>
      </c>
      <c r="V43" s="5">
        <v>5.0833700000000004</v>
      </c>
    </row>
    <row r="44" spans="1:29" x14ac:dyDescent="0.3">
      <c r="B44">
        <v>25</v>
      </c>
      <c r="C44">
        <v>0</v>
      </c>
      <c r="H44">
        <v>25</v>
      </c>
      <c r="I44">
        <v>0</v>
      </c>
      <c r="N44">
        <v>25</v>
      </c>
      <c r="O44">
        <v>0</v>
      </c>
      <c r="T44">
        <v>126</v>
      </c>
      <c r="U44">
        <v>3</v>
      </c>
      <c r="V44" s="5">
        <v>8.7616800000000001</v>
      </c>
    </row>
    <row r="45" spans="1:29" x14ac:dyDescent="0.3">
      <c r="B45">
        <v>50</v>
      </c>
      <c r="C45">
        <v>2</v>
      </c>
      <c r="H45">
        <v>50</v>
      </c>
      <c r="I45">
        <v>0</v>
      </c>
      <c r="N45">
        <v>50</v>
      </c>
      <c r="O45">
        <v>0</v>
      </c>
      <c r="T45">
        <v>150</v>
      </c>
      <c r="U45">
        <v>5</v>
      </c>
      <c r="V45" s="5">
        <v>7.1806099999999997</v>
      </c>
      <c r="W45" s="41">
        <v>9.7950599999999994</v>
      </c>
    </row>
    <row r="46" spans="1:29" x14ac:dyDescent="0.3">
      <c r="B46">
        <v>75</v>
      </c>
      <c r="C46">
        <v>2</v>
      </c>
      <c r="H46">
        <v>75</v>
      </c>
      <c r="I46">
        <v>0</v>
      </c>
      <c r="N46">
        <v>75</v>
      </c>
      <c r="O46">
        <v>0</v>
      </c>
      <c r="T46">
        <v>175</v>
      </c>
      <c r="U46">
        <v>7</v>
      </c>
      <c r="V46" s="5">
        <v>9.0397200000000009</v>
      </c>
      <c r="W46" s="41"/>
    </row>
    <row r="47" spans="1:29" x14ac:dyDescent="0.3">
      <c r="B47">
        <v>100</v>
      </c>
      <c r="C47">
        <v>3</v>
      </c>
      <c r="D47" s="6">
        <v>5.8036099999999999</v>
      </c>
      <c r="H47">
        <v>101</v>
      </c>
      <c r="I47">
        <v>0</v>
      </c>
      <c r="N47">
        <v>101</v>
      </c>
      <c r="O47">
        <v>0</v>
      </c>
      <c r="T47">
        <v>201</v>
      </c>
      <c r="U47">
        <v>7</v>
      </c>
      <c r="V47" s="5">
        <v>12.897</v>
      </c>
      <c r="W47" s="41">
        <v>1.8817999999999999</v>
      </c>
    </row>
    <row r="48" spans="1:29" x14ac:dyDescent="0.3">
      <c r="B48">
        <v>125</v>
      </c>
      <c r="C48">
        <v>4</v>
      </c>
      <c r="D48" s="6">
        <v>7.1958000000000002</v>
      </c>
      <c r="H48">
        <v>126</v>
      </c>
      <c r="I48">
        <v>0</v>
      </c>
      <c r="N48">
        <v>126</v>
      </c>
      <c r="O48">
        <v>0</v>
      </c>
      <c r="T48">
        <v>225</v>
      </c>
      <c r="U48">
        <v>9</v>
      </c>
      <c r="V48" s="5">
        <v>13.0337</v>
      </c>
      <c r="W48" s="41">
        <v>1.94652</v>
      </c>
    </row>
    <row r="49" spans="2:23" x14ac:dyDescent="0.3">
      <c r="B49">
        <v>150</v>
      </c>
      <c r="C49">
        <v>3</v>
      </c>
      <c r="D49" s="6">
        <v>9.8866300000000003</v>
      </c>
      <c r="H49">
        <v>150</v>
      </c>
      <c r="I49">
        <v>0</v>
      </c>
      <c r="N49">
        <v>150</v>
      </c>
      <c r="O49">
        <v>0</v>
      </c>
      <c r="T49">
        <v>250</v>
      </c>
      <c r="U49">
        <v>9</v>
      </c>
      <c r="V49" s="5">
        <v>13.0875</v>
      </c>
      <c r="W49" s="41">
        <v>1.2974000000000001</v>
      </c>
    </row>
    <row r="50" spans="2:23" x14ac:dyDescent="0.3">
      <c r="B50">
        <v>175</v>
      </c>
      <c r="C50">
        <v>4</v>
      </c>
      <c r="D50" s="6">
        <v>11.7233</v>
      </c>
      <c r="H50">
        <v>175</v>
      </c>
      <c r="I50">
        <v>0</v>
      </c>
      <c r="N50">
        <v>175</v>
      </c>
      <c r="O50">
        <v>1</v>
      </c>
      <c r="T50">
        <v>275</v>
      </c>
      <c r="U50">
        <v>11</v>
      </c>
      <c r="V50" s="5">
        <v>15.1457</v>
      </c>
      <c r="W50" s="41">
        <v>1.7240899999999999</v>
      </c>
    </row>
    <row r="51" spans="2:23" x14ac:dyDescent="0.3">
      <c r="B51">
        <v>200</v>
      </c>
      <c r="C51">
        <v>5</v>
      </c>
      <c r="D51" s="6">
        <v>8.4118399999999998</v>
      </c>
      <c r="E51" s="6">
        <v>6.8618600000000001</v>
      </c>
      <c r="H51">
        <v>200</v>
      </c>
      <c r="I51">
        <v>0</v>
      </c>
      <c r="N51">
        <v>200</v>
      </c>
      <c r="O51">
        <v>1</v>
      </c>
      <c r="T51">
        <v>301</v>
      </c>
      <c r="U51">
        <v>12</v>
      </c>
      <c r="V51" s="5">
        <v>17.773599999999998</v>
      </c>
      <c r="W51" s="41">
        <v>1.0502899999999999</v>
      </c>
    </row>
    <row r="52" spans="2:23" x14ac:dyDescent="0.3">
      <c r="B52">
        <v>225</v>
      </c>
      <c r="C52">
        <v>5</v>
      </c>
      <c r="D52" s="6">
        <v>9.4020299999999999</v>
      </c>
      <c r="E52" s="6">
        <v>7.4656799999999999</v>
      </c>
      <c r="H52">
        <v>225</v>
      </c>
      <c r="I52">
        <v>0</v>
      </c>
      <c r="N52">
        <v>225</v>
      </c>
      <c r="O52">
        <v>1</v>
      </c>
      <c r="T52">
        <v>351</v>
      </c>
      <c r="U52">
        <v>12</v>
      </c>
      <c r="V52" s="5">
        <v>16.0017</v>
      </c>
      <c r="W52" s="41">
        <v>0.98930499999999999</v>
      </c>
    </row>
    <row r="53" spans="2:23" x14ac:dyDescent="0.3">
      <c r="B53">
        <v>250</v>
      </c>
      <c r="C53">
        <v>6</v>
      </c>
      <c r="D53" s="6">
        <v>8.9949600000000007</v>
      </c>
      <c r="E53" s="6">
        <v>5.6935799999999999</v>
      </c>
      <c r="H53">
        <v>251</v>
      </c>
      <c r="I53">
        <v>1</v>
      </c>
      <c r="N53">
        <v>251</v>
      </c>
      <c r="O53">
        <v>1</v>
      </c>
    </row>
    <row r="54" spans="2:23" x14ac:dyDescent="0.3">
      <c r="B54">
        <v>275</v>
      </c>
      <c r="C54">
        <v>6</v>
      </c>
      <c r="D54" s="6">
        <v>8.3148599999999995</v>
      </c>
      <c r="E54" s="6">
        <v>2.7404299999999999</v>
      </c>
      <c r="H54">
        <v>276</v>
      </c>
      <c r="I54">
        <v>1</v>
      </c>
      <c r="N54">
        <v>275</v>
      </c>
      <c r="O54">
        <v>1</v>
      </c>
    </row>
    <row r="55" spans="2:23" x14ac:dyDescent="0.3">
      <c r="B55">
        <v>301</v>
      </c>
      <c r="C55">
        <v>7</v>
      </c>
      <c r="D55" s="6">
        <v>9.6243700000000008</v>
      </c>
      <c r="E55" s="6">
        <v>3.6651600000000002</v>
      </c>
      <c r="H55">
        <v>301</v>
      </c>
      <c r="I55">
        <v>2</v>
      </c>
      <c r="N55">
        <v>301</v>
      </c>
      <c r="O55">
        <v>1</v>
      </c>
    </row>
    <row r="56" spans="2:23" x14ac:dyDescent="0.3">
      <c r="B56">
        <v>351</v>
      </c>
      <c r="C56">
        <v>6</v>
      </c>
      <c r="D56" s="6">
        <v>18.520800000000001</v>
      </c>
      <c r="E56" s="6">
        <v>4.2559800000000001</v>
      </c>
      <c r="H56">
        <v>351</v>
      </c>
      <c r="I56">
        <v>2</v>
      </c>
      <c r="N56">
        <v>351</v>
      </c>
      <c r="O56">
        <v>1</v>
      </c>
    </row>
    <row r="57" spans="2:23" x14ac:dyDescent="0.3">
      <c r="B57">
        <v>401</v>
      </c>
      <c r="C57">
        <v>8</v>
      </c>
      <c r="D57" s="6">
        <v>15.015000000000001</v>
      </c>
      <c r="E57" s="6">
        <v>3.3526500000000001</v>
      </c>
      <c r="H57">
        <v>401</v>
      </c>
      <c r="I57">
        <v>2</v>
      </c>
      <c r="N57">
        <v>401</v>
      </c>
      <c r="O57">
        <v>1</v>
      </c>
    </row>
    <row r="58" spans="2:23" x14ac:dyDescent="0.3">
      <c r="H58">
        <v>451</v>
      </c>
      <c r="I58">
        <v>3</v>
      </c>
      <c r="J58" s="5">
        <v>17.437799999999999</v>
      </c>
      <c r="N58">
        <v>451</v>
      </c>
      <c r="O58">
        <v>2</v>
      </c>
    </row>
    <row r="59" spans="2:23" x14ac:dyDescent="0.3">
      <c r="H59">
        <v>501</v>
      </c>
      <c r="I59">
        <v>3</v>
      </c>
      <c r="J59" s="5">
        <v>3.9613399999999999</v>
      </c>
      <c r="N59">
        <v>501</v>
      </c>
      <c r="O59">
        <v>2</v>
      </c>
    </row>
    <row r="60" spans="2:23" x14ac:dyDescent="0.3">
      <c r="H60">
        <v>551</v>
      </c>
      <c r="I60">
        <v>4</v>
      </c>
      <c r="J60" s="5">
        <v>5.4713599999999998</v>
      </c>
      <c r="N60">
        <v>551</v>
      </c>
      <c r="O60">
        <v>2</v>
      </c>
    </row>
    <row r="61" spans="2:23" x14ac:dyDescent="0.3">
      <c r="H61">
        <v>602</v>
      </c>
      <c r="I61">
        <v>4</v>
      </c>
      <c r="J61" s="5">
        <v>6.9628199999999998</v>
      </c>
      <c r="N61">
        <v>601</v>
      </c>
      <c r="O61">
        <v>3</v>
      </c>
      <c r="P61">
        <v>4.0021300000000002</v>
      </c>
    </row>
    <row r="62" spans="2:23" x14ac:dyDescent="0.3">
      <c r="H62">
        <v>651</v>
      </c>
      <c r="I62">
        <v>4</v>
      </c>
      <c r="J62" s="5">
        <v>12.95</v>
      </c>
      <c r="K62" s="6">
        <v>5.24885</v>
      </c>
      <c r="N62">
        <v>651</v>
      </c>
      <c r="O62">
        <v>3</v>
      </c>
      <c r="P62">
        <v>9.2099229999999999</v>
      </c>
    </row>
    <row r="63" spans="2:23" x14ac:dyDescent="0.3">
      <c r="H63">
        <v>701</v>
      </c>
      <c r="I63">
        <v>4</v>
      </c>
      <c r="J63" s="5">
        <v>25.432400000000001</v>
      </c>
      <c r="K63" s="6">
        <v>2.5877599999999998</v>
      </c>
    </row>
    <row r="64" spans="2:23" x14ac:dyDescent="0.3">
      <c r="H64">
        <v>751</v>
      </c>
      <c r="I64">
        <v>5</v>
      </c>
      <c r="J64" s="5">
        <v>6.7385400000000004</v>
      </c>
      <c r="K64" s="6">
        <v>2.4187400000000001</v>
      </c>
    </row>
    <row r="65" spans="1:18" x14ac:dyDescent="0.3">
      <c r="A65" t="s">
        <v>100</v>
      </c>
      <c r="B65" t="s">
        <v>38</v>
      </c>
      <c r="C65" t="s">
        <v>39</v>
      </c>
      <c r="D65" t="s">
        <v>40</v>
      </c>
      <c r="E65" t="s">
        <v>41</v>
      </c>
      <c r="H65">
        <v>802</v>
      </c>
      <c r="I65">
        <v>7</v>
      </c>
      <c r="J65" s="5">
        <v>10.2441</v>
      </c>
      <c r="K65" s="6"/>
    </row>
    <row r="66" spans="1:18" x14ac:dyDescent="0.3">
      <c r="B66">
        <v>5</v>
      </c>
      <c r="H66">
        <v>852</v>
      </c>
      <c r="I66">
        <v>6</v>
      </c>
      <c r="J66" s="5">
        <v>15.1653</v>
      </c>
      <c r="K66" s="6">
        <v>1.4456899999999999</v>
      </c>
    </row>
    <row r="67" spans="1:18" x14ac:dyDescent="0.3">
      <c r="B67">
        <v>25</v>
      </c>
      <c r="C67">
        <v>0</v>
      </c>
      <c r="H67">
        <v>902</v>
      </c>
      <c r="I67">
        <v>7</v>
      </c>
      <c r="J67" s="5">
        <v>15.9207</v>
      </c>
      <c r="K67" s="6">
        <v>1.4925200000000001</v>
      </c>
    </row>
    <row r="68" spans="1:18" x14ac:dyDescent="0.3">
      <c r="B68">
        <v>50</v>
      </c>
      <c r="C68">
        <v>0</v>
      </c>
    </row>
    <row r="69" spans="1:18" x14ac:dyDescent="0.3">
      <c r="B69">
        <v>75</v>
      </c>
      <c r="C69">
        <v>1</v>
      </c>
    </row>
    <row r="70" spans="1:18" x14ac:dyDescent="0.3">
      <c r="B70">
        <v>101</v>
      </c>
      <c r="C70">
        <v>2</v>
      </c>
      <c r="G70" t="s">
        <v>101</v>
      </c>
      <c r="H70" t="s">
        <v>38</v>
      </c>
      <c r="I70" t="s">
        <v>186</v>
      </c>
      <c r="J70" t="s">
        <v>39</v>
      </c>
      <c r="K70" t="s">
        <v>187</v>
      </c>
      <c r="L70" t="s">
        <v>41</v>
      </c>
      <c r="N70" t="s">
        <v>102</v>
      </c>
      <c r="O70" t="s">
        <v>38</v>
      </c>
      <c r="P70" t="s">
        <v>39</v>
      </c>
      <c r="Q70" t="s">
        <v>40</v>
      </c>
      <c r="R70" t="s">
        <v>41</v>
      </c>
    </row>
    <row r="71" spans="1:18" x14ac:dyDescent="0.3">
      <c r="B71">
        <v>125</v>
      </c>
      <c r="C71">
        <v>3</v>
      </c>
      <c r="D71" s="5">
        <v>16.5746</v>
      </c>
      <c r="H71">
        <v>7</v>
      </c>
      <c r="O71">
        <v>14</v>
      </c>
    </row>
    <row r="72" spans="1:18" x14ac:dyDescent="0.3">
      <c r="B72">
        <v>150</v>
      </c>
      <c r="C72">
        <v>4</v>
      </c>
      <c r="D72" s="5">
        <v>6.5189000000000004</v>
      </c>
      <c r="H72">
        <v>25</v>
      </c>
      <c r="J72">
        <v>2</v>
      </c>
      <c r="O72">
        <v>25</v>
      </c>
      <c r="P72">
        <v>0</v>
      </c>
    </row>
    <row r="73" spans="1:18" x14ac:dyDescent="0.3">
      <c r="B73">
        <v>175</v>
      </c>
      <c r="C73">
        <v>4</v>
      </c>
      <c r="D73" s="5">
        <v>7.17103</v>
      </c>
      <c r="H73">
        <v>50</v>
      </c>
      <c r="I73" s="4">
        <v>16.276</v>
      </c>
      <c r="J73">
        <v>5</v>
      </c>
      <c r="K73" s="5">
        <v>8.6775400000000005</v>
      </c>
      <c r="O73">
        <v>50</v>
      </c>
      <c r="P73">
        <v>2</v>
      </c>
    </row>
    <row r="74" spans="1:18" x14ac:dyDescent="0.3">
      <c r="B74">
        <v>200</v>
      </c>
      <c r="C74">
        <v>6</v>
      </c>
      <c r="D74" s="5">
        <v>10.7712</v>
      </c>
      <c r="E74" s="6">
        <v>2.1669299999999998</v>
      </c>
      <c r="H74">
        <v>75</v>
      </c>
      <c r="I74" s="4">
        <v>22.851900000000001</v>
      </c>
      <c r="J74">
        <v>7</v>
      </c>
      <c r="K74" s="5">
        <v>10.574</v>
      </c>
      <c r="O74">
        <v>75</v>
      </c>
      <c r="P74">
        <v>4</v>
      </c>
      <c r="Q74" s="5">
        <v>9.6571700000000007</v>
      </c>
    </row>
    <row r="75" spans="1:18" x14ac:dyDescent="0.3">
      <c r="B75">
        <v>225</v>
      </c>
      <c r="C75">
        <v>5</v>
      </c>
      <c r="D75" s="5">
        <v>12.885300000000001</v>
      </c>
      <c r="E75" s="6">
        <v>1.33212</v>
      </c>
      <c r="H75">
        <v>101</v>
      </c>
      <c r="I75" s="4">
        <v>34.293500000000002</v>
      </c>
      <c r="J75">
        <v>10</v>
      </c>
      <c r="K75" s="5">
        <v>14.500299999999999</v>
      </c>
      <c r="L75" s="5">
        <v>1.0192000000000001</v>
      </c>
      <c r="O75">
        <v>100</v>
      </c>
      <c r="P75">
        <v>7</v>
      </c>
      <c r="Q75" s="5">
        <v>11.999499999999999</v>
      </c>
    </row>
    <row r="76" spans="1:18" x14ac:dyDescent="0.3">
      <c r="B76">
        <v>251</v>
      </c>
      <c r="C76">
        <v>5</v>
      </c>
      <c r="D76" s="5">
        <v>12.453900000000001</v>
      </c>
      <c r="E76" s="6">
        <v>6.24275</v>
      </c>
      <c r="H76">
        <v>126</v>
      </c>
      <c r="I76" s="4">
        <v>40.849699999999999</v>
      </c>
      <c r="J76">
        <v>12</v>
      </c>
      <c r="K76" s="5">
        <v>16.190799999999999</v>
      </c>
      <c r="L76" s="5">
        <v>1.5980399999999999</v>
      </c>
      <c r="O76">
        <v>125</v>
      </c>
      <c r="P76">
        <v>10</v>
      </c>
      <c r="Q76" s="5">
        <v>14.845599999999999</v>
      </c>
    </row>
    <row r="77" spans="1:18" x14ac:dyDescent="0.3">
      <c r="B77">
        <v>276</v>
      </c>
      <c r="C77">
        <v>6</v>
      </c>
      <c r="D77" s="5">
        <v>9.1765600000000003</v>
      </c>
      <c r="E77" s="6">
        <v>2.5627399999999998</v>
      </c>
      <c r="H77">
        <v>150</v>
      </c>
      <c r="I77" s="4">
        <v>31.5259</v>
      </c>
      <c r="J77">
        <v>14</v>
      </c>
      <c r="K77" s="5">
        <v>19.292200000000001</v>
      </c>
      <c r="L77" s="5">
        <v>0.77301399999999998</v>
      </c>
      <c r="O77">
        <v>150</v>
      </c>
      <c r="P77">
        <v>12</v>
      </c>
      <c r="Q77" s="5">
        <v>17.179200000000002</v>
      </c>
    </row>
    <row r="78" spans="1:18" x14ac:dyDescent="0.3">
      <c r="B78">
        <v>301</v>
      </c>
      <c r="C78">
        <v>6</v>
      </c>
      <c r="D78" s="5">
        <v>14.740600000000001</v>
      </c>
      <c r="E78" s="6">
        <v>2.5646399999999998</v>
      </c>
      <c r="H78">
        <v>176</v>
      </c>
      <c r="I78" s="4">
        <v>67.024100000000004</v>
      </c>
      <c r="J78">
        <v>18</v>
      </c>
      <c r="K78" s="5">
        <v>23.8828</v>
      </c>
      <c r="L78" s="5">
        <v>1.4101900000000001</v>
      </c>
      <c r="O78">
        <v>175</v>
      </c>
      <c r="P78">
        <v>15</v>
      </c>
      <c r="Q78" s="5">
        <v>20.505299999999998</v>
      </c>
    </row>
    <row r="79" spans="1:18" x14ac:dyDescent="0.3">
      <c r="B79">
        <v>351</v>
      </c>
      <c r="C79">
        <v>7</v>
      </c>
      <c r="D79" s="5">
        <v>9.2460500000000003</v>
      </c>
      <c r="E79" s="6">
        <v>2.2784300000000002</v>
      </c>
      <c r="H79">
        <v>201</v>
      </c>
      <c r="I79" s="4">
        <v>46.728999999999999</v>
      </c>
      <c r="J79">
        <v>19</v>
      </c>
      <c r="K79" s="5">
        <v>25.6812</v>
      </c>
      <c r="L79" s="5">
        <v>0.73457899999999998</v>
      </c>
      <c r="O79">
        <v>201</v>
      </c>
      <c r="P79">
        <v>17</v>
      </c>
      <c r="Q79" s="5">
        <v>23.232900000000001</v>
      </c>
    </row>
    <row r="80" spans="1:18" x14ac:dyDescent="0.3">
      <c r="B80">
        <v>401</v>
      </c>
      <c r="C80">
        <v>9</v>
      </c>
      <c r="D80" s="5">
        <v>12.103300000000001</v>
      </c>
      <c r="E80" s="6">
        <v>2.8142900000000002</v>
      </c>
      <c r="H80">
        <v>226</v>
      </c>
      <c r="I80" s="4">
        <v>65.616799999999998</v>
      </c>
      <c r="J80">
        <v>22</v>
      </c>
      <c r="K80" s="5">
        <v>28.356400000000001</v>
      </c>
      <c r="L80" s="5">
        <v>0.99737500000000001</v>
      </c>
      <c r="O80">
        <v>228</v>
      </c>
      <c r="P80">
        <v>16</v>
      </c>
      <c r="Q80" s="5">
        <v>21.168500000000002</v>
      </c>
    </row>
    <row r="81" spans="2:18" x14ac:dyDescent="0.3">
      <c r="B81">
        <v>451</v>
      </c>
      <c r="C81">
        <v>8</v>
      </c>
      <c r="D81" s="5">
        <v>18.7073</v>
      </c>
      <c r="E81" s="6">
        <v>3.25373</v>
      </c>
      <c r="H81">
        <v>251</v>
      </c>
      <c r="I81" s="4">
        <v>65.962999999999994</v>
      </c>
      <c r="J81">
        <v>24</v>
      </c>
      <c r="K81" s="5">
        <v>31.0382</v>
      </c>
      <c r="L81" s="5">
        <v>1.17414</v>
      </c>
      <c r="O81">
        <v>250</v>
      </c>
      <c r="P81">
        <v>23</v>
      </c>
      <c r="Q81" s="5">
        <v>29.862400000000001</v>
      </c>
      <c r="R81" s="66">
        <v>0.968831</v>
      </c>
    </row>
    <row r="82" spans="2:18" x14ac:dyDescent="0.3">
      <c r="H82">
        <v>276</v>
      </c>
      <c r="I82" s="4">
        <v>60.827199999999998</v>
      </c>
      <c r="J82">
        <v>24</v>
      </c>
      <c r="K82" s="5">
        <v>32.5045</v>
      </c>
      <c r="L82" s="5">
        <v>1.0486599999999999</v>
      </c>
      <c r="O82">
        <v>275</v>
      </c>
      <c r="P82">
        <v>24</v>
      </c>
      <c r="Q82" s="5">
        <v>31.219100000000001</v>
      </c>
      <c r="R82" s="66">
        <v>1.57447</v>
      </c>
    </row>
    <row r="83" spans="2:18" x14ac:dyDescent="0.3">
      <c r="H83">
        <v>301</v>
      </c>
      <c r="I83" s="4">
        <v>56.561100000000003</v>
      </c>
      <c r="J83">
        <v>24</v>
      </c>
      <c r="K83" s="5">
        <v>32.035899999999998</v>
      </c>
      <c r="L83" s="5">
        <v>0.98868699999999998</v>
      </c>
      <c r="O83">
        <v>301</v>
      </c>
      <c r="P83">
        <v>25</v>
      </c>
      <c r="Q83" s="5">
        <v>31.7775</v>
      </c>
      <c r="R83" s="66">
        <v>0.82972599999999996</v>
      </c>
    </row>
    <row r="84" spans="2:18" x14ac:dyDescent="0.3">
      <c r="H84">
        <v>350</v>
      </c>
      <c r="I84" s="4">
        <v>87.108000000000004</v>
      </c>
      <c r="J84">
        <v>29</v>
      </c>
      <c r="K84" s="5">
        <v>37.876800000000003</v>
      </c>
      <c r="L84" s="5">
        <v>1.1324000000000001</v>
      </c>
      <c r="O84">
        <v>351</v>
      </c>
      <c r="P84">
        <v>29</v>
      </c>
      <c r="Q84" s="5">
        <v>36.897599999999997</v>
      </c>
      <c r="R84" s="66">
        <v>1.8126899999999999</v>
      </c>
    </row>
    <row r="85" spans="2:18" x14ac:dyDescent="0.3">
      <c r="H85">
        <v>401</v>
      </c>
      <c r="I85" s="4">
        <v>105.932</v>
      </c>
      <c r="J85">
        <v>32</v>
      </c>
      <c r="K85" s="5">
        <v>41.771099999999997</v>
      </c>
      <c r="L85" s="5">
        <v>1.22458</v>
      </c>
      <c r="O85">
        <v>401</v>
      </c>
      <c r="P85">
        <v>31</v>
      </c>
      <c r="Q85" s="5">
        <v>39.036900000000003</v>
      </c>
      <c r="R85" s="66">
        <v>1.19794</v>
      </c>
    </row>
    <row r="86" spans="2:18" x14ac:dyDescent="0.3">
      <c r="H86">
        <v>451</v>
      </c>
      <c r="I86" s="4">
        <v>103.306</v>
      </c>
      <c r="J86">
        <v>33</v>
      </c>
      <c r="K86" s="5">
        <v>42.4754</v>
      </c>
      <c r="L86" s="5">
        <v>1.4338900000000001</v>
      </c>
    </row>
    <row r="87" spans="2:18" x14ac:dyDescent="0.3">
      <c r="H87">
        <v>501</v>
      </c>
      <c r="I87" s="4">
        <v>171.233</v>
      </c>
      <c r="J87">
        <v>37</v>
      </c>
      <c r="K87" s="5">
        <v>46.421799999999998</v>
      </c>
      <c r="L87" s="5">
        <v>1.82192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58"/>
  <sheetViews>
    <sheetView zoomScale="50" zoomScaleNormal="50" workbookViewId="0">
      <selection activeCell="G25" sqref="G25"/>
    </sheetView>
  </sheetViews>
  <sheetFormatPr baseColWidth="10" defaultColWidth="11.44140625" defaultRowHeight="14.4" x14ac:dyDescent="0.3"/>
  <cols>
    <col min="3" max="11" width="11.6640625" bestFit="1" customWidth="1"/>
    <col min="12" max="12" width="12.33203125" bestFit="1" customWidth="1"/>
    <col min="13" max="24" width="11.6640625" bestFit="1" customWidth="1"/>
    <col min="25" max="25" width="6.44140625" customWidth="1"/>
    <col min="26" max="26" width="22" customWidth="1"/>
    <col min="27" max="29" width="11.6640625" bestFit="1" customWidth="1"/>
  </cols>
  <sheetData>
    <row r="2" spans="1:29" ht="15" thickBot="1" x14ac:dyDescent="0.35">
      <c r="A2" s="10" t="s">
        <v>51</v>
      </c>
      <c r="B2" s="11"/>
      <c r="C2" s="11"/>
      <c r="D2" s="11"/>
      <c r="E2" s="11"/>
      <c r="F2" s="12"/>
      <c r="G2" s="12"/>
      <c r="H2" s="12"/>
      <c r="I2" s="11"/>
      <c r="J2" s="11"/>
      <c r="K2" s="11"/>
      <c r="L2" s="13"/>
      <c r="M2" s="11"/>
      <c r="N2" s="11"/>
      <c r="O2" s="12"/>
      <c r="P2" s="12"/>
      <c r="Q2" s="12"/>
      <c r="R2" s="12"/>
      <c r="S2" s="11"/>
      <c r="T2" s="11"/>
      <c r="U2" s="11"/>
      <c r="V2" s="11"/>
      <c r="W2" s="12"/>
      <c r="X2" s="11"/>
      <c r="Y2" s="11"/>
      <c r="Z2" s="14"/>
      <c r="AA2" s="15"/>
      <c r="AB2" s="15"/>
      <c r="AC2" s="15"/>
    </row>
    <row r="3" spans="1:29" ht="15" thickBot="1" x14ac:dyDescent="0.35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16" t="s">
        <v>7</v>
      </c>
      <c r="I3" s="16" t="s">
        <v>8</v>
      </c>
      <c r="J3" s="16" t="s">
        <v>9</v>
      </c>
      <c r="K3" s="16" t="s">
        <v>10</v>
      </c>
      <c r="L3" s="16" t="s">
        <v>11</v>
      </c>
      <c r="M3" s="16" t="s">
        <v>12</v>
      </c>
      <c r="N3" s="16" t="s">
        <v>13</v>
      </c>
      <c r="O3" s="16" t="s">
        <v>14</v>
      </c>
      <c r="P3" s="16" t="s">
        <v>52</v>
      </c>
      <c r="Q3" s="17" t="s">
        <v>53</v>
      </c>
      <c r="R3" s="16"/>
      <c r="S3" s="16" t="s">
        <v>15</v>
      </c>
      <c r="T3" s="16" t="s">
        <v>16</v>
      </c>
      <c r="U3" s="18" t="s">
        <v>17</v>
      </c>
      <c r="V3" s="18" t="s">
        <v>18</v>
      </c>
      <c r="W3" s="18" t="s">
        <v>19</v>
      </c>
      <c r="X3" s="18" t="s">
        <v>20</v>
      </c>
      <c r="Y3" s="18" t="s">
        <v>21</v>
      </c>
      <c r="Z3" s="16" t="s">
        <v>22</v>
      </c>
      <c r="AA3" s="17" t="s">
        <v>54</v>
      </c>
      <c r="AB3" s="17" t="s">
        <v>55</v>
      </c>
      <c r="AC3" s="17" t="s">
        <v>56</v>
      </c>
    </row>
    <row r="4" spans="1:29" ht="15" thickBot="1" x14ac:dyDescent="0.35">
      <c r="A4" s="19" t="s">
        <v>57</v>
      </c>
      <c r="B4" s="20" t="s">
        <v>58</v>
      </c>
      <c r="C4" s="20">
        <v>2</v>
      </c>
      <c r="D4" s="20">
        <v>22</v>
      </c>
      <c r="E4" s="20">
        <v>22</v>
      </c>
      <c r="F4" s="21">
        <v>-56</v>
      </c>
      <c r="G4" s="21">
        <f t="shared" ref="G4:G16" si="0">(F4-14)</f>
        <v>-70</v>
      </c>
      <c r="H4" s="21">
        <v>-64.666399999999996</v>
      </c>
      <c r="I4" s="20"/>
      <c r="J4" s="20">
        <v>21.749700000000001</v>
      </c>
      <c r="K4" s="20"/>
      <c r="L4" s="22" t="e">
        <f t="shared" ref="L4:L10" si="1">(K4/I4)*1000</f>
        <v>#DIV/0!</v>
      </c>
      <c r="M4" s="20">
        <v>33.569299999999998</v>
      </c>
      <c r="N4" s="20">
        <v>132.26</v>
      </c>
      <c r="O4" s="21">
        <v>-38.662999999999997</v>
      </c>
      <c r="P4" s="21">
        <f t="shared" ref="P4:P10" si="2">(O4-14)</f>
        <v>-52.662999999999997</v>
      </c>
      <c r="Q4" s="21">
        <v>-38.659999999999997</v>
      </c>
      <c r="R4" s="21">
        <f>(Q4-14)</f>
        <v>-52.66</v>
      </c>
      <c r="S4" s="20">
        <v>131.68</v>
      </c>
      <c r="T4" s="20">
        <v>1.0012799999999999</v>
      </c>
      <c r="U4" s="23">
        <v>241.089</v>
      </c>
      <c r="V4" s="23"/>
      <c r="W4" s="24">
        <v>-43.873199999999997</v>
      </c>
      <c r="X4" s="23">
        <v>145.32</v>
      </c>
      <c r="Y4" s="23">
        <v>8.2399900000000006</v>
      </c>
      <c r="Z4" s="25" t="s">
        <v>59</v>
      </c>
      <c r="AA4" s="26">
        <v>1.67</v>
      </c>
      <c r="AB4" s="26">
        <v>12.26</v>
      </c>
      <c r="AC4" s="26">
        <v>200</v>
      </c>
    </row>
    <row r="5" spans="1:29" ht="15" thickBot="1" x14ac:dyDescent="0.35">
      <c r="A5" s="20" t="s">
        <v>60</v>
      </c>
      <c r="B5" s="20" t="s">
        <v>61</v>
      </c>
      <c r="C5" s="20">
        <v>1</v>
      </c>
      <c r="D5" s="20">
        <v>20</v>
      </c>
      <c r="E5" s="20">
        <v>15</v>
      </c>
      <c r="F5" s="21">
        <v>-70</v>
      </c>
      <c r="G5" s="21">
        <f t="shared" si="0"/>
        <v>-84</v>
      </c>
      <c r="H5" s="21">
        <v>-62.038600000000002</v>
      </c>
      <c r="I5" s="20">
        <v>151.40600000000001</v>
      </c>
      <c r="J5" s="20">
        <v>13.886799999999999</v>
      </c>
      <c r="K5" s="20">
        <v>32.152999999999999</v>
      </c>
      <c r="L5" s="22">
        <f t="shared" si="1"/>
        <v>212.36278615114327</v>
      </c>
      <c r="M5" s="20">
        <v>28.1982</v>
      </c>
      <c r="N5" s="20">
        <v>142.22</v>
      </c>
      <c r="O5" s="21">
        <v>-38.491700000000002</v>
      </c>
      <c r="P5" s="21">
        <f t="shared" si="2"/>
        <v>-52.491700000000002</v>
      </c>
      <c r="Q5" s="21">
        <v>-38.49</v>
      </c>
      <c r="R5" s="21">
        <f t="shared" ref="R5:R22" si="3">(Q5-14)</f>
        <v>-52.49</v>
      </c>
      <c r="S5" s="20">
        <v>141.84</v>
      </c>
      <c r="T5" s="20">
        <v>0.63531199999999999</v>
      </c>
      <c r="U5" s="20">
        <v>312.04199999999997</v>
      </c>
      <c r="V5" s="20">
        <v>442.26</v>
      </c>
      <c r="W5" s="21">
        <v>-51.177999999999997</v>
      </c>
      <c r="X5" s="20">
        <v>40.82</v>
      </c>
      <c r="Y5" s="20">
        <v>10.64</v>
      </c>
      <c r="Z5" s="27" t="s">
        <v>62</v>
      </c>
      <c r="AA5" s="26">
        <v>2.0299999999999998</v>
      </c>
      <c r="AB5" s="26">
        <v>6.13</v>
      </c>
      <c r="AC5" s="26">
        <v>50</v>
      </c>
    </row>
    <row r="6" spans="1:29" ht="15" thickBot="1" x14ac:dyDescent="0.35">
      <c r="A6" s="20"/>
      <c r="B6" s="20" t="s">
        <v>58</v>
      </c>
      <c r="C6" s="20">
        <v>7</v>
      </c>
      <c r="D6" s="20">
        <v>20</v>
      </c>
      <c r="E6" s="20">
        <v>13</v>
      </c>
      <c r="F6" s="21">
        <v>-66</v>
      </c>
      <c r="G6" s="21">
        <f t="shared" si="0"/>
        <v>-80</v>
      </c>
      <c r="H6" s="21">
        <v>-62.419199999999996</v>
      </c>
      <c r="I6" s="28">
        <v>65.750299999999996</v>
      </c>
      <c r="J6" s="20">
        <v>26.2013</v>
      </c>
      <c r="K6" s="20">
        <v>20.794</v>
      </c>
      <c r="L6" s="22">
        <f t="shared" si="1"/>
        <v>316.25711213484959</v>
      </c>
      <c r="M6" s="20">
        <v>28.808599999999998</v>
      </c>
      <c r="N6" s="20">
        <v>143.28</v>
      </c>
      <c r="O6" s="21">
        <v>-33.079599999999999</v>
      </c>
      <c r="P6" s="21">
        <f t="shared" si="2"/>
        <v>-47.079599999999999</v>
      </c>
      <c r="Q6" s="21">
        <v>-33.08</v>
      </c>
      <c r="R6" s="21">
        <f t="shared" si="3"/>
        <v>-47.08</v>
      </c>
      <c r="S6" s="20">
        <v>142.86000000000001</v>
      </c>
      <c r="T6" s="20">
        <v>0.66480600000000001</v>
      </c>
      <c r="U6" s="20">
        <v>283.05099999999999</v>
      </c>
      <c r="V6" s="20">
        <v>306.8</v>
      </c>
      <c r="W6" s="21">
        <v>-50.781199999999998</v>
      </c>
      <c r="X6" s="20">
        <v>42.72</v>
      </c>
      <c r="Y6" s="20">
        <v>11.54</v>
      </c>
      <c r="Z6" s="27" t="s">
        <v>63</v>
      </c>
      <c r="AA6" s="26">
        <v>1.28</v>
      </c>
      <c r="AB6" s="26">
        <v>6.57</v>
      </c>
      <c r="AC6" s="26">
        <v>150</v>
      </c>
    </row>
    <row r="7" spans="1:29" ht="15" thickBot="1" x14ac:dyDescent="0.35">
      <c r="A7" s="20" t="s">
        <v>64</v>
      </c>
      <c r="B7" s="20" t="s">
        <v>61</v>
      </c>
      <c r="C7" s="20">
        <v>11</v>
      </c>
      <c r="D7" s="20">
        <v>23</v>
      </c>
      <c r="E7" s="20">
        <v>9</v>
      </c>
      <c r="F7" s="21">
        <v>-70</v>
      </c>
      <c r="G7" s="21">
        <f t="shared" si="0"/>
        <v>-84</v>
      </c>
      <c r="H7" s="21">
        <v>-60.645299999999999</v>
      </c>
      <c r="I7" s="20">
        <v>135.21299999999999</v>
      </c>
      <c r="J7" s="20">
        <v>52.491500000000002</v>
      </c>
      <c r="K7" s="20">
        <v>37.69</v>
      </c>
      <c r="L7" s="22">
        <f t="shared" si="1"/>
        <v>278.74538690806355</v>
      </c>
      <c r="M7" s="20">
        <v>38.421599999999998</v>
      </c>
      <c r="N7" s="20">
        <v>134.82</v>
      </c>
      <c r="O7" s="21">
        <v>-46.460299999999997</v>
      </c>
      <c r="P7" s="29">
        <f t="shared" si="2"/>
        <v>-60.460299999999997</v>
      </c>
      <c r="Q7" s="21"/>
      <c r="R7" s="21"/>
      <c r="S7" s="20">
        <v>134.4</v>
      </c>
      <c r="T7" s="20">
        <v>0.78177399999999997</v>
      </c>
      <c r="U7" s="23">
        <v>389.86200000000002</v>
      </c>
      <c r="V7" s="30">
        <v>551.79</v>
      </c>
      <c r="W7" s="24">
        <v>-53.3752</v>
      </c>
      <c r="X7" s="23">
        <v>39.4</v>
      </c>
      <c r="Y7" s="23">
        <v>13.48</v>
      </c>
      <c r="Z7" s="25" t="s">
        <v>59</v>
      </c>
      <c r="AA7" s="26">
        <v>11.94</v>
      </c>
      <c r="AB7" s="31">
        <v>28.57</v>
      </c>
      <c r="AC7" s="26">
        <v>225</v>
      </c>
    </row>
    <row r="8" spans="1:29" ht="15" thickBot="1" x14ac:dyDescent="0.35">
      <c r="A8" s="19" t="s">
        <v>65</v>
      </c>
      <c r="B8" s="27" t="s">
        <v>61</v>
      </c>
      <c r="C8" s="27">
        <v>0</v>
      </c>
      <c r="D8" s="27">
        <v>25</v>
      </c>
      <c r="E8" s="27">
        <v>13</v>
      </c>
      <c r="F8" s="27">
        <v>-55</v>
      </c>
      <c r="G8" s="27">
        <f t="shared" si="0"/>
        <v>-69</v>
      </c>
      <c r="H8" s="27">
        <v>-61.118699999999997</v>
      </c>
      <c r="I8" s="27">
        <v>121.70099999999999</v>
      </c>
      <c r="J8" s="27">
        <v>44.3369</v>
      </c>
      <c r="K8" s="27">
        <v>43.417999999999999</v>
      </c>
      <c r="L8" s="22">
        <f t="shared" si="1"/>
        <v>356.759599345938</v>
      </c>
      <c r="M8" s="27">
        <v>39.245600000000003</v>
      </c>
      <c r="N8" s="27">
        <v>133.32</v>
      </c>
      <c r="O8" s="27">
        <v>-49.425400000000003</v>
      </c>
      <c r="P8" s="29">
        <f t="shared" si="2"/>
        <v>-63.425400000000003</v>
      </c>
      <c r="Q8" s="21"/>
      <c r="R8" s="21"/>
      <c r="S8" s="27">
        <v>132.66</v>
      </c>
      <c r="T8" s="27">
        <v>1.13151</v>
      </c>
      <c r="U8" s="27">
        <v>267.029</v>
      </c>
      <c r="V8" s="27">
        <v>540.79999999999995</v>
      </c>
      <c r="W8" s="27">
        <v>-53.1616</v>
      </c>
      <c r="X8" s="27">
        <v>40.840000000000003</v>
      </c>
      <c r="Y8" s="27">
        <v>6.44</v>
      </c>
      <c r="Z8" s="19"/>
      <c r="AA8" s="26">
        <v>2.1</v>
      </c>
      <c r="AB8" s="26">
        <v>13.94</v>
      </c>
      <c r="AC8" s="26">
        <v>275</v>
      </c>
    </row>
    <row r="9" spans="1:29" ht="15" thickBot="1" x14ac:dyDescent="0.35">
      <c r="A9" s="19" t="s">
        <v>66</v>
      </c>
      <c r="B9" s="27" t="s">
        <v>58</v>
      </c>
      <c r="C9" s="27">
        <v>15</v>
      </c>
      <c r="D9" s="27">
        <v>27</v>
      </c>
      <c r="E9" s="27">
        <v>14</v>
      </c>
      <c r="F9" s="27">
        <v>-68</v>
      </c>
      <c r="G9" s="27">
        <f t="shared" si="0"/>
        <v>-82</v>
      </c>
      <c r="H9" s="27">
        <v>-63.681600000000003</v>
      </c>
      <c r="I9" s="27">
        <v>107.28400000000001</v>
      </c>
      <c r="J9" s="27">
        <v>10.293799999999999</v>
      </c>
      <c r="K9" s="27">
        <v>49.162799999999997</v>
      </c>
      <c r="L9" s="22">
        <f t="shared" si="1"/>
        <v>458.249133141941</v>
      </c>
      <c r="M9" s="27">
        <v>44.921900000000001</v>
      </c>
      <c r="N9" s="27">
        <v>141.54</v>
      </c>
      <c r="O9" s="27">
        <v>-28.790199999999999</v>
      </c>
      <c r="P9" s="29">
        <f t="shared" si="2"/>
        <v>-42.790199999999999</v>
      </c>
      <c r="Q9" s="21"/>
      <c r="R9" s="21"/>
      <c r="S9" s="27">
        <v>141.02000000000001</v>
      </c>
      <c r="T9" s="27">
        <v>1.05569</v>
      </c>
      <c r="U9" s="27">
        <v>267.029</v>
      </c>
      <c r="V9" s="27">
        <v>656.97</v>
      </c>
      <c r="W9" s="27">
        <v>-48.065199999999997</v>
      </c>
      <c r="X9" s="27">
        <v>41.68</v>
      </c>
      <c r="Y9" s="27">
        <v>9.86</v>
      </c>
      <c r="Z9" s="19"/>
      <c r="AA9" s="26">
        <v>1.65</v>
      </c>
      <c r="AB9" s="26">
        <v>11.43</v>
      </c>
      <c r="AC9" s="26">
        <v>150</v>
      </c>
    </row>
    <row r="10" spans="1:29" ht="15" thickBot="1" x14ac:dyDescent="0.35">
      <c r="A10" s="20" t="s">
        <v>67</v>
      </c>
      <c r="B10" s="27" t="s">
        <v>61</v>
      </c>
      <c r="C10" s="27">
        <v>2</v>
      </c>
      <c r="D10" s="27">
        <v>28</v>
      </c>
      <c r="E10" s="27">
        <v>9</v>
      </c>
      <c r="F10" s="27">
        <v>-58</v>
      </c>
      <c r="G10" s="27">
        <f t="shared" si="0"/>
        <v>-72</v>
      </c>
      <c r="H10" s="27">
        <v>-60.479799999999997</v>
      </c>
      <c r="I10" s="27">
        <v>226.87299999999999</v>
      </c>
      <c r="J10" s="27">
        <v>52.119700000000002</v>
      </c>
      <c r="K10" s="27">
        <v>62.856000000000002</v>
      </c>
      <c r="L10" s="22">
        <f t="shared" si="1"/>
        <v>277.05368201592961</v>
      </c>
      <c r="M10" s="27">
        <v>46.691899999999997</v>
      </c>
      <c r="N10" s="27">
        <v>141.04</v>
      </c>
      <c r="O10" s="27">
        <v>-29.876200000000001</v>
      </c>
      <c r="P10" s="29">
        <f t="shared" si="2"/>
        <v>-43.876199999999997</v>
      </c>
      <c r="Q10" s="21"/>
      <c r="R10" s="21"/>
      <c r="S10" s="27">
        <v>140.56</v>
      </c>
      <c r="T10" s="27">
        <v>0.987734</v>
      </c>
      <c r="U10" s="27">
        <v>298.30900000000003</v>
      </c>
      <c r="V10" s="27">
        <v>401.84</v>
      </c>
      <c r="W10" s="27">
        <v>-50.231900000000003</v>
      </c>
      <c r="X10" s="27">
        <v>40.700000000000003</v>
      </c>
      <c r="Y10" s="27">
        <v>9.2399900000000006</v>
      </c>
      <c r="Z10" s="27"/>
      <c r="AA10" s="26">
        <v>1.25</v>
      </c>
      <c r="AB10" s="26">
        <v>2.17</v>
      </c>
      <c r="AC10" s="26">
        <v>100</v>
      </c>
    </row>
    <row r="11" spans="1:29" ht="15" thickBot="1" x14ac:dyDescent="0.35">
      <c r="A11" s="27"/>
      <c r="B11" s="27" t="s">
        <v>58</v>
      </c>
      <c r="C11" s="27">
        <v>10</v>
      </c>
      <c r="D11" s="27">
        <v>28</v>
      </c>
      <c r="E11" s="27">
        <v>13</v>
      </c>
      <c r="F11" s="27">
        <v>-67</v>
      </c>
      <c r="G11" s="27">
        <f t="shared" si="0"/>
        <v>-81</v>
      </c>
      <c r="H11" s="27">
        <v>-60.040599999999998</v>
      </c>
      <c r="I11" s="27">
        <v>359.84699999999998</v>
      </c>
      <c r="J11" s="27">
        <v>25.783799999999999</v>
      </c>
      <c r="K11" s="27">
        <v>54.265999999999998</v>
      </c>
      <c r="L11" s="22">
        <f>(K11/I11)*1000</f>
        <v>150.80298015545495</v>
      </c>
      <c r="M11" s="27">
        <v>46.386699999999998</v>
      </c>
      <c r="N11" s="27">
        <v>142.38</v>
      </c>
      <c r="O11" s="27">
        <v>-40.979900000000001</v>
      </c>
      <c r="P11" s="21">
        <f>(O11-14)</f>
        <v>-54.979900000000001</v>
      </c>
      <c r="Q11" s="21">
        <v>-40.98</v>
      </c>
      <c r="R11" s="21">
        <f t="shared" si="3"/>
        <v>-54.98</v>
      </c>
      <c r="S11" s="27">
        <v>141.88</v>
      </c>
      <c r="T11" s="27">
        <v>0.99159799999999998</v>
      </c>
      <c r="U11" s="27">
        <v>354.767</v>
      </c>
      <c r="V11" s="27">
        <v>442.42</v>
      </c>
      <c r="W11" s="27">
        <v>-52.887</v>
      </c>
      <c r="X11" s="27">
        <v>40.200000000000003</v>
      </c>
      <c r="Y11" s="27">
        <v>10.52</v>
      </c>
      <c r="Z11" s="27" t="s">
        <v>68</v>
      </c>
      <c r="AA11" s="26">
        <v>1.96</v>
      </c>
      <c r="AB11" s="26">
        <v>3.11</v>
      </c>
      <c r="AC11" s="26">
        <v>75</v>
      </c>
    </row>
    <row r="12" spans="1:29" ht="15" thickBot="1" x14ac:dyDescent="0.35">
      <c r="A12" s="89" t="s">
        <v>69</v>
      </c>
      <c r="B12" s="89" t="s">
        <v>61</v>
      </c>
      <c r="C12" s="20">
        <v>1</v>
      </c>
      <c r="D12" s="20">
        <v>26</v>
      </c>
      <c r="E12" s="20">
        <v>22</v>
      </c>
      <c r="F12" s="21">
        <v>-60</v>
      </c>
      <c r="G12" s="21">
        <f t="shared" si="0"/>
        <v>-74</v>
      </c>
      <c r="H12" s="21">
        <v>-62.286200000000001</v>
      </c>
      <c r="I12" s="20">
        <v>350.57299999999998</v>
      </c>
      <c r="J12" s="20">
        <v>42.921700000000001</v>
      </c>
      <c r="K12" s="27">
        <v>29.341999999999999</v>
      </c>
      <c r="L12" s="22">
        <f>K12/I12 *1000</f>
        <v>83.697261340719336</v>
      </c>
      <c r="M12" s="20">
        <v>37.262</v>
      </c>
      <c r="N12" s="20">
        <v>142.58000000000001</v>
      </c>
      <c r="O12" s="21">
        <v>-36.420499999999997</v>
      </c>
      <c r="P12" s="27">
        <f t="shared" ref="P12:P23" si="4">O12-14</f>
        <v>-50.420499999999997</v>
      </c>
      <c r="Q12" s="27">
        <v>-36.42</v>
      </c>
      <c r="R12" s="21">
        <f t="shared" si="3"/>
        <v>-50.42</v>
      </c>
      <c r="S12" s="21">
        <v>141.96</v>
      </c>
      <c r="T12" s="20">
        <v>1.15167</v>
      </c>
      <c r="U12" s="20">
        <v>230.40799999999999</v>
      </c>
      <c r="V12" s="20">
        <v>524.46</v>
      </c>
      <c r="W12" s="21">
        <v>-56.2744</v>
      </c>
      <c r="X12" s="20">
        <v>39.86</v>
      </c>
      <c r="Y12" s="20">
        <v>10.74</v>
      </c>
      <c r="Z12" s="19" t="s">
        <v>70</v>
      </c>
      <c r="AA12" s="26"/>
      <c r="AB12" s="26"/>
      <c r="AC12" s="26">
        <v>126</v>
      </c>
    </row>
    <row r="13" spans="1:29" ht="15" thickBot="1" x14ac:dyDescent="0.35">
      <c r="A13" s="89"/>
      <c r="B13" s="89" t="s">
        <v>58</v>
      </c>
      <c r="C13" s="20">
        <v>28</v>
      </c>
      <c r="D13" s="20">
        <v>26</v>
      </c>
      <c r="E13" s="20">
        <v>18</v>
      </c>
      <c r="F13" s="21">
        <v>-68</v>
      </c>
      <c r="G13" s="21">
        <f t="shared" si="0"/>
        <v>-82</v>
      </c>
      <c r="H13" s="21">
        <v>-60.747799999999998</v>
      </c>
      <c r="I13" s="20">
        <v>321.62599999999998</v>
      </c>
      <c r="J13" s="20">
        <v>35.653799999999997</v>
      </c>
      <c r="K13" s="20">
        <v>59.645000000000003</v>
      </c>
      <c r="L13" s="22">
        <f>K13/I13 *1000</f>
        <v>185.44831574561761</v>
      </c>
      <c r="M13" s="20">
        <v>43.029800000000002</v>
      </c>
      <c r="N13" s="20">
        <v>137.68</v>
      </c>
      <c r="O13" s="21">
        <v>-39.788499999999999</v>
      </c>
      <c r="P13" s="27">
        <f t="shared" si="4"/>
        <v>-53.788499999999999</v>
      </c>
      <c r="Q13" s="27">
        <v>-39.78</v>
      </c>
      <c r="R13" s="21">
        <f t="shared" si="3"/>
        <v>-53.78</v>
      </c>
      <c r="S13" s="20">
        <v>137.13999999999999</v>
      </c>
      <c r="T13" s="20">
        <v>0.97542499999999999</v>
      </c>
      <c r="U13" s="20">
        <v>313.56799999999998</v>
      </c>
      <c r="V13" s="20">
        <v>750.58</v>
      </c>
      <c r="W13" s="21">
        <v>-52.032499999999999</v>
      </c>
      <c r="X13" s="20">
        <v>39.58</v>
      </c>
      <c r="Y13" s="20">
        <v>5.8</v>
      </c>
      <c r="Z13" s="19"/>
      <c r="AA13" s="26">
        <v>1.37</v>
      </c>
      <c r="AB13" s="26">
        <v>3.08</v>
      </c>
      <c r="AC13" s="26">
        <v>50</v>
      </c>
    </row>
    <row r="14" spans="1:29" ht="15" thickBot="1" x14ac:dyDescent="0.35">
      <c r="A14" s="19" t="s">
        <v>71</v>
      </c>
      <c r="B14" s="27" t="s">
        <v>72</v>
      </c>
      <c r="C14" s="27">
        <v>6</v>
      </c>
      <c r="D14" s="27">
        <v>24</v>
      </c>
      <c r="E14" s="27">
        <v>14</v>
      </c>
      <c r="F14" s="27">
        <v>-64</v>
      </c>
      <c r="G14" s="27">
        <f t="shared" si="0"/>
        <v>-78</v>
      </c>
      <c r="H14" s="27">
        <v>-61.6096</v>
      </c>
      <c r="I14" s="27">
        <v>132.518</v>
      </c>
      <c r="J14" s="27">
        <v>31.4938</v>
      </c>
      <c r="K14" s="27">
        <v>43.765000000000001</v>
      </c>
      <c r="L14" s="22">
        <f>K14/I14 *1000</f>
        <v>330.25702168761978</v>
      </c>
      <c r="M14" s="27">
        <v>38.940399999999997</v>
      </c>
      <c r="N14" s="27">
        <v>139.34</v>
      </c>
      <c r="O14" s="27">
        <v>-41.633600000000001</v>
      </c>
      <c r="P14" s="27">
        <f t="shared" si="4"/>
        <v>-55.633600000000001</v>
      </c>
      <c r="Q14" s="27">
        <v>-40.94</v>
      </c>
      <c r="R14" s="21">
        <f t="shared" si="3"/>
        <v>-54.94</v>
      </c>
      <c r="S14" s="27">
        <v>138.69999999999999</v>
      </c>
      <c r="T14" s="27">
        <v>1.07159</v>
      </c>
      <c r="U14" s="27">
        <v>254.822</v>
      </c>
      <c r="V14" s="27">
        <v>498.44</v>
      </c>
      <c r="W14" s="27">
        <v>-52.337600000000002</v>
      </c>
      <c r="X14" s="27">
        <v>39.9</v>
      </c>
      <c r="Y14" s="27">
        <v>7.48</v>
      </c>
      <c r="Z14" s="27"/>
      <c r="AA14" s="26">
        <v>1.1000000000000001</v>
      </c>
      <c r="AB14" s="26">
        <v>2.04</v>
      </c>
      <c r="AC14" s="26">
        <v>100</v>
      </c>
    </row>
    <row r="15" spans="1:29" ht="15" thickBot="1" x14ac:dyDescent="0.35">
      <c r="A15" s="19" t="s">
        <v>73</v>
      </c>
      <c r="B15" s="27" t="s">
        <v>61</v>
      </c>
      <c r="C15" s="27">
        <v>1</v>
      </c>
      <c r="D15" s="27">
        <v>25</v>
      </c>
      <c r="E15" s="27">
        <v>15</v>
      </c>
      <c r="F15" s="27">
        <v>-70</v>
      </c>
      <c r="G15" s="27">
        <f t="shared" si="0"/>
        <v>-84</v>
      </c>
      <c r="H15" s="27">
        <v>-60.682400000000001</v>
      </c>
      <c r="I15" s="27">
        <v>186.678</v>
      </c>
      <c r="J15" s="27">
        <v>9.4396199999999997</v>
      </c>
      <c r="K15" s="27">
        <v>44.616599999999998</v>
      </c>
      <c r="L15" s="22">
        <f>K15/I15 *1000</f>
        <v>239.00298910423297</v>
      </c>
      <c r="M15" s="27">
        <v>47.637900000000002</v>
      </c>
      <c r="N15" s="27">
        <v>141.72</v>
      </c>
      <c r="O15" s="27">
        <v>-38.1419</v>
      </c>
      <c r="P15" s="27">
        <f t="shared" si="4"/>
        <v>-52.1419</v>
      </c>
      <c r="Q15" s="27">
        <v>-35.130000000000003</v>
      </c>
      <c r="R15" s="21">
        <f t="shared" si="3"/>
        <v>-49.13</v>
      </c>
      <c r="S15" s="27">
        <v>141.18</v>
      </c>
      <c r="T15" s="27">
        <v>0.90145900000000001</v>
      </c>
      <c r="U15" s="27">
        <v>340.27100000000002</v>
      </c>
      <c r="V15" s="27">
        <v>665.6</v>
      </c>
      <c r="W15" s="27">
        <v>-51.879899999999999</v>
      </c>
      <c r="X15" s="27">
        <v>39.799999999999997</v>
      </c>
      <c r="Y15" s="27">
        <v>9.84</v>
      </c>
      <c r="Z15" s="27"/>
      <c r="AA15" s="26">
        <v>1.45</v>
      </c>
      <c r="AB15" s="26">
        <v>7.2</v>
      </c>
      <c r="AC15" s="26">
        <v>75</v>
      </c>
    </row>
    <row r="16" spans="1:29" ht="15" thickBot="1" x14ac:dyDescent="0.35">
      <c r="A16" s="19" t="s">
        <v>74</v>
      </c>
      <c r="B16" s="27" t="s">
        <v>61</v>
      </c>
      <c r="C16" s="27">
        <v>0</v>
      </c>
      <c r="D16" s="27">
        <v>26</v>
      </c>
      <c r="E16" s="27">
        <v>16</v>
      </c>
      <c r="F16" s="27">
        <v>-70</v>
      </c>
      <c r="G16" s="27">
        <f t="shared" si="0"/>
        <v>-84</v>
      </c>
      <c r="H16" s="27">
        <v>-59.8962</v>
      </c>
      <c r="I16" s="27">
        <v>191.59399999999999</v>
      </c>
      <c r="J16" s="27">
        <v>16.127199999999998</v>
      </c>
      <c r="K16" s="27">
        <v>59.194000000000003</v>
      </c>
      <c r="L16" s="22">
        <f>K16/I16 *1000</f>
        <v>308.95539526289974</v>
      </c>
      <c r="M16" s="27">
        <v>49.438499999999998</v>
      </c>
      <c r="N16" s="27">
        <v>142.30000000000001</v>
      </c>
      <c r="O16" s="27">
        <v>-35.130200000000002</v>
      </c>
      <c r="P16" s="27">
        <f t="shared" si="4"/>
        <v>-49.130200000000002</v>
      </c>
      <c r="Q16" s="27">
        <v>-35.130000000000003</v>
      </c>
      <c r="R16" s="21">
        <f t="shared" si="3"/>
        <v>-49.13</v>
      </c>
      <c r="S16" s="27">
        <v>141.86000000000001</v>
      </c>
      <c r="T16" s="27">
        <v>0.91188999999999998</v>
      </c>
      <c r="U16" s="27">
        <v>373.077</v>
      </c>
      <c r="V16" s="27">
        <v>665.6</v>
      </c>
      <c r="W16" s="27">
        <v>-49.011200000000002</v>
      </c>
      <c r="X16" s="27">
        <v>38.979999999999997</v>
      </c>
      <c r="Y16" s="27">
        <v>10.48</v>
      </c>
      <c r="Z16" s="27" t="s">
        <v>68</v>
      </c>
      <c r="AA16" s="26">
        <v>1.3</v>
      </c>
      <c r="AB16" s="26">
        <v>7.2</v>
      </c>
      <c r="AC16" s="26">
        <v>25</v>
      </c>
    </row>
    <row r="17" spans="1:29" ht="15" thickBot="1" x14ac:dyDescent="0.35">
      <c r="A17" s="27" t="s">
        <v>75</v>
      </c>
      <c r="B17" s="27" t="s">
        <v>61</v>
      </c>
      <c r="C17" s="27">
        <v>0</v>
      </c>
      <c r="D17" s="27">
        <v>27</v>
      </c>
      <c r="E17" s="27">
        <v>26</v>
      </c>
      <c r="F17" s="27">
        <v>-76</v>
      </c>
      <c r="G17" s="27">
        <f t="shared" ref="G17:G23" si="5">F17-14</f>
        <v>-90</v>
      </c>
      <c r="H17" s="27">
        <v>-62.005499999999998</v>
      </c>
      <c r="I17" s="27">
        <v>318.048</v>
      </c>
      <c r="J17" s="27">
        <v>33.773499999999999</v>
      </c>
      <c r="K17" s="27">
        <v>57.150500000000001</v>
      </c>
      <c r="L17" s="27">
        <f t="shared" ref="L17:L23" si="6">(K17/I17)*1000</f>
        <v>179.69143022436864</v>
      </c>
      <c r="M17" s="27">
        <v>27.374300000000002</v>
      </c>
      <c r="N17" s="27">
        <v>144.69999999999999</v>
      </c>
      <c r="O17" s="27">
        <v>-35.377000000000002</v>
      </c>
      <c r="P17" s="27">
        <f t="shared" si="4"/>
        <v>-49.377000000000002</v>
      </c>
      <c r="Q17" s="27">
        <v>-34.65</v>
      </c>
      <c r="R17" s="21">
        <f t="shared" si="3"/>
        <v>-48.65</v>
      </c>
      <c r="S17" s="27">
        <v>143.94</v>
      </c>
      <c r="T17" s="27">
        <v>1.2676000000000001</v>
      </c>
      <c r="U17" s="27">
        <v>161.74299999999999</v>
      </c>
      <c r="V17" s="27">
        <v>564.79</v>
      </c>
      <c r="W17" s="27">
        <v>-49.865699999999997</v>
      </c>
      <c r="X17" s="27">
        <v>40.520000000000003</v>
      </c>
      <c r="Y17" s="27">
        <v>12.78</v>
      </c>
      <c r="Z17" s="27"/>
      <c r="AA17" s="26">
        <v>1.63</v>
      </c>
      <c r="AB17" s="26">
        <v>3.5</v>
      </c>
      <c r="AC17" s="26">
        <v>75</v>
      </c>
    </row>
    <row r="18" spans="1:29" ht="15" thickBot="1" x14ac:dyDescent="0.35">
      <c r="A18" s="27"/>
      <c r="B18" s="27" t="s">
        <v>58</v>
      </c>
      <c r="C18" s="27">
        <v>13</v>
      </c>
      <c r="D18" s="27">
        <v>27</v>
      </c>
      <c r="E18" s="27">
        <v>18</v>
      </c>
      <c r="F18" s="27">
        <v>-77</v>
      </c>
      <c r="G18" s="27">
        <f t="shared" si="5"/>
        <v>-91</v>
      </c>
      <c r="H18" s="27">
        <v>-61.102699999999999</v>
      </c>
      <c r="I18" s="27">
        <v>342.92700000000002</v>
      </c>
      <c r="J18" s="27">
        <v>35.593400000000003</v>
      </c>
      <c r="K18" s="27">
        <v>46.872</v>
      </c>
      <c r="L18" s="27">
        <f t="shared" si="6"/>
        <v>136.68215101173135</v>
      </c>
      <c r="M18" s="27">
        <v>27.282699999999998</v>
      </c>
      <c r="N18" s="27">
        <v>147.13999999999999</v>
      </c>
      <c r="O18" s="27">
        <v>-43.380499999999998</v>
      </c>
      <c r="P18" s="27">
        <f t="shared" si="4"/>
        <v>-57.380499999999998</v>
      </c>
      <c r="Q18" s="27">
        <v>-43.38</v>
      </c>
      <c r="R18" s="21">
        <f t="shared" si="3"/>
        <v>-57.38</v>
      </c>
      <c r="S18" s="27">
        <v>146.46</v>
      </c>
      <c r="T18" s="27">
        <v>1.1623000000000001</v>
      </c>
      <c r="U18" s="27">
        <v>205.994</v>
      </c>
      <c r="V18" s="27">
        <v>229.59</v>
      </c>
      <c r="W18" s="27">
        <v>-54.5349</v>
      </c>
      <c r="X18" s="27">
        <v>40.42</v>
      </c>
      <c r="Y18" s="27">
        <v>14.98</v>
      </c>
      <c r="Z18" s="27" t="s">
        <v>76</v>
      </c>
      <c r="AA18" s="26">
        <v>1.73</v>
      </c>
      <c r="AB18" s="26">
        <v>2.04</v>
      </c>
      <c r="AC18" s="26">
        <v>125</v>
      </c>
    </row>
    <row r="19" spans="1:29" ht="15" thickBot="1" x14ac:dyDescent="0.35">
      <c r="A19" s="27"/>
      <c r="B19" s="27" t="s">
        <v>72</v>
      </c>
      <c r="C19" s="27">
        <v>26</v>
      </c>
      <c r="D19" s="27">
        <v>27</v>
      </c>
      <c r="E19" s="27">
        <v>17</v>
      </c>
      <c r="F19" s="27">
        <v>-74</v>
      </c>
      <c r="G19" s="27">
        <f t="shared" si="5"/>
        <v>-88</v>
      </c>
      <c r="H19" s="27">
        <v>-59.7119</v>
      </c>
      <c r="I19" s="27">
        <v>171.68199999999999</v>
      </c>
      <c r="J19" s="27">
        <v>36.395400000000002</v>
      </c>
      <c r="K19" s="27">
        <v>53.220999999999997</v>
      </c>
      <c r="L19" s="27">
        <f t="shared" si="6"/>
        <v>309.99755361657014</v>
      </c>
      <c r="M19" s="27">
        <v>19.195599999999999</v>
      </c>
      <c r="N19" s="27">
        <v>133.47999999999999</v>
      </c>
      <c r="O19" s="27">
        <v>-40.334499999999998</v>
      </c>
      <c r="P19" s="27">
        <f t="shared" si="4"/>
        <v>-54.334499999999998</v>
      </c>
      <c r="Q19" s="27">
        <v>-38.6</v>
      </c>
      <c r="R19" s="21">
        <f t="shared" si="3"/>
        <v>-52.6</v>
      </c>
      <c r="S19" s="27">
        <v>132.69999999999999</v>
      </c>
      <c r="T19" s="27">
        <v>1.27969</v>
      </c>
      <c r="U19" s="27">
        <v>141.14400000000001</v>
      </c>
      <c r="V19" s="27">
        <v>968.46</v>
      </c>
      <c r="W19" s="27">
        <v>-53.131100000000004</v>
      </c>
      <c r="X19" s="27">
        <v>40.200000000000003</v>
      </c>
      <c r="Y19" s="27">
        <v>5.56</v>
      </c>
      <c r="Z19" s="27"/>
      <c r="AA19" s="26">
        <v>2.46</v>
      </c>
      <c r="AB19" s="26">
        <v>4.38</v>
      </c>
      <c r="AC19" s="26">
        <v>50</v>
      </c>
    </row>
    <row r="20" spans="1:29" ht="15" thickBot="1" x14ac:dyDescent="0.35">
      <c r="A20" s="32" t="s">
        <v>77</v>
      </c>
      <c r="B20" s="32" t="s">
        <v>61</v>
      </c>
      <c r="C20" s="32">
        <v>0</v>
      </c>
      <c r="D20" s="32">
        <v>29</v>
      </c>
      <c r="E20" s="32">
        <v>21</v>
      </c>
      <c r="F20" s="32">
        <v>-72</v>
      </c>
      <c r="G20" s="32">
        <f t="shared" si="5"/>
        <v>-86</v>
      </c>
      <c r="H20" s="32">
        <v>-63.268799999999999</v>
      </c>
      <c r="I20" s="32">
        <v>191.46799999999999</v>
      </c>
      <c r="J20" s="32">
        <v>8.6814599999999995</v>
      </c>
      <c r="K20" s="32">
        <v>40.877000000000002</v>
      </c>
      <c r="L20" s="32">
        <f t="shared" si="6"/>
        <v>213.49259406271545</v>
      </c>
      <c r="M20" s="32">
        <v>31.921399999999998</v>
      </c>
      <c r="N20" s="32">
        <v>141.08000000000001</v>
      </c>
      <c r="O20" s="32">
        <v>-40.2149</v>
      </c>
      <c r="P20" s="32">
        <f t="shared" si="4"/>
        <v>-54.2149</v>
      </c>
      <c r="Q20" s="32">
        <v>-41.46</v>
      </c>
      <c r="R20" s="21">
        <f t="shared" si="3"/>
        <v>-55.46</v>
      </c>
      <c r="S20" s="32">
        <v>140.44</v>
      </c>
      <c r="T20" s="32">
        <v>1.09606</v>
      </c>
      <c r="U20" s="32">
        <v>221.25200000000001</v>
      </c>
      <c r="V20" s="33">
        <v>916.55</v>
      </c>
      <c r="W20" s="32">
        <v>-46.6614</v>
      </c>
      <c r="X20" s="32">
        <v>40.200000000000003</v>
      </c>
      <c r="Y20" s="32">
        <v>9.08</v>
      </c>
      <c r="Z20" s="34" t="s">
        <v>78</v>
      </c>
      <c r="AA20" s="26">
        <v>16.559999999999999</v>
      </c>
      <c r="AB20" s="31">
        <v>100</v>
      </c>
      <c r="AC20" s="26">
        <v>75</v>
      </c>
    </row>
    <row r="21" spans="1:29" ht="15" thickBot="1" x14ac:dyDescent="0.35">
      <c r="A21" s="27" t="s">
        <v>79</v>
      </c>
      <c r="B21" s="27" t="s">
        <v>61</v>
      </c>
      <c r="C21" s="27">
        <v>0</v>
      </c>
      <c r="D21" s="27">
        <v>25</v>
      </c>
      <c r="E21" s="27">
        <v>18</v>
      </c>
      <c r="F21" s="27">
        <v>-70</v>
      </c>
      <c r="G21" s="27">
        <f t="shared" si="5"/>
        <v>-84</v>
      </c>
      <c r="H21" s="27">
        <v>-61.848799999999997</v>
      </c>
      <c r="I21" s="27">
        <v>313.14100000000002</v>
      </c>
      <c r="J21" s="27">
        <v>18.3536</v>
      </c>
      <c r="K21" s="27">
        <v>63.05</v>
      </c>
      <c r="L21" s="32">
        <f t="shared" si="6"/>
        <v>201.3469970396722</v>
      </c>
      <c r="M21" s="27">
        <v>21.392800000000001</v>
      </c>
      <c r="N21" s="27">
        <v>142.80000000000001</v>
      </c>
      <c r="O21" s="27">
        <v>-40.138300000000001</v>
      </c>
      <c r="P21" s="32">
        <f t="shared" si="4"/>
        <v>-54.138300000000001</v>
      </c>
      <c r="Q21" s="32">
        <v>-39.270000000000003</v>
      </c>
      <c r="R21" s="21">
        <f t="shared" si="3"/>
        <v>-53.27</v>
      </c>
      <c r="S21" s="27">
        <v>142.08000000000001</v>
      </c>
      <c r="T21" s="27">
        <v>1.2779799999999999</v>
      </c>
      <c r="U21" s="27">
        <v>165.55799999999999</v>
      </c>
      <c r="V21" s="27">
        <v>796.34</v>
      </c>
      <c r="W21" s="27">
        <v>-51.940899999999999</v>
      </c>
      <c r="X21" s="27">
        <v>40.44</v>
      </c>
      <c r="Y21" s="27">
        <v>10.76</v>
      </c>
      <c r="Z21" s="27"/>
      <c r="AA21" s="26">
        <v>2.2599999999999998</v>
      </c>
      <c r="AB21" s="26">
        <v>3.87</v>
      </c>
      <c r="AC21" s="26">
        <v>75</v>
      </c>
    </row>
    <row r="22" spans="1:29" ht="15" thickBot="1" x14ac:dyDescent="0.35">
      <c r="A22" s="27" t="s">
        <v>80</v>
      </c>
      <c r="B22" s="27" t="s">
        <v>58</v>
      </c>
      <c r="C22" s="27">
        <v>16</v>
      </c>
      <c r="D22" s="27">
        <v>27</v>
      </c>
      <c r="E22" s="27">
        <v>18</v>
      </c>
      <c r="F22" s="27">
        <v>-70</v>
      </c>
      <c r="G22" s="27">
        <f t="shared" si="5"/>
        <v>-84</v>
      </c>
      <c r="H22" s="27">
        <v>-62.949800000000003</v>
      </c>
      <c r="I22" s="27">
        <v>189.89500000000001</v>
      </c>
      <c r="J22" s="27">
        <v>21.144200000000001</v>
      </c>
      <c r="K22" s="27">
        <v>61.250999999999998</v>
      </c>
      <c r="L22" s="32">
        <f t="shared" si="6"/>
        <v>322.5519365965402</v>
      </c>
      <c r="M22" s="27">
        <v>30.761700000000001</v>
      </c>
      <c r="N22" s="27">
        <v>140.84</v>
      </c>
      <c r="O22" s="27">
        <v>-33.8429</v>
      </c>
      <c r="P22" s="27">
        <f t="shared" si="4"/>
        <v>-47.8429</v>
      </c>
      <c r="Q22" s="27">
        <v>-32.08</v>
      </c>
      <c r="R22" s="21">
        <f t="shared" si="3"/>
        <v>-46.08</v>
      </c>
      <c r="S22" s="27">
        <v>140.16</v>
      </c>
      <c r="T22" s="27">
        <v>1.06647</v>
      </c>
      <c r="U22" s="27">
        <v>196.07499999999999</v>
      </c>
      <c r="V22" s="27">
        <v>938.22</v>
      </c>
      <c r="W22" s="27">
        <v>-52.368200000000002</v>
      </c>
      <c r="X22" s="27">
        <v>1.02207</v>
      </c>
      <c r="Y22" s="27">
        <v>8.8000000000000007</v>
      </c>
      <c r="Z22" s="19" t="s">
        <v>70</v>
      </c>
      <c r="AA22" s="26"/>
      <c r="AB22" s="26"/>
      <c r="AC22" s="26">
        <v>275</v>
      </c>
    </row>
    <row r="23" spans="1:29" ht="15" thickBot="1" x14ac:dyDescent="0.35">
      <c r="A23" s="92" t="s">
        <v>81</v>
      </c>
      <c r="B23" s="92" t="s">
        <v>61</v>
      </c>
      <c r="C23" s="27">
        <v>1</v>
      </c>
      <c r="D23" s="27">
        <v>24</v>
      </c>
      <c r="E23" s="27">
        <v>14</v>
      </c>
      <c r="F23" s="27">
        <v>-70</v>
      </c>
      <c r="G23" s="27">
        <f t="shared" si="5"/>
        <v>-84</v>
      </c>
      <c r="H23" s="19">
        <v>-62.414900000000003</v>
      </c>
      <c r="I23" s="19">
        <v>482.54599999999999</v>
      </c>
      <c r="J23" s="19">
        <v>33.146099999999997</v>
      </c>
      <c r="K23" s="19">
        <v>71.563999999999993</v>
      </c>
      <c r="L23" s="27">
        <f t="shared" si="6"/>
        <v>148.30503205911975</v>
      </c>
      <c r="M23" s="19">
        <v>24.658200000000001</v>
      </c>
      <c r="N23" s="19">
        <v>142.91999999999999</v>
      </c>
      <c r="O23" s="19">
        <v>-37.1083</v>
      </c>
      <c r="P23" s="27">
        <f t="shared" si="4"/>
        <v>-51.1083</v>
      </c>
      <c r="Q23" s="19"/>
      <c r="R23" s="19"/>
      <c r="S23" s="19">
        <v>142.18</v>
      </c>
      <c r="T23" s="19">
        <v>1.28403</v>
      </c>
      <c r="U23" s="19">
        <v>170.898</v>
      </c>
      <c r="V23" s="19"/>
      <c r="W23" s="19"/>
      <c r="X23" s="19"/>
      <c r="Y23" s="19">
        <v>11.04</v>
      </c>
      <c r="Z23" s="19"/>
      <c r="AA23" s="26">
        <v>1.2883899999999999</v>
      </c>
      <c r="AB23" s="26"/>
      <c r="AC23" s="26">
        <v>51</v>
      </c>
    </row>
    <row r="24" spans="1:29" ht="15" thickBot="1" x14ac:dyDescent="0.35">
      <c r="A24" s="93" t="s">
        <v>82</v>
      </c>
      <c r="B24" s="35" t="s">
        <v>58</v>
      </c>
      <c r="C24" s="36">
        <v>4</v>
      </c>
      <c r="D24" s="36">
        <v>25</v>
      </c>
      <c r="E24" s="36">
        <v>13</v>
      </c>
      <c r="F24" s="36">
        <v>-76</v>
      </c>
      <c r="G24" s="36">
        <v>-90</v>
      </c>
      <c r="H24" s="36">
        <v>-62.931699999999999</v>
      </c>
      <c r="I24" s="36">
        <v>349.47199999999998</v>
      </c>
      <c r="J24" s="36">
        <v>18.0075</v>
      </c>
      <c r="K24" s="36">
        <v>52.139000000000003</v>
      </c>
      <c r="L24" s="36">
        <v>149.19364069224432</v>
      </c>
      <c r="M24" s="36">
        <v>41.747999999999998</v>
      </c>
      <c r="N24" s="36">
        <v>143.97999999999999</v>
      </c>
      <c r="O24" s="36">
        <v>-35.274500000000003</v>
      </c>
      <c r="P24" s="36">
        <v>-49.274500000000003</v>
      </c>
      <c r="Q24" s="36"/>
      <c r="R24" s="36"/>
      <c r="S24" s="36">
        <v>143.26</v>
      </c>
      <c r="T24" s="36">
        <v>1.3095000000000001</v>
      </c>
      <c r="U24" s="36">
        <v>222.77799999999999</v>
      </c>
      <c r="V24" s="36"/>
      <c r="W24" s="36"/>
      <c r="X24" s="36"/>
      <c r="Y24" s="36">
        <v>11.4</v>
      </c>
      <c r="Z24" s="36"/>
      <c r="AA24" s="37">
        <v>1.36473</v>
      </c>
      <c r="AB24" s="36"/>
      <c r="AC24" s="36">
        <v>75</v>
      </c>
    </row>
    <row r="25" spans="1:29" x14ac:dyDescent="0.3">
      <c r="A25" s="94" t="s">
        <v>130</v>
      </c>
      <c r="B25" s="94" t="s">
        <v>61</v>
      </c>
      <c r="C25" s="15"/>
      <c r="D25" s="15"/>
      <c r="E25" s="15"/>
      <c r="F25" s="15"/>
      <c r="G25" s="15"/>
      <c r="H25" s="15"/>
      <c r="I25" s="15">
        <f>AVERAGE(I5:I24)</f>
        <v>235.51211499999999</v>
      </c>
      <c r="J25" s="15"/>
      <c r="K25" s="38">
        <f>AVERAGE(K4:K21)</f>
        <v>46.945464705882337</v>
      </c>
      <c r="L25" s="38">
        <f>AVERAGE(L5:L21)</f>
        <v>249.34131699702746</v>
      </c>
      <c r="M25" s="38">
        <f>AVERAGE(M4:M21)</f>
        <v>36.095511111111108</v>
      </c>
      <c r="N25" s="38">
        <f>AVERAGE(N4:N21)</f>
        <v>140.20444444444445</v>
      </c>
      <c r="O25" s="38">
        <f>AVERAGE(O4:O21)</f>
        <v>-38.684788888888882</v>
      </c>
      <c r="P25" s="38">
        <f>AVERAGE(P4:P6:P11:P22)</f>
        <v>-52.429952631578949</v>
      </c>
      <c r="Q25" s="38"/>
      <c r="R25" s="38">
        <f>AVERAGE(R4:R22)</f>
        <v>-51.870000000000005</v>
      </c>
      <c r="S25" s="38">
        <f>AVERAGE(S4:S21)</f>
        <v>139.63111111111112</v>
      </c>
      <c r="T25" s="38">
        <f>AVERAGE(T4:T21)</f>
        <v>1.019187111111111</v>
      </c>
      <c r="U25" s="38">
        <f>AVERAGE(U4:U21)</f>
        <v>267.8341666666667</v>
      </c>
      <c r="V25" s="38">
        <f>AVERAGE(V4:V22)</f>
        <v>603.41722222222222</v>
      </c>
      <c r="W25" s="38">
        <f>AVERAGE(W4:W21)</f>
        <v>-51.179049999999997</v>
      </c>
      <c r="X25" s="38">
        <f>AVERAGE(X4:X22)</f>
        <v>43.821161578947361</v>
      </c>
      <c r="Y25" s="15"/>
      <c r="Z25" s="15"/>
      <c r="AA25" s="39"/>
      <c r="AB25" s="15"/>
      <c r="AC25" s="15"/>
    </row>
    <row r="26" spans="1:29" x14ac:dyDescent="0.3">
      <c r="A26" s="91" t="s">
        <v>149</v>
      </c>
      <c r="B26" s="95" t="s">
        <v>61</v>
      </c>
    </row>
    <row r="27" spans="1:29" x14ac:dyDescent="0.3">
      <c r="B27" s="91" t="s">
        <v>72</v>
      </c>
    </row>
    <row r="28" spans="1:29" x14ac:dyDescent="0.3">
      <c r="B28" s="96" t="s">
        <v>150</v>
      </c>
    </row>
    <row r="29" spans="1:29" x14ac:dyDescent="0.3">
      <c r="D29" s="90" t="s">
        <v>147</v>
      </c>
      <c r="E29" s="91" t="s">
        <v>148</v>
      </c>
    </row>
    <row r="30" spans="1:29" ht="15" thickBot="1" x14ac:dyDescent="0.35">
      <c r="A30" t="s">
        <v>171</v>
      </c>
    </row>
    <row r="31" spans="1:29" ht="15" thickBot="1" x14ac:dyDescent="0.35">
      <c r="A31" s="97" t="s">
        <v>0</v>
      </c>
      <c r="B31" s="97" t="s">
        <v>1</v>
      </c>
      <c r="C31" s="97" t="s">
        <v>2</v>
      </c>
      <c r="D31" s="97" t="s">
        <v>3</v>
      </c>
      <c r="E31" s="97" t="s">
        <v>4</v>
      </c>
      <c r="F31" s="97" t="s">
        <v>5</v>
      </c>
      <c r="G31" s="97" t="s">
        <v>6</v>
      </c>
      <c r="H31" s="97" t="s">
        <v>7</v>
      </c>
      <c r="I31" s="97" t="s">
        <v>8</v>
      </c>
      <c r="J31" s="97" t="s">
        <v>9</v>
      </c>
      <c r="K31" s="97" t="s">
        <v>10</v>
      </c>
      <c r="L31" s="97" t="s">
        <v>11</v>
      </c>
      <c r="M31" s="97" t="s">
        <v>12</v>
      </c>
      <c r="N31" s="97" t="s">
        <v>13</v>
      </c>
      <c r="O31" s="97" t="s">
        <v>14</v>
      </c>
      <c r="P31" s="97" t="s">
        <v>52</v>
      </c>
      <c r="Q31" s="97" t="s">
        <v>53</v>
      </c>
      <c r="R31" s="97" t="s">
        <v>151</v>
      </c>
      <c r="S31" s="97" t="s">
        <v>15</v>
      </c>
      <c r="T31" s="97" t="s">
        <v>16</v>
      </c>
      <c r="U31" s="98" t="s">
        <v>17</v>
      </c>
      <c r="V31" s="98" t="s">
        <v>152</v>
      </c>
      <c r="W31" s="98" t="s">
        <v>19</v>
      </c>
      <c r="X31" s="98" t="s">
        <v>20</v>
      </c>
      <c r="Y31" s="98" t="s">
        <v>21</v>
      </c>
      <c r="Z31" s="97" t="s">
        <v>22</v>
      </c>
      <c r="AA31" s="97" t="s">
        <v>54</v>
      </c>
      <c r="AB31" s="97" t="s">
        <v>55</v>
      </c>
      <c r="AC31" s="97" t="s">
        <v>56</v>
      </c>
    </row>
    <row r="32" spans="1:29" ht="15" thickBot="1" x14ac:dyDescent="0.35">
      <c r="A32" s="99" t="s">
        <v>153</v>
      </c>
      <c r="B32" s="100" t="s">
        <v>61</v>
      </c>
      <c r="C32" s="100">
        <v>1</v>
      </c>
      <c r="D32" s="100">
        <v>23</v>
      </c>
      <c r="E32" s="100">
        <v>11</v>
      </c>
      <c r="F32" s="101">
        <v>-48</v>
      </c>
      <c r="G32" s="101">
        <f>(F32-14)</f>
        <v>-62</v>
      </c>
      <c r="H32" s="101">
        <v>-63.696300000000001</v>
      </c>
      <c r="I32" s="100">
        <v>221.255</v>
      </c>
      <c r="J32" s="100">
        <v>53.2761</v>
      </c>
      <c r="K32" s="100">
        <v>44.141399999999997</v>
      </c>
      <c r="L32" s="102">
        <f t="shared" ref="L32:L53" si="7">(K32/I32)*1000</f>
        <v>199.50464396284829</v>
      </c>
      <c r="M32" s="100">
        <v>43.457000000000001</v>
      </c>
      <c r="N32" s="100">
        <v>133.38</v>
      </c>
      <c r="O32" s="101">
        <v>-40.908099999999997</v>
      </c>
      <c r="P32" s="101">
        <f>(O32-14)</f>
        <v>-54.908099999999997</v>
      </c>
      <c r="Q32" s="101">
        <v>-41.9</v>
      </c>
      <c r="R32" s="101">
        <f>Q32-14</f>
        <v>-55.9</v>
      </c>
      <c r="S32" s="100">
        <v>132.82</v>
      </c>
      <c r="T32" s="100">
        <v>1.08989</v>
      </c>
      <c r="U32" s="103">
        <v>316.62</v>
      </c>
      <c r="V32" s="103"/>
      <c r="W32" s="104">
        <v>-49.9878</v>
      </c>
      <c r="X32" s="103">
        <v>139.08000000000001</v>
      </c>
      <c r="Y32" s="103">
        <v>9.3000000000000007</v>
      </c>
      <c r="Z32" s="105" t="s">
        <v>59</v>
      </c>
      <c r="AA32" s="99">
        <v>1.91</v>
      </c>
      <c r="AB32" s="99">
        <v>7.89</v>
      </c>
      <c r="AC32" s="99">
        <v>50</v>
      </c>
    </row>
    <row r="33" spans="1:29" ht="15" thickBot="1" x14ac:dyDescent="0.35">
      <c r="A33" s="100" t="s">
        <v>154</v>
      </c>
      <c r="B33" s="100" t="s">
        <v>61</v>
      </c>
      <c r="C33" s="100">
        <v>1</v>
      </c>
      <c r="D33" s="100">
        <v>22</v>
      </c>
      <c r="E33" s="100">
        <v>14</v>
      </c>
      <c r="F33" s="101">
        <v>-66</v>
      </c>
      <c r="G33" s="101">
        <f>(F33-14)</f>
        <v>-80</v>
      </c>
      <c r="H33" s="101">
        <v>-62.043399999999998</v>
      </c>
      <c r="I33" s="100">
        <v>139.77699999999999</v>
      </c>
      <c r="J33" s="100">
        <v>11.6036</v>
      </c>
      <c r="K33" s="100">
        <v>26.467300000000002</v>
      </c>
      <c r="L33" s="102">
        <f t="shared" si="7"/>
        <v>189.35375634045661</v>
      </c>
      <c r="M33" s="100">
        <v>31.4331</v>
      </c>
      <c r="N33" s="100">
        <v>142.69999999999999</v>
      </c>
      <c r="O33" s="101">
        <v>-37.415999999999997</v>
      </c>
      <c r="P33" s="101">
        <f>(O33-14)</f>
        <v>-51.415999999999997</v>
      </c>
      <c r="Q33" s="101">
        <v>-38.44</v>
      </c>
      <c r="R33" s="101">
        <f t="shared" ref="R33:R54" si="8">Q33-14</f>
        <v>-52.44</v>
      </c>
      <c r="S33" s="100">
        <v>142.32</v>
      </c>
      <c r="T33" s="100">
        <v>0.63096099999999999</v>
      </c>
      <c r="U33" s="100">
        <v>350.952</v>
      </c>
      <c r="V33" s="100">
        <v>183.17599999999999</v>
      </c>
      <c r="W33" s="101">
        <v>-54.565399999999997</v>
      </c>
      <c r="X33" s="100">
        <v>42</v>
      </c>
      <c r="Y33" s="100">
        <v>11.22</v>
      </c>
      <c r="Z33" s="106" t="s">
        <v>62</v>
      </c>
      <c r="AA33" s="99">
        <v>2.85</v>
      </c>
      <c r="AB33" s="99">
        <v>2.74</v>
      </c>
      <c r="AC33" s="99">
        <v>110</v>
      </c>
    </row>
    <row r="34" spans="1:29" ht="15" thickBot="1" x14ac:dyDescent="0.35">
      <c r="A34" s="100" t="s">
        <v>155</v>
      </c>
      <c r="B34" s="100" t="s">
        <v>61</v>
      </c>
      <c r="C34" s="100">
        <v>12</v>
      </c>
      <c r="D34" s="100">
        <v>22</v>
      </c>
      <c r="E34" s="100">
        <v>16</v>
      </c>
      <c r="F34" s="101">
        <v>-64</v>
      </c>
      <c r="G34" s="107">
        <f>(F34-14)</f>
        <v>-78</v>
      </c>
      <c r="H34" s="108">
        <v>-61.465800000000002</v>
      </c>
      <c r="I34" s="100">
        <v>224.583</v>
      </c>
      <c r="J34" s="100">
        <v>44.484900000000003</v>
      </c>
      <c r="K34" s="100">
        <v>28.128</v>
      </c>
      <c r="L34" s="99">
        <f t="shared" si="7"/>
        <v>125.2454549097661</v>
      </c>
      <c r="M34" s="100">
        <v>35.125700000000002</v>
      </c>
      <c r="N34" s="100">
        <v>139.16</v>
      </c>
      <c r="O34" s="101">
        <v>-46.8277</v>
      </c>
      <c r="P34" s="109">
        <f>(O34-14)</f>
        <v>-60.8277</v>
      </c>
      <c r="Q34" s="101"/>
      <c r="R34" s="101"/>
      <c r="S34" s="100">
        <v>138.68</v>
      </c>
      <c r="T34" s="100">
        <v>0.81657500000000005</v>
      </c>
      <c r="U34" s="103">
        <v>336.45600000000002</v>
      </c>
      <c r="V34" s="103">
        <v>392.79</v>
      </c>
      <c r="W34" s="104">
        <v>-46.508800000000001</v>
      </c>
      <c r="X34" s="103">
        <v>42.52</v>
      </c>
      <c r="Y34" s="103">
        <v>7.48</v>
      </c>
      <c r="Z34" s="105" t="s">
        <v>156</v>
      </c>
      <c r="AA34" s="99"/>
      <c r="AB34" s="99"/>
      <c r="AC34" s="99">
        <v>100</v>
      </c>
    </row>
    <row r="35" spans="1:29" ht="15" thickBot="1" x14ac:dyDescent="0.35">
      <c r="A35" s="100" t="s">
        <v>157</v>
      </c>
      <c r="B35" s="100" t="s">
        <v>58</v>
      </c>
      <c r="C35" s="100">
        <v>10</v>
      </c>
      <c r="D35" s="100">
        <v>23</v>
      </c>
      <c r="E35" s="100">
        <v>14</v>
      </c>
      <c r="F35" s="101">
        <v>-60</v>
      </c>
      <c r="G35" s="107">
        <f>(F35-14)</f>
        <v>-74</v>
      </c>
      <c r="H35" s="108">
        <v>-62.6751</v>
      </c>
      <c r="I35" s="100">
        <v>110.788</v>
      </c>
      <c r="J35" s="100">
        <v>29.515899999999998</v>
      </c>
      <c r="K35" s="100">
        <v>22</v>
      </c>
      <c r="L35" s="99">
        <f t="shared" si="7"/>
        <v>198.57746326316931</v>
      </c>
      <c r="M35" s="100">
        <v>36.773699999999998</v>
      </c>
      <c r="N35" s="100">
        <v>139.12</v>
      </c>
      <c r="O35" s="101">
        <v>-35.767499999999998</v>
      </c>
      <c r="P35" s="101">
        <f t="shared" ref="P35:P56" si="9">(O35-14)</f>
        <v>-49.767499999999998</v>
      </c>
      <c r="Q35" s="101">
        <v>-37.020000000000003</v>
      </c>
      <c r="R35" s="101">
        <f t="shared" si="8"/>
        <v>-51.02</v>
      </c>
      <c r="S35" s="100">
        <v>138.68</v>
      </c>
      <c r="T35" s="100">
        <v>0.90143799999999996</v>
      </c>
      <c r="U35" s="103">
        <v>312.04199999999997</v>
      </c>
      <c r="V35" s="103">
        <v>33.83</v>
      </c>
      <c r="W35" s="104">
        <v>-49.652099999999997</v>
      </c>
      <c r="X35" s="103">
        <v>42.04</v>
      </c>
      <c r="Y35" s="103">
        <v>7.4599900000000003</v>
      </c>
      <c r="Z35" s="105"/>
      <c r="AA35" s="99">
        <v>1.45042</v>
      </c>
      <c r="AB35" s="99">
        <v>12.26</v>
      </c>
      <c r="AC35" s="99">
        <v>100</v>
      </c>
    </row>
    <row r="36" spans="1:29" ht="15" thickBot="1" x14ac:dyDescent="0.35">
      <c r="A36" s="99"/>
      <c r="B36" s="110" t="s">
        <v>72</v>
      </c>
      <c r="C36" s="110">
        <v>25</v>
      </c>
      <c r="D36" s="106">
        <v>23</v>
      </c>
      <c r="E36" s="106">
        <v>9</v>
      </c>
      <c r="F36" s="107">
        <v>-69</v>
      </c>
      <c r="G36" s="107">
        <f>(F36-14)</f>
        <v>-83</v>
      </c>
      <c r="H36" s="108">
        <v>-62.506799999999998</v>
      </c>
      <c r="I36" s="99">
        <v>192.40100000000001</v>
      </c>
      <c r="J36" s="99">
        <v>25.1587</v>
      </c>
      <c r="K36" s="99">
        <v>21.838000000000001</v>
      </c>
      <c r="L36" s="99">
        <f t="shared" si="7"/>
        <v>113.5025285731363</v>
      </c>
      <c r="M36" s="99">
        <v>40.283200000000001</v>
      </c>
      <c r="N36" s="99">
        <v>141.38</v>
      </c>
      <c r="O36" s="108">
        <v>-38.991500000000002</v>
      </c>
      <c r="P36" s="101">
        <f t="shared" si="9"/>
        <v>-52.991500000000002</v>
      </c>
      <c r="Q36" s="101">
        <v>-38.99</v>
      </c>
      <c r="R36" s="101">
        <f t="shared" si="8"/>
        <v>-52.99</v>
      </c>
      <c r="S36" s="99">
        <v>140.91999999999999</v>
      </c>
      <c r="T36" s="99">
        <v>0.87201200000000001</v>
      </c>
      <c r="U36" s="99">
        <v>334.16699999999997</v>
      </c>
      <c r="V36" s="110">
        <v>219.98</v>
      </c>
      <c r="W36" s="108">
        <v>-52.825899999999997</v>
      </c>
      <c r="X36" s="99">
        <v>39.08</v>
      </c>
      <c r="Y36" s="99">
        <v>10.82</v>
      </c>
      <c r="Z36" s="106" t="s">
        <v>59</v>
      </c>
      <c r="AA36" s="99">
        <v>2.0699999999999998</v>
      </c>
      <c r="AB36" s="99">
        <v>11.74</v>
      </c>
      <c r="AC36" s="99">
        <v>75</v>
      </c>
    </row>
    <row r="37" spans="1:29" ht="15" thickBot="1" x14ac:dyDescent="0.35">
      <c r="A37" s="100" t="s">
        <v>158</v>
      </c>
      <c r="B37" s="111" t="s">
        <v>61</v>
      </c>
      <c r="C37" s="100">
        <v>0</v>
      </c>
      <c r="D37" s="100">
        <v>21</v>
      </c>
      <c r="E37" s="100">
        <v>26</v>
      </c>
      <c r="F37" s="101">
        <v>-56</v>
      </c>
      <c r="G37" s="101">
        <f t="shared" ref="G37:G56" si="10">F37-14</f>
        <v>-70</v>
      </c>
      <c r="H37" s="101">
        <v>-61.936700000000002</v>
      </c>
      <c r="I37" s="100">
        <v>197.25299999999999</v>
      </c>
      <c r="J37" s="100">
        <v>87.585599999999999</v>
      </c>
      <c r="K37" s="100">
        <v>63.747</v>
      </c>
      <c r="L37" s="102">
        <f t="shared" si="7"/>
        <v>323.17379203358126</v>
      </c>
      <c r="M37" s="100">
        <v>35.461399999999998</v>
      </c>
      <c r="N37" s="100">
        <v>141.4</v>
      </c>
      <c r="O37" s="101">
        <v>-40.519100000000002</v>
      </c>
      <c r="P37" s="101">
        <f t="shared" si="9"/>
        <v>-54.519100000000002</v>
      </c>
      <c r="Q37" s="101">
        <v>-39.659999999999997</v>
      </c>
      <c r="R37" s="101">
        <f t="shared" si="8"/>
        <v>-53.66</v>
      </c>
      <c r="S37" s="100">
        <v>140.66</v>
      </c>
      <c r="T37" s="100">
        <v>1.31541</v>
      </c>
      <c r="U37" s="100">
        <v>193.024</v>
      </c>
      <c r="V37" s="100">
        <v>1179.4100000000001</v>
      </c>
      <c r="W37" s="101">
        <v>-46.356200000000001</v>
      </c>
      <c r="X37" s="100">
        <v>42.86</v>
      </c>
      <c r="Y37" s="100">
        <v>9.40001</v>
      </c>
      <c r="Z37" s="106"/>
      <c r="AA37" s="99">
        <v>1.85</v>
      </c>
      <c r="AB37" s="99">
        <v>2.4300000000000002</v>
      </c>
      <c r="AC37" s="99">
        <v>25</v>
      </c>
    </row>
    <row r="38" spans="1:29" ht="15" thickBot="1" x14ac:dyDescent="0.35">
      <c r="A38" s="100"/>
      <c r="B38" s="100" t="s">
        <v>58</v>
      </c>
      <c r="C38" s="100">
        <v>20</v>
      </c>
      <c r="D38" s="100">
        <v>21</v>
      </c>
      <c r="E38" s="100">
        <v>20</v>
      </c>
      <c r="F38" s="101">
        <v>-55</v>
      </c>
      <c r="G38" s="101">
        <f t="shared" si="10"/>
        <v>-69</v>
      </c>
      <c r="H38" s="101">
        <v>-60.412300000000002</v>
      </c>
      <c r="I38" s="100">
        <v>262.67599999999999</v>
      </c>
      <c r="J38" s="100">
        <v>22.005600000000001</v>
      </c>
      <c r="K38" s="100">
        <v>53.5139</v>
      </c>
      <c r="L38" s="102">
        <f t="shared" si="7"/>
        <v>203.7258828366505</v>
      </c>
      <c r="M38" s="100">
        <v>36.560099999999998</v>
      </c>
      <c r="N38" s="100">
        <v>136.08000000000001</v>
      </c>
      <c r="O38" s="101">
        <v>-29.58</v>
      </c>
      <c r="P38" s="109">
        <f t="shared" si="9"/>
        <v>-43.58</v>
      </c>
      <c r="Q38" s="101"/>
      <c r="R38" s="101"/>
      <c r="S38" s="100">
        <v>135.72</v>
      </c>
      <c r="T38" s="100">
        <v>0.73490500000000003</v>
      </c>
      <c r="U38" s="100">
        <v>312.80500000000001</v>
      </c>
      <c r="V38" s="100">
        <v>738.85</v>
      </c>
      <c r="W38" s="101">
        <v>-48.828099999999999</v>
      </c>
      <c r="X38" s="100">
        <v>38.619999999999997</v>
      </c>
      <c r="Y38" s="100">
        <v>4.5599999999999996</v>
      </c>
      <c r="Z38" s="106"/>
      <c r="AA38" s="99">
        <v>1.4</v>
      </c>
      <c r="AB38" s="99">
        <v>6.57</v>
      </c>
      <c r="AC38" s="99">
        <v>75</v>
      </c>
    </row>
    <row r="39" spans="1:29" ht="15" thickBot="1" x14ac:dyDescent="0.35">
      <c r="A39" s="112" t="s">
        <v>159</v>
      </c>
      <c r="B39" s="110" t="s">
        <v>61</v>
      </c>
      <c r="C39" s="110">
        <v>1</v>
      </c>
      <c r="D39" s="110">
        <v>29</v>
      </c>
      <c r="E39" s="110">
        <v>14</v>
      </c>
      <c r="F39" s="110">
        <v>-70</v>
      </c>
      <c r="G39" s="101">
        <f t="shared" si="10"/>
        <v>-84</v>
      </c>
      <c r="H39" s="110">
        <v>-60.896500000000003</v>
      </c>
      <c r="I39" s="110">
        <v>249.74100000000001</v>
      </c>
      <c r="J39" s="110">
        <v>47.2941</v>
      </c>
      <c r="K39" s="110">
        <v>79.260000000000005</v>
      </c>
      <c r="L39" s="102">
        <f t="shared" si="7"/>
        <v>317.3687940706572</v>
      </c>
      <c r="M39" s="110">
        <v>40.6494</v>
      </c>
      <c r="N39" s="110">
        <v>139.96</v>
      </c>
      <c r="O39" s="110">
        <v>-45.695300000000003</v>
      </c>
      <c r="P39" s="109">
        <f t="shared" si="9"/>
        <v>-59.695300000000003</v>
      </c>
      <c r="Q39" s="101"/>
      <c r="R39" s="101"/>
      <c r="S39" s="110">
        <v>139.44</v>
      </c>
      <c r="T39" s="99">
        <v>0.90801299999999996</v>
      </c>
      <c r="U39" s="110">
        <v>329.59</v>
      </c>
      <c r="V39" s="110">
        <v>330.54</v>
      </c>
      <c r="W39" s="110">
        <v>-52.673299999999998</v>
      </c>
      <c r="X39" s="110">
        <v>38.619999999999997</v>
      </c>
      <c r="Y39" s="110">
        <v>8.08</v>
      </c>
      <c r="Z39" s="112"/>
      <c r="AA39" s="99">
        <v>1.6</v>
      </c>
      <c r="AB39" s="99">
        <v>10.36</v>
      </c>
      <c r="AC39" s="99">
        <v>200</v>
      </c>
    </row>
    <row r="40" spans="1:29" ht="15" thickBot="1" x14ac:dyDescent="0.35">
      <c r="A40" s="112" t="s">
        <v>160</v>
      </c>
      <c r="B40" s="110" t="s">
        <v>61</v>
      </c>
      <c r="C40" s="110">
        <v>1</v>
      </c>
      <c r="D40" s="110">
        <v>30</v>
      </c>
      <c r="E40" s="110">
        <v>14</v>
      </c>
      <c r="F40" s="110">
        <v>-70</v>
      </c>
      <c r="G40" s="101">
        <f t="shared" si="10"/>
        <v>-84</v>
      </c>
      <c r="H40" s="110">
        <v>-60.6556</v>
      </c>
      <c r="I40" s="110">
        <v>345.36099999999999</v>
      </c>
      <c r="J40" s="110">
        <v>34.748899999999999</v>
      </c>
      <c r="K40" s="110">
        <v>57.889000000000003</v>
      </c>
      <c r="L40" s="102">
        <f t="shared" si="7"/>
        <v>167.61881046209621</v>
      </c>
      <c r="M40" s="110">
        <v>42.205800000000004</v>
      </c>
      <c r="N40" s="110">
        <v>141.58000000000001</v>
      </c>
      <c r="O40" s="110">
        <v>-42.136600000000001</v>
      </c>
      <c r="P40" s="101">
        <f t="shared" si="9"/>
        <v>-56.136600000000001</v>
      </c>
      <c r="Q40" s="101">
        <v>-42.13</v>
      </c>
      <c r="R40" s="101">
        <f t="shared" si="8"/>
        <v>-56.13</v>
      </c>
      <c r="S40" s="110">
        <v>141</v>
      </c>
      <c r="T40" s="110">
        <v>1.09152</v>
      </c>
      <c r="U40" s="110">
        <v>280.762</v>
      </c>
      <c r="V40" s="110">
        <v>455.77</v>
      </c>
      <c r="W40" s="110">
        <v>-51.7883</v>
      </c>
      <c r="X40" s="110">
        <v>40.58</v>
      </c>
      <c r="Y40" s="110">
        <v>8.6999999999999993</v>
      </c>
      <c r="Z40" s="110"/>
      <c r="AA40" s="99">
        <v>1.81</v>
      </c>
      <c r="AB40" s="99">
        <v>2.91</v>
      </c>
      <c r="AC40" s="99">
        <v>50</v>
      </c>
    </row>
    <row r="41" spans="1:29" ht="15" thickBot="1" x14ac:dyDescent="0.35">
      <c r="A41" s="112" t="s">
        <v>161</v>
      </c>
      <c r="B41" s="118" t="s">
        <v>61</v>
      </c>
      <c r="C41" s="110">
        <v>1</v>
      </c>
      <c r="D41" s="110">
        <v>27</v>
      </c>
      <c r="E41" s="110">
        <v>13</v>
      </c>
      <c r="F41" s="110">
        <v>-58</v>
      </c>
      <c r="G41" s="101">
        <f t="shared" si="10"/>
        <v>-72</v>
      </c>
      <c r="H41" s="110">
        <v>-61.194499999999998</v>
      </c>
      <c r="I41" s="110">
        <v>264.12200000000001</v>
      </c>
      <c r="J41" s="110">
        <v>52.908999999999999</v>
      </c>
      <c r="K41" s="110">
        <v>51.133000000000003</v>
      </c>
      <c r="L41" s="102">
        <f t="shared" si="7"/>
        <v>193.59614117718326</v>
      </c>
      <c r="M41" s="110">
        <v>44.921900000000001</v>
      </c>
      <c r="N41" s="110">
        <v>141.6</v>
      </c>
      <c r="O41" s="110">
        <v>-42.435699999999997</v>
      </c>
      <c r="P41" s="101">
        <f t="shared" si="9"/>
        <v>-56.435699999999997</v>
      </c>
      <c r="Q41" s="101">
        <v>-42.43</v>
      </c>
      <c r="R41" s="101">
        <f t="shared" si="8"/>
        <v>-56.43</v>
      </c>
      <c r="S41" s="110">
        <v>141.1</v>
      </c>
      <c r="T41" s="110">
        <v>0.96806800000000004</v>
      </c>
      <c r="U41" s="110">
        <v>359.34399999999999</v>
      </c>
      <c r="V41" s="110">
        <v>663.11</v>
      </c>
      <c r="W41" s="110">
        <v>-49.8352</v>
      </c>
      <c r="X41" s="110">
        <v>39.799999999999997</v>
      </c>
      <c r="Y41" s="110">
        <v>11.92</v>
      </c>
      <c r="Z41" s="110"/>
      <c r="AA41" s="99">
        <v>2.5</v>
      </c>
      <c r="AB41" s="99">
        <v>4.1399999999999997</v>
      </c>
      <c r="AC41" s="99">
        <v>100</v>
      </c>
    </row>
    <row r="42" spans="1:29" ht="15" thickBot="1" x14ac:dyDescent="0.35">
      <c r="A42" s="112"/>
      <c r="B42" s="118" t="s">
        <v>58</v>
      </c>
      <c r="C42" s="110">
        <v>12</v>
      </c>
      <c r="D42" s="110">
        <v>27</v>
      </c>
      <c r="E42" s="110">
        <v>11</v>
      </c>
      <c r="F42" s="110">
        <v>-60</v>
      </c>
      <c r="G42" s="110">
        <f t="shared" si="10"/>
        <v>-74</v>
      </c>
      <c r="H42" s="110">
        <v>-60.444400000000002</v>
      </c>
      <c r="I42" s="110">
        <v>239.887</v>
      </c>
      <c r="J42" s="110">
        <v>23.526800000000001</v>
      </c>
      <c r="K42" s="110">
        <v>71.22</v>
      </c>
      <c r="L42" s="102">
        <f t="shared" si="7"/>
        <v>296.88978560739014</v>
      </c>
      <c r="M42" s="110">
        <v>44.525100000000002</v>
      </c>
      <c r="N42" s="110">
        <v>139.91999999999999</v>
      </c>
      <c r="O42" s="110">
        <v>-30.64</v>
      </c>
      <c r="P42" s="113">
        <f t="shared" si="9"/>
        <v>-44.64</v>
      </c>
      <c r="Q42" s="114"/>
      <c r="R42" s="101"/>
      <c r="S42" s="110">
        <v>139.46</v>
      </c>
      <c r="T42" s="110">
        <v>0.87127399999999999</v>
      </c>
      <c r="U42" s="110">
        <v>319.67200000000003</v>
      </c>
      <c r="V42" s="110">
        <v>874.63</v>
      </c>
      <c r="W42" s="110">
        <v>-51.910400000000003</v>
      </c>
      <c r="X42" s="110">
        <v>40.340000000000003</v>
      </c>
      <c r="Y42" s="110">
        <v>8.36</v>
      </c>
      <c r="Z42" s="110"/>
      <c r="AA42" s="99">
        <v>1.51</v>
      </c>
      <c r="AB42" s="99">
        <v>4.2699999999999996</v>
      </c>
      <c r="AC42" s="99">
        <v>100</v>
      </c>
    </row>
    <row r="43" spans="1:29" ht="15" thickBot="1" x14ac:dyDescent="0.35">
      <c r="A43" s="115" t="s">
        <v>162</v>
      </c>
      <c r="B43" s="110" t="s">
        <v>61</v>
      </c>
      <c r="C43" s="110">
        <v>3</v>
      </c>
      <c r="D43" s="110">
        <v>24</v>
      </c>
      <c r="E43" s="110">
        <v>14</v>
      </c>
      <c r="F43" s="110">
        <v>-70</v>
      </c>
      <c r="G43" s="110">
        <f t="shared" si="10"/>
        <v>-84</v>
      </c>
      <c r="H43" s="110">
        <v>-59.114100000000001</v>
      </c>
      <c r="I43" s="110">
        <v>317.976</v>
      </c>
      <c r="J43" s="110">
        <v>47.790300000000002</v>
      </c>
      <c r="K43" s="110">
        <v>45.92</v>
      </c>
      <c r="L43" s="102">
        <f t="shared" si="7"/>
        <v>144.41341484891942</v>
      </c>
      <c r="M43" s="110">
        <v>39.0625</v>
      </c>
      <c r="N43" s="110">
        <v>141.78</v>
      </c>
      <c r="O43" s="110">
        <v>-35.333799999999997</v>
      </c>
      <c r="P43" s="110">
        <f t="shared" si="9"/>
        <v>-49.333799999999997</v>
      </c>
      <c r="Q43" s="114">
        <v>-36.43</v>
      </c>
      <c r="R43" s="101">
        <f t="shared" si="8"/>
        <v>-50.43</v>
      </c>
      <c r="S43" s="110">
        <v>141.28</v>
      </c>
      <c r="T43" s="110">
        <v>0.93445500000000004</v>
      </c>
      <c r="U43" s="110">
        <v>308.22800000000001</v>
      </c>
      <c r="V43" s="110">
        <v>302.87</v>
      </c>
      <c r="W43" s="110">
        <v>-49.255400000000002</v>
      </c>
      <c r="X43" s="110">
        <v>42.34</v>
      </c>
      <c r="Y43" s="110">
        <v>9.8999900000000007</v>
      </c>
      <c r="Z43" s="110"/>
      <c r="AA43" s="99">
        <v>1.89</v>
      </c>
      <c r="AB43" s="99">
        <v>2.6</v>
      </c>
      <c r="AC43" s="99">
        <v>50</v>
      </c>
    </row>
    <row r="44" spans="1:29" ht="15" thickBot="1" x14ac:dyDescent="0.35">
      <c r="A44" s="115"/>
      <c r="B44" s="118" t="s">
        <v>58</v>
      </c>
      <c r="C44" s="110">
        <v>21</v>
      </c>
      <c r="D44" s="110">
        <v>24</v>
      </c>
      <c r="E44" s="110">
        <v>22</v>
      </c>
      <c r="F44" s="110">
        <v>-70</v>
      </c>
      <c r="G44" s="110">
        <f t="shared" si="10"/>
        <v>-84</v>
      </c>
      <c r="H44" s="110">
        <v>-59.02</v>
      </c>
      <c r="I44" s="110">
        <v>341.06400000000002</v>
      </c>
      <c r="J44" s="110">
        <v>26.068200000000001</v>
      </c>
      <c r="K44" s="110">
        <v>51.17</v>
      </c>
      <c r="L44" s="102">
        <f t="shared" si="7"/>
        <v>150.03049281073348</v>
      </c>
      <c r="M44" s="110">
        <v>34.698500000000003</v>
      </c>
      <c r="N44" s="110">
        <v>140.32</v>
      </c>
      <c r="O44" s="110">
        <v>-28.737400000000001</v>
      </c>
      <c r="P44" s="113">
        <f t="shared" si="9"/>
        <v>-42.737400000000001</v>
      </c>
      <c r="Q44" s="114"/>
      <c r="R44" s="101"/>
      <c r="S44" s="110">
        <v>139.88</v>
      </c>
      <c r="T44" s="110">
        <v>0.87785899999999994</v>
      </c>
      <c r="U44" s="110">
        <v>279.99900000000002</v>
      </c>
      <c r="V44" s="110">
        <v>540.69000000000005</v>
      </c>
      <c r="W44" s="110">
        <v>-51.483199999999997</v>
      </c>
      <c r="X44" s="110"/>
      <c r="Y44" s="110">
        <v>8.7000100000000007</v>
      </c>
      <c r="Z44" s="110"/>
      <c r="AA44" s="99">
        <v>1.62</v>
      </c>
      <c r="AB44" s="99">
        <v>5.21</v>
      </c>
      <c r="AC44" s="99">
        <v>50</v>
      </c>
    </row>
    <row r="45" spans="1:29" ht="15" thickBot="1" x14ac:dyDescent="0.35">
      <c r="A45" s="115" t="s">
        <v>163</v>
      </c>
      <c r="B45" s="110" t="s">
        <v>61</v>
      </c>
      <c r="C45" s="110">
        <v>0</v>
      </c>
      <c r="D45" s="110">
        <v>25</v>
      </c>
      <c r="E45" s="110">
        <v>9</v>
      </c>
      <c r="F45" s="110">
        <v>-77</v>
      </c>
      <c r="G45" s="110">
        <f t="shared" si="10"/>
        <v>-91</v>
      </c>
      <c r="H45" s="110">
        <v>-59.372199999999999</v>
      </c>
      <c r="I45" s="110">
        <v>467.34500000000003</v>
      </c>
      <c r="J45" s="110">
        <v>53.7849</v>
      </c>
      <c r="K45" s="110">
        <v>70.156999999999996</v>
      </c>
      <c r="L45" s="102">
        <f t="shared" si="7"/>
        <v>150.11822101445395</v>
      </c>
      <c r="M45" s="110">
        <v>39.1235</v>
      </c>
      <c r="N45" s="110">
        <v>142.32</v>
      </c>
      <c r="O45" s="110">
        <v>-30.245200000000001</v>
      </c>
      <c r="P45" s="113">
        <f t="shared" si="9"/>
        <v>-44.245199999999997</v>
      </c>
      <c r="Q45" s="114"/>
      <c r="R45" s="101"/>
      <c r="S45" s="110">
        <v>141.82</v>
      </c>
      <c r="T45" s="110">
        <v>0.95069099999999995</v>
      </c>
      <c r="U45" s="110">
        <v>264.74</v>
      </c>
      <c r="V45" s="110">
        <v>299.89999999999998</v>
      </c>
      <c r="W45" s="110"/>
      <c r="X45" s="110">
        <v>-48.4619</v>
      </c>
      <c r="Y45" s="110">
        <v>10.68</v>
      </c>
      <c r="Z45" s="110"/>
      <c r="AA45" s="99">
        <v>1.39</v>
      </c>
      <c r="AB45" s="99">
        <v>3.48</v>
      </c>
      <c r="AC45" s="99">
        <v>50</v>
      </c>
    </row>
    <row r="46" spans="1:29" ht="15" thickBot="1" x14ac:dyDescent="0.35">
      <c r="A46" s="110"/>
      <c r="B46" s="110" t="s">
        <v>58</v>
      </c>
      <c r="C46" s="110">
        <v>5</v>
      </c>
      <c r="D46" s="110">
        <v>25</v>
      </c>
      <c r="E46" s="110">
        <v>15</v>
      </c>
      <c r="F46" s="110">
        <v>-60</v>
      </c>
      <c r="G46" s="110">
        <f t="shared" si="10"/>
        <v>-74</v>
      </c>
      <c r="H46" s="110">
        <v>-60.284100000000002</v>
      </c>
      <c r="I46" s="110">
        <v>303.92500000000001</v>
      </c>
      <c r="J46" s="110">
        <v>32.338299999999997</v>
      </c>
      <c r="K46" s="110">
        <v>74.310699999999997</v>
      </c>
      <c r="L46" s="102">
        <f t="shared" si="7"/>
        <v>244.50341367113595</v>
      </c>
      <c r="M46" s="110">
        <v>41.290300000000002</v>
      </c>
      <c r="N46" s="110">
        <v>140.1</v>
      </c>
      <c r="O46" s="110">
        <v>-38.761600000000001</v>
      </c>
      <c r="P46" s="110">
        <f t="shared" si="9"/>
        <v>-52.761600000000001</v>
      </c>
      <c r="Q46" s="114">
        <v>-38.72</v>
      </c>
      <c r="R46" s="101">
        <f t="shared" si="8"/>
        <v>-52.72</v>
      </c>
      <c r="S46" s="110">
        <v>139.6</v>
      </c>
      <c r="T46" s="110">
        <v>0.91967500000000002</v>
      </c>
      <c r="U46" s="110">
        <v>328.06400000000002</v>
      </c>
      <c r="V46" s="110">
        <v>371</v>
      </c>
      <c r="W46" s="110">
        <v>-50.170900000000003</v>
      </c>
      <c r="X46" s="110">
        <v>42.04</v>
      </c>
      <c r="Y46" s="110">
        <v>8.40001</v>
      </c>
      <c r="Z46" s="110"/>
      <c r="AA46" s="99">
        <v>2.5</v>
      </c>
      <c r="AB46" s="99">
        <v>5.88</v>
      </c>
      <c r="AC46" s="99">
        <v>50</v>
      </c>
    </row>
    <row r="47" spans="1:29" ht="15" thickBot="1" x14ac:dyDescent="0.35">
      <c r="A47" s="112" t="s">
        <v>164</v>
      </c>
      <c r="B47" s="118" t="s">
        <v>61</v>
      </c>
      <c r="C47" s="110">
        <v>1</v>
      </c>
      <c r="D47" s="110">
        <v>28</v>
      </c>
      <c r="E47" s="110">
        <v>14</v>
      </c>
      <c r="F47" s="110">
        <v>-76</v>
      </c>
      <c r="G47" s="110">
        <f t="shared" si="10"/>
        <v>-90</v>
      </c>
      <c r="H47" s="110">
        <v>-59.283000000000001</v>
      </c>
      <c r="I47" s="110">
        <v>285.608</v>
      </c>
      <c r="J47" s="110">
        <v>31.2211</v>
      </c>
      <c r="K47" s="110">
        <v>71.720200000000006</v>
      </c>
      <c r="L47" s="102">
        <f t="shared" si="7"/>
        <v>251.11411445057564</v>
      </c>
      <c r="M47" s="110">
        <v>38.452100000000002</v>
      </c>
      <c r="N47" s="110">
        <v>141.26</v>
      </c>
      <c r="O47" s="110">
        <v>-36.842399999999998</v>
      </c>
      <c r="P47" s="110">
        <f t="shared" si="9"/>
        <v>-50.842399999999998</v>
      </c>
      <c r="Q47" s="114">
        <v>-39.369999999999997</v>
      </c>
      <c r="R47" s="101">
        <f t="shared" si="8"/>
        <v>-53.37</v>
      </c>
      <c r="S47" s="110">
        <v>140.80000000000001</v>
      </c>
      <c r="T47" s="110">
        <v>0.88876299999999997</v>
      </c>
      <c r="U47" s="110">
        <v>323.48599999999999</v>
      </c>
      <c r="V47" s="110">
        <v>353.72</v>
      </c>
      <c r="W47" s="110">
        <v>-50.109900000000003</v>
      </c>
      <c r="X47" s="110">
        <v>40.24</v>
      </c>
      <c r="Y47" s="110">
        <v>9.4600100000000005</v>
      </c>
      <c r="Z47" s="112"/>
      <c r="AA47" s="99">
        <v>1.52</v>
      </c>
      <c r="AB47" s="99">
        <v>4.8499999999999996</v>
      </c>
      <c r="AC47" s="99">
        <v>50</v>
      </c>
    </row>
    <row r="48" spans="1:29" ht="15" thickBot="1" x14ac:dyDescent="0.35">
      <c r="A48" s="112"/>
      <c r="B48" s="114" t="s">
        <v>58</v>
      </c>
      <c r="C48" s="110">
        <v>12</v>
      </c>
      <c r="D48" s="110">
        <v>28</v>
      </c>
      <c r="E48" s="110">
        <v>13</v>
      </c>
      <c r="F48" s="110">
        <v>-55</v>
      </c>
      <c r="G48" s="110">
        <f t="shared" si="10"/>
        <v>-69</v>
      </c>
      <c r="H48" s="110">
        <v>-58.675800000000002</v>
      </c>
      <c r="I48" s="110">
        <v>221.54900000000001</v>
      </c>
      <c r="J48" s="110">
        <v>16.5442</v>
      </c>
      <c r="K48" s="110">
        <v>60.767000000000003</v>
      </c>
      <c r="L48" s="102">
        <f t="shared" si="7"/>
        <v>274.28243864788374</v>
      </c>
      <c r="M48" s="110">
        <v>41.137700000000002</v>
      </c>
      <c r="N48" s="110">
        <v>141.56</v>
      </c>
      <c r="O48" s="110">
        <v>-44.375799999999998</v>
      </c>
      <c r="P48" s="113">
        <f t="shared" si="9"/>
        <v>-58.375799999999998</v>
      </c>
      <c r="Q48" s="114"/>
      <c r="R48" s="101"/>
      <c r="S48" s="110">
        <v>141.08000000000001</v>
      </c>
      <c r="T48" s="110">
        <v>0.86677400000000004</v>
      </c>
      <c r="U48" s="110">
        <v>352.47800000000001</v>
      </c>
      <c r="V48" s="110">
        <v>283.52</v>
      </c>
      <c r="W48" s="110">
        <v>-52.398699999999998</v>
      </c>
      <c r="X48" s="110">
        <v>38.9</v>
      </c>
      <c r="Y48" s="110">
        <v>10.26</v>
      </c>
      <c r="Z48" s="112" t="s">
        <v>68</v>
      </c>
      <c r="AA48" s="116"/>
      <c r="AB48" s="99"/>
      <c r="AC48" s="99">
        <v>100</v>
      </c>
    </row>
    <row r="49" spans="1:29" ht="15" thickBot="1" x14ac:dyDescent="0.35">
      <c r="A49" s="112" t="s">
        <v>165</v>
      </c>
      <c r="B49" s="118" t="s">
        <v>61</v>
      </c>
      <c r="C49" s="110">
        <v>1</v>
      </c>
      <c r="D49" s="110">
        <v>27</v>
      </c>
      <c r="E49" s="110">
        <v>9</v>
      </c>
      <c r="F49" s="110">
        <v>-66</v>
      </c>
      <c r="G49" s="110">
        <f t="shared" si="10"/>
        <v>-80</v>
      </c>
      <c r="H49" s="110">
        <v>-62.572699999999998</v>
      </c>
      <c r="I49" s="110">
        <v>341.85</v>
      </c>
      <c r="J49" s="110">
        <v>47.079799999999999</v>
      </c>
      <c r="K49" s="110">
        <v>110.821</v>
      </c>
      <c r="L49" s="102">
        <f t="shared" si="7"/>
        <v>324.18019599239426</v>
      </c>
      <c r="M49" s="110">
        <v>44.341999999999999</v>
      </c>
      <c r="N49" s="110">
        <v>141.96</v>
      </c>
      <c r="O49" s="110">
        <v>-34.107599999999998</v>
      </c>
      <c r="P49" s="110">
        <f t="shared" si="9"/>
        <v>-48.107599999999998</v>
      </c>
      <c r="Q49" s="110">
        <v>-35.520000000000003</v>
      </c>
      <c r="R49" s="101">
        <f t="shared" si="8"/>
        <v>-49.52</v>
      </c>
      <c r="S49" s="112">
        <v>141.47999999999999</v>
      </c>
      <c r="T49" s="110">
        <v>1.03677</v>
      </c>
      <c r="U49" s="110">
        <v>316.62</v>
      </c>
      <c r="V49" s="110">
        <v>556.62</v>
      </c>
      <c r="W49" s="110">
        <v>-51.483199999999997</v>
      </c>
      <c r="X49" s="110">
        <v>39.380000000000003</v>
      </c>
      <c r="Y49" s="110">
        <v>10.18</v>
      </c>
      <c r="Z49" s="112"/>
      <c r="AA49" s="99">
        <v>1.39</v>
      </c>
      <c r="AB49" s="99">
        <v>7.87</v>
      </c>
      <c r="AC49" s="99">
        <v>100</v>
      </c>
    </row>
    <row r="50" spans="1:29" ht="15" thickBot="1" x14ac:dyDescent="0.35">
      <c r="A50" s="110"/>
      <c r="B50" s="110" t="s">
        <v>58</v>
      </c>
      <c r="C50" s="110">
        <v>8</v>
      </c>
      <c r="D50" s="110">
        <v>27</v>
      </c>
      <c r="E50" s="110">
        <v>13</v>
      </c>
      <c r="F50" s="110">
        <v>-66</v>
      </c>
      <c r="G50" s="110">
        <f t="shared" si="10"/>
        <v>-80</v>
      </c>
      <c r="H50" s="110">
        <v>-61.487000000000002</v>
      </c>
      <c r="I50" s="110">
        <v>186.80199999999999</v>
      </c>
      <c r="J50" s="110">
        <v>21.4573</v>
      </c>
      <c r="K50" s="110">
        <v>60.106000000000002</v>
      </c>
      <c r="L50" s="102">
        <f t="shared" si="7"/>
        <v>321.76315028747018</v>
      </c>
      <c r="M50" s="110">
        <v>39.184600000000003</v>
      </c>
      <c r="N50" s="110">
        <v>138.62</v>
      </c>
      <c r="O50" s="110">
        <v>-41.525199999999998</v>
      </c>
      <c r="P50" s="110">
        <f t="shared" si="9"/>
        <v>-55.525199999999998</v>
      </c>
      <c r="Q50" s="110">
        <v>-41.52</v>
      </c>
      <c r="R50" s="101">
        <f t="shared" si="8"/>
        <v>-55.52</v>
      </c>
      <c r="S50" s="110">
        <v>138.1</v>
      </c>
      <c r="T50" s="110">
        <v>0.90898000000000001</v>
      </c>
      <c r="U50" s="110">
        <v>316.62</v>
      </c>
      <c r="V50" s="110">
        <v>544.41999999999996</v>
      </c>
      <c r="W50" s="110">
        <v>-55.725099999999998</v>
      </c>
      <c r="X50" s="110">
        <v>39.9</v>
      </c>
      <c r="Y50" s="110">
        <v>12.78</v>
      </c>
      <c r="Z50" s="110"/>
      <c r="AA50" s="99">
        <v>1.37</v>
      </c>
      <c r="AB50" s="99">
        <v>2.84</v>
      </c>
      <c r="AC50" s="99">
        <v>175</v>
      </c>
    </row>
    <row r="51" spans="1:29" ht="15" thickBot="1" x14ac:dyDescent="0.35">
      <c r="A51" s="110"/>
      <c r="B51" s="110" t="s">
        <v>72</v>
      </c>
      <c r="C51" s="110">
        <v>12</v>
      </c>
      <c r="D51" s="110">
        <v>27</v>
      </c>
      <c r="E51" s="110">
        <v>22</v>
      </c>
      <c r="F51" s="110">
        <v>-60</v>
      </c>
      <c r="G51" s="110">
        <f t="shared" si="10"/>
        <v>-74</v>
      </c>
      <c r="H51" s="110">
        <v>-61.3292</v>
      </c>
      <c r="I51" s="110">
        <v>345.584</v>
      </c>
      <c r="J51" s="110">
        <v>70.405299999999997</v>
      </c>
      <c r="K51" s="110">
        <v>56.204999999999998</v>
      </c>
      <c r="L51" s="102">
        <f t="shared" si="7"/>
        <v>162.63773785823417</v>
      </c>
      <c r="M51" s="110">
        <v>46.234099999999998</v>
      </c>
      <c r="N51" s="110">
        <v>141.80000000000001</v>
      </c>
      <c r="O51" s="110">
        <v>-33.529899999999998</v>
      </c>
      <c r="P51" s="110">
        <f t="shared" si="9"/>
        <v>-47.529899999999998</v>
      </c>
      <c r="Q51" s="110">
        <v>-33.53</v>
      </c>
      <c r="R51" s="101">
        <f t="shared" si="8"/>
        <v>-47.53</v>
      </c>
      <c r="S51" s="110">
        <v>141.30000000000001</v>
      </c>
      <c r="T51" s="110">
        <v>0.96537099999999998</v>
      </c>
      <c r="U51" s="110">
        <v>312.04199999999997</v>
      </c>
      <c r="V51" s="110">
        <v>1067.3499999999999</v>
      </c>
      <c r="W51" s="110">
        <v>-45.318600000000004</v>
      </c>
      <c r="X51" s="110">
        <v>38.659999999999997</v>
      </c>
      <c r="Y51" s="110">
        <v>9.9600100000000005</v>
      </c>
      <c r="Z51" s="110"/>
      <c r="AA51" s="99">
        <v>1.72</v>
      </c>
      <c r="AB51" s="99">
        <v>5.68</v>
      </c>
      <c r="AC51" s="99">
        <v>75</v>
      </c>
    </row>
    <row r="52" spans="1:29" ht="15" thickBot="1" x14ac:dyDescent="0.35">
      <c r="A52" s="112" t="s">
        <v>166</v>
      </c>
      <c r="B52" s="110" t="s">
        <v>61</v>
      </c>
      <c r="C52" s="110">
        <v>3</v>
      </c>
      <c r="D52" s="110">
        <v>28</v>
      </c>
      <c r="E52" s="110">
        <v>21</v>
      </c>
      <c r="F52" s="110">
        <v>-64</v>
      </c>
      <c r="G52" s="110">
        <f t="shared" si="10"/>
        <v>-78</v>
      </c>
      <c r="H52" s="110">
        <v>-63.592300000000002</v>
      </c>
      <c r="I52" s="110">
        <v>346.74900000000002</v>
      </c>
      <c r="J52" s="110">
        <v>46.224699999999999</v>
      </c>
      <c r="K52" s="110">
        <v>46.421999999999997</v>
      </c>
      <c r="L52" s="102">
        <f t="shared" si="7"/>
        <v>133.87781940250727</v>
      </c>
      <c r="M52" s="110">
        <v>35.369900000000001</v>
      </c>
      <c r="N52" s="110">
        <v>141.41999999999999</v>
      </c>
      <c r="O52" s="110">
        <v>-38.926600000000001</v>
      </c>
      <c r="P52" s="110">
        <f t="shared" si="9"/>
        <v>-52.926600000000001</v>
      </c>
      <c r="Q52" s="110">
        <v>-37.22</v>
      </c>
      <c r="R52" s="101">
        <f t="shared" si="8"/>
        <v>-51.22</v>
      </c>
      <c r="S52" s="110">
        <v>140.66</v>
      </c>
      <c r="T52" s="110">
        <v>1.3320700000000001</v>
      </c>
      <c r="U52" s="110">
        <v>188.446</v>
      </c>
      <c r="V52" s="110">
        <v>1239.26</v>
      </c>
      <c r="W52" s="110">
        <v>-48.278799999999997</v>
      </c>
      <c r="X52" s="110">
        <v>40.78</v>
      </c>
      <c r="Y52" s="110">
        <v>9.66</v>
      </c>
      <c r="Z52" s="110"/>
      <c r="AA52" s="99">
        <v>1.62</v>
      </c>
      <c r="AB52" s="99">
        <v>5.98</v>
      </c>
      <c r="AC52" s="99">
        <v>100</v>
      </c>
    </row>
    <row r="53" spans="1:29" ht="15" thickBot="1" x14ac:dyDescent="0.35">
      <c r="A53" s="112"/>
      <c r="B53" s="110" t="s">
        <v>58</v>
      </c>
      <c r="C53" s="110">
        <v>17</v>
      </c>
      <c r="D53" s="110">
        <v>28</v>
      </c>
      <c r="E53" s="110">
        <v>11</v>
      </c>
      <c r="F53" s="110">
        <v>-70</v>
      </c>
      <c r="G53" s="110">
        <f t="shared" si="10"/>
        <v>-84</v>
      </c>
      <c r="H53" s="110">
        <v>-62.164700000000003</v>
      </c>
      <c r="I53" s="110">
        <v>199.33699999999999</v>
      </c>
      <c r="J53" s="110">
        <v>55.883000000000003</v>
      </c>
      <c r="K53" s="110">
        <v>37.003</v>
      </c>
      <c r="L53" s="102">
        <f t="shared" si="7"/>
        <v>185.63036465884409</v>
      </c>
      <c r="M53" s="110">
        <v>37.262</v>
      </c>
      <c r="N53" s="110">
        <v>140.94</v>
      </c>
      <c r="O53" s="110">
        <v>-39.3202</v>
      </c>
      <c r="P53" s="110">
        <f t="shared" si="9"/>
        <v>-53.3202</v>
      </c>
      <c r="Q53" s="110">
        <v>-37.58</v>
      </c>
      <c r="R53" s="101">
        <f t="shared" si="8"/>
        <v>-51.58</v>
      </c>
      <c r="S53" s="110">
        <v>140.26</v>
      </c>
      <c r="T53" s="110">
        <v>1.1392800000000001</v>
      </c>
      <c r="U53" s="110">
        <v>222.77799999999999</v>
      </c>
      <c r="V53" s="110">
        <v>1420.17</v>
      </c>
      <c r="W53" s="110">
        <v>-47.607399999999998</v>
      </c>
      <c r="X53" s="110">
        <v>40.46</v>
      </c>
      <c r="Y53" s="110">
        <v>9.1799900000000001</v>
      </c>
      <c r="Z53" s="110"/>
      <c r="AA53" s="99">
        <v>0.93</v>
      </c>
      <c r="AB53" s="99">
        <v>2.06</v>
      </c>
      <c r="AC53" s="99">
        <v>124</v>
      </c>
    </row>
    <row r="54" spans="1:29" ht="15" thickBot="1" x14ac:dyDescent="0.35">
      <c r="A54" s="112" t="s">
        <v>167</v>
      </c>
      <c r="B54" s="110" t="s">
        <v>61</v>
      </c>
      <c r="C54" s="110">
        <v>1</v>
      </c>
      <c r="D54" s="110">
        <v>25</v>
      </c>
      <c r="E54" s="110">
        <v>14</v>
      </c>
      <c r="F54" s="110">
        <v>-72</v>
      </c>
      <c r="G54" s="110">
        <f t="shared" si="10"/>
        <v>-86</v>
      </c>
      <c r="H54" s="112">
        <v>-60.403599999999997</v>
      </c>
      <c r="I54" s="112">
        <v>153.661</v>
      </c>
      <c r="J54" s="112">
        <v>33.440899999999999</v>
      </c>
      <c r="K54" s="112">
        <v>92.259</v>
      </c>
      <c r="L54" s="117">
        <f>(K54/I54)*1000</f>
        <v>600.40608872778387</v>
      </c>
      <c r="M54" s="110">
        <v>35.613999999999997</v>
      </c>
      <c r="N54" s="110">
        <v>129.02000000000001</v>
      </c>
      <c r="O54" s="110">
        <v>-38.436599999999999</v>
      </c>
      <c r="P54" s="110">
        <f t="shared" si="9"/>
        <v>-52.436599999999999</v>
      </c>
      <c r="Q54" s="110"/>
      <c r="R54" s="101">
        <f t="shared" si="8"/>
        <v>-14</v>
      </c>
      <c r="S54" s="110">
        <v>128.44</v>
      </c>
      <c r="T54" s="110">
        <v>1.0782</v>
      </c>
      <c r="U54" s="110">
        <v>247.19200000000001</v>
      </c>
      <c r="V54" s="110"/>
      <c r="W54" s="110"/>
      <c r="X54" s="110"/>
      <c r="Y54" s="110"/>
      <c r="Z54" s="110" t="s">
        <v>168</v>
      </c>
      <c r="AA54" s="99">
        <v>0.83</v>
      </c>
      <c r="AB54" s="99">
        <v>2.5299999999999998</v>
      </c>
      <c r="AC54" s="99">
        <v>100</v>
      </c>
    </row>
    <row r="55" spans="1:29" ht="15" thickBot="1" x14ac:dyDescent="0.35">
      <c r="A55" s="112"/>
      <c r="B55" s="110" t="s">
        <v>58</v>
      </c>
      <c r="C55" s="110">
        <v>2</v>
      </c>
      <c r="D55" s="110">
        <v>25</v>
      </c>
      <c r="E55" s="110">
        <v>25</v>
      </c>
      <c r="F55" s="110">
        <v>-65</v>
      </c>
      <c r="G55" s="110">
        <f t="shared" si="10"/>
        <v>-79</v>
      </c>
      <c r="H55" s="110">
        <v>-61.881</v>
      </c>
      <c r="I55" s="110">
        <v>248.44800000000001</v>
      </c>
      <c r="J55" s="110">
        <v>9.1091200000000008</v>
      </c>
      <c r="K55" s="110">
        <v>108.014</v>
      </c>
      <c r="L55" s="102">
        <f>(K55/I55)*1000</f>
        <v>434.75495878413182</v>
      </c>
      <c r="M55" s="110">
        <v>32.8979</v>
      </c>
      <c r="N55" s="110">
        <v>127.12</v>
      </c>
      <c r="O55" s="110">
        <v>-46.622399999999999</v>
      </c>
      <c r="P55" s="110">
        <f t="shared" si="9"/>
        <v>-60.622399999999999</v>
      </c>
      <c r="Q55" s="110"/>
      <c r="R55" s="110"/>
      <c r="S55" s="110">
        <v>126.4</v>
      </c>
      <c r="T55" s="110">
        <v>1.13002</v>
      </c>
      <c r="U55" s="110">
        <v>221.25200000000001</v>
      </c>
      <c r="V55" s="110"/>
      <c r="W55" s="110"/>
      <c r="X55" s="110"/>
      <c r="Y55" s="110"/>
      <c r="Z55" s="110"/>
      <c r="AA55" s="112">
        <v>1.0447900000000001</v>
      </c>
      <c r="AB55" s="99">
        <v>2.3199999999999998</v>
      </c>
      <c r="AC55" s="99">
        <v>100</v>
      </c>
    </row>
    <row r="56" spans="1:29" ht="15" thickBot="1" x14ac:dyDescent="0.35">
      <c r="A56" s="112" t="s">
        <v>169</v>
      </c>
      <c r="B56" s="110" t="s">
        <v>61</v>
      </c>
      <c r="C56" s="110">
        <v>0</v>
      </c>
      <c r="D56" s="110">
        <v>25</v>
      </c>
      <c r="E56" s="110">
        <v>25</v>
      </c>
      <c r="F56" s="110">
        <v>-65</v>
      </c>
      <c r="G56" s="110">
        <f t="shared" si="10"/>
        <v>-79</v>
      </c>
      <c r="H56" s="112">
        <v>-62.316000000000003</v>
      </c>
      <c r="I56" s="112">
        <v>320.29000000000002</v>
      </c>
      <c r="J56" s="112">
        <v>17.967600000000001</v>
      </c>
      <c r="K56" s="110">
        <v>91.947000000000003</v>
      </c>
      <c r="L56" s="102">
        <f>(K56/I56)*1000</f>
        <v>287.07421399356832</v>
      </c>
      <c r="M56" s="110">
        <v>18.8904</v>
      </c>
      <c r="N56" s="110">
        <v>135.66</v>
      </c>
      <c r="O56" s="110">
        <v>-31.113900000000001</v>
      </c>
      <c r="P56" s="110">
        <f t="shared" si="9"/>
        <v>-45.113900000000001</v>
      </c>
      <c r="Q56" s="110"/>
      <c r="R56" s="110"/>
      <c r="S56" s="110">
        <v>134.94</v>
      </c>
      <c r="T56" s="110">
        <v>1.1751499999999999</v>
      </c>
      <c r="U56" s="110">
        <v>129.69999999999999</v>
      </c>
      <c r="V56" s="110"/>
      <c r="W56" s="110"/>
      <c r="X56" s="110"/>
      <c r="Y56" s="110"/>
      <c r="Z56" s="112"/>
      <c r="AA56" s="112"/>
      <c r="AB56" s="112"/>
      <c r="AC56" s="99"/>
    </row>
    <row r="57" spans="1:29" ht="15" thickBot="1" x14ac:dyDescent="0.35">
      <c r="A57" s="112"/>
      <c r="B57" s="110" t="s">
        <v>170</v>
      </c>
      <c r="C57" s="110"/>
      <c r="D57" s="110"/>
      <c r="E57" s="110"/>
      <c r="F57" s="110"/>
      <c r="G57" s="110"/>
      <c r="H57" s="112"/>
      <c r="I57" s="112"/>
      <c r="J57" s="112"/>
      <c r="K57" s="112"/>
      <c r="L57" s="102"/>
      <c r="M57" s="112"/>
      <c r="N57" s="112"/>
      <c r="O57" s="112"/>
      <c r="P57" s="110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99"/>
    </row>
    <row r="58" spans="1:29" x14ac:dyDescent="0.3">
      <c r="V58">
        <f>AVERAGE(V33:V53)</f>
        <v>573.88599999999997</v>
      </c>
      <c r="W58">
        <f>AVERAGE(W32:W53)</f>
        <v>-50.322033333333344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36"/>
  <sheetViews>
    <sheetView tabSelected="1" topLeftCell="A27" zoomScale="70" zoomScaleNormal="70" workbookViewId="0">
      <selection activeCell="S53" sqref="S53"/>
    </sheetView>
  </sheetViews>
  <sheetFormatPr baseColWidth="10" defaultRowHeight="14.4" x14ac:dyDescent="0.3"/>
  <cols>
    <col min="2" max="2" width="13" customWidth="1"/>
    <col min="15" max="15" width="12.44140625" customWidth="1"/>
    <col min="21" max="21" width="21.77734375" customWidth="1"/>
    <col min="22" max="22" width="20.21875" customWidth="1"/>
    <col min="23" max="23" width="14.5546875" customWidth="1"/>
    <col min="24" max="24" width="12.88671875" customWidth="1"/>
    <col min="25" max="25" width="13.88671875" customWidth="1"/>
    <col min="27" max="27" width="27.44140625" customWidth="1"/>
    <col min="31" max="31" width="14" customWidth="1"/>
    <col min="34" max="34" width="15.5546875" customWidth="1"/>
    <col min="35" max="35" width="17.77734375" customWidth="1"/>
    <col min="36" max="36" width="20" customWidth="1"/>
    <col min="38" max="38" width="17.109375" customWidth="1"/>
    <col min="41" max="41" width="12" customWidth="1"/>
    <col min="42" max="42" width="17.77734375" customWidth="1"/>
    <col min="43" max="43" width="21.33203125" customWidth="1"/>
    <col min="45" max="45" width="13.109375" customWidth="1"/>
    <col min="49" max="49" width="13.5546875" customWidth="1"/>
    <col min="50" max="50" width="15.33203125" customWidth="1"/>
    <col min="52" max="52" width="13.109375" customWidth="1"/>
    <col min="56" max="56" width="15.21875" customWidth="1"/>
    <col min="57" max="57" width="15.88671875" customWidth="1"/>
    <col min="59" max="59" width="13.109375" customWidth="1"/>
    <col min="64" max="64" width="15.33203125" customWidth="1"/>
    <col min="66" max="66" width="13.6640625" customWidth="1"/>
    <col min="70" max="70" width="14.109375" customWidth="1"/>
    <col min="71" max="71" width="16.109375" customWidth="1"/>
    <col min="73" max="73" width="13.6640625" customWidth="1"/>
    <col min="77" max="77" width="13.6640625" customWidth="1"/>
    <col min="78" max="78" width="15.33203125" customWidth="1"/>
    <col min="80" max="80" width="13.6640625" customWidth="1"/>
    <col min="83" max="83" width="12.6640625" customWidth="1"/>
    <col min="85" max="85" width="15.33203125" customWidth="1"/>
    <col min="87" max="87" width="13.6640625" customWidth="1"/>
    <col min="91" max="91" width="14.109375" customWidth="1"/>
    <col min="92" max="92" width="15.33203125" customWidth="1"/>
  </cols>
  <sheetData>
    <row r="1" spans="1:70" ht="15" thickBot="1" x14ac:dyDescent="0.35">
      <c r="B1" s="73" t="s">
        <v>205</v>
      </c>
      <c r="C1" s="119"/>
    </row>
    <row r="2" spans="1:70" ht="15" thickBot="1" x14ac:dyDescent="0.35">
      <c r="B2" s="122" t="s">
        <v>0</v>
      </c>
      <c r="C2" s="122" t="s">
        <v>1</v>
      </c>
      <c r="D2" s="122" t="s">
        <v>2</v>
      </c>
      <c r="E2" s="122" t="s">
        <v>3</v>
      </c>
      <c r="F2" s="122" t="s">
        <v>4</v>
      </c>
      <c r="G2" s="233" t="s">
        <v>5</v>
      </c>
      <c r="H2" s="234" t="s">
        <v>6</v>
      </c>
      <c r="I2" s="234" t="s">
        <v>7</v>
      </c>
      <c r="J2" s="234" t="s">
        <v>8</v>
      </c>
      <c r="K2" s="234" t="s">
        <v>9</v>
      </c>
      <c r="L2" s="234" t="s">
        <v>10</v>
      </c>
      <c r="M2" s="234" t="s">
        <v>11</v>
      </c>
      <c r="N2" s="234" t="s">
        <v>89</v>
      </c>
      <c r="O2" s="234" t="s">
        <v>88</v>
      </c>
      <c r="P2" s="234" t="s">
        <v>14</v>
      </c>
      <c r="Q2" s="256" t="s">
        <v>85</v>
      </c>
      <c r="R2" s="235" t="s">
        <v>15</v>
      </c>
      <c r="S2" s="233" t="s">
        <v>16</v>
      </c>
      <c r="T2" s="234" t="s">
        <v>17</v>
      </c>
      <c r="U2" s="236" t="s">
        <v>21</v>
      </c>
      <c r="V2" s="236" t="s">
        <v>22</v>
      </c>
      <c r="W2" s="237" t="s">
        <v>84</v>
      </c>
      <c r="AA2" s="227">
        <v>1.67</v>
      </c>
      <c r="AB2" s="227">
        <v>12.26</v>
      </c>
    </row>
    <row r="3" spans="1:70" ht="15" thickBot="1" x14ac:dyDescent="0.35">
      <c r="A3" t="s">
        <v>301</v>
      </c>
      <c r="B3" s="332">
        <v>44805</v>
      </c>
      <c r="C3" s="333">
        <v>1</v>
      </c>
      <c r="D3" s="334">
        <v>1</v>
      </c>
      <c r="E3" s="335" t="s">
        <v>23</v>
      </c>
      <c r="F3" s="336">
        <v>21</v>
      </c>
      <c r="G3" s="333">
        <v>-55</v>
      </c>
      <c r="H3" s="337">
        <v>-69</v>
      </c>
      <c r="I3" s="337">
        <v>-61.880200000000002</v>
      </c>
      <c r="J3" s="338">
        <v>148.178</v>
      </c>
      <c r="K3" s="339">
        <v>39.100499999999997</v>
      </c>
      <c r="L3" s="339">
        <v>44.563000000000002</v>
      </c>
      <c r="M3" s="340">
        <f>(L3/J3)*1000</f>
        <v>300.73965096033152</v>
      </c>
      <c r="N3" s="337">
        <v>32.195999999999998</v>
      </c>
      <c r="O3" s="337">
        <v>120.1</v>
      </c>
      <c r="P3" s="339">
        <v>-49.1023</v>
      </c>
      <c r="Q3" s="341">
        <f>'Ephys Chiara'!$P3-14</f>
        <v>-63.1023</v>
      </c>
      <c r="R3" s="342">
        <v>119.24</v>
      </c>
      <c r="S3" s="337">
        <v>1.3846799999999999</v>
      </c>
      <c r="T3" s="337">
        <v>193.024</v>
      </c>
      <c r="U3" s="342">
        <v>13.88</v>
      </c>
      <c r="V3" s="337" t="s">
        <v>209</v>
      </c>
      <c r="W3" s="342">
        <v>100</v>
      </c>
      <c r="AA3" s="227"/>
      <c r="AB3" s="227"/>
    </row>
    <row r="4" spans="1:70" ht="15" thickBot="1" x14ac:dyDescent="0.35">
      <c r="A4" t="s">
        <v>293</v>
      </c>
      <c r="B4" s="238">
        <v>44806</v>
      </c>
      <c r="C4" s="241">
        <v>1</v>
      </c>
      <c r="D4" s="240">
        <v>0</v>
      </c>
      <c r="E4" s="241" t="s">
        <v>42</v>
      </c>
      <c r="F4" s="241">
        <v>23</v>
      </c>
      <c r="G4" s="242">
        <v>-66</v>
      </c>
      <c r="H4" s="241">
        <v>-80</v>
      </c>
      <c r="I4" s="241">
        <v>-57.473399999999998</v>
      </c>
      <c r="J4" s="243">
        <v>278.48500000000001</v>
      </c>
      <c r="K4" s="241">
        <v>71.097399999999993</v>
      </c>
      <c r="L4" s="241">
        <v>61.104999999999997</v>
      </c>
      <c r="M4" s="241">
        <f>(L4/J4)*1000</f>
        <v>219.41935831373323</v>
      </c>
      <c r="N4" s="241">
        <v>26.946999999999999</v>
      </c>
      <c r="O4" s="241">
        <v>127.18</v>
      </c>
      <c r="P4" s="241">
        <v>-33.380699999999997</v>
      </c>
      <c r="Q4" s="239">
        <f>'Ephys Chiara'!$P4-14</f>
        <v>-47.380699999999997</v>
      </c>
      <c r="R4" s="240">
        <v>126.52</v>
      </c>
      <c r="S4" s="241">
        <v>1.14147</v>
      </c>
      <c r="T4" s="241">
        <v>167.84700000000001</v>
      </c>
      <c r="U4" s="240">
        <v>6.3</v>
      </c>
      <c r="V4" s="241" t="s">
        <v>178</v>
      </c>
      <c r="W4" s="241">
        <v>100</v>
      </c>
      <c r="AA4" s="227">
        <v>1.37</v>
      </c>
      <c r="AB4" s="227">
        <v>3.08</v>
      </c>
    </row>
    <row r="5" spans="1:70" ht="15" thickBot="1" x14ac:dyDescent="0.35">
      <c r="A5" s="244" t="s">
        <v>292</v>
      </c>
      <c r="B5" s="287">
        <v>44806</v>
      </c>
      <c r="C5" s="288">
        <v>2</v>
      </c>
      <c r="D5" s="289">
        <v>6</v>
      </c>
      <c r="E5" s="290" t="s">
        <v>42</v>
      </c>
      <c r="F5" s="291">
        <v>20</v>
      </c>
      <c r="G5" s="292">
        <v>-56</v>
      </c>
      <c r="H5" s="288">
        <v>-70</v>
      </c>
      <c r="I5" s="290">
        <v>-60.668300000000002</v>
      </c>
      <c r="J5" s="288">
        <v>188.73099999999999</v>
      </c>
      <c r="K5" s="288">
        <v>15.434699999999999</v>
      </c>
      <c r="L5" s="288">
        <v>44.054000000000002</v>
      </c>
      <c r="M5" s="288">
        <f>(L5/J5)*1000</f>
        <v>233.42217229813863</v>
      </c>
      <c r="N5" s="288">
        <v>24.9939</v>
      </c>
      <c r="O5" s="291">
        <v>121.76</v>
      </c>
      <c r="P5" s="293">
        <v>-27.8401</v>
      </c>
      <c r="Q5" s="294">
        <f>'Ephys Chiara'!$P5-14</f>
        <v>-41.8401</v>
      </c>
      <c r="R5" s="292">
        <v>121.2</v>
      </c>
      <c r="S5" s="288">
        <v>0.92190799999999995</v>
      </c>
      <c r="T5" s="288">
        <v>172.42400000000001</v>
      </c>
      <c r="U5" s="295">
        <v>5.56</v>
      </c>
      <c r="V5" s="296" t="s">
        <v>209</v>
      </c>
      <c r="W5" s="296">
        <v>376</v>
      </c>
      <c r="AA5" s="227">
        <v>1.1000000000000001</v>
      </c>
      <c r="AB5" s="227">
        <v>2.04</v>
      </c>
    </row>
    <row r="6" spans="1:70" ht="15" thickBot="1" x14ac:dyDescent="0.35">
      <c r="A6" s="282" t="s">
        <v>292</v>
      </c>
      <c r="B6" s="343" t="s">
        <v>69</v>
      </c>
      <c r="C6" s="343" t="s">
        <v>61</v>
      </c>
      <c r="D6" s="343">
        <v>1</v>
      </c>
      <c r="E6" s="343">
        <v>26</v>
      </c>
      <c r="F6" s="347">
        <v>22</v>
      </c>
      <c r="G6" s="344">
        <v>-60</v>
      </c>
      <c r="H6" s="344">
        <f t="shared" ref="H6:H7" si="0">(G6-14)</f>
        <v>-74</v>
      </c>
      <c r="I6" s="344">
        <v>-62.286200000000001</v>
      </c>
      <c r="J6" s="343">
        <v>350.57299999999998</v>
      </c>
      <c r="K6" s="343">
        <v>42.921700000000001</v>
      </c>
      <c r="L6" s="93">
        <v>29.341999999999999</v>
      </c>
      <c r="M6" s="345">
        <f>L6/J6 *1000</f>
        <v>83.697261340719336</v>
      </c>
      <c r="N6" s="343">
        <v>37.262</v>
      </c>
      <c r="O6" s="347">
        <v>142.58000000000001</v>
      </c>
      <c r="P6" s="344">
        <v>-36.420499999999997</v>
      </c>
      <c r="Q6" s="93">
        <f>P6-14</f>
        <v>-50.420499999999997</v>
      </c>
      <c r="R6" s="344">
        <v>141.96</v>
      </c>
      <c r="S6" s="343">
        <v>1.15167</v>
      </c>
      <c r="T6" s="343">
        <v>230.40799999999999</v>
      </c>
      <c r="U6" s="343">
        <v>10.74</v>
      </c>
      <c r="V6" s="348"/>
      <c r="W6" s="349">
        <v>126</v>
      </c>
      <c r="AA6" s="227">
        <v>1.45</v>
      </c>
      <c r="AB6" s="227">
        <v>7.2</v>
      </c>
    </row>
    <row r="7" spans="1:70" ht="15" thickBot="1" x14ac:dyDescent="0.35">
      <c r="A7" s="282" t="s">
        <v>294</v>
      </c>
      <c r="B7" s="343"/>
      <c r="C7" s="343" t="s">
        <v>58</v>
      </c>
      <c r="D7" s="343">
        <v>28</v>
      </c>
      <c r="E7" s="343">
        <v>26</v>
      </c>
      <c r="F7" s="343">
        <v>18</v>
      </c>
      <c r="G7" s="344">
        <v>-68</v>
      </c>
      <c r="H7" s="344">
        <f t="shared" si="0"/>
        <v>-82</v>
      </c>
      <c r="I7" s="344">
        <v>-60.747799999999998</v>
      </c>
      <c r="J7" s="343">
        <v>321.62599999999998</v>
      </c>
      <c r="K7" s="343">
        <v>35.653799999999997</v>
      </c>
      <c r="L7" s="343">
        <v>59.645000000000003</v>
      </c>
      <c r="M7" s="345">
        <f>L7/J7 *1000</f>
        <v>185.44831574561761</v>
      </c>
      <c r="N7" s="343">
        <v>43.029800000000002</v>
      </c>
      <c r="O7" s="343">
        <v>137.68</v>
      </c>
      <c r="P7" s="344">
        <v>-39.788499999999999</v>
      </c>
      <c r="Q7" s="93">
        <f t="shared" ref="Q7:Q8" si="1">P7-14</f>
        <v>-53.788499999999999</v>
      </c>
      <c r="R7" s="343">
        <v>137.13999999999999</v>
      </c>
      <c r="S7" s="343">
        <v>0.97542499999999999</v>
      </c>
      <c r="T7" s="343">
        <v>313.56799999999998</v>
      </c>
      <c r="U7" s="343">
        <v>5.8</v>
      </c>
      <c r="V7" s="346"/>
      <c r="W7" s="329">
        <v>50</v>
      </c>
      <c r="AA7" s="227">
        <v>1.3</v>
      </c>
      <c r="AB7" s="227">
        <v>7.2</v>
      </c>
    </row>
    <row r="8" spans="1:70" ht="15" thickBot="1" x14ac:dyDescent="0.35">
      <c r="A8" t="s">
        <v>291</v>
      </c>
      <c r="B8" s="92" t="s">
        <v>81</v>
      </c>
      <c r="C8" s="92" t="s">
        <v>61</v>
      </c>
      <c r="D8" s="92">
        <v>1</v>
      </c>
      <c r="E8" s="92">
        <v>24</v>
      </c>
      <c r="F8" s="92">
        <v>14</v>
      </c>
      <c r="G8" s="92">
        <v>-70</v>
      </c>
      <c r="H8" s="92">
        <f t="shared" ref="H8" si="2">G8-14</f>
        <v>-84</v>
      </c>
      <c r="I8" s="92">
        <v>-62.414900000000003</v>
      </c>
      <c r="J8" s="92">
        <v>482.54599999999999</v>
      </c>
      <c r="K8" s="92">
        <v>33.146099999999997</v>
      </c>
      <c r="L8" s="92">
        <v>71.563999999999993</v>
      </c>
      <c r="M8" s="92">
        <f t="shared" ref="M8" si="3">(L8/J8)*1000</f>
        <v>148.30503205911975</v>
      </c>
      <c r="N8" s="92">
        <v>24.658200000000001</v>
      </c>
      <c r="O8" s="92">
        <v>142.91999999999999</v>
      </c>
      <c r="P8" s="92">
        <v>-37.1083</v>
      </c>
      <c r="Q8" s="92">
        <f t="shared" si="1"/>
        <v>-51.1083</v>
      </c>
      <c r="R8" s="92">
        <v>142.18</v>
      </c>
      <c r="S8" s="92">
        <v>1.28403</v>
      </c>
      <c r="T8" s="92">
        <v>170.898</v>
      </c>
      <c r="U8" s="120">
        <v>11.04</v>
      </c>
      <c r="V8" s="232"/>
      <c r="W8" s="121">
        <v>51</v>
      </c>
      <c r="AA8" s="227">
        <v>1.73</v>
      </c>
      <c r="AB8" s="227">
        <v>2.04</v>
      </c>
      <c r="AY8" t="s">
        <v>92</v>
      </c>
      <c r="AZ8" t="s">
        <v>38</v>
      </c>
      <c r="BA8" t="s">
        <v>39</v>
      </c>
      <c r="BB8" t="s">
        <v>40</v>
      </c>
      <c r="BC8" t="s">
        <v>55</v>
      </c>
      <c r="BD8" t="s">
        <v>41</v>
      </c>
    </row>
    <row r="9" spans="1:70" ht="15" thickBot="1" x14ac:dyDescent="0.35">
      <c r="A9" t="s">
        <v>293</v>
      </c>
      <c r="B9" s="93" t="s">
        <v>82</v>
      </c>
      <c r="C9" s="93" t="s">
        <v>58</v>
      </c>
      <c r="D9" s="329">
        <v>4</v>
      </c>
      <c r="E9" s="329">
        <v>25</v>
      </c>
      <c r="F9" s="329">
        <v>13</v>
      </c>
      <c r="G9" s="329">
        <v>-76</v>
      </c>
      <c r="H9" s="329">
        <v>-90</v>
      </c>
      <c r="I9" s="329">
        <v>-62.931699999999999</v>
      </c>
      <c r="J9" s="329">
        <v>349.47199999999998</v>
      </c>
      <c r="K9" s="329">
        <v>18.0075</v>
      </c>
      <c r="L9" s="329">
        <v>52.139000000000003</v>
      </c>
      <c r="M9" s="329">
        <v>149.193640692244</v>
      </c>
      <c r="N9" s="329">
        <v>41.747999999999998</v>
      </c>
      <c r="O9" s="329">
        <v>143.97999999999999</v>
      </c>
      <c r="P9" s="329">
        <v>-35.274500000000003</v>
      </c>
      <c r="Q9" s="329">
        <v>-49.274500000000003</v>
      </c>
      <c r="R9" s="329">
        <v>143.26</v>
      </c>
      <c r="S9" s="329">
        <v>1.3095000000000001</v>
      </c>
      <c r="T9" s="329">
        <v>222.77799999999999</v>
      </c>
      <c r="U9" s="330">
        <v>11.4</v>
      </c>
      <c r="V9" s="331"/>
      <c r="W9" s="329">
        <v>75</v>
      </c>
      <c r="AA9" s="227">
        <v>2.46</v>
      </c>
      <c r="AB9" s="227">
        <v>4.38</v>
      </c>
      <c r="AZ9">
        <v>5</v>
      </c>
    </row>
    <row r="10" spans="1:70" ht="15" thickBot="1" x14ac:dyDescent="0.35">
      <c r="AA10" s="227">
        <v>16.559999999999999</v>
      </c>
      <c r="AB10" s="275">
        <v>100</v>
      </c>
      <c r="AZ10">
        <v>25</v>
      </c>
      <c r="BA10">
        <v>0</v>
      </c>
    </row>
    <row r="11" spans="1:70" ht="15" thickBot="1" x14ac:dyDescent="0.35">
      <c r="B11" s="91" t="s">
        <v>302</v>
      </c>
      <c r="J11" s="257">
        <f>AVERAGE(J3:J5,J8)</f>
        <v>274.48500000000001</v>
      </c>
      <c r="K11" s="73"/>
      <c r="L11" s="258">
        <f t="shared" ref="L11:T11" si="4">AVERAGE(L3:L5,L8)</f>
        <v>55.3215</v>
      </c>
      <c r="M11" s="259">
        <f t="shared" si="4"/>
        <v>225.47155340783078</v>
      </c>
      <c r="N11" s="259">
        <f t="shared" si="4"/>
        <v>27.198774999999998</v>
      </c>
      <c r="O11" s="259">
        <f t="shared" si="4"/>
        <v>127.99000000000001</v>
      </c>
      <c r="P11" s="258">
        <f t="shared" si="4"/>
        <v>-36.857849999999999</v>
      </c>
      <c r="Q11" s="259">
        <f t="shared" si="4"/>
        <v>-50.857849999999999</v>
      </c>
      <c r="R11" s="259">
        <f t="shared" si="4"/>
        <v>127.285</v>
      </c>
      <c r="S11" s="259">
        <f t="shared" si="4"/>
        <v>1.1830219999999998</v>
      </c>
      <c r="T11" s="259">
        <f t="shared" si="4"/>
        <v>176.04825</v>
      </c>
      <c r="U11" s="73"/>
      <c r="V11" s="73"/>
      <c r="W11" s="259">
        <f>AVERAGE(W3:W5,W8)</f>
        <v>156.75</v>
      </c>
      <c r="AA11" s="227">
        <v>2.2599999999999998</v>
      </c>
      <c r="AB11" s="227">
        <v>3.87</v>
      </c>
      <c r="AZ11">
        <v>50</v>
      </c>
      <c r="BA11">
        <v>0</v>
      </c>
    </row>
    <row r="12" spans="1:70" ht="15" thickBot="1" x14ac:dyDescent="0.35">
      <c r="B12" s="90" t="s">
        <v>303</v>
      </c>
      <c r="J12" s="260">
        <f>AVERAGE(J6:J7,J9)</f>
        <v>340.55699999999996</v>
      </c>
      <c r="K12" s="73"/>
      <c r="L12" s="260">
        <f t="shared" ref="L12:T12" si="5">AVERAGE(L6:L7,L9)</f>
        <v>47.042000000000002</v>
      </c>
      <c r="M12" s="261">
        <f t="shared" si="5"/>
        <v>139.44640592619365</v>
      </c>
      <c r="N12" s="260">
        <f t="shared" si="5"/>
        <v>40.679933333333331</v>
      </c>
      <c r="O12" s="260">
        <f t="shared" si="5"/>
        <v>141.41333333333333</v>
      </c>
      <c r="P12" s="260">
        <f t="shared" si="5"/>
        <v>-37.161166666666666</v>
      </c>
      <c r="Q12" s="260">
        <f t="shared" si="5"/>
        <v>-51.161166666666666</v>
      </c>
      <c r="R12" s="260">
        <f t="shared" si="5"/>
        <v>140.78666666666666</v>
      </c>
      <c r="S12" s="260">
        <f t="shared" si="5"/>
        <v>1.1455316666666666</v>
      </c>
      <c r="T12" s="260">
        <f t="shared" si="5"/>
        <v>255.58466666666666</v>
      </c>
      <c r="U12" s="73"/>
      <c r="V12" s="73"/>
      <c r="W12" s="260">
        <f>AVERAGE(W6:W7,W9)</f>
        <v>83.666666666666671</v>
      </c>
      <c r="AA12" s="227"/>
      <c r="AB12" s="227"/>
      <c r="AZ12">
        <v>75</v>
      </c>
      <c r="BA12">
        <v>0</v>
      </c>
      <c r="BF12" t="s">
        <v>94</v>
      </c>
      <c r="BG12" t="s">
        <v>38</v>
      </c>
      <c r="BH12" t="s">
        <v>39</v>
      </c>
      <c r="BI12" t="s">
        <v>40</v>
      </c>
      <c r="BJ12" t="s">
        <v>186</v>
      </c>
      <c r="BK12" t="s">
        <v>41</v>
      </c>
    </row>
    <row r="13" spans="1:70" ht="15" thickBot="1" x14ac:dyDescent="0.35">
      <c r="AA13" s="227">
        <v>1.2883899999999999</v>
      </c>
      <c r="AB13" s="227"/>
      <c r="AZ13">
        <v>101</v>
      </c>
      <c r="BA13">
        <v>0</v>
      </c>
      <c r="BG13">
        <v>0</v>
      </c>
    </row>
    <row r="14" spans="1:70" ht="15" thickBot="1" x14ac:dyDescent="0.35">
      <c r="AA14" s="277">
        <v>1.36473</v>
      </c>
      <c r="AB14" s="276"/>
      <c r="AD14" t="s">
        <v>51</v>
      </c>
      <c r="AZ14">
        <v>126</v>
      </c>
      <c r="BA14">
        <v>0</v>
      </c>
      <c r="BG14">
        <v>25</v>
      </c>
      <c r="BH14">
        <v>0</v>
      </c>
    </row>
    <row r="15" spans="1:70" ht="15" thickBot="1" x14ac:dyDescent="0.35">
      <c r="D15" s="119"/>
      <c r="L15" t="s">
        <v>18</v>
      </c>
      <c r="M15" t="s">
        <v>19</v>
      </c>
      <c r="N15" t="s">
        <v>20</v>
      </c>
      <c r="O15" s="26" t="s">
        <v>174</v>
      </c>
      <c r="P15" s="26" t="s">
        <v>175</v>
      </c>
      <c r="AZ15">
        <v>150</v>
      </c>
      <c r="BA15">
        <v>0</v>
      </c>
      <c r="BG15">
        <v>50</v>
      </c>
      <c r="BH15">
        <v>0</v>
      </c>
    </row>
    <row r="16" spans="1:70" ht="15" thickBot="1" x14ac:dyDescent="0.35">
      <c r="K16" t="s">
        <v>172</v>
      </c>
      <c r="L16" s="20">
        <v>524.46</v>
      </c>
      <c r="M16" s="21">
        <v>-56.2744</v>
      </c>
      <c r="N16" s="20">
        <v>39.86</v>
      </c>
      <c r="AD16" t="s">
        <v>96</v>
      </c>
      <c r="AE16" t="s">
        <v>38</v>
      </c>
      <c r="AF16" t="s">
        <v>39</v>
      </c>
      <c r="AG16" t="s">
        <v>210</v>
      </c>
      <c r="AH16" t="s">
        <v>211</v>
      </c>
      <c r="AI16" t="s">
        <v>41</v>
      </c>
      <c r="AK16" s="188" t="s">
        <v>97</v>
      </c>
      <c r="AL16" s="188" t="s">
        <v>38</v>
      </c>
      <c r="AM16" s="188" t="s">
        <v>45</v>
      </c>
      <c r="AN16" s="188" t="s">
        <v>49</v>
      </c>
      <c r="AO16" s="189" t="s">
        <v>212</v>
      </c>
      <c r="AP16" s="188" t="s">
        <v>83</v>
      </c>
      <c r="AR16" t="s">
        <v>91</v>
      </c>
      <c r="AS16" t="s">
        <v>38</v>
      </c>
      <c r="AT16" t="s">
        <v>39</v>
      </c>
      <c r="AU16" t="s">
        <v>40</v>
      </c>
      <c r="AV16" t="s">
        <v>186</v>
      </c>
      <c r="AW16" t="s">
        <v>41</v>
      </c>
      <c r="AZ16">
        <v>175</v>
      </c>
      <c r="BA16">
        <v>0</v>
      </c>
      <c r="BG16">
        <v>75</v>
      </c>
      <c r="BH16">
        <v>0</v>
      </c>
      <c r="BM16" s="188" t="s">
        <v>95</v>
      </c>
      <c r="BN16" s="188" t="s">
        <v>38</v>
      </c>
      <c r="BO16" s="188" t="s">
        <v>45</v>
      </c>
      <c r="BP16" s="188" t="s">
        <v>49</v>
      </c>
      <c r="BQ16" s="189" t="s">
        <v>213</v>
      </c>
      <c r="BR16" s="188" t="s">
        <v>83</v>
      </c>
    </row>
    <row r="17" spans="1:70" ht="15" thickBot="1" x14ac:dyDescent="0.35">
      <c r="K17" t="s">
        <v>173</v>
      </c>
      <c r="L17" s="20">
        <v>750.58</v>
      </c>
      <c r="M17" s="21">
        <v>-52.032499999999999</v>
      </c>
      <c r="N17" s="20">
        <v>39.58</v>
      </c>
      <c r="O17" s="36">
        <v>1.37</v>
      </c>
      <c r="P17" s="26">
        <v>3.08</v>
      </c>
      <c r="AE17">
        <v>0</v>
      </c>
      <c r="AL17">
        <v>10</v>
      </c>
      <c r="AS17">
        <v>1</v>
      </c>
      <c r="AZ17">
        <v>200</v>
      </c>
      <c r="BA17">
        <v>0</v>
      </c>
      <c r="BG17">
        <v>101</v>
      </c>
      <c r="BH17">
        <v>0</v>
      </c>
      <c r="BN17">
        <v>5</v>
      </c>
    </row>
    <row r="18" spans="1:70" ht="15" thickBot="1" x14ac:dyDescent="0.35">
      <c r="G18" s="245"/>
      <c r="J18" s="92" t="s">
        <v>81</v>
      </c>
      <c r="K18" s="92" t="s">
        <v>61</v>
      </c>
      <c r="O18" s="36">
        <v>1.2883899999999999</v>
      </c>
      <c r="AE18">
        <v>25</v>
      </c>
      <c r="AF18">
        <v>0</v>
      </c>
      <c r="AL18">
        <v>25</v>
      </c>
      <c r="AM18">
        <v>0</v>
      </c>
      <c r="AS18">
        <v>25</v>
      </c>
      <c r="AT18">
        <v>0</v>
      </c>
      <c r="AZ18">
        <v>225</v>
      </c>
      <c r="BA18">
        <v>0</v>
      </c>
      <c r="BG18">
        <v>126</v>
      </c>
      <c r="BH18">
        <v>0</v>
      </c>
      <c r="BN18">
        <v>25</v>
      </c>
      <c r="BO18">
        <v>0</v>
      </c>
    </row>
    <row r="19" spans="1:70" ht="15" thickBot="1" x14ac:dyDescent="0.35">
      <c r="J19" s="93" t="s">
        <v>82</v>
      </c>
      <c r="K19" s="35" t="s">
        <v>58</v>
      </c>
      <c r="O19" s="37">
        <v>1.36473</v>
      </c>
      <c r="AE19">
        <v>50</v>
      </c>
      <c r="AF19">
        <v>0</v>
      </c>
      <c r="AL19">
        <v>50</v>
      </c>
      <c r="AM19">
        <v>0</v>
      </c>
      <c r="AS19">
        <v>50</v>
      </c>
      <c r="AT19">
        <v>2</v>
      </c>
      <c r="AZ19">
        <v>251</v>
      </c>
      <c r="BA19">
        <v>1</v>
      </c>
      <c r="BG19">
        <v>150</v>
      </c>
      <c r="BH19">
        <v>0</v>
      </c>
      <c r="BN19">
        <v>50</v>
      </c>
      <c r="BO19">
        <v>0</v>
      </c>
    </row>
    <row r="20" spans="1:70" x14ac:dyDescent="0.3">
      <c r="AE20">
        <v>75</v>
      </c>
      <c r="AF20">
        <v>0</v>
      </c>
      <c r="AL20">
        <v>75</v>
      </c>
      <c r="AM20">
        <v>0</v>
      </c>
      <c r="AS20">
        <v>75</v>
      </c>
      <c r="AT20">
        <v>2</v>
      </c>
      <c r="AZ20">
        <v>276</v>
      </c>
      <c r="BA20">
        <v>1</v>
      </c>
      <c r="BG20">
        <v>175</v>
      </c>
      <c r="BH20">
        <v>1</v>
      </c>
      <c r="BN20">
        <v>75</v>
      </c>
      <c r="BO20">
        <v>1</v>
      </c>
    </row>
    <row r="21" spans="1:70" x14ac:dyDescent="0.3">
      <c r="AE21">
        <v>100</v>
      </c>
      <c r="AF21">
        <v>1</v>
      </c>
      <c r="AL21">
        <v>100</v>
      </c>
      <c r="AM21">
        <v>1</v>
      </c>
      <c r="AS21">
        <v>100</v>
      </c>
      <c r="AT21">
        <v>3</v>
      </c>
      <c r="AU21" s="6">
        <v>5.8036099999999999</v>
      </c>
      <c r="AV21" s="187">
        <v>3.02115</v>
      </c>
      <c r="AZ21">
        <v>301</v>
      </c>
      <c r="BA21">
        <v>2</v>
      </c>
      <c r="BG21">
        <v>200</v>
      </c>
      <c r="BH21">
        <v>1</v>
      </c>
      <c r="BN21">
        <v>100</v>
      </c>
      <c r="BO21">
        <v>3</v>
      </c>
      <c r="BP21" s="5">
        <v>5.0833700000000004</v>
      </c>
      <c r="BQ21" s="187">
        <v>6.7512800000000004</v>
      </c>
    </row>
    <row r="22" spans="1:70" x14ac:dyDescent="0.3">
      <c r="M22" s="246"/>
      <c r="AE22">
        <v>125</v>
      </c>
      <c r="AF22">
        <v>2</v>
      </c>
      <c r="AL22">
        <v>125</v>
      </c>
      <c r="AM22">
        <v>0</v>
      </c>
      <c r="AS22">
        <v>125</v>
      </c>
      <c r="AT22">
        <v>4</v>
      </c>
      <c r="AU22" s="6">
        <v>7.1958000000000002</v>
      </c>
      <c r="AV22" s="187">
        <v>5.8906700000000001</v>
      </c>
      <c r="AZ22">
        <v>351</v>
      </c>
      <c r="BA22">
        <v>2</v>
      </c>
      <c r="BG22">
        <v>225</v>
      </c>
      <c r="BH22">
        <v>1</v>
      </c>
      <c r="BN22">
        <v>126</v>
      </c>
      <c r="BO22">
        <v>3</v>
      </c>
      <c r="BP22" s="5">
        <v>8.7616800000000001</v>
      </c>
      <c r="BQ22" s="187">
        <v>8.7108000000000008</v>
      </c>
    </row>
    <row r="23" spans="1:70" ht="15" thickBot="1" x14ac:dyDescent="0.35">
      <c r="A23" s="73" t="s">
        <v>206</v>
      </c>
      <c r="AE23">
        <v>151</v>
      </c>
      <c r="AF23">
        <v>3</v>
      </c>
      <c r="AG23">
        <v>6.3927699999999996</v>
      </c>
      <c r="AH23" s="187">
        <v>4.6210699999999996</v>
      </c>
      <c r="AL23">
        <v>150</v>
      </c>
      <c r="AM23">
        <v>1</v>
      </c>
      <c r="AS23">
        <v>150</v>
      </c>
      <c r="AT23">
        <v>3</v>
      </c>
      <c r="AU23" s="6">
        <v>9.8866300000000003</v>
      </c>
      <c r="AV23" s="187">
        <v>9.5785400000000003</v>
      </c>
      <c r="AZ23">
        <v>401</v>
      </c>
      <c r="BA23">
        <v>2</v>
      </c>
      <c r="BG23">
        <v>251</v>
      </c>
      <c r="BH23">
        <v>1</v>
      </c>
      <c r="BN23">
        <v>150</v>
      </c>
      <c r="BO23">
        <v>5</v>
      </c>
      <c r="BP23" s="5">
        <v>7.1806099999999997</v>
      </c>
      <c r="BQ23" s="187">
        <v>36.337200000000003</v>
      </c>
      <c r="BR23" s="41">
        <v>9.7950599999999994</v>
      </c>
    </row>
    <row r="24" spans="1:70" ht="15.6" thickTop="1" thickBot="1" x14ac:dyDescent="0.35">
      <c r="A24" s="146" t="s">
        <v>189</v>
      </c>
      <c r="B24" s="147" t="s">
        <v>190</v>
      </c>
      <c r="C24" s="148" t="s">
        <v>2</v>
      </c>
      <c r="D24" s="147" t="s">
        <v>191</v>
      </c>
      <c r="E24" s="147" t="s">
        <v>4</v>
      </c>
      <c r="F24" s="148" t="s">
        <v>5</v>
      </c>
      <c r="G24" s="148" t="s">
        <v>192</v>
      </c>
      <c r="H24" s="148" t="s">
        <v>7</v>
      </c>
      <c r="I24" s="148" t="s">
        <v>193</v>
      </c>
      <c r="J24" s="148" t="s">
        <v>9</v>
      </c>
      <c r="K24" s="148" t="s">
        <v>194</v>
      </c>
      <c r="L24" s="147" t="s">
        <v>11</v>
      </c>
      <c r="M24" s="148" t="s">
        <v>208</v>
      </c>
      <c r="N24" s="148" t="s">
        <v>195</v>
      </c>
      <c r="O24" s="148" t="s">
        <v>196</v>
      </c>
      <c r="P24" s="147" t="s">
        <v>197</v>
      </c>
      <c r="Q24" s="148" t="s">
        <v>198</v>
      </c>
      <c r="R24" s="148" t="s">
        <v>199</v>
      </c>
      <c r="S24" s="148" t="s">
        <v>17</v>
      </c>
      <c r="T24" s="148" t="s">
        <v>200</v>
      </c>
      <c r="U24" s="149" t="s">
        <v>201</v>
      </c>
      <c r="V24" s="150" t="s">
        <v>202</v>
      </c>
      <c r="W24" s="151" t="s">
        <v>18</v>
      </c>
      <c r="X24" s="151" t="s">
        <v>152</v>
      </c>
      <c r="Y24" s="119" t="s">
        <v>19</v>
      </c>
      <c r="Z24" s="119" t="s">
        <v>203</v>
      </c>
      <c r="AA24" s="119" t="s">
        <v>289</v>
      </c>
      <c r="AE24">
        <v>175</v>
      </c>
      <c r="AF24">
        <v>4</v>
      </c>
      <c r="AG24">
        <v>6.6489399999999996</v>
      </c>
      <c r="AH24" s="187">
        <v>4.4650800000000004</v>
      </c>
      <c r="AL24">
        <v>175</v>
      </c>
      <c r="AM24">
        <v>1</v>
      </c>
      <c r="AS24">
        <v>175</v>
      </c>
      <c r="AT24">
        <v>4</v>
      </c>
      <c r="AU24" s="6">
        <v>11.7233</v>
      </c>
      <c r="AV24" s="187">
        <v>10.113300000000001</v>
      </c>
      <c r="AZ24">
        <v>451</v>
      </c>
      <c r="BA24">
        <v>3</v>
      </c>
      <c r="BB24" s="5">
        <v>17.437799999999999</v>
      </c>
      <c r="BC24" s="190">
        <v>12.13</v>
      </c>
      <c r="BG24">
        <v>275</v>
      </c>
      <c r="BH24">
        <v>1</v>
      </c>
      <c r="BN24">
        <v>175</v>
      </c>
      <c r="BO24">
        <v>7</v>
      </c>
      <c r="BP24" s="5">
        <v>9.0397200000000009</v>
      </c>
      <c r="BQ24" s="187">
        <v>24.414100000000001</v>
      </c>
      <c r="BR24" s="41"/>
    </row>
    <row r="25" spans="1:70" ht="15.6" thickTop="1" thickBot="1" x14ac:dyDescent="0.35">
      <c r="A25" s="146">
        <v>44879</v>
      </c>
      <c r="B25" s="147">
        <v>1</v>
      </c>
      <c r="C25" s="148">
        <v>0</v>
      </c>
      <c r="D25" s="147" t="s">
        <v>98</v>
      </c>
      <c r="E25" s="147" t="s">
        <v>99</v>
      </c>
      <c r="F25" s="148">
        <v>-61</v>
      </c>
      <c r="G25" s="148">
        <v>-75</v>
      </c>
      <c r="H25" s="148">
        <v>-61.042499999999997</v>
      </c>
      <c r="I25" s="148">
        <v>169.161</v>
      </c>
      <c r="J25" s="148">
        <v>13.939399999999999</v>
      </c>
      <c r="K25" s="148">
        <v>35.849400000000003</v>
      </c>
      <c r="L25" s="147">
        <f t="shared" ref="L25:L30" si="6">(K25/I25)*1000</f>
        <v>211.92473442460144</v>
      </c>
      <c r="M25" s="152">
        <v>30.609100000000002</v>
      </c>
      <c r="N25" s="148">
        <v>140.66</v>
      </c>
      <c r="O25" s="148">
        <v>-32.371200000000002</v>
      </c>
      <c r="P25" s="147">
        <f>(O25-14)</f>
        <v>-46.371200000000002</v>
      </c>
      <c r="Q25" s="148">
        <v>140.06</v>
      </c>
      <c r="R25" s="148">
        <v>1.10134</v>
      </c>
      <c r="S25" s="148">
        <v>198.34</v>
      </c>
      <c r="T25" s="148">
        <v>8.8800000000000008</v>
      </c>
      <c r="U25" s="247" t="s">
        <v>178</v>
      </c>
      <c r="V25" s="153">
        <v>75</v>
      </c>
      <c r="W25" s="151">
        <v>-55.6</v>
      </c>
      <c r="X25" s="151">
        <v>215.94800000000001</v>
      </c>
      <c r="Y25" s="154">
        <v>-58.807400000000001</v>
      </c>
      <c r="Z25" s="154">
        <v>42.6</v>
      </c>
      <c r="AA25" s="154">
        <v>26.020900000000001</v>
      </c>
      <c r="AE25">
        <v>200</v>
      </c>
      <c r="AF25">
        <v>5</v>
      </c>
      <c r="AG25">
        <v>6.6524700000000001</v>
      </c>
      <c r="AH25" s="187">
        <v>4.5871599999999999</v>
      </c>
      <c r="AL25">
        <v>200</v>
      </c>
      <c r="AM25">
        <v>2</v>
      </c>
      <c r="AS25">
        <v>200</v>
      </c>
      <c r="AT25">
        <v>5</v>
      </c>
      <c r="AU25" s="6">
        <v>8.4118399999999998</v>
      </c>
      <c r="AV25" s="187">
        <v>48.638100000000001</v>
      </c>
      <c r="AW25" s="6">
        <v>6.8618600000000001</v>
      </c>
      <c r="AZ25">
        <v>501</v>
      </c>
      <c r="BA25">
        <v>3</v>
      </c>
      <c r="BB25" s="5">
        <v>3.9613399999999999</v>
      </c>
      <c r="BC25" s="190">
        <v>16.3399</v>
      </c>
      <c r="BG25">
        <v>301</v>
      </c>
      <c r="BH25">
        <v>1</v>
      </c>
      <c r="BN25">
        <v>201</v>
      </c>
      <c r="BO25">
        <v>7</v>
      </c>
      <c r="BP25" s="5">
        <v>12.897</v>
      </c>
      <c r="BQ25" s="187">
        <v>46.904299999999999</v>
      </c>
      <c r="BR25" s="41">
        <v>1.8817999999999999</v>
      </c>
    </row>
    <row r="26" spans="1:70" ht="15.6" thickTop="1" thickBot="1" x14ac:dyDescent="0.35">
      <c r="A26" s="155">
        <v>44879</v>
      </c>
      <c r="B26" s="156">
        <v>2</v>
      </c>
      <c r="C26" s="156">
        <v>10</v>
      </c>
      <c r="D26" s="157" t="s">
        <v>87</v>
      </c>
      <c r="E26" s="156">
        <v>14</v>
      </c>
      <c r="F26" s="156">
        <v>-70</v>
      </c>
      <c r="G26" s="156">
        <v>-84</v>
      </c>
      <c r="H26" s="156">
        <v>-61.3889</v>
      </c>
      <c r="I26" s="156">
        <v>178.43799999999999</v>
      </c>
      <c r="J26" s="156">
        <v>15.0924</v>
      </c>
      <c r="K26" s="158">
        <v>65.691999999999993</v>
      </c>
      <c r="L26" s="147">
        <f t="shared" si="6"/>
        <v>368.15028189062866</v>
      </c>
      <c r="M26" s="159">
        <v>39.703400000000002</v>
      </c>
      <c r="N26" s="156">
        <v>135.41999999999999</v>
      </c>
      <c r="O26" s="156">
        <v>-46.869500000000002</v>
      </c>
      <c r="P26" s="156">
        <f>Tabelle5[[#This Row],[Threshold]]-14</f>
        <v>-60.869500000000002</v>
      </c>
      <c r="Q26" s="156">
        <v>134.66</v>
      </c>
      <c r="R26" s="156">
        <v>1.2340500000000001</v>
      </c>
      <c r="S26" s="156">
        <v>237.274</v>
      </c>
      <c r="T26" s="156">
        <v>12.64</v>
      </c>
      <c r="U26" s="157" t="s">
        <v>180</v>
      </c>
      <c r="V26" s="160">
        <v>100</v>
      </c>
      <c r="W26" s="151">
        <v>-52.887</v>
      </c>
      <c r="X26" s="151">
        <v>684.83900000000006</v>
      </c>
      <c r="Y26" s="151">
        <v>-54.870600000000003</v>
      </c>
      <c r="Z26" s="151">
        <v>41.31</v>
      </c>
      <c r="AA26" s="6">
        <v>11.494300000000001</v>
      </c>
      <c r="AE26">
        <v>225</v>
      </c>
      <c r="AF26">
        <v>5</v>
      </c>
      <c r="AG26">
        <v>7.9309700000000003</v>
      </c>
      <c r="AH26" s="187">
        <v>6.0284500000000003</v>
      </c>
      <c r="AL26">
        <v>225</v>
      </c>
      <c r="AM26">
        <v>1</v>
      </c>
      <c r="AS26">
        <v>225</v>
      </c>
      <c r="AT26">
        <v>5</v>
      </c>
      <c r="AU26" s="6">
        <v>9.4020299999999999</v>
      </c>
      <c r="AV26" s="187">
        <v>46.382199999999997</v>
      </c>
      <c r="AW26" s="6">
        <v>7.4656799999999999</v>
      </c>
      <c r="AZ26">
        <v>551</v>
      </c>
      <c r="BA26">
        <v>4</v>
      </c>
      <c r="BB26" s="5">
        <v>5.4713599999999998</v>
      </c>
      <c r="BC26" s="190">
        <v>21.815000000000001</v>
      </c>
      <c r="BG26">
        <v>351</v>
      </c>
      <c r="BH26">
        <v>1</v>
      </c>
      <c r="BN26">
        <v>225</v>
      </c>
      <c r="BO26">
        <v>9</v>
      </c>
      <c r="BP26" s="5">
        <v>13.0337</v>
      </c>
      <c r="BQ26" s="187">
        <v>40.518700000000003</v>
      </c>
      <c r="BR26" s="41">
        <v>1.94652</v>
      </c>
    </row>
    <row r="27" spans="1:70" ht="15" thickTop="1" x14ac:dyDescent="0.3">
      <c r="A27" s="161">
        <v>44880</v>
      </c>
      <c r="B27" s="149">
        <v>1</v>
      </c>
      <c r="C27" s="149">
        <v>1</v>
      </c>
      <c r="D27" s="149" t="s">
        <v>90</v>
      </c>
      <c r="E27" s="149">
        <v>16</v>
      </c>
      <c r="F27" s="149">
        <v>-70</v>
      </c>
      <c r="G27" s="149">
        <v>-84</v>
      </c>
      <c r="H27" s="149">
        <v>-61.939900000000002</v>
      </c>
      <c r="I27" s="149">
        <v>335.51600000000002</v>
      </c>
      <c r="J27" s="149">
        <v>32.133600000000001</v>
      </c>
      <c r="K27" s="149">
        <v>58.054000000000002</v>
      </c>
      <c r="L27" s="147">
        <f t="shared" si="6"/>
        <v>173.02900606826498</v>
      </c>
      <c r="M27" s="162">
        <v>33.783000000000001</v>
      </c>
      <c r="N27" s="149">
        <v>143.96</v>
      </c>
      <c r="O27" s="149">
        <v>-40.987299999999998</v>
      </c>
      <c r="P27" s="163">
        <f>Tabelle5[[#This Row],[Threshold]]-14</f>
        <v>-54.987299999999998</v>
      </c>
      <c r="Q27" s="149">
        <v>143.22</v>
      </c>
      <c r="R27" s="149">
        <v>1.3363</v>
      </c>
      <c r="S27" s="149">
        <v>112.152</v>
      </c>
      <c r="T27" s="149">
        <v>11.82</v>
      </c>
      <c r="U27" s="247" t="s">
        <v>178</v>
      </c>
      <c r="V27" s="153">
        <v>50</v>
      </c>
      <c r="W27" s="151">
        <v>-55.114699999999999</v>
      </c>
      <c r="X27" s="151">
        <v>557.69799999999998</v>
      </c>
      <c r="Y27" s="151">
        <v>-55.542000000000002</v>
      </c>
      <c r="Z27" s="151">
        <v>43.58</v>
      </c>
      <c r="AA27" s="6">
        <v>18.520800000000001</v>
      </c>
      <c r="AE27">
        <v>250</v>
      </c>
      <c r="AF27">
        <v>6</v>
      </c>
      <c r="AG27">
        <v>9.5419900000000002</v>
      </c>
      <c r="AH27" s="187">
        <v>7.50075</v>
      </c>
      <c r="AL27">
        <v>250</v>
      </c>
      <c r="AM27">
        <v>2</v>
      </c>
      <c r="AS27">
        <v>250</v>
      </c>
      <c r="AT27">
        <v>6</v>
      </c>
      <c r="AU27" s="6">
        <v>8.9949600000000007</v>
      </c>
      <c r="AV27" s="187">
        <v>45.871600000000001</v>
      </c>
      <c r="AW27" s="6">
        <v>5.6935799999999999</v>
      </c>
      <c r="AZ27">
        <v>602</v>
      </c>
      <c r="BA27">
        <v>4</v>
      </c>
      <c r="BB27" s="5">
        <v>6.9628199999999998</v>
      </c>
      <c r="BC27" s="190">
        <v>20.781400000000001</v>
      </c>
      <c r="BG27">
        <v>401</v>
      </c>
      <c r="BH27">
        <v>1</v>
      </c>
      <c r="BN27">
        <v>250</v>
      </c>
      <c r="BO27">
        <v>9</v>
      </c>
      <c r="BP27" s="5">
        <v>13.0875</v>
      </c>
      <c r="BQ27" s="187">
        <v>32.467500000000001</v>
      </c>
      <c r="BR27" s="41">
        <v>1.2974000000000001</v>
      </c>
    </row>
    <row r="28" spans="1:70" x14ac:dyDescent="0.3">
      <c r="A28" s="155">
        <v>44880</v>
      </c>
      <c r="B28" s="157">
        <v>2</v>
      </c>
      <c r="C28" s="157">
        <v>5</v>
      </c>
      <c r="D28" s="157" t="s">
        <v>90</v>
      </c>
      <c r="E28" s="157">
        <v>21</v>
      </c>
      <c r="F28" s="157">
        <v>-61</v>
      </c>
      <c r="G28" s="157">
        <v>-75</v>
      </c>
      <c r="H28" s="157">
        <v>-60.518799999999999</v>
      </c>
      <c r="I28" s="157">
        <v>141.989</v>
      </c>
      <c r="J28" s="157">
        <v>5.9981900000000001</v>
      </c>
      <c r="K28" s="157">
        <v>32.813299999999998</v>
      </c>
      <c r="L28" s="157">
        <f t="shared" si="6"/>
        <v>231.09747938220565</v>
      </c>
      <c r="M28" s="162">
        <v>33.294699999999999</v>
      </c>
      <c r="N28" s="157">
        <v>139.41999999999999</v>
      </c>
      <c r="O28" s="157">
        <v>-35.604700000000001</v>
      </c>
      <c r="P28" s="156">
        <f>Tabelle5[[#This Row],[Threshold]]-14</f>
        <v>-49.604700000000001</v>
      </c>
      <c r="Q28" s="157">
        <v>138.80000000000001</v>
      </c>
      <c r="R28" s="157">
        <v>1.1539200000000001</v>
      </c>
      <c r="S28" s="157">
        <v>171.661</v>
      </c>
      <c r="T28" s="157">
        <v>7.6800100000000002</v>
      </c>
      <c r="U28" s="157" t="s">
        <v>180</v>
      </c>
      <c r="V28" s="160">
        <v>251</v>
      </c>
      <c r="W28" s="151">
        <v>-48.0625</v>
      </c>
      <c r="X28" s="151">
        <v>295.072</v>
      </c>
      <c r="Y28" s="151">
        <v>-48.1873</v>
      </c>
      <c r="Z28" s="151">
        <v>43.56</v>
      </c>
      <c r="AA28" s="5">
        <v>25.432400000000001</v>
      </c>
      <c r="AE28">
        <v>275</v>
      </c>
      <c r="AF28">
        <v>7</v>
      </c>
      <c r="AG28">
        <v>10.378399999999999</v>
      </c>
      <c r="AH28" s="187">
        <v>12.1183</v>
      </c>
      <c r="AL28">
        <v>275</v>
      </c>
      <c r="AM28">
        <v>2</v>
      </c>
      <c r="AS28">
        <v>275</v>
      </c>
      <c r="AT28">
        <v>6</v>
      </c>
      <c r="AU28" s="6">
        <v>8.3148599999999995</v>
      </c>
      <c r="AV28" s="187">
        <v>53.191499999999998</v>
      </c>
      <c r="AW28" s="6">
        <v>2.7404299999999999</v>
      </c>
      <c r="AZ28">
        <v>651</v>
      </c>
      <c r="BA28">
        <v>4</v>
      </c>
      <c r="BB28" s="5">
        <v>12.95</v>
      </c>
      <c r="BC28" s="190">
        <v>38.402500000000003</v>
      </c>
      <c r="BD28" s="6">
        <v>5.24885</v>
      </c>
      <c r="BG28">
        <v>451</v>
      </c>
      <c r="BH28">
        <v>2</v>
      </c>
      <c r="BN28">
        <v>275</v>
      </c>
      <c r="BO28">
        <v>11</v>
      </c>
      <c r="BP28" s="5">
        <v>15.1457</v>
      </c>
      <c r="BQ28" s="187">
        <v>33.647399999999998</v>
      </c>
      <c r="BR28" s="41">
        <v>1.7240899999999999</v>
      </c>
    </row>
    <row r="29" spans="1:70" x14ac:dyDescent="0.3">
      <c r="A29" s="161">
        <v>44881</v>
      </c>
      <c r="B29" s="149">
        <v>1</v>
      </c>
      <c r="C29" s="149">
        <v>0</v>
      </c>
      <c r="D29" s="149" t="s">
        <v>93</v>
      </c>
      <c r="E29" s="149">
        <v>17</v>
      </c>
      <c r="F29" s="149">
        <v>-63</v>
      </c>
      <c r="G29" s="149">
        <v>-77</v>
      </c>
      <c r="H29" s="149">
        <v>-61.221600000000002</v>
      </c>
      <c r="I29" s="149">
        <v>175.458</v>
      </c>
      <c r="J29" s="149">
        <v>6.8522499999999997</v>
      </c>
      <c r="K29" s="149">
        <v>58.9801</v>
      </c>
      <c r="L29" s="164">
        <f t="shared" si="6"/>
        <v>336.14939187725838</v>
      </c>
      <c r="M29" s="165">
        <v>32.9285</v>
      </c>
      <c r="N29" s="149">
        <v>142.02000000000001</v>
      </c>
      <c r="O29" s="149">
        <v>-44.8996</v>
      </c>
      <c r="P29" s="163">
        <f>Tabelle5[[#This Row],[Threshold]]-14</f>
        <v>-58.8996</v>
      </c>
      <c r="Q29" s="149">
        <v>141.36000000000001</v>
      </c>
      <c r="R29" s="149">
        <v>1.4229400000000001</v>
      </c>
      <c r="S29" s="149">
        <v>178.52799999999999</v>
      </c>
      <c r="T29" s="149">
        <v>10.08</v>
      </c>
      <c r="U29" s="247" t="s">
        <v>178</v>
      </c>
      <c r="V29" s="166">
        <v>175</v>
      </c>
      <c r="W29" s="151">
        <v>-49.438499999999998</v>
      </c>
      <c r="X29" s="151">
        <v>1501.78</v>
      </c>
      <c r="Y29" s="151">
        <v>-49.53</v>
      </c>
      <c r="Z29" s="151">
        <v>44.08</v>
      </c>
      <c r="AA29">
        <v>9.2099229999999999</v>
      </c>
      <c r="AE29">
        <v>300</v>
      </c>
      <c r="AF29">
        <v>8</v>
      </c>
      <c r="AG29">
        <v>13.458</v>
      </c>
      <c r="AH29" s="187">
        <v>14.827999999999999</v>
      </c>
      <c r="AL29">
        <v>300</v>
      </c>
      <c r="AM29">
        <v>3</v>
      </c>
      <c r="AN29" s="6">
        <v>5.7164599999999997</v>
      </c>
      <c r="AO29" s="187">
        <v>7.7160500000000001</v>
      </c>
      <c r="AS29">
        <v>301</v>
      </c>
      <c r="AT29">
        <v>7</v>
      </c>
      <c r="AU29" s="6">
        <v>9.6243700000000008</v>
      </c>
      <c r="AV29" s="187">
        <v>56.561100000000003</v>
      </c>
      <c r="AW29" s="6">
        <v>3.6651600000000002</v>
      </c>
      <c r="AZ29">
        <v>701</v>
      </c>
      <c r="BA29">
        <v>4</v>
      </c>
      <c r="BB29" s="5">
        <v>25.432400000000001</v>
      </c>
      <c r="BC29" s="190">
        <v>34.013599999999997</v>
      </c>
      <c r="BD29" s="6">
        <v>2.5877599999999998</v>
      </c>
      <c r="BG29">
        <v>501</v>
      </c>
      <c r="BH29">
        <v>2</v>
      </c>
      <c r="BN29">
        <v>301</v>
      </c>
      <c r="BO29">
        <v>12</v>
      </c>
      <c r="BP29" s="5">
        <v>17.773599999999998</v>
      </c>
      <c r="BQ29" s="187">
        <v>35.919499999999999</v>
      </c>
      <c r="BR29" s="41">
        <v>1.0502899999999999</v>
      </c>
    </row>
    <row r="30" spans="1:70" ht="15" thickBot="1" x14ac:dyDescent="0.35">
      <c r="A30" s="155">
        <v>44881</v>
      </c>
      <c r="B30" s="157">
        <v>2</v>
      </c>
      <c r="C30" s="157">
        <v>5</v>
      </c>
      <c r="D30" s="157" t="s">
        <v>93</v>
      </c>
      <c r="E30" s="157">
        <v>19</v>
      </c>
      <c r="F30" s="157">
        <v>-66</v>
      </c>
      <c r="G30" s="157">
        <v>-80</v>
      </c>
      <c r="H30" s="157">
        <v>-61.226599999999998</v>
      </c>
      <c r="I30" s="157">
        <v>246.48500000000001</v>
      </c>
      <c r="J30" s="157">
        <v>14.4011</v>
      </c>
      <c r="K30" s="157">
        <v>44.145699999999998</v>
      </c>
      <c r="L30" s="157">
        <f t="shared" si="6"/>
        <v>179.10095949043551</v>
      </c>
      <c r="M30" s="165">
        <v>26.7944</v>
      </c>
      <c r="N30" s="157">
        <v>148.38</v>
      </c>
      <c r="O30" s="157">
        <v>-44.014800000000001</v>
      </c>
      <c r="P30" s="156">
        <f>Tabelle5[[#This Row],[Threshold]]-14</f>
        <v>-58.014800000000001</v>
      </c>
      <c r="Q30" s="157">
        <v>138.47999999999999</v>
      </c>
      <c r="R30" s="157">
        <v>1.1712800000000001</v>
      </c>
      <c r="S30" s="157">
        <v>196.83799999999999</v>
      </c>
      <c r="T30" s="157">
        <v>7.12</v>
      </c>
      <c r="U30" s="157" t="s">
        <v>180</v>
      </c>
      <c r="V30" s="167">
        <v>75</v>
      </c>
      <c r="W30" s="151">
        <v>-49.8352</v>
      </c>
      <c r="X30" s="151">
        <v>517.904</v>
      </c>
      <c r="Y30" s="151">
        <v>-51.330599999999997</v>
      </c>
      <c r="Z30" s="151">
        <v>41.26</v>
      </c>
      <c r="AA30" s="5">
        <v>17.773599999999998</v>
      </c>
      <c r="AE30">
        <v>350</v>
      </c>
      <c r="AF30">
        <v>12</v>
      </c>
      <c r="AG30">
        <v>16.613099999999999</v>
      </c>
      <c r="AH30" s="187">
        <v>114.679</v>
      </c>
      <c r="AI30">
        <v>6.1513999999999998</v>
      </c>
      <c r="AL30">
        <v>350</v>
      </c>
      <c r="AM30">
        <v>3</v>
      </c>
      <c r="AN30" s="6">
        <v>10.107799999999999</v>
      </c>
      <c r="AO30" s="187">
        <v>5.2246600000000001</v>
      </c>
      <c r="AS30">
        <v>351</v>
      </c>
      <c r="AT30">
        <v>6</v>
      </c>
      <c r="AU30" s="6">
        <v>18.520800000000001</v>
      </c>
      <c r="AV30" s="187">
        <v>59.808599999999998</v>
      </c>
      <c r="AW30" s="6">
        <v>4.2559800000000001</v>
      </c>
      <c r="AZ30">
        <v>751</v>
      </c>
      <c r="BA30">
        <v>5</v>
      </c>
      <c r="BB30" s="5">
        <v>6.7385400000000004</v>
      </c>
      <c r="BC30" s="190">
        <v>47.801200000000001</v>
      </c>
      <c r="BD30" s="6">
        <v>2.4187400000000001</v>
      </c>
      <c r="BG30">
        <v>551</v>
      </c>
      <c r="BH30">
        <v>2</v>
      </c>
      <c r="BN30">
        <v>351</v>
      </c>
      <c r="BO30">
        <v>12</v>
      </c>
      <c r="BP30" s="5">
        <v>16.0017</v>
      </c>
      <c r="BQ30" s="187">
        <v>44.563299999999998</v>
      </c>
      <c r="BR30" s="41">
        <v>0.98930499999999999</v>
      </c>
    </row>
    <row r="31" spans="1:70" ht="16.2" thickBot="1" x14ac:dyDescent="0.35">
      <c r="A31" s="321" t="s">
        <v>75</v>
      </c>
      <c r="B31" s="321" t="s">
        <v>61</v>
      </c>
      <c r="C31" s="321" t="s">
        <v>245</v>
      </c>
      <c r="D31" s="321" t="s">
        <v>246</v>
      </c>
      <c r="E31" s="321" t="s">
        <v>247</v>
      </c>
      <c r="F31" s="321" t="s">
        <v>248</v>
      </c>
      <c r="G31" s="321">
        <f t="shared" ref="G31" si="7">F31-14</f>
        <v>-90</v>
      </c>
      <c r="H31" s="321" t="s">
        <v>249</v>
      </c>
      <c r="I31" s="321" t="s">
        <v>250</v>
      </c>
      <c r="J31" s="321" t="s">
        <v>251</v>
      </c>
      <c r="K31" s="321" t="s">
        <v>252</v>
      </c>
      <c r="L31" s="321">
        <f t="shared" ref="L31" si="8">(K31/I31)*1000</f>
        <v>179.69143022436864</v>
      </c>
      <c r="M31" s="321" t="s">
        <v>253</v>
      </c>
      <c r="N31" s="321" t="s">
        <v>254</v>
      </c>
      <c r="O31" s="321" t="s">
        <v>255</v>
      </c>
      <c r="P31" s="322">
        <f t="shared" ref="P31" si="9">O31-14</f>
        <v>-49.377000000000002</v>
      </c>
      <c r="Q31" s="321" t="s">
        <v>256</v>
      </c>
      <c r="R31" s="321" t="s">
        <v>257</v>
      </c>
      <c r="S31" s="321" t="s">
        <v>258</v>
      </c>
      <c r="T31" s="321" t="s">
        <v>259</v>
      </c>
      <c r="U31" s="321"/>
      <c r="V31" s="321" t="s">
        <v>260</v>
      </c>
      <c r="W31" s="324" t="s">
        <v>299</v>
      </c>
      <c r="X31" s="321" t="s">
        <v>261</v>
      </c>
      <c r="Y31" s="321" t="s">
        <v>262</v>
      </c>
      <c r="Z31" s="321" t="s">
        <v>263</v>
      </c>
      <c r="AA31" s="323"/>
      <c r="AE31">
        <v>400</v>
      </c>
      <c r="AF31">
        <v>13</v>
      </c>
      <c r="AG31">
        <v>18.120999999999999</v>
      </c>
      <c r="AH31" s="187">
        <v>57.471299999999999</v>
      </c>
      <c r="AI31">
        <v>3.4298999999999999</v>
      </c>
      <c r="AL31">
        <v>401</v>
      </c>
      <c r="AM31">
        <v>3</v>
      </c>
      <c r="AN31" s="6">
        <v>9.7719900000000006</v>
      </c>
      <c r="AO31" s="187">
        <v>9.0678300000000007</v>
      </c>
      <c r="AS31">
        <v>401</v>
      </c>
      <c r="AT31">
        <v>8</v>
      </c>
      <c r="AU31" s="6">
        <v>15.015000000000001</v>
      </c>
      <c r="AV31" s="187">
        <v>62.972299999999997</v>
      </c>
      <c r="AW31" s="6">
        <v>3.3526500000000001</v>
      </c>
      <c r="AZ31">
        <v>802</v>
      </c>
      <c r="BA31">
        <v>7</v>
      </c>
      <c r="BB31" s="5">
        <v>10.2441</v>
      </c>
      <c r="BC31" s="190">
        <v>27.027000000000001</v>
      </c>
      <c r="BD31" s="6"/>
      <c r="BG31">
        <v>601</v>
      </c>
      <c r="BH31">
        <v>3</v>
      </c>
      <c r="BI31">
        <v>4.0021300000000002</v>
      </c>
      <c r="BJ31" s="187">
        <v>101.626</v>
      </c>
    </row>
    <row r="32" spans="1:70" ht="16.2" thickBot="1" x14ac:dyDescent="0.35">
      <c r="A32" s="177" t="s">
        <v>60</v>
      </c>
      <c r="B32" s="177" t="s">
        <v>61</v>
      </c>
      <c r="C32" s="177">
        <v>1</v>
      </c>
      <c r="D32" s="177">
        <v>20</v>
      </c>
      <c r="E32" s="177">
        <v>15</v>
      </c>
      <c r="F32" s="173">
        <v>-70</v>
      </c>
      <c r="G32" s="173">
        <f>(F32-14)</f>
        <v>-84</v>
      </c>
      <c r="H32" s="173">
        <v>-62.038600000000002</v>
      </c>
      <c r="I32" s="177">
        <v>151.40600000000001</v>
      </c>
      <c r="J32" s="177">
        <v>13.886799999999999</v>
      </c>
      <c r="K32" s="177">
        <v>32.152999999999999</v>
      </c>
      <c r="L32" s="174">
        <f t="shared" ref="L32" si="10">(K32/I32)*1000</f>
        <v>212.36278615114327</v>
      </c>
      <c r="M32" s="177">
        <v>28.1982</v>
      </c>
      <c r="N32" s="177">
        <v>142.22</v>
      </c>
      <c r="O32" s="173">
        <v>-38.491700000000002</v>
      </c>
      <c r="P32" s="254">
        <f t="shared" ref="P32" si="11">(O32-14)</f>
        <v>-52.491700000000002</v>
      </c>
      <c r="Q32" s="177">
        <v>141.84</v>
      </c>
      <c r="R32" s="177">
        <v>0.63531199999999999</v>
      </c>
      <c r="S32" s="177">
        <v>312.04199999999997</v>
      </c>
      <c r="T32" s="177">
        <v>10.64</v>
      </c>
      <c r="U32" s="172" t="s">
        <v>267</v>
      </c>
      <c r="V32" s="172">
        <v>50</v>
      </c>
      <c r="W32" s="326">
        <v>-50.476100000000002</v>
      </c>
      <c r="X32" s="177">
        <v>442.26</v>
      </c>
      <c r="Y32" s="173">
        <v>-51.177999999999997</v>
      </c>
      <c r="Z32" s="177">
        <v>40.82</v>
      </c>
      <c r="AA32" s="283"/>
      <c r="AE32">
        <v>451</v>
      </c>
      <c r="AF32">
        <v>13</v>
      </c>
      <c r="AG32">
        <v>17.293700000000001</v>
      </c>
      <c r="AH32" s="187">
        <v>113.636</v>
      </c>
      <c r="AI32">
        <v>3.2364000000000002</v>
      </c>
      <c r="AL32">
        <v>451</v>
      </c>
      <c r="AM32">
        <v>3</v>
      </c>
      <c r="AN32" s="6">
        <v>9.3937899999999992</v>
      </c>
      <c r="AO32" s="187">
        <v>10.0725</v>
      </c>
      <c r="AZ32">
        <v>852</v>
      </c>
      <c r="BA32">
        <v>6</v>
      </c>
      <c r="BB32" s="5">
        <v>15.1653</v>
      </c>
      <c r="BC32" s="190">
        <v>46.816499999999998</v>
      </c>
      <c r="BD32" s="6">
        <v>1.4456899999999999</v>
      </c>
      <c r="BG32">
        <v>651</v>
      </c>
      <c r="BH32">
        <v>3</v>
      </c>
      <c r="BI32">
        <v>9.2099229999999999</v>
      </c>
      <c r="BJ32" s="187">
        <v>109.17</v>
      </c>
    </row>
    <row r="33" spans="1:64" ht="16.2" thickBot="1" x14ac:dyDescent="0.35">
      <c r="A33" s="172">
        <v>120220</v>
      </c>
      <c r="B33" s="172" t="s">
        <v>58</v>
      </c>
      <c r="C33" s="172">
        <v>10</v>
      </c>
      <c r="D33" s="172">
        <v>28</v>
      </c>
      <c r="E33" s="172">
        <v>13</v>
      </c>
      <c r="F33" s="172">
        <v>-67</v>
      </c>
      <c r="G33" s="172">
        <f>(F33-14)</f>
        <v>-81</v>
      </c>
      <c r="H33" s="172">
        <v>-60.040599999999998</v>
      </c>
      <c r="I33" s="172">
        <v>359.84699999999998</v>
      </c>
      <c r="J33" s="172">
        <v>25.783799999999999</v>
      </c>
      <c r="K33" s="172">
        <v>54.265999999999998</v>
      </c>
      <c r="L33" s="174">
        <f>(K33/I33)*1000</f>
        <v>150.80298015545495</v>
      </c>
      <c r="M33" s="172">
        <v>46.386699999999998</v>
      </c>
      <c r="N33" s="172">
        <v>142.38</v>
      </c>
      <c r="O33" s="172">
        <v>-40.979900000000001</v>
      </c>
      <c r="P33" s="254">
        <f>(O33-14)</f>
        <v>-54.979900000000001</v>
      </c>
      <c r="Q33" s="172">
        <v>141.88</v>
      </c>
      <c r="R33" s="172">
        <v>0.99159799999999998</v>
      </c>
      <c r="S33" s="172">
        <v>354.767</v>
      </c>
      <c r="T33" s="172">
        <v>10.52</v>
      </c>
      <c r="U33" s="172"/>
      <c r="V33" s="172">
        <v>75</v>
      </c>
      <c r="W33" s="325">
        <v>-51.025399999999998</v>
      </c>
      <c r="X33" s="172">
        <v>442.42</v>
      </c>
      <c r="Y33" s="172">
        <v>-52.887</v>
      </c>
      <c r="Z33" s="172">
        <v>40.200000000000003</v>
      </c>
      <c r="AA33" s="284"/>
      <c r="AE33">
        <v>501</v>
      </c>
      <c r="AF33">
        <v>16</v>
      </c>
      <c r="AG33">
        <v>20.831199999999999</v>
      </c>
      <c r="AH33" s="187">
        <v>126.90300000000001</v>
      </c>
      <c r="AI33">
        <v>3.4009999999999998</v>
      </c>
      <c r="AL33">
        <v>501</v>
      </c>
      <c r="AM33">
        <v>3</v>
      </c>
      <c r="AN33" s="6">
        <v>11.494300000000001</v>
      </c>
      <c r="AO33" s="187">
        <v>12.4938</v>
      </c>
      <c r="AZ33">
        <v>902</v>
      </c>
      <c r="BA33">
        <v>7</v>
      </c>
      <c r="BB33" s="5">
        <v>15.9207</v>
      </c>
      <c r="BC33" s="190">
        <v>37.4251</v>
      </c>
      <c r="BD33" s="6">
        <v>1.4925200000000001</v>
      </c>
    </row>
    <row r="34" spans="1:64" ht="16.2" thickBot="1" x14ac:dyDescent="0.35">
      <c r="A34" s="269" t="s">
        <v>57</v>
      </c>
      <c r="B34" s="222" t="s">
        <v>58</v>
      </c>
      <c r="C34" s="222">
        <v>2</v>
      </c>
      <c r="D34" s="222">
        <v>22</v>
      </c>
      <c r="E34" s="222">
        <v>22</v>
      </c>
      <c r="F34" s="223">
        <v>-56</v>
      </c>
      <c r="G34" s="223">
        <f t="shared" ref="G34:G39" si="12">(F34-14)</f>
        <v>-70</v>
      </c>
      <c r="H34" s="223">
        <v>-64.666399999999996</v>
      </c>
      <c r="I34" s="222">
        <v>248.78299999999999</v>
      </c>
      <c r="J34" s="222">
        <v>21.749700000000001</v>
      </c>
      <c r="K34" s="222">
        <v>56.195999999999998</v>
      </c>
      <c r="L34" s="229">
        <f>(K34/I34)*1000</f>
        <v>225.88360137147635</v>
      </c>
      <c r="M34" s="222">
        <v>33.569299999999998</v>
      </c>
      <c r="N34" s="222">
        <v>132.26</v>
      </c>
      <c r="O34" s="223">
        <v>-38.662999999999997</v>
      </c>
      <c r="P34" s="223">
        <f t="shared" ref="P34" si="13">(O34-14)</f>
        <v>-52.662999999999997</v>
      </c>
      <c r="Q34" s="222">
        <v>131.68</v>
      </c>
      <c r="R34" s="222">
        <v>1.0012799999999999</v>
      </c>
      <c r="S34" s="270">
        <v>241.089</v>
      </c>
      <c r="T34" s="270">
        <v>8.2399900000000006</v>
      </c>
      <c r="U34" s="272" t="s">
        <v>59</v>
      </c>
      <c r="V34" s="276">
        <v>200</v>
      </c>
      <c r="W34" s="223"/>
      <c r="X34" s="270"/>
      <c r="Y34" s="271">
        <v>-43.873199999999997</v>
      </c>
      <c r="Z34" s="270">
        <v>145.32</v>
      </c>
      <c r="AA34" s="211"/>
      <c r="AE34">
        <v>551</v>
      </c>
      <c r="AF34">
        <v>17</v>
      </c>
      <c r="AG34" s="73">
        <v>26.020900000000001</v>
      </c>
      <c r="AH34" s="187">
        <v>130.88999999999999</v>
      </c>
      <c r="AI34">
        <v>2.8534000000000002</v>
      </c>
      <c r="AL34">
        <v>554</v>
      </c>
      <c r="AM34">
        <v>4</v>
      </c>
      <c r="AN34" s="6">
        <v>5.8085500000000003</v>
      </c>
      <c r="AO34" s="187">
        <v>19.319900000000001</v>
      </c>
    </row>
    <row r="35" spans="1:64" ht="16.2" thickBot="1" x14ac:dyDescent="0.35">
      <c r="A35" s="222" t="s">
        <v>69</v>
      </c>
      <c r="B35" s="222" t="s">
        <v>61</v>
      </c>
      <c r="C35" s="222">
        <v>1</v>
      </c>
      <c r="D35" s="222">
        <v>26</v>
      </c>
      <c r="E35" s="222">
        <v>22</v>
      </c>
      <c r="F35" s="223">
        <v>-60</v>
      </c>
      <c r="G35" s="223">
        <f t="shared" si="12"/>
        <v>-74</v>
      </c>
      <c r="H35" s="223">
        <v>-62.286200000000001</v>
      </c>
      <c r="I35" s="222">
        <v>350.57299999999998</v>
      </c>
      <c r="J35" s="222">
        <v>42.921700000000001</v>
      </c>
      <c r="K35" s="228">
        <v>29.341999999999999</v>
      </c>
      <c r="L35" s="229">
        <f>K35/I35 *1000</f>
        <v>83.697261340719336</v>
      </c>
      <c r="M35" s="222">
        <v>37.262</v>
      </c>
      <c r="N35" s="222">
        <v>142.58000000000001</v>
      </c>
      <c r="O35" s="223">
        <v>-36.420499999999997</v>
      </c>
      <c r="P35" s="228">
        <f t="shared" ref="P35:P44" si="14">O35-14</f>
        <v>-50.420499999999997</v>
      </c>
      <c r="Q35" s="223">
        <v>141.96</v>
      </c>
      <c r="R35" s="222">
        <v>1.15167</v>
      </c>
      <c r="S35" s="222">
        <v>230.40799999999999</v>
      </c>
      <c r="T35" s="222">
        <v>10.74</v>
      </c>
      <c r="U35" s="269" t="s">
        <v>70</v>
      </c>
      <c r="V35" s="276">
        <v>126</v>
      </c>
      <c r="W35" s="325">
        <v>-53.619399999999999</v>
      </c>
      <c r="X35" s="222">
        <v>524.46</v>
      </c>
      <c r="Y35" s="223">
        <v>-56.2744</v>
      </c>
      <c r="Z35" s="222">
        <v>39.86</v>
      </c>
      <c r="AA35" s="284"/>
      <c r="AE35">
        <v>600</v>
      </c>
      <c r="AF35">
        <v>16</v>
      </c>
      <c r="AG35">
        <v>21.677900000000001</v>
      </c>
      <c r="AH35" s="187">
        <v>134.40899999999999</v>
      </c>
      <c r="AI35">
        <v>2.4355000000000002</v>
      </c>
      <c r="AL35">
        <v>601</v>
      </c>
      <c r="AM35">
        <v>4</v>
      </c>
      <c r="AN35" s="6">
        <v>6.8535399999999997</v>
      </c>
      <c r="AO35" s="187">
        <v>20.920500000000001</v>
      </c>
    </row>
    <row r="36" spans="1:64" ht="16.2" thickBot="1" x14ac:dyDescent="0.35">
      <c r="A36" s="222"/>
      <c r="B36" s="222" t="s">
        <v>58</v>
      </c>
      <c r="C36" s="222">
        <v>28</v>
      </c>
      <c r="D36" s="222">
        <v>26</v>
      </c>
      <c r="E36" s="222">
        <v>18</v>
      </c>
      <c r="F36" s="223">
        <v>-68</v>
      </c>
      <c r="G36" s="223">
        <f t="shared" si="12"/>
        <v>-82</v>
      </c>
      <c r="H36" s="223">
        <v>-60.747799999999998</v>
      </c>
      <c r="I36" s="222">
        <v>321.62599999999998</v>
      </c>
      <c r="J36" s="222">
        <v>35.653799999999997</v>
      </c>
      <c r="K36" s="222">
        <v>59.645000000000003</v>
      </c>
      <c r="L36" s="229">
        <f>K36/I36 *1000</f>
        <v>185.44831574561761</v>
      </c>
      <c r="M36" s="222">
        <v>43.029800000000002</v>
      </c>
      <c r="N36" s="222">
        <v>137.68</v>
      </c>
      <c r="O36" s="223">
        <v>-39.788499999999999</v>
      </c>
      <c r="P36" s="228">
        <f t="shared" si="14"/>
        <v>-53.788499999999999</v>
      </c>
      <c r="Q36" s="222">
        <v>137.13999999999999</v>
      </c>
      <c r="R36" s="222">
        <v>0.97542499999999999</v>
      </c>
      <c r="S36" s="222">
        <v>313.56799999999998</v>
      </c>
      <c r="T36" s="222">
        <v>5.8</v>
      </c>
      <c r="U36" s="269"/>
      <c r="V36" s="276">
        <v>50</v>
      </c>
      <c r="W36" s="325">
        <v>-51.086399999999998</v>
      </c>
      <c r="X36" s="222">
        <v>750.58</v>
      </c>
      <c r="Y36" s="223">
        <v>-52.032499999999999</v>
      </c>
      <c r="Z36" s="222">
        <v>39.58</v>
      </c>
      <c r="AE36">
        <v>651</v>
      </c>
      <c r="AF36">
        <v>16</v>
      </c>
      <c r="AG36">
        <v>22.346399999999999</v>
      </c>
      <c r="AH36" s="187">
        <v>132.27500000000001</v>
      </c>
      <c r="AI36">
        <v>2.1217000000000001</v>
      </c>
    </row>
    <row r="37" spans="1:64" ht="16.2" thickBot="1" x14ac:dyDescent="0.35">
      <c r="A37" s="269" t="s">
        <v>71</v>
      </c>
      <c r="B37" s="228" t="s">
        <v>72</v>
      </c>
      <c r="C37" s="228">
        <v>6</v>
      </c>
      <c r="D37" s="228">
        <v>24</v>
      </c>
      <c r="E37" s="228">
        <v>14</v>
      </c>
      <c r="F37" s="228">
        <v>-64</v>
      </c>
      <c r="G37" s="228">
        <f t="shared" si="12"/>
        <v>-78</v>
      </c>
      <c r="H37" s="228">
        <v>-61.6096</v>
      </c>
      <c r="I37" s="228">
        <v>132.518</v>
      </c>
      <c r="J37" s="228">
        <v>31.4938</v>
      </c>
      <c r="K37" s="228">
        <v>43.765000000000001</v>
      </c>
      <c r="L37" s="229">
        <f>K37/I37 *1000</f>
        <v>330.25702168761978</v>
      </c>
      <c r="M37" s="228">
        <v>38.940399999999997</v>
      </c>
      <c r="N37" s="228">
        <v>139.34</v>
      </c>
      <c r="O37" s="228">
        <v>-41.633600000000001</v>
      </c>
      <c r="P37" s="228">
        <f t="shared" si="14"/>
        <v>-55.633600000000001</v>
      </c>
      <c r="Q37" s="228">
        <v>138.69999999999999</v>
      </c>
      <c r="R37" s="228">
        <v>1.07159</v>
      </c>
      <c r="S37" s="228">
        <v>254.822</v>
      </c>
      <c r="T37" s="228">
        <v>7.48</v>
      </c>
      <c r="U37" s="228"/>
      <c r="V37" s="276">
        <v>100</v>
      </c>
      <c r="W37" s="325">
        <v>-49.163800000000002</v>
      </c>
      <c r="X37" s="228">
        <v>498.44</v>
      </c>
      <c r="Y37" s="228">
        <v>-52.337600000000002</v>
      </c>
      <c r="Z37" s="228">
        <v>39.9</v>
      </c>
    </row>
    <row r="38" spans="1:64" ht="16.2" thickBot="1" x14ac:dyDescent="0.35">
      <c r="A38" s="269" t="s">
        <v>73</v>
      </c>
      <c r="B38" s="228" t="s">
        <v>61</v>
      </c>
      <c r="C38" s="228">
        <v>1</v>
      </c>
      <c r="D38" s="228">
        <v>25</v>
      </c>
      <c r="E38" s="228">
        <v>15</v>
      </c>
      <c r="F38" s="228">
        <v>-70</v>
      </c>
      <c r="G38" s="228">
        <f t="shared" si="12"/>
        <v>-84</v>
      </c>
      <c r="H38" s="228">
        <v>-60.682400000000001</v>
      </c>
      <c r="I38" s="228">
        <v>186.678</v>
      </c>
      <c r="J38" s="228">
        <v>9.4396199999999997</v>
      </c>
      <c r="K38" s="228">
        <v>44.616599999999998</v>
      </c>
      <c r="L38" s="229">
        <f>K38/I38 *1000</f>
        <v>239.00298910423297</v>
      </c>
      <c r="M38" s="228">
        <v>47.637900000000002</v>
      </c>
      <c r="N38" s="228">
        <v>141.72</v>
      </c>
      <c r="O38" s="228">
        <v>-38.1419</v>
      </c>
      <c r="P38" s="228">
        <f t="shared" si="14"/>
        <v>-52.1419</v>
      </c>
      <c r="Q38" s="228">
        <v>141.18</v>
      </c>
      <c r="R38" s="228">
        <v>0.90145900000000001</v>
      </c>
      <c r="S38" s="228">
        <v>340.27100000000002</v>
      </c>
      <c r="T38" s="228">
        <v>9.84</v>
      </c>
      <c r="U38" s="228"/>
      <c r="V38" s="276">
        <v>75</v>
      </c>
      <c r="W38" s="325">
        <v>-46.905500000000004</v>
      </c>
      <c r="X38" s="228">
        <v>665.6</v>
      </c>
      <c r="Y38" s="228">
        <v>-51.879899999999999</v>
      </c>
      <c r="Z38" s="228">
        <v>39.799999999999997</v>
      </c>
    </row>
    <row r="39" spans="1:64" ht="16.2" thickBot="1" x14ac:dyDescent="0.35">
      <c r="A39" s="269" t="s">
        <v>74</v>
      </c>
      <c r="B39" s="228" t="s">
        <v>61</v>
      </c>
      <c r="C39" s="228">
        <v>0</v>
      </c>
      <c r="D39" s="228">
        <v>26</v>
      </c>
      <c r="E39" s="228">
        <v>16</v>
      </c>
      <c r="F39" s="228">
        <v>-70</v>
      </c>
      <c r="G39" s="228">
        <f t="shared" si="12"/>
        <v>-84</v>
      </c>
      <c r="H39" s="228">
        <v>-59.8962</v>
      </c>
      <c r="I39" s="228">
        <v>191.59399999999999</v>
      </c>
      <c r="J39" s="228">
        <v>16.127199999999998</v>
      </c>
      <c r="K39" s="228">
        <v>59.194000000000003</v>
      </c>
      <c r="L39" s="229">
        <f>K39/I39 *1000</f>
        <v>308.95539526289974</v>
      </c>
      <c r="M39" s="228">
        <v>49.438499999999998</v>
      </c>
      <c r="N39" s="228">
        <v>142.30000000000001</v>
      </c>
      <c r="O39" s="228">
        <v>-35.130200000000002</v>
      </c>
      <c r="P39" s="228">
        <f t="shared" si="14"/>
        <v>-49.130200000000002</v>
      </c>
      <c r="Q39" s="228">
        <v>141.86000000000001</v>
      </c>
      <c r="R39" s="228">
        <v>0.91188999999999998</v>
      </c>
      <c r="S39" s="228">
        <v>373.077</v>
      </c>
      <c r="T39" s="228">
        <v>10.48</v>
      </c>
      <c r="U39" s="228" t="s">
        <v>68</v>
      </c>
      <c r="V39" s="276">
        <v>25</v>
      </c>
      <c r="W39" s="325">
        <v>-46.905500000000004</v>
      </c>
      <c r="X39" s="228">
        <v>665.6</v>
      </c>
      <c r="Y39" s="228">
        <v>-49.011200000000002</v>
      </c>
      <c r="Z39" s="228">
        <v>38.979999999999997</v>
      </c>
      <c r="AD39" t="s">
        <v>171</v>
      </c>
    </row>
    <row r="40" spans="1:64" ht="16.2" thickBot="1" x14ac:dyDescent="0.35">
      <c r="A40" s="228">
        <v>230121</v>
      </c>
      <c r="B40" s="228" t="s">
        <v>58</v>
      </c>
      <c r="C40" s="228">
        <v>13</v>
      </c>
      <c r="D40" s="228">
        <v>27</v>
      </c>
      <c r="E40" s="228">
        <v>18</v>
      </c>
      <c r="F40" s="228">
        <v>-77</v>
      </c>
      <c r="G40" s="228">
        <f t="shared" ref="G40:G45" si="15">F40-14</f>
        <v>-91</v>
      </c>
      <c r="H40" s="228">
        <v>-61.102699999999999</v>
      </c>
      <c r="I40" s="228">
        <v>342.92700000000002</v>
      </c>
      <c r="J40" s="228">
        <v>35.593400000000003</v>
      </c>
      <c r="K40" s="228">
        <v>46.872</v>
      </c>
      <c r="L40" s="228">
        <f t="shared" ref="L40:L45" si="16">(K40/I40)*1000</f>
        <v>136.68215101173135</v>
      </c>
      <c r="M40" s="228">
        <v>27.282699999999998</v>
      </c>
      <c r="N40" s="228">
        <v>147.13999999999999</v>
      </c>
      <c r="O40" s="228">
        <v>-43.380499999999998</v>
      </c>
      <c r="P40" s="228">
        <f t="shared" si="14"/>
        <v>-57.380499999999998</v>
      </c>
      <c r="Q40" s="228">
        <v>146.46</v>
      </c>
      <c r="R40" s="228">
        <v>1.1623000000000001</v>
      </c>
      <c r="S40" s="228">
        <v>205.994</v>
      </c>
      <c r="T40" s="228">
        <v>14.98</v>
      </c>
      <c r="U40" s="228" t="s">
        <v>76</v>
      </c>
      <c r="V40" s="276">
        <v>125</v>
      </c>
      <c r="W40" s="325">
        <v>-53.802500000000002</v>
      </c>
      <c r="X40" s="228">
        <v>229.59</v>
      </c>
      <c r="Y40" s="228">
        <v>-54.5349</v>
      </c>
      <c r="Z40" s="228">
        <v>40.42</v>
      </c>
    </row>
    <row r="41" spans="1:64" ht="16.8" thickTop="1" thickBot="1" x14ac:dyDescent="0.35">
      <c r="A41" s="228"/>
      <c r="B41" s="228" t="s">
        <v>72</v>
      </c>
      <c r="C41" s="228">
        <v>26</v>
      </c>
      <c r="D41" s="228">
        <v>27</v>
      </c>
      <c r="E41" s="228">
        <v>17</v>
      </c>
      <c r="F41" s="228">
        <v>-74</v>
      </c>
      <c r="G41" s="228">
        <f t="shared" si="15"/>
        <v>-88</v>
      </c>
      <c r="H41" s="228">
        <v>-59.7119</v>
      </c>
      <c r="I41" s="228">
        <v>171.68199999999999</v>
      </c>
      <c r="J41" s="228">
        <v>36.395400000000002</v>
      </c>
      <c r="K41" s="228">
        <v>53.220999999999997</v>
      </c>
      <c r="L41" s="228">
        <f t="shared" si="16"/>
        <v>309.99755361657014</v>
      </c>
      <c r="M41" s="228">
        <v>19.195599999999999</v>
      </c>
      <c r="N41" s="228">
        <v>133.47999999999999</v>
      </c>
      <c r="O41" s="228">
        <v>-40.334499999999998</v>
      </c>
      <c r="P41" s="228">
        <f t="shared" si="14"/>
        <v>-54.334499999999998</v>
      </c>
      <c r="Q41" s="228">
        <v>132.69999999999999</v>
      </c>
      <c r="R41" s="228">
        <v>1.27969</v>
      </c>
      <c r="S41" s="228">
        <v>141.14400000000001</v>
      </c>
      <c r="T41" s="228">
        <v>5.56</v>
      </c>
      <c r="U41" s="228"/>
      <c r="V41" s="276">
        <v>50</v>
      </c>
      <c r="W41" s="325">
        <v>-50.628700000000002</v>
      </c>
      <c r="X41" s="228">
        <v>968.46</v>
      </c>
      <c r="Y41" s="228">
        <v>-53.131100000000004</v>
      </c>
      <c r="Z41" s="228">
        <v>40.200000000000003</v>
      </c>
      <c r="AE41" s="192" t="s">
        <v>216</v>
      </c>
      <c r="AF41" s="191"/>
      <c r="AI41" s="192" t="s">
        <v>217</v>
      </c>
      <c r="AJ41" s="191"/>
      <c r="AM41" s="192" t="s">
        <v>218</v>
      </c>
      <c r="AN41" s="191"/>
      <c r="AQ41" s="192" t="s">
        <v>219</v>
      </c>
      <c r="AR41" s="191"/>
      <c r="AU41" s="192" t="s">
        <v>164</v>
      </c>
      <c r="AV41" s="191"/>
      <c r="AY41" s="192" t="s">
        <v>165</v>
      </c>
      <c r="AZ41" s="191"/>
      <c r="BB41" s="191"/>
      <c r="BC41" s="193" t="s">
        <v>153</v>
      </c>
      <c r="BD41" s="191"/>
      <c r="BF41" s="191"/>
      <c r="BG41" s="192" t="s">
        <v>154</v>
      </c>
      <c r="BH41" s="191"/>
      <c r="BK41" s="192" t="s">
        <v>220</v>
      </c>
    </row>
    <row r="42" spans="1:64" ht="16.2" thickBot="1" x14ac:dyDescent="0.35">
      <c r="A42" s="273" t="s">
        <v>77</v>
      </c>
      <c r="B42" s="273" t="s">
        <v>61</v>
      </c>
      <c r="C42" s="273">
        <v>0</v>
      </c>
      <c r="D42" s="273">
        <v>29</v>
      </c>
      <c r="E42" s="273">
        <v>21</v>
      </c>
      <c r="F42" s="273">
        <v>-72</v>
      </c>
      <c r="G42" s="273">
        <f t="shared" si="15"/>
        <v>-86</v>
      </c>
      <c r="H42" s="273">
        <v>-63.268799999999999</v>
      </c>
      <c r="I42" s="273">
        <v>191.46799999999999</v>
      </c>
      <c r="J42" s="273">
        <v>8.6814599999999995</v>
      </c>
      <c r="K42" s="273">
        <v>40.877000000000002</v>
      </c>
      <c r="L42" s="273">
        <f t="shared" si="16"/>
        <v>213.49259406271545</v>
      </c>
      <c r="M42" s="273">
        <v>31.921399999999998</v>
      </c>
      <c r="N42" s="273">
        <v>141.08000000000001</v>
      </c>
      <c r="O42" s="273">
        <v>-40.2149</v>
      </c>
      <c r="P42" s="273">
        <f t="shared" si="14"/>
        <v>-54.2149</v>
      </c>
      <c r="Q42" s="273">
        <v>140.44</v>
      </c>
      <c r="R42" s="273">
        <v>1.09606</v>
      </c>
      <c r="S42" s="273">
        <v>221.25200000000001</v>
      </c>
      <c r="T42" s="273">
        <v>9.08</v>
      </c>
      <c r="U42" s="80" t="s">
        <v>78</v>
      </c>
      <c r="V42" s="276">
        <v>75</v>
      </c>
      <c r="W42" s="325">
        <v>-41.870100000000001</v>
      </c>
      <c r="X42" s="274">
        <v>916.55</v>
      </c>
      <c r="Y42" s="273">
        <v>-46.6614</v>
      </c>
      <c r="Z42" s="273">
        <v>40.200000000000003</v>
      </c>
      <c r="AD42" s="191" t="s">
        <v>38</v>
      </c>
      <c r="AE42" s="191" t="s">
        <v>214</v>
      </c>
      <c r="AF42" s="191" t="s">
        <v>215</v>
      </c>
      <c r="AH42" s="191" t="s">
        <v>38</v>
      </c>
      <c r="AI42" s="191" t="s">
        <v>214</v>
      </c>
      <c r="AJ42" s="191" t="s">
        <v>215</v>
      </c>
      <c r="AL42" s="191" t="s">
        <v>38</v>
      </c>
      <c r="AM42" s="191" t="s">
        <v>214</v>
      </c>
      <c r="AN42" s="191" t="s">
        <v>215</v>
      </c>
      <c r="AP42" s="191" t="s">
        <v>38</v>
      </c>
      <c r="AQ42" s="191" t="s">
        <v>214</v>
      </c>
      <c r="AR42" s="191" t="s">
        <v>215</v>
      </c>
      <c r="AT42" s="191" t="s">
        <v>38</v>
      </c>
      <c r="AU42" s="191" t="s">
        <v>214</v>
      </c>
      <c r="AV42" s="191" t="s">
        <v>215</v>
      </c>
      <c r="AX42" s="191" t="s">
        <v>38</v>
      </c>
      <c r="AY42" s="191" t="s">
        <v>214</v>
      </c>
      <c r="AZ42" s="191" t="s">
        <v>215</v>
      </c>
      <c r="BB42" s="191" t="s">
        <v>38</v>
      </c>
      <c r="BC42" s="191" t="s">
        <v>214</v>
      </c>
      <c r="BD42" s="191" t="s">
        <v>215</v>
      </c>
      <c r="BF42" s="191" t="s">
        <v>38</v>
      </c>
      <c r="BG42" s="191" t="s">
        <v>214</v>
      </c>
      <c r="BH42" s="191" t="s">
        <v>215</v>
      </c>
      <c r="BJ42" s="191" t="s">
        <v>38</v>
      </c>
      <c r="BK42" s="191" t="s">
        <v>214</v>
      </c>
      <c r="BL42" s="191" t="s">
        <v>215</v>
      </c>
    </row>
    <row r="43" spans="1:64" ht="16.2" thickBot="1" x14ac:dyDescent="0.35">
      <c r="A43" s="228" t="s">
        <v>79</v>
      </c>
      <c r="B43" s="228" t="s">
        <v>61</v>
      </c>
      <c r="C43" s="228">
        <v>0</v>
      </c>
      <c r="D43" s="228">
        <v>25</v>
      </c>
      <c r="E43" s="228">
        <v>18</v>
      </c>
      <c r="F43" s="228">
        <v>-70</v>
      </c>
      <c r="G43" s="228">
        <f t="shared" si="15"/>
        <v>-84</v>
      </c>
      <c r="H43" s="228">
        <v>-61.848799999999997</v>
      </c>
      <c r="I43" s="228">
        <v>313.14100000000002</v>
      </c>
      <c r="J43" s="228">
        <v>18.3536</v>
      </c>
      <c r="K43" s="228">
        <v>63.05</v>
      </c>
      <c r="L43" s="273">
        <f t="shared" si="16"/>
        <v>201.3469970396722</v>
      </c>
      <c r="M43" s="228">
        <v>21.392800000000001</v>
      </c>
      <c r="N43" s="228">
        <v>142.80000000000001</v>
      </c>
      <c r="O43" s="228">
        <v>-40.138300000000001</v>
      </c>
      <c r="P43" s="273">
        <f t="shared" si="14"/>
        <v>-54.138300000000001</v>
      </c>
      <c r="Q43" s="228">
        <v>142.08000000000001</v>
      </c>
      <c r="R43" s="228">
        <v>1.2779799999999999</v>
      </c>
      <c r="S43" s="228">
        <v>165.55799999999999</v>
      </c>
      <c r="T43" s="228">
        <v>10.76</v>
      </c>
      <c r="U43" s="228"/>
      <c r="V43" s="276">
        <v>75</v>
      </c>
      <c r="W43" s="325">
        <v>-52.581800000000001</v>
      </c>
      <c r="X43" s="228">
        <v>796.34</v>
      </c>
      <c r="Y43" s="228">
        <v>-51.940899999999999</v>
      </c>
      <c r="Z43" s="228">
        <v>40.44</v>
      </c>
      <c r="AD43" s="191">
        <v>2</v>
      </c>
      <c r="AE43" s="191"/>
      <c r="AF43" s="191"/>
      <c r="AH43" s="191">
        <v>12</v>
      </c>
      <c r="AI43" s="191"/>
      <c r="AJ43" s="191"/>
      <c r="AL43" s="191">
        <v>3</v>
      </c>
      <c r="AM43" s="191"/>
      <c r="AN43" s="191"/>
      <c r="AP43" s="191">
        <v>21</v>
      </c>
      <c r="AQ43" s="191"/>
      <c r="AR43" s="191">
        <f t="shared" ref="AR43:AR66" si="17">(AQ43*1000)/800</f>
        <v>0</v>
      </c>
      <c r="AT43" s="191">
        <v>1</v>
      </c>
      <c r="AU43" s="191"/>
      <c r="AV43" s="191"/>
      <c r="AX43" s="191">
        <v>1</v>
      </c>
      <c r="AY43" s="191"/>
      <c r="AZ43" s="191"/>
      <c r="BB43" s="191">
        <v>1</v>
      </c>
      <c r="BC43" s="191"/>
      <c r="BD43" s="191">
        <f>(BC43*1000)/800</f>
        <v>0</v>
      </c>
      <c r="BF43" s="191">
        <v>1</v>
      </c>
      <c r="BG43" s="191"/>
      <c r="BH43" s="191"/>
      <c r="BJ43" s="191">
        <v>10</v>
      </c>
      <c r="BK43" s="191"/>
      <c r="BL43" s="191"/>
    </row>
    <row r="44" spans="1:64" ht="16.2" thickBot="1" x14ac:dyDescent="0.35">
      <c r="A44" s="228" t="s">
        <v>80</v>
      </c>
      <c r="B44" s="228" t="s">
        <v>58</v>
      </c>
      <c r="C44" s="228">
        <v>16</v>
      </c>
      <c r="D44" s="228">
        <v>27</v>
      </c>
      <c r="E44" s="228">
        <v>18</v>
      </c>
      <c r="F44" s="228">
        <v>-70</v>
      </c>
      <c r="G44" s="228">
        <f t="shared" si="15"/>
        <v>-84</v>
      </c>
      <c r="H44" s="228">
        <v>-62.949800000000003</v>
      </c>
      <c r="I44" s="228">
        <v>189.89500000000001</v>
      </c>
      <c r="J44" s="228">
        <v>21.144200000000001</v>
      </c>
      <c r="K44" s="228">
        <v>61.250999999999998</v>
      </c>
      <c r="L44" s="273">
        <f t="shared" si="16"/>
        <v>322.5519365965402</v>
      </c>
      <c r="M44" s="228">
        <v>30.761700000000001</v>
      </c>
      <c r="N44" s="228">
        <v>140.84</v>
      </c>
      <c r="O44" s="228">
        <v>-33.8429</v>
      </c>
      <c r="P44" s="228">
        <f t="shared" si="14"/>
        <v>-47.8429</v>
      </c>
      <c r="Q44" s="228">
        <v>140.16</v>
      </c>
      <c r="R44" s="228">
        <v>1.06647</v>
      </c>
      <c r="S44" s="228">
        <v>196.07499999999999</v>
      </c>
      <c r="T44" s="228">
        <v>8.8000000000000007</v>
      </c>
      <c r="U44" s="269" t="s">
        <v>70</v>
      </c>
      <c r="V44" s="276">
        <v>275</v>
      </c>
      <c r="W44" s="325">
        <v>-51.3</v>
      </c>
      <c r="X44" s="228">
        <v>938.22</v>
      </c>
      <c r="Y44" s="228">
        <v>-52.368200000000002</v>
      </c>
      <c r="Z44" s="228">
        <v>1.02207</v>
      </c>
      <c r="AD44" s="191">
        <v>25</v>
      </c>
      <c r="AE44" s="191">
        <v>0</v>
      </c>
      <c r="AF44" s="191"/>
      <c r="AH44" s="191">
        <v>25</v>
      </c>
      <c r="AI44" s="191">
        <v>0</v>
      </c>
      <c r="AJ44" s="191"/>
      <c r="AL44" s="191">
        <v>25</v>
      </c>
      <c r="AM44" s="191">
        <v>0</v>
      </c>
      <c r="AN44" s="191"/>
      <c r="AP44" s="191">
        <v>25</v>
      </c>
      <c r="AQ44" s="191">
        <v>0</v>
      </c>
      <c r="AR44" s="191">
        <f t="shared" si="17"/>
        <v>0</v>
      </c>
      <c r="AT44" s="191">
        <v>25</v>
      </c>
      <c r="AU44" s="191">
        <v>0</v>
      </c>
      <c r="AV44" s="191"/>
      <c r="AX44" s="191">
        <v>26</v>
      </c>
      <c r="AY44" s="191">
        <v>0</v>
      </c>
      <c r="AZ44" s="191"/>
      <c r="BB44" s="191">
        <v>25</v>
      </c>
      <c r="BC44" s="191">
        <v>0</v>
      </c>
      <c r="BD44" s="191">
        <f>(BC44*1000)/800</f>
        <v>0</v>
      </c>
      <c r="BF44" s="191">
        <v>25</v>
      </c>
      <c r="BG44" s="191">
        <v>0</v>
      </c>
      <c r="BH44" s="191"/>
      <c r="BJ44" s="191">
        <v>25</v>
      </c>
      <c r="BK44" s="191">
        <v>0</v>
      </c>
      <c r="BL44" s="191"/>
    </row>
    <row r="45" spans="1:64" ht="16.2" thickBot="1" x14ac:dyDescent="0.35">
      <c r="A45" s="268" t="s">
        <v>81</v>
      </c>
      <c r="B45" s="228" t="s">
        <v>61</v>
      </c>
      <c r="C45" s="228">
        <v>1</v>
      </c>
      <c r="D45" s="228">
        <v>24</v>
      </c>
      <c r="E45" s="228">
        <v>14</v>
      </c>
      <c r="F45" s="228">
        <v>-70</v>
      </c>
      <c r="G45" s="228">
        <f t="shared" si="15"/>
        <v>-84</v>
      </c>
      <c r="H45" s="269">
        <v>-62.414900000000003</v>
      </c>
      <c r="I45" s="269">
        <v>482.54599999999999</v>
      </c>
      <c r="J45" s="269">
        <v>33.146099999999997</v>
      </c>
      <c r="K45" s="269">
        <v>71.563999999999993</v>
      </c>
      <c r="L45" s="228">
        <f t="shared" si="16"/>
        <v>148.30503205911975</v>
      </c>
      <c r="M45" s="269">
        <v>24.658200000000001</v>
      </c>
      <c r="N45" s="269">
        <v>142.91999999999999</v>
      </c>
      <c r="O45" s="269">
        <v>-37.1083</v>
      </c>
      <c r="P45" s="228">
        <f>O45-14</f>
        <v>-51.1083</v>
      </c>
      <c r="Q45" s="269">
        <v>142.18</v>
      </c>
      <c r="R45" s="269">
        <v>1.28403</v>
      </c>
      <c r="S45" s="269">
        <v>170.898</v>
      </c>
      <c r="T45" s="228">
        <v>11.04</v>
      </c>
      <c r="U45" s="269"/>
      <c r="V45" s="276">
        <v>51</v>
      </c>
      <c r="X45" s="269"/>
      <c r="Y45" s="269"/>
      <c r="Z45" s="269"/>
      <c r="AD45" s="191">
        <v>50</v>
      </c>
      <c r="AE45" s="191">
        <v>0</v>
      </c>
      <c r="AF45" s="191"/>
      <c r="AH45" s="191">
        <v>50</v>
      </c>
      <c r="AI45" s="191">
        <v>0</v>
      </c>
      <c r="AJ45" s="191"/>
      <c r="AL45" s="191">
        <v>50</v>
      </c>
      <c r="AM45" s="191">
        <v>2</v>
      </c>
      <c r="AN45" s="191"/>
      <c r="AP45" s="191">
        <v>50</v>
      </c>
      <c r="AQ45" s="191">
        <v>3</v>
      </c>
      <c r="AR45" s="191">
        <f t="shared" si="17"/>
        <v>3.75</v>
      </c>
      <c r="AT45" s="191">
        <v>50</v>
      </c>
      <c r="AU45" s="191">
        <v>2</v>
      </c>
      <c r="AV45" s="191"/>
      <c r="AX45" s="191">
        <v>50</v>
      </c>
      <c r="AY45" s="191">
        <v>0</v>
      </c>
      <c r="AZ45" s="191"/>
      <c r="BB45" s="191">
        <v>50</v>
      </c>
      <c r="BC45" s="191">
        <v>4</v>
      </c>
      <c r="BD45" s="191">
        <v>6.8634199999999996</v>
      </c>
      <c r="BF45" s="191">
        <v>50</v>
      </c>
      <c r="BG45" s="191">
        <v>0</v>
      </c>
      <c r="BH45" s="191"/>
      <c r="BJ45" s="191">
        <v>50</v>
      </c>
      <c r="BK45" s="191">
        <v>0</v>
      </c>
      <c r="BL45" s="191"/>
    </row>
    <row r="46" spans="1:64" ht="16.2" thickBot="1" x14ac:dyDescent="0.35">
      <c r="A46" s="268" t="s">
        <v>82</v>
      </c>
      <c r="B46" s="268" t="s">
        <v>58</v>
      </c>
      <c r="C46" s="276">
        <v>4</v>
      </c>
      <c r="D46" s="276">
        <v>25</v>
      </c>
      <c r="E46" s="276">
        <v>13</v>
      </c>
      <c r="F46" s="276">
        <v>-76</v>
      </c>
      <c r="G46" s="276">
        <v>-90</v>
      </c>
      <c r="H46" s="276">
        <v>-62.931699999999999</v>
      </c>
      <c r="I46" s="276">
        <v>349.47199999999998</v>
      </c>
      <c r="J46" s="276">
        <v>18.0075</v>
      </c>
      <c r="K46" s="276">
        <v>52.139000000000003</v>
      </c>
      <c r="L46" s="276">
        <v>149.19364069224432</v>
      </c>
      <c r="M46" s="276">
        <v>41.747999999999998</v>
      </c>
      <c r="N46" s="276">
        <v>143.97999999999999</v>
      </c>
      <c r="O46" s="276">
        <v>-35.274500000000003</v>
      </c>
      <c r="P46" s="276">
        <v>-49.274500000000003</v>
      </c>
      <c r="Q46" s="276">
        <v>143.26</v>
      </c>
      <c r="R46" s="276">
        <v>1.3095000000000001</v>
      </c>
      <c r="S46" s="276">
        <v>222.77799999999999</v>
      </c>
      <c r="T46" s="276">
        <v>11.4</v>
      </c>
      <c r="U46" s="276"/>
      <c r="V46" s="276">
        <v>75</v>
      </c>
      <c r="X46" s="276"/>
      <c r="Y46" s="276"/>
      <c r="Z46" s="276"/>
      <c r="AD46" s="191">
        <v>75</v>
      </c>
      <c r="AE46" s="191">
        <v>0</v>
      </c>
      <c r="AF46" s="191"/>
      <c r="AH46" s="191">
        <v>76</v>
      </c>
      <c r="AI46" s="191">
        <v>0</v>
      </c>
      <c r="AJ46" s="191"/>
      <c r="AL46" s="191">
        <v>75</v>
      </c>
      <c r="AM46" s="191">
        <v>3</v>
      </c>
      <c r="AN46" s="191">
        <v>8.8610600000000002</v>
      </c>
      <c r="AP46" s="191">
        <v>75</v>
      </c>
      <c r="AQ46" s="191">
        <v>4</v>
      </c>
      <c r="AR46" s="191">
        <f t="shared" si="17"/>
        <v>5</v>
      </c>
      <c r="AT46" s="191">
        <v>75</v>
      </c>
      <c r="AU46" s="191">
        <v>4</v>
      </c>
      <c r="AV46" s="191">
        <v>7.2590000000000003</v>
      </c>
      <c r="AX46" s="191">
        <v>76</v>
      </c>
      <c r="AY46" s="191">
        <v>0</v>
      </c>
      <c r="AZ46" s="191"/>
      <c r="BB46" s="191">
        <v>100</v>
      </c>
      <c r="BC46" s="191">
        <v>6</v>
      </c>
      <c r="BD46" s="191">
        <v>9.6537500000000005</v>
      </c>
      <c r="BF46" s="191">
        <v>75</v>
      </c>
      <c r="BG46" s="191">
        <v>0</v>
      </c>
      <c r="BH46" s="191"/>
      <c r="BJ46" s="191">
        <v>75</v>
      </c>
      <c r="BK46" s="191">
        <v>1</v>
      </c>
      <c r="BL46" s="191"/>
    </row>
    <row r="47" spans="1:64" ht="16.2" thickBot="1" x14ac:dyDescent="0.35">
      <c r="A47" s="299">
        <v>44805</v>
      </c>
      <c r="B47" s="300">
        <v>1</v>
      </c>
      <c r="C47" s="301">
        <v>1</v>
      </c>
      <c r="D47" s="302" t="s">
        <v>23</v>
      </c>
      <c r="E47" s="303">
        <v>21</v>
      </c>
      <c r="F47" s="300">
        <v>-55</v>
      </c>
      <c r="G47" s="304">
        <v>-69</v>
      </c>
      <c r="H47" s="304">
        <v>-61.880200000000002</v>
      </c>
      <c r="I47" s="305">
        <v>148.178</v>
      </c>
      <c r="J47" s="306">
        <v>39.100499999999997</v>
      </c>
      <c r="K47" s="306">
        <v>44.563000000000002</v>
      </c>
      <c r="L47" s="307">
        <f>(K47/I47)*1000</f>
        <v>300.73965096033152</v>
      </c>
      <c r="M47" s="304">
        <v>32.195999999999998</v>
      </c>
      <c r="N47" s="304">
        <v>120.1</v>
      </c>
      <c r="O47" s="306">
        <v>-49.1023</v>
      </c>
      <c r="P47" s="308">
        <f>O47-14</f>
        <v>-63.1023</v>
      </c>
      <c r="Q47" s="309">
        <v>119.24</v>
      </c>
      <c r="R47" s="304">
        <v>1.3846799999999999</v>
      </c>
      <c r="S47" s="304">
        <v>193.024</v>
      </c>
      <c r="T47" s="309">
        <v>13.88</v>
      </c>
      <c r="U47" s="304" t="s">
        <v>209</v>
      </c>
      <c r="V47" s="309">
        <v>100</v>
      </c>
      <c r="AD47" s="191">
        <v>100</v>
      </c>
      <c r="AE47" s="191">
        <v>1</v>
      </c>
      <c r="AF47" s="191"/>
      <c r="AH47" s="191">
        <v>101</v>
      </c>
      <c r="AI47" s="191">
        <v>1</v>
      </c>
      <c r="AJ47" s="191"/>
      <c r="AL47" s="191">
        <v>100</v>
      </c>
      <c r="AM47" s="191">
        <v>4</v>
      </c>
      <c r="AN47" s="191">
        <v>17.2117</v>
      </c>
      <c r="AP47" s="191">
        <v>100</v>
      </c>
      <c r="AQ47" s="191">
        <v>5</v>
      </c>
      <c r="AR47" s="191">
        <f t="shared" si="17"/>
        <v>6.25</v>
      </c>
      <c r="AT47" s="191">
        <v>100</v>
      </c>
      <c r="AU47" s="191">
        <v>5</v>
      </c>
      <c r="AV47" s="191">
        <v>7.5093100000000002</v>
      </c>
      <c r="AX47" s="191">
        <v>100</v>
      </c>
      <c r="AY47" s="191">
        <v>2</v>
      </c>
      <c r="AZ47" s="191"/>
      <c r="BB47" s="191">
        <v>150</v>
      </c>
      <c r="BC47" s="191">
        <v>6</v>
      </c>
      <c r="BD47" s="191">
        <v>8.8773199999999992</v>
      </c>
      <c r="BF47" s="191">
        <v>100</v>
      </c>
      <c r="BG47" s="191">
        <v>1</v>
      </c>
      <c r="BH47" s="191"/>
      <c r="BJ47" s="191">
        <v>100</v>
      </c>
      <c r="BK47" s="191">
        <v>1</v>
      </c>
      <c r="BL47" s="191"/>
    </row>
    <row r="48" spans="1:64" ht="16.2" thickBot="1" x14ac:dyDescent="0.35">
      <c r="A48" s="310">
        <v>44806</v>
      </c>
      <c r="B48" s="300">
        <v>1</v>
      </c>
      <c r="C48" s="302">
        <v>0</v>
      </c>
      <c r="D48" s="300" t="s">
        <v>42</v>
      </c>
      <c r="E48" s="300">
        <v>23</v>
      </c>
      <c r="F48" s="311">
        <v>-66</v>
      </c>
      <c r="G48" s="300">
        <v>-80</v>
      </c>
      <c r="H48" s="300">
        <v>-57.473399999999998</v>
      </c>
      <c r="I48" s="312">
        <v>278.48500000000001</v>
      </c>
      <c r="J48" s="300">
        <v>71.097399999999993</v>
      </c>
      <c r="K48" s="300">
        <v>61.104999999999997</v>
      </c>
      <c r="L48" s="300">
        <f>(K48/I48)*1000</f>
        <v>219.41935831373323</v>
      </c>
      <c r="M48" s="300">
        <v>26.946999999999999</v>
      </c>
      <c r="N48" s="300">
        <v>127.18</v>
      </c>
      <c r="O48" s="300">
        <v>-33.380699999999997</v>
      </c>
      <c r="P48" s="308">
        <f t="shared" ref="P48:P49" si="18">O48-14</f>
        <v>-47.380699999999997</v>
      </c>
      <c r="Q48" s="302">
        <v>126.52</v>
      </c>
      <c r="R48" s="300">
        <v>1.14147</v>
      </c>
      <c r="S48" s="300">
        <v>167.84700000000001</v>
      </c>
      <c r="T48" s="302">
        <v>6.3</v>
      </c>
      <c r="U48" s="300" t="s">
        <v>178</v>
      </c>
      <c r="V48" s="300">
        <v>100</v>
      </c>
      <c r="AD48" s="191">
        <v>125</v>
      </c>
      <c r="AE48" s="191">
        <v>2</v>
      </c>
      <c r="AF48" s="191"/>
      <c r="AH48" s="191">
        <v>126</v>
      </c>
      <c r="AI48" s="191">
        <v>2</v>
      </c>
      <c r="AJ48" s="191"/>
      <c r="AL48" s="191">
        <v>125</v>
      </c>
      <c r="AM48" s="191">
        <v>5</v>
      </c>
      <c r="AN48" s="191">
        <v>7.2606900000000003</v>
      </c>
      <c r="AP48" s="191">
        <v>125</v>
      </c>
      <c r="AQ48" s="191">
        <v>6</v>
      </c>
      <c r="AR48" s="191">
        <f t="shared" si="17"/>
        <v>7.5</v>
      </c>
      <c r="AT48" s="191">
        <v>125</v>
      </c>
      <c r="AU48" s="191">
        <v>6</v>
      </c>
      <c r="AV48" s="191">
        <v>9.7320399999999996</v>
      </c>
      <c r="AX48" s="191">
        <v>126</v>
      </c>
      <c r="AY48" s="191">
        <v>3</v>
      </c>
      <c r="AZ48" s="191">
        <v>6.9605600000000001</v>
      </c>
      <c r="BB48" s="191">
        <v>201</v>
      </c>
      <c r="BC48" s="191">
        <v>8</v>
      </c>
      <c r="BD48" s="191">
        <v>11.7806</v>
      </c>
      <c r="BF48" s="191">
        <v>125</v>
      </c>
      <c r="BG48" s="191">
        <v>3</v>
      </c>
      <c r="BH48" s="191">
        <v>4.9475600000000002</v>
      </c>
      <c r="BJ48" s="191">
        <v>126</v>
      </c>
      <c r="BK48" s="191">
        <v>0</v>
      </c>
      <c r="BL48" s="191"/>
    </row>
    <row r="49" spans="1:64" ht="16.2" thickBot="1" x14ac:dyDescent="0.35">
      <c r="A49" s="313">
        <v>44806</v>
      </c>
      <c r="B49" s="314">
        <v>2</v>
      </c>
      <c r="C49" s="315">
        <v>6</v>
      </c>
      <c r="D49" s="316" t="s">
        <v>42</v>
      </c>
      <c r="E49" s="300">
        <v>20</v>
      </c>
      <c r="F49" s="317">
        <v>-56</v>
      </c>
      <c r="G49" s="314">
        <v>-70</v>
      </c>
      <c r="H49" s="316">
        <v>-60.668300000000002</v>
      </c>
      <c r="I49" s="314">
        <v>188.73099999999999</v>
      </c>
      <c r="J49" s="314">
        <v>15.434699999999999</v>
      </c>
      <c r="K49" s="314">
        <v>44.054000000000002</v>
      </c>
      <c r="L49" s="314">
        <f>(K49/I49)*1000</f>
        <v>233.42217229813863</v>
      </c>
      <c r="M49" s="314">
        <v>24.9939</v>
      </c>
      <c r="N49" s="300">
        <v>121.76</v>
      </c>
      <c r="O49" s="318">
        <v>-27.8401</v>
      </c>
      <c r="P49" s="308">
        <f t="shared" si="18"/>
        <v>-41.8401</v>
      </c>
      <c r="Q49" s="317">
        <v>121.2</v>
      </c>
      <c r="R49" s="314">
        <v>0.92190799999999995</v>
      </c>
      <c r="S49" s="314">
        <v>172.42400000000001</v>
      </c>
      <c r="T49" s="319">
        <v>5.56</v>
      </c>
      <c r="U49" s="320" t="s">
        <v>209</v>
      </c>
      <c r="V49" s="320">
        <v>376</v>
      </c>
      <c r="AD49" s="191">
        <v>151</v>
      </c>
      <c r="AE49" s="191">
        <v>2</v>
      </c>
      <c r="AF49" s="191"/>
      <c r="AH49" s="191">
        <v>151</v>
      </c>
      <c r="AI49" s="191">
        <v>3</v>
      </c>
      <c r="AJ49" s="191">
        <v>8.6038800000000002</v>
      </c>
      <c r="AL49" s="191">
        <v>150</v>
      </c>
      <c r="AM49" s="191">
        <v>5</v>
      </c>
      <c r="AN49" s="191">
        <v>22.994900000000001</v>
      </c>
      <c r="AP49" s="191">
        <v>150</v>
      </c>
      <c r="AQ49" s="191">
        <v>8</v>
      </c>
      <c r="AR49" s="191">
        <f t="shared" si="17"/>
        <v>10</v>
      </c>
      <c r="AT49" s="191">
        <v>147</v>
      </c>
      <c r="AU49" s="191">
        <v>7</v>
      </c>
      <c r="AV49" s="191">
        <v>9.3253799999999991</v>
      </c>
      <c r="AX49" s="191">
        <v>151</v>
      </c>
      <c r="AY49" s="191">
        <v>4</v>
      </c>
      <c r="AZ49" s="191">
        <v>7.5878300000000003</v>
      </c>
      <c r="BB49" s="191">
        <v>299</v>
      </c>
      <c r="BC49" s="191">
        <v>10</v>
      </c>
      <c r="BD49" s="191">
        <v>14.009499999999999</v>
      </c>
      <c r="BF49" s="191">
        <v>150</v>
      </c>
      <c r="BG49" s="191">
        <v>3</v>
      </c>
      <c r="BH49" s="191">
        <v>10.6701</v>
      </c>
      <c r="BJ49" s="191">
        <v>151</v>
      </c>
      <c r="BK49" s="191">
        <v>1</v>
      </c>
      <c r="BL49" s="191"/>
    </row>
    <row r="50" spans="1:64" ht="15.6" x14ac:dyDescent="0.3">
      <c r="H50">
        <f>AVERAGE(H25:H49)</f>
        <v>-61.398191666666683</v>
      </c>
      <c r="I50">
        <f>AVERAGE(I25:I49,I31:I33)</f>
        <v>244.53269230769229</v>
      </c>
      <c r="J50">
        <f t="shared" ref="J50:Z50" si="19">AVERAGE(J25:J49,J31:J33)</f>
        <v>23.926854615384624</v>
      </c>
      <c r="K50">
        <f t="shared" si="19"/>
        <v>49.99335</v>
      </c>
      <c r="L50">
        <f t="shared" si="19"/>
        <v>221.19863990566751</v>
      </c>
      <c r="M50">
        <f t="shared" si="19"/>
        <v>33.740696153846159</v>
      </c>
      <c r="N50">
        <f t="shared" si="19"/>
        <v>139.08538461538461</v>
      </c>
      <c r="O50">
        <f t="shared" si="19"/>
        <v>-39.003269230769234</v>
      </c>
      <c r="P50">
        <f t="shared" si="19"/>
        <v>-52.744250000000001</v>
      </c>
      <c r="Q50">
        <f t="shared" si="19"/>
        <v>138.1069230769231</v>
      </c>
      <c r="R50">
        <f t="shared" si="19"/>
        <v>1.1004250769230768</v>
      </c>
      <c r="S50">
        <f t="shared" si="19"/>
        <v>232.25538461538463</v>
      </c>
      <c r="T50">
        <f t="shared" si="19"/>
        <v>9.6338461538461555</v>
      </c>
      <c r="U50" t="e">
        <f t="shared" si="19"/>
        <v>#DIV/0!</v>
      </c>
      <c r="V50">
        <f t="shared" si="19"/>
        <v>109.76923076923077</v>
      </c>
      <c r="W50">
        <f t="shared" si="19"/>
        <v>-50.590229999999991</v>
      </c>
      <c r="X50">
        <f t="shared" si="19"/>
        <v>624.82204999999999</v>
      </c>
      <c r="Y50">
        <f t="shared" si="19"/>
        <v>-51.925866666666664</v>
      </c>
      <c r="Z50">
        <f t="shared" si="19"/>
        <v>44.007241428571426</v>
      </c>
      <c r="AD50" s="191">
        <v>176</v>
      </c>
      <c r="AE50" s="191">
        <v>2</v>
      </c>
      <c r="AF50" s="191"/>
      <c r="AH50" s="191">
        <v>176</v>
      </c>
      <c r="AI50" s="191">
        <v>4</v>
      </c>
      <c r="AJ50" s="191">
        <v>7.6231099999999996</v>
      </c>
      <c r="AL50" s="191">
        <v>176</v>
      </c>
      <c r="AM50" s="191">
        <v>6</v>
      </c>
      <c r="AN50" s="191">
        <v>22.374700000000001</v>
      </c>
      <c r="AP50" s="191">
        <v>175</v>
      </c>
      <c r="AQ50" s="191">
        <v>8</v>
      </c>
      <c r="AR50" s="191">
        <f t="shared" si="17"/>
        <v>10</v>
      </c>
      <c r="AT50" s="191">
        <v>175</v>
      </c>
      <c r="AU50" s="191">
        <v>7</v>
      </c>
      <c r="AV50" s="191">
        <v>16.3125</v>
      </c>
      <c r="AX50" s="191">
        <v>176</v>
      </c>
      <c r="AY50" s="191">
        <v>4</v>
      </c>
      <c r="AZ50" s="191">
        <v>8.4666800000000002</v>
      </c>
      <c r="BB50" s="191">
        <v>400</v>
      </c>
      <c r="BC50" s="191">
        <v>12</v>
      </c>
      <c r="BD50" s="191">
        <v>17.979099999999999</v>
      </c>
      <c r="BF50" s="191">
        <v>175</v>
      </c>
      <c r="BG50" s="191">
        <v>5</v>
      </c>
      <c r="BH50" s="191">
        <v>7.1135900000000003</v>
      </c>
      <c r="BJ50" s="191">
        <v>176</v>
      </c>
      <c r="BK50" s="191">
        <v>1</v>
      </c>
      <c r="BL50" s="191"/>
    </row>
    <row r="51" spans="1:64" ht="15.6" x14ac:dyDescent="0.3">
      <c r="AD51" s="191">
        <v>201</v>
      </c>
      <c r="AE51" s="191">
        <v>2</v>
      </c>
      <c r="AF51" s="191"/>
      <c r="AH51" s="191">
        <v>201</v>
      </c>
      <c r="AI51" s="191">
        <v>5</v>
      </c>
      <c r="AJ51" s="191">
        <v>9.9222099999999998</v>
      </c>
      <c r="AL51" s="191">
        <v>201</v>
      </c>
      <c r="AM51" s="191">
        <v>6</v>
      </c>
      <c r="AN51" s="191">
        <v>34.176299999999998</v>
      </c>
      <c r="AP51" s="191">
        <v>200</v>
      </c>
      <c r="AQ51" s="191">
        <v>11</v>
      </c>
      <c r="AR51" s="191">
        <f t="shared" si="17"/>
        <v>13.75</v>
      </c>
      <c r="AT51" s="191">
        <v>200</v>
      </c>
      <c r="AU51" s="191">
        <v>9</v>
      </c>
      <c r="AV51" s="191">
        <v>11.713900000000001</v>
      </c>
      <c r="AX51" s="191">
        <v>201</v>
      </c>
      <c r="AY51" s="191">
        <v>6</v>
      </c>
      <c r="AZ51" s="191">
        <v>13.66</v>
      </c>
      <c r="BB51" s="191">
        <v>501</v>
      </c>
      <c r="BC51" s="191">
        <v>12</v>
      </c>
      <c r="BD51" s="191">
        <v>20.080300000000001</v>
      </c>
      <c r="BF51" s="191">
        <v>200</v>
      </c>
      <c r="BG51" s="191">
        <v>7</v>
      </c>
      <c r="BH51" s="191">
        <v>9.9195100000000007</v>
      </c>
      <c r="BJ51" s="191">
        <v>201</v>
      </c>
      <c r="BK51" s="191">
        <v>0</v>
      </c>
      <c r="BL51" s="191"/>
    </row>
    <row r="52" spans="1:64" ht="15.6" x14ac:dyDescent="0.3">
      <c r="I52">
        <f>STDEV(I25:I49)</f>
        <v>92.825318896619279</v>
      </c>
      <c r="AD52" s="191">
        <v>225</v>
      </c>
      <c r="AE52" s="191">
        <v>3</v>
      </c>
      <c r="AF52" s="191">
        <v>9.5920199999999998</v>
      </c>
      <c r="AH52" s="191">
        <v>226</v>
      </c>
      <c r="AI52" s="191">
        <v>6</v>
      </c>
      <c r="AJ52" s="191">
        <v>9.9979999999999993</v>
      </c>
      <c r="AL52" s="191">
        <v>226</v>
      </c>
      <c r="AM52" s="191">
        <v>7</v>
      </c>
      <c r="AN52" s="191">
        <v>34.674100000000003</v>
      </c>
      <c r="AP52" s="191">
        <v>250</v>
      </c>
      <c r="AQ52" s="191">
        <v>23</v>
      </c>
      <c r="AR52" s="191">
        <f t="shared" si="17"/>
        <v>28.75</v>
      </c>
      <c r="AT52" s="191">
        <v>225</v>
      </c>
      <c r="AU52" s="191">
        <v>9</v>
      </c>
      <c r="AV52" s="191">
        <v>13.599299999999999</v>
      </c>
      <c r="AX52" s="191">
        <v>226</v>
      </c>
      <c r="AY52" s="191">
        <v>6</v>
      </c>
      <c r="AZ52" s="191">
        <v>9.9357500000000005</v>
      </c>
      <c r="BF52" s="191">
        <v>227</v>
      </c>
      <c r="BG52" s="191">
        <v>7</v>
      </c>
      <c r="BH52" s="191">
        <v>10.0448</v>
      </c>
      <c r="BJ52" s="191">
        <v>226</v>
      </c>
      <c r="BK52" s="191">
        <v>0</v>
      </c>
      <c r="BL52" s="191"/>
    </row>
    <row r="53" spans="1:64" ht="15.6" x14ac:dyDescent="0.3">
      <c r="AD53" s="191">
        <v>251</v>
      </c>
      <c r="AE53" s="191">
        <v>3</v>
      </c>
      <c r="AF53" s="191">
        <v>5.3052299999999999</v>
      </c>
      <c r="AH53" s="191">
        <v>251</v>
      </c>
      <c r="AI53" s="191">
        <v>6</v>
      </c>
      <c r="AJ53" s="191">
        <v>11.2773</v>
      </c>
      <c r="AL53" s="191">
        <v>251</v>
      </c>
      <c r="AM53" s="191">
        <v>7</v>
      </c>
      <c r="AN53" s="191">
        <v>37.553699999999999</v>
      </c>
      <c r="AP53" s="191">
        <v>276</v>
      </c>
      <c r="AQ53" s="191">
        <v>18</v>
      </c>
      <c r="AR53" s="191">
        <f t="shared" si="17"/>
        <v>22.5</v>
      </c>
      <c r="AT53" s="191">
        <v>250</v>
      </c>
      <c r="AU53" s="191">
        <v>9</v>
      </c>
      <c r="AV53" s="191">
        <v>16.124400000000001</v>
      </c>
      <c r="AX53" s="191">
        <v>250</v>
      </c>
      <c r="AY53" s="191">
        <v>7</v>
      </c>
      <c r="AZ53" s="191">
        <v>11.724500000000001</v>
      </c>
      <c r="BF53" s="191">
        <v>251</v>
      </c>
      <c r="BG53" s="191">
        <v>9</v>
      </c>
      <c r="BH53" s="191">
        <v>13.702</v>
      </c>
      <c r="BJ53" s="191">
        <v>251</v>
      </c>
      <c r="BK53" s="191">
        <v>0</v>
      </c>
      <c r="BL53" s="191"/>
    </row>
    <row r="54" spans="1:64" ht="16.2" thickBot="1" x14ac:dyDescent="0.35">
      <c r="B54" s="73" t="s">
        <v>207</v>
      </c>
      <c r="AD54" s="191">
        <v>275</v>
      </c>
      <c r="AE54" s="191">
        <v>4</v>
      </c>
      <c r="AF54" s="191">
        <v>7.9916900000000002</v>
      </c>
      <c r="AH54" s="191">
        <v>276</v>
      </c>
      <c r="AI54" s="191">
        <v>8</v>
      </c>
      <c r="AJ54" s="191">
        <v>12.516400000000001</v>
      </c>
      <c r="AL54" s="191">
        <v>276</v>
      </c>
      <c r="AM54" s="191">
        <v>8</v>
      </c>
      <c r="AN54" s="191">
        <v>37.850099999999998</v>
      </c>
      <c r="AP54" s="191">
        <v>301</v>
      </c>
      <c r="AQ54" s="191">
        <v>14</v>
      </c>
      <c r="AR54" s="191">
        <f t="shared" si="17"/>
        <v>17.5</v>
      </c>
      <c r="AT54" s="191">
        <v>275</v>
      </c>
      <c r="AU54" s="191">
        <v>10</v>
      </c>
      <c r="AV54" s="191">
        <v>12.9239</v>
      </c>
      <c r="AX54" s="191">
        <v>275</v>
      </c>
      <c r="AY54" s="191">
        <v>7</v>
      </c>
      <c r="AZ54" s="191">
        <v>26.689</v>
      </c>
      <c r="BF54" s="191">
        <v>276</v>
      </c>
      <c r="BG54" s="191">
        <v>11</v>
      </c>
      <c r="BH54" s="191">
        <v>16.066800000000001</v>
      </c>
      <c r="BJ54" s="191">
        <v>276</v>
      </c>
      <c r="BK54" s="191">
        <v>1</v>
      </c>
      <c r="BL54" s="191"/>
    </row>
    <row r="55" spans="1:64" ht="16.2" thickBot="1" x14ac:dyDescent="0.35">
      <c r="B55" s="168" t="s">
        <v>0</v>
      </c>
      <c r="C55" s="168" t="s">
        <v>1</v>
      </c>
      <c r="D55" s="168" t="s">
        <v>2</v>
      </c>
      <c r="E55" s="168" t="s">
        <v>3</v>
      </c>
      <c r="F55" s="168" t="s">
        <v>4</v>
      </c>
      <c r="G55" s="168" t="s">
        <v>5</v>
      </c>
      <c r="H55" s="168" t="s">
        <v>6</v>
      </c>
      <c r="I55" s="168" t="s">
        <v>7</v>
      </c>
      <c r="J55" s="168" t="s">
        <v>8</v>
      </c>
      <c r="K55" s="168" t="s">
        <v>9</v>
      </c>
      <c r="L55" s="168" t="s">
        <v>10</v>
      </c>
      <c r="M55" s="168" t="s">
        <v>11</v>
      </c>
      <c r="N55" s="168" t="s">
        <v>208</v>
      </c>
      <c r="O55" s="168" t="s">
        <v>13</v>
      </c>
      <c r="P55" s="168" t="s">
        <v>14</v>
      </c>
      <c r="Q55" s="168" t="s">
        <v>52</v>
      </c>
      <c r="R55" s="168" t="s">
        <v>15</v>
      </c>
      <c r="S55" s="168" t="s">
        <v>16</v>
      </c>
      <c r="T55" s="169" t="s">
        <v>17</v>
      </c>
      <c r="U55" s="169" t="s">
        <v>21</v>
      </c>
      <c r="V55" s="168" t="s">
        <v>22</v>
      </c>
      <c r="W55" s="168" t="s">
        <v>56</v>
      </c>
      <c r="X55" s="327" t="s">
        <v>300</v>
      </c>
      <c r="Y55" s="169" t="s">
        <v>152</v>
      </c>
      <c r="Z55" s="169" t="s">
        <v>19</v>
      </c>
      <c r="AA55" s="169" t="s">
        <v>20</v>
      </c>
      <c r="AB55" s="252" t="s">
        <v>54</v>
      </c>
      <c r="AC55" s="168" t="s">
        <v>55</v>
      </c>
      <c r="AD55" s="191">
        <v>300</v>
      </c>
      <c r="AE55" s="191">
        <v>4</v>
      </c>
      <c r="AF55" s="191">
        <v>5.22248</v>
      </c>
      <c r="AH55" s="191">
        <v>300</v>
      </c>
      <c r="AI55" s="191">
        <v>9</v>
      </c>
      <c r="AJ55" s="191">
        <v>13.42</v>
      </c>
      <c r="AL55" s="191">
        <v>301</v>
      </c>
      <c r="AM55" s="191">
        <v>8</v>
      </c>
      <c r="AN55" s="191">
        <v>43.02</v>
      </c>
      <c r="AP55" s="191">
        <v>351</v>
      </c>
      <c r="AQ55" s="191">
        <v>16</v>
      </c>
      <c r="AR55" s="191">
        <f t="shared" si="17"/>
        <v>20</v>
      </c>
      <c r="AT55" s="191">
        <v>300</v>
      </c>
      <c r="AU55" s="191">
        <v>10</v>
      </c>
      <c r="AV55" s="191">
        <v>14.6173</v>
      </c>
      <c r="AX55" s="191">
        <v>301</v>
      </c>
      <c r="AY55" s="191">
        <v>8</v>
      </c>
      <c r="AZ55" s="191">
        <v>21.159500000000001</v>
      </c>
      <c r="BF55" s="191">
        <v>301</v>
      </c>
      <c r="BG55" s="191">
        <v>14</v>
      </c>
      <c r="BH55" s="191">
        <v>17.957000000000001</v>
      </c>
      <c r="BJ55" s="191">
        <v>301</v>
      </c>
      <c r="BK55" s="191">
        <v>0</v>
      </c>
      <c r="BL55" s="191"/>
    </row>
    <row r="56" spans="1:64" ht="16.2" thickBot="1" x14ac:dyDescent="0.35">
      <c r="B56" s="170" t="s">
        <v>161</v>
      </c>
      <c r="C56" s="171" t="s">
        <v>61</v>
      </c>
      <c r="D56" s="172">
        <v>1</v>
      </c>
      <c r="E56" s="172">
        <v>27</v>
      </c>
      <c r="F56" s="172">
        <v>13</v>
      </c>
      <c r="G56" s="172">
        <v>-58</v>
      </c>
      <c r="H56" s="173">
        <f t="shared" ref="H56:H60" si="20">G56-14</f>
        <v>-72</v>
      </c>
      <c r="I56" s="172">
        <v>-61.194499999999998</v>
      </c>
      <c r="J56" s="172">
        <v>264.12200000000001</v>
      </c>
      <c r="K56" s="172">
        <v>52.908999999999999</v>
      </c>
      <c r="L56" s="172">
        <v>51.133000000000003</v>
      </c>
      <c r="M56" s="174">
        <f t="shared" ref="M56:M60" si="21">(L56/J56)*1000</f>
        <v>193.59614117718326</v>
      </c>
      <c r="N56" s="172">
        <v>44.921900000000001</v>
      </c>
      <c r="O56" s="172">
        <v>141.6</v>
      </c>
      <c r="P56" s="172">
        <v>-42.435699999999997</v>
      </c>
      <c r="Q56" s="173">
        <f t="shared" ref="Q56:Q60" si="22">(P56-14)</f>
        <v>-56.435699999999997</v>
      </c>
      <c r="R56" s="172">
        <v>141.1</v>
      </c>
      <c r="S56" s="172">
        <v>0.96806800000000004</v>
      </c>
      <c r="T56" s="172">
        <v>359.34399999999999</v>
      </c>
      <c r="U56" s="172">
        <v>11.92</v>
      </c>
      <c r="V56" s="172"/>
      <c r="W56" s="175">
        <v>100</v>
      </c>
      <c r="X56" s="328">
        <v>-49.377400000000002</v>
      </c>
      <c r="Y56" s="172">
        <v>663.11</v>
      </c>
      <c r="Z56" s="172">
        <v>-49.8352</v>
      </c>
      <c r="AA56" s="172">
        <v>39.799999999999997</v>
      </c>
      <c r="AB56" s="250">
        <v>2.5</v>
      </c>
      <c r="AC56" s="175">
        <v>4.1399999999999997</v>
      </c>
      <c r="AD56" s="191">
        <v>351</v>
      </c>
      <c r="AE56" s="191">
        <v>4</v>
      </c>
      <c r="AF56" s="191">
        <v>18.076599999999999</v>
      </c>
      <c r="AH56" s="191">
        <v>350</v>
      </c>
      <c r="AI56" s="191">
        <v>10</v>
      </c>
      <c r="AJ56" s="191">
        <v>15.0403</v>
      </c>
      <c r="AL56" s="191">
        <v>351</v>
      </c>
      <c r="AM56" s="191">
        <v>10</v>
      </c>
      <c r="AN56" s="191">
        <v>14.884499999999999</v>
      </c>
      <c r="AP56" s="191">
        <v>401</v>
      </c>
      <c r="AQ56" s="191">
        <v>17</v>
      </c>
      <c r="AR56" s="191">
        <f t="shared" si="17"/>
        <v>21.25</v>
      </c>
      <c r="AT56" s="191">
        <v>351</v>
      </c>
      <c r="AU56" s="191">
        <v>11</v>
      </c>
      <c r="AV56" s="191">
        <v>17.702000000000002</v>
      </c>
      <c r="AX56" s="191">
        <v>351</v>
      </c>
      <c r="AY56" s="191">
        <v>8</v>
      </c>
      <c r="AZ56" s="191">
        <v>10.2712</v>
      </c>
      <c r="BF56" s="191">
        <v>351</v>
      </c>
      <c r="BG56" s="191">
        <v>15</v>
      </c>
      <c r="BH56" s="191">
        <v>19.420999999999999</v>
      </c>
      <c r="BJ56" s="191">
        <v>351</v>
      </c>
      <c r="BK56" s="191">
        <v>1</v>
      </c>
      <c r="BL56" s="191"/>
    </row>
    <row r="57" spans="1:64" ht="16.2" thickBot="1" x14ac:dyDescent="0.35">
      <c r="B57" s="171" t="s">
        <v>158</v>
      </c>
      <c r="C57" s="221" t="s">
        <v>61</v>
      </c>
      <c r="D57" s="222">
        <v>0</v>
      </c>
      <c r="E57" s="222">
        <v>21</v>
      </c>
      <c r="F57" s="222">
        <v>26</v>
      </c>
      <c r="G57" s="223">
        <v>-56</v>
      </c>
      <c r="H57" s="223">
        <f t="shared" si="20"/>
        <v>-70</v>
      </c>
      <c r="I57" s="223">
        <v>-61.936700000000002</v>
      </c>
      <c r="J57" s="222">
        <v>197.25299999999999</v>
      </c>
      <c r="K57" s="222">
        <v>87.585599999999999</v>
      </c>
      <c r="L57" s="222">
        <v>63.747</v>
      </c>
      <c r="M57" s="224">
        <f t="shared" si="21"/>
        <v>323.17379203358126</v>
      </c>
      <c r="N57" s="222">
        <v>35.461399999999998</v>
      </c>
      <c r="O57" s="222">
        <v>141.4</v>
      </c>
      <c r="P57" s="223">
        <v>-40.519100000000002</v>
      </c>
      <c r="Q57" s="225">
        <f t="shared" si="22"/>
        <v>-54.519100000000002</v>
      </c>
      <c r="R57" s="222">
        <v>140.66</v>
      </c>
      <c r="S57" s="222">
        <v>1.31541</v>
      </c>
      <c r="T57" s="222">
        <v>193.024</v>
      </c>
      <c r="U57" s="222">
        <v>9.40001</v>
      </c>
      <c r="V57" s="172"/>
      <c r="W57" s="175">
        <v>25</v>
      </c>
      <c r="X57" s="328">
        <v>-45.623800000000003</v>
      </c>
      <c r="Y57" s="226">
        <v>1179.4100000000001</v>
      </c>
      <c r="Z57" s="223">
        <v>-46.356200000000001</v>
      </c>
      <c r="AA57" s="222">
        <v>42.86</v>
      </c>
      <c r="AB57" s="251">
        <v>1.85</v>
      </c>
      <c r="AC57" s="227">
        <v>2.4300000000000002</v>
      </c>
      <c r="AD57" s="191">
        <v>400</v>
      </c>
      <c r="AE57" s="191">
        <v>7</v>
      </c>
      <c r="AF57" s="191">
        <v>17.063199999999998</v>
      </c>
      <c r="AH57" s="191">
        <v>401</v>
      </c>
      <c r="AI57" s="191">
        <v>11</v>
      </c>
      <c r="AJ57" s="191">
        <v>17.185400000000001</v>
      </c>
      <c r="AL57" s="191">
        <v>397</v>
      </c>
      <c r="AM57" s="191">
        <v>10</v>
      </c>
      <c r="AN57" s="191">
        <v>48.487200000000001</v>
      </c>
      <c r="AP57" s="191">
        <v>451</v>
      </c>
      <c r="AQ57" s="191">
        <v>18</v>
      </c>
      <c r="AR57" s="191">
        <f t="shared" si="17"/>
        <v>22.5</v>
      </c>
      <c r="AT57" s="191">
        <v>401</v>
      </c>
      <c r="AU57" s="191">
        <v>13</v>
      </c>
      <c r="AV57" s="191">
        <v>17.175799999999999</v>
      </c>
      <c r="AX57" s="191">
        <v>402</v>
      </c>
      <c r="AY57" s="191">
        <v>8</v>
      </c>
      <c r="AZ57" s="191">
        <v>13.2988</v>
      </c>
      <c r="BF57" s="191">
        <v>401</v>
      </c>
      <c r="BG57" s="191">
        <v>17</v>
      </c>
      <c r="BH57" s="191">
        <v>21.778099999999998</v>
      </c>
      <c r="BJ57" s="191">
        <v>401</v>
      </c>
      <c r="BK57" s="191">
        <v>4</v>
      </c>
      <c r="BL57" s="191">
        <v>3.2328999999999999</v>
      </c>
    </row>
    <row r="58" spans="1:64" ht="16.2" thickBot="1" x14ac:dyDescent="0.35">
      <c r="B58" s="176">
        <v>140220</v>
      </c>
      <c r="C58" s="228" t="s">
        <v>61</v>
      </c>
      <c r="D58" s="228">
        <v>1</v>
      </c>
      <c r="E58" s="228">
        <v>30</v>
      </c>
      <c r="F58" s="228">
        <v>14</v>
      </c>
      <c r="G58" s="228">
        <v>-70</v>
      </c>
      <c r="H58" s="223">
        <f t="shared" si="20"/>
        <v>-84</v>
      </c>
      <c r="I58" s="228">
        <v>-60.6556</v>
      </c>
      <c r="J58" s="228">
        <v>345.36099999999999</v>
      </c>
      <c r="K58" s="228">
        <v>34.748899999999999</v>
      </c>
      <c r="L58" s="228">
        <v>57.889000000000003</v>
      </c>
      <c r="M58" s="229">
        <f t="shared" si="21"/>
        <v>167.61881046209621</v>
      </c>
      <c r="N58" s="228">
        <v>42.205800000000004</v>
      </c>
      <c r="O58" s="228">
        <v>141.58000000000001</v>
      </c>
      <c r="P58" s="228">
        <v>-42.136600000000001</v>
      </c>
      <c r="Q58" s="223">
        <f t="shared" si="22"/>
        <v>-56.136600000000001</v>
      </c>
      <c r="R58" s="228">
        <v>141</v>
      </c>
      <c r="S58" s="228">
        <v>1.09152</v>
      </c>
      <c r="T58" s="228">
        <v>280.762</v>
      </c>
      <c r="U58" s="228">
        <v>8.6999999999999993</v>
      </c>
      <c r="W58" s="227">
        <v>50</v>
      </c>
      <c r="X58" s="328">
        <v>-50.445599999999999</v>
      </c>
      <c r="Y58" s="230">
        <v>455.77</v>
      </c>
      <c r="Z58" s="228">
        <v>-51.7883</v>
      </c>
      <c r="AA58" s="228">
        <v>40.58</v>
      </c>
      <c r="AB58" s="251">
        <v>1.81</v>
      </c>
      <c r="AC58" s="227">
        <v>2.91</v>
      </c>
      <c r="AD58" s="191">
        <v>451</v>
      </c>
      <c r="AE58" s="191">
        <v>6</v>
      </c>
      <c r="AF58" s="191">
        <v>13.6699</v>
      </c>
      <c r="AH58" s="191">
        <v>451</v>
      </c>
      <c r="AI58" s="191">
        <v>12</v>
      </c>
      <c r="AJ58" s="191">
        <v>17.963000000000001</v>
      </c>
      <c r="AL58" s="191">
        <v>451</v>
      </c>
      <c r="AM58" s="191">
        <v>13</v>
      </c>
      <c r="AN58" s="191">
        <v>16.7898</v>
      </c>
      <c r="AP58" s="191">
        <v>501</v>
      </c>
      <c r="AQ58" s="191">
        <v>19</v>
      </c>
      <c r="AR58" s="191">
        <f t="shared" si="17"/>
        <v>23.75</v>
      </c>
      <c r="AT58" s="191">
        <v>451</v>
      </c>
      <c r="AU58" s="191">
        <v>15</v>
      </c>
      <c r="AV58" s="191">
        <v>19.283200000000001</v>
      </c>
      <c r="BF58" s="191">
        <v>451</v>
      </c>
      <c r="BG58" s="191">
        <v>20</v>
      </c>
      <c r="BH58" s="191">
        <v>25.214300000000001</v>
      </c>
      <c r="BJ58" s="191">
        <v>451</v>
      </c>
      <c r="BK58" s="191">
        <v>5</v>
      </c>
      <c r="BL58" s="191">
        <v>9.0252700000000008</v>
      </c>
    </row>
    <row r="59" spans="1:64" ht="16.2" thickBot="1" x14ac:dyDescent="0.35">
      <c r="B59" s="171" t="s">
        <v>164</v>
      </c>
      <c r="C59" s="171" t="s">
        <v>61</v>
      </c>
      <c r="D59" s="172">
        <v>1</v>
      </c>
      <c r="E59" s="172">
        <v>28</v>
      </c>
      <c r="F59" s="172">
        <v>14</v>
      </c>
      <c r="G59" s="172">
        <v>-76</v>
      </c>
      <c r="H59" s="172">
        <f t="shared" si="20"/>
        <v>-90</v>
      </c>
      <c r="I59" s="172">
        <v>-59.283000000000001</v>
      </c>
      <c r="J59" s="172">
        <v>285.608</v>
      </c>
      <c r="K59" s="172">
        <v>31.2211</v>
      </c>
      <c r="L59" s="172">
        <v>71.720200000000006</v>
      </c>
      <c r="M59" s="174">
        <f t="shared" si="21"/>
        <v>251.11411445057564</v>
      </c>
      <c r="N59" s="172">
        <v>38.452100000000002</v>
      </c>
      <c r="O59" s="172">
        <v>141.26</v>
      </c>
      <c r="P59" s="172">
        <v>-36.842399999999998</v>
      </c>
      <c r="Q59" s="172">
        <f t="shared" si="22"/>
        <v>-50.842399999999998</v>
      </c>
      <c r="R59" s="172">
        <v>140.80000000000001</v>
      </c>
      <c r="S59" s="172">
        <v>0.88876299999999997</v>
      </c>
      <c r="T59" s="172">
        <v>323.48599999999999</v>
      </c>
      <c r="U59" s="172">
        <v>9.4600100000000005</v>
      </c>
      <c r="V59" s="175"/>
      <c r="W59" s="175">
        <v>50</v>
      </c>
      <c r="X59" s="328">
        <v>-50.109900000000003</v>
      </c>
      <c r="Y59" s="172">
        <v>353.72</v>
      </c>
      <c r="Z59" s="172">
        <v>-50.109900000000003</v>
      </c>
      <c r="AA59" s="172">
        <v>40.24</v>
      </c>
      <c r="AB59" s="250">
        <v>1.52</v>
      </c>
      <c r="AC59" s="175">
        <v>4.8499999999999996</v>
      </c>
      <c r="AD59" s="191">
        <v>500</v>
      </c>
      <c r="AE59" s="191">
        <v>6</v>
      </c>
      <c r="AF59" s="191">
        <v>16.561800000000002</v>
      </c>
      <c r="AH59" s="191">
        <v>501</v>
      </c>
      <c r="AI59" s="191">
        <v>13</v>
      </c>
      <c r="AJ59" s="191">
        <v>18.917300000000001</v>
      </c>
      <c r="AL59" s="191">
        <v>501</v>
      </c>
      <c r="AM59" s="191">
        <v>13</v>
      </c>
      <c r="AN59" s="191">
        <v>17.395499999999998</v>
      </c>
      <c r="AP59" s="191">
        <v>551</v>
      </c>
      <c r="AQ59" s="191">
        <v>23</v>
      </c>
      <c r="AR59" s="191">
        <f t="shared" si="17"/>
        <v>28.75</v>
      </c>
      <c r="AT59" s="191">
        <v>501</v>
      </c>
      <c r="AU59" s="191">
        <v>17</v>
      </c>
      <c r="AV59" s="191">
        <v>23.626899999999999</v>
      </c>
      <c r="BF59" s="191">
        <v>501</v>
      </c>
      <c r="BG59" s="191">
        <v>20</v>
      </c>
      <c r="BH59" s="191">
        <v>27.421299999999999</v>
      </c>
      <c r="BJ59" s="191">
        <v>501</v>
      </c>
      <c r="BK59" s="191">
        <v>6</v>
      </c>
      <c r="BL59" s="191">
        <v>2.9243199999999998</v>
      </c>
    </row>
    <row r="60" spans="1:64" ht="16.2" thickBot="1" x14ac:dyDescent="0.35">
      <c r="B60" s="171" t="s">
        <v>165</v>
      </c>
      <c r="C60" s="171" t="s">
        <v>61</v>
      </c>
      <c r="D60" s="172">
        <v>1</v>
      </c>
      <c r="E60" s="172">
        <v>27</v>
      </c>
      <c r="F60" s="172">
        <v>9</v>
      </c>
      <c r="G60" s="172">
        <v>-66</v>
      </c>
      <c r="H60" s="172">
        <f t="shared" si="20"/>
        <v>-80</v>
      </c>
      <c r="I60" s="172">
        <v>-62.572699999999998</v>
      </c>
      <c r="J60" s="172">
        <v>341.85</v>
      </c>
      <c r="K60" s="172">
        <v>47.079799999999999</v>
      </c>
      <c r="L60" s="172">
        <v>110.821</v>
      </c>
      <c r="M60" s="174">
        <f t="shared" si="21"/>
        <v>324.18019599239426</v>
      </c>
      <c r="N60" s="172">
        <v>44.341999999999999</v>
      </c>
      <c r="O60" s="172">
        <v>141.96</v>
      </c>
      <c r="P60" s="172">
        <v>-34.107599999999998</v>
      </c>
      <c r="Q60" s="172">
        <f t="shared" si="22"/>
        <v>-48.107599999999998</v>
      </c>
      <c r="R60" s="175">
        <v>141.47999999999999</v>
      </c>
      <c r="S60" s="172">
        <v>1.03677</v>
      </c>
      <c r="T60" s="172">
        <v>316.62</v>
      </c>
      <c r="U60" s="172">
        <v>10.18</v>
      </c>
      <c r="V60" s="175"/>
      <c r="W60" s="175">
        <v>100</v>
      </c>
      <c r="X60" s="328">
        <v>-50.628700000000002</v>
      </c>
      <c r="Y60" s="172">
        <v>556.62</v>
      </c>
      <c r="Z60" s="172">
        <v>-51.483199999999997</v>
      </c>
      <c r="AA60" s="172">
        <v>39.380000000000003</v>
      </c>
      <c r="AB60" s="250">
        <v>1.39</v>
      </c>
      <c r="AC60" s="175">
        <v>7.87</v>
      </c>
      <c r="AD60" s="191">
        <v>551</v>
      </c>
      <c r="AE60" s="191">
        <v>6</v>
      </c>
      <c r="AF60" s="191">
        <v>9.7440599999999993</v>
      </c>
      <c r="AH60" s="191">
        <v>551</v>
      </c>
      <c r="AI60" s="191">
        <v>13</v>
      </c>
      <c r="AJ60" s="191">
        <v>21.230699999999999</v>
      </c>
      <c r="AL60" s="191">
        <v>551</v>
      </c>
      <c r="AM60" s="191">
        <v>15</v>
      </c>
      <c r="AN60" s="191">
        <v>19.3568</v>
      </c>
      <c r="AP60" s="191">
        <v>601</v>
      </c>
      <c r="AQ60" s="191">
        <v>24</v>
      </c>
      <c r="AR60" s="191">
        <f t="shared" si="17"/>
        <v>30</v>
      </c>
      <c r="AT60" s="191">
        <v>550</v>
      </c>
      <c r="AU60" s="191">
        <v>19</v>
      </c>
      <c r="AV60" s="191">
        <v>24.238399999999999</v>
      </c>
      <c r="BF60" s="191">
        <v>551</v>
      </c>
      <c r="BG60" s="127">
        <v>22</v>
      </c>
      <c r="BH60" s="191">
        <v>29.853999999999999</v>
      </c>
      <c r="BJ60" s="191">
        <v>551</v>
      </c>
      <c r="BK60" s="191">
        <v>6</v>
      </c>
      <c r="BL60" s="191">
        <v>2.3318699999999999</v>
      </c>
    </row>
    <row r="61" spans="1:64" ht="16.2" thickBot="1" x14ac:dyDescent="0.35">
      <c r="B61" s="172" t="s">
        <v>153</v>
      </c>
      <c r="C61" s="177" t="s">
        <v>61</v>
      </c>
      <c r="D61" s="177">
        <v>1</v>
      </c>
      <c r="E61" s="177">
        <v>23</v>
      </c>
      <c r="F61" s="177">
        <v>11</v>
      </c>
      <c r="G61" s="173">
        <v>-48</v>
      </c>
      <c r="H61" s="173">
        <f>(G61-14)</f>
        <v>-62</v>
      </c>
      <c r="I61" s="173">
        <v>-63.696300000000001</v>
      </c>
      <c r="J61" s="177">
        <v>221.255</v>
      </c>
      <c r="K61" s="177">
        <v>53.2761</v>
      </c>
      <c r="L61" s="177">
        <v>44.141399999999997</v>
      </c>
      <c r="M61" s="174">
        <f t="shared" ref="M61:M70" si="23">(L61/J61)*1000</f>
        <v>199.50464396284829</v>
      </c>
      <c r="N61" s="177">
        <v>43.457000000000001</v>
      </c>
      <c r="O61" s="177">
        <v>133.38</v>
      </c>
      <c r="P61" s="173">
        <v>-40.908099999999997</v>
      </c>
      <c r="Q61" s="173">
        <f>(P61-14)</f>
        <v>-54.908099999999997</v>
      </c>
      <c r="R61" s="177">
        <v>132.82</v>
      </c>
      <c r="S61" s="177">
        <v>1.08989</v>
      </c>
      <c r="T61" s="178">
        <v>316.62</v>
      </c>
      <c r="U61" s="178">
        <v>9.3000000000000007</v>
      </c>
      <c r="V61" s="248" t="s">
        <v>178</v>
      </c>
      <c r="W61" s="175">
        <v>50</v>
      </c>
      <c r="Y61" s="178"/>
      <c r="Z61" s="180">
        <v>-49.9878</v>
      </c>
      <c r="AA61" s="178">
        <v>139.08000000000001</v>
      </c>
      <c r="AB61" s="250">
        <v>1.91</v>
      </c>
      <c r="AC61" s="175">
        <v>7.89</v>
      </c>
      <c r="AD61" s="191">
        <v>602</v>
      </c>
      <c r="AE61" s="191">
        <v>7</v>
      </c>
      <c r="AF61" s="191">
        <v>13.8592</v>
      </c>
      <c r="AH61" s="191">
        <v>601</v>
      </c>
      <c r="AI61" s="191">
        <v>13</v>
      </c>
      <c r="AJ61" s="191">
        <v>18.459599999999998</v>
      </c>
      <c r="AL61" s="191">
        <v>601</v>
      </c>
      <c r="AM61" s="191">
        <v>14</v>
      </c>
      <c r="AN61" s="191">
        <v>21.7364</v>
      </c>
      <c r="AP61" s="191">
        <v>652</v>
      </c>
      <c r="AQ61" s="191">
        <v>27</v>
      </c>
      <c r="AR61" s="191">
        <f t="shared" si="17"/>
        <v>33.75</v>
      </c>
      <c r="AT61" s="191">
        <v>602</v>
      </c>
      <c r="AU61" s="191">
        <v>21</v>
      </c>
      <c r="AV61" s="191">
        <v>26.432400000000001</v>
      </c>
      <c r="BF61" s="191">
        <v>601</v>
      </c>
      <c r="BG61" s="127">
        <v>25</v>
      </c>
      <c r="BH61" s="191">
        <v>32.592799999999997</v>
      </c>
      <c r="BJ61" s="191">
        <v>601</v>
      </c>
      <c r="BK61" s="191">
        <v>5</v>
      </c>
      <c r="BL61" s="191">
        <v>3.4083199999999998</v>
      </c>
    </row>
    <row r="62" spans="1:64" ht="16.2" thickBot="1" x14ac:dyDescent="0.35">
      <c r="B62" s="253" t="s">
        <v>154</v>
      </c>
      <c r="C62" s="177" t="s">
        <v>61</v>
      </c>
      <c r="D62" s="177">
        <v>1</v>
      </c>
      <c r="E62" s="177">
        <v>22</v>
      </c>
      <c r="F62" s="177">
        <v>14</v>
      </c>
      <c r="G62" s="173">
        <v>-66</v>
      </c>
      <c r="H62" s="173">
        <f>(G62-14)</f>
        <v>-80</v>
      </c>
      <c r="I62" s="173">
        <v>-62.043399999999998</v>
      </c>
      <c r="J62" s="177">
        <v>139.77699999999999</v>
      </c>
      <c r="K62" s="177">
        <v>11.6036</v>
      </c>
      <c r="L62" s="177">
        <v>26.467300000000002</v>
      </c>
      <c r="M62" s="174">
        <f t="shared" si="23"/>
        <v>189.35375634045661</v>
      </c>
      <c r="N62" s="177">
        <v>31.4331</v>
      </c>
      <c r="O62" s="177">
        <v>142.69999999999999</v>
      </c>
      <c r="P62" s="173">
        <v>-37.415999999999997</v>
      </c>
      <c r="Q62" s="173">
        <f>(P62-14)</f>
        <v>-51.415999999999997</v>
      </c>
      <c r="R62" s="177">
        <v>142.32</v>
      </c>
      <c r="S62" s="177">
        <v>0.63096099999999999</v>
      </c>
      <c r="T62" s="177">
        <v>350.952</v>
      </c>
      <c r="U62" s="177">
        <v>11.22</v>
      </c>
      <c r="V62" s="172" t="s">
        <v>267</v>
      </c>
      <c r="W62" s="175">
        <v>110</v>
      </c>
      <c r="X62" s="230">
        <v>-53.19</v>
      </c>
      <c r="Y62" s="177">
        <v>183.17599999999999</v>
      </c>
      <c r="Z62" s="173">
        <v>-54.565399999999997</v>
      </c>
      <c r="AA62" s="177">
        <v>42</v>
      </c>
      <c r="AB62" s="250">
        <v>2.85</v>
      </c>
      <c r="AC62" s="175">
        <v>2.74</v>
      </c>
      <c r="AD62" s="191">
        <v>652</v>
      </c>
      <c r="AE62" s="191">
        <v>6</v>
      </c>
      <c r="AF62" s="191">
        <v>38.570300000000003</v>
      </c>
      <c r="AH62" s="191">
        <v>652</v>
      </c>
      <c r="AI62" s="191">
        <v>13</v>
      </c>
      <c r="AJ62" s="191">
        <v>21.450700000000001</v>
      </c>
      <c r="AL62" s="191">
        <v>651</v>
      </c>
      <c r="AM62" s="191">
        <v>15</v>
      </c>
      <c r="AN62" s="191">
        <v>22.242000000000001</v>
      </c>
      <c r="AP62" s="191">
        <v>701</v>
      </c>
      <c r="AQ62" s="191">
        <v>29</v>
      </c>
      <c r="AR62" s="191">
        <f t="shared" si="17"/>
        <v>36.25</v>
      </c>
      <c r="AT62" s="191">
        <v>652</v>
      </c>
      <c r="AU62" s="191">
        <v>21</v>
      </c>
      <c r="AV62" s="191">
        <v>29.416699999999999</v>
      </c>
      <c r="BF62" s="191">
        <v>651</v>
      </c>
      <c r="BG62" s="127">
        <v>27</v>
      </c>
      <c r="BH62" s="191">
        <v>35.421900000000001</v>
      </c>
      <c r="BJ62" s="191">
        <v>651</v>
      </c>
      <c r="BK62" s="191">
        <v>8</v>
      </c>
      <c r="BL62" s="191">
        <v>17.03</v>
      </c>
    </row>
    <row r="63" spans="1:64" ht="16.2" thickBot="1" x14ac:dyDescent="0.35">
      <c r="B63" s="253">
        <v>190720</v>
      </c>
      <c r="C63" s="228" t="s">
        <v>58</v>
      </c>
      <c r="D63" s="228">
        <v>5</v>
      </c>
      <c r="E63" s="228">
        <v>25</v>
      </c>
      <c r="F63" s="228">
        <v>15</v>
      </c>
      <c r="G63" s="228">
        <v>-60</v>
      </c>
      <c r="H63" s="228">
        <f t="shared" ref="H63" si="24">G63-14</f>
        <v>-74</v>
      </c>
      <c r="I63" s="228">
        <v>-60.284100000000002</v>
      </c>
      <c r="J63" s="228">
        <v>303.92500000000001</v>
      </c>
      <c r="K63" s="228">
        <v>32.338299999999997</v>
      </c>
      <c r="L63" s="228">
        <v>74.310699999999997</v>
      </c>
      <c r="M63" s="229">
        <f t="shared" si="23"/>
        <v>244.50341367113595</v>
      </c>
      <c r="N63" s="228">
        <v>41.290300000000002</v>
      </c>
      <c r="O63" s="228">
        <v>140.1</v>
      </c>
      <c r="P63" s="228">
        <v>-38.761600000000001</v>
      </c>
      <c r="Q63" s="228">
        <f t="shared" ref="Q63" si="25">(P63-14)</f>
        <v>-52.761600000000001</v>
      </c>
      <c r="R63" s="228">
        <v>139.6</v>
      </c>
      <c r="S63" s="228">
        <v>0.91967500000000002</v>
      </c>
      <c r="T63" s="228">
        <v>328.06400000000002</v>
      </c>
      <c r="U63" s="228">
        <v>8.40001</v>
      </c>
      <c r="W63" s="227">
        <v>50</v>
      </c>
      <c r="X63" s="328">
        <v>-50.476100000000002</v>
      </c>
      <c r="Y63" s="230">
        <v>371</v>
      </c>
      <c r="Z63" s="228">
        <v>-50.170900000000003</v>
      </c>
      <c r="AA63" s="228">
        <v>42.04</v>
      </c>
      <c r="AB63" s="251">
        <v>2.5</v>
      </c>
      <c r="AC63" s="227">
        <v>5.88</v>
      </c>
      <c r="AD63" s="191">
        <v>702</v>
      </c>
      <c r="AE63" s="191">
        <v>7</v>
      </c>
      <c r="AF63" s="191">
        <v>22.5138</v>
      </c>
      <c r="AL63" s="191">
        <v>701</v>
      </c>
      <c r="AM63" s="191">
        <v>19</v>
      </c>
      <c r="AN63" s="191">
        <v>25.136299999999999</v>
      </c>
      <c r="AP63" s="191">
        <v>751</v>
      </c>
      <c r="AQ63" s="191">
        <v>31</v>
      </c>
      <c r="AR63" s="191">
        <f t="shared" si="17"/>
        <v>38.75</v>
      </c>
      <c r="AT63" s="191">
        <v>702</v>
      </c>
      <c r="AU63" s="191">
        <v>24</v>
      </c>
      <c r="AV63" s="191">
        <v>32.596299999999999</v>
      </c>
      <c r="BF63" s="191">
        <v>701</v>
      </c>
      <c r="BG63" s="127">
        <v>30</v>
      </c>
      <c r="BH63" s="191">
        <v>38.392600000000002</v>
      </c>
      <c r="BJ63" s="191">
        <v>701</v>
      </c>
      <c r="BK63" s="191">
        <v>8</v>
      </c>
      <c r="BL63" s="191">
        <v>18.6707</v>
      </c>
    </row>
    <row r="64" spans="1:64" ht="16.2" thickBot="1" x14ac:dyDescent="0.35">
      <c r="B64" s="253" t="s">
        <v>157</v>
      </c>
      <c r="C64" s="177" t="s">
        <v>58</v>
      </c>
      <c r="D64" s="177">
        <v>10</v>
      </c>
      <c r="E64" s="177">
        <v>23</v>
      </c>
      <c r="F64" s="177">
        <v>14</v>
      </c>
      <c r="G64" s="173">
        <v>-60</v>
      </c>
      <c r="H64" s="181">
        <f>(G64-14)</f>
        <v>-74</v>
      </c>
      <c r="I64" s="182">
        <v>-62.6751</v>
      </c>
      <c r="J64" s="177">
        <v>110.788</v>
      </c>
      <c r="K64" s="177">
        <v>29.515899999999998</v>
      </c>
      <c r="L64" s="177">
        <v>22</v>
      </c>
      <c r="M64" s="175">
        <f t="shared" si="23"/>
        <v>198.57746326316931</v>
      </c>
      <c r="N64" s="177">
        <v>36.773699999999998</v>
      </c>
      <c r="O64" s="177">
        <v>139.12</v>
      </c>
      <c r="P64" s="173">
        <v>-35.767499999999998</v>
      </c>
      <c r="Q64" s="173">
        <f t="shared" ref="Q64:Q71" si="26">(P64-14)</f>
        <v>-49.767499999999998</v>
      </c>
      <c r="R64" s="177">
        <v>138.68</v>
      </c>
      <c r="S64" s="177">
        <v>0.90143799999999996</v>
      </c>
      <c r="T64" s="178">
        <v>312.04199999999997</v>
      </c>
      <c r="U64" s="178">
        <v>7.4599900000000003</v>
      </c>
      <c r="V64" s="179"/>
      <c r="W64" s="175">
        <v>100</v>
      </c>
      <c r="Y64" s="249">
        <v>33.83</v>
      </c>
      <c r="Z64" s="180">
        <v>-49.652099999999997</v>
      </c>
      <c r="AA64" s="178">
        <v>42.04</v>
      </c>
      <c r="AB64" s="250">
        <v>1.45042</v>
      </c>
      <c r="AC64" s="175">
        <v>12.26</v>
      </c>
      <c r="AD64" s="191">
        <v>752</v>
      </c>
      <c r="AE64" s="191">
        <v>7</v>
      </c>
      <c r="AF64" s="191">
        <v>10.103300000000001</v>
      </c>
      <c r="AL64" s="191">
        <v>750</v>
      </c>
      <c r="AM64" s="191">
        <v>19</v>
      </c>
      <c r="AN64" s="191">
        <v>24.694600000000001</v>
      </c>
      <c r="AP64" s="191">
        <v>801</v>
      </c>
      <c r="AQ64" s="191">
        <v>33</v>
      </c>
      <c r="AR64" s="191">
        <f t="shared" si="17"/>
        <v>41.25</v>
      </c>
      <c r="AT64" s="191">
        <v>751</v>
      </c>
      <c r="AU64" s="191">
        <v>25</v>
      </c>
      <c r="AV64" s="191">
        <v>33.417099999999998</v>
      </c>
      <c r="BF64" s="191">
        <v>751</v>
      </c>
      <c r="BG64" s="127">
        <v>31</v>
      </c>
      <c r="BH64" s="191">
        <v>39.658200000000001</v>
      </c>
      <c r="BJ64" s="191">
        <v>752</v>
      </c>
      <c r="BK64" s="191">
        <v>5</v>
      </c>
      <c r="BL64" s="191">
        <v>21.008400000000002</v>
      </c>
    </row>
    <row r="65" spans="2:64" ht="16.2" thickBot="1" x14ac:dyDescent="0.35">
      <c r="B65" s="267" t="s">
        <v>162</v>
      </c>
      <c r="C65" s="228" t="s">
        <v>61</v>
      </c>
      <c r="D65" s="228">
        <v>3</v>
      </c>
      <c r="E65" s="228">
        <v>24</v>
      </c>
      <c r="F65" s="228">
        <v>14</v>
      </c>
      <c r="G65" s="228">
        <v>-70</v>
      </c>
      <c r="H65" s="228">
        <f t="shared" ref="H65:H71" si="27">G65-14</f>
        <v>-84</v>
      </c>
      <c r="I65" s="228">
        <v>-59.114100000000001</v>
      </c>
      <c r="J65" s="228">
        <v>317.976</v>
      </c>
      <c r="K65" s="228">
        <v>47.790300000000002</v>
      </c>
      <c r="L65" s="228">
        <v>45.92</v>
      </c>
      <c r="M65" s="229">
        <f t="shared" si="23"/>
        <v>144.41341484891942</v>
      </c>
      <c r="N65" s="228">
        <v>39.0625</v>
      </c>
      <c r="O65" s="228">
        <v>141.78</v>
      </c>
      <c r="P65" s="228">
        <v>-35.333799999999997</v>
      </c>
      <c r="Q65" s="228">
        <f t="shared" si="26"/>
        <v>-49.333799999999997</v>
      </c>
      <c r="R65" s="228">
        <v>141.28</v>
      </c>
      <c r="S65" s="228">
        <v>0.93445500000000004</v>
      </c>
      <c r="T65" s="228">
        <v>308.22800000000001</v>
      </c>
      <c r="U65" s="228">
        <v>9.8999900000000007</v>
      </c>
      <c r="W65" s="227">
        <v>50</v>
      </c>
      <c r="X65" s="328">
        <v>-49.285899999999998</v>
      </c>
      <c r="Y65" s="230">
        <v>302.87</v>
      </c>
      <c r="Z65" s="228">
        <v>-49.255400000000002</v>
      </c>
      <c r="AA65" s="228">
        <v>42.34</v>
      </c>
      <c r="AB65" s="227">
        <v>1.89</v>
      </c>
      <c r="AC65" s="227">
        <v>2.6</v>
      </c>
      <c r="AD65" s="191">
        <v>802</v>
      </c>
      <c r="AE65" s="191">
        <v>6</v>
      </c>
      <c r="AF65" s="191">
        <v>46.526000000000003</v>
      </c>
      <c r="AL65" s="191">
        <v>802</v>
      </c>
      <c r="AM65" s="191">
        <v>19</v>
      </c>
      <c r="AN65" s="191">
        <v>25.114999999999998</v>
      </c>
      <c r="AP65" s="191">
        <v>852</v>
      </c>
      <c r="AQ65" s="191">
        <v>32</v>
      </c>
      <c r="AR65" s="191">
        <f t="shared" si="17"/>
        <v>40</v>
      </c>
      <c r="AT65" s="191">
        <v>802</v>
      </c>
      <c r="AU65" s="191">
        <v>26</v>
      </c>
      <c r="AV65" s="191">
        <v>33.441400000000002</v>
      </c>
      <c r="BF65" s="191">
        <v>801</v>
      </c>
      <c r="BG65" s="127">
        <v>32</v>
      </c>
      <c r="BH65" s="191">
        <v>41.088900000000002</v>
      </c>
      <c r="BJ65" s="191"/>
      <c r="BK65" s="191"/>
      <c r="BL65" s="191"/>
    </row>
    <row r="66" spans="2:64" ht="16.2" thickBot="1" x14ac:dyDescent="0.35">
      <c r="B66">
        <v>190620</v>
      </c>
      <c r="C66" s="228" t="s">
        <v>58</v>
      </c>
      <c r="D66" s="228">
        <v>5</v>
      </c>
      <c r="E66" s="228">
        <v>25</v>
      </c>
      <c r="F66" s="228">
        <v>15</v>
      </c>
      <c r="G66" s="228">
        <v>-60</v>
      </c>
      <c r="H66" s="228">
        <f t="shared" si="27"/>
        <v>-74</v>
      </c>
      <c r="I66" s="228">
        <v>-60.284100000000002</v>
      </c>
      <c r="J66" s="228">
        <v>303.92500000000001</v>
      </c>
      <c r="K66" s="228">
        <v>32.338299999999997</v>
      </c>
      <c r="L66" s="228">
        <v>74.310699999999997</v>
      </c>
      <c r="M66" s="229">
        <f t="shared" si="23"/>
        <v>244.50341367113595</v>
      </c>
      <c r="N66" s="228">
        <v>41.290300000000002</v>
      </c>
      <c r="O66" s="228">
        <v>140.1</v>
      </c>
      <c r="P66" s="228">
        <v>-38.761600000000001</v>
      </c>
      <c r="Q66" s="228">
        <f t="shared" si="26"/>
        <v>-52.761600000000001</v>
      </c>
      <c r="R66" s="228">
        <v>139.6</v>
      </c>
      <c r="S66" s="228">
        <v>0.91967500000000002</v>
      </c>
      <c r="T66" s="228">
        <v>328.06400000000002</v>
      </c>
      <c r="U66" s="228">
        <v>8.40001</v>
      </c>
      <c r="W66" s="227">
        <v>50</v>
      </c>
      <c r="X66" s="328">
        <v>-50.476100000000002</v>
      </c>
      <c r="Y66" s="230">
        <v>371</v>
      </c>
      <c r="Z66" s="228">
        <v>-50.170900000000003</v>
      </c>
      <c r="AA66" s="228">
        <v>42.04</v>
      </c>
      <c r="AB66" s="227">
        <v>2.5</v>
      </c>
      <c r="AC66" s="227">
        <v>5.88</v>
      </c>
      <c r="AD66" s="191">
        <v>852</v>
      </c>
      <c r="AE66" s="191">
        <v>7</v>
      </c>
      <c r="AF66" s="191">
        <v>52.067799999999998</v>
      </c>
      <c r="AL66" s="191">
        <v>852</v>
      </c>
      <c r="AM66" s="191">
        <v>20</v>
      </c>
      <c r="AN66" s="191">
        <v>25.418099999999999</v>
      </c>
      <c r="AP66" s="191">
        <v>902</v>
      </c>
      <c r="AQ66" s="191">
        <v>31</v>
      </c>
      <c r="AR66" s="191">
        <f t="shared" si="17"/>
        <v>38.75</v>
      </c>
      <c r="AT66" s="191">
        <v>852</v>
      </c>
      <c r="AU66" s="191">
        <v>22</v>
      </c>
      <c r="AV66" s="191">
        <v>28.927600000000002</v>
      </c>
      <c r="BF66" s="191">
        <v>852</v>
      </c>
      <c r="BG66" s="191">
        <v>31</v>
      </c>
      <c r="BH66" s="191">
        <v>45.936799999999998</v>
      </c>
      <c r="BJ66" s="191">
        <v>852</v>
      </c>
      <c r="BK66" s="191">
        <v>4</v>
      </c>
      <c r="BL66" s="191">
        <v>13.2066</v>
      </c>
    </row>
    <row r="67" spans="2:64" ht="16.2" thickBot="1" x14ac:dyDescent="0.35">
      <c r="B67">
        <v>180720</v>
      </c>
      <c r="C67" s="228" t="s">
        <v>58</v>
      </c>
      <c r="D67" s="228">
        <v>8</v>
      </c>
      <c r="E67" s="228">
        <v>27</v>
      </c>
      <c r="F67" s="228">
        <v>13</v>
      </c>
      <c r="G67" s="228">
        <v>-66</v>
      </c>
      <c r="H67" s="228">
        <f t="shared" si="27"/>
        <v>-80</v>
      </c>
      <c r="I67" s="228">
        <v>-61.487000000000002</v>
      </c>
      <c r="J67" s="228">
        <v>186.80199999999999</v>
      </c>
      <c r="K67" s="228">
        <v>21.4573</v>
      </c>
      <c r="L67" s="228">
        <v>60.106000000000002</v>
      </c>
      <c r="M67" s="229">
        <f t="shared" si="23"/>
        <v>321.76315028747018</v>
      </c>
      <c r="N67" s="228">
        <v>39.184600000000003</v>
      </c>
      <c r="O67" s="228">
        <v>138.62</v>
      </c>
      <c r="P67" s="228">
        <v>-41.525199999999998</v>
      </c>
      <c r="Q67" s="228">
        <f t="shared" si="26"/>
        <v>-55.525199999999998</v>
      </c>
      <c r="R67" s="228">
        <v>138.1</v>
      </c>
      <c r="S67" s="228">
        <v>0.90898000000000001</v>
      </c>
      <c r="T67" s="228">
        <v>316.62</v>
      </c>
      <c r="U67" s="228">
        <v>12.78</v>
      </c>
      <c r="W67" s="227">
        <v>175</v>
      </c>
      <c r="X67" s="328">
        <v>-52.063000000000002</v>
      </c>
      <c r="Y67" s="230">
        <v>544.41999999999996</v>
      </c>
      <c r="Z67" s="228">
        <v>-55.725099999999998</v>
      </c>
      <c r="AA67" s="228">
        <v>39.9</v>
      </c>
      <c r="AB67" s="227">
        <v>1.37</v>
      </c>
      <c r="AC67" s="227">
        <v>2.84</v>
      </c>
      <c r="AD67" s="191">
        <v>902</v>
      </c>
      <c r="AE67" s="191">
        <v>7</v>
      </c>
      <c r="AF67" s="191">
        <v>46.040500000000002</v>
      </c>
      <c r="AL67" s="191">
        <v>901</v>
      </c>
      <c r="AM67" s="191">
        <v>18</v>
      </c>
      <c r="AN67" s="191">
        <v>28.351800000000001</v>
      </c>
    </row>
    <row r="68" spans="2:64" ht="16.2" thickBot="1" x14ac:dyDescent="0.35">
      <c r="C68" s="268" t="s">
        <v>72</v>
      </c>
      <c r="D68" s="228">
        <v>12</v>
      </c>
      <c r="E68" s="228">
        <v>27</v>
      </c>
      <c r="F68" s="228">
        <v>22</v>
      </c>
      <c r="G68" s="228">
        <v>-60</v>
      </c>
      <c r="H68" s="228">
        <f t="shared" si="27"/>
        <v>-74</v>
      </c>
      <c r="I68" s="228">
        <v>-61.3292</v>
      </c>
      <c r="J68" s="228">
        <v>345.584</v>
      </c>
      <c r="K68" s="228">
        <v>70.405299999999997</v>
      </c>
      <c r="L68" s="228">
        <v>56.204999999999998</v>
      </c>
      <c r="M68" s="229">
        <f t="shared" si="23"/>
        <v>162.63773785823417</v>
      </c>
      <c r="N68" s="228">
        <v>46.234099999999998</v>
      </c>
      <c r="O68" s="228">
        <v>141.80000000000001</v>
      </c>
      <c r="P68" s="228">
        <v>-33.529899999999998</v>
      </c>
      <c r="Q68" s="228">
        <f t="shared" si="26"/>
        <v>-47.529899999999998</v>
      </c>
      <c r="R68" s="228">
        <v>141.30000000000001</v>
      </c>
      <c r="S68" s="228">
        <v>0.96537099999999998</v>
      </c>
      <c r="T68" s="228">
        <v>312.04199999999997</v>
      </c>
      <c r="U68" s="228">
        <v>9.9600100000000005</v>
      </c>
      <c r="W68" s="227">
        <v>75</v>
      </c>
      <c r="X68" s="328">
        <v>-44.128399999999999</v>
      </c>
      <c r="Y68" s="230">
        <v>1067.3499999999999</v>
      </c>
      <c r="Z68" s="228">
        <v>-45.318600000000004</v>
      </c>
      <c r="AA68" s="228">
        <v>38.659999999999997</v>
      </c>
      <c r="AB68" s="227">
        <v>1.72</v>
      </c>
      <c r="AC68" s="227">
        <v>5.68</v>
      </c>
    </row>
    <row r="69" spans="2:64" ht="16.2" thickBot="1" x14ac:dyDescent="0.35">
      <c r="B69" s="269" t="s">
        <v>166</v>
      </c>
      <c r="C69" s="228" t="s">
        <v>61</v>
      </c>
      <c r="D69" s="228">
        <v>3</v>
      </c>
      <c r="E69" s="228">
        <v>28</v>
      </c>
      <c r="F69" s="228">
        <v>21</v>
      </c>
      <c r="G69" s="228">
        <v>-64</v>
      </c>
      <c r="H69" s="228">
        <f t="shared" si="27"/>
        <v>-78</v>
      </c>
      <c r="I69" s="228">
        <v>-63.592300000000002</v>
      </c>
      <c r="J69" s="228">
        <v>346.74900000000002</v>
      </c>
      <c r="K69" s="228">
        <v>46.224699999999999</v>
      </c>
      <c r="L69" s="228">
        <v>46.421999999999997</v>
      </c>
      <c r="M69" s="229">
        <f t="shared" si="23"/>
        <v>133.87781940250727</v>
      </c>
      <c r="N69" s="228">
        <v>35.369900000000001</v>
      </c>
      <c r="O69" s="228">
        <v>141.41999999999999</v>
      </c>
      <c r="P69" s="228">
        <v>-38.926600000000001</v>
      </c>
      <c r="Q69" s="228">
        <f t="shared" si="26"/>
        <v>-52.926600000000001</v>
      </c>
      <c r="R69" s="228">
        <v>140.66</v>
      </c>
      <c r="S69" s="228">
        <v>1.3320700000000001</v>
      </c>
      <c r="T69" s="228">
        <v>188.446</v>
      </c>
      <c r="U69" s="228">
        <v>9.66</v>
      </c>
      <c r="W69" s="227">
        <v>100</v>
      </c>
      <c r="X69" s="328">
        <v>-47.729500000000002</v>
      </c>
      <c r="Y69" s="230">
        <v>1239.26</v>
      </c>
      <c r="Z69" s="228">
        <v>-48.278799999999997</v>
      </c>
      <c r="AA69" s="228">
        <v>40.78</v>
      </c>
      <c r="AB69" s="227">
        <v>1.62</v>
      </c>
      <c r="AC69" s="227">
        <v>5.98</v>
      </c>
    </row>
    <row r="70" spans="2:64" ht="16.2" thickBot="1" x14ac:dyDescent="0.35">
      <c r="B70" s="269"/>
      <c r="C70" s="228" t="s">
        <v>58</v>
      </c>
      <c r="D70" s="228">
        <v>17</v>
      </c>
      <c r="E70" s="228">
        <v>28</v>
      </c>
      <c r="F70" s="228">
        <v>11</v>
      </c>
      <c r="G70" s="228">
        <v>-70</v>
      </c>
      <c r="H70" s="228">
        <f t="shared" si="27"/>
        <v>-84</v>
      </c>
      <c r="I70" s="228">
        <v>-62.164700000000003</v>
      </c>
      <c r="J70" s="228">
        <v>199.33699999999999</v>
      </c>
      <c r="K70" s="228">
        <v>55.883000000000003</v>
      </c>
      <c r="L70" s="228">
        <v>37.003</v>
      </c>
      <c r="M70" s="229">
        <f t="shared" si="23"/>
        <v>185.63036465884409</v>
      </c>
      <c r="N70" s="228">
        <v>37.262</v>
      </c>
      <c r="O70" s="228">
        <v>140.94</v>
      </c>
      <c r="P70" s="228">
        <v>-39.3202</v>
      </c>
      <c r="Q70" s="228">
        <f t="shared" si="26"/>
        <v>-53.3202</v>
      </c>
      <c r="R70" s="228">
        <v>140.26</v>
      </c>
      <c r="S70" s="228">
        <v>1.1392800000000001</v>
      </c>
      <c r="T70" s="228">
        <v>222.77799999999999</v>
      </c>
      <c r="U70" s="228">
        <v>9.1799900000000001</v>
      </c>
      <c r="W70" s="227">
        <v>124</v>
      </c>
      <c r="X70" s="328">
        <v>-46.844499999999996</v>
      </c>
      <c r="Y70" s="230">
        <v>1420.17</v>
      </c>
      <c r="Z70" s="228">
        <v>-47.607399999999998</v>
      </c>
      <c r="AA70" s="228">
        <v>40.46</v>
      </c>
      <c r="AB70" s="227">
        <v>0.93</v>
      </c>
      <c r="AC70" s="227">
        <v>2.06</v>
      </c>
    </row>
    <row r="71" spans="2:64" ht="16.2" thickBot="1" x14ac:dyDescent="0.35">
      <c r="B71">
        <v>41221</v>
      </c>
      <c r="C71" s="228" t="s">
        <v>58</v>
      </c>
      <c r="D71" s="228">
        <v>2</v>
      </c>
      <c r="E71" s="228">
        <v>25</v>
      </c>
      <c r="F71" s="228">
        <v>25</v>
      </c>
      <c r="G71" s="228">
        <v>-65</v>
      </c>
      <c r="H71" s="228">
        <f t="shared" si="27"/>
        <v>-79</v>
      </c>
      <c r="I71" s="228">
        <v>-61.881</v>
      </c>
      <c r="J71" s="228">
        <v>248.44800000000001</v>
      </c>
      <c r="K71" s="228">
        <v>9.1091200000000008</v>
      </c>
      <c r="L71" s="228">
        <v>108.014</v>
      </c>
      <c r="M71" s="229">
        <f>(L71/J71)*1000</f>
        <v>434.75495878413182</v>
      </c>
      <c r="N71" s="228">
        <v>32.8979</v>
      </c>
      <c r="O71" s="228">
        <v>127.12</v>
      </c>
      <c r="P71" s="228">
        <v>-46.622399999999999</v>
      </c>
      <c r="Q71" s="228">
        <f t="shared" si="26"/>
        <v>-60.622399999999999</v>
      </c>
      <c r="R71" s="228">
        <v>126.4</v>
      </c>
      <c r="S71" s="228">
        <v>1.13002</v>
      </c>
      <c r="T71" s="228">
        <v>221.25200000000001</v>
      </c>
      <c r="U71" s="228"/>
      <c r="W71" s="227">
        <v>100</v>
      </c>
      <c r="Y71" s="230"/>
      <c r="Z71" s="228"/>
      <c r="AA71" s="228"/>
      <c r="AB71" s="269">
        <v>1.0447900000000001</v>
      </c>
      <c r="AC71" s="227">
        <v>2.3199999999999998</v>
      </c>
    </row>
    <row r="72" spans="2:64" x14ac:dyDescent="0.3">
      <c r="I72">
        <f t="shared" ref="I72:W72" si="28">AVERAGE(I56:I71)</f>
        <v>-61.512112500000001</v>
      </c>
      <c r="J72" s="183">
        <f t="shared" si="28"/>
        <v>259.92250000000001</v>
      </c>
      <c r="K72" s="183">
        <f t="shared" si="28"/>
        <v>41.467894999999992</v>
      </c>
      <c r="L72" s="183">
        <f t="shared" si="28"/>
        <v>59.388143750000005</v>
      </c>
      <c r="M72" s="183">
        <f t="shared" si="28"/>
        <v>232.4501994290427</v>
      </c>
      <c r="N72" s="183">
        <f t="shared" si="28"/>
        <v>39.352412500000007</v>
      </c>
      <c r="O72" s="183">
        <f t="shared" si="28"/>
        <v>139.67999999999998</v>
      </c>
      <c r="P72" s="183">
        <f t="shared" si="28"/>
        <v>-38.932143749999994</v>
      </c>
      <c r="Q72" s="183">
        <f t="shared" si="28"/>
        <v>-52.932143750000002</v>
      </c>
      <c r="R72" s="183">
        <f t="shared" si="28"/>
        <v>139.12875</v>
      </c>
      <c r="S72" s="183">
        <f t="shared" si="28"/>
        <v>1.0107716249999998</v>
      </c>
      <c r="T72" s="183">
        <f t="shared" si="28"/>
        <v>292.3965</v>
      </c>
      <c r="U72" s="183">
        <f t="shared" si="28"/>
        <v>9.7280013333333333</v>
      </c>
      <c r="V72" s="183" t="e">
        <f t="shared" si="28"/>
        <v>#DIV/0!</v>
      </c>
      <c r="W72" s="183">
        <f t="shared" si="28"/>
        <v>81.8125</v>
      </c>
      <c r="X72" s="183">
        <f>AVERAGE(Y56:Y71)</f>
        <v>624.40757142857149</v>
      </c>
      <c r="Y72" s="183">
        <f>AVERAGE(Z56:Z71)</f>
        <v>-50.020346666666676</v>
      </c>
      <c r="Z72" s="183">
        <f>AVERAGE(AA56:AA71)</f>
        <v>47.48</v>
      </c>
    </row>
    <row r="77" spans="2:64" ht="15" thickBot="1" x14ac:dyDescent="0.35"/>
    <row r="78" spans="2:64" ht="15" thickBot="1" x14ac:dyDescent="0.35">
      <c r="B78" s="73" t="s">
        <v>204</v>
      </c>
      <c r="AA78" s="227"/>
    </row>
    <row r="79" spans="2:64" ht="15" thickBot="1" x14ac:dyDescent="0.35">
      <c r="B79" s="168" t="s">
        <v>0</v>
      </c>
      <c r="C79" s="168" t="s">
        <v>1</v>
      </c>
      <c r="D79" s="168" t="s">
        <v>2</v>
      </c>
      <c r="E79" s="168" t="s">
        <v>3</v>
      </c>
      <c r="F79" s="168" t="s">
        <v>4</v>
      </c>
      <c r="G79" s="168" t="s">
        <v>5</v>
      </c>
      <c r="H79" s="168" t="s">
        <v>6</v>
      </c>
      <c r="I79" s="168" t="s">
        <v>7</v>
      </c>
      <c r="J79" s="168" t="s">
        <v>8</v>
      </c>
      <c r="K79" s="168" t="s">
        <v>9</v>
      </c>
      <c r="L79" s="168" t="s">
        <v>10</v>
      </c>
      <c r="M79" s="168" t="s">
        <v>11</v>
      </c>
      <c r="N79" s="168" t="s">
        <v>89</v>
      </c>
      <c r="O79" s="168" t="s">
        <v>88</v>
      </c>
      <c r="P79" s="168" t="s">
        <v>14</v>
      </c>
      <c r="Q79" s="168" t="s">
        <v>52</v>
      </c>
      <c r="R79" s="168" t="s">
        <v>15</v>
      </c>
      <c r="S79" s="168" t="s">
        <v>16</v>
      </c>
      <c r="T79" s="169" t="s">
        <v>17</v>
      </c>
      <c r="U79" s="169" t="s">
        <v>152</v>
      </c>
      <c r="V79" s="169" t="s">
        <v>19</v>
      </c>
      <c r="W79" s="169" t="s">
        <v>20</v>
      </c>
      <c r="X79" s="169" t="s">
        <v>21</v>
      </c>
      <c r="Y79" s="168" t="s">
        <v>22</v>
      </c>
      <c r="Z79" s="168" t="s">
        <v>54</v>
      </c>
      <c r="AA79" s="168" t="s">
        <v>55</v>
      </c>
      <c r="AB79" s="168" t="s">
        <v>56</v>
      </c>
    </row>
    <row r="80" spans="2:64" ht="15" thickBot="1" x14ac:dyDescent="0.35">
      <c r="B80" s="184" t="s">
        <v>161</v>
      </c>
      <c r="C80" s="185" t="s">
        <v>61</v>
      </c>
      <c r="D80" s="172">
        <v>1</v>
      </c>
      <c r="E80" s="172">
        <v>27</v>
      </c>
      <c r="F80" s="172">
        <v>13</v>
      </c>
      <c r="G80" s="172">
        <v>-58</v>
      </c>
      <c r="H80" s="173">
        <f t="shared" ref="H80:H84" si="29">G80-14</f>
        <v>-72</v>
      </c>
      <c r="I80" s="172">
        <v>-61.194499999999998</v>
      </c>
      <c r="J80" s="172">
        <v>264.12200000000001</v>
      </c>
      <c r="K80" s="172">
        <v>52.908999999999999</v>
      </c>
      <c r="L80" s="172">
        <v>51.133000000000003</v>
      </c>
      <c r="M80" s="174">
        <f t="shared" ref="M80:M84" si="30">(L80/J80)*1000</f>
        <v>193.59614117718326</v>
      </c>
      <c r="N80" s="172">
        <v>44.921900000000001</v>
      </c>
      <c r="O80" s="172">
        <v>141.6</v>
      </c>
      <c r="P80" s="172">
        <v>-42.435699999999997</v>
      </c>
      <c r="Q80" s="173">
        <f t="shared" ref="Q80:Q84" si="31">(P80-14)</f>
        <v>-56.435699999999997</v>
      </c>
      <c r="R80" s="172">
        <v>141.1</v>
      </c>
      <c r="S80" s="172">
        <v>0.96806800000000004</v>
      </c>
      <c r="T80" s="172">
        <v>359.34399999999999</v>
      </c>
      <c r="U80" s="172">
        <v>663.11</v>
      </c>
      <c r="V80" s="172">
        <v>-49.8352</v>
      </c>
      <c r="W80" s="172">
        <v>39.799999999999997</v>
      </c>
      <c r="X80" s="172">
        <v>11.92</v>
      </c>
      <c r="Y80" s="172"/>
      <c r="Z80" s="175">
        <v>2.5</v>
      </c>
      <c r="AA80" s="175">
        <v>4.1399999999999997</v>
      </c>
      <c r="AB80" s="175">
        <v>100</v>
      </c>
    </row>
    <row r="81" spans="2:28" ht="15" thickBot="1" x14ac:dyDescent="0.35">
      <c r="B81" s="262"/>
      <c r="C81" s="185" t="s">
        <v>58</v>
      </c>
      <c r="D81" s="172">
        <v>12</v>
      </c>
      <c r="E81" s="172">
        <v>27</v>
      </c>
      <c r="F81" s="172">
        <v>11</v>
      </c>
      <c r="G81" s="172">
        <v>-60</v>
      </c>
      <c r="H81" s="172">
        <f t="shared" si="29"/>
        <v>-74</v>
      </c>
      <c r="I81" s="172">
        <v>-60.444400000000002</v>
      </c>
      <c r="J81" s="172">
        <v>239.887</v>
      </c>
      <c r="K81" s="172">
        <v>23.526800000000001</v>
      </c>
      <c r="L81" s="172">
        <v>71.22</v>
      </c>
      <c r="M81" s="174">
        <f t="shared" si="30"/>
        <v>296.88978560739014</v>
      </c>
      <c r="N81" s="172">
        <v>44.525100000000002</v>
      </c>
      <c r="O81" s="172">
        <v>139.91999999999999</v>
      </c>
      <c r="P81" s="172">
        <v>-30.64</v>
      </c>
      <c r="Q81" s="171">
        <f t="shared" si="31"/>
        <v>-44.64</v>
      </c>
      <c r="R81" s="172">
        <v>139.46</v>
      </c>
      <c r="S81" s="172">
        <v>0.87127399999999999</v>
      </c>
      <c r="T81" s="172">
        <v>319.67200000000003</v>
      </c>
      <c r="U81" s="172">
        <v>874.63</v>
      </c>
      <c r="V81" s="172">
        <v>-51.910400000000003</v>
      </c>
      <c r="W81" s="172">
        <v>40.340000000000003</v>
      </c>
      <c r="X81" s="172">
        <v>8.36</v>
      </c>
      <c r="Y81" s="172"/>
      <c r="Z81" s="175">
        <v>1.51</v>
      </c>
      <c r="AA81" s="175">
        <v>4.2699999999999996</v>
      </c>
      <c r="AB81" s="175">
        <v>100</v>
      </c>
    </row>
    <row r="82" spans="2:28" ht="15" thickBot="1" x14ac:dyDescent="0.35">
      <c r="B82" s="186" t="s">
        <v>162</v>
      </c>
      <c r="C82" s="185" t="s">
        <v>58</v>
      </c>
      <c r="D82" s="172">
        <v>21</v>
      </c>
      <c r="E82" s="172">
        <v>24</v>
      </c>
      <c r="F82" s="172">
        <v>22</v>
      </c>
      <c r="G82" s="172">
        <v>-70</v>
      </c>
      <c r="H82" s="172">
        <f t="shared" si="29"/>
        <v>-84</v>
      </c>
      <c r="I82" s="172">
        <v>-59.02</v>
      </c>
      <c r="J82" s="172">
        <v>341.06400000000002</v>
      </c>
      <c r="K82" s="172">
        <v>26.068200000000001</v>
      </c>
      <c r="L82" s="172">
        <v>51.17</v>
      </c>
      <c r="M82" s="174">
        <f t="shared" si="30"/>
        <v>150.03049281073348</v>
      </c>
      <c r="N82" s="172">
        <v>34.698500000000003</v>
      </c>
      <c r="O82" s="172">
        <v>140.32</v>
      </c>
      <c r="P82" s="172">
        <v>-28.737400000000001</v>
      </c>
      <c r="Q82" s="171">
        <f t="shared" si="31"/>
        <v>-42.737400000000001</v>
      </c>
      <c r="R82" s="172">
        <v>139.88</v>
      </c>
      <c r="S82" s="172">
        <v>0.87785899999999994</v>
      </c>
      <c r="T82" s="172">
        <v>279.99900000000002</v>
      </c>
      <c r="U82" s="172">
        <v>540.69000000000005</v>
      </c>
      <c r="V82" s="172">
        <v>-51.483199999999997</v>
      </c>
      <c r="W82" s="172"/>
      <c r="X82" s="172">
        <v>8.7000100000000007</v>
      </c>
      <c r="Y82" s="172"/>
      <c r="Z82" s="175">
        <v>1.62</v>
      </c>
      <c r="AA82" s="175">
        <v>5.21</v>
      </c>
      <c r="AB82" s="175">
        <v>50</v>
      </c>
    </row>
    <row r="83" spans="2:28" ht="15" thickBot="1" x14ac:dyDescent="0.35">
      <c r="B83" s="184" t="s">
        <v>164</v>
      </c>
      <c r="C83" s="185" t="s">
        <v>61</v>
      </c>
      <c r="D83" s="172">
        <v>1</v>
      </c>
      <c r="E83" s="172">
        <v>28</v>
      </c>
      <c r="F83" s="172">
        <v>14</v>
      </c>
      <c r="G83" s="172">
        <v>-76</v>
      </c>
      <c r="H83" s="172">
        <f t="shared" si="29"/>
        <v>-90</v>
      </c>
      <c r="I83" s="172">
        <v>-59.283000000000001</v>
      </c>
      <c r="J83" s="172">
        <v>285.608</v>
      </c>
      <c r="K83" s="172">
        <v>31.2211</v>
      </c>
      <c r="L83" s="172">
        <v>71.720200000000006</v>
      </c>
      <c r="M83" s="174">
        <f t="shared" si="30"/>
        <v>251.11411445057564</v>
      </c>
      <c r="N83" s="172">
        <v>38.452100000000002</v>
      </c>
      <c r="O83" s="172">
        <v>141.26</v>
      </c>
      <c r="P83" s="172">
        <v>-36.842399999999998</v>
      </c>
      <c r="Q83" s="172">
        <f t="shared" si="31"/>
        <v>-50.842399999999998</v>
      </c>
      <c r="R83" s="172">
        <v>140.80000000000001</v>
      </c>
      <c r="S83" s="172">
        <v>0.88876299999999997</v>
      </c>
      <c r="T83" s="172">
        <v>323.48599999999999</v>
      </c>
      <c r="U83" s="172">
        <v>353.72</v>
      </c>
      <c r="V83" s="172">
        <v>-50.109900000000003</v>
      </c>
      <c r="W83" s="172">
        <v>40.24</v>
      </c>
      <c r="X83" s="172">
        <v>9.4600100000000005</v>
      </c>
      <c r="Y83" s="175"/>
      <c r="Z83" s="175">
        <v>1.52</v>
      </c>
      <c r="AA83" s="175">
        <v>4.8499999999999996</v>
      </c>
      <c r="AB83" s="175">
        <v>50</v>
      </c>
    </row>
    <row r="84" spans="2:28" ht="15" thickBot="1" x14ac:dyDescent="0.35">
      <c r="B84" s="184" t="s">
        <v>165</v>
      </c>
      <c r="C84" s="185" t="s">
        <v>61</v>
      </c>
      <c r="D84" s="172">
        <v>1</v>
      </c>
      <c r="E84" s="172">
        <v>27</v>
      </c>
      <c r="F84" s="172">
        <v>9</v>
      </c>
      <c r="G84" s="172">
        <v>-66</v>
      </c>
      <c r="H84" s="172">
        <f t="shared" si="29"/>
        <v>-80</v>
      </c>
      <c r="I84" s="172">
        <v>-62.572699999999998</v>
      </c>
      <c r="J84" s="172">
        <v>341.85</v>
      </c>
      <c r="K84" s="172">
        <v>47.079799999999999</v>
      </c>
      <c r="L84" s="172">
        <v>110.821</v>
      </c>
      <c r="M84" s="174">
        <f t="shared" si="30"/>
        <v>324.18019599239426</v>
      </c>
      <c r="N84" s="172">
        <v>44.341999999999999</v>
      </c>
      <c r="O84" s="172">
        <v>141.96</v>
      </c>
      <c r="P84" s="172">
        <v>-34.107599999999998</v>
      </c>
      <c r="Q84" s="172">
        <f t="shared" si="31"/>
        <v>-48.107599999999998</v>
      </c>
      <c r="R84" s="175">
        <v>141.47999999999999</v>
      </c>
      <c r="S84" s="172">
        <v>1.03677</v>
      </c>
      <c r="T84" s="172">
        <v>316.62</v>
      </c>
      <c r="U84" s="172">
        <v>556.62</v>
      </c>
      <c r="V84" s="172">
        <v>-51.483199999999997</v>
      </c>
      <c r="W84" s="172">
        <v>39.380000000000003</v>
      </c>
      <c r="X84" s="172">
        <v>10.18</v>
      </c>
      <c r="Y84" s="175"/>
      <c r="Z84" s="175">
        <v>1.39</v>
      </c>
      <c r="AA84" s="175">
        <v>7.87</v>
      </c>
      <c r="AB84" s="175">
        <v>100</v>
      </c>
    </row>
    <row r="85" spans="2:28" x14ac:dyDescent="0.3">
      <c r="J85">
        <f t="shared" ref="J85:O85" si="32">AVERAGE(J80:J84)</f>
        <v>294.50619999999998</v>
      </c>
      <c r="K85">
        <f t="shared" si="32"/>
        <v>36.160980000000002</v>
      </c>
      <c r="L85">
        <f t="shared" si="32"/>
        <v>71.21284</v>
      </c>
      <c r="M85" s="4">
        <f t="shared" si="32"/>
        <v>243.16214600765534</v>
      </c>
      <c r="N85">
        <f t="shared" si="32"/>
        <v>41.387919999999994</v>
      </c>
      <c r="O85">
        <f t="shared" si="32"/>
        <v>141.012</v>
      </c>
      <c r="P85">
        <f t="shared" ref="P85:V85" si="33">AVERAGE(P80:P84)</f>
        <v>-34.552619999999997</v>
      </c>
      <c r="Q85">
        <f t="shared" si="33"/>
        <v>-48.552619999999997</v>
      </c>
      <c r="R85">
        <f t="shared" si="33"/>
        <v>140.54400000000001</v>
      </c>
      <c r="S85">
        <f t="shared" si="33"/>
        <v>0.92854680000000001</v>
      </c>
      <c r="T85">
        <f t="shared" si="33"/>
        <v>319.82420000000002</v>
      </c>
      <c r="U85">
        <f t="shared" si="33"/>
        <v>597.75400000000013</v>
      </c>
      <c r="V85">
        <f t="shared" si="33"/>
        <v>-50.964379999999991</v>
      </c>
      <c r="W85">
        <f>AVERAGE(W83:W84)</f>
        <v>39.81</v>
      </c>
    </row>
    <row r="88" spans="2:28" x14ac:dyDescent="0.3">
      <c r="B88" s="213">
        <v>44883</v>
      </c>
      <c r="C88" s="214">
        <v>1</v>
      </c>
      <c r="D88" s="214">
        <v>5</v>
      </c>
      <c r="E88" s="214" t="s">
        <v>87</v>
      </c>
      <c r="F88" s="214">
        <v>13</v>
      </c>
      <c r="G88" s="215">
        <v>-57</v>
      </c>
      <c r="H88" s="214">
        <v>-71</v>
      </c>
      <c r="I88" s="214">
        <v>-60.741300000000003</v>
      </c>
      <c r="J88" s="214">
        <v>284.291</v>
      </c>
      <c r="K88" s="214">
        <v>10.2112</v>
      </c>
      <c r="L88" s="214">
        <v>62.438000000000002</v>
      </c>
      <c r="M88" s="263">
        <f t="shared" ref="M88:M90" si="34">(L88/J88)*1000</f>
        <v>219.62707226046552</v>
      </c>
      <c r="N88" s="231">
        <v>9.5825200000000006</v>
      </c>
      <c r="O88" s="214">
        <v>138.86000000000001</v>
      </c>
      <c r="P88" s="216">
        <v>-36</v>
      </c>
      <c r="Q88" s="217">
        <f>P88-14</f>
        <v>-50</v>
      </c>
      <c r="R88" s="214">
        <v>138.44</v>
      </c>
      <c r="S88" s="214">
        <v>0.64768499999999996</v>
      </c>
      <c r="T88" s="220">
        <v>87.738</v>
      </c>
      <c r="U88" s="218">
        <v>7.3</v>
      </c>
      <c r="V88" s="214" t="s">
        <v>184</v>
      </c>
      <c r="W88" s="219">
        <v>75</v>
      </c>
      <c r="X88" s="265">
        <v>-49.2164</v>
      </c>
      <c r="Y88" s="265">
        <v>612.79600000000005</v>
      </c>
      <c r="Z88" s="265">
        <v>-49.377400000000002</v>
      </c>
      <c r="AA88" s="266">
        <v>43.8</v>
      </c>
    </row>
    <row r="89" spans="2:28" x14ac:dyDescent="0.3">
      <c r="B89" s="213">
        <v>44883</v>
      </c>
      <c r="C89" s="214">
        <v>2</v>
      </c>
      <c r="D89" s="214">
        <v>7</v>
      </c>
      <c r="E89" s="214" t="s">
        <v>87</v>
      </c>
      <c r="F89" s="214">
        <v>17</v>
      </c>
      <c r="G89" s="214">
        <v>-72</v>
      </c>
      <c r="H89" s="214">
        <v>-86</v>
      </c>
      <c r="I89" s="214">
        <v>-60.254300000000001</v>
      </c>
      <c r="J89" s="214">
        <v>327.726</v>
      </c>
      <c r="K89" s="214">
        <v>17.544599999999999</v>
      </c>
      <c r="L89" s="220">
        <v>79.176000000000002</v>
      </c>
      <c r="M89" s="263">
        <f t="shared" si="34"/>
        <v>241.59206166126583</v>
      </c>
      <c r="N89" s="231">
        <v>11.413600000000001</v>
      </c>
      <c r="O89" s="214">
        <v>142.80000000000001</v>
      </c>
      <c r="P89" s="214">
        <v>-30</v>
      </c>
      <c r="Q89" s="214">
        <f>P89-14</f>
        <v>-44</v>
      </c>
      <c r="R89" s="214">
        <v>142.36000000000001</v>
      </c>
      <c r="S89" s="214">
        <v>0.70455800000000002</v>
      </c>
      <c r="T89" s="220">
        <v>86.975099999999998</v>
      </c>
      <c r="U89" s="214">
        <v>11.08</v>
      </c>
      <c r="V89" s="214" t="s">
        <v>185</v>
      </c>
      <c r="W89" s="264">
        <v>25</v>
      </c>
      <c r="X89" s="265">
        <v>-43.060299999999998</v>
      </c>
      <c r="Y89" s="265">
        <v>1550.42</v>
      </c>
      <c r="Z89" s="265">
        <v>-43.060299999999998</v>
      </c>
      <c r="AA89" s="266">
        <v>42.86</v>
      </c>
    </row>
    <row r="90" spans="2:28" x14ac:dyDescent="0.3">
      <c r="B90" s="213">
        <v>44883</v>
      </c>
      <c r="C90" s="214">
        <v>3</v>
      </c>
      <c r="D90" s="214">
        <v>14</v>
      </c>
      <c r="E90" s="214" t="s">
        <v>87</v>
      </c>
      <c r="F90" s="214">
        <v>15</v>
      </c>
      <c r="G90" s="214">
        <v>-72</v>
      </c>
      <c r="H90" s="214">
        <v>-86</v>
      </c>
      <c r="I90" s="214">
        <v>-60.475000000000001</v>
      </c>
      <c r="J90" s="214">
        <v>245.63499999999999</v>
      </c>
      <c r="K90" s="214">
        <v>11.4223</v>
      </c>
      <c r="L90" s="214">
        <v>60.170999999999999</v>
      </c>
      <c r="M90" s="263">
        <f t="shared" si="34"/>
        <v>244.96101939870132</v>
      </c>
      <c r="N90" s="263">
        <v>14.1907</v>
      </c>
      <c r="O90" s="214">
        <v>142.18</v>
      </c>
      <c r="P90" s="214">
        <v>-33.5</v>
      </c>
      <c r="Q90" s="214">
        <f>P90-14</f>
        <v>-47.5</v>
      </c>
      <c r="R90" s="214">
        <v>141.72</v>
      </c>
      <c r="S90" s="214">
        <v>0.75104000000000004</v>
      </c>
      <c r="T90" s="220">
        <v>99.945099999999996</v>
      </c>
      <c r="U90" s="214">
        <v>10.44</v>
      </c>
      <c r="V90" s="214" t="s">
        <v>185</v>
      </c>
      <c r="W90" s="264">
        <v>50</v>
      </c>
      <c r="X90" s="265">
        <v>-45.99</v>
      </c>
      <c r="Y90" s="265">
        <v>1088.33</v>
      </c>
      <c r="Z90" s="265">
        <v>-46.051000000000002</v>
      </c>
      <c r="AA90" s="266">
        <v>42.32</v>
      </c>
    </row>
    <row r="96" spans="2:28" ht="15" thickBot="1" x14ac:dyDescent="0.35"/>
    <row r="97" spans="2:28" ht="15" thickBot="1" x14ac:dyDescent="0.35">
      <c r="B97" s="168" t="s">
        <v>0</v>
      </c>
      <c r="C97" s="168" t="s">
        <v>1</v>
      </c>
      <c r="D97" s="168" t="s">
        <v>2</v>
      </c>
      <c r="E97" s="168" t="s">
        <v>3</v>
      </c>
      <c r="F97" s="168" t="s">
        <v>4</v>
      </c>
      <c r="G97" s="168" t="s">
        <v>5</v>
      </c>
      <c r="H97" s="168" t="s">
        <v>6</v>
      </c>
      <c r="I97" s="168" t="s">
        <v>7</v>
      </c>
      <c r="J97" s="168" t="s">
        <v>8</v>
      </c>
      <c r="K97" s="168" t="s">
        <v>9</v>
      </c>
      <c r="L97" s="168" t="s">
        <v>10</v>
      </c>
      <c r="M97" s="168" t="s">
        <v>11</v>
      </c>
      <c r="N97" s="168" t="s">
        <v>208</v>
      </c>
      <c r="O97" s="168" t="s">
        <v>13</v>
      </c>
      <c r="P97" s="168" t="s">
        <v>14</v>
      </c>
      <c r="Q97" s="168" t="s">
        <v>52</v>
      </c>
      <c r="R97" s="168" t="s">
        <v>15</v>
      </c>
      <c r="S97" s="168" t="s">
        <v>16</v>
      </c>
      <c r="T97" s="169" t="s">
        <v>17</v>
      </c>
      <c r="U97" s="169" t="s">
        <v>21</v>
      </c>
      <c r="V97" s="168" t="s">
        <v>22</v>
      </c>
      <c r="W97" s="168" t="s">
        <v>56</v>
      </c>
      <c r="X97" s="169" t="s">
        <v>152</v>
      </c>
      <c r="Y97" s="169" t="s">
        <v>19</v>
      </c>
      <c r="Z97" s="169" t="s">
        <v>20</v>
      </c>
      <c r="AA97" s="252" t="s">
        <v>54</v>
      </c>
    </row>
    <row r="108" spans="2:28" ht="15" thickBot="1" x14ac:dyDescent="0.35"/>
    <row r="109" spans="2:28" ht="16.2" thickBot="1" x14ac:dyDescent="0.35">
      <c r="B109" s="269" t="s">
        <v>57</v>
      </c>
      <c r="C109" s="222" t="s">
        <v>58</v>
      </c>
      <c r="D109" s="222">
        <v>2</v>
      </c>
      <c r="E109" s="222">
        <v>22</v>
      </c>
      <c r="F109" s="222">
        <v>22</v>
      </c>
      <c r="G109" s="223">
        <v>-56</v>
      </c>
      <c r="H109" s="223">
        <f t="shared" ref="H109:H114" si="35">(G109-14)</f>
        <v>-70</v>
      </c>
      <c r="I109" s="223">
        <v>-64.666399999999996</v>
      </c>
      <c r="J109" s="222"/>
      <c r="K109" s="222">
        <v>21.749700000000001</v>
      </c>
      <c r="L109" s="222"/>
      <c r="M109" s="229" t="e">
        <f>(L109/J109)*1000</f>
        <v>#DIV/0!</v>
      </c>
      <c r="N109" s="222">
        <v>33.569299999999998</v>
      </c>
      <c r="O109" s="222">
        <v>132.26</v>
      </c>
      <c r="P109" s="223">
        <v>-38.662999999999997</v>
      </c>
      <c r="Q109" s="223">
        <f t="shared" ref="Q109" si="36">(P109-14)</f>
        <v>-52.662999999999997</v>
      </c>
      <c r="R109" s="222">
        <v>131.68</v>
      </c>
      <c r="S109" s="222">
        <v>1.0012799999999999</v>
      </c>
      <c r="T109" s="270">
        <v>241.089</v>
      </c>
      <c r="U109" s="270">
        <v>8.2399900000000006</v>
      </c>
      <c r="V109" s="272" t="s">
        <v>59</v>
      </c>
      <c r="W109" s="227">
        <v>200</v>
      </c>
      <c r="X109" s="270"/>
      <c r="Y109" s="271">
        <v>-43.873199999999997</v>
      </c>
      <c r="Z109" s="270">
        <v>145.32</v>
      </c>
      <c r="AA109" s="227">
        <v>1.67</v>
      </c>
      <c r="AB109" s="227">
        <v>12.26</v>
      </c>
    </row>
    <row r="110" spans="2:28" ht="16.2" thickBot="1" x14ac:dyDescent="0.35">
      <c r="B110" s="222" t="s">
        <v>69</v>
      </c>
      <c r="C110" s="222" t="s">
        <v>61</v>
      </c>
      <c r="D110" s="222">
        <v>1</v>
      </c>
      <c r="E110" s="222">
        <v>26</v>
      </c>
      <c r="F110" s="222">
        <v>22</v>
      </c>
      <c r="G110" s="223">
        <v>-60</v>
      </c>
      <c r="H110" s="223">
        <f t="shared" si="35"/>
        <v>-74</v>
      </c>
      <c r="I110" s="223">
        <v>-62.286200000000001</v>
      </c>
      <c r="J110" s="222">
        <v>350.57299999999998</v>
      </c>
      <c r="K110" s="222">
        <v>42.921700000000001</v>
      </c>
      <c r="L110" s="228">
        <v>29.341999999999999</v>
      </c>
      <c r="M110" s="229">
        <f>L110/J110 *1000</f>
        <v>83.697261340719336</v>
      </c>
      <c r="N110" s="222">
        <v>37.262</v>
      </c>
      <c r="O110" s="222">
        <v>142.58000000000001</v>
      </c>
      <c r="P110" s="223">
        <v>-36.420499999999997</v>
      </c>
      <c r="Q110" s="228">
        <f t="shared" ref="Q110:Q120" si="37">P110-14</f>
        <v>-50.420499999999997</v>
      </c>
      <c r="R110" s="223">
        <v>141.96</v>
      </c>
      <c r="S110" s="222">
        <v>1.15167</v>
      </c>
      <c r="T110" s="222">
        <v>230.40799999999999</v>
      </c>
      <c r="U110" s="222">
        <v>10.74</v>
      </c>
      <c r="V110" s="269" t="s">
        <v>70</v>
      </c>
      <c r="W110" s="227">
        <v>126</v>
      </c>
      <c r="X110" s="222">
        <v>524.46</v>
      </c>
      <c r="Y110" s="223">
        <v>-56.2744</v>
      </c>
      <c r="Z110" s="222">
        <v>39.86</v>
      </c>
      <c r="AA110" s="227"/>
      <c r="AB110" s="227"/>
    </row>
    <row r="111" spans="2:28" ht="16.2" thickBot="1" x14ac:dyDescent="0.35">
      <c r="B111" s="222"/>
      <c r="C111" s="222" t="s">
        <v>58</v>
      </c>
      <c r="D111" s="222">
        <v>28</v>
      </c>
      <c r="E111" s="222">
        <v>26</v>
      </c>
      <c r="F111" s="222">
        <v>18</v>
      </c>
      <c r="G111" s="223">
        <v>-68</v>
      </c>
      <c r="H111" s="223">
        <f t="shared" si="35"/>
        <v>-82</v>
      </c>
      <c r="I111" s="223">
        <v>-60.747799999999998</v>
      </c>
      <c r="J111" s="222">
        <v>321.62599999999998</v>
      </c>
      <c r="K111" s="222">
        <v>35.653799999999997</v>
      </c>
      <c r="L111" s="222">
        <v>59.645000000000003</v>
      </c>
      <c r="M111" s="229">
        <f>L111/J111 *1000</f>
        <v>185.44831574561761</v>
      </c>
      <c r="N111" s="222">
        <v>43.029800000000002</v>
      </c>
      <c r="O111" s="222">
        <v>137.68</v>
      </c>
      <c r="P111" s="223">
        <v>-39.788499999999999</v>
      </c>
      <c r="Q111" s="228">
        <f t="shared" si="37"/>
        <v>-53.788499999999999</v>
      </c>
      <c r="R111" s="222">
        <v>137.13999999999999</v>
      </c>
      <c r="S111" s="222">
        <v>0.97542499999999999</v>
      </c>
      <c r="T111" s="222">
        <v>313.56799999999998</v>
      </c>
      <c r="U111" s="222">
        <v>5.8</v>
      </c>
      <c r="V111" s="269"/>
      <c r="W111" s="227">
        <v>50</v>
      </c>
      <c r="X111" s="222">
        <v>750.58</v>
      </c>
      <c r="Y111" s="223">
        <v>-52.032499999999999</v>
      </c>
      <c r="Z111" s="222">
        <v>39.58</v>
      </c>
      <c r="AA111" s="227">
        <v>1.37</v>
      </c>
      <c r="AB111" s="227">
        <v>3.08</v>
      </c>
    </row>
    <row r="112" spans="2:28" ht="16.2" thickBot="1" x14ac:dyDescent="0.35">
      <c r="B112" s="269" t="s">
        <v>71</v>
      </c>
      <c r="C112" s="228" t="s">
        <v>72</v>
      </c>
      <c r="D112" s="228">
        <v>6</v>
      </c>
      <c r="E112" s="228">
        <v>24</v>
      </c>
      <c r="F112" s="228">
        <v>14</v>
      </c>
      <c r="G112" s="228">
        <v>-64</v>
      </c>
      <c r="H112" s="228">
        <f t="shared" si="35"/>
        <v>-78</v>
      </c>
      <c r="I112" s="228">
        <v>-61.6096</v>
      </c>
      <c r="J112" s="228">
        <v>132.518</v>
      </c>
      <c r="K112" s="228">
        <v>31.4938</v>
      </c>
      <c r="L112" s="228">
        <v>43.765000000000001</v>
      </c>
      <c r="M112" s="229">
        <f>L112/J112 *1000</f>
        <v>330.25702168761978</v>
      </c>
      <c r="N112" s="228">
        <v>38.940399999999997</v>
      </c>
      <c r="O112" s="228">
        <v>139.34</v>
      </c>
      <c r="P112" s="228">
        <v>-41.633600000000001</v>
      </c>
      <c r="Q112" s="228">
        <f t="shared" si="37"/>
        <v>-55.633600000000001</v>
      </c>
      <c r="R112" s="228">
        <v>138.69999999999999</v>
      </c>
      <c r="S112" s="228">
        <v>1.07159</v>
      </c>
      <c r="T112" s="228">
        <v>254.822</v>
      </c>
      <c r="U112" s="228">
        <v>7.48</v>
      </c>
      <c r="V112" s="228"/>
      <c r="W112" s="227">
        <v>100</v>
      </c>
      <c r="X112" s="228">
        <v>498.44</v>
      </c>
      <c r="Y112" s="228">
        <v>-52.337600000000002</v>
      </c>
      <c r="Z112" s="228">
        <v>39.9</v>
      </c>
      <c r="AA112" s="227">
        <v>1.1000000000000001</v>
      </c>
      <c r="AB112" s="227">
        <v>2.04</v>
      </c>
    </row>
    <row r="113" spans="2:28" ht="16.2" thickBot="1" x14ac:dyDescent="0.35">
      <c r="B113" s="269" t="s">
        <v>73</v>
      </c>
      <c r="C113" s="228" t="s">
        <v>61</v>
      </c>
      <c r="D113" s="228">
        <v>1</v>
      </c>
      <c r="E113" s="228">
        <v>25</v>
      </c>
      <c r="F113" s="228">
        <v>15</v>
      </c>
      <c r="G113" s="228">
        <v>-70</v>
      </c>
      <c r="H113" s="228">
        <f t="shared" si="35"/>
        <v>-84</v>
      </c>
      <c r="I113" s="228">
        <v>-60.682400000000001</v>
      </c>
      <c r="J113" s="228">
        <v>186.678</v>
      </c>
      <c r="K113" s="228">
        <v>9.4396199999999997</v>
      </c>
      <c r="L113" s="228">
        <v>44.616599999999998</v>
      </c>
      <c r="M113" s="229">
        <f>L113/J113 *1000</f>
        <v>239.00298910423297</v>
      </c>
      <c r="N113" s="228">
        <v>47.637900000000002</v>
      </c>
      <c r="O113" s="228">
        <v>141.72</v>
      </c>
      <c r="P113" s="228">
        <v>-38.1419</v>
      </c>
      <c r="Q113" s="228">
        <f t="shared" si="37"/>
        <v>-52.1419</v>
      </c>
      <c r="R113" s="228">
        <v>141.18</v>
      </c>
      <c r="S113" s="228">
        <v>0.90145900000000001</v>
      </c>
      <c r="T113" s="228">
        <v>340.27100000000002</v>
      </c>
      <c r="U113" s="228">
        <v>9.84</v>
      </c>
      <c r="V113" s="228"/>
      <c r="W113" s="227">
        <v>75</v>
      </c>
      <c r="X113" s="228">
        <v>665.6</v>
      </c>
      <c r="Y113" s="228">
        <v>-51.879899999999999</v>
      </c>
      <c r="Z113" s="228">
        <v>39.799999999999997</v>
      </c>
      <c r="AA113" s="227">
        <v>1.45</v>
      </c>
      <c r="AB113" s="227">
        <v>7.2</v>
      </c>
    </row>
    <row r="114" spans="2:28" ht="16.2" thickBot="1" x14ac:dyDescent="0.35">
      <c r="B114" s="269" t="s">
        <v>74</v>
      </c>
      <c r="C114" s="228" t="s">
        <v>61</v>
      </c>
      <c r="D114" s="228">
        <v>0</v>
      </c>
      <c r="E114" s="228">
        <v>26</v>
      </c>
      <c r="F114" s="228">
        <v>16</v>
      </c>
      <c r="G114" s="228">
        <v>-70</v>
      </c>
      <c r="H114" s="228">
        <f t="shared" si="35"/>
        <v>-84</v>
      </c>
      <c r="I114" s="228">
        <v>-59.8962</v>
      </c>
      <c r="J114" s="228">
        <v>191.59399999999999</v>
      </c>
      <c r="K114" s="228">
        <v>16.127199999999998</v>
      </c>
      <c r="L114" s="228">
        <v>59.194000000000003</v>
      </c>
      <c r="M114" s="229">
        <f>L114/J114 *1000</f>
        <v>308.95539526289974</v>
      </c>
      <c r="N114" s="228">
        <v>49.438499999999998</v>
      </c>
      <c r="O114" s="228">
        <v>142.30000000000001</v>
      </c>
      <c r="P114" s="228">
        <v>-35.130200000000002</v>
      </c>
      <c r="Q114" s="228">
        <f t="shared" si="37"/>
        <v>-49.130200000000002</v>
      </c>
      <c r="R114" s="228">
        <v>141.86000000000001</v>
      </c>
      <c r="S114" s="228">
        <v>0.91188999999999998</v>
      </c>
      <c r="T114" s="228">
        <v>373.077</v>
      </c>
      <c r="U114" s="228">
        <v>10.48</v>
      </c>
      <c r="V114" s="228" t="s">
        <v>68</v>
      </c>
      <c r="W114" s="227">
        <v>25</v>
      </c>
      <c r="X114" s="228">
        <v>665.6</v>
      </c>
      <c r="Y114" s="228">
        <v>-49.011200000000002</v>
      </c>
      <c r="Z114" s="228">
        <v>38.979999999999997</v>
      </c>
      <c r="AA114" s="227">
        <v>1.3</v>
      </c>
      <c r="AB114" s="227">
        <v>7.2</v>
      </c>
    </row>
    <row r="115" spans="2:28" ht="16.2" thickBot="1" x14ac:dyDescent="0.35">
      <c r="B115" s="228">
        <v>230121</v>
      </c>
      <c r="C115" s="228" t="s">
        <v>58</v>
      </c>
      <c r="D115" s="228">
        <v>13</v>
      </c>
      <c r="E115" s="228">
        <v>27</v>
      </c>
      <c r="F115" s="228">
        <v>18</v>
      </c>
      <c r="G115" s="228">
        <v>-77</v>
      </c>
      <c r="H115" s="228">
        <f t="shared" ref="H115:H120" si="38">G115-14</f>
        <v>-91</v>
      </c>
      <c r="I115" s="228">
        <v>-61.102699999999999</v>
      </c>
      <c r="J115" s="228">
        <v>342.92700000000002</v>
      </c>
      <c r="K115" s="228">
        <v>35.593400000000003</v>
      </c>
      <c r="L115" s="228">
        <v>46.872</v>
      </c>
      <c r="M115" s="228">
        <f t="shared" ref="M115:M120" si="39">(L115/J115)*1000</f>
        <v>136.68215101173135</v>
      </c>
      <c r="N115" s="228">
        <v>27.282699999999998</v>
      </c>
      <c r="O115" s="228">
        <v>147.13999999999999</v>
      </c>
      <c r="P115" s="228">
        <v>-43.380499999999998</v>
      </c>
      <c r="Q115" s="228">
        <f t="shared" si="37"/>
        <v>-57.380499999999998</v>
      </c>
      <c r="R115" s="228">
        <v>146.46</v>
      </c>
      <c r="S115" s="228">
        <v>1.1623000000000001</v>
      </c>
      <c r="T115" s="228">
        <v>205.994</v>
      </c>
      <c r="U115" s="228">
        <v>14.98</v>
      </c>
      <c r="V115" s="228" t="s">
        <v>76</v>
      </c>
      <c r="W115" s="227">
        <v>125</v>
      </c>
      <c r="X115" s="228">
        <v>229.59</v>
      </c>
      <c r="Y115" s="228">
        <v>-54.5349</v>
      </c>
      <c r="Z115" s="228">
        <v>40.42</v>
      </c>
      <c r="AA115" s="227">
        <v>1.73</v>
      </c>
      <c r="AB115" s="227">
        <v>2.04</v>
      </c>
    </row>
    <row r="116" spans="2:28" ht="16.2" thickBot="1" x14ac:dyDescent="0.35">
      <c r="B116" s="228"/>
      <c r="C116" s="228" t="s">
        <v>72</v>
      </c>
      <c r="D116" s="228">
        <v>26</v>
      </c>
      <c r="E116" s="228">
        <v>27</v>
      </c>
      <c r="F116" s="228">
        <v>17</v>
      </c>
      <c r="G116" s="228">
        <v>-74</v>
      </c>
      <c r="H116" s="228">
        <f t="shared" si="38"/>
        <v>-88</v>
      </c>
      <c r="I116" s="228">
        <v>-59.7119</v>
      </c>
      <c r="J116" s="228">
        <v>171.68199999999999</v>
      </c>
      <c r="K116" s="228">
        <v>36.395400000000002</v>
      </c>
      <c r="L116" s="228">
        <v>53.220999999999997</v>
      </c>
      <c r="M116" s="228">
        <f t="shared" si="39"/>
        <v>309.99755361657014</v>
      </c>
      <c r="N116" s="228">
        <v>19.195599999999999</v>
      </c>
      <c r="O116" s="228">
        <v>133.47999999999999</v>
      </c>
      <c r="P116" s="228">
        <v>-40.334499999999998</v>
      </c>
      <c r="Q116" s="228">
        <f t="shared" si="37"/>
        <v>-54.334499999999998</v>
      </c>
      <c r="R116" s="228">
        <v>132.69999999999999</v>
      </c>
      <c r="S116" s="228">
        <v>1.27969</v>
      </c>
      <c r="T116" s="228">
        <v>141.14400000000001</v>
      </c>
      <c r="U116" s="228">
        <v>5.56</v>
      </c>
      <c r="V116" s="228"/>
      <c r="W116" s="227">
        <v>50</v>
      </c>
      <c r="X116" s="228">
        <v>968.46</v>
      </c>
      <c r="Y116" s="228">
        <v>-53.131100000000004</v>
      </c>
      <c r="Z116" s="228">
        <v>40.200000000000003</v>
      </c>
      <c r="AA116" s="227">
        <v>2.46</v>
      </c>
      <c r="AB116" s="227">
        <v>4.38</v>
      </c>
    </row>
    <row r="117" spans="2:28" ht="16.2" thickBot="1" x14ac:dyDescent="0.35">
      <c r="B117" s="273" t="s">
        <v>77</v>
      </c>
      <c r="C117" s="273" t="s">
        <v>61</v>
      </c>
      <c r="D117" s="273">
        <v>0</v>
      </c>
      <c r="E117" s="273">
        <v>29</v>
      </c>
      <c r="F117" s="273">
        <v>21</v>
      </c>
      <c r="G117" s="273">
        <v>-72</v>
      </c>
      <c r="H117" s="273">
        <f t="shared" si="38"/>
        <v>-86</v>
      </c>
      <c r="I117" s="273">
        <v>-63.268799999999999</v>
      </c>
      <c r="J117" s="273">
        <v>191.46799999999999</v>
      </c>
      <c r="K117" s="273">
        <v>8.6814599999999995</v>
      </c>
      <c r="L117" s="273">
        <v>40.877000000000002</v>
      </c>
      <c r="M117" s="273">
        <f t="shared" si="39"/>
        <v>213.49259406271545</v>
      </c>
      <c r="N117" s="273">
        <v>31.921399999999998</v>
      </c>
      <c r="O117" s="273">
        <v>141.08000000000001</v>
      </c>
      <c r="P117" s="273">
        <v>-40.2149</v>
      </c>
      <c r="Q117" s="273">
        <f t="shared" si="37"/>
        <v>-54.2149</v>
      </c>
      <c r="R117" s="273">
        <v>140.44</v>
      </c>
      <c r="S117" s="273">
        <v>1.09606</v>
      </c>
      <c r="T117" s="273">
        <v>221.25200000000001</v>
      </c>
      <c r="U117" s="273">
        <v>9.08</v>
      </c>
      <c r="V117" s="80" t="s">
        <v>78</v>
      </c>
      <c r="W117" s="227">
        <v>75</v>
      </c>
      <c r="X117" s="274">
        <v>916.55</v>
      </c>
      <c r="Y117" s="273">
        <v>-46.6614</v>
      </c>
      <c r="Z117" s="273">
        <v>40.200000000000003</v>
      </c>
      <c r="AA117" s="227">
        <v>16.559999999999999</v>
      </c>
      <c r="AB117" s="275">
        <v>100</v>
      </c>
    </row>
    <row r="118" spans="2:28" ht="16.2" thickBot="1" x14ac:dyDescent="0.35">
      <c r="B118" s="228" t="s">
        <v>79</v>
      </c>
      <c r="C118" s="228" t="s">
        <v>61</v>
      </c>
      <c r="D118" s="228">
        <v>0</v>
      </c>
      <c r="E118" s="228">
        <v>25</v>
      </c>
      <c r="F118" s="228">
        <v>18</v>
      </c>
      <c r="G118" s="228">
        <v>-70</v>
      </c>
      <c r="H118" s="228">
        <f t="shared" si="38"/>
        <v>-84</v>
      </c>
      <c r="I118" s="228">
        <v>-61.848799999999997</v>
      </c>
      <c r="J118" s="228">
        <v>313.14100000000002</v>
      </c>
      <c r="K118" s="228">
        <v>18.3536</v>
      </c>
      <c r="L118" s="228">
        <v>63.05</v>
      </c>
      <c r="M118" s="273">
        <f t="shared" si="39"/>
        <v>201.3469970396722</v>
      </c>
      <c r="N118" s="228">
        <v>21.392800000000001</v>
      </c>
      <c r="O118" s="228">
        <v>142.80000000000001</v>
      </c>
      <c r="P118" s="228">
        <v>-40.138300000000001</v>
      </c>
      <c r="Q118" s="273">
        <f t="shared" si="37"/>
        <v>-54.138300000000001</v>
      </c>
      <c r="R118" s="228">
        <v>142.08000000000001</v>
      </c>
      <c r="S118" s="228">
        <v>1.2779799999999999</v>
      </c>
      <c r="T118" s="228">
        <v>165.55799999999999</v>
      </c>
      <c r="U118" s="228">
        <v>10.76</v>
      </c>
      <c r="V118" s="228"/>
      <c r="W118" s="227">
        <v>75</v>
      </c>
      <c r="X118" s="228">
        <v>796.34</v>
      </c>
      <c r="Y118" s="228">
        <v>-51.940899999999999</v>
      </c>
      <c r="Z118" s="228">
        <v>40.44</v>
      </c>
      <c r="AA118" s="227">
        <v>2.2599999999999998</v>
      </c>
      <c r="AB118" s="227">
        <v>3.87</v>
      </c>
    </row>
    <row r="119" spans="2:28" ht="16.2" thickBot="1" x14ac:dyDescent="0.35">
      <c r="B119" s="228" t="s">
        <v>80</v>
      </c>
      <c r="C119" s="228" t="s">
        <v>58</v>
      </c>
      <c r="D119" s="228">
        <v>16</v>
      </c>
      <c r="E119" s="228">
        <v>27</v>
      </c>
      <c r="F119" s="228">
        <v>18</v>
      </c>
      <c r="G119" s="228">
        <v>-70</v>
      </c>
      <c r="H119" s="228">
        <f t="shared" si="38"/>
        <v>-84</v>
      </c>
      <c r="I119" s="228">
        <v>-62.949800000000003</v>
      </c>
      <c r="J119" s="228">
        <v>189.89500000000001</v>
      </c>
      <c r="K119" s="228">
        <v>21.144200000000001</v>
      </c>
      <c r="L119" s="228">
        <v>61.250999999999998</v>
      </c>
      <c r="M119" s="273">
        <f t="shared" si="39"/>
        <v>322.5519365965402</v>
      </c>
      <c r="N119" s="228">
        <v>30.761700000000001</v>
      </c>
      <c r="O119" s="228">
        <v>140.84</v>
      </c>
      <c r="P119" s="228">
        <v>-33.8429</v>
      </c>
      <c r="Q119" s="228">
        <f t="shared" si="37"/>
        <v>-47.8429</v>
      </c>
      <c r="R119" s="228">
        <v>140.16</v>
      </c>
      <c r="S119" s="228">
        <v>1.06647</v>
      </c>
      <c r="T119" s="228">
        <v>196.07499999999999</v>
      </c>
      <c r="U119" s="228">
        <v>8.8000000000000007</v>
      </c>
      <c r="V119" s="269" t="s">
        <v>70</v>
      </c>
      <c r="W119" s="227">
        <v>275</v>
      </c>
      <c r="X119" s="228">
        <v>938.22</v>
      </c>
      <c r="Y119" s="228">
        <v>-52.368200000000002</v>
      </c>
      <c r="Z119" s="228">
        <v>1.02207</v>
      </c>
      <c r="AA119" s="227"/>
      <c r="AB119" s="227"/>
    </row>
    <row r="120" spans="2:28" ht="16.2" thickBot="1" x14ac:dyDescent="0.35">
      <c r="B120" s="268" t="s">
        <v>81</v>
      </c>
      <c r="C120" s="228" t="s">
        <v>61</v>
      </c>
      <c r="D120" s="228">
        <v>1</v>
      </c>
      <c r="E120" s="228">
        <v>24</v>
      </c>
      <c r="F120" s="228">
        <v>14</v>
      </c>
      <c r="G120" s="228">
        <v>-70</v>
      </c>
      <c r="H120" s="228">
        <f t="shared" si="38"/>
        <v>-84</v>
      </c>
      <c r="I120" s="269">
        <v>-62.414900000000003</v>
      </c>
      <c r="J120" s="269">
        <v>482.54599999999999</v>
      </c>
      <c r="K120" s="269">
        <v>33.146099999999997</v>
      </c>
      <c r="L120" s="269">
        <v>71.563999999999993</v>
      </c>
      <c r="M120" s="228">
        <f t="shared" si="39"/>
        <v>148.30503205911975</v>
      </c>
      <c r="N120" s="269">
        <v>24.658200000000001</v>
      </c>
      <c r="O120" s="269">
        <v>142.91999999999999</v>
      </c>
      <c r="P120" s="269">
        <v>-37.1083</v>
      </c>
      <c r="Q120" s="228">
        <f t="shared" si="37"/>
        <v>-51.1083</v>
      </c>
      <c r="R120" s="269">
        <v>142.18</v>
      </c>
      <c r="S120" s="269">
        <v>1.28403</v>
      </c>
      <c r="T120" s="269">
        <v>170.898</v>
      </c>
      <c r="U120" s="269">
        <v>11.04</v>
      </c>
      <c r="V120" s="269"/>
      <c r="W120" s="227">
        <v>51</v>
      </c>
      <c r="X120" s="269"/>
      <c r="Y120" s="269"/>
      <c r="Z120" s="269"/>
      <c r="AA120" s="227">
        <v>1.2883899999999999</v>
      </c>
      <c r="AB120" s="227"/>
    </row>
    <row r="121" spans="2:28" ht="16.2" thickBot="1" x14ac:dyDescent="0.35">
      <c r="B121" s="268" t="s">
        <v>82</v>
      </c>
      <c r="C121" s="268" t="s">
        <v>58</v>
      </c>
      <c r="D121" s="276">
        <v>4</v>
      </c>
      <c r="E121" s="276">
        <v>25</v>
      </c>
      <c r="F121" s="276">
        <v>13</v>
      </c>
      <c r="G121" s="276">
        <v>-76</v>
      </c>
      <c r="H121" s="276">
        <v>-90</v>
      </c>
      <c r="I121" s="276">
        <v>-62.931699999999999</v>
      </c>
      <c r="J121" s="276">
        <v>349.47199999999998</v>
      </c>
      <c r="K121" s="276">
        <v>18.0075</v>
      </c>
      <c r="L121" s="276">
        <v>52.139000000000003</v>
      </c>
      <c r="M121" s="276">
        <v>149.19364069224432</v>
      </c>
      <c r="N121" s="276">
        <v>41.747999999999998</v>
      </c>
      <c r="O121" s="276">
        <v>143.97999999999999</v>
      </c>
      <c r="P121" s="276">
        <v>-35.274500000000003</v>
      </c>
      <c r="Q121" s="276">
        <v>-49.274500000000003</v>
      </c>
      <c r="R121" s="276">
        <v>143.26</v>
      </c>
      <c r="S121" s="276">
        <v>1.3095000000000001</v>
      </c>
      <c r="T121" s="276">
        <v>222.77799999999999</v>
      </c>
      <c r="U121" s="276">
        <v>11.4</v>
      </c>
      <c r="V121" s="276"/>
      <c r="W121" s="276">
        <v>75</v>
      </c>
      <c r="X121" s="276"/>
      <c r="Y121" s="276"/>
      <c r="Z121" s="276"/>
      <c r="AA121" s="277">
        <v>1.36473</v>
      </c>
      <c r="AB121" s="276"/>
    </row>
    <row r="123" spans="2:28" ht="15" thickBot="1" x14ac:dyDescent="0.35"/>
    <row r="124" spans="2:28" ht="16.2" thickBot="1" x14ac:dyDescent="0.35">
      <c r="U124" s="270"/>
      <c r="V124" s="271">
        <v>-43.873199999999997</v>
      </c>
      <c r="W124" s="270">
        <v>145.32</v>
      </c>
      <c r="X124" s="270">
        <v>8.2399900000000006</v>
      </c>
      <c r="Y124" s="272" t="s">
        <v>59</v>
      </c>
      <c r="Z124" s="227">
        <v>1.67</v>
      </c>
      <c r="AA124" s="227">
        <v>12.26</v>
      </c>
      <c r="AB124" s="227">
        <v>200</v>
      </c>
    </row>
    <row r="125" spans="2:28" ht="16.2" thickBot="1" x14ac:dyDescent="0.35">
      <c r="U125" s="222">
        <v>524.46</v>
      </c>
      <c r="V125" s="223">
        <v>-56.2744</v>
      </c>
      <c r="W125" s="222">
        <v>39.86</v>
      </c>
      <c r="X125" s="222">
        <v>10.74</v>
      </c>
      <c r="Y125" s="269" t="s">
        <v>70</v>
      </c>
      <c r="Z125" s="227"/>
      <c r="AA125" s="227"/>
      <c r="AB125" s="227">
        <v>126</v>
      </c>
    </row>
    <row r="126" spans="2:28" ht="16.2" thickBot="1" x14ac:dyDescent="0.35">
      <c r="U126" s="222">
        <v>750.58</v>
      </c>
      <c r="V126" s="223">
        <v>-52.032499999999999</v>
      </c>
      <c r="W126" s="222">
        <v>39.58</v>
      </c>
      <c r="X126" s="222">
        <v>5.8</v>
      </c>
      <c r="Y126" s="269"/>
      <c r="Z126" s="227">
        <v>1.37</v>
      </c>
      <c r="AA126" s="227">
        <v>3.08</v>
      </c>
      <c r="AB126" s="227">
        <v>50</v>
      </c>
    </row>
    <row r="127" spans="2:28" ht="16.2" thickBot="1" x14ac:dyDescent="0.35">
      <c r="U127" s="228">
        <v>498.44</v>
      </c>
      <c r="V127" s="228">
        <v>-52.337600000000002</v>
      </c>
      <c r="W127" s="228">
        <v>39.9</v>
      </c>
      <c r="X127" s="228">
        <v>7.48</v>
      </c>
      <c r="Y127" s="228"/>
      <c r="Z127" s="227">
        <v>1.1000000000000001</v>
      </c>
      <c r="AA127" s="227">
        <v>2.04</v>
      </c>
      <c r="AB127" s="227">
        <v>100</v>
      </c>
    </row>
    <row r="128" spans="2:28" ht="16.2" thickBot="1" x14ac:dyDescent="0.35">
      <c r="U128" s="228">
        <v>665.6</v>
      </c>
      <c r="V128" s="228">
        <v>-51.879899999999999</v>
      </c>
      <c r="W128" s="228">
        <v>39.799999999999997</v>
      </c>
      <c r="X128" s="228">
        <v>9.84</v>
      </c>
      <c r="Y128" s="228"/>
      <c r="Z128" s="227">
        <v>1.45</v>
      </c>
      <c r="AA128" s="227">
        <v>7.2</v>
      </c>
      <c r="AB128" s="227">
        <v>75</v>
      </c>
    </row>
    <row r="129" spans="21:28" ht="16.2" thickBot="1" x14ac:dyDescent="0.35">
      <c r="U129" s="228">
        <v>665.6</v>
      </c>
      <c r="V129" s="228">
        <v>-49.011200000000002</v>
      </c>
      <c r="W129" s="228">
        <v>38.979999999999997</v>
      </c>
      <c r="X129" s="228">
        <v>10.48</v>
      </c>
      <c r="Y129" s="228" t="s">
        <v>68</v>
      </c>
      <c r="Z129" s="227">
        <v>1.3</v>
      </c>
      <c r="AA129" s="227">
        <v>7.2</v>
      </c>
      <c r="AB129" s="227">
        <v>25</v>
      </c>
    </row>
    <row r="130" spans="21:28" ht="16.2" thickBot="1" x14ac:dyDescent="0.35">
      <c r="U130" s="228">
        <v>229.59</v>
      </c>
      <c r="V130" s="228">
        <v>-54.5349</v>
      </c>
      <c r="W130" s="228">
        <v>40.42</v>
      </c>
      <c r="X130" s="228">
        <v>14.98</v>
      </c>
      <c r="Y130" s="228" t="s">
        <v>76</v>
      </c>
      <c r="Z130" s="227">
        <v>1.73</v>
      </c>
      <c r="AA130" s="227">
        <v>2.04</v>
      </c>
      <c r="AB130" s="227">
        <v>125</v>
      </c>
    </row>
    <row r="131" spans="21:28" ht="16.2" thickBot="1" x14ac:dyDescent="0.35">
      <c r="U131" s="228">
        <v>968.46</v>
      </c>
      <c r="V131" s="228">
        <v>-53.131100000000004</v>
      </c>
      <c r="W131" s="228">
        <v>40.200000000000003</v>
      </c>
      <c r="X131" s="228">
        <v>5.56</v>
      </c>
      <c r="Y131" s="228"/>
      <c r="Z131" s="227">
        <v>2.46</v>
      </c>
      <c r="AA131" s="227">
        <v>4.38</v>
      </c>
      <c r="AB131" s="227">
        <v>50</v>
      </c>
    </row>
    <row r="132" spans="21:28" ht="16.2" thickBot="1" x14ac:dyDescent="0.35">
      <c r="U132" s="274">
        <v>916.55</v>
      </c>
      <c r="V132" s="273">
        <v>-46.6614</v>
      </c>
      <c r="W132" s="273">
        <v>40.200000000000003</v>
      </c>
      <c r="X132" s="273">
        <v>9.08</v>
      </c>
      <c r="Y132" s="80" t="s">
        <v>78</v>
      </c>
      <c r="Z132" s="227">
        <v>16.559999999999999</v>
      </c>
      <c r="AA132" s="275">
        <v>100</v>
      </c>
      <c r="AB132" s="227">
        <v>75</v>
      </c>
    </row>
    <row r="133" spans="21:28" ht="16.2" thickBot="1" x14ac:dyDescent="0.35">
      <c r="U133" s="228">
        <v>796.34</v>
      </c>
      <c r="V133" s="228">
        <v>-51.940899999999999</v>
      </c>
      <c r="W133" s="228">
        <v>40.44</v>
      </c>
      <c r="X133" s="228">
        <v>10.76</v>
      </c>
      <c r="Y133" s="228"/>
      <c r="Z133" s="227">
        <v>2.2599999999999998</v>
      </c>
      <c r="AA133" s="227">
        <v>3.87</v>
      </c>
      <c r="AB133" s="227">
        <v>75</v>
      </c>
    </row>
    <row r="134" spans="21:28" ht="16.2" thickBot="1" x14ac:dyDescent="0.35">
      <c r="U134" s="228">
        <v>938.22</v>
      </c>
      <c r="V134" s="228">
        <v>-52.368200000000002</v>
      </c>
      <c r="W134" s="228">
        <v>1.02207</v>
      </c>
      <c r="X134" s="228">
        <v>8.8000000000000007</v>
      </c>
      <c r="Y134" s="269" t="s">
        <v>70</v>
      </c>
      <c r="Z134" s="227"/>
      <c r="AA134" s="227"/>
      <c r="AB134" s="227">
        <v>275</v>
      </c>
    </row>
    <row r="135" spans="21:28" ht="16.2" thickBot="1" x14ac:dyDescent="0.35">
      <c r="U135" s="269"/>
      <c r="V135" s="269"/>
      <c r="W135" s="269"/>
      <c r="X135" s="269">
        <v>11.04</v>
      </c>
      <c r="Y135" s="269"/>
      <c r="Z135" s="227">
        <v>1.2883899999999999</v>
      </c>
      <c r="AA135" s="227"/>
      <c r="AB135" s="227">
        <v>51</v>
      </c>
    </row>
    <row r="136" spans="21:28" ht="15" thickBot="1" x14ac:dyDescent="0.35">
      <c r="U136" s="276"/>
      <c r="V136" s="276"/>
      <c r="W136" s="276"/>
      <c r="X136" s="276">
        <v>11.4</v>
      </c>
      <c r="Y136" s="276"/>
      <c r="Z136" s="277">
        <v>1.36473</v>
      </c>
      <c r="AA136" s="276"/>
      <c r="AB136" s="276">
        <v>75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1"/>
  <sheetViews>
    <sheetView topLeftCell="N79" zoomScale="59" zoomScaleNormal="59" workbookViewId="0">
      <selection activeCell="M103" sqref="M103"/>
    </sheetView>
  </sheetViews>
  <sheetFormatPr baseColWidth="10" defaultRowHeight="14.4" x14ac:dyDescent="0.3"/>
  <cols>
    <col min="11" max="11" width="13.44140625" bestFit="1" customWidth="1"/>
  </cols>
  <sheetData>
    <row r="1" spans="1:48" ht="21" x14ac:dyDescent="0.4">
      <c r="A1" s="202" t="s">
        <v>231</v>
      </c>
    </row>
    <row r="2" spans="1:48" ht="18" x14ac:dyDescent="0.35">
      <c r="A2" s="199" t="s">
        <v>177</v>
      </c>
    </row>
    <row r="3" spans="1:48" ht="18" x14ac:dyDescent="0.35">
      <c r="A3" s="194" t="s">
        <v>38</v>
      </c>
      <c r="B3" s="197" t="s">
        <v>221</v>
      </c>
      <c r="C3" s="198" t="s">
        <v>222</v>
      </c>
      <c r="D3" s="198" t="s">
        <v>225</v>
      </c>
      <c r="E3" s="198" t="s">
        <v>226</v>
      </c>
      <c r="F3" s="198" t="s">
        <v>223</v>
      </c>
      <c r="G3" s="198" t="s">
        <v>224</v>
      </c>
      <c r="H3" s="198" t="s">
        <v>238</v>
      </c>
      <c r="I3" s="198" t="s">
        <v>239</v>
      </c>
      <c r="J3" s="198" t="s">
        <v>240</v>
      </c>
      <c r="K3" s="198" t="s">
        <v>268</v>
      </c>
      <c r="L3" s="198" t="s">
        <v>269</v>
      </c>
      <c r="M3" s="198" t="s">
        <v>173</v>
      </c>
      <c r="N3" s="198" t="s">
        <v>270</v>
      </c>
      <c r="O3" s="198" t="s">
        <v>271</v>
      </c>
      <c r="P3" s="198" t="s">
        <v>272</v>
      </c>
      <c r="Q3" s="198" t="s">
        <v>273</v>
      </c>
      <c r="R3" s="198" t="s">
        <v>274</v>
      </c>
      <c r="S3" s="198" t="s">
        <v>275</v>
      </c>
      <c r="T3" s="198" t="s">
        <v>276</v>
      </c>
      <c r="U3" s="198" t="s">
        <v>277</v>
      </c>
      <c r="V3" s="198" t="s">
        <v>278</v>
      </c>
      <c r="W3" s="198" t="s">
        <v>279</v>
      </c>
      <c r="Y3" s="199" t="s">
        <v>227</v>
      </c>
      <c r="AT3" t="s">
        <v>38</v>
      </c>
      <c r="AU3" t="s">
        <v>51</v>
      </c>
      <c r="AV3" t="s">
        <v>227</v>
      </c>
    </row>
    <row r="4" spans="1:48" ht="18" x14ac:dyDescent="0.3">
      <c r="A4" s="195">
        <v>25</v>
      </c>
      <c r="B4" s="198">
        <v>0</v>
      </c>
      <c r="C4" s="198">
        <v>0</v>
      </c>
      <c r="D4" s="198">
        <v>0</v>
      </c>
      <c r="E4" s="198">
        <v>0</v>
      </c>
      <c r="F4" s="198">
        <v>0</v>
      </c>
      <c r="G4" s="198">
        <v>0</v>
      </c>
      <c r="H4" s="198">
        <v>0</v>
      </c>
      <c r="I4" s="198">
        <v>0</v>
      </c>
      <c r="J4" s="198">
        <v>0</v>
      </c>
      <c r="K4" s="211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 s="194" t="s">
        <v>38</v>
      </c>
      <c r="Z4" s="198" t="s">
        <v>228</v>
      </c>
      <c r="AA4" s="198" t="s">
        <v>236</v>
      </c>
      <c r="AB4" s="198" t="s">
        <v>237</v>
      </c>
      <c r="AC4" s="198" t="s">
        <v>280</v>
      </c>
      <c r="AD4">
        <v>220620</v>
      </c>
      <c r="AE4">
        <v>180720</v>
      </c>
      <c r="AF4">
        <v>251018</v>
      </c>
      <c r="AG4">
        <v>250719</v>
      </c>
      <c r="AH4" t="s">
        <v>281</v>
      </c>
      <c r="AI4" t="s">
        <v>282</v>
      </c>
      <c r="AJ4" t="s">
        <v>265</v>
      </c>
      <c r="AK4" t="s">
        <v>283</v>
      </c>
      <c r="AL4" t="s">
        <v>284</v>
      </c>
      <c r="AM4" t="s">
        <v>286</v>
      </c>
      <c r="AN4" t="s">
        <v>285</v>
      </c>
      <c r="AO4" t="s">
        <v>287</v>
      </c>
      <c r="AT4" s="195">
        <v>25</v>
      </c>
      <c r="AU4">
        <v>0</v>
      </c>
      <c r="AV4">
        <v>0</v>
      </c>
    </row>
    <row r="5" spans="1:48" ht="15.6" x14ac:dyDescent="0.3">
      <c r="A5" s="195">
        <v>50</v>
      </c>
      <c r="B5" s="198">
        <v>0</v>
      </c>
      <c r="C5" s="198">
        <v>0</v>
      </c>
      <c r="D5" s="198">
        <v>2</v>
      </c>
      <c r="E5" s="198">
        <v>0</v>
      </c>
      <c r="F5" s="198">
        <v>0</v>
      </c>
      <c r="G5" s="198">
        <v>0</v>
      </c>
      <c r="H5" s="198">
        <v>0</v>
      </c>
      <c r="I5" s="198">
        <v>2</v>
      </c>
      <c r="J5" s="198">
        <v>0</v>
      </c>
      <c r="K5" s="201">
        <v>0</v>
      </c>
      <c r="L5">
        <v>0</v>
      </c>
      <c r="M5">
        <v>1</v>
      </c>
      <c r="N5">
        <v>0</v>
      </c>
      <c r="O5">
        <v>0</v>
      </c>
      <c r="P5">
        <v>3</v>
      </c>
      <c r="Q5">
        <v>0</v>
      </c>
      <c r="R5">
        <v>1</v>
      </c>
      <c r="S5">
        <v>0</v>
      </c>
      <c r="T5">
        <v>0</v>
      </c>
      <c r="U5">
        <v>0</v>
      </c>
      <c r="V5">
        <v>3</v>
      </c>
      <c r="W5">
        <v>0</v>
      </c>
      <c r="Y5" s="195">
        <v>25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s="278">
        <v>0</v>
      </c>
      <c r="AJ5" s="282">
        <v>0</v>
      </c>
      <c r="AK5" s="282">
        <v>0</v>
      </c>
      <c r="AL5" s="282">
        <v>0</v>
      </c>
      <c r="AM5" s="282">
        <v>0</v>
      </c>
      <c r="AN5" s="282">
        <v>0</v>
      </c>
      <c r="AO5">
        <v>0</v>
      </c>
      <c r="AT5" s="195">
        <v>50</v>
      </c>
      <c r="AU5">
        <v>1</v>
      </c>
      <c r="AV5">
        <v>1</v>
      </c>
    </row>
    <row r="6" spans="1:48" ht="15.6" x14ac:dyDescent="0.3">
      <c r="A6" s="195">
        <v>76</v>
      </c>
      <c r="B6" s="198">
        <v>0</v>
      </c>
      <c r="C6" s="198">
        <v>0</v>
      </c>
      <c r="D6" s="198">
        <v>2</v>
      </c>
      <c r="E6" s="198">
        <v>0</v>
      </c>
      <c r="F6" s="198">
        <v>0</v>
      </c>
      <c r="G6" s="198">
        <v>1</v>
      </c>
      <c r="H6" s="198">
        <v>1</v>
      </c>
      <c r="I6" s="198">
        <v>4</v>
      </c>
      <c r="J6" s="198">
        <v>1</v>
      </c>
      <c r="K6" s="201">
        <v>0</v>
      </c>
      <c r="L6">
        <v>0</v>
      </c>
      <c r="M6">
        <v>2</v>
      </c>
      <c r="N6">
        <v>0</v>
      </c>
      <c r="O6">
        <v>1</v>
      </c>
      <c r="P6">
        <v>4</v>
      </c>
      <c r="Q6">
        <v>0</v>
      </c>
      <c r="R6">
        <v>2</v>
      </c>
      <c r="S6">
        <v>2</v>
      </c>
      <c r="T6">
        <v>1</v>
      </c>
      <c r="U6">
        <v>0</v>
      </c>
      <c r="V6">
        <v>4</v>
      </c>
      <c r="W6">
        <v>1</v>
      </c>
      <c r="Y6" s="195">
        <v>50</v>
      </c>
      <c r="Z6">
        <v>0</v>
      </c>
      <c r="AA6">
        <v>1</v>
      </c>
      <c r="AB6">
        <v>1</v>
      </c>
      <c r="AC6">
        <v>1</v>
      </c>
      <c r="AD6">
        <v>2</v>
      </c>
      <c r="AE6">
        <v>0</v>
      </c>
      <c r="AF6">
        <v>4</v>
      </c>
      <c r="AG6">
        <v>0</v>
      </c>
      <c r="AH6">
        <v>0</v>
      </c>
      <c r="AI6" s="279">
        <v>2</v>
      </c>
      <c r="AJ6">
        <v>1</v>
      </c>
      <c r="AK6">
        <v>0</v>
      </c>
      <c r="AL6">
        <v>0</v>
      </c>
      <c r="AM6">
        <v>0</v>
      </c>
      <c r="AN6" s="282">
        <v>0</v>
      </c>
      <c r="AO6">
        <v>0</v>
      </c>
      <c r="AT6" s="195">
        <v>76</v>
      </c>
      <c r="AU6">
        <v>2</v>
      </c>
      <c r="AV6">
        <v>2</v>
      </c>
    </row>
    <row r="7" spans="1:48" ht="15.6" x14ac:dyDescent="0.3">
      <c r="A7" s="195">
        <v>101</v>
      </c>
      <c r="B7" s="198">
        <v>1</v>
      </c>
      <c r="C7" s="198">
        <v>1</v>
      </c>
      <c r="D7" s="198">
        <v>3</v>
      </c>
      <c r="E7" s="198">
        <v>0</v>
      </c>
      <c r="F7" s="198">
        <v>0</v>
      </c>
      <c r="G7" s="198">
        <v>3</v>
      </c>
      <c r="H7" s="198">
        <v>3</v>
      </c>
      <c r="I7" s="198">
        <v>7</v>
      </c>
      <c r="J7" s="198">
        <v>1</v>
      </c>
      <c r="K7" s="201">
        <v>0</v>
      </c>
      <c r="L7">
        <v>0</v>
      </c>
      <c r="M7">
        <v>4</v>
      </c>
      <c r="N7">
        <v>1</v>
      </c>
      <c r="O7">
        <v>3</v>
      </c>
      <c r="P7">
        <v>6</v>
      </c>
      <c r="Q7">
        <v>0</v>
      </c>
      <c r="R7">
        <v>2</v>
      </c>
      <c r="S7">
        <v>2</v>
      </c>
      <c r="T7">
        <v>2</v>
      </c>
      <c r="U7">
        <v>0</v>
      </c>
      <c r="V7">
        <v>4</v>
      </c>
      <c r="W7">
        <v>1</v>
      </c>
      <c r="Y7" s="195">
        <v>76</v>
      </c>
      <c r="Z7">
        <v>0</v>
      </c>
      <c r="AA7">
        <v>1</v>
      </c>
      <c r="AB7">
        <v>2</v>
      </c>
      <c r="AC7">
        <v>1</v>
      </c>
      <c r="AD7">
        <v>4</v>
      </c>
      <c r="AE7">
        <v>0</v>
      </c>
      <c r="AF7">
        <v>6</v>
      </c>
      <c r="AG7">
        <v>0</v>
      </c>
      <c r="AH7">
        <v>1</v>
      </c>
      <c r="AI7" s="279">
        <v>3</v>
      </c>
      <c r="AJ7">
        <v>1</v>
      </c>
      <c r="AK7">
        <v>0</v>
      </c>
      <c r="AL7">
        <v>2</v>
      </c>
      <c r="AM7">
        <v>0</v>
      </c>
      <c r="AN7" s="282">
        <v>0</v>
      </c>
      <c r="AO7">
        <v>1</v>
      </c>
      <c r="AT7" s="195">
        <v>101</v>
      </c>
      <c r="AU7">
        <v>3</v>
      </c>
      <c r="AV7">
        <v>3</v>
      </c>
    </row>
    <row r="8" spans="1:48" ht="15.6" x14ac:dyDescent="0.3">
      <c r="A8" s="195">
        <v>126</v>
      </c>
      <c r="B8" s="198">
        <v>2</v>
      </c>
      <c r="C8" s="198">
        <v>0</v>
      </c>
      <c r="D8" s="198">
        <v>4</v>
      </c>
      <c r="E8" s="198">
        <v>0</v>
      </c>
      <c r="F8" s="198">
        <v>0</v>
      </c>
      <c r="G8" s="198">
        <v>3</v>
      </c>
      <c r="H8" s="198">
        <v>4</v>
      </c>
      <c r="I8" s="198">
        <v>8</v>
      </c>
      <c r="J8" s="198">
        <v>2</v>
      </c>
      <c r="K8" s="201"/>
      <c r="L8">
        <v>1</v>
      </c>
      <c r="M8">
        <v>4</v>
      </c>
      <c r="N8">
        <v>2</v>
      </c>
      <c r="O8">
        <v>4</v>
      </c>
      <c r="P8">
        <v>7</v>
      </c>
      <c r="Q8">
        <v>1</v>
      </c>
      <c r="R8">
        <v>3</v>
      </c>
      <c r="S8">
        <v>3</v>
      </c>
      <c r="T8">
        <v>1</v>
      </c>
      <c r="U8">
        <v>0</v>
      </c>
      <c r="V8">
        <v>5</v>
      </c>
      <c r="W8">
        <v>2</v>
      </c>
      <c r="Y8" s="195">
        <v>101</v>
      </c>
      <c r="Z8">
        <v>1</v>
      </c>
      <c r="AA8">
        <v>2</v>
      </c>
      <c r="AB8">
        <v>3</v>
      </c>
      <c r="AC8">
        <v>2</v>
      </c>
      <c r="AD8">
        <v>5</v>
      </c>
      <c r="AE8">
        <v>2</v>
      </c>
      <c r="AF8">
        <v>6</v>
      </c>
      <c r="AG8">
        <v>1</v>
      </c>
      <c r="AH8">
        <v>1</v>
      </c>
      <c r="AI8" s="279">
        <v>4</v>
      </c>
      <c r="AJ8">
        <v>2</v>
      </c>
      <c r="AK8">
        <v>0</v>
      </c>
      <c r="AL8">
        <v>2</v>
      </c>
      <c r="AM8">
        <v>1</v>
      </c>
      <c r="AN8" s="282">
        <v>0</v>
      </c>
      <c r="AO8">
        <v>2</v>
      </c>
      <c r="AT8" s="195">
        <v>126</v>
      </c>
      <c r="AU8">
        <v>4</v>
      </c>
      <c r="AV8">
        <v>4</v>
      </c>
    </row>
    <row r="9" spans="1:48" ht="15.6" x14ac:dyDescent="0.3">
      <c r="A9" s="195">
        <v>151</v>
      </c>
      <c r="B9" s="198">
        <v>3</v>
      </c>
      <c r="C9" s="198">
        <v>1</v>
      </c>
      <c r="D9" s="198">
        <v>3</v>
      </c>
      <c r="E9" s="198">
        <v>0</v>
      </c>
      <c r="F9" s="198">
        <v>0</v>
      </c>
      <c r="G9" s="198">
        <v>5</v>
      </c>
      <c r="H9" s="198">
        <v>4</v>
      </c>
      <c r="I9" s="198">
        <v>10</v>
      </c>
      <c r="J9" s="198">
        <v>3</v>
      </c>
      <c r="K9" s="201"/>
      <c r="L9">
        <v>2</v>
      </c>
      <c r="M9">
        <v>5</v>
      </c>
      <c r="N9">
        <v>2</v>
      </c>
      <c r="O9">
        <v>7</v>
      </c>
      <c r="P9">
        <v>9</v>
      </c>
      <c r="Q9">
        <v>1</v>
      </c>
      <c r="R9">
        <v>4</v>
      </c>
      <c r="S9">
        <v>4</v>
      </c>
      <c r="T9">
        <v>4</v>
      </c>
      <c r="U9">
        <v>0</v>
      </c>
      <c r="V9">
        <v>6</v>
      </c>
      <c r="W9">
        <v>4</v>
      </c>
      <c r="Y9" s="195">
        <v>126</v>
      </c>
      <c r="Z9">
        <v>2</v>
      </c>
      <c r="AA9">
        <v>3</v>
      </c>
      <c r="AB9">
        <v>3</v>
      </c>
      <c r="AC9">
        <v>3</v>
      </c>
      <c r="AD9">
        <v>6</v>
      </c>
      <c r="AE9">
        <v>3</v>
      </c>
      <c r="AF9">
        <v>8</v>
      </c>
      <c r="AG9">
        <v>3</v>
      </c>
      <c r="AH9">
        <v>0</v>
      </c>
      <c r="AI9" s="279">
        <v>5</v>
      </c>
      <c r="AJ9">
        <v>3</v>
      </c>
      <c r="AK9">
        <v>0</v>
      </c>
      <c r="AL9">
        <v>3</v>
      </c>
      <c r="AM9">
        <v>3</v>
      </c>
      <c r="AN9" s="282">
        <v>0</v>
      </c>
      <c r="AO9">
        <v>3</v>
      </c>
      <c r="AT9" s="195">
        <v>151</v>
      </c>
      <c r="AU9">
        <v>5</v>
      </c>
      <c r="AV9">
        <v>5</v>
      </c>
    </row>
    <row r="10" spans="1:48" ht="15.6" x14ac:dyDescent="0.3">
      <c r="A10" s="195">
        <v>176</v>
      </c>
      <c r="B10" s="198">
        <v>4</v>
      </c>
      <c r="C10" s="198">
        <v>1</v>
      </c>
      <c r="D10" s="198">
        <v>4</v>
      </c>
      <c r="E10" s="198">
        <v>0</v>
      </c>
      <c r="F10" s="198">
        <v>1</v>
      </c>
      <c r="G10" s="198">
        <v>7</v>
      </c>
      <c r="H10" s="198">
        <v>5</v>
      </c>
      <c r="I10" s="198">
        <v>12</v>
      </c>
      <c r="J10" s="198">
        <v>3</v>
      </c>
      <c r="K10" s="201"/>
      <c r="L10">
        <v>1</v>
      </c>
      <c r="M10">
        <v>6</v>
      </c>
      <c r="N10">
        <v>3</v>
      </c>
      <c r="O10">
        <v>9</v>
      </c>
      <c r="P10">
        <v>9</v>
      </c>
      <c r="Q10">
        <v>2</v>
      </c>
      <c r="R10">
        <v>4</v>
      </c>
      <c r="S10">
        <v>4</v>
      </c>
      <c r="T10">
        <v>4</v>
      </c>
      <c r="U10">
        <v>0</v>
      </c>
      <c r="V10">
        <v>6</v>
      </c>
      <c r="W10">
        <v>5</v>
      </c>
      <c r="Y10" s="195">
        <v>151</v>
      </c>
      <c r="Z10">
        <v>2</v>
      </c>
      <c r="AA10">
        <v>3</v>
      </c>
      <c r="AB10">
        <v>5</v>
      </c>
      <c r="AC10">
        <v>3</v>
      </c>
      <c r="AD10">
        <v>7</v>
      </c>
      <c r="AE10">
        <v>4</v>
      </c>
      <c r="AF10">
        <v>10</v>
      </c>
      <c r="AG10">
        <v>3</v>
      </c>
      <c r="AH10">
        <v>1</v>
      </c>
      <c r="AI10" s="279">
        <v>5</v>
      </c>
      <c r="AJ10">
        <v>3</v>
      </c>
      <c r="AK10">
        <v>0</v>
      </c>
      <c r="AL10">
        <v>3</v>
      </c>
      <c r="AM10">
        <v>3</v>
      </c>
      <c r="AN10" s="282">
        <v>0</v>
      </c>
      <c r="AO10">
        <v>3</v>
      </c>
      <c r="AT10" s="195">
        <v>176</v>
      </c>
      <c r="AU10">
        <v>6</v>
      </c>
      <c r="AV10">
        <v>5</v>
      </c>
    </row>
    <row r="11" spans="1:48" ht="15.6" x14ac:dyDescent="0.3">
      <c r="A11" s="195">
        <v>201</v>
      </c>
      <c r="B11" s="198">
        <v>5</v>
      </c>
      <c r="C11" s="198">
        <v>2</v>
      </c>
      <c r="D11" s="198">
        <v>5</v>
      </c>
      <c r="E11" s="198">
        <v>0</v>
      </c>
      <c r="F11" s="198">
        <v>1</v>
      </c>
      <c r="G11" s="198">
        <v>7</v>
      </c>
      <c r="H11" s="198">
        <v>7</v>
      </c>
      <c r="I11" s="198">
        <v>13</v>
      </c>
      <c r="J11" s="198">
        <v>5</v>
      </c>
      <c r="K11" s="201">
        <v>1</v>
      </c>
      <c r="L11">
        <v>2</v>
      </c>
      <c r="M11">
        <v>7</v>
      </c>
      <c r="N11">
        <v>5</v>
      </c>
      <c r="O11">
        <v>10</v>
      </c>
      <c r="P11">
        <v>12</v>
      </c>
      <c r="Q11">
        <v>2</v>
      </c>
      <c r="R11">
        <v>5</v>
      </c>
      <c r="S11">
        <v>4</v>
      </c>
      <c r="T11">
        <v>3</v>
      </c>
      <c r="U11">
        <v>0</v>
      </c>
      <c r="V11">
        <v>7</v>
      </c>
      <c r="W11">
        <v>7</v>
      </c>
      <c r="Y11" s="195">
        <v>176</v>
      </c>
      <c r="Z11">
        <v>2</v>
      </c>
      <c r="AA11">
        <v>3</v>
      </c>
      <c r="AB11">
        <v>4</v>
      </c>
      <c r="AC11">
        <v>4</v>
      </c>
      <c r="AD11">
        <v>7</v>
      </c>
      <c r="AE11">
        <v>4</v>
      </c>
      <c r="AF11">
        <v>12</v>
      </c>
      <c r="AG11">
        <v>5</v>
      </c>
      <c r="AH11">
        <v>1</v>
      </c>
      <c r="AI11" s="279">
        <v>6</v>
      </c>
      <c r="AJ11">
        <v>4</v>
      </c>
      <c r="AK11">
        <v>1</v>
      </c>
      <c r="AL11">
        <v>6</v>
      </c>
      <c r="AM11">
        <v>4</v>
      </c>
      <c r="AN11" s="282">
        <v>0</v>
      </c>
      <c r="AO11">
        <v>4</v>
      </c>
      <c r="AT11" s="195">
        <v>201</v>
      </c>
      <c r="AU11">
        <v>7</v>
      </c>
      <c r="AV11">
        <v>6</v>
      </c>
    </row>
    <row r="12" spans="1:48" ht="15.6" x14ac:dyDescent="0.3">
      <c r="A12" s="195">
        <v>226</v>
      </c>
      <c r="B12" s="198">
        <v>5</v>
      </c>
      <c r="C12" s="198">
        <v>1</v>
      </c>
      <c r="D12" s="198">
        <v>5</v>
      </c>
      <c r="E12" s="198">
        <v>0</v>
      </c>
      <c r="F12" s="198">
        <v>1</v>
      </c>
      <c r="G12" s="198">
        <v>9</v>
      </c>
      <c r="H12" s="198">
        <v>6</v>
      </c>
      <c r="I12" s="198">
        <v>14</v>
      </c>
      <c r="J12" s="198">
        <v>4</v>
      </c>
      <c r="K12" s="201"/>
      <c r="L12">
        <v>3</v>
      </c>
      <c r="M12">
        <v>7</v>
      </c>
      <c r="N12">
        <v>5</v>
      </c>
      <c r="O12">
        <v>11</v>
      </c>
      <c r="P12">
        <v>13</v>
      </c>
      <c r="Q12">
        <v>3</v>
      </c>
      <c r="R12">
        <v>5</v>
      </c>
      <c r="S12">
        <v>6</v>
      </c>
      <c r="T12">
        <v>5</v>
      </c>
      <c r="U12">
        <v>0</v>
      </c>
      <c r="V12">
        <v>8</v>
      </c>
      <c r="W12">
        <v>7</v>
      </c>
      <c r="Y12" s="195">
        <v>201</v>
      </c>
      <c r="Z12">
        <v>2</v>
      </c>
      <c r="AA12">
        <v>4</v>
      </c>
      <c r="AB12">
        <v>5</v>
      </c>
      <c r="AC12">
        <v>5</v>
      </c>
      <c r="AD12">
        <v>9</v>
      </c>
      <c r="AE12">
        <v>6</v>
      </c>
      <c r="AF12">
        <v>12</v>
      </c>
      <c r="AG12">
        <v>7</v>
      </c>
      <c r="AH12">
        <v>0</v>
      </c>
      <c r="AI12" s="279">
        <v>6</v>
      </c>
      <c r="AJ12">
        <v>5</v>
      </c>
      <c r="AK12">
        <v>2</v>
      </c>
      <c r="AL12">
        <v>5</v>
      </c>
      <c r="AM12">
        <v>5</v>
      </c>
      <c r="AN12" s="282">
        <v>0</v>
      </c>
      <c r="AO12">
        <v>6</v>
      </c>
      <c r="AT12" s="195">
        <v>226</v>
      </c>
      <c r="AU12">
        <v>7</v>
      </c>
      <c r="AV12">
        <v>8</v>
      </c>
    </row>
    <row r="13" spans="1:48" ht="15.6" x14ac:dyDescent="0.3">
      <c r="A13" s="195">
        <v>251</v>
      </c>
      <c r="B13" s="198">
        <v>6</v>
      </c>
      <c r="C13" s="198">
        <v>2</v>
      </c>
      <c r="D13" s="198">
        <v>6</v>
      </c>
      <c r="E13" s="198">
        <v>1</v>
      </c>
      <c r="F13" s="198">
        <v>1</v>
      </c>
      <c r="G13" s="198">
        <v>9</v>
      </c>
      <c r="H13" s="198">
        <v>9</v>
      </c>
      <c r="I13" s="198">
        <v>16</v>
      </c>
      <c r="J13" s="198">
        <v>5</v>
      </c>
      <c r="K13" s="201"/>
      <c r="L13">
        <v>3</v>
      </c>
      <c r="M13">
        <v>9</v>
      </c>
      <c r="N13">
        <v>6</v>
      </c>
      <c r="O13">
        <v>12</v>
      </c>
      <c r="P13">
        <v>14</v>
      </c>
      <c r="Q13">
        <v>3</v>
      </c>
      <c r="R13">
        <v>6</v>
      </c>
      <c r="S13">
        <v>7</v>
      </c>
      <c r="T13">
        <v>7</v>
      </c>
      <c r="U13">
        <v>0</v>
      </c>
      <c r="V13">
        <v>8</v>
      </c>
      <c r="W13">
        <v>8</v>
      </c>
      <c r="Y13" s="195">
        <v>226</v>
      </c>
      <c r="Z13">
        <v>3</v>
      </c>
      <c r="AA13">
        <v>5</v>
      </c>
      <c r="AB13">
        <v>5</v>
      </c>
      <c r="AC13">
        <v>5</v>
      </c>
      <c r="AD13">
        <v>9</v>
      </c>
      <c r="AE13">
        <v>6</v>
      </c>
      <c r="AG13">
        <v>7</v>
      </c>
      <c r="AH13">
        <v>0</v>
      </c>
      <c r="AI13" s="279">
        <v>7</v>
      </c>
      <c r="AJ13">
        <v>5</v>
      </c>
      <c r="AK13">
        <v>3</v>
      </c>
      <c r="AL13">
        <v>5</v>
      </c>
      <c r="AM13">
        <v>5</v>
      </c>
      <c r="AN13" s="282">
        <v>0</v>
      </c>
      <c r="AO13">
        <v>5</v>
      </c>
      <c r="AT13" s="195">
        <v>251</v>
      </c>
      <c r="AU13">
        <v>9</v>
      </c>
      <c r="AV13">
        <v>7</v>
      </c>
    </row>
    <row r="14" spans="1:48" ht="15.6" x14ac:dyDescent="0.3">
      <c r="A14" s="195">
        <v>276</v>
      </c>
      <c r="B14" s="198">
        <v>7</v>
      </c>
      <c r="C14" s="198">
        <v>2</v>
      </c>
      <c r="D14" s="198">
        <v>6</v>
      </c>
      <c r="E14" s="198">
        <v>1</v>
      </c>
      <c r="F14" s="198">
        <v>1</v>
      </c>
      <c r="G14" s="198">
        <v>11</v>
      </c>
      <c r="H14" s="198">
        <v>10</v>
      </c>
      <c r="I14" s="198">
        <v>18</v>
      </c>
      <c r="J14" s="198">
        <v>5</v>
      </c>
      <c r="K14" s="201"/>
      <c r="L14">
        <v>3</v>
      </c>
      <c r="M14">
        <v>8</v>
      </c>
      <c r="N14">
        <v>8</v>
      </c>
      <c r="O14">
        <v>14</v>
      </c>
      <c r="P14">
        <v>15</v>
      </c>
      <c r="Q14">
        <v>3</v>
      </c>
      <c r="R14">
        <v>7</v>
      </c>
      <c r="S14">
        <v>6</v>
      </c>
      <c r="T14">
        <v>8</v>
      </c>
      <c r="U14">
        <v>1</v>
      </c>
      <c r="V14">
        <v>9</v>
      </c>
      <c r="W14">
        <v>9</v>
      </c>
      <c r="Y14" s="195">
        <v>251</v>
      </c>
      <c r="Z14">
        <v>3</v>
      </c>
      <c r="AA14">
        <v>3</v>
      </c>
      <c r="AB14">
        <v>6</v>
      </c>
      <c r="AC14">
        <v>6</v>
      </c>
      <c r="AD14">
        <v>9</v>
      </c>
      <c r="AE14">
        <v>7</v>
      </c>
      <c r="AG14">
        <v>9</v>
      </c>
      <c r="AH14">
        <v>0</v>
      </c>
      <c r="AI14" s="279">
        <v>7</v>
      </c>
      <c r="AJ14">
        <v>6</v>
      </c>
      <c r="AK14">
        <v>3</v>
      </c>
      <c r="AL14">
        <v>7</v>
      </c>
      <c r="AM14">
        <v>6</v>
      </c>
      <c r="AN14" s="282">
        <v>0</v>
      </c>
      <c r="AO14">
        <v>5</v>
      </c>
      <c r="AT14" s="195">
        <v>276</v>
      </c>
      <c r="AU14">
        <v>9</v>
      </c>
      <c r="AV14">
        <v>9</v>
      </c>
    </row>
    <row r="15" spans="1:48" ht="15.6" x14ac:dyDescent="0.3">
      <c r="A15" s="195">
        <v>301</v>
      </c>
      <c r="B15" s="198">
        <v>8</v>
      </c>
      <c r="C15" s="198">
        <v>3</v>
      </c>
      <c r="D15" s="198">
        <v>7</v>
      </c>
      <c r="E15" s="198">
        <v>2</v>
      </c>
      <c r="F15" s="198">
        <v>1</v>
      </c>
      <c r="G15" s="198">
        <v>12</v>
      </c>
      <c r="H15" s="198">
        <v>10</v>
      </c>
      <c r="I15" s="198">
        <v>20</v>
      </c>
      <c r="J15" s="198">
        <v>6</v>
      </c>
      <c r="K15" s="201">
        <v>3</v>
      </c>
      <c r="L15">
        <v>3</v>
      </c>
      <c r="M15">
        <v>10</v>
      </c>
      <c r="N15">
        <v>9</v>
      </c>
      <c r="O15">
        <v>15</v>
      </c>
      <c r="P15">
        <v>16</v>
      </c>
      <c r="Q15">
        <v>4</v>
      </c>
      <c r="R15">
        <v>7</v>
      </c>
      <c r="S15">
        <v>8</v>
      </c>
      <c r="T15">
        <v>8</v>
      </c>
      <c r="U15">
        <v>1</v>
      </c>
      <c r="V15">
        <v>10</v>
      </c>
      <c r="W15">
        <v>10</v>
      </c>
      <c r="Y15" s="195">
        <v>276</v>
      </c>
      <c r="Z15">
        <v>4</v>
      </c>
      <c r="AA15">
        <v>4</v>
      </c>
      <c r="AB15">
        <v>6</v>
      </c>
      <c r="AC15">
        <v>6</v>
      </c>
      <c r="AD15">
        <v>10</v>
      </c>
      <c r="AE15">
        <v>7</v>
      </c>
      <c r="AG15">
        <v>11</v>
      </c>
      <c r="AH15">
        <v>1</v>
      </c>
      <c r="AI15" s="279">
        <v>8</v>
      </c>
      <c r="AJ15">
        <v>6</v>
      </c>
      <c r="AK15">
        <v>4</v>
      </c>
      <c r="AL15">
        <v>8</v>
      </c>
      <c r="AM15">
        <v>6</v>
      </c>
      <c r="AN15" s="282">
        <v>0</v>
      </c>
      <c r="AO15">
        <v>6</v>
      </c>
      <c r="AT15" s="195">
        <v>301</v>
      </c>
      <c r="AU15">
        <v>10</v>
      </c>
      <c r="AV15">
        <v>9</v>
      </c>
    </row>
    <row r="16" spans="1:48" ht="15.6" x14ac:dyDescent="0.3">
      <c r="A16" s="195">
        <v>351</v>
      </c>
      <c r="B16" s="198">
        <v>12</v>
      </c>
      <c r="C16" s="198">
        <v>3</v>
      </c>
      <c r="D16" s="198">
        <v>6</v>
      </c>
      <c r="E16" s="198">
        <v>2</v>
      </c>
      <c r="F16" s="198">
        <v>1</v>
      </c>
      <c r="G16" s="198">
        <v>12</v>
      </c>
      <c r="H16" s="198">
        <v>11</v>
      </c>
      <c r="I16" s="198">
        <v>23</v>
      </c>
      <c r="J16" s="198">
        <v>7</v>
      </c>
      <c r="K16" s="201"/>
      <c r="L16">
        <v>5</v>
      </c>
      <c r="M16">
        <v>11</v>
      </c>
      <c r="N16">
        <v>11</v>
      </c>
      <c r="O16">
        <v>18</v>
      </c>
      <c r="P16">
        <v>19</v>
      </c>
      <c r="Q16">
        <v>5</v>
      </c>
      <c r="R16">
        <v>8</v>
      </c>
      <c r="S16">
        <v>7</v>
      </c>
      <c r="T16">
        <v>10</v>
      </c>
      <c r="U16">
        <v>3</v>
      </c>
      <c r="V16">
        <v>11</v>
      </c>
      <c r="W16">
        <v>10</v>
      </c>
      <c r="Y16" s="195">
        <v>301</v>
      </c>
      <c r="Z16">
        <v>4</v>
      </c>
      <c r="AA16">
        <v>4</v>
      </c>
      <c r="AB16">
        <v>7</v>
      </c>
      <c r="AC16">
        <v>7</v>
      </c>
      <c r="AD16">
        <v>10</v>
      </c>
      <c r="AE16">
        <v>8</v>
      </c>
      <c r="AG16">
        <v>14</v>
      </c>
      <c r="AH16">
        <v>0</v>
      </c>
      <c r="AI16" s="279">
        <v>8</v>
      </c>
      <c r="AJ16">
        <v>7</v>
      </c>
      <c r="AK16">
        <v>5</v>
      </c>
      <c r="AL16">
        <v>9</v>
      </c>
      <c r="AM16">
        <v>7</v>
      </c>
      <c r="AN16">
        <v>1</v>
      </c>
      <c r="AO16">
        <v>8</v>
      </c>
      <c r="AT16" s="195">
        <v>351</v>
      </c>
      <c r="AU16">
        <v>11</v>
      </c>
      <c r="AV16">
        <v>10</v>
      </c>
    </row>
    <row r="17" spans="1:48" ht="15.6" x14ac:dyDescent="0.3">
      <c r="A17" s="195">
        <v>401</v>
      </c>
      <c r="B17" s="198">
        <v>13</v>
      </c>
      <c r="C17" s="198">
        <v>3</v>
      </c>
      <c r="D17" s="198">
        <v>8</v>
      </c>
      <c r="E17" s="198">
        <v>2</v>
      </c>
      <c r="F17" s="198">
        <v>1</v>
      </c>
      <c r="G17" s="198"/>
      <c r="H17" s="198">
        <v>12</v>
      </c>
      <c r="I17" s="198">
        <v>27</v>
      </c>
      <c r="J17" s="198">
        <v>8</v>
      </c>
      <c r="K17" s="201">
        <v>4</v>
      </c>
      <c r="L17">
        <v>4</v>
      </c>
      <c r="M17">
        <v>14</v>
      </c>
      <c r="N17">
        <v>12</v>
      </c>
      <c r="O17">
        <v>20</v>
      </c>
      <c r="P17">
        <v>21</v>
      </c>
      <c r="Q17">
        <v>6</v>
      </c>
      <c r="R17">
        <v>9</v>
      </c>
      <c r="S17">
        <v>7</v>
      </c>
      <c r="T17">
        <v>9</v>
      </c>
      <c r="U17">
        <v>3</v>
      </c>
      <c r="V17">
        <v>12</v>
      </c>
      <c r="W17">
        <v>8</v>
      </c>
      <c r="Y17" s="195">
        <v>351</v>
      </c>
      <c r="Z17">
        <v>4</v>
      </c>
      <c r="AA17">
        <v>5</v>
      </c>
      <c r="AB17">
        <v>7</v>
      </c>
      <c r="AC17">
        <v>7</v>
      </c>
      <c r="AD17">
        <v>11</v>
      </c>
      <c r="AE17">
        <v>8</v>
      </c>
      <c r="AG17">
        <v>15</v>
      </c>
      <c r="AH17">
        <v>1</v>
      </c>
      <c r="AI17" s="279">
        <v>10</v>
      </c>
      <c r="AJ17">
        <v>7</v>
      </c>
      <c r="AK17">
        <v>5</v>
      </c>
      <c r="AL17">
        <v>10</v>
      </c>
      <c r="AM17">
        <v>8</v>
      </c>
      <c r="AN17">
        <v>2</v>
      </c>
      <c r="AO17">
        <v>10</v>
      </c>
      <c r="AT17" s="195">
        <v>401</v>
      </c>
      <c r="AU17">
        <v>12</v>
      </c>
      <c r="AV17">
        <v>11</v>
      </c>
    </row>
    <row r="18" spans="1:48" ht="15.6" x14ac:dyDescent="0.3">
      <c r="A18" s="195">
        <v>451</v>
      </c>
      <c r="B18" s="198">
        <v>13</v>
      </c>
      <c r="C18" s="198">
        <v>3</v>
      </c>
      <c r="D18" s="198"/>
      <c r="E18" s="198">
        <v>3</v>
      </c>
      <c r="F18" s="198">
        <v>2</v>
      </c>
      <c r="G18" s="198"/>
      <c r="H18" s="198">
        <v>13</v>
      </c>
      <c r="I18" s="198">
        <v>29</v>
      </c>
      <c r="J18" s="198">
        <v>9</v>
      </c>
      <c r="K18" s="201"/>
      <c r="M18">
        <v>14</v>
      </c>
      <c r="N18">
        <v>16</v>
      </c>
      <c r="O18">
        <v>19</v>
      </c>
      <c r="P18">
        <v>22</v>
      </c>
      <c r="Q18">
        <v>7</v>
      </c>
      <c r="R18">
        <v>11</v>
      </c>
      <c r="S18">
        <v>8</v>
      </c>
      <c r="T18">
        <v>13</v>
      </c>
      <c r="U18">
        <v>6</v>
      </c>
      <c r="V18">
        <v>14</v>
      </c>
      <c r="Y18" s="195">
        <v>401</v>
      </c>
      <c r="Z18">
        <v>7</v>
      </c>
      <c r="AA18">
        <v>5</v>
      </c>
      <c r="AB18">
        <v>8</v>
      </c>
      <c r="AC18">
        <v>8</v>
      </c>
      <c r="AD18">
        <v>13</v>
      </c>
      <c r="AE18">
        <v>8</v>
      </c>
      <c r="AG18">
        <v>17</v>
      </c>
      <c r="AH18">
        <v>4</v>
      </c>
      <c r="AI18" s="279">
        <v>10</v>
      </c>
      <c r="AJ18">
        <v>8</v>
      </c>
      <c r="AK18">
        <v>8</v>
      </c>
      <c r="AL18">
        <v>10</v>
      </c>
      <c r="AM18">
        <v>8</v>
      </c>
      <c r="AN18">
        <v>3</v>
      </c>
      <c r="AO18">
        <v>10</v>
      </c>
      <c r="AT18" s="195">
        <v>451</v>
      </c>
      <c r="AU18">
        <v>10</v>
      </c>
      <c r="AV18">
        <v>13</v>
      </c>
    </row>
    <row r="19" spans="1:48" ht="15.6" x14ac:dyDescent="0.3">
      <c r="A19" s="195">
        <v>501</v>
      </c>
      <c r="B19" s="198">
        <v>16</v>
      </c>
      <c r="C19" s="198">
        <v>3</v>
      </c>
      <c r="D19" s="198"/>
      <c r="E19" s="198">
        <v>3</v>
      </c>
      <c r="F19" s="198">
        <v>2</v>
      </c>
      <c r="G19" s="198"/>
      <c r="H19" s="198">
        <v>14</v>
      </c>
      <c r="I19" s="198">
        <v>36</v>
      </c>
      <c r="J19" s="198">
        <v>10</v>
      </c>
      <c r="K19" s="201">
        <v>8</v>
      </c>
      <c r="M19">
        <v>15</v>
      </c>
      <c r="N19">
        <v>17</v>
      </c>
      <c r="O19">
        <v>21</v>
      </c>
      <c r="P19">
        <v>25</v>
      </c>
      <c r="Q19">
        <v>7</v>
      </c>
      <c r="R19">
        <v>12</v>
      </c>
      <c r="S19">
        <v>11</v>
      </c>
      <c r="T19">
        <v>12</v>
      </c>
      <c r="U19">
        <v>7</v>
      </c>
      <c r="V19">
        <v>23</v>
      </c>
      <c r="Y19" s="195">
        <v>451</v>
      </c>
      <c r="Z19">
        <v>6</v>
      </c>
      <c r="AA19">
        <v>5</v>
      </c>
      <c r="AB19">
        <v>7</v>
      </c>
      <c r="AC19">
        <v>9</v>
      </c>
      <c r="AD19">
        <v>15</v>
      </c>
      <c r="AG19">
        <v>20</v>
      </c>
      <c r="AH19">
        <v>5</v>
      </c>
      <c r="AI19" s="279">
        <v>13</v>
      </c>
      <c r="AJ19">
        <v>9</v>
      </c>
      <c r="AK19">
        <v>8</v>
      </c>
      <c r="AL19">
        <v>13</v>
      </c>
      <c r="AM19">
        <v>9</v>
      </c>
      <c r="AN19">
        <v>4</v>
      </c>
      <c r="AO19">
        <v>9</v>
      </c>
      <c r="AT19" s="195">
        <v>501</v>
      </c>
      <c r="AU19">
        <v>12</v>
      </c>
      <c r="AV19">
        <v>14</v>
      </c>
    </row>
    <row r="20" spans="1:48" ht="15.6" x14ac:dyDescent="0.3">
      <c r="A20" s="195">
        <v>551</v>
      </c>
      <c r="B20" s="198">
        <v>17</v>
      </c>
      <c r="C20" s="198">
        <v>4</v>
      </c>
      <c r="D20" s="198"/>
      <c r="E20" s="198">
        <v>4</v>
      </c>
      <c r="F20" s="198">
        <v>2</v>
      </c>
      <c r="G20" s="198"/>
      <c r="H20" s="198">
        <v>15</v>
      </c>
      <c r="I20" s="198">
        <v>38</v>
      </c>
      <c r="J20" s="198">
        <v>9</v>
      </c>
      <c r="K20" s="201">
        <v>8</v>
      </c>
      <c r="M20">
        <v>16</v>
      </c>
      <c r="N20">
        <v>20</v>
      </c>
      <c r="O20">
        <v>23</v>
      </c>
      <c r="P20">
        <v>24</v>
      </c>
      <c r="Q20">
        <v>8</v>
      </c>
      <c r="R20">
        <v>13</v>
      </c>
      <c r="U20">
        <v>7</v>
      </c>
      <c r="Y20" s="195">
        <v>501</v>
      </c>
      <c r="Z20">
        <v>6</v>
      </c>
      <c r="AA20">
        <v>6</v>
      </c>
      <c r="AB20">
        <v>9</v>
      </c>
      <c r="AC20">
        <v>10</v>
      </c>
      <c r="AD20">
        <v>17</v>
      </c>
      <c r="AG20">
        <v>20</v>
      </c>
      <c r="AH20">
        <v>6</v>
      </c>
      <c r="AI20" s="279">
        <v>13</v>
      </c>
      <c r="AJ20">
        <v>10</v>
      </c>
      <c r="AK20">
        <v>8</v>
      </c>
      <c r="AL20">
        <v>14</v>
      </c>
      <c r="AM20">
        <v>9</v>
      </c>
      <c r="AN20">
        <v>4</v>
      </c>
      <c r="AO20">
        <v>12</v>
      </c>
      <c r="AT20" s="195">
        <v>551</v>
      </c>
      <c r="AU20">
        <v>7</v>
      </c>
      <c r="AV20">
        <v>15</v>
      </c>
    </row>
    <row r="21" spans="1:48" ht="15.6" x14ac:dyDescent="0.3">
      <c r="A21" s="195">
        <v>601</v>
      </c>
      <c r="B21" s="198">
        <v>16</v>
      </c>
      <c r="C21" s="198">
        <v>4</v>
      </c>
      <c r="D21" s="198"/>
      <c r="E21" s="198">
        <v>4</v>
      </c>
      <c r="F21" s="198">
        <v>3</v>
      </c>
      <c r="G21" s="198"/>
      <c r="H21" s="198">
        <v>17</v>
      </c>
      <c r="I21" s="198">
        <v>42</v>
      </c>
      <c r="J21" s="198">
        <v>10</v>
      </c>
      <c r="K21" s="201">
        <v>8</v>
      </c>
      <c r="M21">
        <v>18</v>
      </c>
      <c r="N21">
        <v>19</v>
      </c>
      <c r="O21">
        <v>19</v>
      </c>
      <c r="P21">
        <v>26</v>
      </c>
      <c r="Q21">
        <v>9</v>
      </c>
      <c r="R21">
        <v>15</v>
      </c>
      <c r="U21">
        <v>9</v>
      </c>
      <c r="Y21" s="195">
        <v>551</v>
      </c>
      <c r="Z21">
        <v>6</v>
      </c>
      <c r="AA21">
        <v>7</v>
      </c>
      <c r="AB21">
        <v>10</v>
      </c>
      <c r="AC21">
        <v>11</v>
      </c>
      <c r="AD21">
        <v>19</v>
      </c>
      <c r="AG21">
        <v>22</v>
      </c>
      <c r="AH21">
        <v>6</v>
      </c>
      <c r="AI21" s="279">
        <v>15</v>
      </c>
      <c r="AJ21">
        <v>11</v>
      </c>
      <c r="AK21">
        <v>10</v>
      </c>
      <c r="AL21">
        <v>13</v>
      </c>
      <c r="AM21">
        <v>10</v>
      </c>
      <c r="AN21">
        <v>4</v>
      </c>
      <c r="AO21">
        <v>11</v>
      </c>
      <c r="AT21" s="195">
        <v>601</v>
      </c>
      <c r="AU21">
        <v>7</v>
      </c>
      <c r="AV21">
        <v>16</v>
      </c>
    </row>
    <row r="22" spans="1:48" ht="15.6" x14ac:dyDescent="0.3">
      <c r="A22" s="195">
        <v>651</v>
      </c>
      <c r="B22" s="198">
        <v>16</v>
      </c>
      <c r="C22" s="198"/>
      <c r="D22" s="198"/>
      <c r="E22" s="198">
        <v>4</v>
      </c>
      <c r="F22" s="198">
        <v>3</v>
      </c>
      <c r="G22" s="198"/>
      <c r="H22" s="198">
        <v>17</v>
      </c>
      <c r="I22" s="198">
        <v>46</v>
      </c>
      <c r="J22" s="198">
        <v>11</v>
      </c>
      <c r="K22" s="201">
        <v>9</v>
      </c>
      <c r="M22">
        <v>19</v>
      </c>
      <c r="N22">
        <v>19</v>
      </c>
      <c r="P22">
        <v>27</v>
      </c>
      <c r="Q22">
        <v>9</v>
      </c>
      <c r="R22">
        <v>15</v>
      </c>
      <c r="U22">
        <v>11</v>
      </c>
      <c r="Y22" s="195">
        <v>601</v>
      </c>
      <c r="Z22">
        <v>7</v>
      </c>
      <c r="AA22">
        <v>6</v>
      </c>
      <c r="AB22">
        <v>12</v>
      </c>
      <c r="AC22">
        <v>11</v>
      </c>
      <c r="AD22">
        <v>21</v>
      </c>
      <c r="AG22">
        <v>25</v>
      </c>
      <c r="AH22">
        <v>5</v>
      </c>
      <c r="AI22" s="279">
        <v>14</v>
      </c>
      <c r="AJ22">
        <v>11</v>
      </c>
      <c r="AK22">
        <v>10</v>
      </c>
      <c r="AL22">
        <v>15</v>
      </c>
      <c r="AM22">
        <v>10</v>
      </c>
      <c r="AN22">
        <v>5</v>
      </c>
      <c r="AT22" s="195">
        <v>651</v>
      </c>
      <c r="AU22">
        <v>8</v>
      </c>
      <c r="AV22">
        <v>17</v>
      </c>
    </row>
    <row r="23" spans="1:48" ht="15.6" x14ac:dyDescent="0.3">
      <c r="A23" s="195">
        <v>701</v>
      </c>
      <c r="B23" s="198"/>
      <c r="C23" s="198"/>
      <c r="D23" s="198"/>
      <c r="E23" s="198">
        <v>4</v>
      </c>
      <c r="F23" s="198"/>
      <c r="G23" s="198"/>
      <c r="H23" s="198">
        <v>17</v>
      </c>
      <c r="I23" s="198">
        <v>50</v>
      </c>
      <c r="J23" s="198">
        <v>11</v>
      </c>
      <c r="K23" s="201">
        <v>10</v>
      </c>
      <c r="M23">
        <v>20</v>
      </c>
      <c r="N23">
        <v>20</v>
      </c>
      <c r="P23">
        <v>28</v>
      </c>
      <c r="Q23">
        <v>10</v>
      </c>
      <c r="R23">
        <v>16</v>
      </c>
      <c r="U23">
        <v>9</v>
      </c>
      <c r="Y23" s="195">
        <v>651</v>
      </c>
      <c r="Z23">
        <v>6</v>
      </c>
      <c r="AB23">
        <v>12</v>
      </c>
      <c r="AC23">
        <v>11</v>
      </c>
      <c r="AD23">
        <v>21</v>
      </c>
      <c r="AG23">
        <v>27</v>
      </c>
      <c r="AH23">
        <v>8</v>
      </c>
      <c r="AI23" s="279">
        <v>15</v>
      </c>
      <c r="AJ23">
        <v>11</v>
      </c>
      <c r="AL23">
        <v>17</v>
      </c>
      <c r="AM23">
        <v>10</v>
      </c>
      <c r="AN23">
        <v>4</v>
      </c>
      <c r="AT23" s="195">
        <v>701</v>
      </c>
      <c r="AV23">
        <v>20</v>
      </c>
    </row>
    <row r="24" spans="1:48" ht="15.6" x14ac:dyDescent="0.3">
      <c r="A24" s="195">
        <v>751</v>
      </c>
      <c r="B24" s="198"/>
      <c r="C24" s="198"/>
      <c r="D24" s="198"/>
      <c r="E24" s="198">
        <v>5</v>
      </c>
      <c r="F24" s="198"/>
      <c r="G24" s="198"/>
      <c r="H24" s="198">
        <v>16</v>
      </c>
      <c r="I24" s="198">
        <v>51</v>
      </c>
      <c r="J24" s="198"/>
      <c r="K24" s="201">
        <v>10</v>
      </c>
      <c r="M24">
        <v>22</v>
      </c>
      <c r="N24">
        <v>21</v>
      </c>
      <c r="P24">
        <v>29</v>
      </c>
      <c r="Q24">
        <v>9</v>
      </c>
      <c r="U24">
        <v>10</v>
      </c>
      <c r="Y24" s="195">
        <v>701</v>
      </c>
      <c r="Z24">
        <v>7</v>
      </c>
      <c r="AB24">
        <v>15</v>
      </c>
      <c r="AC24">
        <v>13</v>
      </c>
      <c r="AD24">
        <v>24</v>
      </c>
      <c r="AG24">
        <v>30</v>
      </c>
      <c r="AH24">
        <v>8</v>
      </c>
      <c r="AI24" s="279">
        <v>19</v>
      </c>
      <c r="AJ24">
        <v>13</v>
      </c>
      <c r="AL24">
        <v>16</v>
      </c>
      <c r="AN24">
        <v>6</v>
      </c>
      <c r="AT24" s="195">
        <v>751</v>
      </c>
      <c r="AV24">
        <v>20</v>
      </c>
    </row>
    <row r="25" spans="1:48" ht="15.6" x14ac:dyDescent="0.3">
      <c r="A25" s="195">
        <v>802</v>
      </c>
      <c r="B25" s="198"/>
      <c r="C25" s="198"/>
      <c r="D25" s="198"/>
      <c r="E25" s="198">
        <v>7</v>
      </c>
      <c r="F25" s="198"/>
      <c r="G25" s="198"/>
      <c r="H25" s="198">
        <v>17</v>
      </c>
      <c r="I25" s="198">
        <v>53</v>
      </c>
      <c r="J25" s="198"/>
      <c r="K25" s="201">
        <v>11</v>
      </c>
      <c r="M25">
        <v>19</v>
      </c>
      <c r="N25">
        <v>20</v>
      </c>
      <c r="P25">
        <v>30</v>
      </c>
      <c r="Q25">
        <v>10</v>
      </c>
      <c r="U25">
        <v>9</v>
      </c>
      <c r="Y25" s="195">
        <v>751</v>
      </c>
      <c r="Z25">
        <v>7</v>
      </c>
      <c r="AC25">
        <v>12</v>
      </c>
      <c r="AD25">
        <v>25</v>
      </c>
      <c r="AG25">
        <v>31</v>
      </c>
      <c r="AH25">
        <v>5</v>
      </c>
      <c r="AI25" s="279">
        <v>19</v>
      </c>
      <c r="AJ25">
        <v>12</v>
      </c>
      <c r="AL25">
        <v>17</v>
      </c>
      <c r="AN25">
        <v>7</v>
      </c>
      <c r="AT25" s="195">
        <v>802</v>
      </c>
      <c r="AV25">
        <v>23</v>
      </c>
    </row>
    <row r="26" spans="1:48" ht="15.6" x14ac:dyDescent="0.3">
      <c r="A26" s="195">
        <v>852</v>
      </c>
      <c r="B26" s="198"/>
      <c r="C26" s="198"/>
      <c r="D26" s="198"/>
      <c r="E26" s="198">
        <v>6</v>
      </c>
      <c r="F26" s="198"/>
      <c r="G26" s="198"/>
      <c r="H26" s="198">
        <v>18</v>
      </c>
      <c r="I26" s="198">
        <v>55</v>
      </c>
      <c r="J26" s="198"/>
      <c r="K26" s="201">
        <v>12</v>
      </c>
      <c r="M26">
        <v>17</v>
      </c>
      <c r="P26">
        <v>30</v>
      </c>
      <c r="Y26" s="195">
        <v>802</v>
      </c>
      <c r="Z26">
        <v>6</v>
      </c>
      <c r="AC26">
        <v>12</v>
      </c>
      <c r="AD26">
        <v>26</v>
      </c>
      <c r="AG26">
        <v>32</v>
      </c>
      <c r="AI26" s="279">
        <v>19</v>
      </c>
      <c r="AJ26">
        <v>12</v>
      </c>
      <c r="AL26">
        <v>17</v>
      </c>
      <c r="AN26">
        <v>7</v>
      </c>
      <c r="AT26" s="195">
        <v>852</v>
      </c>
      <c r="AV26">
        <v>19</v>
      </c>
    </row>
    <row r="27" spans="1:48" ht="15.6" x14ac:dyDescent="0.3">
      <c r="A27" s="195">
        <v>902</v>
      </c>
      <c r="B27" s="198"/>
      <c r="C27" s="198"/>
      <c r="D27" s="198"/>
      <c r="E27" s="198">
        <v>7</v>
      </c>
      <c r="F27" s="198"/>
      <c r="G27" s="198"/>
      <c r="H27" s="198">
        <v>17</v>
      </c>
      <c r="I27" s="198"/>
      <c r="J27" s="198"/>
      <c r="K27" s="201">
        <v>10</v>
      </c>
      <c r="M27">
        <v>20</v>
      </c>
      <c r="P27">
        <v>32</v>
      </c>
      <c r="Y27" s="195">
        <v>852</v>
      </c>
      <c r="Z27">
        <v>7</v>
      </c>
      <c r="AC27">
        <v>13</v>
      </c>
      <c r="AD27">
        <v>22</v>
      </c>
      <c r="AG27">
        <v>31</v>
      </c>
      <c r="AH27">
        <v>4</v>
      </c>
      <c r="AI27" s="279">
        <v>20</v>
      </c>
      <c r="AJ27">
        <v>13</v>
      </c>
      <c r="AL27">
        <v>15</v>
      </c>
      <c r="AN27">
        <v>6</v>
      </c>
      <c r="AT27" s="195">
        <v>902</v>
      </c>
      <c r="AV27">
        <v>13</v>
      </c>
    </row>
    <row r="28" spans="1:48" x14ac:dyDescent="0.3">
      <c r="A28" s="196">
        <v>952</v>
      </c>
      <c r="K28" s="201">
        <v>10</v>
      </c>
      <c r="Y28" s="195">
        <v>902</v>
      </c>
      <c r="Z28">
        <v>7</v>
      </c>
      <c r="AC28">
        <v>13</v>
      </c>
      <c r="AI28" s="280">
        <v>18</v>
      </c>
      <c r="AJ28">
        <v>13</v>
      </c>
      <c r="AT28" s="196">
        <v>952</v>
      </c>
    </row>
    <row r="29" spans="1:48" x14ac:dyDescent="0.3">
      <c r="AF29" s="196"/>
    </row>
    <row r="31" spans="1:48" ht="21" x14ac:dyDescent="0.4">
      <c r="A31" s="202" t="s">
        <v>232</v>
      </c>
    </row>
    <row r="32" spans="1:48" ht="18" x14ac:dyDescent="0.3">
      <c r="A32" s="203" t="s">
        <v>177</v>
      </c>
      <c r="Y32" s="194" t="s">
        <v>38</v>
      </c>
      <c r="Z32" s="198" t="s">
        <v>228</v>
      </c>
      <c r="AA32" s="198" t="s">
        <v>236</v>
      </c>
      <c r="AB32" s="198" t="s">
        <v>266</v>
      </c>
      <c r="AC32" s="198" t="s">
        <v>265</v>
      </c>
      <c r="AD32">
        <v>220620</v>
      </c>
      <c r="AE32" t="s">
        <v>290</v>
      </c>
      <c r="AF32">
        <v>251018</v>
      </c>
      <c r="AG32">
        <v>250719</v>
      </c>
      <c r="AH32">
        <v>20819</v>
      </c>
      <c r="AI32" t="s">
        <v>282</v>
      </c>
      <c r="AJ32" t="s">
        <v>265</v>
      </c>
      <c r="AK32" t="s">
        <v>283</v>
      </c>
      <c r="AL32" t="s">
        <v>284</v>
      </c>
      <c r="AM32" t="s">
        <v>286</v>
      </c>
      <c r="AN32" t="s">
        <v>285</v>
      </c>
      <c r="AO32" t="s">
        <v>287</v>
      </c>
    </row>
    <row r="33" spans="1:48" ht="18" x14ac:dyDescent="0.3">
      <c r="A33" s="194" t="s">
        <v>38</v>
      </c>
      <c r="B33" s="197" t="s">
        <v>221</v>
      </c>
      <c r="C33" s="198" t="s">
        <v>222</v>
      </c>
      <c r="D33" s="198" t="s">
        <v>225</v>
      </c>
      <c r="E33" s="198" t="s">
        <v>226</v>
      </c>
      <c r="F33" s="198" t="s">
        <v>223</v>
      </c>
      <c r="G33" s="198" t="s">
        <v>224</v>
      </c>
      <c r="H33" s="198">
        <v>230121</v>
      </c>
      <c r="I33" s="198" t="s">
        <v>239</v>
      </c>
      <c r="J33" s="198" t="s">
        <v>264</v>
      </c>
      <c r="K33" s="198" t="s">
        <v>268</v>
      </c>
      <c r="L33" s="198" t="s">
        <v>269</v>
      </c>
      <c r="M33" s="198" t="s">
        <v>173</v>
      </c>
      <c r="N33" s="198" t="s">
        <v>270</v>
      </c>
      <c r="O33" s="198" t="s">
        <v>271</v>
      </c>
      <c r="P33" s="198" t="s">
        <v>272</v>
      </c>
      <c r="Q33" s="198" t="s">
        <v>273</v>
      </c>
      <c r="R33" s="198" t="s">
        <v>274</v>
      </c>
      <c r="S33" s="198" t="s">
        <v>275</v>
      </c>
      <c r="T33" s="198" t="s">
        <v>276</v>
      </c>
      <c r="U33" s="198" t="s">
        <v>277</v>
      </c>
      <c r="V33" s="198" t="s">
        <v>278</v>
      </c>
      <c r="W33" s="198" t="s">
        <v>279</v>
      </c>
      <c r="Y33" s="195">
        <v>25</v>
      </c>
      <c r="Z33">
        <v>0</v>
      </c>
      <c r="AA33">
        <v>0</v>
      </c>
      <c r="AB33">
        <v>0</v>
      </c>
      <c r="AD33">
        <v>0</v>
      </c>
    </row>
    <row r="34" spans="1:48" x14ac:dyDescent="0.3">
      <c r="A34" s="195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42"/>
      <c r="Y34" s="195">
        <v>50</v>
      </c>
      <c r="Z34">
        <v>0</v>
      </c>
      <c r="AA34">
        <v>0</v>
      </c>
      <c r="AB34">
        <v>0</v>
      </c>
      <c r="AD34">
        <v>0</v>
      </c>
      <c r="AF34">
        <v>6.8634199999999996</v>
      </c>
      <c r="AT34" t="str" cm="1">
        <f t="array" ref="AT34:AT59">Y32:Y57</f>
        <v>pA</v>
      </c>
      <c r="AU34" t="s">
        <v>51</v>
      </c>
      <c r="AV34" t="s">
        <v>227</v>
      </c>
    </row>
    <row r="35" spans="1:48" x14ac:dyDescent="0.3">
      <c r="A35" s="195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281"/>
      <c r="P35">
        <v>8.0025600000000008</v>
      </c>
      <c r="V35">
        <v>17.413499999999999</v>
      </c>
      <c r="Y35" s="195">
        <v>76</v>
      </c>
      <c r="Z35">
        <v>8.8610600000000002</v>
      </c>
      <c r="AA35">
        <v>0</v>
      </c>
      <c r="AB35">
        <v>0</v>
      </c>
      <c r="AD35">
        <v>0</v>
      </c>
      <c r="AI35">
        <v>8.8610600000000002</v>
      </c>
      <c r="AT35">
        <v>25</v>
      </c>
    </row>
    <row r="36" spans="1:48" x14ac:dyDescent="0.3">
      <c r="A36" s="195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9.6459899999999994</v>
      </c>
      <c r="J36">
        <v>0</v>
      </c>
      <c r="K36" s="281"/>
      <c r="P36">
        <v>10.4351</v>
      </c>
      <c r="V36">
        <v>17.9437</v>
      </c>
      <c r="Y36" s="195">
        <v>101</v>
      </c>
      <c r="Z36">
        <v>17.2117</v>
      </c>
      <c r="AA36">
        <v>0</v>
      </c>
      <c r="AB36">
        <v>8.6705199999999998</v>
      </c>
      <c r="AD36">
        <v>0</v>
      </c>
      <c r="AF36">
        <v>9.6537500000000005</v>
      </c>
      <c r="AI36">
        <v>17.2117</v>
      </c>
      <c r="AT36">
        <v>50</v>
      </c>
      <c r="AU36">
        <v>8.68</v>
      </c>
      <c r="AV36" s="200">
        <v>5.31</v>
      </c>
    </row>
    <row r="37" spans="1:48" x14ac:dyDescent="0.3">
      <c r="A37" s="195">
        <v>101</v>
      </c>
      <c r="B37">
        <v>0</v>
      </c>
      <c r="C37">
        <v>0</v>
      </c>
      <c r="D37">
        <v>5.8036099999999999</v>
      </c>
      <c r="E37">
        <v>0</v>
      </c>
      <c r="F37">
        <v>0</v>
      </c>
      <c r="G37">
        <v>5.0833700000000004</v>
      </c>
      <c r="H37">
        <v>5.5489800000000002</v>
      </c>
      <c r="I37">
        <v>10.8635</v>
      </c>
      <c r="J37">
        <v>0</v>
      </c>
      <c r="K37" s="281"/>
      <c r="M37">
        <v>7.90951</v>
      </c>
      <c r="O37">
        <v>8.0076900000000002</v>
      </c>
      <c r="P37">
        <v>10.7242</v>
      </c>
      <c r="V37">
        <v>25.7865</v>
      </c>
      <c r="Y37" s="195">
        <v>126</v>
      </c>
      <c r="Z37">
        <v>7.2606900000000003</v>
      </c>
      <c r="AA37">
        <v>4.6385100000000001</v>
      </c>
      <c r="AB37">
        <v>5.6856900000000001</v>
      </c>
      <c r="AC37">
        <v>5.44109</v>
      </c>
      <c r="AD37">
        <v>6.9605600000000001</v>
      </c>
      <c r="AG37">
        <v>4.9475600000000002</v>
      </c>
      <c r="AI37">
        <v>7.2606900000000003</v>
      </c>
      <c r="AJ37">
        <v>5.44109</v>
      </c>
      <c r="AL37">
        <v>7.3349599999999997</v>
      </c>
      <c r="AM37">
        <v>6.1692900000000002</v>
      </c>
      <c r="AO37">
        <v>6.90862</v>
      </c>
      <c r="AT37">
        <v>76</v>
      </c>
      <c r="AU37">
        <v>10.119999999999999</v>
      </c>
      <c r="AV37">
        <v>7.57</v>
      </c>
    </row>
    <row r="38" spans="1:48" x14ac:dyDescent="0.3">
      <c r="A38" s="195">
        <v>126</v>
      </c>
      <c r="B38">
        <v>0</v>
      </c>
      <c r="C38">
        <v>0</v>
      </c>
      <c r="D38">
        <v>7.1958000000000002</v>
      </c>
      <c r="E38">
        <v>0</v>
      </c>
      <c r="F38">
        <v>0</v>
      </c>
      <c r="G38">
        <v>8.7616800000000001</v>
      </c>
      <c r="H38">
        <v>6.7796599999999998</v>
      </c>
      <c r="I38">
        <v>14.1493</v>
      </c>
      <c r="J38">
        <v>0</v>
      </c>
      <c r="K38" s="281"/>
      <c r="M38">
        <v>8.4609500000000004</v>
      </c>
      <c r="O38">
        <v>9.1726299999999998</v>
      </c>
      <c r="P38">
        <v>11.724500000000001</v>
      </c>
      <c r="R38">
        <v>8.4516600000000004</v>
      </c>
      <c r="S38">
        <v>7.2893400000000002</v>
      </c>
      <c r="V38">
        <v>26.117799999999999</v>
      </c>
      <c r="Y38" s="195">
        <v>151</v>
      </c>
      <c r="Z38">
        <v>22.994900000000001</v>
      </c>
      <c r="AA38">
        <v>9.6711799999999997</v>
      </c>
      <c r="AB38">
        <v>8.4653899999999993</v>
      </c>
      <c r="AC38">
        <v>6.7234400000000001</v>
      </c>
      <c r="AD38">
        <v>7.5878300000000003</v>
      </c>
      <c r="AF38">
        <v>8.8773199999999992</v>
      </c>
      <c r="AG38">
        <v>10.6701</v>
      </c>
      <c r="AI38">
        <v>22.994900000000001</v>
      </c>
      <c r="AJ38">
        <v>6.7234400000000001</v>
      </c>
      <c r="AL38">
        <v>9.1263100000000001</v>
      </c>
      <c r="AM38">
        <v>6.1005399999999996</v>
      </c>
      <c r="AO38">
        <v>6.0620799999999999</v>
      </c>
      <c r="AT38">
        <v>101</v>
      </c>
      <c r="AU38">
        <v>9.35</v>
      </c>
      <c r="AV38">
        <v>9.16</v>
      </c>
    </row>
    <row r="39" spans="1:48" x14ac:dyDescent="0.3">
      <c r="A39" s="195">
        <v>151</v>
      </c>
      <c r="B39">
        <v>6.3927699999999996</v>
      </c>
      <c r="C39">
        <v>0</v>
      </c>
      <c r="D39">
        <v>9.8866300000000003</v>
      </c>
      <c r="E39">
        <v>0</v>
      </c>
      <c r="F39">
        <v>0</v>
      </c>
      <c r="G39">
        <v>7.1806099999999997</v>
      </c>
      <c r="H39">
        <v>8.4388199999999998</v>
      </c>
      <c r="I39">
        <v>15.104799999999999</v>
      </c>
      <c r="J39">
        <v>5.4985299999999997</v>
      </c>
      <c r="K39" s="281">
        <v>7.9147299999999996</v>
      </c>
      <c r="M39">
        <v>10.658300000000001</v>
      </c>
      <c r="O39">
        <v>12.1099</v>
      </c>
      <c r="P39">
        <v>13.9422</v>
      </c>
      <c r="R39">
        <v>6.7700199999999997</v>
      </c>
      <c r="S39">
        <v>9.2558299999999996</v>
      </c>
      <c r="T39">
        <v>6.4737499999999999</v>
      </c>
      <c r="V39">
        <v>30.042100000000001</v>
      </c>
      <c r="W39">
        <v>6.7335500000000001</v>
      </c>
      <c r="Y39" s="195">
        <v>176</v>
      </c>
      <c r="Z39">
        <v>22.374700000000001</v>
      </c>
      <c r="AA39">
        <v>9.8180399999999999</v>
      </c>
      <c r="AB39">
        <v>24.588100000000001</v>
      </c>
      <c r="AC39">
        <v>6.5806800000000001</v>
      </c>
      <c r="AD39">
        <v>8.4666800000000002</v>
      </c>
      <c r="AG39">
        <v>7.1135900000000003</v>
      </c>
      <c r="AI39">
        <v>22.374700000000001</v>
      </c>
      <c r="AJ39">
        <v>6.5806800000000001</v>
      </c>
      <c r="AL39">
        <v>9.87622</v>
      </c>
      <c r="AM39">
        <v>10.9146</v>
      </c>
      <c r="AO39">
        <v>7.6569700000000003</v>
      </c>
      <c r="AT39">
        <v>126</v>
      </c>
      <c r="AU39">
        <v>12.71</v>
      </c>
      <c r="AV39">
        <v>8.43</v>
      </c>
    </row>
    <row r="40" spans="1:48" x14ac:dyDescent="0.3">
      <c r="A40" s="195">
        <v>176</v>
      </c>
      <c r="B40">
        <v>6.6489399999999996</v>
      </c>
      <c r="C40">
        <v>0</v>
      </c>
      <c r="D40">
        <v>11.7233</v>
      </c>
      <c r="E40">
        <v>0</v>
      </c>
      <c r="F40">
        <v>0</v>
      </c>
      <c r="G40">
        <v>9.0397200000000009</v>
      </c>
      <c r="H40">
        <v>8.6679200000000005</v>
      </c>
      <c r="I40">
        <v>17.7075</v>
      </c>
      <c r="J40">
        <v>6.2956399999999997</v>
      </c>
      <c r="K40" s="281">
        <v>11.210800000000001</v>
      </c>
      <c r="M40">
        <v>10.204800000000001</v>
      </c>
      <c r="N40">
        <v>8.0967300000000009</v>
      </c>
      <c r="O40">
        <v>13.2775</v>
      </c>
      <c r="P40">
        <v>13.743</v>
      </c>
      <c r="R40">
        <v>10.6564</v>
      </c>
      <c r="S40">
        <v>11.7316</v>
      </c>
      <c r="T40">
        <v>8.0340600000000002</v>
      </c>
      <c r="V40">
        <v>40.595399999999998</v>
      </c>
      <c r="W40">
        <v>9.5991400000000002</v>
      </c>
      <c r="Y40" s="195">
        <v>201</v>
      </c>
      <c r="Z40">
        <v>34.176299999999998</v>
      </c>
      <c r="AA40">
        <v>12.328900000000001</v>
      </c>
      <c r="AB40">
        <v>16.7135</v>
      </c>
      <c r="AC40">
        <v>7.24512</v>
      </c>
      <c r="AD40">
        <v>13.66</v>
      </c>
      <c r="AE40" s="73"/>
      <c r="AF40">
        <v>11.7806</v>
      </c>
      <c r="AG40">
        <v>9.9195100000000007</v>
      </c>
      <c r="AI40">
        <v>34.176299999999998</v>
      </c>
      <c r="AJ40">
        <v>7.24512</v>
      </c>
      <c r="AL40">
        <v>10.583399999999999</v>
      </c>
      <c r="AM40">
        <v>8.9381500000000003</v>
      </c>
      <c r="AO40">
        <v>8.9440100000000005</v>
      </c>
      <c r="AT40">
        <v>151</v>
      </c>
      <c r="AU40">
        <v>11.08</v>
      </c>
      <c r="AV40">
        <v>12.43</v>
      </c>
    </row>
    <row r="41" spans="1:48" x14ac:dyDescent="0.3">
      <c r="A41" s="195">
        <v>201</v>
      </c>
      <c r="B41">
        <v>6.6524700000000001</v>
      </c>
      <c r="C41">
        <v>0</v>
      </c>
      <c r="D41">
        <v>8.4118399999999998</v>
      </c>
      <c r="E41">
        <v>0</v>
      </c>
      <c r="F41">
        <v>0</v>
      </c>
      <c r="G41">
        <v>12.897</v>
      </c>
      <c r="H41">
        <v>10.156700000000001</v>
      </c>
      <c r="I41">
        <v>18.785</v>
      </c>
      <c r="J41">
        <v>7.0402699999999996</v>
      </c>
      <c r="K41" s="281">
        <v>10.514099999999999</v>
      </c>
      <c r="M41">
        <v>10.962899999999999</v>
      </c>
      <c r="N41">
        <v>7.9259399999999998</v>
      </c>
      <c r="O41">
        <v>14.4534</v>
      </c>
      <c r="P41">
        <v>16.295500000000001</v>
      </c>
      <c r="R41">
        <v>7.3616000000000001</v>
      </c>
      <c r="S41">
        <v>17.9953</v>
      </c>
      <c r="T41">
        <v>9.1030499999999996</v>
      </c>
      <c r="V41">
        <v>34.5304</v>
      </c>
      <c r="W41">
        <v>12.482200000000001</v>
      </c>
      <c r="Y41" s="195">
        <v>226</v>
      </c>
      <c r="Z41">
        <v>34.674100000000003</v>
      </c>
      <c r="AA41">
        <v>7.5992499999999996</v>
      </c>
      <c r="AB41">
        <v>45.061300000000003</v>
      </c>
      <c r="AC41">
        <v>9.0902499999999993</v>
      </c>
      <c r="AD41">
        <v>9.9357500000000005</v>
      </c>
      <c r="AE41">
        <v>7.5910900000000003</v>
      </c>
      <c r="AG41">
        <v>10.0448</v>
      </c>
      <c r="AI41">
        <v>34.674100000000003</v>
      </c>
      <c r="AJ41">
        <v>9.0902499999999993</v>
      </c>
      <c r="AK41">
        <v>7.5910900000000003</v>
      </c>
      <c r="AL41">
        <v>13.9618</v>
      </c>
      <c r="AM41">
        <v>10.342499999999999</v>
      </c>
      <c r="AO41">
        <v>10.8932</v>
      </c>
      <c r="AT41">
        <v>176</v>
      </c>
      <c r="AU41">
        <v>13.16</v>
      </c>
      <c r="AV41">
        <v>13.78</v>
      </c>
    </row>
    <row r="42" spans="1:48" x14ac:dyDescent="0.3">
      <c r="A42" s="195">
        <v>226</v>
      </c>
      <c r="B42">
        <v>7.9309700000000003</v>
      </c>
      <c r="C42">
        <v>0</v>
      </c>
      <c r="D42">
        <v>9.4020299999999999</v>
      </c>
      <c r="E42">
        <v>0</v>
      </c>
      <c r="F42">
        <v>0</v>
      </c>
      <c r="G42">
        <v>13.0337</v>
      </c>
      <c r="H42">
        <v>10.526300000000001</v>
      </c>
      <c r="I42">
        <v>19.129899999999999</v>
      </c>
      <c r="J42">
        <v>9.3257499999999993</v>
      </c>
      <c r="K42" s="281">
        <v>15.868</v>
      </c>
      <c r="L42">
        <v>4.2674300000000001</v>
      </c>
      <c r="M42">
        <v>11.068899999999999</v>
      </c>
      <c r="N42">
        <v>10.327999999999999</v>
      </c>
      <c r="O42">
        <v>16.5016</v>
      </c>
      <c r="P42">
        <v>18.805700000000002</v>
      </c>
      <c r="Q42">
        <v>7.0701400000000003</v>
      </c>
      <c r="R42">
        <v>13.6717</v>
      </c>
      <c r="S42">
        <v>14.5222</v>
      </c>
      <c r="T42">
        <v>11.0747</v>
      </c>
      <c r="V42">
        <v>36.449800000000003</v>
      </c>
      <c r="W42">
        <v>9.2582799999999992</v>
      </c>
      <c r="Y42" s="195">
        <v>251</v>
      </c>
      <c r="Z42">
        <v>37.553699999999999</v>
      </c>
      <c r="AA42">
        <v>28.8462</v>
      </c>
      <c r="AB42">
        <v>34.5383</v>
      </c>
      <c r="AC42">
        <v>8.9047199999999993</v>
      </c>
      <c r="AD42">
        <v>11.724500000000001</v>
      </c>
      <c r="AE42">
        <v>5.8166599999999997</v>
      </c>
      <c r="AG42">
        <v>13.702</v>
      </c>
      <c r="AI42">
        <v>37.553699999999999</v>
      </c>
      <c r="AJ42">
        <v>8.9047199999999993</v>
      </c>
      <c r="AK42">
        <v>5.8166599999999997</v>
      </c>
      <c r="AL42">
        <v>13.3925</v>
      </c>
      <c r="AM42">
        <v>10.5448</v>
      </c>
      <c r="AO42">
        <v>10.786099999999999</v>
      </c>
      <c r="AT42">
        <v>201</v>
      </c>
      <c r="AU42">
        <v>14.61</v>
      </c>
      <c r="AV42">
        <v>17.14</v>
      </c>
    </row>
    <row r="43" spans="1:48" x14ac:dyDescent="0.3">
      <c r="A43" s="195">
        <v>251</v>
      </c>
      <c r="B43">
        <v>9.5419900000000002</v>
      </c>
      <c r="C43">
        <v>0</v>
      </c>
      <c r="D43">
        <v>8.9949600000000007</v>
      </c>
      <c r="E43">
        <v>0</v>
      </c>
      <c r="F43">
        <v>0</v>
      </c>
      <c r="G43">
        <v>13.0875</v>
      </c>
      <c r="H43">
        <v>12.299799999999999</v>
      </c>
      <c r="I43">
        <v>20.979800000000001</v>
      </c>
      <c r="J43">
        <v>7.6800199999999998</v>
      </c>
      <c r="K43" s="281">
        <v>10.257999999999999</v>
      </c>
      <c r="L43">
        <v>5.0833700000000004</v>
      </c>
      <c r="M43">
        <v>12.4757</v>
      </c>
      <c r="N43">
        <v>11.419</v>
      </c>
      <c r="O43">
        <v>18.645099999999999</v>
      </c>
      <c r="P43">
        <v>18.317900000000002</v>
      </c>
      <c r="Q43">
        <v>10.6595</v>
      </c>
      <c r="R43">
        <v>10.7766</v>
      </c>
      <c r="S43">
        <v>11.862</v>
      </c>
      <c r="T43">
        <v>13.2536</v>
      </c>
      <c r="V43">
        <v>45.516599999999997</v>
      </c>
      <c r="W43" s="73">
        <v>15.2265</v>
      </c>
      <c r="Y43" s="195">
        <v>276</v>
      </c>
      <c r="Z43">
        <v>37.850099999999998</v>
      </c>
      <c r="AA43">
        <v>18.9251</v>
      </c>
      <c r="AB43">
        <v>39.830100000000002</v>
      </c>
      <c r="AC43">
        <v>13.978199999999999</v>
      </c>
      <c r="AD43" s="73">
        <v>26.689</v>
      </c>
      <c r="AE43">
        <v>6.5065999999999997</v>
      </c>
      <c r="AG43">
        <v>16.066800000000001</v>
      </c>
      <c r="AI43">
        <v>37.850099999999998</v>
      </c>
      <c r="AJ43">
        <v>13.978199999999999</v>
      </c>
      <c r="AK43">
        <v>6.5065999999999997</v>
      </c>
      <c r="AL43">
        <v>11.4397</v>
      </c>
      <c r="AM43">
        <v>13.781700000000001</v>
      </c>
      <c r="AO43">
        <v>11.9732</v>
      </c>
      <c r="AT43">
        <v>226</v>
      </c>
      <c r="AU43">
        <v>15.46</v>
      </c>
      <c r="AV43">
        <v>20.96</v>
      </c>
    </row>
    <row r="44" spans="1:48" x14ac:dyDescent="0.3">
      <c r="A44" s="195">
        <v>276</v>
      </c>
      <c r="B44">
        <v>10.378399999999999</v>
      </c>
      <c r="C44">
        <v>0</v>
      </c>
      <c r="D44">
        <v>8.3148599999999995</v>
      </c>
      <c r="E44">
        <v>0</v>
      </c>
      <c r="F44">
        <v>0</v>
      </c>
      <c r="G44">
        <v>15.1457</v>
      </c>
      <c r="H44">
        <v>13.1007</v>
      </c>
      <c r="I44">
        <v>23.9298</v>
      </c>
      <c r="J44">
        <v>8.7645499999999998</v>
      </c>
      <c r="K44" s="281">
        <v>11.823399999999999</v>
      </c>
      <c r="L44">
        <v>7.2282200000000003</v>
      </c>
      <c r="M44">
        <v>13.3058</v>
      </c>
      <c r="N44">
        <v>11.112299999999999</v>
      </c>
      <c r="O44">
        <v>19.7684</v>
      </c>
      <c r="P44">
        <v>21.5914</v>
      </c>
      <c r="Q44">
        <v>14.299300000000001</v>
      </c>
      <c r="R44">
        <v>9.3169400000000007</v>
      </c>
      <c r="S44">
        <v>25.415099999999999</v>
      </c>
      <c r="T44">
        <v>14.281599999999999</v>
      </c>
      <c r="V44">
        <v>47.5989</v>
      </c>
      <c r="W44">
        <v>11.7943</v>
      </c>
      <c r="Y44" s="195">
        <v>301</v>
      </c>
      <c r="Z44">
        <v>43.02</v>
      </c>
      <c r="AA44">
        <v>21.7865</v>
      </c>
      <c r="AB44">
        <v>39.414400000000001</v>
      </c>
      <c r="AC44">
        <v>11.145799999999999</v>
      </c>
      <c r="AD44">
        <v>21.159500000000001</v>
      </c>
      <c r="AE44">
        <v>6.44862</v>
      </c>
      <c r="AF44">
        <v>14.009499999999999</v>
      </c>
      <c r="AG44">
        <v>17.957000000000001</v>
      </c>
      <c r="AI44">
        <v>43.02</v>
      </c>
      <c r="AJ44">
        <v>11.145799999999999</v>
      </c>
      <c r="AK44">
        <v>6.44862</v>
      </c>
      <c r="AL44">
        <v>11.951599999999999</v>
      </c>
      <c r="AM44">
        <v>13.474</v>
      </c>
      <c r="AO44">
        <v>12.340299999999999</v>
      </c>
      <c r="AT44">
        <v>251</v>
      </c>
      <c r="AU44">
        <v>17.5</v>
      </c>
      <c r="AV44">
        <v>20.68</v>
      </c>
    </row>
    <row r="45" spans="1:48" x14ac:dyDescent="0.3">
      <c r="A45" s="195">
        <v>301</v>
      </c>
      <c r="B45">
        <v>13.458</v>
      </c>
      <c r="C45">
        <v>5.7164599999999997</v>
      </c>
      <c r="D45">
        <v>9.6243700000000008</v>
      </c>
      <c r="E45">
        <v>0</v>
      </c>
      <c r="F45">
        <v>0</v>
      </c>
      <c r="G45" s="73">
        <v>17.773599999999998</v>
      </c>
      <c r="H45">
        <v>14.827999999999999</v>
      </c>
      <c r="I45">
        <v>25.663399999999999</v>
      </c>
      <c r="J45">
        <v>9.0030599999999996</v>
      </c>
      <c r="K45" s="281">
        <v>13.3142</v>
      </c>
      <c r="L45">
        <v>7.5574399999999997</v>
      </c>
      <c r="M45">
        <v>13.6515</v>
      </c>
      <c r="N45">
        <v>12.270899999999999</v>
      </c>
      <c r="O45">
        <v>21.3032</v>
      </c>
      <c r="P45">
        <v>22.186499999999999</v>
      </c>
      <c r="Q45">
        <v>9.298</v>
      </c>
      <c r="R45">
        <v>12.8828</v>
      </c>
      <c r="S45">
        <v>11.132099999999999</v>
      </c>
      <c r="T45">
        <v>12.8584</v>
      </c>
      <c r="V45" s="73">
        <v>55.555599999999998</v>
      </c>
      <c r="W45">
        <v>12.9803</v>
      </c>
      <c r="Y45" s="195">
        <v>351</v>
      </c>
      <c r="Z45">
        <v>14.884499999999999</v>
      </c>
      <c r="AA45" s="73">
        <v>35.290799999999997</v>
      </c>
      <c r="AB45">
        <v>47.658000000000001</v>
      </c>
      <c r="AC45">
        <v>12.2403</v>
      </c>
      <c r="AD45">
        <v>10.2712</v>
      </c>
      <c r="AE45">
        <v>10.8819</v>
      </c>
      <c r="AG45">
        <v>19.420999999999999</v>
      </c>
      <c r="AI45">
        <v>14.884499999999999</v>
      </c>
      <c r="AJ45">
        <v>12.2403</v>
      </c>
      <c r="AK45">
        <v>10.8819</v>
      </c>
      <c r="AL45">
        <v>15.149699999999999</v>
      </c>
      <c r="AM45">
        <v>10.9848</v>
      </c>
      <c r="AO45">
        <v>13.084899999999999</v>
      </c>
      <c r="AT45">
        <v>276</v>
      </c>
      <c r="AU45">
        <v>17.79</v>
      </c>
      <c r="AV45">
        <v>21.42</v>
      </c>
    </row>
    <row r="46" spans="1:48" x14ac:dyDescent="0.3">
      <c r="A46" s="195">
        <v>351</v>
      </c>
      <c r="B46">
        <v>16.613099999999999</v>
      </c>
      <c r="C46">
        <v>10.107799999999999</v>
      </c>
      <c r="D46" s="73">
        <v>18.520800000000001</v>
      </c>
      <c r="E46">
        <v>0</v>
      </c>
      <c r="F46">
        <v>0</v>
      </c>
      <c r="G46">
        <v>16.0017</v>
      </c>
      <c r="H46">
        <v>14.8995</v>
      </c>
      <c r="I46">
        <v>31.1586</v>
      </c>
      <c r="J46">
        <v>11.253299999999999</v>
      </c>
      <c r="K46" s="281">
        <v>13.982900000000001</v>
      </c>
      <c r="L46">
        <v>8.3875700000000002</v>
      </c>
      <c r="M46">
        <v>16.370999999999999</v>
      </c>
      <c r="N46">
        <v>14.8352</v>
      </c>
      <c r="O46">
        <v>23.374199999999998</v>
      </c>
      <c r="P46">
        <v>25.166899999999998</v>
      </c>
      <c r="Q46">
        <v>10.929399999999999</v>
      </c>
      <c r="R46">
        <v>12.4069</v>
      </c>
      <c r="S46">
        <v>37.7318</v>
      </c>
      <c r="T46">
        <v>13.456099999999999</v>
      </c>
      <c r="U46">
        <v>8.1824100000000008</v>
      </c>
      <c r="V46">
        <v>15.5587</v>
      </c>
      <c r="W46" s="42">
        <v>14.788500000000001</v>
      </c>
      <c r="Y46" s="195">
        <v>401</v>
      </c>
      <c r="Z46" s="73">
        <v>48.487200000000001</v>
      </c>
      <c r="AA46">
        <v>29.5229</v>
      </c>
      <c r="AB46">
        <v>13.138</v>
      </c>
      <c r="AC46">
        <v>20.7469</v>
      </c>
      <c r="AD46">
        <v>13.2988</v>
      </c>
      <c r="AE46">
        <v>10.3956</v>
      </c>
      <c r="AF46">
        <v>17.979099999999999</v>
      </c>
      <c r="AG46">
        <v>21.778099999999998</v>
      </c>
      <c r="AH46">
        <v>3.2328999999999999</v>
      </c>
      <c r="AI46" s="73">
        <v>48.487200000000001</v>
      </c>
      <c r="AJ46">
        <v>20.7469</v>
      </c>
      <c r="AK46">
        <v>10.3956</v>
      </c>
      <c r="AL46">
        <v>13.4344</v>
      </c>
      <c r="AM46">
        <v>10.157999999999999</v>
      </c>
      <c r="AN46">
        <v>5.6805300000000001</v>
      </c>
      <c r="AO46">
        <v>16.4117</v>
      </c>
      <c r="AT46">
        <v>301</v>
      </c>
      <c r="AU46">
        <v>17.88</v>
      </c>
      <c r="AV46">
        <v>22.79</v>
      </c>
    </row>
    <row r="47" spans="1:48" x14ac:dyDescent="0.3">
      <c r="A47" s="195">
        <v>401</v>
      </c>
      <c r="B47">
        <v>18.120999999999999</v>
      </c>
      <c r="C47">
        <v>9.7719900000000006</v>
      </c>
      <c r="D47">
        <v>15.015000000000001</v>
      </c>
      <c r="E47">
        <v>0</v>
      </c>
      <c r="F47">
        <v>0</v>
      </c>
      <c r="H47">
        <v>18.020199999999999</v>
      </c>
      <c r="I47">
        <v>36.233800000000002</v>
      </c>
      <c r="J47">
        <v>12.1021</v>
      </c>
      <c r="K47" s="281">
        <v>16.1432</v>
      </c>
      <c r="L47" s="73">
        <v>26.5182</v>
      </c>
      <c r="M47">
        <v>18.8263</v>
      </c>
      <c r="N47">
        <v>16.058199999999999</v>
      </c>
      <c r="O47">
        <v>26.7408</v>
      </c>
      <c r="P47">
        <v>28.4908</v>
      </c>
      <c r="Q47">
        <v>15.400399999999999</v>
      </c>
      <c r="R47">
        <v>15.6816</v>
      </c>
      <c r="S47">
        <v>27.339500000000001</v>
      </c>
      <c r="T47">
        <v>17.369199999999999</v>
      </c>
      <c r="U47">
        <v>8.9712899999999998</v>
      </c>
      <c r="V47">
        <v>15.381500000000001</v>
      </c>
      <c r="W47">
        <v>12.5282</v>
      </c>
      <c r="Y47" s="195">
        <v>451</v>
      </c>
      <c r="Z47">
        <v>16.7898</v>
      </c>
      <c r="AA47">
        <v>31.462399999999999</v>
      </c>
      <c r="AB47" s="73">
        <v>66.896000000000001</v>
      </c>
      <c r="AC47">
        <v>11.4556</v>
      </c>
      <c r="AE47">
        <v>13.3565</v>
      </c>
      <c r="AG47">
        <v>25.214300000000001</v>
      </c>
      <c r="AH47">
        <v>9.0252700000000008</v>
      </c>
      <c r="AI47">
        <v>16.7898</v>
      </c>
      <c r="AJ47">
        <v>11.4556</v>
      </c>
      <c r="AK47">
        <v>13.3565</v>
      </c>
      <c r="AL47">
        <v>18.354299999999999</v>
      </c>
      <c r="AM47">
        <v>18.2957</v>
      </c>
      <c r="AN47">
        <v>5.9901799999999996</v>
      </c>
      <c r="AO47">
        <v>15.626099999999999</v>
      </c>
      <c r="AT47">
        <v>351</v>
      </c>
      <c r="AU47">
        <v>20.75</v>
      </c>
      <c r="AV47">
        <v>17.46</v>
      </c>
    </row>
    <row r="48" spans="1:48" x14ac:dyDescent="0.3">
      <c r="A48" s="195">
        <v>451</v>
      </c>
      <c r="B48">
        <v>17.293700000000001</v>
      </c>
      <c r="C48">
        <v>9.3937899999999992</v>
      </c>
      <c r="E48">
        <v>17.437799999999999</v>
      </c>
      <c r="F48">
        <v>0</v>
      </c>
      <c r="H48">
        <v>17.808199999999999</v>
      </c>
      <c r="I48">
        <v>37.717199999999998</v>
      </c>
      <c r="J48">
        <v>18.067900000000002</v>
      </c>
      <c r="K48" s="204">
        <v>17.0687</v>
      </c>
      <c r="M48">
        <v>19.392700000000001</v>
      </c>
      <c r="N48">
        <v>21.414400000000001</v>
      </c>
      <c r="O48" s="73">
        <v>29.366299999999999</v>
      </c>
      <c r="P48">
        <v>29.933599999999998</v>
      </c>
      <c r="Q48">
        <v>12.8149</v>
      </c>
      <c r="R48">
        <v>14.490500000000001</v>
      </c>
      <c r="S48" s="73">
        <v>47.494700000000002</v>
      </c>
      <c r="T48" s="73">
        <v>18.171700000000001</v>
      </c>
      <c r="U48">
        <v>9.2285000000000004</v>
      </c>
      <c r="V48">
        <v>18.573599999999999</v>
      </c>
      <c r="Y48" s="195">
        <v>501</v>
      </c>
      <c r="Z48">
        <v>17.395499999999998</v>
      </c>
      <c r="AA48">
        <v>19.322399999999998</v>
      </c>
      <c r="AB48">
        <v>54.047600000000003</v>
      </c>
      <c r="AC48">
        <v>12.8093</v>
      </c>
      <c r="AE48">
        <v>11.595499999999999</v>
      </c>
      <c r="AF48" s="42">
        <v>20.080300000000001</v>
      </c>
      <c r="AG48">
        <v>27.421299999999999</v>
      </c>
      <c r="AH48">
        <v>2.9243199999999998</v>
      </c>
      <c r="AI48">
        <v>17.395499999999998</v>
      </c>
      <c r="AJ48">
        <v>12.8093</v>
      </c>
      <c r="AK48">
        <v>11.595499999999999</v>
      </c>
      <c r="AL48">
        <v>17.955200000000001</v>
      </c>
      <c r="AM48" s="73">
        <v>25.638100000000001</v>
      </c>
      <c r="AN48">
        <v>8.0321300000000004</v>
      </c>
      <c r="AO48" s="73">
        <v>15.9625</v>
      </c>
      <c r="AT48">
        <v>401</v>
      </c>
      <c r="AU48">
        <v>22.64</v>
      </c>
      <c r="AV48">
        <v>21.28</v>
      </c>
    </row>
    <row r="49" spans="1:48" x14ac:dyDescent="0.3">
      <c r="A49" s="195">
        <v>501</v>
      </c>
      <c r="B49">
        <v>20.831199999999999</v>
      </c>
      <c r="C49" s="73">
        <v>11.494300000000001</v>
      </c>
      <c r="E49">
        <v>3.9613399999999999</v>
      </c>
      <c r="F49">
        <v>0</v>
      </c>
      <c r="H49">
        <v>18.3688</v>
      </c>
      <c r="I49">
        <v>45.824800000000003</v>
      </c>
      <c r="J49">
        <v>17.664100000000001</v>
      </c>
      <c r="K49" s="281">
        <v>15.9765</v>
      </c>
      <c r="M49">
        <v>21.4543</v>
      </c>
      <c r="N49">
        <v>22.689699999999998</v>
      </c>
      <c r="O49">
        <v>27.1038</v>
      </c>
      <c r="P49">
        <v>31.959499999999998</v>
      </c>
      <c r="Q49">
        <v>11.2758</v>
      </c>
      <c r="R49">
        <v>19.808499999999999</v>
      </c>
      <c r="S49">
        <v>16.6646</v>
      </c>
      <c r="T49">
        <v>16.2699</v>
      </c>
      <c r="U49">
        <v>11.925000000000001</v>
      </c>
      <c r="V49">
        <v>34.098300000000002</v>
      </c>
      <c r="Y49" s="195">
        <v>551</v>
      </c>
      <c r="Z49">
        <v>19.3568</v>
      </c>
      <c r="AA49">
        <v>25.362300000000001</v>
      </c>
      <c r="AB49">
        <v>12.8436</v>
      </c>
      <c r="AC49">
        <v>15.198399999999999</v>
      </c>
      <c r="AE49">
        <v>16.185400000000001</v>
      </c>
      <c r="AG49">
        <v>29.853999999999999</v>
      </c>
      <c r="AH49">
        <v>2.3318699999999999</v>
      </c>
      <c r="AI49">
        <v>19.3568</v>
      </c>
      <c r="AJ49">
        <v>15.198399999999999</v>
      </c>
      <c r="AK49">
        <v>16.185400000000001</v>
      </c>
      <c r="AL49">
        <v>16.374400000000001</v>
      </c>
      <c r="AM49">
        <v>15.034000000000001</v>
      </c>
      <c r="AN49">
        <v>7.7208199999999998</v>
      </c>
      <c r="AO49">
        <v>14.267899999999999</v>
      </c>
      <c r="AT49">
        <v>451</v>
      </c>
      <c r="AU49">
        <v>21.06</v>
      </c>
      <c r="AV49">
        <v>19.64</v>
      </c>
    </row>
    <row r="50" spans="1:48" x14ac:dyDescent="0.3">
      <c r="A50" s="195">
        <v>551</v>
      </c>
      <c r="B50" s="73">
        <v>26.020900000000001</v>
      </c>
      <c r="C50">
        <v>5.8085500000000003</v>
      </c>
      <c r="E50">
        <v>5.4713599999999998</v>
      </c>
      <c r="F50">
        <v>0</v>
      </c>
      <c r="H50">
        <v>22.9344</v>
      </c>
      <c r="I50">
        <v>49.409700000000001</v>
      </c>
      <c r="J50" s="73">
        <v>76.713300000000004</v>
      </c>
      <c r="K50" s="281">
        <v>13.045999999999999</v>
      </c>
      <c r="M50">
        <v>20.830100000000002</v>
      </c>
      <c r="N50">
        <v>26.2895</v>
      </c>
      <c r="O50">
        <v>28.943899999999999</v>
      </c>
      <c r="P50">
        <v>30.880099999999999</v>
      </c>
      <c r="Q50">
        <v>11.0175</v>
      </c>
      <c r="R50">
        <v>16.686299999999999</v>
      </c>
      <c r="U50">
        <v>10.1738</v>
      </c>
      <c r="Y50" s="195">
        <v>601</v>
      </c>
      <c r="Z50">
        <v>21.7364</v>
      </c>
      <c r="AA50">
        <v>34.674100000000003</v>
      </c>
      <c r="AB50">
        <v>18.4786</v>
      </c>
      <c r="AC50">
        <v>14.988799999999999</v>
      </c>
      <c r="AE50">
        <v>19.7441</v>
      </c>
      <c r="AG50">
        <v>32.592799999999997</v>
      </c>
      <c r="AH50">
        <v>3.4083199999999998</v>
      </c>
      <c r="AI50">
        <v>21.7364</v>
      </c>
      <c r="AJ50">
        <v>14.988799999999999</v>
      </c>
      <c r="AK50" s="73">
        <v>19.7441</v>
      </c>
      <c r="AL50">
        <v>18.9941</v>
      </c>
      <c r="AM50">
        <v>17.925000000000001</v>
      </c>
      <c r="AN50">
        <v>8.0318699999999996</v>
      </c>
      <c r="AT50">
        <v>501</v>
      </c>
      <c r="AU50">
        <v>20.68</v>
      </c>
      <c r="AV50">
        <v>21.48</v>
      </c>
    </row>
    <row r="51" spans="1:48" x14ac:dyDescent="0.3">
      <c r="A51" s="195">
        <v>601</v>
      </c>
      <c r="B51">
        <v>21.677900000000001</v>
      </c>
      <c r="C51">
        <v>6.8535399999999997</v>
      </c>
      <c r="E51">
        <v>6.9628199999999998</v>
      </c>
      <c r="F51">
        <v>4.0021300000000002</v>
      </c>
      <c r="H51">
        <v>21.618600000000001</v>
      </c>
      <c r="I51">
        <v>53.626100000000001</v>
      </c>
      <c r="J51" s="42">
        <v>75.460300000000004</v>
      </c>
      <c r="K51" s="204"/>
      <c r="M51">
        <v>22.700900000000001</v>
      </c>
      <c r="N51">
        <v>25.252500000000001</v>
      </c>
      <c r="O51">
        <v>27.152200000000001</v>
      </c>
      <c r="P51">
        <v>34.133299999999998</v>
      </c>
      <c r="Q51">
        <v>11.625500000000001</v>
      </c>
      <c r="R51">
        <v>19.2318</v>
      </c>
      <c r="U51">
        <v>13.416</v>
      </c>
      <c r="Y51" s="195">
        <v>651</v>
      </c>
      <c r="Z51">
        <v>22.242000000000001</v>
      </c>
      <c r="AB51">
        <v>15.618499999999999</v>
      </c>
      <c r="AC51">
        <v>18.852399999999999</v>
      </c>
      <c r="AG51">
        <v>35.421900000000001</v>
      </c>
      <c r="AH51">
        <v>17.03</v>
      </c>
      <c r="AI51">
        <v>22.242000000000001</v>
      </c>
      <c r="AJ51">
        <v>18.852399999999999</v>
      </c>
      <c r="AL51">
        <v>22.362500000000001</v>
      </c>
      <c r="AM51">
        <v>13.5106</v>
      </c>
      <c r="AN51">
        <v>7.5751799999999996</v>
      </c>
      <c r="AT51">
        <v>551</v>
      </c>
      <c r="AU51">
        <v>12.43</v>
      </c>
      <c r="AV51">
        <v>22.63</v>
      </c>
    </row>
    <row r="52" spans="1:48" x14ac:dyDescent="0.3">
      <c r="A52" s="195">
        <v>651</v>
      </c>
      <c r="B52">
        <v>22.346399999999999</v>
      </c>
      <c r="E52">
        <v>12.95</v>
      </c>
      <c r="F52" s="73">
        <v>9.2099229999999999</v>
      </c>
      <c r="H52">
        <v>22.619599999999998</v>
      </c>
      <c r="I52">
        <v>57.914099999999998</v>
      </c>
      <c r="J52">
        <v>60.545999999999999</v>
      </c>
      <c r="K52" s="204"/>
      <c r="M52">
        <v>26.212700000000002</v>
      </c>
      <c r="N52">
        <v>26.5809</v>
      </c>
      <c r="P52">
        <v>35.588099999999997</v>
      </c>
      <c r="Q52">
        <v>14.131399999999999</v>
      </c>
      <c r="R52" s="73">
        <v>22.0562</v>
      </c>
      <c r="U52" s="73">
        <v>14.6044</v>
      </c>
      <c r="Y52" s="195">
        <v>701</v>
      </c>
      <c r="Z52">
        <v>25.136299999999999</v>
      </c>
      <c r="AB52">
        <v>21.727799999999998</v>
      </c>
      <c r="AC52">
        <v>18.099799999999998</v>
      </c>
      <c r="AG52">
        <v>38.392600000000002</v>
      </c>
      <c r="AH52">
        <v>18.6707</v>
      </c>
      <c r="AI52">
        <v>25.136299999999999</v>
      </c>
      <c r="AJ52">
        <v>18.099799999999998</v>
      </c>
      <c r="AL52">
        <v>21.375499999999999</v>
      </c>
      <c r="AN52">
        <v>14.209899999999999</v>
      </c>
      <c r="AT52">
        <v>601</v>
      </c>
      <c r="AU52">
        <v>9.8699999999999992</v>
      </c>
      <c r="AV52">
        <v>25.28</v>
      </c>
    </row>
    <row r="53" spans="1:48" x14ac:dyDescent="0.3">
      <c r="A53" s="195">
        <v>701</v>
      </c>
      <c r="E53" s="73">
        <v>25.432400000000001</v>
      </c>
      <c r="H53">
        <v>23.094100000000001</v>
      </c>
      <c r="I53">
        <v>63.045299999999997</v>
      </c>
      <c r="J53">
        <v>22.6785</v>
      </c>
      <c r="K53" s="204"/>
      <c r="M53">
        <v>27.981400000000001</v>
      </c>
      <c r="N53">
        <v>26.546299999999999</v>
      </c>
      <c r="P53">
        <v>36.9452</v>
      </c>
      <c r="Q53" s="73">
        <v>17.178599999999999</v>
      </c>
      <c r="R53">
        <v>21.916599999999999</v>
      </c>
      <c r="U53">
        <v>12.4771</v>
      </c>
      <c r="Y53" s="195">
        <v>751</v>
      </c>
      <c r="Z53">
        <v>24.694600000000001</v>
      </c>
      <c r="AC53">
        <v>16.0351</v>
      </c>
      <c r="AG53">
        <v>39.658200000000001</v>
      </c>
      <c r="AH53" s="73">
        <v>21.008400000000002</v>
      </c>
      <c r="AI53">
        <v>24.694600000000001</v>
      </c>
      <c r="AJ53">
        <v>16.0351</v>
      </c>
      <c r="AL53">
        <v>21.481999999999999</v>
      </c>
      <c r="AN53">
        <v>18.372699999999998</v>
      </c>
      <c r="AT53">
        <v>651</v>
      </c>
      <c r="AU53">
        <v>14.84</v>
      </c>
      <c r="AV53">
        <v>29.44</v>
      </c>
    </row>
    <row r="54" spans="1:48" x14ac:dyDescent="0.3">
      <c r="A54" s="195">
        <v>751</v>
      </c>
      <c r="E54">
        <v>6.7385400000000004</v>
      </c>
      <c r="H54" s="73">
        <v>27.431100000000001</v>
      </c>
      <c r="I54">
        <v>64.144499999999994</v>
      </c>
      <c r="M54" s="73">
        <v>28.1157</v>
      </c>
      <c r="N54" s="73">
        <v>27.2926</v>
      </c>
      <c r="P54">
        <v>37.766300000000001</v>
      </c>
      <c r="Q54">
        <v>11.7463</v>
      </c>
      <c r="U54">
        <v>14.510400000000001</v>
      </c>
      <c r="Y54" s="195">
        <v>802</v>
      </c>
      <c r="Z54">
        <v>25.114999999999998</v>
      </c>
      <c r="AC54">
        <v>17.171299999999999</v>
      </c>
      <c r="AG54">
        <v>41.088900000000002</v>
      </c>
      <c r="AI54">
        <v>25.114999999999998</v>
      </c>
      <c r="AJ54">
        <v>17.171299999999999</v>
      </c>
      <c r="AL54">
        <v>22.1158</v>
      </c>
      <c r="AN54" s="73">
        <v>19.2562</v>
      </c>
      <c r="AT54">
        <v>701</v>
      </c>
      <c r="AU54">
        <v>25.43</v>
      </c>
      <c r="AV54">
        <v>32.049999999999997</v>
      </c>
    </row>
    <row r="55" spans="1:48" x14ac:dyDescent="0.3">
      <c r="A55" s="195">
        <v>802</v>
      </c>
      <c r="E55">
        <v>10.2441</v>
      </c>
      <c r="H55">
        <v>22.197800000000001</v>
      </c>
      <c r="I55">
        <v>67.248599999999996</v>
      </c>
      <c r="M55">
        <v>24.647200000000002</v>
      </c>
      <c r="N55">
        <v>26.1904</v>
      </c>
      <c r="P55">
        <v>39.125700000000002</v>
      </c>
      <c r="Q55">
        <v>15.270899999999999</v>
      </c>
      <c r="U55">
        <v>13.1471</v>
      </c>
      <c r="Y55" s="195">
        <v>852</v>
      </c>
      <c r="Z55">
        <v>25.418099999999999</v>
      </c>
      <c r="AC55" s="42">
        <v>25.3629</v>
      </c>
      <c r="AG55" s="73">
        <v>45.936799999999998</v>
      </c>
      <c r="AH55">
        <v>13.2066</v>
      </c>
      <c r="AI55">
        <v>25.418099999999999</v>
      </c>
      <c r="AJ55" s="73">
        <v>25.3629</v>
      </c>
      <c r="AL55" s="73">
        <v>23.9678</v>
      </c>
      <c r="AN55">
        <v>12.8469</v>
      </c>
      <c r="AT55">
        <v>751</v>
      </c>
      <c r="AV55">
        <v>33.549999999999997</v>
      </c>
    </row>
    <row r="56" spans="1:48" x14ac:dyDescent="0.3">
      <c r="A56" s="195">
        <v>852</v>
      </c>
      <c r="E56">
        <v>15.1653</v>
      </c>
      <c r="H56">
        <v>26.141500000000001</v>
      </c>
      <c r="I56" s="73">
        <v>72.433199999999999</v>
      </c>
      <c r="M56">
        <v>28.0288</v>
      </c>
      <c r="P56">
        <v>38.651800000000001</v>
      </c>
      <c r="Y56" s="195">
        <v>902</v>
      </c>
      <c r="Z56" s="42">
        <v>28.351800000000001</v>
      </c>
      <c r="AC56">
        <v>17.906300000000002</v>
      </c>
      <c r="AI56" s="42">
        <v>28.351800000000001</v>
      </c>
      <c r="AJ56">
        <v>17.906300000000002</v>
      </c>
      <c r="AT56">
        <v>802</v>
      </c>
      <c r="AV56">
        <v>32.93</v>
      </c>
    </row>
    <row r="57" spans="1:48" x14ac:dyDescent="0.3">
      <c r="A57" s="195">
        <v>902</v>
      </c>
      <c r="E57">
        <v>15.9207</v>
      </c>
      <c r="H57">
        <v>25.3127</v>
      </c>
      <c r="M57">
        <v>26.239799999999999</v>
      </c>
      <c r="P57" s="73">
        <v>41.3202</v>
      </c>
      <c r="Y57" s="196">
        <v>952</v>
      </c>
      <c r="AT57">
        <v>852</v>
      </c>
      <c r="AV57">
        <v>31.83</v>
      </c>
    </row>
    <row r="58" spans="1:48" x14ac:dyDescent="0.3">
      <c r="A58" s="196">
        <v>952</v>
      </c>
      <c r="AT58">
        <v>902</v>
      </c>
    </row>
    <row r="59" spans="1:48" x14ac:dyDescent="0.3">
      <c r="AT59">
        <v>952</v>
      </c>
    </row>
    <row r="61" spans="1:48" x14ac:dyDescent="0.3">
      <c r="A61" t="s">
        <v>241</v>
      </c>
    </row>
    <row r="62" spans="1:48" x14ac:dyDescent="0.3">
      <c r="A62" t="s">
        <v>233</v>
      </c>
      <c r="H62" t="s">
        <v>133</v>
      </c>
      <c r="N62" t="s">
        <v>242</v>
      </c>
      <c r="O62" t="s">
        <v>243</v>
      </c>
      <c r="T62" t="s">
        <v>244</v>
      </c>
    </row>
    <row r="63" spans="1:48" ht="18" x14ac:dyDescent="0.3">
      <c r="A63" s="194" t="s">
        <v>38</v>
      </c>
      <c r="B63">
        <v>10922</v>
      </c>
      <c r="C63" t="s">
        <v>234</v>
      </c>
      <c r="D63" t="s">
        <v>235</v>
      </c>
      <c r="E63">
        <v>10222</v>
      </c>
      <c r="F63" t="s">
        <v>230</v>
      </c>
      <c r="G63" s="206"/>
      <c r="H63" s="194" t="s">
        <v>38</v>
      </c>
      <c r="I63" t="s">
        <v>172</v>
      </c>
      <c r="J63" t="s">
        <v>173</v>
      </c>
      <c r="K63" s="209">
        <v>30922</v>
      </c>
      <c r="L63" t="s">
        <v>229</v>
      </c>
      <c r="N63" s="194" t="s">
        <v>38</v>
      </c>
      <c r="O63">
        <v>10922</v>
      </c>
      <c r="P63" t="s">
        <v>234</v>
      </c>
      <c r="Q63" t="s">
        <v>235</v>
      </c>
      <c r="R63">
        <v>10222</v>
      </c>
      <c r="T63" t="s">
        <v>172</v>
      </c>
      <c r="U63" t="s">
        <v>173</v>
      </c>
      <c r="V63" s="209">
        <v>90322</v>
      </c>
    </row>
    <row r="64" spans="1:48" ht="15.6" x14ac:dyDescent="0.3">
      <c r="A64" s="195">
        <v>25</v>
      </c>
      <c r="B64">
        <v>0</v>
      </c>
      <c r="C64">
        <v>0</v>
      </c>
      <c r="D64">
        <v>0</v>
      </c>
      <c r="E64">
        <v>0</v>
      </c>
      <c r="F64" s="201">
        <f>AVERAGE(B64:E64)</f>
        <v>0</v>
      </c>
      <c r="H64" s="208">
        <v>25</v>
      </c>
      <c r="I64">
        <v>0</v>
      </c>
      <c r="J64">
        <v>0</v>
      </c>
      <c r="K64">
        <v>0</v>
      </c>
      <c r="L64" s="201">
        <f t="shared" ref="L64:L74" si="0">AVERAGE(I64:K64)</f>
        <v>0</v>
      </c>
      <c r="N64" s="195">
        <v>25</v>
      </c>
      <c r="O64">
        <v>0</v>
      </c>
      <c r="P64">
        <v>0</v>
      </c>
      <c r="Q64">
        <v>0</v>
      </c>
      <c r="T64">
        <v>0</v>
      </c>
      <c r="U64">
        <v>0</v>
      </c>
      <c r="V64" s="211">
        <v>0</v>
      </c>
    </row>
    <row r="65" spans="1:22" ht="15.6" x14ac:dyDescent="0.3">
      <c r="A65" s="195">
        <v>50</v>
      </c>
      <c r="B65">
        <v>0</v>
      </c>
      <c r="C65">
        <v>0</v>
      </c>
      <c r="D65">
        <v>0</v>
      </c>
      <c r="E65">
        <v>3</v>
      </c>
      <c r="F65" s="201">
        <f>AVERAGE(B65:E65)</f>
        <v>0.75</v>
      </c>
      <c r="H65" s="208">
        <v>50</v>
      </c>
      <c r="I65">
        <v>0</v>
      </c>
      <c r="J65">
        <v>1</v>
      </c>
      <c r="K65">
        <v>0</v>
      </c>
      <c r="L65" s="201">
        <f t="shared" si="0"/>
        <v>0.33333333333333331</v>
      </c>
      <c r="N65" s="195">
        <v>50</v>
      </c>
      <c r="O65">
        <v>0</v>
      </c>
      <c r="P65">
        <v>0</v>
      </c>
      <c r="Q65">
        <v>0</v>
      </c>
      <c r="R65">
        <v>17.413499999999999</v>
      </c>
      <c r="T65">
        <v>0</v>
      </c>
      <c r="U65">
        <v>0</v>
      </c>
      <c r="V65" s="211">
        <v>0</v>
      </c>
    </row>
    <row r="66" spans="1:22" ht="15.6" x14ac:dyDescent="0.3">
      <c r="A66" s="195">
        <v>76</v>
      </c>
      <c r="B66">
        <v>0</v>
      </c>
      <c r="C66">
        <v>0</v>
      </c>
      <c r="D66">
        <v>0</v>
      </c>
      <c r="E66">
        <v>4</v>
      </c>
      <c r="F66" s="201">
        <f>AVERAGE(B66:E66)</f>
        <v>1</v>
      </c>
      <c r="H66" s="208">
        <v>76</v>
      </c>
      <c r="I66">
        <v>0</v>
      </c>
      <c r="J66">
        <v>2</v>
      </c>
      <c r="K66">
        <v>1</v>
      </c>
      <c r="L66" s="201">
        <f t="shared" si="0"/>
        <v>1</v>
      </c>
      <c r="N66" s="195">
        <v>76</v>
      </c>
      <c r="O66">
        <v>0</v>
      </c>
      <c r="P66">
        <v>0</v>
      </c>
      <c r="Q66">
        <v>0</v>
      </c>
      <c r="R66">
        <v>17.9437</v>
      </c>
      <c r="T66">
        <v>0</v>
      </c>
      <c r="U66">
        <v>0</v>
      </c>
      <c r="V66" s="211">
        <v>0</v>
      </c>
    </row>
    <row r="67" spans="1:22" ht="15.6" x14ac:dyDescent="0.3">
      <c r="A67" s="195">
        <v>101</v>
      </c>
      <c r="B67">
        <v>2</v>
      </c>
      <c r="C67">
        <v>1</v>
      </c>
      <c r="D67">
        <v>0</v>
      </c>
      <c r="E67">
        <v>4</v>
      </c>
      <c r="F67" s="201">
        <f>AVERAGE(B67:E67)</f>
        <v>1.75</v>
      </c>
      <c r="H67" s="208">
        <v>101</v>
      </c>
      <c r="I67">
        <v>0</v>
      </c>
      <c r="J67">
        <v>4</v>
      </c>
      <c r="K67">
        <v>1</v>
      </c>
      <c r="L67" s="201">
        <f t="shared" si="0"/>
        <v>1.6666666666666667</v>
      </c>
      <c r="N67" s="195">
        <v>101</v>
      </c>
      <c r="O67">
        <v>27.7881</v>
      </c>
      <c r="P67">
        <v>17.201799999999999</v>
      </c>
      <c r="Q67">
        <v>0</v>
      </c>
      <c r="R67">
        <v>25.7865</v>
      </c>
      <c r="T67">
        <v>0</v>
      </c>
      <c r="U67">
        <v>7.90951</v>
      </c>
      <c r="V67" s="211">
        <v>0</v>
      </c>
    </row>
    <row r="68" spans="1:22" ht="15.6" x14ac:dyDescent="0.3">
      <c r="A68" s="195">
        <v>126</v>
      </c>
      <c r="B68">
        <v>2</v>
      </c>
      <c r="D68">
        <v>0</v>
      </c>
      <c r="E68">
        <v>5</v>
      </c>
      <c r="F68" s="201">
        <f>AVERAGE(D68:E68)</f>
        <v>2.5</v>
      </c>
      <c r="H68" s="208">
        <v>126</v>
      </c>
      <c r="I68">
        <v>1</v>
      </c>
      <c r="J68">
        <v>4</v>
      </c>
      <c r="K68">
        <v>2</v>
      </c>
      <c r="L68" s="201">
        <f t="shared" si="0"/>
        <v>2.3333333333333335</v>
      </c>
      <c r="N68" s="195">
        <v>126</v>
      </c>
      <c r="O68">
        <v>23.557099999999998</v>
      </c>
      <c r="P68">
        <v>26.205500000000001</v>
      </c>
      <c r="Q68">
        <v>0</v>
      </c>
      <c r="R68">
        <v>26.117799999999999</v>
      </c>
      <c r="T68">
        <v>0</v>
      </c>
      <c r="U68">
        <v>8.4609500000000004</v>
      </c>
      <c r="V68" s="211">
        <v>0</v>
      </c>
    </row>
    <row r="69" spans="1:22" ht="15.6" x14ac:dyDescent="0.3">
      <c r="A69" s="195">
        <v>151</v>
      </c>
      <c r="B69">
        <v>3</v>
      </c>
      <c r="C69">
        <v>3</v>
      </c>
      <c r="D69">
        <v>0</v>
      </c>
      <c r="E69">
        <v>6</v>
      </c>
      <c r="F69" s="201">
        <f t="shared" ref="F69:F80" si="1">AVERAGE(B69:E69)</f>
        <v>3</v>
      </c>
      <c r="H69" s="208">
        <v>151</v>
      </c>
      <c r="I69">
        <v>2</v>
      </c>
      <c r="J69">
        <v>5</v>
      </c>
      <c r="K69">
        <v>4</v>
      </c>
      <c r="L69" s="201">
        <f>AVERAGE(I69:K69)</f>
        <v>3.6666666666666665</v>
      </c>
      <c r="N69" s="195">
        <v>151</v>
      </c>
      <c r="O69">
        <v>28.1294</v>
      </c>
      <c r="P69">
        <v>15.9574</v>
      </c>
      <c r="Q69">
        <v>0</v>
      </c>
      <c r="R69">
        <v>30.042100000000001</v>
      </c>
      <c r="T69">
        <v>0</v>
      </c>
      <c r="U69">
        <v>10.658300000000001</v>
      </c>
      <c r="V69" s="210">
        <v>6.7335500000000001</v>
      </c>
    </row>
    <row r="70" spans="1:22" ht="15.6" x14ac:dyDescent="0.3">
      <c r="A70" s="195">
        <v>176</v>
      </c>
      <c r="B70">
        <v>4</v>
      </c>
      <c r="C70">
        <v>4</v>
      </c>
      <c r="D70">
        <v>0</v>
      </c>
      <c r="E70">
        <v>6</v>
      </c>
      <c r="F70" s="201">
        <f t="shared" si="1"/>
        <v>3.5</v>
      </c>
      <c r="H70" s="208">
        <v>176</v>
      </c>
      <c r="I70">
        <v>1</v>
      </c>
      <c r="J70">
        <v>6</v>
      </c>
      <c r="K70">
        <v>5</v>
      </c>
      <c r="L70" s="201">
        <f t="shared" si="0"/>
        <v>4</v>
      </c>
      <c r="N70" s="195">
        <v>176</v>
      </c>
      <c r="O70">
        <v>21.496099999999998</v>
      </c>
      <c r="Q70">
        <v>0</v>
      </c>
      <c r="R70">
        <v>40.595399999999998</v>
      </c>
      <c r="T70">
        <v>0</v>
      </c>
      <c r="U70">
        <v>10.204800000000001</v>
      </c>
      <c r="V70" s="211">
        <v>9.5991400000000002</v>
      </c>
    </row>
    <row r="71" spans="1:22" ht="15.6" x14ac:dyDescent="0.3">
      <c r="A71" s="195">
        <v>201</v>
      </c>
      <c r="B71">
        <v>4</v>
      </c>
      <c r="C71">
        <v>3</v>
      </c>
      <c r="D71">
        <v>0</v>
      </c>
      <c r="E71">
        <v>7</v>
      </c>
      <c r="F71" s="201">
        <f t="shared" si="1"/>
        <v>3.5</v>
      </c>
      <c r="H71" s="208">
        <v>201</v>
      </c>
      <c r="I71">
        <v>2</v>
      </c>
      <c r="J71">
        <v>7</v>
      </c>
      <c r="K71">
        <v>7</v>
      </c>
      <c r="L71" s="201">
        <f t="shared" si="0"/>
        <v>5.333333333333333</v>
      </c>
      <c r="N71" s="195">
        <v>201</v>
      </c>
      <c r="O71">
        <v>27.1248</v>
      </c>
      <c r="P71">
        <v>24.5258</v>
      </c>
      <c r="Q71">
        <v>0</v>
      </c>
      <c r="R71">
        <v>34.5304</v>
      </c>
      <c r="T71">
        <v>0</v>
      </c>
      <c r="U71">
        <v>10.962899999999999</v>
      </c>
      <c r="V71" s="210">
        <v>12.482200000000001</v>
      </c>
    </row>
    <row r="72" spans="1:22" ht="15.6" x14ac:dyDescent="0.3">
      <c r="A72" s="195">
        <v>226</v>
      </c>
      <c r="B72">
        <v>4</v>
      </c>
      <c r="C72">
        <v>2</v>
      </c>
      <c r="D72">
        <v>0</v>
      </c>
      <c r="E72">
        <v>8</v>
      </c>
      <c r="F72" s="201">
        <f t="shared" si="1"/>
        <v>3.5</v>
      </c>
      <c r="H72" s="208">
        <v>226</v>
      </c>
      <c r="I72">
        <v>3</v>
      </c>
      <c r="J72">
        <v>7</v>
      </c>
      <c r="K72">
        <v>7</v>
      </c>
      <c r="L72" s="201">
        <f t="shared" si="0"/>
        <v>5.666666666666667</v>
      </c>
      <c r="N72" s="195">
        <v>226</v>
      </c>
      <c r="O72">
        <v>32.526699999999998</v>
      </c>
      <c r="P72">
        <v>20.815999999999999</v>
      </c>
      <c r="Q72">
        <v>0</v>
      </c>
      <c r="R72">
        <v>36.449800000000003</v>
      </c>
      <c r="T72">
        <v>4.2674300000000001</v>
      </c>
      <c r="U72">
        <v>11.068899999999999</v>
      </c>
      <c r="V72" s="211">
        <v>9.2582799999999992</v>
      </c>
    </row>
    <row r="73" spans="1:22" ht="15.6" x14ac:dyDescent="0.3">
      <c r="A73" s="195">
        <v>251</v>
      </c>
      <c r="B73">
        <v>3</v>
      </c>
      <c r="C73">
        <v>3</v>
      </c>
      <c r="D73">
        <v>0</v>
      </c>
      <c r="E73">
        <v>8</v>
      </c>
      <c r="F73" s="201">
        <f t="shared" si="1"/>
        <v>3.5</v>
      </c>
      <c r="H73" s="208">
        <v>251</v>
      </c>
      <c r="I73">
        <v>3</v>
      </c>
      <c r="J73">
        <v>9</v>
      </c>
      <c r="K73">
        <v>8</v>
      </c>
      <c r="L73" s="201">
        <f t="shared" si="0"/>
        <v>6.666666666666667</v>
      </c>
      <c r="N73" s="195">
        <v>251</v>
      </c>
      <c r="O73">
        <v>57.622700000000002</v>
      </c>
      <c r="P73">
        <v>20.8855</v>
      </c>
      <c r="Q73">
        <v>0</v>
      </c>
      <c r="R73">
        <v>45.516599999999997</v>
      </c>
      <c r="T73">
        <v>5.0833700000000004</v>
      </c>
      <c r="U73">
        <v>12.4757</v>
      </c>
      <c r="V73" s="210">
        <v>15.2265</v>
      </c>
    </row>
    <row r="74" spans="1:22" ht="15.6" x14ac:dyDescent="0.3">
      <c r="A74" s="195">
        <v>276</v>
      </c>
      <c r="B74">
        <v>5</v>
      </c>
      <c r="C74">
        <v>3</v>
      </c>
      <c r="D74">
        <v>0</v>
      </c>
      <c r="E74">
        <v>9</v>
      </c>
      <c r="F74" s="201">
        <f t="shared" si="1"/>
        <v>4.25</v>
      </c>
      <c r="H74" s="208">
        <v>276</v>
      </c>
      <c r="I74">
        <v>3</v>
      </c>
      <c r="J74">
        <v>8</v>
      </c>
      <c r="K74">
        <v>9</v>
      </c>
      <c r="L74" s="201">
        <f t="shared" si="0"/>
        <v>6.666666666666667</v>
      </c>
      <c r="N74" s="195">
        <v>276</v>
      </c>
      <c r="O74">
        <v>38.537799999999997</v>
      </c>
      <c r="P74">
        <v>20.580400000000001</v>
      </c>
      <c r="Q74">
        <v>0</v>
      </c>
      <c r="R74">
        <v>47.5989</v>
      </c>
      <c r="T74">
        <v>7.2282200000000003</v>
      </c>
      <c r="U74">
        <v>13.3058</v>
      </c>
      <c r="V74" s="211">
        <v>11.7943</v>
      </c>
    </row>
    <row r="75" spans="1:22" ht="15.6" x14ac:dyDescent="0.3">
      <c r="A75" s="195">
        <v>301</v>
      </c>
      <c r="B75">
        <v>7</v>
      </c>
      <c r="C75">
        <v>4</v>
      </c>
      <c r="D75">
        <v>0</v>
      </c>
      <c r="E75">
        <v>10</v>
      </c>
      <c r="F75" s="201">
        <f t="shared" si="1"/>
        <v>5.25</v>
      </c>
      <c r="H75" s="208">
        <v>301</v>
      </c>
      <c r="I75">
        <v>3</v>
      </c>
      <c r="J75">
        <v>10</v>
      </c>
      <c r="K75">
        <v>10</v>
      </c>
      <c r="L75" s="201">
        <f>AVERAGE(AVERAGE(I75:K75))</f>
        <v>7.666666666666667</v>
      </c>
      <c r="N75" s="195">
        <v>301</v>
      </c>
      <c r="O75">
        <v>42.537700000000001</v>
      </c>
      <c r="P75">
        <v>23.668600000000001</v>
      </c>
      <c r="Q75">
        <v>0</v>
      </c>
      <c r="R75">
        <v>55.555599999999998</v>
      </c>
      <c r="T75">
        <v>7.5574399999999997</v>
      </c>
      <c r="U75">
        <v>13.6515</v>
      </c>
      <c r="V75" s="210">
        <v>12.9803</v>
      </c>
    </row>
    <row r="76" spans="1:22" ht="15.6" x14ac:dyDescent="0.3">
      <c r="A76" s="195">
        <v>351</v>
      </c>
      <c r="B76">
        <v>7</v>
      </c>
      <c r="C76">
        <v>4</v>
      </c>
      <c r="D76">
        <v>0</v>
      </c>
      <c r="E76">
        <v>11</v>
      </c>
      <c r="F76" s="201">
        <f t="shared" si="1"/>
        <v>5.5</v>
      </c>
      <c r="H76" s="208">
        <v>351</v>
      </c>
      <c r="I76">
        <v>5</v>
      </c>
      <c r="J76">
        <v>11</v>
      </c>
      <c r="K76">
        <v>10</v>
      </c>
      <c r="L76" s="201">
        <f>AVERAGE(I76:K76)</f>
        <v>8.6666666666666661</v>
      </c>
      <c r="N76" s="195">
        <v>351</v>
      </c>
      <c r="O76">
        <v>45.913699999999999</v>
      </c>
      <c r="P76">
        <v>31.289100000000001</v>
      </c>
      <c r="Q76">
        <v>0</v>
      </c>
      <c r="R76">
        <v>15.5587</v>
      </c>
      <c r="T76">
        <v>8.3875700000000002</v>
      </c>
      <c r="U76">
        <v>16.370999999999999</v>
      </c>
      <c r="V76" s="211">
        <v>14.788500000000001</v>
      </c>
    </row>
    <row r="77" spans="1:22" ht="15.6" x14ac:dyDescent="0.3">
      <c r="A77" s="205">
        <v>376</v>
      </c>
      <c r="B77">
        <v>7</v>
      </c>
      <c r="C77">
        <v>4</v>
      </c>
      <c r="D77">
        <v>1</v>
      </c>
      <c r="F77" s="201">
        <f t="shared" si="1"/>
        <v>4</v>
      </c>
      <c r="H77" s="208">
        <v>401</v>
      </c>
      <c r="I77">
        <v>4</v>
      </c>
      <c r="J77">
        <v>14</v>
      </c>
      <c r="K77">
        <v>8</v>
      </c>
      <c r="L77" s="201">
        <f t="shared" ref="L77:L87" si="2">AVERAGE(I77:K77)</f>
        <v>8.6666666666666661</v>
      </c>
      <c r="N77" s="205">
        <v>376</v>
      </c>
      <c r="O77">
        <v>26.917899999999999</v>
      </c>
      <c r="P77">
        <v>30.959800000000001</v>
      </c>
      <c r="Q77">
        <v>0</v>
      </c>
      <c r="R77">
        <v>15.381500000000001</v>
      </c>
      <c r="T77">
        <v>26.5182</v>
      </c>
      <c r="U77">
        <v>18.8263</v>
      </c>
      <c r="V77" s="212">
        <v>12.5282</v>
      </c>
    </row>
    <row r="78" spans="1:22" x14ac:dyDescent="0.3">
      <c r="A78" s="195">
        <v>401</v>
      </c>
      <c r="B78">
        <v>4</v>
      </c>
      <c r="C78">
        <v>4</v>
      </c>
      <c r="D78">
        <v>1</v>
      </c>
      <c r="E78">
        <v>12</v>
      </c>
      <c r="F78" s="201">
        <f t="shared" si="1"/>
        <v>5.25</v>
      </c>
      <c r="H78" s="208">
        <v>451</v>
      </c>
      <c r="J78">
        <v>14</v>
      </c>
      <c r="L78" s="201">
        <f t="shared" si="2"/>
        <v>14</v>
      </c>
      <c r="N78" s="195">
        <v>401</v>
      </c>
      <c r="O78">
        <v>37.840600000000002</v>
      </c>
      <c r="P78">
        <v>26.101500000000001</v>
      </c>
      <c r="Q78">
        <v>0</v>
      </c>
      <c r="R78">
        <v>18.573599999999999</v>
      </c>
      <c r="U78">
        <v>19.392700000000001</v>
      </c>
    </row>
    <row r="79" spans="1:22" x14ac:dyDescent="0.3">
      <c r="A79" s="195">
        <v>451</v>
      </c>
      <c r="B79">
        <v>6</v>
      </c>
      <c r="C79">
        <v>5</v>
      </c>
      <c r="D79">
        <v>2</v>
      </c>
      <c r="E79">
        <v>14</v>
      </c>
      <c r="F79" s="201">
        <f t="shared" si="1"/>
        <v>6.75</v>
      </c>
      <c r="H79" s="208">
        <v>501</v>
      </c>
      <c r="J79">
        <v>15</v>
      </c>
      <c r="L79" s="201">
        <f t="shared" si="2"/>
        <v>15</v>
      </c>
      <c r="N79" s="195">
        <v>451</v>
      </c>
      <c r="O79">
        <v>34.293599999999998</v>
      </c>
      <c r="P79">
        <v>35.878300000000003</v>
      </c>
      <c r="Q79">
        <v>0</v>
      </c>
      <c r="R79">
        <v>34.098300000000002</v>
      </c>
      <c r="U79">
        <v>21.4543</v>
      </c>
    </row>
    <row r="80" spans="1:22" x14ac:dyDescent="0.3">
      <c r="A80" s="195">
        <v>501</v>
      </c>
      <c r="B80">
        <v>6</v>
      </c>
      <c r="C80">
        <v>5</v>
      </c>
      <c r="D80">
        <v>1</v>
      </c>
      <c r="E80">
        <v>23</v>
      </c>
      <c r="F80" s="201">
        <f t="shared" si="1"/>
        <v>8.75</v>
      </c>
      <c r="H80" s="208">
        <v>551</v>
      </c>
      <c r="J80">
        <v>16</v>
      </c>
      <c r="L80" s="201">
        <f t="shared" si="2"/>
        <v>16</v>
      </c>
      <c r="N80" s="195">
        <v>501</v>
      </c>
      <c r="O80">
        <v>37.993899999999996</v>
      </c>
      <c r="P80">
        <v>32.526699999999998</v>
      </c>
      <c r="Q80">
        <v>19.2852</v>
      </c>
      <c r="U80">
        <v>20.830100000000002</v>
      </c>
    </row>
    <row r="81" spans="1:24" x14ac:dyDescent="0.3">
      <c r="A81" s="195">
        <v>551</v>
      </c>
      <c r="B81">
        <v>7</v>
      </c>
      <c r="C81">
        <v>5</v>
      </c>
      <c r="D81">
        <v>3</v>
      </c>
      <c r="F81" s="201">
        <f>AVERAGE(B81:D81)</f>
        <v>5</v>
      </c>
      <c r="H81" s="208">
        <v>601</v>
      </c>
      <c r="J81">
        <v>18</v>
      </c>
      <c r="L81" s="201">
        <f t="shared" si="2"/>
        <v>18</v>
      </c>
      <c r="N81" s="195">
        <v>551</v>
      </c>
      <c r="O81">
        <v>42.097700000000003</v>
      </c>
      <c r="P81">
        <v>37.091999999999999</v>
      </c>
      <c r="Q81">
        <v>17.904</v>
      </c>
      <c r="U81">
        <v>22.700900000000001</v>
      </c>
    </row>
    <row r="82" spans="1:24" x14ac:dyDescent="0.3">
      <c r="A82" s="195">
        <v>601</v>
      </c>
      <c r="B82">
        <v>7</v>
      </c>
      <c r="C82">
        <v>5</v>
      </c>
      <c r="D82">
        <v>3</v>
      </c>
      <c r="F82" s="201">
        <f>AVERAGE(B82:D82)</f>
        <v>5</v>
      </c>
      <c r="H82" s="208">
        <v>651</v>
      </c>
      <c r="J82">
        <v>19</v>
      </c>
      <c r="L82" s="201">
        <f t="shared" si="2"/>
        <v>19</v>
      </c>
      <c r="N82" s="195">
        <v>601</v>
      </c>
      <c r="O82">
        <v>46.210700000000003</v>
      </c>
      <c r="P82">
        <v>34.654800000000002</v>
      </c>
      <c r="U82">
        <v>26.212700000000002</v>
      </c>
    </row>
    <row r="83" spans="1:24" x14ac:dyDescent="0.3">
      <c r="A83" s="195">
        <v>651</v>
      </c>
      <c r="B83">
        <v>8</v>
      </c>
      <c r="C83">
        <v>5</v>
      </c>
      <c r="D83">
        <v>2</v>
      </c>
      <c r="F83" s="201">
        <f>AVERAGE(B83:D83)</f>
        <v>5</v>
      </c>
      <c r="H83" s="208">
        <v>701</v>
      </c>
      <c r="J83">
        <v>20</v>
      </c>
      <c r="L83" s="201">
        <f t="shared" si="2"/>
        <v>20</v>
      </c>
      <c r="N83" s="195">
        <v>651</v>
      </c>
      <c r="O83">
        <v>49.223399999999998</v>
      </c>
      <c r="P83">
        <v>37.285600000000002</v>
      </c>
      <c r="U83">
        <v>27.981400000000001</v>
      </c>
    </row>
    <row r="84" spans="1:24" x14ac:dyDescent="0.3">
      <c r="A84" s="195">
        <v>701</v>
      </c>
      <c r="B84">
        <v>9</v>
      </c>
      <c r="C84">
        <v>6</v>
      </c>
      <c r="F84" s="201">
        <f>AVERAGE(B84:C84)</f>
        <v>7.5</v>
      </c>
      <c r="H84" s="208">
        <v>751</v>
      </c>
      <c r="J84">
        <v>22</v>
      </c>
      <c r="L84" s="201">
        <f t="shared" si="2"/>
        <v>22</v>
      </c>
      <c r="N84" s="195">
        <v>701</v>
      </c>
      <c r="O84">
        <v>46.468400000000003</v>
      </c>
      <c r="P84">
        <v>35.446599999999997</v>
      </c>
      <c r="U84">
        <v>28.1157</v>
      </c>
    </row>
    <row r="85" spans="1:24" x14ac:dyDescent="0.3">
      <c r="A85" s="195">
        <v>751</v>
      </c>
      <c r="B85">
        <v>8</v>
      </c>
      <c r="C85">
        <v>7</v>
      </c>
      <c r="F85" s="201">
        <f>AVERAGE(B85:C85)</f>
        <v>7.5</v>
      </c>
      <c r="H85" s="208">
        <v>802</v>
      </c>
      <c r="J85">
        <v>19</v>
      </c>
      <c r="L85" s="201">
        <f t="shared" si="2"/>
        <v>19</v>
      </c>
      <c r="N85" s="195">
        <v>751</v>
      </c>
      <c r="O85">
        <v>53.267000000000003</v>
      </c>
      <c r="P85">
        <v>36.057699999999997</v>
      </c>
      <c r="U85">
        <v>24.647200000000002</v>
      </c>
    </row>
    <row r="86" spans="1:24" x14ac:dyDescent="0.3">
      <c r="A86" s="195">
        <v>802</v>
      </c>
      <c r="B86">
        <v>9</v>
      </c>
      <c r="C86">
        <v>6</v>
      </c>
      <c r="F86" s="201">
        <f>AVERAGE(B86:C86)</f>
        <v>7.5</v>
      </c>
      <c r="H86" s="208">
        <v>852</v>
      </c>
      <c r="J86">
        <v>17</v>
      </c>
      <c r="L86" s="201">
        <f t="shared" si="2"/>
        <v>17</v>
      </c>
      <c r="N86" s="195">
        <v>802</v>
      </c>
      <c r="U86">
        <v>28.0288</v>
      </c>
    </row>
    <row r="87" spans="1:24" x14ac:dyDescent="0.3">
      <c r="A87" s="195">
        <v>852</v>
      </c>
      <c r="H87" s="208">
        <v>902</v>
      </c>
      <c r="J87">
        <v>20</v>
      </c>
      <c r="L87" s="201">
        <f t="shared" si="2"/>
        <v>20</v>
      </c>
      <c r="N87" s="195">
        <v>852</v>
      </c>
      <c r="U87">
        <v>26.239799999999999</v>
      </c>
    </row>
    <row r="88" spans="1:24" x14ac:dyDescent="0.3">
      <c r="A88" s="195">
        <v>902</v>
      </c>
      <c r="H88" s="207">
        <v>952</v>
      </c>
      <c r="N88" s="195">
        <v>902</v>
      </c>
    </row>
    <row r="89" spans="1:24" x14ac:dyDescent="0.3">
      <c r="A89" s="196">
        <v>952</v>
      </c>
    </row>
    <row r="93" spans="1:24" x14ac:dyDescent="0.3">
      <c r="A93" s="91" t="s">
        <v>144</v>
      </c>
      <c r="G93" s="96" t="s">
        <v>244</v>
      </c>
      <c r="O93" s="91" t="s">
        <v>144</v>
      </c>
      <c r="U93" s="96" t="s">
        <v>244</v>
      </c>
    </row>
    <row r="94" spans="1:24" ht="18" x14ac:dyDescent="0.3">
      <c r="N94" s="194" t="s">
        <v>38</v>
      </c>
      <c r="O94" t="s">
        <v>295</v>
      </c>
      <c r="P94">
        <v>10222</v>
      </c>
      <c r="Q94">
        <v>10922</v>
      </c>
      <c r="U94" t="s">
        <v>269</v>
      </c>
      <c r="V94" t="s">
        <v>296</v>
      </c>
      <c r="W94" t="s">
        <v>297</v>
      </c>
      <c r="X94" t="s">
        <v>279</v>
      </c>
    </row>
    <row r="95" spans="1:24" ht="18" x14ac:dyDescent="0.3">
      <c r="A95" s="194" t="s">
        <v>38</v>
      </c>
      <c r="B95" t="s">
        <v>295</v>
      </c>
      <c r="C95">
        <v>10222</v>
      </c>
      <c r="D95">
        <v>10922</v>
      </c>
      <c r="G95" s="194" t="s">
        <v>38</v>
      </c>
      <c r="H95" t="s">
        <v>269</v>
      </c>
      <c r="I95" t="s">
        <v>296</v>
      </c>
      <c r="J95" t="s">
        <v>297</v>
      </c>
      <c r="K95" t="s">
        <v>279</v>
      </c>
      <c r="N95" s="195">
        <v>25</v>
      </c>
      <c r="O95">
        <v>0</v>
      </c>
      <c r="Q95">
        <v>0</v>
      </c>
      <c r="R95" s="211"/>
      <c r="U95">
        <v>0</v>
      </c>
      <c r="V95">
        <v>0</v>
      </c>
      <c r="W95">
        <v>0</v>
      </c>
      <c r="X95" s="211">
        <v>0</v>
      </c>
    </row>
    <row r="96" spans="1:24" ht="15.6" x14ac:dyDescent="0.3">
      <c r="A96" s="195">
        <v>25</v>
      </c>
      <c r="B96">
        <v>0</v>
      </c>
      <c r="C96">
        <v>0</v>
      </c>
      <c r="D96">
        <v>0</v>
      </c>
      <c r="G96" s="195">
        <v>25</v>
      </c>
      <c r="H96">
        <v>0</v>
      </c>
      <c r="I96">
        <v>0</v>
      </c>
      <c r="J96">
        <v>0</v>
      </c>
      <c r="K96">
        <v>0</v>
      </c>
      <c r="N96" s="195">
        <v>50</v>
      </c>
      <c r="O96">
        <v>0</v>
      </c>
      <c r="P96">
        <v>17.413499999999999</v>
      </c>
      <c r="Q96">
        <v>0</v>
      </c>
      <c r="R96" s="211"/>
      <c r="U96">
        <v>0</v>
      </c>
      <c r="V96">
        <v>0</v>
      </c>
      <c r="W96">
        <v>0</v>
      </c>
      <c r="X96" s="211">
        <v>0</v>
      </c>
    </row>
    <row r="97" spans="1:26" ht="15.6" x14ac:dyDescent="0.3">
      <c r="A97" s="195">
        <v>50</v>
      </c>
      <c r="B97">
        <v>0</v>
      </c>
      <c r="C97">
        <v>3</v>
      </c>
      <c r="D97">
        <v>0</v>
      </c>
      <c r="G97" s="195">
        <v>50</v>
      </c>
      <c r="H97">
        <v>0</v>
      </c>
      <c r="I97">
        <v>1</v>
      </c>
      <c r="J97">
        <v>0</v>
      </c>
      <c r="K97">
        <v>0</v>
      </c>
      <c r="N97" s="195">
        <v>76</v>
      </c>
      <c r="O97">
        <v>0</v>
      </c>
      <c r="P97">
        <v>17.9437</v>
      </c>
      <c r="Q97">
        <v>0</v>
      </c>
      <c r="R97" s="211"/>
      <c r="U97">
        <v>0</v>
      </c>
      <c r="V97">
        <v>0</v>
      </c>
      <c r="W97">
        <v>0</v>
      </c>
      <c r="X97" s="211">
        <v>0</v>
      </c>
    </row>
    <row r="98" spans="1:26" ht="15.6" x14ac:dyDescent="0.3">
      <c r="A98" s="195">
        <v>76</v>
      </c>
      <c r="B98">
        <v>0</v>
      </c>
      <c r="C98">
        <v>4</v>
      </c>
      <c r="D98">
        <v>0</v>
      </c>
      <c r="G98" s="195">
        <v>76</v>
      </c>
      <c r="H98">
        <v>0</v>
      </c>
      <c r="I98">
        <v>2</v>
      </c>
      <c r="J98">
        <v>0</v>
      </c>
      <c r="K98">
        <v>1</v>
      </c>
      <c r="N98" s="195">
        <v>101</v>
      </c>
      <c r="O98">
        <v>17.201799999999999</v>
      </c>
      <c r="P98">
        <v>25.7865</v>
      </c>
      <c r="Q98">
        <v>27.7881</v>
      </c>
      <c r="R98" s="211"/>
      <c r="U98">
        <v>0</v>
      </c>
      <c r="V98">
        <v>7.90951</v>
      </c>
      <c r="W98">
        <v>0</v>
      </c>
      <c r="X98" s="211">
        <v>0</v>
      </c>
    </row>
    <row r="99" spans="1:26" ht="15.6" x14ac:dyDescent="0.3">
      <c r="A99" s="195">
        <v>101</v>
      </c>
      <c r="B99">
        <v>1</v>
      </c>
      <c r="C99">
        <v>4</v>
      </c>
      <c r="D99">
        <v>2</v>
      </c>
      <c r="G99" s="195">
        <v>101</v>
      </c>
      <c r="H99">
        <v>0</v>
      </c>
      <c r="I99">
        <v>4</v>
      </c>
      <c r="J99">
        <v>0</v>
      </c>
      <c r="K99">
        <v>1</v>
      </c>
      <c r="N99" s="195">
        <v>126</v>
      </c>
      <c r="O99">
        <v>26.205500000000001</v>
      </c>
      <c r="P99">
        <v>26.117799999999999</v>
      </c>
      <c r="Q99">
        <v>23.557099999999998</v>
      </c>
      <c r="R99" s="211"/>
      <c r="U99">
        <v>0</v>
      </c>
      <c r="V99">
        <v>8.4609500000000004</v>
      </c>
      <c r="W99">
        <v>0</v>
      </c>
      <c r="X99" s="211">
        <v>0</v>
      </c>
    </row>
    <row r="100" spans="1:26" ht="15.6" x14ac:dyDescent="0.3">
      <c r="A100" s="195">
        <v>126</v>
      </c>
      <c r="B100">
        <v>2</v>
      </c>
      <c r="C100">
        <v>5</v>
      </c>
      <c r="D100">
        <v>2</v>
      </c>
      <c r="G100" s="195">
        <v>126</v>
      </c>
      <c r="H100">
        <v>1</v>
      </c>
      <c r="I100">
        <v>4</v>
      </c>
      <c r="J100">
        <v>0</v>
      </c>
      <c r="K100">
        <v>2</v>
      </c>
      <c r="N100" s="195">
        <v>151</v>
      </c>
      <c r="O100">
        <v>15.9574</v>
      </c>
      <c r="P100">
        <v>30.042100000000001</v>
      </c>
      <c r="Q100">
        <v>28.1294</v>
      </c>
      <c r="R100" s="210"/>
      <c r="U100">
        <v>0</v>
      </c>
      <c r="V100">
        <v>10.658300000000001</v>
      </c>
      <c r="W100">
        <v>0</v>
      </c>
      <c r="X100" s="210">
        <v>6.7335500000000001</v>
      </c>
    </row>
    <row r="101" spans="1:26" ht="15.6" x14ac:dyDescent="0.3">
      <c r="A101" s="195">
        <v>151</v>
      </c>
      <c r="B101">
        <v>3</v>
      </c>
      <c r="C101">
        <v>6</v>
      </c>
      <c r="D101">
        <v>3</v>
      </c>
      <c r="G101" s="195">
        <v>151</v>
      </c>
      <c r="H101">
        <v>2</v>
      </c>
      <c r="I101">
        <v>5</v>
      </c>
      <c r="J101">
        <v>0</v>
      </c>
      <c r="K101">
        <v>4</v>
      </c>
      <c r="N101" s="195">
        <v>176</v>
      </c>
      <c r="P101">
        <v>40.595399999999998</v>
      </c>
      <c r="Q101">
        <v>21.496099999999998</v>
      </c>
      <c r="R101" s="211"/>
      <c r="U101">
        <v>0</v>
      </c>
      <c r="V101">
        <v>10.204800000000001</v>
      </c>
      <c r="W101">
        <v>0</v>
      </c>
      <c r="X101" s="211">
        <v>9.5991400000000002</v>
      </c>
      <c r="Z101" s="297" t="s">
        <v>298</v>
      </c>
    </row>
    <row r="102" spans="1:26" ht="15.6" x14ac:dyDescent="0.3">
      <c r="A102" s="195">
        <v>176</v>
      </c>
      <c r="B102">
        <v>4</v>
      </c>
      <c r="C102">
        <v>6</v>
      </c>
      <c r="D102">
        <v>4</v>
      </c>
      <c r="G102" s="195">
        <v>176</v>
      </c>
      <c r="H102">
        <v>1</v>
      </c>
      <c r="I102">
        <v>6</v>
      </c>
      <c r="J102">
        <v>0</v>
      </c>
      <c r="K102">
        <v>5</v>
      </c>
      <c r="N102" s="195">
        <v>201</v>
      </c>
      <c r="O102">
        <v>24.5258</v>
      </c>
      <c r="P102">
        <v>34.5304</v>
      </c>
      <c r="Q102">
        <v>27.1248</v>
      </c>
      <c r="R102" s="210"/>
      <c r="U102">
        <v>0</v>
      </c>
      <c r="V102">
        <v>10.962899999999999</v>
      </c>
      <c r="W102">
        <v>0</v>
      </c>
      <c r="X102" s="210">
        <v>12.482200000000001</v>
      </c>
    </row>
    <row r="103" spans="1:26" ht="15.6" x14ac:dyDescent="0.3">
      <c r="A103" s="195">
        <v>201</v>
      </c>
      <c r="B103">
        <v>3</v>
      </c>
      <c r="C103">
        <v>7</v>
      </c>
      <c r="D103">
        <v>4</v>
      </c>
      <c r="G103" s="195">
        <v>201</v>
      </c>
      <c r="H103">
        <v>2</v>
      </c>
      <c r="I103">
        <v>7</v>
      </c>
      <c r="J103">
        <v>0</v>
      </c>
      <c r="K103">
        <v>7</v>
      </c>
      <c r="N103" s="195">
        <v>226</v>
      </c>
      <c r="O103">
        <v>20.815999999999999</v>
      </c>
      <c r="P103">
        <v>36.449800000000003</v>
      </c>
      <c r="Q103">
        <v>32.526699999999998</v>
      </c>
      <c r="R103" s="211"/>
      <c r="U103">
        <v>4.2674300000000001</v>
      </c>
      <c r="V103">
        <v>11.068899999999999</v>
      </c>
      <c r="W103">
        <v>0</v>
      </c>
      <c r="X103" s="211">
        <v>9.2582799999999992</v>
      </c>
    </row>
    <row r="104" spans="1:26" ht="15.6" x14ac:dyDescent="0.3">
      <c r="A104" s="195">
        <v>226</v>
      </c>
      <c r="B104">
        <v>2</v>
      </c>
      <c r="C104">
        <v>8</v>
      </c>
      <c r="D104">
        <v>4</v>
      </c>
      <c r="G104" s="195">
        <v>226</v>
      </c>
      <c r="H104">
        <v>3</v>
      </c>
      <c r="I104">
        <v>7</v>
      </c>
      <c r="J104">
        <v>0</v>
      </c>
      <c r="K104">
        <v>7</v>
      </c>
      <c r="N104" s="195">
        <v>251</v>
      </c>
      <c r="O104">
        <v>20.8855</v>
      </c>
      <c r="P104">
        <v>45.516599999999997</v>
      </c>
      <c r="Q104">
        <v>57.622700000000002</v>
      </c>
      <c r="R104" s="210"/>
      <c r="U104">
        <v>5.0833700000000004</v>
      </c>
      <c r="V104">
        <v>12.4757</v>
      </c>
      <c r="W104">
        <v>0</v>
      </c>
      <c r="X104" s="210">
        <v>15.2265</v>
      </c>
    </row>
    <row r="105" spans="1:26" ht="15.6" x14ac:dyDescent="0.3">
      <c r="A105" s="195">
        <v>251</v>
      </c>
      <c r="B105">
        <v>3</v>
      </c>
      <c r="C105">
        <v>8</v>
      </c>
      <c r="D105">
        <v>3</v>
      </c>
      <c r="G105" s="195">
        <v>251</v>
      </c>
      <c r="H105">
        <v>3</v>
      </c>
      <c r="I105">
        <v>9</v>
      </c>
      <c r="J105">
        <v>0</v>
      </c>
      <c r="K105">
        <v>8</v>
      </c>
      <c r="N105" s="195">
        <v>276</v>
      </c>
      <c r="O105">
        <v>20.580400000000001</v>
      </c>
      <c r="P105" s="297">
        <v>47.5989</v>
      </c>
      <c r="Q105">
        <v>38.537799999999997</v>
      </c>
      <c r="R105" s="211"/>
      <c r="U105">
        <v>7.2282200000000003</v>
      </c>
      <c r="V105">
        <v>13.3058</v>
      </c>
      <c r="W105">
        <v>0</v>
      </c>
      <c r="X105" s="211">
        <v>11.7943</v>
      </c>
    </row>
    <row r="106" spans="1:26" ht="15.6" x14ac:dyDescent="0.3">
      <c r="A106" s="195">
        <v>276</v>
      </c>
      <c r="B106">
        <v>3</v>
      </c>
      <c r="C106">
        <v>9</v>
      </c>
      <c r="D106">
        <v>5</v>
      </c>
      <c r="G106" s="195">
        <v>276</v>
      </c>
      <c r="H106">
        <v>3</v>
      </c>
      <c r="I106">
        <v>8</v>
      </c>
      <c r="J106">
        <v>0</v>
      </c>
      <c r="K106">
        <v>9</v>
      </c>
      <c r="N106" s="195">
        <v>301</v>
      </c>
      <c r="O106">
        <v>23.668600000000001</v>
      </c>
      <c r="P106">
        <v>55.555599999999998</v>
      </c>
      <c r="Q106">
        <v>42.537700000000001</v>
      </c>
      <c r="R106" s="210"/>
      <c r="U106">
        <v>7.5574399999999997</v>
      </c>
      <c r="V106">
        <v>13.6515</v>
      </c>
      <c r="W106">
        <v>0</v>
      </c>
      <c r="X106" s="210">
        <v>12.9803</v>
      </c>
    </row>
    <row r="107" spans="1:26" ht="15.6" x14ac:dyDescent="0.3">
      <c r="A107" s="195">
        <v>301</v>
      </c>
      <c r="B107">
        <v>4</v>
      </c>
      <c r="C107">
        <v>10</v>
      </c>
      <c r="D107">
        <v>7</v>
      </c>
      <c r="G107" s="195">
        <v>301</v>
      </c>
      <c r="H107">
        <v>3</v>
      </c>
      <c r="I107">
        <v>10</v>
      </c>
      <c r="J107">
        <v>0</v>
      </c>
      <c r="K107">
        <v>10</v>
      </c>
      <c r="N107" s="195">
        <v>351</v>
      </c>
      <c r="O107">
        <v>31.289100000000001</v>
      </c>
      <c r="P107">
        <v>15.5587</v>
      </c>
      <c r="Q107">
        <v>45.913699999999999</v>
      </c>
      <c r="R107" s="298"/>
      <c r="U107">
        <v>8.3875700000000002</v>
      </c>
      <c r="V107">
        <v>16.370999999999999</v>
      </c>
      <c r="W107">
        <v>0</v>
      </c>
      <c r="X107" s="298">
        <v>14.788500000000001</v>
      </c>
    </row>
    <row r="108" spans="1:26" ht="15.6" x14ac:dyDescent="0.3">
      <c r="A108" s="195">
        <v>351</v>
      </c>
      <c r="B108">
        <v>4</v>
      </c>
      <c r="C108">
        <v>11</v>
      </c>
      <c r="D108">
        <v>7</v>
      </c>
      <c r="G108" s="195">
        <v>351</v>
      </c>
      <c r="H108">
        <v>5</v>
      </c>
      <c r="I108">
        <v>11</v>
      </c>
      <c r="J108">
        <v>0</v>
      </c>
      <c r="K108">
        <v>10</v>
      </c>
      <c r="N108" s="205">
        <v>376</v>
      </c>
      <c r="O108">
        <v>30.959800000000001</v>
      </c>
      <c r="P108">
        <v>15.381500000000001</v>
      </c>
      <c r="Q108">
        <v>26.917899999999999</v>
      </c>
      <c r="R108" s="212"/>
      <c r="U108" s="297">
        <v>26.5182</v>
      </c>
      <c r="V108">
        <v>18.8263</v>
      </c>
      <c r="W108">
        <v>0</v>
      </c>
      <c r="X108" s="212">
        <v>12.5282</v>
      </c>
    </row>
    <row r="109" spans="1:26" x14ac:dyDescent="0.3">
      <c r="A109" s="205">
        <v>376</v>
      </c>
      <c r="B109">
        <v>4</v>
      </c>
      <c r="C109">
        <v>11</v>
      </c>
      <c r="D109">
        <v>7</v>
      </c>
      <c r="G109" s="205">
        <v>376</v>
      </c>
      <c r="H109">
        <v>4</v>
      </c>
      <c r="I109">
        <v>14</v>
      </c>
      <c r="J109">
        <v>1</v>
      </c>
      <c r="K109">
        <v>8</v>
      </c>
      <c r="N109" s="195">
        <v>401</v>
      </c>
      <c r="O109">
        <v>26.101500000000001</v>
      </c>
      <c r="P109">
        <v>18.573599999999999</v>
      </c>
      <c r="Q109">
        <v>37.840600000000002</v>
      </c>
      <c r="V109">
        <v>19.392700000000001</v>
      </c>
      <c r="W109">
        <v>0</v>
      </c>
    </row>
    <row r="110" spans="1:26" x14ac:dyDescent="0.3">
      <c r="A110" s="195">
        <v>401</v>
      </c>
      <c r="B110">
        <v>4</v>
      </c>
      <c r="C110">
        <v>12</v>
      </c>
      <c r="D110">
        <v>4</v>
      </c>
      <c r="G110" s="195">
        <v>401</v>
      </c>
      <c r="I110">
        <v>14</v>
      </c>
      <c r="J110">
        <v>1</v>
      </c>
      <c r="N110" s="195">
        <v>451</v>
      </c>
      <c r="O110">
        <v>35.878300000000003</v>
      </c>
      <c r="P110">
        <v>34.098300000000002</v>
      </c>
      <c r="Q110">
        <v>34.293599999999998</v>
      </c>
      <c r="V110">
        <v>21.4543</v>
      </c>
      <c r="W110">
        <v>0</v>
      </c>
    </row>
    <row r="111" spans="1:26" x14ac:dyDescent="0.3">
      <c r="A111" s="195">
        <v>451</v>
      </c>
      <c r="B111">
        <v>5</v>
      </c>
      <c r="C111">
        <v>14</v>
      </c>
      <c r="D111">
        <v>6</v>
      </c>
      <c r="G111" s="195">
        <v>451</v>
      </c>
      <c r="I111">
        <v>15</v>
      </c>
      <c r="J111">
        <v>2</v>
      </c>
      <c r="N111" s="195">
        <v>501</v>
      </c>
      <c r="O111">
        <v>32.526699999999998</v>
      </c>
      <c r="Q111">
        <v>37.993899999999996</v>
      </c>
      <c r="V111">
        <v>20.830100000000002</v>
      </c>
      <c r="W111" s="297">
        <v>19.2852</v>
      </c>
    </row>
    <row r="112" spans="1:26" x14ac:dyDescent="0.3">
      <c r="A112" s="195">
        <v>501</v>
      </c>
      <c r="B112">
        <v>5</v>
      </c>
      <c r="C112">
        <v>23</v>
      </c>
      <c r="D112">
        <v>6</v>
      </c>
      <c r="G112" s="195">
        <v>501</v>
      </c>
      <c r="I112">
        <v>16</v>
      </c>
      <c r="J112">
        <v>1</v>
      </c>
      <c r="N112" s="195">
        <v>551</v>
      </c>
      <c r="O112">
        <v>37.091999999999999</v>
      </c>
      <c r="Q112">
        <v>42.097700000000003</v>
      </c>
      <c r="V112">
        <v>22.700900000000001</v>
      </c>
      <c r="W112">
        <v>17.904</v>
      </c>
    </row>
    <row r="113" spans="1:22" x14ac:dyDescent="0.3">
      <c r="A113" s="195">
        <v>551</v>
      </c>
      <c r="B113">
        <v>5</v>
      </c>
      <c r="D113">
        <v>7</v>
      </c>
      <c r="G113" s="195">
        <v>551</v>
      </c>
      <c r="I113">
        <v>18</v>
      </c>
      <c r="J113">
        <v>3</v>
      </c>
      <c r="N113" s="195">
        <v>601</v>
      </c>
      <c r="O113">
        <v>34.654800000000002</v>
      </c>
      <c r="Q113">
        <v>46.210700000000003</v>
      </c>
      <c r="V113">
        <v>26.212700000000002</v>
      </c>
    </row>
    <row r="114" spans="1:22" x14ac:dyDescent="0.3">
      <c r="A114" s="195">
        <v>601</v>
      </c>
      <c r="B114">
        <v>5</v>
      </c>
      <c r="D114">
        <v>7</v>
      </c>
      <c r="G114" s="195">
        <v>601</v>
      </c>
      <c r="I114">
        <v>19</v>
      </c>
      <c r="J114">
        <v>3</v>
      </c>
      <c r="N114" s="195">
        <v>651</v>
      </c>
      <c r="O114" s="297">
        <v>37.285600000000002</v>
      </c>
      <c r="Q114" s="297">
        <v>49.223399999999998</v>
      </c>
      <c r="V114">
        <v>27.981400000000001</v>
      </c>
    </row>
    <row r="115" spans="1:22" x14ac:dyDescent="0.3">
      <c r="A115" s="195">
        <v>651</v>
      </c>
      <c r="B115">
        <v>5</v>
      </c>
      <c r="D115">
        <v>8</v>
      </c>
      <c r="G115" s="195">
        <v>651</v>
      </c>
      <c r="I115">
        <v>20</v>
      </c>
      <c r="J115">
        <v>2</v>
      </c>
      <c r="N115" s="195">
        <v>701</v>
      </c>
      <c r="O115">
        <v>35.446599999999997</v>
      </c>
      <c r="Q115">
        <v>46.468400000000003</v>
      </c>
      <c r="V115" s="297">
        <v>28.1157</v>
      </c>
    </row>
    <row r="116" spans="1:22" x14ac:dyDescent="0.3">
      <c r="A116" s="195">
        <v>701</v>
      </c>
      <c r="B116">
        <v>6</v>
      </c>
      <c r="D116">
        <v>9</v>
      </c>
      <c r="G116" s="195">
        <v>701</v>
      </c>
      <c r="I116">
        <v>22</v>
      </c>
      <c r="N116" s="195">
        <v>751</v>
      </c>
      <c r="O116">
        <v>36.057699999999997</v>
      </c>
      <c r="Q116">
        <v>53.267000000000003</v>
      </c>
      <c r="V116">
        <v>24.647200000000002</v>
      </c>
    </row>
    <row r="117" spans="1:22" x14ac:dyDescent="0.3">
      <c r="A117" s="195">
        <v>751</v>
      </c>
      <c r="B117">
        <v>7</v>
      </c>
      <c r="D117">
        <v>8</v>
      </c>
      <c r="G117" s="195">
        <v>751</v>
      </c>
      <c r="I117">
        <v>19</v>
      </c>
      <c r="N117" s="195">
        <v>802</v>
      </c>
      <c r="V117">
        <v>28.0288</v>
      </c>
    </row>
    <row r="118" spans="1:22" x14ac:dyDescent="0.3">
      <c r="A118" s="195">
        <v>802</v>
      </c>
      <c r="B118">
        <v>6</v>
      </c>
      <c r="D118">
        <v>9</v>
      </c>
      <c r="G118" s="195">
        <v>802</v>
      </c>
      <c r="I118">
        <v>17</v>
      </c>
      <c r="N118" s="195">
        <v>852</v>
      </c>
      <c r="V118">
        <v>26.239799999999999</v>
      </c>
    </row>
    <row r="119" spans="1:22" x14ac:dyDescent="0.3">
      <c r="A119" s="195">
        <v>852</v>
      </c>
      <c r="G119" s="195">
        <v>852</v>
      </c>
      <c r="I119">
        <v>20</v>
      </c>
      <c r="N119" s="195">
        <v>902</v>
      </c>
    </row>
    <row r="120" spans="1:22" x14ac:dyDescent="0.3">
      <c r="A120" s="195">
        <v>902</v>
      </c>
      <c r="G120" s="195">
        <v>902</v>
      </c>
    </row>
    <row r="121" spans="1:22" x14ac:dyDescent="0.3">
      <c r="A121" s="196">
        <v>952</v>
      </c>
      <c r="G121" s="196">
        <v>952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316"/>
  <sheetViews>
    <sheetView zoomScale="60" zoomScaleNormal="60" workbookViewId="0">
      <selection activeCell="D71" sqref="D71"/>
    </sheetView>
  </sheetViews>
  <sheetFormatPr baseColWidth="10" defaultColWidth="11.44140625" defaultRowHeight="14.4" x14ac:dyDescent="0.3"/>
  <sheetData>
    <row r="4" spans="1:19" x14ac:dyDescent="0.3">
      <c r="A4" s="286">
        <v>260722</v>
      </c>
      <c r="B4" s="286"/>
      <c r="C4" s="286" t="s">
        <v>24</v>
      </c>
      <c r="D4" s="286" t="s">
        <v>25</v>
      </c>
    </row>
    <row r="5" spans="1:19" ht="22.8" x14ac:dyDescent="0.4">
      <c r="B5" t="s">
        <v>26</v>
      </c>
      <c r="C5">
        <v>69.67</v>
      </c>
      <c r="D5">
        <v>37.520000000000003</v>
      </c>
      <c r="G5" s="77" t="s">
        <v>103</v>
      </c>
      <c r="H5" s="77" t="s">
        <v>104</v>
      </c>
      <c r="I5" s="77" t="s">
        <v>105</v>
      </c>
      <c r="J5" s="77" t="s">
        <v>106</v>
      </c>
      <c r="K5" s="77" t="s">
        <v>107</v>
      </c>
      <c r="L5" s="77" t="s">
        <v>108</v>
      </c>
      <c r="S5" s="77" t="s">
        <v>109</v>
      </c>
    </row>
    <row r="6" spans="1:19" ht="15.6" x14ac:dyDescent="0.3">
      <c r="B6" t="s">
        <v>27</v>
      </c>
      <c r="C6">
        <v>151.66999999999999</v>
      </c>
      <c r="D6">
        <v>93.2</v>
      </c>
      <c r="G6" s="78"/>
      <c r="H6" s="78"/>
      <c r="I6" s="78"/>
      <c r="K6" s="78"/>
      <c r="L6" s="78"/>
      <c r="N6" s="73" t="s">
        <v>110</v>
      </c>
      <c r="O6" s="73"/>
      <c r="P6" s="73" t="s">
        <v>111</v>
      </c>
      <c r="R6" s="73" t="s">
        <v>110</v>
      </c>
      <c r="S6" s="73"/>
    </row>
    <row r="7" spans="1:19" ht="15.6" x14ac:dyDescent="0.3">
      <c r="B7" t="s">
        <v>28</v>
      </c>
      <c r="C7">
        <v>472.45</v>
      </c>
      <c r="D7">
        <v>772</v>
      </c>
      <c r="G7" s="78" t="s">
        <v>69</v>
      </c>
      <c r="H7" s="78" t="s">
        <v>61</v>
      </c>
      <c r="I7" s="78" t="s">
        <v>112</v>
      </c>
      <c r="J7" s="78" t="s">
        <v>87</v>
      </c>
      <c r="K7" s="79">
        <v>25</v>
      </c>
      <c r="L7" s="80">
        <v>3</v>
      </c>
      <c r="N7" s="80">
        <v>1</v>
      </c>
      <c r="P7" s="80">
        <v>2</v>
      </c>
      <c r="R7" t="s">
        <v>113</v>
      </c>
    </row>
    <row r="8" spans="1:19" ht="15.6" x14ac:dyDescent="0.3">
      <c r="B8" t="s">
        <v>29</v>
      </c>
      <c r="C8">
        <v>634.61</v>
      </c>
      <c r="D8" s="2">
        <v>948.07</v>
      </c>
      <c r="G8" s="78" t="s">
        <v>114</v>
      </c>
      <c r="H8" s="78"/>
      <c r="I8" s="78"/>
      <c r="K8" s="79">
        <v>50</v>
      </c>
      <c r="L8" s="80">
        <v>6</v>
      </c>
      <c r="N8" s="80">
        <v>1</v>
      </c>
      <c r="P8" s="80">
        <v>5</v>
      </c>
    </row>
    <row r="9" spans="1:19" ht="15.6" x14ac:dyDescent="0.3">
      <c r="B9" t="s">
        <v>30</v>
      </c>
      <c r="D9">
        <v>761.44</v>
      </c>
      <c r="H9" s="78"/>
      <c r="I9" s="78"/>
      <c r="K9" s="79">
        <v>75</v>
      </c>
      <c r="L9" s="80">
        <v>7</v>
      </c>
      <c r="N9" s="80">
        <v>3</v>
      </c>
      <c r="P9" s="80">
        <v>4</v>
      </c>
    </row>
    <row r="10" spans="1:19" ht="15.6" x14ac:dyDescent="0.3">
      <c r="B10" t="s">
        <v>31</v>
      </c>
      <c r="D10">
        <v>801.55</v>
      </c>
      <c r="G10" s="78"/>
      <c r="H10" s="78"/>
      <c r="I10" s="78"/>
      <c r="K10" s="79">
        <v>100</v>
      </c>
      <c r="L10" s="80">
        <v>14</v>
      </c>
      <c r="N10" s="80">
        <v>9</v>
      </c>
      <c r="P10" s="80">
        <v>5</v>
      </c>
    </row>
    <row r="11" spans="1:19" ht="15.6" x14ac:dyDescent="0.3">
      <c r="B11" t="s">
        <v>32</v>
      </c>
      <c r="D11">
        <v>780.06</v>
      </c>
      <c r="G11" s="78"/>
      <c r="H11" s="78"/>
      <c r="I11" s="78"/>
      <c r="K11" s="79">
        <v>125</v>
      </c>
      <c r="L11" s="80">
        <v>19</v>
      </c>
      <c r="N11" s="80">
        <v>12</v>
      </c>
      <c r="P11" s="80">
        <v>7</v>
      </c>
    </row>
    <row r="12" spans="1:19" ht="15.6" x14ac:dyDescent="0.3">
      <c r="B12" t="s">
        <v>33</v>
      </c>
      <c r="D12">
        <v>134.16999999999999</v>
      </c>
      <c r="G12" s="78"/>
      <c r="H12" s="78"/>
      <c r="I12" s="78"/>
      <c r="K12" s="79">
        <v>150</v>
      </c>
      <c r="L12" s="80">
        <v>21</v>
      </c>
      <c r="N12" s="80">
        <v>14</v>
      </c>
      <c r="P12" s="80">
        <v>7</v>
      </c>
    </row>
    <row r="13" spans="1:19" ht="15.6" x14ac:dyDescent="0.3">
      <c r="B13" s="3" t="s">
        <v>34</v>
      </c>
      <c r="C13" s="3">
        <f>SUM(C5:C8)</f>
        <v>1328.4</v>
      </c>
      <c r="D13" s="3">
        <f>SUM(D5:D12)</f>
        <v>4328.01</v>
      </c>
      <c r="G13" s="78"/>
      <c r="H13" s="78"/>
      <c r="I13" s="78"/>
      <c r="K13" s="79">
        <v>175</v>
      </c>
      <c r="L13" s="80">
        <v>14</v>
      </c>
      <c r="N13" s="80">
        <v>9</v>
      </c>
      <c r="P13" s="80">
        <v>5</v>
      </c>
    </row>
    <row r="14" spans="1:19" ht="15.6" x14ac:dyDescent="0.3">
      <c r="G14" s="78"/>
      <c r="H14" s="78"/>
      <c r="I14" s="78"/>
      <c r="K14" s="79">
        <v>200</v>
      </c>
      <c r="L14" s="80">
        <v>11</v>
      </c>
      <c r="N14" s="80">
        <v>9</v>
      </c>
      <c r="P14" s="80">
        <v>2</v>
      </c>
    </row>
    <row r="15" spans="1:19" ht="15.6" x14ac:dyDescent="0.3">
      <c r="A15" s="91">
        <v>10922</v>
      </c>
      <c r="B15" s="3"/>
      <c r="C15" s="3" t="s">
        <v>24</v>
      </c>
      <c r="D15" s="3" t="s">
        <v>25</v>
      </c>
      <c r="G15" s="78"/>
      <c r="H15" s="78"/>
      <c r="I15" s="78"/>
      <c r="K15" s="79">
        <v>225</v>
      </c>
      <c r="L15" s="80">
        <v>9</v>
      </c>
      <c r="N15" s="80">
        <v>8</v>
      </c>
      <c r="P15" s="80">
        <v>1</v>
      </c>
    </row>
    <row r="16" spans="1:19" ht="15.6" x14ac:dyDescent="0.3">
      <c r="B16" t="s">
        <v>26</v>
      </c>
      <c r="C16">
        <v>46.15</v>
      </c>
      <c r="D16">
        <v>95.21</v>
      </c>
      <c r="G16" s="78"/>
      <c r="H16" s="78"/>
      <c r="I16" s="78"/>
      <c r="K16" s="79">
        <v>250</v>
      </c>
      <c r="L16" s="80">
        <v>10</v>
      </c>
      <c r="N16" s="80">
        <v>10</v>
      </c>
      <c r="P16" s="80" t="s">
        <v>115</v>
      </c>
    </row>
    <row r="17" spans="1:19" ht="15.6" x14ac:dyDescent="0.3">
      <c r="B17" t="s">
        <v>27</v>
      </c>
      <c r="C17">
        <v>82.84</v>
      </c>
      <c r="D17">
        <v>349.46</v>
      </c>
      <c r="G17" s="78"/>
      <c r="H17" s="78"/>
      <c r="K17" s="79">
        <v>275</v>
      </c>
      <c r="L17" s="80">
        <v>10</v>
      </c>
      <c r="N17" s="80">
        <v>10</v>
      </c>
      <c r="P17" s="80" t="s">
        <v>115</v>
      </c>
    </row>
    <row r="18" spans="1:19" ht="15.6" x14ac:dyDescent="0.3">
      <c r="B18" t="s">
        <v>28</v>
      </c>
      <c r="C18">
        <v>347.86</v>
      </c>
      <c r="D18">
        <v>44.82</v>
      </c>
      <c r="G18" s="78"/>
      <c r="H18" s="78"/>
      <c r="K18" s="79">
        <v>300</v>
      </c>
      <c r="L18" s="80">
        <v>7</v>
      </c>
      <c r="N18" s="80">
        <v>7</v>
      </c>
      <c r="P18" s="80" t="s">
        <v>115</v>
      </c>
    </row>
    <row r="19" spans="1:19" ht="15.6" x14ac:dyDescent="0.3">
      <c r="B19" t="s">
        <v>29</v>
      </c>
      <c r="C19">
        <v>889.97</v>
      </c>
      <c r="D19">
        <v>508.61</v>
      </c>
      <c r="G19" s="78"/>
      <c r="H19" s="78"/>
      <c r="K19" s="79">
        <v>325</v>
      </c>
      <c r="L19" s="80">
        <v>5</v>
      </c>
      <c r="N19" s="80">
        <v>5</v>
      </c>
      <c r="P19" s="80" t="s">
        <v>115</v>
      </c>
    </row>
    <row r="20" spans="1:19" ht="15.6" x14ac:dyDescent="0.3">
      <c r="B20" t="s">
        <v>30</v>
      </c>
      <c r="C20">
        <v>184.68</v>
      </c>
      <c r="D20">
        <v>437.13</v>
      </c>
      <c r="G20" s="78"/>
      <c r="H20" s="78"/>
      <c r="K20" s="79">
        <v>350</v>
      </c>
      <c r="L20" s="80">
        <v>4</v>
      </c>
      <c r="N20" s="80">
        <v>4</v>
      </c>
      <c r="P20" s="80" t="s">
        <v>115</v>
      </c>
    </row>
    <row r="21" spans="1:19" ht="15.6" x14ac:dyDescent="0.3">
      <c r="B21" t="s">
        <v>31</v>
      </c>
      <c r="D21">
        <v>409.63</v>
      </c>
      <c r="G21" s="78"/>
      <c r="H21" s="78"/>
      <c r="K21" s="79">
        <v>375</v>
      </c>
      <c r="L21" s="80">
        <v>3</v>
      </c>
      <c r="N21" s="80">
        <v>3</v>
      </c>
      <c r="P21" s="80" t="s">
        <v>115</v>
      </c>
    </row>
    <row r="22" spans="1:19" ht="15.6" x14ac:dyDescent="0.3">
      <c r="B22" t="s">
        <v>32</v>
      </c>
      <c r="D22">
        <v>439.69</v>
      </c>
      <c r="G22" s="78"/>
      <c r="H22" s="78"/>
      <c r="K22" s="79">
        <v>400</v>
      </c>
      <c r="L22" s="80">
        <v>2</v>
      </c>
      <c r="N22" s="80">
        <v>2</v>
      </c>
      <c r="P22" s="80" t="s">
        <v>115</v>
      </c>
    </row>
    <row r="23" spans="1:19" ht="15.6" x14ac:dyDescent="0.3">
      <c r="B23" t="s">
        <v>33</v>
      </c>
      <c r="D23">
        <v>243.76</v>
      </c>
      <c r="G23" s="78"/>
      <c r="H23" s="78"/>
      <c r="K23" s="79">
        <v>425</v>
      </c>
      <c r="L23" s="80" t="s">
        <v>115</v>
      </c>
      <c r="N23" s="80" t="s">
        <v>115</v>
      </c>
      <c r="P23" s="80" t="s">
        <v>115</v>
      </c>
    </row>
    <row r="24" spans="1:19" ht="15.6" x14ac:dyDescent="0.3">
      <c r="B24" t="s">
        <v>35</v>
      </c>
      <c r="D24">
        <v>248.15</v>
      </c>
      <c r="G24" s="78"/>
      <c r="H24" s="78"/>
      <c r="K24" s="79">
        <v>450</v>
      </c>
      <c r="L24" s="80" t="s">
        <v>115</v>
      </c>
      <c r="N24" s="80" t="s">
        <v>115</v>
      </c>
      <c r="P24" s="80" t="s">
        <v>115</v>
      </c>
    </row>
    <row r="25" spans="1:19" ht="15.6" x14ac:dyDescent="0.3">
      <c r="B25" s="3" t="s">
        <v>34</v>
      </c>
      <c r="C25" s="3">
        <f>SUM(C16:C20)</f>
        <v>1551.5000000000002</v>
      </c>
      <c r="D25" s="3">
        <f>SUM(D16:D24)</f>
        <v>2776.4600000000005</v>
      </c>
      <c r="G25" s="78"/>
      <c r="H25" s="78"/>
      <c r="K25" s="79">
        <v>475</v>
      </c>
      <c r="L25" s="80" t="s">
        <v>115</v>
      </c>
      <c r="N25" s="80" t="s">
        <v>115</v>
      </c>
      <c r="P25" s="80" t="s">
        <v>115</v>
      </c>
    </row>
    <row r="26" spans="1:19" ht="15.6" x14ac:dyDescent="0.3">
      <c r="G26" s="78"/>
      <c r="H26" s="78"/>
      <c r="K26" s="79">
        <v>500</v>
      </c>
      <c r="L26" s="80" t="s">
        <v>115</v>
      </c>
      <c r="N26" s="80" t="s">
        <v>115</v>
      </c>
      <c r="P26" s="80" t="s">
        <v>115</v>
      </c>
    </row>
    <row r="27" spans="1:19" x14ac:dyDescent="0.3">
      <c r="A27" s="285">
        <v>20922</v>
      </c>
      <c r="B27" s="3" t="s">
        <v>36</v>
      </c>
      <c r="C27" s="3" t="s">
        <v>24</v>
      </c>
      <c r="D27" s="3" t="s">
        <v>25</v>
      </c>
    </row>
    <row r="28" spans="1:19" x14ac:dyDescent="0.3">
      <c r="B28" t="s">
        <v>26</v>
      </c>
      <c r="C28">
        <v>30.15</v>
      </c>
      <c r="D28">
        <v>51.04</v>
      </c>
      <c r="N28" s="73" t="s">
        <v>110</v>
      </c>
      <c r="O28" s="73"/>
      <c r="P28" s="73" t="s">
        <v>111</v>
      </c>
      <c r="R28" s="73" t="s">
        <v>110</v>
      </c>
      <c r="S28" s="73"/>
    </row>
    <row r="29" spans="1:19" ht="15.6" x14ac:dyDescent="0.3">
      <c r="B29" t="s">
        <v>27</v>
      </c>
      <c r="C29">
        <v>151.99</v>
      </c>
      <c r="D29">
        <v>202.5</v>
      </c>
      <c r="G29" s="78" t="s">
        <v>69</v>
      </c>
      <c r="H29" s="78" t="s">
        <v>58</v>
      </c>
      <c r="I29" s="78" t="s">
        <v>112</v>
      </c>
      <c r="J29" s="78" t="s">
        <v>87</v>
      </c>
      <c r="K29" s="79">
        <v>25</v>
      </c>
      <c r="L29" s="80">
        <v>9</v>
      </c>
      <c r="M29" s="78"/>
      <c r="N29" s="80">
        <v>2</v>
      </c>
      <c r="P29" s="80">
        <v>7</v>
      </c>
    </row>
    <row r="30" spans="1:19" ht="15.6" x14ac:dyDescent="0.3">
      <c r="B30" t="s">
        <v>28</v>
      </c>
      <c r="C30">
        <v>88.29</v>
      </c>
      <c r="D30">
        <v>887.18</v>
      </c>
      <c r="G30" s="78"/>
      <c r="H30" s="78"/>
      <c r="I30" s="78"/>
      <c r="J30" s="78"/>
      <c r="K30" s="79">
        <v>50</v>
      </c>
      <c r="L30" s="80">
        <v>8</v>
      </c>
      <c r="M30" s="78"/>
      <c r="N30" s="80">
        <v>3</v>
      </c>
      <c r="P30" s="80">
        <v>5</v>
      </c>
      <c r="R30" t="s">
        <v>116</v>
      </c>
    </row>
    <row r="31" spans="1:19" ht="15.6" x14ac:dyDescent="0.3">
      <c r="B31" t="s">
        <v>29</v>
      </c>
      <c r="C31">
        <v>306.60000000000002</v>
      </c>
      <c r="D31">
        <v>903.75</v>
      </c>
      <c r="G31" s="78" t="s">
        <v>114</v>
      </c>
      <c r="H31" s="78"/>
      <c r="I31" s="78"/>
      <c r="J31" s="78"/>
      <c r="K31" s="79">
        <v>75</v>
      </c>
      <c r="L31" s="80">
        <v>13</v>
      </c>
      <c r="M31" s="78"/>
      <c r="N31" s="80">
        <v>9</v>
      </c>
      <c r="P31" s="80">
        <v>4</v>
      </c>
    </row>
    <row r="32" spans="1:19" ht="15.6" x14ac:dyDescent="0.3">
      <c r="B32" t="s">
        <v>30</v>
      </c>
      <c r="D32">
        <v>944.73</v>
      </c>
      <c r="G32" s="78"/>
      <c r="H32" s="78"/>
      <c r="I32" s="78"/>
      <c r="J32" s="78"/>
      <c r="K32" s="79">
        <v>100</v>
      </c>
      <c r="L32" s="80">
        <v>14</v>
      </c>
      <c r="M32" s="78"/>
      <c r="N32" s="80">
        <v>10</v>
      </c>
      <c r="P32" s="80">
        <v>4</v>
      </c>
    </row>
    <row r="33" spans="1:16" ht="15.6" x14ac:dyDescent="0.3">
      <c r="B33" t="s">
        <v>31</v>
      </c>
      <c r="D33">
        <v>693.38</v>
      </c>
      <c r="G33" s="78" t="s">
        <v>117</v>
      </c>
      <c r="H33" s="78"/>
      <c r="I33" s="78"/>
      <c r="J33" s="78"/>
      <c r="K33" s="79">
        <v>125</v>
      </c>
      <c r="L33" s="80">
        <v>14</v>
      </c>
      <c r="M33" s="78"/>
      <c r="N33" s="80">
        <v>10</v>
      </c>
      <c r="P33" s="80">
        <v>4</v>
      </c>
    </row>
    <row r="34" spans="1:16" ht="15.6" x14ac:dyDescent="0.3">
      <c r="B34" t="s">
        <v>32</v>
      </c>
      <c r="D34">
        <v>857.93</v>
      </c>
      <c r="G34" s="78"/>
      <c r="H34" s="78"/>
      <c r="I34" s="78"/>
      <c r="J34" s="78"/>
      <c r="K34" s="79">
        <v>150</v>
      </c>
      <c r="L34" s="80">
        <v>13</v>
      </c>
      <c r="M34" s="78"/>
      <c r="N34" s="80">
        <v>10</v>
      </c>
      <c r="P34" s="80">
        <v>3</v>
      </c>
    </row>
    <row r="35" spans="1:16" ht="15.6" x14ac:dyDescent="0.3">
      <c r="B35" s="3" t="s">
        <v>34</v>
      </c>
      <c r="C35" s="3">
        <f>SUM(C28:C31)</f>
        <v>577.03</v>
      </c>
      <c r="D35" s="3">
        <f>SUM(D28:D34)</f>
        <v>4540.51</v>
      </c>
      <c r="G35" s="78" t="s">
        <v>118</v>
      </c>
      <c r="H35" s="78"/>
      <c r="I35" s="78"/>
      <c r="J35" s="78"/>
      <c r="K35" s="79">
        <v>175</v>
      </c>
      <c r="L35" s="80">
        <v>14</v>
      </c>
      <c r="M35" s="78"/>
      <c r="N35" s="80">
        <v>11</v>
      </c>
      <c r="P35" s="80">
        <v>3</v>
      </c>
    </row>
    <row r="36" spans="1:16" ht="15.6" x14ac:dyDescent="0.3">
      <c r="G36" s="78" t="s">
        <v>119</v>
      </c>
      <c r="H36" s="78"/>
      <c r="I36" s="78"/>
      <c r="J36" s="78"/>
      <c r="K36" s="79">
        <v>200</v>
      </c>
      <c r="L36" s="80">
        <v>9</v>
      </c>
      <c r="M36" s="78"/>
      <c r="N36" s="80">
        <v>9</v>
      </c>
      <c r="P36" s="80" t="s">
        <v>115</v>
      </c>
    </row>
    <row r="37" spans="1:16" ht="15.6" x14ac:dyDescent="0.3">
      <c r="A37" s="96">
        <v>20922</v>
      </c>
      <c r="B37" s="3" t="s">
        <v>37</v>
      </c>
      <c r="C37" s="3" t="s">
        <v>24</v>
      </c>
      <c r="D37" s="3" t="s">
        <v>25</v>
      </c>
      <c r="G37" s="78"/>
      <c r="H37" s="78"/>
      <c r="I37" s="78"/>
      <c r="J37" s="78"/>
      <c r="K37" s="79">
        <v>225</v>
      </c>
      <c r="L37" s="80">
        <v>6</v>
      </c>
      <c r="M37" s="78"/>
      <c r="N37" s="80">
        <v>6</v>
      </c>
      <c r="P37" s="80" t="s">
        <v>115</v>
      </c>
    </row>
    <row r="38" spans="1:16" ht="15.6" x14ac:dyDescent="0.3">
      <c r="B38" t="s">
        <v>26</v>
      </c>
      <c r="C38">
        <v>35.06</v>
      </c>
      <c r="D38">
        <v>94.3</v>
      </c>
      <c r="G38" s="78"/>
      <c r="H38" s="78"/>
      <c r="I38" s="78"/>
      <c r="J38" s="78"/>
      <c r="K38" s="79">
        <v>250</v>
      </c>
      <c r="L38" s="80">
        <v>5</v>
      </c>
      <c r="M38" s="78"/>
      <c r="N38" s="80">
        <v>5</v>
      </c>
      <c r="P38" s="80" t="s">
        <v>115</v>
      </c>
    </row>
    <row r="39" spans="1:16" ht="15.6" x14ac:dyDescent="0.3">
      <c r="B39" t="s">
        <v>27</v>
      </c>
      <c r="C39">
        <v>197.45</v>
      </c>
      <c r="D39">
        <v>178.85</v>
      </c>
      <c r="G39" s="78"/>
      <c r="H39" s="78"/>
      <c r="I39" s="78"/>
      <c r="J39" s="78"/>
      <c r="K39" s="79">
        <v>275</v>
      </c>
      <c r="L39" s="80">
        <v>2</v>
      </c>
      <c r="M39" s="78"/>
      <c r="N39" s="80">
        <v>2</v>
      </c>
      <c r="P39" s="80" t="s">
        <v>115</v>
      </c>
    </row>
    <row r="40" spans="1:16" ht="15.6" x14ac:dyDescent="0.3">
      <c r="B40" t="s">
        <v>28</v>
      </c>
      <c r="C40">
        <v>342.32</v>
      </c>
      <c r="D40">
        <v>883.22</v>
      </c>
      <c r="G40" s="78"/>
      <c r="H40" s="78"/>
      <c r="I40" s="78"/>
      <c r="J40" s="78"/>
      <c r="K40" s="79">
        <v>300</v>
      </c>
      <c r="L40" s="80">
        <v>1</v>
      </c>
      <c r="M40" s="78"/>
      <c r="N40" s="80">
        <v>1</v>
      </c>
      <c r="P40" s="80" t="s">
        <v>115</v>
      </c>
    </row>
    <row r="41" spans="1:16" ht="15.6" x14ac:dyDescent="0.3">
      <c r="B41" t="s">
        <v>29</v>
      </c>
      <c r="C41">
        <v>726.56</v>
      </c>
      <c r="D41">
        <v>695.46</v>
      </c>
      <c r="G41" s="78"/>
      <c r="H41" s="78"/>
      <c r="I41" s="78"/>
      <c r="J41" s="78"/>
      <c r="K41" s="79">
        <v>325</v>
      </c>
      <c r="L41" s="80" t="s">
        <v>115</v>
      </c>
      <c r="M41" s="78"/>
      <c r="N41" s="80" t="s">
        <v>115</v>
      </c>
      <c r="P41" s="80" t="s">
        <v>115</v>
      </c>
    </row>
    <row r="42" spans="1:16" ht="15.6" x14ac:dyDescent="0.3">
      <c r="B42" t="s">
        <v>30</v>
      </c>
      <c r="D42">
        <v>278.92</v>
      </c>
      <c r="G42" s="78"/>
      <c r="H42" s="78"/>
      <c r="I42" s="78"/>
      <c r="J42" s="78"/>
      <c r="K42" s="79">
        <v>350</v>
      </c>
      <c r="L42" s="80" t="s">
        <v>115</v>
      </c>
      <c r="M42" s="78"/>
      <c r="N42" s="80" t="s">
        <v>115</v>
      </c>
      <c r="P42" s="80" t="s">
        <v>115</v>
      </c>
    </row>
    <row r="43" spans="1:16" ht="15.6" x14ac:dyDescent="0.3">
      <c r="B43" t="s">
        <v>31</v>
      </c>
      <c r="D43">
        <v>218.94</v>
      </c>
      <c r="G43" s="78"/>
      <c r="H43" s="78"/>
      <c r="I43" s="78"/>
      <c r="J43" s="78"/>
      <c r="K43" s="79">
        <v>375</v>
      </c>
      <c r="L43" s="80" t="s">
        <v>115</v>
      </c>
      <c r="M43" s="78"/>
      <c r="N43" s="80" t="s">
        <v>115</v>
      </c>
      <c r="P43" s="80" t="s">
        <v>115</v>
      </c>
    </row>
    <row r="44" spans="1:16" ht="15.6" x14ac:dyDescent="0.3">
      <c r="B44" s="3" t="s">
        <v>34</v>
      </c>
      <c r="C44" s="3">
        <f>SUM(C38:C41)</f>
        <v>1301.3899999999999</v>
      </c>
      <c r="D44" s="3">
        <f>SUM(D38:D43)</f>
        <v>2349.69</v>
      </c>
      <c r="G44" s="78"/>
      <c r="H44" s="78"/>
      <c r="I44" s="78"/>
      <c r="J44" s="78"/>
      <c r="K44" s="79">
        <v>400</v>
      </c>
      <c r="L44" s="80" t="s">
        <v>115</v>
      </c>
      <c r="M44" s="78"/>
      <c r="N44" s="80" t="s">
        <v>115</v>
      </c>
      <c r="P44" s="80" t="s">
        <v>115</v>
      </c>
    </row>
    <row r="45" spans="1:16" ht="15.6" x14ac:dyDescent="0.3">
      <c r="G45" s="78"/>
      <c r="H45" s="78"/>
      <c r="I45" s="78"/>
      <c r="J45" s="78"/>
      <c r="K45" s="79">
        <v>425</v>
      </c>
      <c r="L45" s="80" t="s">
        <v>115</v>
      </c>
      <c r="M45" s="78"/>
      <c r="N45" s="80" t="s">
        <v>115</v>
      </c>
      <c r="P45" s="80" t="s">
        <v>115</v>
      </c>
    </row>
    <row r="46" spans="1:16" ht="15.6" x14ac:dyDescent="0.3">
      <c r="G46" s="78"/>
      <c r="H46" s="78"/>
      <c r="I46" s="78"/>
      <c r="J46" s="78"/>
      <c r="K46" s="79">
        <v>450</v>
      </c>
      <c r="L46" s="80" t="s">
        <v>115</v>
      </c>
      <c r="M46" s="78"/>
      <c r="N46" s="80" t="s">
        <v>115</v>
      </c>
      <c r="P46" s="80" t="s">
        <v>115</v>
      </c>
    </row>
    <row r="47" spans="1:16" ht="15.6" x14ac:dyDescent="0.3">
      <c r="A47" s="96" t="s">
        <v>269</v>
      </c>
      <c r="B47" t="s">
        <v>36</v>
      </c>
      <c r="C47" t="s">
        <v>24</v>
      </c>
      <c r="D47" t="s">
        <v>25</v>
      </c>
      <c r="G47" s="78"/>
      <c r="H47" s="78"/>
      <c r="I47" s="78"/>
      <c r="J47" s="78"/>
      <c r="K47" s="79">
        <v>475</v>
      </c>
      <c r="L47" s="80" t="s">
        <v>115</v>
      </c>
      <c r="M47" s="78"/>
      <c r="N47" s="80" t="s">
        <v>115</v>
      </c>
      <c r="P47" s="80" t="s">
        <v>115</v>
      </c>
    </row>
    <row r="48" spans="1:16" ht="15.6" x14ac:dyDescent="0.3">
      <c r="B48" t="s">
        <v>26</v>
      </c>
      <c r="D48">
        <v>59.6</v>
      </c>
      <c r="G48" s="78"/>
      <c r="H48" s="78"/>
      <c r="I48" s="78"/>
      <c r="J48" s="78"/>
      <c r="K48" s="79">
        <v>500</v>
      </c>
      <c r="L48" s="80" t="s">
        <v>115</v>
      </c>
      <c r="M48" s="78"/>
      <c r="N48" s="80" t="s">
        <v>115</v>
      </c>
      <c r="P48" s="80" t="s">
        <v>115</v>
      </c>
    </row>
    <row r="49" spans="1:19" x14ac:dyDescent="0.3">
      <c r="B49" t="s">
        <v>27</v>
      </c>
      <c r="C49">
        <v>191.87</v>
      </c>
      <c r="D49">
        <v>85.7</v>
      </c>
    </row>
    <row r="50" spans="1:19" x14ac:dyDescent="0.3">
      <c r="B50" t="s">
        <v>28</v>
      </c>
      <c r="C50">
        <v>241.97</v>
      </c>
      <c r="D50">
        <v>765.61300000000006</v>
      </c>
      <c r="N50" s="73" t="s">
        <v>110</v>
      </c>
      <c r="O50" s="73"/>
      <c r="P50" s="73" t="s">
        <v>111</v>
      </c>
      <c r="R50" s="73" t="s">
        <v>110</v>
      </c>
      <c r="S50" s="73"/>
    </row>
    <row r="51" spans="1:19" ht="15.6" x14ac:dyDescent="0.3">
      <c r="B51" t="s">
        <v>29</v>
      </c>
      <c r="C51">
        <v>701.25900000000001</v>
      </c>
      <c r="D51">
        <v>795.71900000000005</v>
      </c>
      <c r="G51" s="78" t="s">
        <v>65</v>
      </c>
      <c r="H51" s="78" t="s">
        <v>61</v>
      </c>
      <c r="I51" s="78" t="s">
        <v>112</v>
      </c>
      <c r="J51" s="78" t="s">
        <v>120</v>
      </c>
      <c r="K51" s="79">
        <v>25</v>
      </c>
      <c r="L51" s="80">
        <v>6</v>
      </c>
      <c r="N51" s="80">
        <v>1</v>
      </c>
      <c r="P51" s="80">
        <v>5</v>
      </c>
    </row>
    <row r="52" spans="1:19" ht="15.6" x14ac:dyDescent="0.3">
      <c r="B52" t="s">
        <v>30</v>
      </c>
      <c r="D52">
        <v>564.19000000000005</v>
      </c>
      <c r="K52" s="79">
        <v>50</v>
      </c>
      <c r="L52" s="80">
        <v>8</v>
      </c>
      <c r="N52" s="80">
        <v>1</v>
      </c>
      <c r="P52" s="80">
        <v>7</v>
      </c>
      <c r="R52" t="s">
        <v>121</v>
      </c>
    </row>
    <row r="53" spans="1:19" ht="15.6" x14ac:dyDescent="0.3">
      <c r="B53" t="s">
        <v>31</v>
      </c>
      <c r="D53">
        <v>319</v>
      </c>
      <c r="G53" t="s">
        <v>122</v>
      </c>
      <c r="K53" s="79">
        <v>75</v>
      </c>
      <c r="L53" s="80">
        <v>13</v>
      </c>
      <c r="N53" s="80">
        <v>3</v>
      </c>
      <c r="P53" s="80">
        <v>10</v>
      </c>
    </row>
    <row r="54" spans="1:19" ht="15.6" x14ac:dyDescent="0.3">
      <c r="B54" t="s">
        <v>34</v>
      </c>
      <c r="C54">
        <f>SUM(C49:C51)</f>
        <v>1135.0990000000002</v>
      </c>
      <c r="D54">
        <f>SUM(D48:D53)</f>
        <v>2589.8220000000001</v>
      </c>
      <c r="K54" s="79">
        <v>100</v>
      </c>
      <c r="L54" s="80">
        <v>15</v>
      </c>
      <c r="N54" s="80">
        <v>4</v>
      </c>
      <c r="P54" s="80">
        <v>10</v>
      </c>
    </row>
    <row r="55" spans="1:19" ht="15.6" x14ac:dyDescent="0.3">
      <c r="G55" t="s">
        <v>118</v>
      </c>
      <c r="K55" s="79">
        <v>125</v>
      </c>
      <c r="L55" s="80">
        <v>15</v>
      </c>
      <c r="N55" s="80">
        <v>7</v>
      </c>
      <c r="P55" s="80">
        <v>8</v>
      </c>
    </row>
    <row r="56" spans="1:19" ht="15.6" x14ac:dyDescent="0.3">
      <c r="G56" t="s">
        <v>123</v>
      </c>
      <c r="K56" s="79">
        <v>150</v>
      </c>
      <c r="L56" s="80">
        <v>16</v>
      </c>
      <c r="N56" s="80">
        <v>8</v>
      </c>
      <c r="P56" s="80">
        <v>8</v>
      </c>
    </row>
    <row r="57" spans="1:19" ht="15.6" x14ac:dyDescent="0.3">
      <c r="A57" s="96">
        <v>170420</v>
      </c>
      <c r="B57" t="s">
        <v>288</v>
      </c>
      <c r="C57" t="s">
        <v>24</v>
      </c>
      <c r="D57" t="s">
        <v>25</v>
      </c>
      <c r="K57" s="79">
        <v>175</v>
      </c>
      <c r="L57" s="80">
        <v>14</v>
      </c>
      <c r="N57" s="80">
        <v>8</v>
      </c>
      <c r="P57" s="80">
        <v>6</v>
      </c>
    </row>
    <row r="58" spans="1:19" ht="15.6" x14ac:dyDescent="0.3">
      <c r="B58" t="s">
        <v>26</v>
      </c>
      <c r="C58">
        <v>65.58</v>
      </c>
      <c r="D58">
        <v>86.4</v>
      </c>
      <c r="K58" s="79">
        <v>200</v>
      </c>
      <c r="L58" s="80">
        <v>10</v>
      </c>
      <c r="N58" s="80">
        <v>8</v>
      </c>
      <c r="P58" s="80">
        <v>2</v>
      </c>
    </row>
    <row r="59" spans="1:19" ht="15.6" x14ac:dyDescent="0.3">
      <c r="B59" t="s">
        <v>27</v>
      </c>
      <c r="C59">
        <v>191.7</v>
      </c>
      <c r="D59">
        <v>107.6</v>
      </c>
      <c r="K59" s="79">
        <v>225</v>
      </c>
      <c r="L59" s="80">
        <v>11</v>
      </c>
      <c r="N59" s="80">
        <v>6</v>
      </c>
      <c r="P59" s="80">
        <v>5</v>
      </c>
    </row>
    <row r="60" spans="1:19" ht="15.6" x14ac:dyDescent="0.3">
      <c r="B60" t="s">
        <v>28</v>
      </c>
      <c r="C60">
        <v>228.03</v>
      </c>
      <c r="D60">
        <v>408.07900000000001</v>
      </c>
      <c r="K60" s="79">
        <v>250</v>
      </c>
      <c r="L60" s="80">
        <v>10</v>
      </c>
      <c r="N60" s="80">
        <v>6</v>
      </c>
      <c r="P60" s="80">
        <v>4</v>
      </c>
    </row>
    <row r="61" spans="1:19" ht="15.6" x14ac:dyDescent="0.3">
      <c r="B61" t="s">
        <v>29</v>
      </c>
      <c r="C61">
        <v>52.46</v>
      </c>
      <c r="D61">
        <v>689.54600000000005</v>
      </c>
      <c r="K61" s="79">
        <v>275</v>
      </c>
      <c r="L61" s="80">
        <v>8</v>
      </c>
      <c r="N61" s="80">
        <v>7</v>
      </c>
      <c r="P61" s="80">
        <v>1</v>
      </c>
    </row>
    <row r="62" spans="1:19" ht="15.6" x14ac:dyDescent="0.3">
      <c r="B62" t="s">
        <v>30</v>
      </c>
      <c r="D62">
        <v>526.99599999999998</v>
      </c>
      <c r="K62" s="79">
        <v>300</v>
      </c>
      <c r="L62" s="80">
        <v>8</v>
      </c>
      <c r="N62" s="80">
        <v>8</v>
      </c>
      <c r="P62" s="80" t="s">
        <v>115</v>
      </c>
    </row>
    <row r="63" spans="1:19" ht="15.6" x14ac:dyDescent="0.3">
      <c r="B63" t="s">
        <v>31</v>
      </c>
      <c r="D63">
        <v>91.1</v>
      </c>
      <c r="K63" s="79">
        <v>325</v>
      </c>
      <c r="L63" s="80">
        <v>4</v>
      </c>
      <c r="N63" s="80">
        <v>4</v>
      </c>
      <c r="P63" s="80" t="s">
        <v>115</v>
      </c>
    </row>
    <row r="64" spans="1:19" ht="15.6" x14ac:dyDescent="0.3">
      <c r="B64" t="s">
        <v>34</v>
      </c>
      <c r="C64">
        <f>SUM(C58:C61)</f>
        <v>537.77</v>
      </c>
      <c r="D64">
        <f>SUM(D58:D63)</f>
        <v>1909.721</v>
      </c>
      <c r="K64" s="79">
        <v>350</v>
      </c>
      <c r="L64" s="80">
        <v>2</v>
      </c>
      <c r="N64" s="80">
        <v>2</v>
      </c>
      <c r="P64" s="80" t="s">
        <v>115</v>
      </c>
    </row>
    <row r="65" spans="1:19" ht="15.6" x14ac:dyDescent="0.3">
      <c r="K65" s="79">
        <v>375</v>
      </c>
      <c r="L65" s="80">
        <v>1</v>
      </c>
      <c r="N65" s="80">
        <v>1</v>
      </c>
      <c r="P65" s="80" t="s">
        <v>115</v>
      </c>
    </row>
    <row r="66" spans="1:19" ht="15.6" x14ac:dyDescent="0.3">
      <c r="A66" s="350">
        <v>90322</v>
      </c>
      <c r="C66" t="s">
        <v>24</v>
      </c>
      <c r="D66" t="s">
        <v>25</v>
      </c>
      <c r="K66" s="79">
        <v>400</v>
      </c>
      <c r="L66" s="80">
        <v>1</v>
      </c>
      <c r="N66" s="80">
        <v>1</v>
      </c>
      <c r="P66" s="80" t="s">
        <v>115</v>
      </c>
    </row>
    <row r="67" spans="1:19" ht="15.6" x14ac:dyDescent="0.3">
      <c r="B67" t="s">
        <v>26</v>
      </c>
      <c r="C67">
        <v>83.4</v>
      </c>
      <c r="D67">
        <v>82.5</v>
      </c>
      <c r="K67" s="79">
        <v>425</v>
      </c>
      <c r="L67" s="80" t="s">
        <v>115</v>
      </c>
      <c r="N67" s="80" t="s">
        <v>115</v>
      </c>
      <c r="P67" s="80" t="s">
        <v>115</v>
      </c>
    </row>
    <row r="68" spans="1:19" ht="15.6" x14ac:dyDescent="0.3">
      <c r="B68" t="s">
        <v>27</v>
      </c>
      <c r="C68">
        <v>171.61</v>
      </c>
      <c r="D68">
        <v>85.3</v>
      </c>
      <c r="K68" s="79">
        <v>450</v>
      </c>
      <c r="L68" s="80" t="s">
        <v>115</v>
      </c>
      <c r="N68" s="80" t="s">
        <v>115</v>
      </c>
      <c r="P68" s="80" t="s">
        <v>115</v>
      </c>
    </row>
    <row r="69" spans="1:19" ht="15.6" x14ac:dyDescent="0.3">
      <c r="B69" t="s">
        <v>28</v>
      </c>
      <c r="C69">
        <v>235.92099999999999</v>
      </c>
      <c r="D69">
        <v>518.21</v>
      </c>
      <c r="K69" s="79">
        <v>475</v>
      </c>
      <c r="L69" s="80" t="s">
        <v>115</v>
      </c>
      <c r="N69" s="80" t="s">
        <v>115</v>
      </c>
      <c r="P69" s="80" t="s">
        <v>115</v>
      </c>
    </row>
    <row r="70" spans="1:19" ht="15.6" x14ac:dyDescent="0.3">
      <c r="B70" t="s">
        <v>29</v>
      </c>
      <c r="C70">
        <v>582.03</v>
      </c>
      <c r="D70">
        <v>1591.846</v>
      </c>
      <c r="K70" s="79">
        <v>500</v>
      </c>
      <c r="L70" s="80" t="s">
        <v>115</v>
      </c>
      <c r="N70" s="80" t="s">
        <v>115</v>
      </c>
      <c r="P70" s="80" t="s">
        <v>115</v>
      </c>
    </row>
    <row r="71" spans="1:19" x14ac:dyDescent="0.3">
      <c r="B71" t="s">
        <v>30</v>
      </c>
      <c r="C71">
        <v>176.8</v>
      </c>
      <c r="D71">
        <v>767.2</v>
      </c>
    </row>
    <row r="72" spans="1:19" x14ac:dyDescent="0.3">
      <c r="B72" t="s">
        <v>31</v>
      </c>
      <c r="D72">
        <v>793.47500000000002</v>
      </c>
      <c r="N72" s="73" t="s">
        <v>110</v>
      </c>
      <c r="O72" s="73"/>
      <c r="P72" s="73" t="s">
        <v>111</v>
      </c>
      <c r="R72" s="73" t="s">
        <v>110</v>
      </c>
      <c r="S72" s="73"/>
    </row>
    <row r="73" spans="1:19" ht="15.6" x14ac:dyDescent="0.3">
      <c r="B73" t="s">
        <v>34</v>
      </c>
      <c r="C73">
        <f>SUM(C67:C71)</f>
        <v>1249.761</v>
      </c>
      <c r="D73">
        <f>SUM(D67:D72)</f>
        <v>3838.5309999999995</v>
      </c>
      <c r="G73" s="78" t="s">
        <v>73</v>
      </c>
      <c r="H73" s="78" t="s">
        <v>61</v>
      </c>
      <c r="I73" s="78" t="s">
        <v>112</v>
      </c>
      <c r="J73" s="78" t="s">
        <v>120</v>
      </c>
      <c r="K73" s="79">
        <v>25</v>
      </c>
      <c r="L73" s="80">
        <v>8</v>
      </c>
      <c r="N73" s="80">
        <v>1</v>
      </c>
      <c r="P73" s="80">
        <v>7</v>
      </c>
    </row>
    <row r="74" spans="1:19" ht="15.6" x14ac:dyDescent="0.3">
      <c r="K74" s="79">
        <v>50</v>
      </c>
      <c r="L74" s="80">
        <v>9</v>
      </c>
      <c r="N74" s="80">
        <v>1</v>
      </c>
      <c r="P74" s="80">
        <v>8</v>
      </c>
      <c r="R74" t="s">
        <v>124</v>
      </c>
    </row>
    <row r="75" spans="1:19" ht="15.6" x14ac:dyDescent="0.3">
      <c r="A75" s="91">
        <v>10222</v>
      </c>
      <c r="C75" t="s">
        <v>24</v>
      </c>
      <c r="D75" t="s">
        <v>25</v>
      </c>
      <c r="G75" t="s">
        <v>125</v>
      </c>
      <c r="K75" s="79">
        <v>75</v>
      </c>
      <c r="L75" s="80">
        <v>16</v>
      </c>
      <c r="N75" s="80">
        <v>3</v>
      </c>
      <c r="P75" s="80">
        <v>13</v>
      </c>
    </row>
    <row r="76" spans="1:19" ht="15.6" x14ac:dyDescent="0.3">
      <c r="B76" t="s">
        <v>26</v>
      </c>
      <c r="C76">
        <v>286</v>
      </c>
      <c r="D76">
        <v>169.9</v>
      </c>
      <c r="K76" s="79">
        <v>100</v>
      </c>
      <c r="L76" s="80">
        <v>14</v>
      </c>
      <c r="N76" s="80">
        <v>4</v>
      </c>
      <c r="P76" s="80">
        <v>10</v>
      </c>
    </row>
    <row r="77" spans="1:19" ht="15.6" x14ac:dyDescent="0.3">
      <c r="B77" t="s">
        <v>27</v>
      </c>
      <c r="C77">
        <v>151.69999999999999</v>
      </c>
      <c r="D77">
        <v>250.48</v>
      </c>
      <c r="K77" s="79">
        <v>125</v>
      </c>
      <c r="L77" s="80">
        <v>15</v>
      </c>
      <c r="N77" s="80">
        <v>7</v>
      </c>
      <c r="P77" s="80">
        <v>8</v>
      </c>
    </row>
    <row r="78" spans="1:19" ht="15.6" x14ac:dyDescent="0.3">
      <c r="B78" t="s">
        <v>28</v>
      </c>
      <c r="C78">
        <v>725.44</v>
      </c>
      <c r="D78">
        <v>1187.7</v>
      </c>
      <c r="K78" s="79">
        <v>150</v>
      </c>
      <c r="L78" s="80">
        <v>17</v>
      </c>
      <c r="N78" s="80">
        <v>9</v>
      </c>
      <c r="P78" s="80">
        <v>8</v>
      </c>
    </row>
    <row r="79" spans="1:19" ht="15.6" x14ac:dyDescent="0.3">
      <c r="B79" t="s">
        <v>29</v>
      </c>
      <c r="D79">
        <v>805.9</v>
      </c>
      <c r="K79" s="79">
        <v>175</v>
      </c>
      <c r="L79" s="80">
        <v>15</v>
      </c>
      <c r="N79" s="80">
        <v>9</v>
      </c>
      <c r="P79" s="80">
        <v>6</v>
      </c>
    </row>
    <row r="80" spans="1:19" ht="15.6" x14ac:dyDescent="0.3">
      <c r="B80" t="s">
        <v>30</v>
      </c>
      <c r="K80" s="79">
        <v>200</v>
      </c>
      <c r="L80" s="80">
        <v>14</v>
      </c>
      <c r="N80" s="80">
        <v>8</v>
      </c>
      <c r="P80" s="80">
        <v>6</v>
      </c>
    </row>
    <row r="81" spans="2:19" ht="15.6" x14ac:dyDescent="0.3">
      <c r="B81" t="s">
        <v>31</v>
      </c>
      <c r="K81" s="79">
        <v>225</v>
      </c>
      <c r="L81" s="80">
        <v>12</v>
      </c>
      <c r="N81" s="80">
        <v>6</v>
      </c>
      <c r="P81" s="80">
        <v>6</v>
      </c>
    </row>
    <row r="82" spans="2:19" ht="15.6" x14ac:dyDescent="0.3">
      <c r="B82" t="s">
        <v>34</v>
      </c>
      <c r="C82">
        <f>SUM(C76:C78)</f>
        <v>1163.1400000000001</v>
      </c>
      <c r="D82">
        <f>SUM(D76:D79)</f>
        <v>2413.98</v>
      </c>
      <c r="K82" s="79">
        <v>250</v>
      </c>
      <c r="L82" s="80">
        <v>9</v>
      </c>
      <c r="N82" s="80">
        <v>6</v>
      </c>
      <c r="P82" s="80">
        <v>3</v>
      </c>
    </row>
    <row r="83" spans="2:19" ht="15.6" x14ac:dyDescent="0.3">
      <c r="K83" s="79">
        <v>275</v>
      </c>
      <c r="L83" s="80">
        <v>4</v>
      </c>
      <c r="N83" s="80">
        <v>3</v>
      </c>
      <c r="P83" s="80">
        <v>1</v>
      </c>
    </row>
    <row r="84" spans="2:19" ht="15.6" x14ac:dyDescent="0.3">
      <c r="K84" s="79">
        <v>300</v>
      </c>
      <c r="L84" s="80">
        <v>3</v>
      </c>
      <c r="N84" s="80">
        <v>3</v>
      </c>
      <c r="P84" s="80" t="s">
        <v>115</v>
      </c>
    </row>
    <row r="85" spans="2:19" ht="15.6" x14ac:dyDescent="0.3">
      <c r="K85" s="79">
        <v>325</v>
      </c>
      <c r="L85" s="80">
        <v>2</v>
      </c>
      <c r="N85" s="80">
        <v>2</v>
      </c>
      <c r="P85" s="80" t="s">
        <v>115</v>
      </c>
    </row>
    <row r="86" spans="2:19" ht="15.6" x14ac:dyDescent="0.3">
      <c r="K86" s="79">
        <v>350</v>
      </c>
      <c r="L86" s="80" t="s">
        <v>115</v>
      </c>
      <c r="N86" s="80" t="s">
        <v>115</v>
      </c>
      <c r="P86" s="80" t="s">
        <v>115</v>
      </c>
    </row>
    <row r="87" spans="2:19" ht="15.6" x14ac:dyDescent="0.3">
      <c r="K87" s="79">
        <v>375</v>
      </c>
      <c r="L87" s="80" t="s">
        <v>115</v>
      </c>
      <c r="N87" s="80" t="s">
        <v>115</v>
      </c>
      <c r="P87" s="80" t="s">
        <v>115</v>
      </c>
    </row>
    <row r="88" spans="2:19" ht="15.6" x14ac:dyDescent="0.3">
      <c r="K88" s="79">
        <v>400</v>
      </c>
      <c r="L88" s="80" t="s">
        <v>115</v>
      </c>
      <c r="N88" s="80" t="s">
        <v>115</v>
      </c>
      <c r="P88" s="80" t="s">
        <v>115</v>
      </c>
    </row>
    <row r="89" spans="2:19" ht="15.6" x14ac:dyDescent="0.3">
      <c r="K89" s="79">
        <v>425</v>
      </c>
      <c r="L89" s="80" t="s">
        <v>115</v>
      </c>
      <c r="N89" s="80" t="s">
        <v>115</v>
      </c>
      <c r="P89" s="80" t="s">
        <v>115</v>
      </c>
    </row>
    <row r="90" spans="2:19" ht="15.6" x14ac:dyDescent="0.3">
      <c r="K90" s="79">
        <v>450</v>
      </c>
      <c r="L90" s="81" t="s">
        <v>115</v>
      </c>
      <c r="N90" s="80" t="s">
        <v>115</v>
      </c>
      <c r="P90" s="80" t="s">
        <v>115</v>
      </c>
    </row>
    <row r="91" spans="2:19" ht="15.6" x14ac:dyDescent="0.3">
      <c r="K91" s="79">
        <v>475</v>
      </c>
      <c r="L91" s="80" t="s">
        <v>115</v>
      </c>
      <c r="N91" s="80" t="s">
        <v>115</v>
      </c>
      <c r="P91" s="80" t="s">
        <v>115</v>
      </c>
    </row>
    <row r="92" spans="2:19" ht="15.6" x14ac:dyDescent="0.3">
      <c r="K92" s="79">
        <v>500</v>
      </c>
      <c r="L92" s="80" t="s">
        <v>115</v>
      </c>
      <c r="N92" s="80" t="s">
        <v>115</v>
      </c>
      <c r="P92" s="80" t="s">
        <v>115</v>
      </c>
    </row>
    <row r="94" spans="2:19" x14ac:dyDescent="0.3">
      <c r="N94" s="73" t="s">
        <v>110</v>
      </c>
      <c r="O94" s="73"/>
      <c r="P94" s="73" t="s">
        <v>111</v>
      </c>
      <c r="R94" s="73" t="s">
        <v>110</v>
      </c>
      <c r="S94" s="73"/>
    </row>
    <row r="95" spans="2:19" ht="15.6" x14ac:dyDescent="0.3">
      <c r="G95" t="s">
        <v>126</v>
      </c>
      <c r="H95" t="s">
        <v>61</v>
      </c>
      <c r="I95" t="s">
        <v>112</v>
      </c>
      <c r="J95" t="s">
        <v>127</v>
      </c>
      <c r="K95" s="79">
        <v>25</v>
      </c>
      <c r="L95" s="82">
        <v>7</v>
      </c>
      <c r="M95" s="83"/>
      <c r="N95" s="82">
        <v>1</v>
      </c>
      <c r="O95" s="83"/>
      <c r="P95" s="84">
        <v>6</v>
      </c>
      <c r="R95">
        <v>2873.688759803772</v>
      </c>
    </row>
    <row r="96" spans="2:19" ht="15.6" x14ac:dyDescent="0.3">
      <c r="K96" s="79">
        <v>50</v>
      </c>
      <c r="L96" s="82">
        <v>11</v>
      </c>
      <c r="M96" s="83"/>
      <c r="N96" s="82">
        <v>2</v>
      </c>
      <c r="O96" s="83"/>
      <c r="P96" s="84">
        <v>9</v>
      </c>
    </row>
    <row r="97" spans="7:16" ht="15.6" x14ac:dyDescent="0.3">
      <c r="G97" t="s">
        <v>128</v>
      </c>
      <c r="K97" s="79">
        <v>75</v>
      </c>
      <c r="L97" s="82">
        <v>19</v>
      </c>
      <c r="M97" s="83"/>
      <c r="N97" s="82">
        <v>4</v>
      </c>
      <c r="O97" s="83"/>
      <c r="P97" s="84">
        <v>15</v>
      </c>
    </row>
    <row r="98" spans="7:16" ht="15.6" x14ac:dyDescent="0.3">
      <c r="G98" t="s">
        <v>118</v>
      </c>
      <c r="K98" s="79">
        <v>100</v>
      </c>
      <c r="L98" s="82">
        <v>27</v>
      </c>
      <c r="M98" s="83"/>
      <c r="N98" s="82">
        <v>12</v>
      </c>
      <c r="O98" s="83"/>
      <c r="P98" s="84">
        <v>15</v>
      </c>
    </row>
    <row r="99" spans="7:16" ht="15.6" x14ac:dyDescent="0.3">
      <c r="G99" t="s">
        <v>129</v>
      </c>
      <c r="K99" s="79">
        <v>125</v>
      </c>
      <c r="L99" s="82">
        <v>25</v>
      </c>
      <c r="M99" s="83"/>
      <c r="N99" s="82">
        <v>11</v>
      </c>
      <c r="O99" s="83"/>
      <c r="P99" s="84">
        <v>14</v>
      </c>
    </row>
    <row r="100" spans="7:16" ht="15.6" x14ac:dyDescent="0.3">
      <c r="K100" s="79">
        <v>150</v>
      </c>
      <c r="L100" s="82">
        <v>19</v>
      </c>
      <c r="M100" s="83"/>
      <c r="N100" s="82">
        <v>10</v>
      </c>
      <c r="O100" s="83"/>
      <c r="P100" s="84">
        <v>9</v>
      </c>
    </row>
    <row r="101" spans="7:16" ht="15.6" x14ac:dyDescent="0.3">
      <c r="K101" s="79">
        <v>175</v>
      </c>
      <c r="L101" s="82">
        <v>15</v>
      </c>
      <c r="M101" s="83"/>
      <c r="N101" s="82">
        <v>11</v>
      </c>
      <c r="O101" s="83"/>
      <c r="P101" s="85">
        <v>4</v>
      </c>
    </row>
    <row r="102" spans="7:16" ht="15.6" x14ac:dyDescent="0.3">
      <c r="K102" s="79">
        <v>200</v>
      </c>
      <c r="L102" s="82">
        <v>13</v>
      </c>
      <c r="M102" s="83"/>
      <c r="N102" s="82">
        <v>12</v>
      </c>
      <c r="O102" s="83"/>
      <c r="P102" s="85">
        <v>1</v>
      </c>
    </row>
    <row r="103" spans="7:16" ht="15.6" x14ac:dyDescent="0.3">
      <c r="K103" s="79">
        <v>225</v>
      </c>
      <c r="L103" s="82">
        <v>10</v>
      </c>
      <c r="M103" s="83"/>
      <c r="N103" s="82">
        <v>10</v>
      </c>
      <c r="O103" s="83"/>
      <c r="P103" s="82"/>
    </row>
    <row r="104" spans="7:16" ht="15.6" x14ac:dyDescent="0.3">
      <c r="K104" s="79">
        <v>250</v>
      </c>
      <c r="L104" s="82">
        <v>9</v>
      </c>
      <c r="M104" s="83"/>
      <c r="N104" s="82">
        <v>9</v>
      </c>
      <c r="O104" s="83"/>
      <c r="P104" s="82"/>
    </row>
    <row r="105" spans="7:16" ht="15.6" x14ac:dyDescent="0.3">
      <c r="K105" s="79">
        <v>275</v>
      </c>
      <c r="L105" s="82">
        <v>7</v>
      </c>
      <c r="M105" s="83"/>
      <c r="N105" s="82">
        <v>7</v>
      </c>
      <c r="O105" s="83"/>
      <c r="P105" s="82"/>
    </row>
    <row r="106" spans="7:16" ht="15.6" x14ac:dyDescent="0.3">
      <c r="K106" s="79">
        <v>300</v>
      </c>
      <c r="L106" s="82">
        <v>5</v>
      </c>
      <c r="M106" s="83"/>
      <c r="N106" s="82">
        <v>5</v>
      </c>
      <c r="O106" s="83"/>
      <c r="P106" s="82"/>
    </row>
    <row r="107" spans="7:16" ht="15.6" x14ac:dyDescent="0.3">
      <c r="K107" s="79">
        <v>325</v>
      </c>
      <c r="L107" s="82">
        <v>1</v>
      </c>
      <c r="M107" s="83"/>
      <c r="N107" s="82">
        <v>1</v>
      </c>
      <c r="O107" s="83"/>
      <c r="P107" s="82"/>
    </row>
    <row r="108" spans="7:16" ht="15.6" x14ac:dyDescent="0.3">
      <c r="K108" s="79">
        <v>350</v>
      </c>
      <c r="L108" s="82"/>
      <c r="M108" s="83"/>
      <c r="N108" s="82"/>
      <c r="O108" s="83"/>
      <c r="P108" s="82"/>
    </row>
    <row r="109" spans="7:16" ht="15.6" x14ac:dyDescent="0.3">
      <c r="K109" s="79">
        <v>375</v>
      </c>
    </row>
    <row r="110" spans="7:16" ht="15.6" x14ac:dyDescent="0.3">
      <c r="K110" s="79">
        <v>400</v>
      </c>
    </row>
    <row r="111" spans="7:16" ht="15.6" x14ac:dyDescent="0.3">
      <c r="K111" s="79">
        <v>425</v>
      </c>
    </row>
    <row r="112" spans="7:16" ht="15.6" x14ac:dyDescent="0.3">
      <c r="K112" s="79">
        <v>450</v>
      </c>
    </row>
    <row r="113" spans="7:19" ht="15.6" x14ac:dyDescent="0.3">
      <c r="K113" s="79">
        <v>475</v>
      </c>
    </row>
    <row r="114" spans="7:19" ht="15.6" x14ac:dyDescent="0.3">
      <c r="K114" s="79">
        <v>500</v>
      </c>
    </row>
    <row r="116" spans="7:19" x14ac:dyDescent="0.3">
      <c r="N116" s="73" t="s">
        <v>110</v>
      </c>
      <c r="O116" s="73"/>
      <c r="P116" s="73" t="s">
        <v>111</v>
      </c>
      <c r="R116" s="73" t="s">
        <v>110</v>
      </c>
      <c r="S116" s="73"/>
    </row>
    <row r="117" spans="7:19" ht="15.6" x14ac:dyDescent="0.3">
      <c r="G117" t="s">
        <v>130</v>
      </c>
      <c r="H117" t="s">
        <v>61</v>
      </c>
      <c r="I117" t="s">
        <v>112</v>
      </c>
      <c r="J117" t="s">
        <v>87</v>
      </c>
      <c r="K117" s="79">
        <v>25</v>
      </c>
      <c r="L117" s="86">
        <v>5</v>
      </c>
      <c r="N117" s="82">
        <v>1</v>
      </c>
      <c r="O117" s="83"/>
      <c r="P117" s="84">
        <v>4</v>
      </c>
      <c r="R117" s="87">
        <v>1756.78986120224</v>
      </c>
    </row>
    <row r="118" spans="7:19" ht="15.6" x14ac:dyDescent="0.3">
      <c r="K118" s="79">
        <v>50</v>
      </c>
      <c r="L118" s="86">
        <v>5</v>
      </c>
      <c r="N118" s="82">
        <v>1</v>
      </c>
      <c r="O118" s="83"/>
      <c r="P118" s="84">
        <v>4</v>
      </c>
    </row>
    <row r="119" spans="7:19" ht="15.6" x14ac:dyDescent="0.3">
      <c r="G119" t="s">
        <v>128</v>
      </c>
      <c r="K119" s="79">
        <v>75</v>
      </c>
      <c r="L119" s="86">
        <v>10</v>
      </c>
      <c r="N119" s="82">
        <v>1</v>
      </c>
      <c r="O119" s="83"/>
      <c r="P119" s="84">
        <v>9</v>
      </c>
    </row>
    <row r="120" spans="7:19" ht="15.6" x14ac:dyDescent="0.3">
      <c r="G120" t="s">
        <v>131</v>
      </c>
      <c r="K120" s="79">
        <v>100</v>
      </c>
      <c r="L120" s="86">
        <v>13</v>
      </c>
      <c r="N120" s="82">
        <v>3</v>
      </c>
      <c r="O120" s="83"/>
      <c r="P120" s="84">
        <v>10</v>
      </c>
    </row>
    <row r="121" spans="7:19" ht="15.6" x14ac:dyDescent="0.3">
      <c r="G121" t="s">
        <v>119</v>
      </c>
      <c r="K121" s="79">
        <v>125</v>
      </c>
      <c r="L121" s="86">
        <v>17</v>
      </c>
      <c r="N121" s="82">
        <v>4</v>
      </c>
      <c r="O121" s="83"/>
      <c r="P121" s="84">
        <v>13</v>
      </c>
    </row>
    <row r="122" spans="7:19" ht="15.6" x14ac:dyDescent="0.3">
      <c r="K122" s="79">
        <v>150</v>
      </c>
      <c r="L122" s="86">
        <v>21</v>
      </c>
      <c r="N122" s="82">
        <v>7</v>
      </c>
      <c r="O122" s="83"/>
      <c r="P122" s="84">
        <v>14</v>
      </c>
    </row>
    <row r="123" spans="7:19" ht="15.6" x14ac:dyDescent="0.3">
      <c r="K123" s="79">
        <v>175</v>
      </c>
      <c r="L123" s="86">
        <v>21</v>
      </c>
      <c r="N123" s="82">
        <v>8</v>
      </c>
      <c r="O123" s="83"/>
      <c r="P123" s="85">
        <v>13</v>
      </c>
    </row>
    <row r="124" spans="7:19" ht="15.6" x14ac:dyDescent="0.3">
      <c r="K124" s="79">
        <v>200</v>
      </c>
      <c r="L124" s="86">
        <v>20</v>
      </c>
      <c r="N124" s="82">
        <v>9</v>
      </c>
      <c r="O124" s="83"/>
      <c r="P124" s="85">
        <v>11</v>
      </c>
    </row>
    <row r="125" spans="7:19" ht="15.6" x14ac:dyDescent="0.3">
      <c r="K125" s="79">
        <v>225</v>
      </c>
      <c r="L125" s="86">
        <v>20</v>
      </c>
      <c r="N125" s="82">
        <v>9</v>
      </c>
      <c r="O125" s="83"/>
      <c r="P125" s="85">
        <v>11</v>
      </c>
    </row>
    <row r="126" spans="7:19" ht="15.6" x14ac:dyDescent="0.3">
      <c r="K126" s="79">
        <v>250</v>
      </c>
      <c r="L126" s="86">
        <v>12</v>
      </c>
      <c r="N126" s="82">
        <v>5</v>
      </c>
      <c r="O126" s="83"/>
      <c r="P126" s="85">
        <v>7</v>
      </c>
    </row>
    <row r="127" spans="7:19" ht="15.6" x14ac:dyDescent="0.3">
      <c r="K127" s="79">
        <v>275</v>
      </c>
      <c r="L127" s="86">
        <v>9</v>
      </c>
      <c r="N127" s="82">
        <v>3</v>
      </c>
      <c r="O127" s="83"/>
      <c r="P127" s="85">
        <v>6</v>
      </c>
    </row>
    <row r="128" spans="7:19" ht="15.6" x14ac:dyDescent="0.3">
      <c r="K128" s="79">
        <v>300</v>
      </c>
      <c r="L128" s="86">
        <v>7</v>
      </c>
      <c r="N128" s="82">
        <v>3</v>
      </c>
      <c r="O128" s="83"/>
      <c r="P128" s="85">
        <v>4</v>
      </c>
    </row>
    <row r="129" spans="7:19" ht="15.6" x14ac:dyDescent="0.3">
      <c r="K129" s="79">
        <v>325</v>
      </c>
      <c r="L129" s="86">
        <v>4</v>
      </c>
      <c r="N129" s="82">
        <v>2</v>
      </c>
      <c r="O129" s="83"/>
      <c r="P129" s="85">
        <v>2</v>
      </c>
    </row>
    <row r="130" spans="7:19" ht="15.6" x14ac:dyDescent="0.3">
      <c r="K130" s="79">
        <v>350</v>
      </c>
      <c r="L130" s="86">
        <v>3</v>
      </c>
      <c r="N130" s="82">
        <v>2</v>
      </c>
      <c r="O130" s="83"/>
      <c r="P130" s="85">
        <v>1</v>
      </c>
    </row>
    <row r="131" spans="7:19" ht="15.6" x14ac:dyDescent="0.3">
      <c r="K131" s="79">
        <v>375</v>
      </c>
    </row>
    <row r="132" spans="7:19" ht="15.6" x14ac:dyDescent="0.3">
      <c r="K132" s="79">
        <v>400</v>
      </c>
    </row>
    <row r="133" spans="7:19" ht="15.6" x14ac:dyDescent="0.3">
      <c r="K133" s="79">
        <v>425</v>
      </c>
    </row>
    <row r="134" spans="7:19" ht="15.6" x14ac:dyDescent="0.3">
      <c r="K134" s="79">
        <v>450</v>
      </c>
    </row>
    <row r="135" spans="7:19" ht="15.6" x14ac:dyDescent="0.3">
      <c r="K135" s="79">
        <v>475</v>
      </c>
    </row>
    <row r="136" spans="7:19" ht="15.6" x14ac:dyDescent="0.3">
      <c r="K136" s="79">
        <v>500</v>
      </c>
    </row>
    <row r="138" spans="7:19" x14ac:dyDescent="0.3">
      <c r="N138" s="73" t="s">
        <v>110</v>
      </c>
      <c r="O138" s="73"/>
      <c r="P138" s="73" t="s">
        <v>111</v>
      </c>
      <c r="R138" s="73" t="s">
        <v>110</v>
      </c>
      <c r="S138" s="73"/>
    </row>
    <row r="139" spans="7:19" ht="15.6" x14ac:dyDescent="0.3">
      <c r="G139" t="s">
        <v>82</v>
      </c>
      <c r="H139" t="s">
        <v>61</v>
      </c>
      <c r="I139" t="s">
        <v>112</v>
      </c>
      <c r="J139" t="s">
        <v>120</v>
      </c>
      <c r="K139" s="79">
        <v>25</v>
      </c>
      <c r="L139">
        <v>7</v>
      </c>
      <c r="N139" s="88">
        <v>6</v>
      </c>
      <c r="P139">
        <v>1</v>
      </c>
      <c r="R139">
        <v>3009.6274900000003</v>
      </c>
    </row>
    <row r="140" spans="7:19" ht="15.6" x14ac:dyDescent="0.3">
      <c r="K140" s="79">
        <v>50</v>
      </c>
      <c r="L140" s="88">
        <v>9</v>
      </c>
      <c r="N140" s="88">
        <v>9</v>
      </c>
      <c r="P140" s="88" t="s">
        <v>115</v>
      </c>
    </row>
    <row r="141" spans="7:19" ht="15.6" x14ac:dyDescent="0.3">
      <c r="G141" t="s">
        <v>128</v>
      </c>
      <c r="K141" s="79">
        <v>75</v>
      </c>
      <c r="L141" s="88">
        <v>13</v>
      </c>
      <c r="N141" s="88">
        <v>13</v>
      </c>
      <c r="P141" s="88" t="s">
        <v>115</v>
      </c>
    </row>
    <row r="142" spans="7:19" ht="15.6" x14ac:dyDescent="0.3">
      <c r="K142" s="79">
        <v>100</v>
      </c>
      <c r="L142" s="88">
        <v>9</v>
      </c>
      <c r="N142" s="88">
        <v>9</v>
      </c>
      <c r="P142" s="88" t="s">
        <v>115</v>
      </c>
    </row>
    <row r="143" spans="7:19" ht="15.6" x14ac:dyDescent="0.3">
      <c r="G143" t="s">
        <v>132</v>
      </c>
      <c r="K143" s="79">
        <v>125</v>
      </c>
      <c r="L143" s="88">
        <v>10</v>
      </c>
      <c r="N143" s="88">
        <v>10</v>
      </c>
      <c r="P143" s="88" t="s">
        <v>115</v>
      </c>
    </row>
    <row r="144" spans="7:19" ht="15.6" x14ac:dyDescent="0.3">
      <c r="G144" t="s">
        <v>119</v>
      </c>
      <c r="K144" s="79">
        <v>150</v>
      </c>
      <c r="L144" s="88">
        <v>11</v>
      </c>
      <c r="N144" s="88">
        <v>11</v>
      </c>
      <c r="P144" s="88" t="s">
        <v>115</v>
      </c>
    </row>
    <row r="145" spans="11:19" ht="15.6" x14ac:dyDescent="0.3">
      <c r="K145" s="79">
        <v>175</v>
      </c>
      <c r="L145" s="88">
        <v>11</v>
      </c>
      <c r="N145" s="88">
        <v>11</v>
      </c>
      <c r="P145" s="88" t="s">
        <v>115</v>
      </c>
    </row>
    <row r="146" spans="11:19" ht="15.6" x14ac:dyDescent="0.3">
      <c r="K146" s="79">
        <v>200</v>
      </c>
      <c r="L146" s="88">
        <v>8</v>
      </c>
      <c r="N146" s="88">
        <v>8</v>
      </c>
      <c r="P146" s="88" t="s">
        <v>115</v>
      </c>
    </row>
    <row r="147" spans="11:19" ht="15.6" x14ac:dyDescent="0.3">
      <c r="K147" s="79">
        <v>225</v>
      </c>
      <c r="L147" s="88">
        <v>6</v>
      </c>
      <c r="N147" s="88">
        <v>6</v>
      </c>
      <c r="P147" s="88" t="s">
        <v>115</v>
      </c>
    </row>
    <row r="148" spans="11:19" ht="15.6" x14ac:dyDescent="0.3">
      <c r="K148" s="79">
        <v>250</v>
      </c>
      <c r="L148" s="88">
        <v>2</v>
      </c>
      <c r="N148" s="88">
        <v>2</v>
      </c>
      <c r="P148" s="88" t="s">
        <v>115</v>
      </c>
    </row>
    <row r="149" spans="11:19" ht="15.6" x14ac:dyDescent="0.3">
      <c r="K149" s="79">
        <v>275</v>
      </c>
      <c r="L149" s="88">
        <v>2</v>
      </c>
      <c r="N149" s="88">
        <v>2</v>
      </c>
      <c r="P149" s="88" t="s">
        <v>115</v>
      </c>
    </row>
    <row r="150" spans="11:19" ht="15.6" x14ac:dyDescent="0.3">
      <c r="K150" s="79">
        <v>300</v>
      </c>
      <c r="L150" s="88">
        <v>2</v>
      </c>
      <c r="N150" s="88">
        <v>2</v>
      </c>
      <c r="P150" s="88" t="s">
        <v>115</v>
      </c>
    </row>
    <row r="151" spans="11:19" ht="15.6" x14ac:dyDescent="0.3">
      <c r="K151" s="79">
        <v>325</v>
      </c>
      <c r="L151" s="88">
        <v>2</v>
      </c>
      <c r="N151" s="88">
        <v>2</v>
      </c>
      <c r="P151" s="88" t="s">
        <v>115</v>
      </c>
    </row>
    <row r="152" spans="11:19" ht="15.6" x14ac:dyDescent="0.3">
      <c r="K152" s="79">
        <v>350</v>
      </c>
      <c r="L152" s="88">
        <v>2</v>
      </c>
      <c r="N152" s="88">
        <v>2</v>
      </c>
      <c r="P152" s="88" t="s">
        <v>115</v>
      </c>
    </row>
    <row r="153" spans="11:19" ht="15.6" x14ac:dyDescent="0.3">
      <c r="K153" s="79">
        <v>375</v>
      </c>
      <c r="L153" s="88">
        <v>1</v>
      </c>
      <c r="N153" s="88">
        <v>1</v>
      </c>
      <c r="P153" s="88" t="s">
        <v>115</v>
      </c>
    </row>
    <row r="154" spans="11:19" ht="15.6" x14ac:dyDescent="0.3">
      <c r="K154" s="79">
        <v>400</v>
      </c>
      <c r="L154" s="88">
        <v>1</v>
      </c>
      <c r="N154" s="88">
        <v>1</v>
      </c>
      <c r="P154" s="88" t="s">
        <v>115</v>
      </c>
    </row>
    <row r="155" spans="11:19" ht="15.6" x14ac:dyDescent="0.3">
      <c r="K155" s="79">
        <v>425</v>
      </c>
      <c r="L155" s="88" t="s">
        <v>115</v>
      </c>
      <c r="N155" s="88" t="s">
        <v>115</v>
      </c>
      <c r="P155" s="88" t="s">
        <v>115</v>
      </c>
    </row>
    <row r="156" spans="11:19" ht="15.6" x14ac:dyDescent="0.3">
      <c r="K156" s="79">
        <v>450</v>
      </c>
      <c r="L156" s="88" t="s">
        <v>115</v>
      </c>
      <c r="N156" s="88" t="s">
        <v>115</v>
      </c>
      <c r="P156" s="88" t="s">
        <v>115</v>
      </c>
    </row>
    <row r="157" spans="11:19" ht="15.6" x14ac:dyDescent="0.3">
      <c r="K157" s="79">
        <v>475</v>
      </c>
      <c r="L157" s="88" t="s">
        <v>115</v>
      </c>
      <c r="N157" s="88" t="s">
        <v>115</v>
      </c>
      <c r="P157" s="88" t="s">
        <v>115</v>
      </c>
    </row>
    <row r="158" spans="11:19" ht="15.6" x14ac:dyDescent="0.3">
      <c r="K158" s="79">
        <v>500</v>
      </c>
      <c r="L158" s="88" t="s">
        <v>115</v>
      </c>
      <c r="N158" s="88" t="s">
        <v>115</v>
      </c>
      <c r="P158" s="88" t="s">
        <v>115</v>
      </c>
    </row>
    <row r="159" spans="11:19" x14ac:dyDescent="0.3">
      <c r="P159" s="88"/>
    </row>
    <row r="160" spans="11:19" x14ac:dyDescent="0.3">
      <c r="N160" s="73" t="s">
        <v>110</v>
      </c>
      <c r="O160" s="73"/>
      <c r="P160" s="73" t="s">
        <v>111</v>
      </c>
      <c r="R160" s="73" t="s">
        <v>110</v>
      </c>
      <c r="S160" s="73"/>
    </row>
    <row r="161" spans="7:18" ht="15.6" x14ac:dyDescent="0.3">
      <c r="G161" t="s">
        <v>82</v>
      </c>
      <c r="H161" t="s">
        <v>58</v>
      </c>
      <c r="I161" t="s">
        <v>112</v>
      </c>
      <c r="J161" t="s">
        <v>120</v>
      </c>
      <c r="K161" s="79">
        <v>25</v>
      </c>
      <c r="L161" s="88">
        <v>7</v>
      </c>
      <c r="N161" s="88">
        <v>1</v>
      </c>
      <c r="P161" s="88">
        <v>6</v>
      </c>
      <c r="R161">
        <v>4281.0450599999986</v>
      </c>
    </row>
    <row r="162" spans="7:18" ht="15.6" x14ac:dyDescent="0.3">
      <c r="K162" s="79">
        <v>50</v>
      </c>
      <c r="L162" s="88">
        <v>10</v>
      </c>
      <c r="N162" s="88">
        <v>2</v>
      </c>
      <c r="P162" s="88">
        <v>8</v>
      </c>
    </row>
    <row r="163" spans="7:18" ht="15.6" x14ac:dyDescent="0.3">
      <c r="G163" t="s">
        <v>133</v>
      </c>
      <c r="K163" s="79">
        <v>75</v>
      </c>
      <c r="L163" s="88">
        <v>10</v>
      </c>
      <c r="N163" s="88">
        <v>4</v>
      </c>
      <c r="P163" s="88">
        <v>6</v>
      </c>
    </row>
    <row r="164" spans="7:18" ht="15.6" x14ac:dyDescent="0.3">
      <c r="K164" s="79">
        <v>100</v>
      </c>
      <c r="L164" s="88">
        <v>15</v>
      </c>
      <c r="N164" s="88">
        <v>8</v>
      </c>
      <c r="P164" s="88">
        <v>7</v>
      </c>
    </row>
    <row r="165" spans="7:18" ht="15.6" x14ac:dyDescent="0.3">
      <c r="G165" t="s">
        <v>134</v>
      </c>
      <c r="K165" s="79">
        <v>125</v>
      </c>
      <c r="L165" s="88">
        <v>16</v>
      </c>
      <c r="N165" s="88">
        <v>10</v>
      </c>
      <c r="P165" s="88">
        <v>6</v>
      </c>
    </row>
    <row r="166" spans="7:18" ht="15.6" x14ac:dyDescent="0.3">
      <c r="G166" t="s">
        <v>119</v>
      </c>
      <c r="K166" s="79">
        <v>150</v>
      </c>
      <c r="L166" s="88">
        <v>17</v>
      </c>
      <c r="N166" s="88">
        <v>12</v>
      </c>
      <c r="P166" s="88">
        <v>5</v>
      </c>
    </row>
    <row r="167" spans="7:18" ht="15.6" x14ac:dyDescent="0.3">
      <c r="K167" s="79">
        <v>175</v>
      </c>
      <c r="L167" s="88">
        <v>18</v>
      </c>
      <c r="N167" s="88">
        <v>14</v>
      </c>
      <c r="P167" s="88">
        <v>4</v>
      </c>
    </row>
    <row r="168" spans="7:18" ht="15.6" x14ac:dyDescent="0.3">
      <c r="K168" s="79">
        <v>200</v>
      </c>
      <c r="L168" s="88">
        <v>19</v>
      </c>
      <c r="N168" s="88">
        <v>14</v>
      </c>
      <c r="P168" s="88">
        <v>5</v>
      </c>
    </row>
    <row r="169" spans="7:18" ht="15.6" x14ac:dyDescent="0.3">
      <c r="K169" s="79">
        <v>225</v>
      </c>
      <c r="L169" s="88">
        <v>21</v>
      </c>
      <c r="N169" s="88">
        <v>17</v>
      </c>
      <c r="P169" s="88">
        <v>4</v>
      </c>
    </row>
    <row r="170" spans="7:18" ht="15.6" x14ac:dyDescent="0.3">
      <c r="K170" s="79">
        <v>250</v>
      </c>
      <c r="L170" s="88">
        <v>15</v>
      </c>
      <c r="N170" s="88">
        <v>13</v>
      </c>
      <c r="P170" s="88">
        <v>2</v>
      </c>
    </row>
    <row r="171" spans="7:18" ht="15.6" x14ac:dyDescent="0.3">
      <c r="K171" s="79">
        <v>275</v>
      </c>
      <c r="L171" s="88">
        <v>12</v>
      </c>
      <c r="N171" s="88">
        <v>11</v>
      </c>
      <c r="P171" s="88">
        <v>1</v>
      </c>
    </row>
    <row r="172" spans="7:18" ht="15.6" x14ac:dyDescent="0.3">
      <c r="K172" s="79">
        <v>300</v>
      </c>
      <c r="L172" s="88">
        <v>11</v>
      </c>
      <c r="N172" s="88">
        <v>10</v>
      </c>
      <c r="P172" s="88">
        <v>1</v>
      </c>
    </row>
    <row r="173" spans="7:18" ht="15.6" x14ac:dyDescent="0.3">
      <c r="K173" s="79">
        <v>325</v>
      </c>
      <c r="L173" s="88">
        <v>10</v>
      </c>
      <c r="N173" s="88">
        <v>9</v>
      </c>
      <c r="P173" s="88">
        <v>1</v>
      </c>
    </row>
    <row r="174" spans="7:18" ht="15.6" x14ac:dyDescent="0.3">
      <c r="K174" s="79">
        <v>350</v>
      </c>
      <c r="L174" s="88">
        <v>8</v>
      </c>
      <c r="N174" s="88">
        <v>7</v>
      </c>
      <c r="P174" s="88">
        <v>1</v>
      </c>
    </row>
    <row r="175" spans="7:18" ht="15.6" x14ac:dyDescent="0.3">
      <c r="K175" s="79">
        <v>375</v>
      </c>
      <c r="L175" s="88">
        <v>4</v>
      </c>
      <c r="N175" s="88">
        <v>4</v>
      </c>
      <c r="P175" s="88" t="s">
        <v>115</v>
      </c>
    </row>
    <row r="176" spans="7:18" ht="15.6" x14ac:dyDescent="0.3">
      <c r="K176" s="79">
        <v>400</v>
      </c>
      <c r="L176" s="88">
        <v>3</v>
      </c>
      <c r="N176" s="88">
        <v>3</v>
      </c>
      <c r="P176" s="88" t="s">
        <v>115</v>
      </c>
    </row>
    <row r="177" spans="7:19" ht="15.6" x14ac:dyDescent="0.3">
      <c r="K177" s="79">
        <v>425</v>
      </c>
      <c r="L177" s="88">
        <v>1</v>
      </c>
      <c r="N177" s="88">
        <v>1</v>
      </c>
      <c r="P177" s="88" t="s">
        <v>115</v>
      </c>
    </row>
    <row r="178" spans="7:19" ht="15.6" x14ac:dyDescent="0.3">
      <c r="K178" s="79">
        <v>450</v>
      </c>
      <c r="L178" s="88">
        <v>1</v>
      </c>
      <c r="N178" s="88">
        <v>1</v>
      </c>
      <c r="P178" s="88" t="s">
        <v>115</v>
      </c>
    </row>
    <row r="179" spans="7:19" ht="15.6" x14ac:dyDescent="0.3">
      <c r="K179" s="79">
        <v>475</v>
      </c>
      <c r="L179" s="88" t="s">
        <v>115</v>
      </c>
      <c r="N179" s="88" t="s">
        <v>115</v>
      </c>
      <c r="P179" s="88" t="s">
        <v>115</v>
      </c>
    </row>
    <row r="180" spans="7:19" ht="15.6" x14ac:dyDescent="0.3">
      <c r="K180" s="79">
        <v>500</v>
      </c>
      <c r="L180" s="88" t="s">
        <v>115</v>
      </c>
      <c r="N180" s="88" t="s">
        <v>115</v>
      </c>
      <c r="P180" s="88" t="s">
        <v>115</v>
      </c>
    </row>
    <row r="182" spans="7:19" x14ac:dyDescent="0.3">
      <c r="N182" s="73" t="s">
        <v>110</v>
      </c>
      <c r="O182" s="73"/>
      <c r="P182" s="73" t="s">
        <v>111</v>
      </c>
      <c r="R182" s="73" t="s">
        <v>110</v>
      </c>
      <c r="S182" s="73"/>
    </row>
    <row r="183" spans="7:19" ht="15.6" x14ac:dyDescent="0.3">
      <c r="G183" t="s">
        <v>82</v>
      </c>
      <c r="H183" t="s">
        <v>72</v>
      </c>
      <c r="I183" t="s">
        <v>112</v>
      </c>
      <c r="J183" t="s">
        <v>120</v>
      </c>
      <c r="K183" s="79">
        <v>25</v>
      </c>
      <c r="L183">
        <v>6</v>
      </c>
      <c r="N183" s="88">
        <v>4</v>
      </c>
      <c r="P183" s="88">
        <v>2</v>
      </c>
      <c r="R183">
        <v>4781.3460499999992</v>
      </c>
    </row>
    <row r="184" spans="7:19" ht="15.6" x14ac:dyDescent="0.3">
      <c r="K184" s="79">
        <v>50</v>
      </c>
      <c r="L184">
        <v>14</v>
      </c>
      <c r="N184" s="88">
        <v>11</v>
      </c>
      <c r="P184" s="88">
        <v>3</v>
      </c>
    </row>
    <row r="185" spans="7:19" ht="15.6" x14ac:dyDescent="0.3">
      <c r="G185" t="s">
        <v>128</v>
      </c>
      <c r="K185" s="79">
        <v>75</v>
      </c>
      <c r="L185">
        <v>15</v>
      </c>
      <c r="N185" s="88">
        <v>12</v>
      </c>
      <c r="P185" s="88">
        <v>3</v>
      </c>
    </row>
    <row r="186" spans="7:19" ht="15.6" x14ac:dyDescent="0.3">
      <c r="K186" s="79">
        <v>100</v>
      </c>
      <c r="L186">
        <v>18</v>
      </c>
      <c r="N186" s="88">
        <v>15</v>
      </c>
      <c r="P186" s="88">
        <v>3</v>
      </c>
    </row>
    <row r="187" spans="7:19" ht="15.6" x14ac:dyDescent="0.3">
      <c r="G187" t="s">
        <v>118</v>
      </c>
      <c r="K187" s="79">
        <v>125</v>
      </c>
      <c r="L187">
        <v>17</v>
      </c>
      <c r="N187" s="88">
        <v>15</v>
      </c>
      <c r="P187" s="88">
        <v>2</v>
      </c>
    </row>
    <row r="188" spans="7:19" ht="15.6" x14ac:dyDescent="0.3">
      <c r="G188" t="s">
        <v>119</v>
      </c>
      <c r="K188" s="79">
        <v>150</v>
      </c>
      <c r="L188">
        <v>18</v>
      </c>
      <c r="N188" s="88">
        <v>15</v>
      </c>
      <c r="P188" s="88">
        <v>3</v>
      </c>
    </row>
    <row r="189" spans="7:19" ht="15.6" x14ac:dyDescent="0.3">
      <c r="K189" s="79">
        <v>175</v>
      </c>
      <c r="L189">
        <v>19</v>
      </c>
      <c r="N189" s="88">
        <v>16</v>
      </c>
      <c r="P189" s="88">
        <v>3</v>
      </c>
    </row>
    <row r="190" spans="7:19" ht="15.6" x14ac:dyDescent="0.3">
      <c r="K190" s="79">
        <v>200</v>
      </c>
      <c r="L190">
        <v>16</v>
      </c>
      <c r="N190" s="88">
        <v>13</v>
      </c>
      <c r="P190" s="88">
        <v>3</v>
      </c>
    </row>
    <row r="191" spans="7:19" ht="15.6" x14ac:dyDescent="0.3">
      <c r="K191" s="79">
        <v>225</v>
      </c>
      <c r="L191">
        <v>15</v>
      </c>
      <c r="N191" s="88">
        <v>13</v>
      </c>
      <c r="P191" s="88">
        <v>2</v>
      </c>
    </row>
    <row r="192" spans="7:19" ht="15.6" x14ac:dyDescent="0.3">
      <c r="K192" s="79">
        <v>250</v>
      </c>
      <c r="L192">
        <v>13</v>
      </c>
      <c r="N192" s="88">
        <v>11</v>
      </c>
      <c r="P192" s="88">
        <v>2</v>
      </c>
    </row>
    <row r="193" spans="7:19" ht="15.6" x14ac:dyDescent="0.3">
      <c r="K193" s="79">
        <v>275</v>
      </c>
      <c r="L193">
        <v>10</v>
      </c>
      <c r="N193" s="88">
        <v>9</v>
      </c>
      <c r="P193" s="88">
        <v>1</v>
      </c>
    </row>
    <row r="194" spans="7:19" ht="15.6" x14ac:dyDescent="0.3">
      <c r="K194" s="79">
        <v>300</v>
      </c>
      <c r="L194" s="88">
        <v>5</v>
      </c>
      <c r="N194" s="88">
        <v>5</v>
      </c>
      <c r="P194" s="88" t="s">
        <v>115</v>
      </c>
    </row>
    <row r="195" spans="7:19" ht="15.6" x14ac:dyDescent="0.3">
      <c r="K195" s="79">
        <v>325</v>
      </c>
      <c r="L195" s="88">
        <v>7</v>
      </c>
      <c r="N195" s="88">
        <v>7</v>
      </c>
      <c r="P195" s="88" t="s">
        <v>115</v>
      </c>
    </row>
    <row r="196" spans="7:19" ht="15.6" x14ac:dyDescent="0.3">
      <c r="K196" s="79">
        <v>350</v>
      </c>
      <c r="L196" s="88">
        <v>5</v>
      </c>
      <c r="N196" s="88">
        <v>5</v>
      </c>
      <c r="P196" s="88" t="s">
        <v>115</v>
      </c>
    </row>
    <row r="197" spans="7:19" ht="15.6" x14ac:dyDescent="0.3">
      <c r="K197" s="79">
        <v>375</v>
      </c>
      <c r="L197" s="88">
        <v>4</v>
      </c>
      <c r="N197" s="88">
        <v>4</v>
      </c>
      <c r="P197" s="88" t="s">
        <v>115</v>
      </c>
    </row>
    <row r="198" spans="7:19" ht="15.6" x14ac:dyDescent="0.3">
      <c r="K198" s="79">
        <v>400</v>
      </c>
      <c r="L198" s="88">
        <v>4</v>
      </c>
      <c r="N198" s="88">
        <v>4</v>
      </c>
      <c r="P198" s="88" t="s">
        <v>115</v>
      </c>
    </row>
    <row r="199" spans="7:19" ht="15.6" x14ac:dyDescent="0.3">
      <c r="K199" s="79">
        <v>425</v>
      </c>
      <c r="L199" s="88">
        <v>2</v>
      </c>
      <c r="N199" s="88">
        <v>2</v>
      </c>
      <c r="P199" s="88" t="s">
        <v>115</v>
      </c>
    </row>
    <row r="200" spans="7:19" ht="15.6" x14ac:dyDescent="0.3">
      <c r="K200" s="79">
        <v>450</v>
      </c>
      <c r="L200" s="88">
        <v>1</v>
      </c>
      <c r="N200" s="88">
        <v>1</v>
      </c>
      <c r="P200" s="88" t="s">
        <v>115</v>
      </c>
    </row>
    <row r="201" spans="7:19" ht="15.6" x14ac:dyDescent="0.3">
      <c r="K201" s="79">
        <v>475</v>
      </c>
      <c r="L201" s="88">
        <v>1</v>
      </c>
      <c r="N201" s="88">
        <v>1</v>
      </c>
      <c r="P201" s="88" t="s">
        <v>115</v>
      </c>
    </row>
    <row r="202" spans="7:19" ht="15.6" x14ac:dyDescent="0.3">
      <c r="K202" s="79">
        <v>500</v>
      </c>
      <c r="L202" s="88" t="s">
        <v>115</v>
      </c>
      <c r="N202" s="88" t="s">
        <v>115</v>
      </c>
      <c r="P202" s="88" t="s">
        <v>115</v>
      </c>
    </row>
    <row r="204" spans="7:19" x14ac:dyDescent="0.3">
      <c r="N204" s="73" t="s">
        <v>110</v>
      </c>
      <c r="O204" s="73"/>
      <c r="P204" s="73" t="s">
        <v>111</v>
      </c>
      <c r="R204" s="73" t="s">
        <v>110</v>
      </c>
      <c r="S204" s="73"/>
    </row>
    <row r="205" spans="7:19" ht="15.6" x14ac:dyDescent="0.3">
      <c r="G205" t="s">
        <v>82</v>
      </c>
      <c r="H205" t="s">
        <v>135</v>
      </c>
      <c r="I205" t="s">
        <v>112</v>
      </c>
      <c r="J205" t="s">
        <v>120</v>
      </c>
      <c r="K205" s="79">
        <v>25</v>
      </c>
      <c r="L205">
        <v>5</v>
      </c>
      <c r="N205" s="88">
        <v>1</v>
      </c>
      <c r="P205" s="88">
        <v>4</v>
      </c>
      <c r="R205">
        <v>3237.7974999999997</v>
      </c>
    </row>
    <row r="206" spans="7:19" ht="15.6" x14ac:dyDescent="0.3">
      <c r="K206" s="79">
        <v>50</v>
      </c>
      <c r="L206">
        <v>6</v>
      </c>
      <c r="N206" s="88">
        <v>1</v>
      </c>
      <c r="P206" s="88">
        <v>5</v>
      </c>
    </row>
    <row r="207" spans="7:19" ht="15.6" x14ac:dyDescent="0.3">
      <c r="G207" t="s">
        <v>133</v>
      </c>
      <c r="K207" s="79">
        <v>75</v>
      </c>
      <c r="L207">
        <v>7</v>
      </c>
      <c r="N207" s="88">
        <v>1</v>
      </c>
      <c r="P207" s="88">
        <v>6</v>
      </c>
    </row>
    <row r="208" spans="7:19" ht="15.6" x14ac:dyDescent="0.3">
      <c r="K208" s="79">
        <v>100</v>
      </c>
      <c r="L208">
        <v>6</v>
      </c>
      <c r="N208" s="88">
        <v>1</v>
      </c>
      <c r="P208" s="88">
        <v>5</v>
      </c>
    </row>
    <row r="209" spans="7:16" ht="15.6" x14ac:dyDescent="0.3">
      <c r="G209" t="s">
        <v>136</v>
      </c>
      <c r="K209" s="79">
        <v>125</v>
      </c>
      <c r="L209">
        <v>7</v>
      </c>
      <c r="N209" s="88">
        <v>3</v>
      </c>
      <c r="P209" s="88">
        <v>4</v>
      </c>
    </row>
    <row r="210" spans="7:16" ht="15.6" x14ac:dyDescent="0.3">
      <c r="G210" t="s">
        <v>123</v>
      </c>
      <c r="K210" s="79">
        <v>150</v>
      </c>
      <c r="L210">
        <v>7</v>
      </c>
      <c r="N210" s="88">
        <v>5</v>
      </c>
      <c r="P210" s="88">
        <v>2</v>
      </c>
    </row>
    <row r="211" spans="7:16" ht="15.6" x14ac:dyDescent="0.3">
      <c r="K211" s="79">
        <v>175</v>
      </c>
      <c r="L211" s="88">
        <v>5</v>
      </c>
      <c r="N211" s="88">
        <v>5</v>
      </c>
      <c r="P211" s="88" t="s">
        <v>115</v>
      </c>
    </row>
    <row r="212" spans="7:16" ht="15.6" x14ac:dyDescent="0.3">
      <c r="K212" s="79">
        <v>200</v>
      </c>
      <c r="L212" s="88">
        <v>6</v>
      </c>
      <c r="N212" s="88">
        <v>6</v>
      </c>
      <c r="P212" s="88" t="s">
        <v>115</v>
      </c>
    </row>
    <row r="213" spans="7:16" ht="15.6" x14ac:dyDescent="0.3">
      <c r="K213" s="79">
        <v>225</v>
      </c>
      <c r="L213" s="88">
        <v>9</v>
      </c>
      <c r="N213" s="88">
        <v>9</v>
      </c>
      <c r="P213" s="88" t="s">
        <v>115</v>
      </c>
    </row>
    <row r="214" spans="7:16" ht="15.6" x14ac:dyDescent="0.3">
      <c r="K214" s="79">
        <v>250</v>
      </c>
      <c r="L214" s="88">
        <v>9</v>
      </c>
      <c r="N214" s="88">
        <v>9</v>
      </c>
      <c r="P214" s="88" t="s">
        <v>115</v>
      </c>
    </row>
    <row r="215" spans="7:16" ht="15.6" x14ac:dyDescent="0.3">
      <c r="K215" s="79">
        <v>275</v>
      </c>
      <c r="L215" s="88">
        <v>8</v>
      </c>
      <c r="N215" s="88">
        <v>8</v>
      </c>
      <c r="P215" s="88" t="s">
        <v>115</v>
      </c>
    </row>
    <row r="216" spans="7:16" ht="15.6" x14ac:dyDescent="0.3">
      <c r="K216" s="79">
        <v>300</v>
      </c>
      <c r="L216" s="88">
        <v>9</v>
      </c>
      <c r="N216" s="88">
        <v>9</v>
      </c>
      <c r="P216" s="88" t="s">
        <v>115</v>
      </c>
    </row>
    <row r="217" spans="7:16" ht="15.6" x14ac:dyDescent="0.3">
      <c r="K217" s="79">
        <v>325</v>
      </c>
      <c r="L217" s="88">
        <v>8</v>
      </c>
      <c r="N217" s="88">
        <v>8</v>
      </c>
      <c r="P217" s="88" t="s">
        <v>115</v>
      </c>
    </row>
    <row r="218" spans="7:16" ht="15.6" x14ac:dyDescent="0.3">
      <c r="K218" s="79">
        <v>350</v>
      </c>
      <c r="L218" s="88">
        <v>8</v>
      </c>
      <c r="N218" s="88">
        <v>8</v>
      </c>
      <c r="P218" s="88" t="s">
        <v>115</v>
      </c>
    </row>
    <row r="219" spans="7:16" ht="15.6" x14ac:dyDescent="0.3">
      <c r="K219" s="79">
        <v>375</v>
      </c>
      <c r="L219" s="88">
        <v>7</v>
      </c>
      <c r="N219" s="88">
        <v>7</v>
      </c>
      <c r="P219" s="88" t="s">
        <v>115</v>
      </c>
    </row>
    <row r="220" spans="7:16" ht="15.6" x14ac:dyDescent="0.3">
      <c r="K220" s="79">
        <v>400</v>
      </c>
      <c r="L220" s="88">
        <v>6</v>
      </c>
      <c r="N220" s="88">
        <v>6</v>
      </c>
      <c r="P220" s="88" t="s">
        <v>115</v>
      </c>
    </row>
    <row r="221" spans="7:16" ht="15.6" x14ac:dyDescent="0.3">
      <c r="K221" s="79">
        <v>425</v>
      </c>
      <c r="L221" s="88">
        <v>3</v>
      </c>
      <c r="N221" s="88">
        <v>3</v>
      </c>
      <c r="P221" s="88" t="s">
        <v>115</v>
      </c>
    </row>
    <row r="222" spans="7:16" ht="15.6" x14ac:dyDescent="0.3">
      <c r="K222" s="79">
        <v>450</v>
      </c>
      <c r="L222" s="88" t="s">
        <v>115</v>
      </c>
      <c r="N222" s="88" t="s">
        <v>115</v>
      </c>
      <c r="P222" s="88" t="s">
        <v>115</v>
      </c>
    </row>
    <row r="223" spans="7:16" ht="15.6" x14ac:dyDescent="0.3">
      <c r="K223" s="79">
        <v>475</v>
      </c>
      <c r="L223" s="88" t="s">
        <v>115</v>
      </c>
      <c r="N223" s="88" t="s">
        <v>115</v>
      </c>
      <c r="P223" s="88" t="s">
        <v>115</v>
      </c>
    </row>
    <row r="224" spans="7:16" ht="15.6" x14ac:dyDescent="0.3">
      <c r="K224" s="79">
        <v>500</v>
      </c>
      <c r="L224" s="88" t="s">
        <v>115</v>
      </c>
      <c r="N224" s="88" t="s">
        <v>115</v>
      </c>
      <c r="P224" s="88" t="s">
        <v>115</v>
      </c>
    </row>
    <row r="225" spans="7:16" x14ac:dyDescent="0.3">
      <c r="P225" s="88"/>
    </row>
    <row r="229" spans="7:16" ht="15.6" x14ac:dyDescent="0.3">
      <c r="G229" t="s">
        <v>137</v>
      </c>
      <c r="H229" t="s">
        <v>61</v>
      </c>
      <c r="I229" t="s">
        <v>112</v>
      </c>
      <c r="J229" t="s">
        <v>138</v>
      </c>
      <c r="K229" s="79">
        <v>25</v>
      </c>
      <c r="N229" s="73" t="s">
        <v>25</v>
      </c>
      <c r="P229" s="73" t="s">
        <v>24</v>
      </c>
    </row>
    <row r="230" spans="7:16" ht="15.6" x14ac:dyDescent="0.3">
      <c r="K230" s="79">
        <v>50</v>
      </c>
      <c r="N230">
        <v>2776.46</v>
      </c>
      <c r="P230">
        <v>1551.5</v>
      </c>
    </row>
    <row r="231" spans="7:16" ht="15.6" x14ac:dyDescent="0.3">
      <c r="G231" t="s">
        <v>128</v>
      </c>
      <c r="K231" s="79">
        <v>75</v>
      </c>
    </row>
    <row r="232" spans="7:16" ht="15.6" x14ac:dyDescent="0.3">
      <c r="K232" s="79">
        <v>100</v>
      </c>
    </row>
    <row r="233" spans="7:16" ht="15.6" x14ac:dyDescent="0.3">
      <c r="G233" t="s">
        <v>139</v>
      </c>
      <c r="K233" s="79">
        <v>125</v>
      </c>
    </row>
    <row r="234" spans="7:16" ht="15.6" x14ac:dyDescent="0.3">
      <c r="G234" t="s">
        <v>140</v>
      </c>
      <c r="K234" s="79">
        <v>150</v>
      </c>
    </row>
    <row r="235" spans="7:16" ht="15.6" x14ac:dyDescent="0.3">
      <c r="K235" s="79">
        <v>175</v>
      </c>
    </row>
    <row r="236" spans="7:16" ht="15.6" x14ac:dyDescent="0.3">
      <c r="K236" s="79">
        <v>200</v>
      </c>
    </row>
    <row r="237" spans="7:16" ht="15.6" x14ac:dyDescent="0.3">
      <c r="K237" s="79">
        <v>225</v>
      </c>
    </row>
    <row r="238" spans="7:16" ht="15.6" x14ac:dyDescent="0.3">
      <c r="K238" s="79">
        <v>250</v>
      </c>
    </row>
    <row r="239" spans="7:16" ht="15.6" x14ac:dyDescent="0.3">
      <c r="K239" s="79">
        <v>275</v>
      </c>
    </row>
    <row r="240" spans="7:16" ht="15.6" x14ac:dyDescent="0.3">
      <c r="K240" s="79">
        <v>300</v>
      </c>
    </row>
    <row r="241" spans="7:16" ht="15.6" x14ac:dyDescent="0.3">
      <c r="K241" s="79">
        <v>325</v>
      </c>
    </row>
    <row r="242" spans="7:16" ht="15.6" x14ac:dyDescent="0.3">
      <c r="K242" s="79">
        <v>350</v>
      </c>
    </row>
    <row r="243" spans="7:16" ht="15.6" x14ac:dyDescent="0.3">
      <c r="K243" s="79">
        <v>375</v>
      </c>
    </row>
    <row r="244" spans="7:16" ht="15.6" x14ac:dyDescent="0.3">
      <c r="K244" s="79">
        <v>400</v>
      </c>
    </row>
    <row r="245" spans="7:16" ht="15.6" x14ac:dyDescent="0.3">
      <c r="K245" s="79">
        <v>425</v>
      </c>
    </row>
    <row r="246" spans="7:16" ht="15.6" x14ac:dyDescent="0.3">
      <c r="K246" s="79">
        <v>450</v>
      </c>
    </row>
    <row r="247" spans="7:16" ht="15.6" x14ac:dyDescent="0.3">
      <c r="K247" s="79">
        <v>475</v>
      </c>
    </row>
    <row r="248" spans="7:16" ht="15.6" x14ac:dyDescent="0.3">
      <c r="K248" s="79">
        <v>500</v>
      </c>
    </row>
    <row r="251" spans="7:16" ht="15.6" x14ac:dyDescent="0.3">
      <c r="G251" t="s">
        <v>141</v>
      </c>
      <c r="H251" t="s">
        <v>61</v>
      </c>
      <c r="I251" t="s">
        <v>112</v>
      </c>
      <c r="J251" t="s">
        <v>142</v>
      </c>
      <c r="K251" s="79">
        <v>25</v>
      </c>
      <c r="N251" s="73" t="s">
        <v>25</v>
      </c>
      <c r="P251" s="73" t="s">
        <v>24</v>
      </c>
    </row>
    <row r="252" spans="7:16" ht="15.6" x14ac:dyDescent="0.3">
      <c r="K252" s="79">
        <v>50</v>
      </c>
      <c r="N252">
        <v>4540.51</v>
      </c>
      <c r="P252">
        <v>577.03</v>
      </c>
    </row>
    <row r="253" spans="7:16" ht="15.6" x14ac:dyDescent="0.3">
      <c r="G253" t="s">
        <v>128</v>
      </c>
      <c r="K253" s="79">
        <v>75</v>
      </c>
    </row>
    <row r="254" spans="7:16" ht="15.6" x14ac:dyDescent="0.3">
      <c r="K254" s="79">
        <v>100</v>
      </c>
    </row>
    <row r="255" spans="7:16" ht="15.6" x14ac:dyDescent="0.3">
      <c r="K255" s="79">
        <v>125</v>
      </c>
    </row>
    <row r="256" spans="7:16" ht="15.6" x14ac:dyDescent="0.3">
      <c r="G256" t="s">
        <v>118</v>
      </c>
      <c r="K256" s="79">
        <v>150</v>
      </c>
    </row>
    <row r="257" spans="7:11" ht="15.6" x14ac:dyDescent="0.3">
      <c r="G257" t="s">
        <v>143</v>
      </c>
      <c r="K257" s="79">
        <v>175</v>
      </c>
    </row>
    <row r="258" spans="7:11" ht="15.6" x14ac:dyDescent="0.3">
      <c r="K258" s="79">
        <v>200</v>
      </c>
    </row>
    <row r="259" spans="7:11" ht="15.6" x14ac:dyDescent="0.3">
      <c r="K259" s="79">
        <v>225</v>
      </c>
    </row>
    <row r="260" spans="7:11" ht="15.6" x14ac:dyDescent="0.3">
      <c r="K260" s="79">
        <v>250</v>
      </c>
    </row>
    <row r="261" spans="7:11" ht="15.6" x14ac:dyDescent="0.3">
      <c r="K261" s="79">
        <v>275</v>
      </c>
    </row>
    <row r="262" spans="7:11" ht="15.6" x14ac:dyDescent="0.3">
      <c r="K262" s="79">
        <v>300</v>
      </c>
    </row>
    <row r="263" spans="7:11" ht="15.6" x14ac:dyDescent="0.3">
      <c r="K263" s="79">
        <v>325</v>
      </c>
    </row>
    <row r="264" spans="7:11" ht="15.6" x14ac:dyDescent="0.3">
      <c r="K264" s="79">
        <v>350</v>
      </c>
    </row>
    <row r="265" spans="7:11" ht="15.6" x14ac:dyDescent="0.3">
      <c r="K265" s="79">
        <v>375</v>
      </c>
    </row>
    <row r="266" spans="7:11" ht="15.6" x14ac:dyDescent="0.3">
      <c r="K266" s="79">
        <v>400</v>
      </c>
    </row>
    <row r="267" spans="7:11" ht="15.6" x14ac:dyDescent="0.3">
      <c r="K267" s="79">
        <v>425</v>
      </c>
    </row>
    <row r="268" spans="7:11" ht="15.6" x14ac:dyDescent="0.3">
      <c r="K268" s="79">
        <v>450</v>
      </c>
    </row>
    <row r="269" spans="7:11" ht="15.6" x14ac:dyDescent="0.3">
      <c r="K269" s="79">
        <v>475</v>
      </c>
    </row>
    <row r="270" spans="7:11" ht="15.6" x14ac:dyDescent="0.3">
      <c r="K270" s="79">
        <v>500</v>
      </c>
    </row>
    <row r="274" spans="7:16" ht="15.6" x14ac:dyDescent="0.3">
      <c r="G274" t="s">
        <v>141</v>
      </c>
      <c r="H274" t="s">
        <v>58</v>
      </c>
      <c r="I274" t="s">
        <v>112</v>
      </c>
      <c r="J274" t="s">
        <v>142</v>
      </c>
      <c r="K274" s="79">
        <v>25</v>
      </c>
      <c r="N274" s="73" t="s">
        <v>25</v>
      </c>
      <c r="P274" s="73" t="s">
        <v>24</v>
      </c>
    </row>
    <row r="275" spans="7:16" ht="15.6" x14ac:dyDescent="0.3">
      <c r="K275" s="79">
        <v>50</v>
      </c>
      <c r="N275">
        <v>2349.69</v>
      </c>
      <c r="P275">
        <v>1301.3900000000001</v>
      </c>
    </row>
    <row r="276" spans="7:16" ht="15.6" x14ac:dyDescent="0.3">
      <c r="G276" t="s">
        <v>144</v>
      </c>
      <c r="K276" s="79">
        <v>75</v>
      </c>
    </row>
    <row r="277" spans="7:16" ht="15.6" x14ac:dyDescent="0.3">
      <c r="K277" s="79">
        <v>100</v>
      </c>
    </row>
    <row r="278" spans="7:16" ht="15.6" x14ac:dyDescent="0.3">
      <c r="G278" t="s">
        <v>134</v>
      </c>
      <c r="K278" s="79">
        <v>125</v>
      </c>
    </row>
    <row r="279" spans="7:16" ht="15.6" x14ac:dyDescent="0.3">
      <c r="G279" t="s">
        <v>143</v>
      </c>
      <c r="K279" s="79">
        <v>150</v>
      </c>
    </row>
    <row r="280" spans="7:16" ht="15.6" x14ac:dyDescent="0.3">
      <c r="K280" s="79">
        <v>175</v>
      </c>
    </row>
    <row r="281" spans="7:16" ht="15.6" x14ac:dyDescent="0.3">
      <c r="K281" s="79">
        <v>200</v>
      </c>
    </row>
    <row r="282" spans="7:16" ht="15.6" x14ac:dyDescent="0.3">
      <c r="K282" s="79">
        <v>225</v>
      </c>
    </row>
    <row r="283" spans="7:16" ht="15.6" x14ac:dyDescent="0.3">
      <c r="K283" s="79">
        <v>250</v>
      </c>
    </row>
    <row r="284" spans="7:16" ht="15.6" x14ac:dyDescent="0.3">
      <c r="K284" s="79">
        <v>275</v>
      </c>
    </row>
    <row r="285" spans="7:16" ht="15.6" x14ac:dyDescent="0.3">
      <c r="K285" s="79">
        <v>300</v>
      </c>
    </row>
    <row r="286" spans="7:16" ht="15.6" x14ac:dyDescent="0.3">
      <c r="K286" s="79">
        <v>325</v>
      </c>
    </row>
    <row r="287" spans="7:16" ht="15.6" x14ac:dyDescent="0.3">
      <c r="K287" s="79">
        <v>350</v>
      </c>
    </row>
    <row r="288" spans="7:16" ht="15.6" x14ac:dyDescent="0.3">
      <c r="K288" s="79">
        <v>375</v>
      </c>
    </row>
    <row r="289" spans="7:16" ht="15.6" x14ac:dyDescent="0.3">
      <c r="K289" s="79">
        <v>400</v>
      </c>
    </row>
    <row r="290" spans="7:16" ht="15.6" x14ac:dyDescent="0.3">
      <c r="K290" s="79">
        <v>425</v>
      </c>
    </row>
    <row r="291" spans="7:16" ht="15.6" x14ac:dyDescent="0.3">
      <c r="K291" s="79">
        <v>450</v>
      </c>
    </row>
    <row r="292" spans="7:16" ht="15.6" x14ac:dyDescent="0.3">
      <c r="K292" s="79">
        <v>475</v>
      </c>
    </row>
    <row r="293" spans="7:16" ht="15.6" x14ac:dyDescent="0.3">
      <c r="K293" s="79">
        <v>500</v>
      </c>
    </row>
    <row r="297" spans="7:16" ht="15.6" x14ac:dyDescent="0.3">
      <c r="G297" t="s">
        <v>145</v>
      </c>
      <c r="H297" t="s">
        <v>61</v>
      </c>
      <c r="I297" t="s">
        <v>112</v>
      </c>
      <c r="J297" t="s">
        <v>142</v>
      </c>
      <c r="K297" s="79">
        <v>25</v>
      </c>
      <c r="N297" s="73" t="s">
        <v>25</v>
      </c>
      <c r="P297" s="73" t="s">
        <v>24</v>
      </c>
    </row>
    <row r="298" spans="7:16" ht="15.6" x14ac:dyDescent="0.3">
      <c r="K298" s="79">
        <v>50</v>
      </c>
      <c r="N298">
        <v>4328.01</v>
      </c>
      <c r="P298">
        <v>1328.4</v>
      </c>
    </row>
    <row r="299" spans="7:16" ht="15.6" x14ac:dyDescent="0.3">
      <c r="G299" t="s">
        <v>128</v>
      </c>
      <c r="K299" s="79">
        <v>75</v>
      </c>
    </row>
    <row r="300" spans="7:16" ht="15.6" x14ac:dyDescent="0.3">
      <c r="K300" s="79">
        <v>100</v>
      </c>
    </row>
    <row r="301" spans="7:16" ht="15.6" x14ac:dyDescent="0.3">
      <c r="G301" t="s">
        <v>146</v>
      </c>
      <c r="K301" s="79">
        <v>125</v>
      </c>
    </row>
    <row r="302" spans="7:16" ht="15.6" x14ac:dyDescent="0.3">
      <c r="G302" t="s">
        <v>143</v>
      </c>
      <c r="K302" s="79">
        <v>150</v>
      </c>
    </row>
    <row r="303" spans="7:16" ht="15.6" x14ac:dyDescent="0.3">
      <c r="K303" s="79">
        <v>175</v>
      </c>
    </row>
    <row r="304" spans="7:16" ht="15.6" x14ac:dyDescent="0.3">
      <c r="K304" s="79">
        <v>200</v>
      </c>
    </row>
    <row r="305" spans="11:11" ht="15.6" x14ac:dyDescent="0.3">
      <c r="K305" s="79">
        <v>225</v>
      </c>
    </row>
    <row r="306" spans="11:11" ht="15.6" x14ac:dyDescent="0.3">
      <c r="K306" s="79">
        <v>250</v>
      </c>
    </row>
    <row r="307" spans="11:11" ht="15.6" x14ac:dyDescent="0.3">
      <c r="K307" s="79">
        <v>275</v>
      </c>
    </row>
    <row r="308" spans="11:11" ht="15.6" x14ac:dyDescent="0.3">
      <c r="K308" s="79">
        <v>300</v>
      </c>
    </row>
    <row r="309" spans="11:11" ht="15.6" x14ac:dyDescent="0.3">
      <c r="K309" s="79">
        <v>325</v>
      </c>
    </row>
    <row r="310" spans="11:11" ht="15.6" x14ac:dyDescent="0.3">
      <c r="K310" s="79">
        <v>350</v>
      </c>
    </row>
    <row r="311" spans="11:11" ht="15.6" x14ac:dyDescent="0.3">
      <c r="K311" s="79">
        <v>375</v>
      </c>
    </row>
    <row r="312" spans="11:11" ht="15.6" x14ac:dyDescent="0.3">
      <c r="K312" s="79">
        <v>400</v>
      </c>
    </row>
    <row r="313" spans="11:11" ht="15.6" x14ac:dyDescent="0.3">
      <c r="K313" s="79">
        <v>425</v>
      </c>
    </row>
    <row r="314" spans="11:11" ht="15.6" x14ac:dyDescent="0.3">
      <c r="K314" s="79">
        <v>450</v>
      </c>
    </row>
    <row r="315" spans="11:11" ht="15.6" x14ac:dyDescent="0.3">
      <c r="K315" s="79">
        <v>475</v>
      </c>
    </row>
    <row r="316" spans="11:11" ht="15.6" x14ac:dyDescent="0.3">
      <c r="K316" s="79">
        <v>500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Ephys Chiara</vt:lpstr>
      <vt:lpstr>Miky data</vt:lpstr>
      <vt:lpstr>Comparison</vt:lpstr>
      <vt:lpstr>AP </vt:lpstr>
      <vt:lpstr>Dendr Length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Bottler</dc:creator>
  <cp:lastModifiedBy>Chiara Bottler</cp:lastModifiedBy>
  <dcterms:created xsi:type="dcterms:W3CDTF">2022-11-02T15:30:42Z</dcterms:created>
  <dcterms:modified xsi:type="dcterms:W3CDTF">2023-01-26T19:22:00Z</dcterms:modified>
</cp:coreProperties>
</file>