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ila/Documents/Cheila/PhD/Others/Database/Foraging_sites_eDNA/"/>
    </mc:Choice>
  </mc:AlternateContent>
  <xr:revisionPtr revIDLastSave="0" documentId="13_ncr:1_{17E46814-B31D-AB46-96E6-979305660DE9}" xr6:coauthVersionLast="47" xr6:coauthVersionMax="47" xr10:uidLastSave="{00000000-0000-0000-0000-000000000000}"/>
  <bookViews>
    <workbookView xWindow="0" yWindow="460" windowWidth="28800" windowHeight="14700" activeTab="3" xr2:uid="{64981156-54C6-5645-A372-CC14899C74F3}"/>
  </bookViews>
  <sheets>
    <sheet name="males_2021" sheetId="1" r:id="rId1"/>
    <sheet name="females_2021" sheetId="5" r:id="rId2"/>
    <sheet name="entanglement_nets_males_2021" sheetId="3" r:id="rId3"/>
    <sheet name="Lotek_summary_males_202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F16" i="3"/>
  <c r="F14" i="3"/>
  <c r="J12" i="1"/>
  <c r="J11" i="1"/>
  <c r="F13" i="3"/>
  <c r="F12" i="3"/>
  <c r="J10" i="1"/>
  <c r="J9" i="1"/>
  <c r="F11" i="3"/>
  <c r="F10" i="3"/>
  <c r="F9" i="3"/>
  <c r="F8" i="3"/>
  <c r="J8" i="1"/>
  <c r="J7" i="1"/>
  <c r="F7" i="3"/>
  <c r="J5" i="1"/>
  <c r="J4" i="1"/>
  <c r="F6" i="3"/>
  <c r="F5" i="3"/>
  <c r="J3" i="1"/>
  <c r="F4" i="3"/>
  <c r="F3" i="3"/>
  <c r="J2" i="1"/>
</calcChain>
</file>

<file path=xl/sharedStrings.xml><?xml version="1.0" encoding="utf-8"?>
<sst xmlns="http://schemas.openxmlformats.org/spreadsheetml/2006/main" count="294" uniqueCount="134">
  <si>
    <t>#</t>
  </si>
  <si>
    <t>date</t>
  </si>
  <si>
    <t>left tag</t>
  </si>
  <si>
    <t>right tag</t>
  </si>
  <si>
    <t>PIT tag</t>
  </si>
  <si>
    <t>tracking tag type</t>
  </si>
  <si>
    <t>notes</t>
  </si>
  <si>
    <t>name</t>
  </si>
  <si>
    <t>Matcho</t>
  </si>
  <si>
    <t>PTT</t>
  </si>
  <si>
    <t xml:space="preserve">Lotek-FAST GPS with diving sensor </t>
  </si>
  <si>
    <t>WP</t>
  </si>
  <si>
    <t>lat</t>
  </si>
  <si>
    <t>long</t>
  </si>
  <si>
    <t>MACHO1</t>
  </si>
  <si>
    <t>abnormal growth of skin cells on left front flipper; presence of green and red algae on carapace and flippers</t>
  </si>
  <si>
    <t>depth (m)</t>
  </si>
  <si>
    <t>CCL (cm)</t>
  </si>
  <si>
    <t>CCW (cm)</t>
  </si>
  <si>
    <t>plastron-cloaca (cm)</t>
  </si>
  <si>
    <t>cloaca-tail (cm)</t>
  </si>
  <si>
    <t>plastron-tail (cm)</t>
  </si>
  <si>
    <t>REDE1</t>
  </si>
  <si>
    <t>REDE2</t>
  </si>
  <si>
    <t>REDE3</t>
  </si>
  <si>
    <t>deploy hour</t>
  </si>
  <si>
    <t>recovery hour</t>
  </si>
  <si>
    <t>siege</t>
  </si>
  <si>
    <t>net length (m)</t>
  </si>
  <si>
    <t>net height (m)</t>
  </si>
  <si>
    <t xml:space="preserve">WP entanglement net </t>
  </si>
  <si>
    <t>WP males</t>
  </si>
  <si>
    <t xml:space="preserve">a male escaped; a wedgefish was captured (Rhynchobatus) - photo </t>
  </si>
  <si>
    <t>0,9; 3,3; 1,7; 5,4; 6,2; 1,3</t>
  </si>
  <si>
    <t>mean depth (m)</t>
  </si>
  <si>
    <t>3,6; 3,9; 3,1; 3,4</t>
  </si>
  <si>
    <t>MACHO2</t>
  </si>
  <si>
    <t>Totoki</t>
  </si>
  <si>
    <t>name meaning</t>
  </si>
  <si>
    <t>macho</t>
  </si>
  <si>
    <t xml:space="preserve">no pega </t>
  </si>
  <si>
    <t>3,6; 3,2</t>
  </si>
  <si>
    <t>REDE4</t>
  </si>
  <si>
    <t>REDE5</t>
  </si>
  <si>
    <t>REDE6</t>
  </si>
  <si>
    <t>REDE7</t>
  </si>
  <si>
    <t>REDE8</t>
  </si>
  <si>
    <t>REDE9</t>
  </si>
  <si>
    <t>REDE10</t>
  </si>
  <si>
    <t>REDE11</t>
  </si>
  <si>
    <t>REDE12</t>
  </si>
  <si>
    <t>REDE13</t>
  </si>
  <si>
    <t>4,2; 4,9; 3,8</t>
  </si>
  <si>
    <t>MACHO3; MACHO4</t>
  </si>
  <si>
    <t>Khoka</t>
  </si>
  <si>
    <t>Minté</t>
  </si>
  <si>
    <t>coitada</t>
  </si>
  <si>
    <t xml:space="preserve">de onde vens </t>
  </si>
  <si>
    <t xml:space="preserve">Lotek-FAST GPS </t>
  </si>
  <si>
    <t>capture depth (m)</t>
  </si>
  <si>
    <t>MACHO3</t>
  </si>
  <si>
    <t>MACHO4</t>
  </si>
  <si>
    <t>old bite marks on back flippers</t>
  </si>
  <si>
    <t>bite marks on back flippers</t>
  </si>
  <si>
    <t>recent bite marks on back flippers</t>
  </si>
  <si>
    <t>Makan</t>
  </si>
  <si>
    <t>deixa</t>
  </si>
  <si>
    <t>MACHO5</t>
  </si>
  <si>
    <t>MACHO6</t>
  </si>
  <si>
    <t>MACHO7</t>
  </si>
  <si>
    <t>3,8; 3,7; 4</t>
  </si>
  <si>
    <t>MACHO6; MACHO7</t>
  </si>
  <si>
    <t>two matings seen from the camp base at 7:41</t>
  </si>
  <si>
    <t>one mating seen from the camp base at around 17:30</t>
  </si>
  <si>
    <t>one mating seen from the camp base at 7:50; turtles escaped from the entanglement net</t>
  </si>
  <si>
    <t>Mennei</t>
  </si>
  <si>
    <t>para onde vais</t>
  </si>
  <si>
    <t>Méné</t>
  </si>
  <si>
    <t>como e que estas</t>
  </si>
  <si>
    <t>capture method</t>
  </si>
  <si>
    <t>4,5; 4,3; 4,5</t>
  </si>
  <si>
    <t>entanglement net deployed around a pair of turtles</t>
  </si>
  <si>
    <t>one mating seen from the camp base at around 11:10; a female was captured (no WP) and a male escaped</t>
  </si>
  <si>
    <t>4,6; 4,5; 4,6</t>
  </si>
  <si>
    <t>MACHO8</t>
  </si>
  <si>
    <t>5,7; 5,5; 5,3</t>
  </si>
  <si>
    <t>MACHO9</t>
  </si>
  <si>
    <t>4,2; 4,3</t>
  </si>
  <si>
    <t>Kanókopa</t>
  </si>
  <si>
    <t>praia</t>
  </si>
  <si>
    <t>Kombá</t>
  </si>
  <si>
    <t>tabancas</t>
  </si>
  <si>
    <t>4,6; 5; 5,5</t>
  </si>
  <si>
    <t>MACHO10; MACHO11</t>
  </si>
  <si>
    <t>4,1; 3,6</t>
  </si>
  <si>
    <t>one mating seen from the camp base at around 7:30; pirogue departured at 7:33; entanglement net deployed around a pair of turtles</t>
  </si>
  <si>
    <t>MACHOS10 11</t>
  </si>
  <si>
    <t>Entankê Epálo</t>
  </si>
  <si>
    <t>tartaruga que se aleijou</t>
  </si>
  <si>
    <t>Ótêó Kontankê</t>
  </si>
  <si>
    <t>pai das tartarugas</t>
  </si>
  <si>
    <t>this male had a wound where the tag was deployed that bleed throughout tag deployment and did not stop until turtle release; the tag was deployed over the wound because the person who deployed the tag did not see the wound before tag deployment</t>
  </si>
  <si>
    <t>5,2;5;4,8;5,2</t>
  </si>
  <si>
    <t>REDE14</t>
  </si>
  <si>
    <t>REDE15</t>
  </si>
  <si>
    <t>entanglement net deployed around a pair of turtles; two turtles escaped</t>
  </si>
  <si>
    <t>entanglement net deployed around a pair of turtles; a female was captured (no WP)</t>
  </si>
  <si>
    <t>6,2; 5,8; 5,8</t>
  </si>
  <si>
    <t>male #12 doesn't have WP, it is the same as REDE15 (the entanglement net where the male was captured)</t>
  </si>
  <si>
    <t>Tannásu</t>
  </si>
  <si>
    <t>no kaba</t>
  </si>
  <si>
    <t>fishers had seen a mating in this location</t>
  </si>
  <si>
    <t>no turtles captured</t>
  </si>
  <si>
    <t>model of tracking tag type</t>
  </si>
  <si>
    <t>F6G 276F</t>
  </si>
  <si>
    <t>F6G 376B</t>
  </si>
  <si>
    <t>a female was captured: WP FEMEA1 lat 10,874808998778462 long -15,724438028410077</t>
  </si>
  <si>
    <t>one mating seen from the camp base at around 7:12; pirogue departured at around 7:17; female was captured at 7:36: WP FEMEA2 lat 10,876145996153355 long -15,722841024398804</t>
  </si>
  <si>
    <t>a female was captured at 8:31: WP FEMEA3 lat 10,876497030258179 long -15,724732987582684</t>
  </si>
  <si>
    <t>year</t>
  </si>
  <si>
    <t>first date of transmition</t>
  </si>
  <si>
    <t>last date of transmition</t>
  </si>
  <si>
    <t xml:space="preserve">date leaving Poilão </t>
  </si>
  <si>
    <t>mesh size (cm)</t>
  </si>
  <si>
    <t>5 x 5 + 4 x 4</t>
  </si>
  <si>
    <t>hour</t>
  </si>
  <si>
    <t>beach</t>
  </si>
  <si>
    <t>CAB</t>
  </si>
  <si>
    <t>AE</t>
  </si>
  <si>
    <t>turtle with heavy breathing (making noises while breathing) and missing one scale on top left side of head; this turtle took more than usual to make the chamber and then to deposit the eggs</t>
  </si>
  <si>
    <t>AO</t>
  </si>
  <si>
    <t>satellite tag deployed in a pool</t>
  </si>
  <si>
    <t>turtle sighted nesting again on 24/11/2021 in CAB beach</t>
  </si>
  <si>
    <t>turtle sighted nesting again on 26/11/2021 in CAB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</si>
</sst>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2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Normal 2" xfId="1" xr:uid="{2293B685-7F7B-F048-8334-9718AF4DFF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48E8-3743-6B42-81C9-D8E49F20C4B3}">
  <dimension ref="A1:W13"/>
  <sheetViews>
    <sheetView zoomScaleNormal="100" workbookViewId="0">
      <selection activeCell="T22" sqref="T22"/>
    </sheetView>
  </sheetViews>
  <sheetFormatPr baseColWidth="10" defaultColWidth="10.83203125" defaultRowHeight="16" x14ac:dyDescent="0.2"/>
  <cols>
    <col min="1" max="1" width="3.1640625" style="1" bestFit="1" customWidth="1"/>
    <col min="2" max="2" width="10.83203125" style="1" bestFit="1" customWidth="1"/>
    <col min="3" max="3" width="5.6640625" style="1" bestFit="1" customWidth="1"/>
    <col min="4" max="4" width="13.33203125" style="1" bestFit="1" customWidth="1"/>
    <col min="5" max="5" width="20.83203125" style="1" bestFit="1" customWidth="1"/>
    <col min="6" max="6" width="8.33203125" style="1" bestFit="1" customWidth="1"/>
    <col min="7" max="7" width="9.33203125" style="1" bestFit="1" customWidth="1"/>
    <col min="8" max="8" width="18.1640625" style="1" bestFit="1" customWidth="1"/>
    <col min="9" max="9" width="14" style="1" bestFit="1" customWidth="1"/>
    <col min="10" max="10" width="15.5" style="1" bestFit="1" customWidth="1"/>
    <col min="11" max="11" width="16.33203125" style="2" bestFit="1" customWidth="1"/>
    <col min="12" max="12" width="7.1640625" style="1" bestFit="1" customWidth="1"/>
    <col min="13" max="13" width="8.1640625" style="1" bestFit="1" customWidth="1"/>
    <col min="14" max="14" width="30.5" style="5" bestFit="1" customWidth="1"/>
    <col min="15" max="15" width="23" style="5" bestFit="1" customWidth="1"/>
    <col min="16" max="16" width="7.1640625" style="2" bestFit="1" customWidth="1"/>
    <col min="17" max="17" width="16" style="7" bestFit="1" customWidth="1"/>
    <col min="18" max="18" width="8.6640625" style="14" bestFit="1" customWidth="1"/>
    <col min="19" max="19" width="9.33203125" style="14" bestFit="1" customWidth="1"/>
    <col min="20" max="20" width="13" style="1" bestFit="1" customWidth="1"/>
    <col min="21" max="21" width="19.83203125" style="1" bestFit="1" customWidth="1"/>
    <col min="22" max="22" width="215" style="1" bestFit="1" customWidth="1"/>
    <col min="23" max="23" width="10.83203125" style="1"/>
    <col min="24" max="16384" width="10.83203125" style="5"/>
  </cols>
  <sheetData>
    <row r="1" spans="1:22" x14ac:dyDescent="0.2">
      <c r="A1" s="1" t="s">
        <v>0</v>
      </c>
      <c r="B1" s="1" t="s">
        <v>1</v>
      </c>
      <c r="C1" s="1" t="s">
        <v>125</v>
      </c>
      <c r="D1" s="1" t="s">
        <v>7</v>
      </c>
      <c r="E1" s="1" t="s">
        <v>38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2" t="s">
        <v>4</v>
      </c>
      <c r="L1" s="1" t="s">
        <v>2</v>
      </c>
      <c r="M1" s="1" t="s">
        <v>3</v>
      </c>
      <c r="N1" s="1" t="s">
        <v>5</v>
      </c>
      <c r="O1" s="1" t="s">
        <v>113</v>
      </c>
      <c r="P1" s="1" t="s">
        <v>9</v>
      </c>
      <c r="Q1" s="7" t="s">
        <v>59</v>
      </c>
      <c r="R1" s="14" t="s">
        <v>12</v>
      </c>
      <c r="S1" s="14" t="s">
        <v>13</v>
      </c>
      <c r="T1" s="1" t="s">
        <v>11</v>
      </c>
      <c r="U1" s="1" t="s">
        <v>30</v>
      </c>
      <c r="V1" s="1" t="s">
        <v>6</v>
      </c>
    </row>
    <row r="2" spans="1:22" x14ac:dyDescent="0.2">
      <c r="A2" s="1">
        <v>1</v>
      </c>
      <c r="B2" s="3">
        <v>44381</v>
      </c>
      <c r="C2" s="4">
        <v>0.50902777777777775</v>
      </c>
      <c r="D2" s="1" t="s">
        <v>8</v>
      </c>
      <c r="E2" s="1" t="s">
        <v>39</v>
      </c>
      <c r="F2" s="1">
        <v>89</v>
      </c>
      <c r="G2" s="1">
        <v>82.5</v>
      </c>
      <c r="H2" s="1">
        <v>31.5</v>
      </c>
      <c r="I2" s="1">
        <v>12.3</v>
      </c>
      <c r="J2" s="1">
        <f>H2+I2</f>
        <v>43.8</v>
      </c>
      <c r="K2" s="2">
        <v>977200009423101</v>
      </c>
      <c r="N2" s="5" t="s">
        <v>10</v>
      </c>
      <c r="O2" s="5" t="s">
        <v>115</v>
      </c>
      <c r="P2" s="1">
        <v>213020</v>
      </c>
      <c r="R2" s="15">
        <v>10.869584977626801</v>
      </c>
      <c r="S2" s="15">
        <v>-15.7192190364003</v>
      </c>
      <c r="T2" s="1" t="s">
        <v>14</v>
      </c>
      <c r="U2" s="1" t="s">
        <v>23</v>
      </c>
      <c r="V2" s="1" t="s">
        <v>15</v>
      </c>
    </row>
    <row r="3" spans="1:22" x14ac:dyDescent="0.2">
      <c r="A3" s="1">
        <v>2</v>
      </c>
      <c r="B3" s="3">
        <v>44381</v>
      </c>
      <c r="C3" s="4">
        <v>0.7402777777777777</v>
      </c>
      <c r="D3" s="1" t="s">
        <v>37</v>
      </c>
      <c r="E3" s="1" t="s">
        <v>40</v>
      </c>
      <c r="F3" s="1">
        <v>92.8</v>
      </c>
      <c r="G3" s="1">
        <v>83.4</v>
      </c>
      <c r="H3" s="1">
        <v>31</v>
      </c>
      <c r="I3" s="1">
        <v>12.5</v>
      </c>
      <c r="J3" s="1">
        <f>H3+I3</f>
        <v>43.5</v>
      </c>
      <c r="K3" s="2">
        <v>977200009426564</v>
      </c>
      <c r="N3" s="5" t="s">
        <v>10</v>
      </c>
      <c r="O3" s="5" t="s">
        <v>115</v>
      </c>
      <c r="P3" s="2">
        <v>213021</v>
      </c>
      <c r="R3" s="16">
        <v>10.8743419591337</v>
      </c>
      <c r="S3" s="16">
        <v>-15.725617026910101</v>
      </c>
      <c r="T3" s="1" t="s">
        <v>36</v>
      </c>
      <c r="U3" s="1" t="s">
        <v>24</v>
      </c>
      <c r="V3" s="1" t="s">
        <v>63</v>
      </c>
    </row>
    <row r="4" spans="1:22" x14ac:dyDescent="0.2">
      <c r="A4" s="1">
        <v>3</v>
      </c>
      <c r="B4" s="3">
        <v>44382</v>
      </c>
      <c r="C4" s="4">
        <v>0.38055555555555554</v>
      </c>
      <c r="D4" s="1" t="s">
        <v>54</v>
      </c>
      <c r="E4" s="1" t="s">
        <v>56</v>
      </c>
      <c r="F4" s="1">
        <v>88</v>
      </c>
      <c r="G4" s="1">
        <v>88.5</v>
      </c>
      <c r="H4" s="1">
        <v>34.299999999999997</v>
      </c>
      <c r="I4" s="1">
        <v>12</v>
      </c>
      <c r="J4" s="1">
        <f>H4+I4</f>
        <v>46.3</v>
      </c>
      <c r="K4" s="2">
        <v>977200009431257</v>
      </c>
      <c r="L4" s="1">
        <v>12601</v>
      </c>
      <c r="M4" s="1">
        <v>12602</v>
      </c>
      <c r="N4" s="5" t="s">
        <v>58</v>
      </c>
      <c r="O4" s="5" t="s">
        <v>114</v>
      </c>
      <c r="P4" s="2">
        <v>213043</v>
      </c>
      <c r="Q4" s="7">
        <v>3.5</v>
      </c>
      <c r="R4" s="16">
        <v>10.8748690132051</v>
      </c>
      <c r="S4" s="16">
        <v>-15.724626034498201</v>
      </c>
      <c r="T4" s="1" t="s">
        <v>60</v>
      </c>
      <c r="U4" s="1" t="s">
        <v>43</v>
      </c>
      <c r="V4" s="1" t="s">
        <v>64</v>
      </c>
    </row>
    <row r="5" spans="1:22" x14ac:dyDescent="0.2">
      <c r="A5" s="1">
        <v>4</v>
      </c>
      <c r="B5" s="3">
        <v>44382</v>
      </c>
      <c r="C5" s="4">
        <v>0.3840277777777778</v>
      </c>
      <c r="D5" s="1" t="s">
        <v>55</v>
      </c>
      <c r="E5" s="1" t="s">
        <v>57</v>
      </c>
      <c r="F5" s="1">
        <v>93</v>
      </c>
      <c r="G5" s="1">
        <v>84</v>
      </c>
      <c r="H5" s="1">
        <v>34</v>
      </c>
      <c r="I5" s="1">
        <v>11</v>
      </c>
      <c r="J5" s="1">
        <f>H5+I5</f>
        <v>45</v>
      </c>
      <c r="K5" s="2">
        <v>977200009431159</v>
      </c>
      <c r="L5" s="1">
        <v>12603</v>
      </c>
      <c r="M5" s="1">
        <v>12604</v>
      </c>
      <c r="N5" s="5" t="s">
        <v>58</v>
      </c>
      <c r="O5" s="5" t="s">
        <v>114</v>
      </c>
      <c r="P5" s="2">
        <v>213041</v>
      </c>
      <c r="Q5" s="7">
        <v>3.5</v>
      </c>
      <c r="R5" s="16">
        <v>10.8746899757534</v>
      </c>
      <c r="S5" s="16">
        <v>-15.723543008789401</v>
      </c>
      <c r="T5" s="1" t="s">
        <v>61</v>
      </c>
      <c r="U5" s="1" t="s">
        <v>43</v>
      </c>
      <c r="V5" s="1" t="s">
        <v>62</v>
      </c>
    </row>
    <row r="6" spans="1:22" x14ac:dyDescent="0.2">
      <c r="A6" s="1">
        <v>5</v>
      </c>
      <c r="B6" s="3">
        <v>44383</v>
      </c>
      <c r="C6" s="4">
        <v>0.33263888888888887</v>
      </c>
      <c r="D6" s="1" t="s">
        <v>65</v>
      </c>
      <c r="E6" s="1" t="s">
        <v>66</v>
      </c>
      <c r="F6" s="1">
        <v>95</v>
      </c>
      <c r="G6" s="1">
        <v>85</v>
      </c>
      <c r="H6" s="1">
        <v>36.5</v>
      </c>
      <c r="I6" s="1">
        <v>12.5</v>
      </c>
      <c r="J6" s="1">
        <v>49</v>
      </c>
      <c r="K6" s="2">
        <v>977200009428283</v>
      </c>
      <c r="L6" s="1">
        <v>12609</v>
      </c>
      <c r="M6" s="1">
        <v>12610</v>
      </c>
      <c r="N6" s="5" t="s">
        <v>58</v>
      </c>
      <c r="O6" s="5" t="s">
        <v>114</v>
      </c>
      <c r="P6" s="2">
        <v>213040</v>
      </c>
      <c r="R6" s="16">
        <v>10.874691987410101</v>
      </c>
      <c r="S6" s="16">
        <v>-15.7223889883607</v>
      </c>
      <c r="T6" s="1" t="s">
        <v>67</v>
      </c>
      <c r="U6" s="1" t="s">
        <v>44</v>
      </c>
    </row>
    <row r="7" spans="1:22" x14ac:dyDescent="0.2">
      <c r="A7" s="1">
        <v>6</v>
      </c>
      <c r="B7" s="3">
        <v>44383</v>
      </c>
      <c r="C7" s="4">
        <v>0.34166666666666662</v>
      </c>
      <c r="D7" s="1" t="s">
        <v>75</v>
      </c>
      <c r="E7" s="1" t="s">
        <v>76</v>
      </c>
      <c r="F7" s="1">
        <v>93.2</v>
      </c>
      <c r="G7" s="1">
        <v>85.4</v>
      </c>
      <c r="H7" s="1">
        <v>34</v>
      </c>
      <c r="I7" s="1">
        <v>12</v>
      </c>
      <c r="J7" s="1">
        <f t="shared" ref="J7:J13" si="0">H7+I7</f>
        <v>46</v>
      </c>
      <c r="K7" s="2">
        <v>977200009427574</v>
      </c>
      <c r="L7" s="1">
        <v>12605</v>
      </c>
      <c r="N7" s="5" t="s">
        <v>58</v>
      </c>
      <c r="O7" s="5" t="s">
        <v>114</v>
      </c>
      <c r="P7" s="2">
        <v>213042</v>
      </c>
      <c r="R7" s="16">
        <v>10.8764599822461</v>
      </c>
      <c r="S7" s="16">
        <v>-15.7229779846966</v>
      </c>
      <c r="T7" s="1" t="s">
        <v>68</v>
      </c>
      <c r="U7" s="1" t="s">
        <v>45</v>
      </c>
      <c r="V7" s="1" t="s">
        <v>64</v>
      </c>
    </row>
    <row r="8" spans="1:22" x14ac:dyDescent="0.2">
      <c r="A8" s="1">
        <v>7</v>
      </c>
      <c r="B8" s="3">
        <v>44383</v>
      </c>
      <c r="C8" s="4">
        <v>0.34722222222222227</v>
      </c>
      <c r="D8" s="1" t="s">
        <v>77</v>
      </c>
      <c r="E8" s="1" t="s">
        <v>78</v>
      </c>
      <c r="F8" s="1">
        <v>83</v>
      </c>
      <c r="G8" s="1">
        <v>80</v>
      </c>
      <c r="H8" s="1">
        <v>30</v>
      </c>
      <c r="I8" s="1">
        <v>12</v>
      </c>
      <c r="J8" s="1">
        <f t="shared" si="0"/>
        <v>42</v>
      </c>
      <c r="K8" s="2">
        <v>977200009425365</v>
      </c>
      <c r="L8" s="1">
        <v>12607</v>
      </c>
      <c r="M8" s="1">
        <v>12608</v>
      </c>
      <c r="N8" s="5" t="s">
        <v>58</v>
      </c>
      <c r="O8" s="5" t="s">
        <v>114</v>
      </c>
      <c r="P8" s="2">
        <v>213044</v>
      </c>
      <c r="Q8" s="7">
        <v>5</v>
      </c>
      <c r="R8" s="16">
        <v>10.876526031643101</v>
      </c>
      <c r="S8" s="16">
        <v>-15.7235030271112</v>
      </c>
      <c r="T8" s="1" t="s">
        <v>69</v>
      </c>
      <c r="U8" s="1" t="s">
        <v>45</v>
      </c>
    </row>
    <row r="9" spans="1:22" x14ac:dyDescent="0.2">
      <c r="A9" s="1">
        <v>8</v>
      </c>
      <c r="B9" s="3">
        <v>44384</v>
      </c>
      <c r="C9" s="4">
        <v>0.31458333333333333</v>
      </c>
      <c r="D9" s="1" t="s">
        <v>88</v>
      </c>
      <c r="E9" s="1" t="s">
        <v>89</v>
      </c>
      <c r="F9" s="1">
        <v>92.5</v>
      </c>
      <c r="G9" s="1">
        <v>81.599999999999994</v>
      </c>
      <c r="H9" s="1">
        <v>37.4</v>
      </c>
      <c r="I9" s="1">
        <v>17</v>
      </c>
      <c r="J9" s="1">
        <f t="shared" si="0"/>
        <v>54.4</v>
      </c>
      <c r="K9" s="2">
        <v>977200009424167</v>
      </c>
      <c r="L9" s="1">
        <v>12613</v>
      </c>
      <c r="M9" s="1">
        <v>12614</v>
      </c>
      <c r="N9" s="5" t="s">
        <v>58</v>
      </c>
      <c r="O9" s="5" t="s">
        <v>114</v>
      </c>
      <c r="P9" s="2">
        <v>213037</v>
      </c>
      <c r="R9" s="16">
        <v>10.875909039750599</v>
      </c>
      <c r="S9" s="16">
        <v>-15.7231290265917</v>
      </c>
      <c r="T9" s="1" t="s">
        <v>84</v>
      </c>
      <c r="U9" s="1" t="s">
        <v>46</v>
      </c>
    </row>
    <row r="10" spans="1:22" x14ac:dyDescent="0.2">
      <c r="A10" s="1">
        <v>9</v>
      </c>
      <c r="B10" s="3">
        <v>44384</v>
      </c>
      <c r="C10" s="4">
        <v>0.3354166666666667</v>
      </c>
      <c r="D10" s="1" t="s">
        <v>90</v>
      </c>
      <c r="E10" s="1" t="s">
        <v>91</v>
      </c>
      <c r="F10" s="1">
        <v>100</v>
      </c>
      <c r="G10" s="1">
        <v>89</v>
      </c>
      <c r="H10" s="1">
        <v>35.299999999999997</v>
      </c>
      <c r="I10" s="1">
        <v>12.5</v>
      </c>
      <c r="J10" s="1">
        <f t="shared" si="0"/>
        <v>47.8</v>
      </c>
      <c r="K10" s="2">
        <v>977200009431011</v>
      </c>
      <c r="L10" s="1">
        <v>12611</v>
      </c>
      <c r="M10" s="1">
        <v>12612</v>
      </c>
      <c r="N10" s="5" t="s">
        <v>58</v>
      </c>
      <c r="O10" s="5" t="s">
        <v>114</v>
      </c>
      <c r="P10" s="2">
        <v>213038</v>
      </c>
      <c r="Q10" s="7">
        <v>5.2</v>
      </c>
      <c r="R10" s="16">
        <v>10.876662991940901</v>
      </c>
      <c r="S10" s="16">
        <v>-15.724259996786699</v>
      </c>
      <c r="T10" s="1" t="s">
        <v>86</v>
      </c>
      <c r="U10" s="1" t="s">
        <v>47</v>
      </c>
    </row>
    <row r="11" spans="1:22" x14ac:dyDescent="0.2">
      <c r="A11" s="1">
        <v>10</v>
      </c>
      <c r="B11" s="3">
        <v>44385</v>
      </c>
      <c r="C11" s="4">
        <v>0.33680555555555558</v>
      </c>
      <c r="D11" s="1" t="s">
        <v>97</v>
      </c>
      <c r="E11" s="1" t="s">
        <v>98</v>
      </c>
      <c r="F11" s="1">
        <v>97</v>
      </c>
      <c r="G11" s="1">
        <v>89.9</v>
      </c>
      <c r="H11" s="1">
        <v>33.5</v>
      </c>
      <c r="I11" s="1">
        <v>13</v>
      </c>
      <c r="J11" s="1">
        <f t="shared" si="0"/>
        <v>46.5</v>
      </c>
      <c r="K11" s="2">
        <v>977200009426626</v>
      </c>
      <c r="M11" s="1">
        <v>12615</v>
      </c>
      <c r="N11" s="5" t="s">
        <v>58</v>
      </c>
      <c r="O11" s="5" t="s">
        <v>114</v>
      </c>
      <c r="P11" s="2">
        <v>213039</v>
      </c>
      <c r="R11" s="16">
        <v>10.8764749858528</v>
      </c>
      <c r="S11" s="16">
        <v>-15.724377008154899</v>
      </c>
      <c r="T11" s="1" t="s">
        <v>96</v>
      </c>
      <c r="U11" s="1" t="s">
        <v>49</v>
      </c>
      <c r="V11" s="1" t="s">
        <v>101</v>
      </c>
    </row>
    <row r="12" spans="1:22" x14ac:dyDescent="0.2">
      <c r="A12" s="1">
        <v>11</v>
      </c>
      <c r="B12" s="3">
        <v>44385</v>
      </c>
      <c r="C12" s="4">
        <v>0.33680555555555558</v>
      </c>
      <c r="D12" s="1" t="s">
        <v>99</v>
      </c>
      <c r="E12" s="1" t="s">
        <v>100</v>
      </c>
      <c r="F12" s="1">
        <v>106.3</v>
      </c>
      <c r="G12" s="1">
        <v>99</v>
      </c>
      <c r="H12" s="1">
        <v>34.5</v>
      </c>
      <c r="I12" s="1">
        <v>15.5</v>
      </c>
      <c r="J12" s="1">
        <f t="shared" si="0"/>
        <v>50</v>
      </c>
      <c r="K12" s="2">
        <v>977200009431294</v>
      </c>
      <c r="L12" s="1">
        <v>12616</v>
      </c>
      <c r="N12" s="5" t="s">
        <v>58</v>
      </c>
      <c r="O12" s="5" t="s">
        <v>114</v>
      </c>
      <c r="P12" s="2">
        <v>213045</v>
      </c>
      <c r="R12" s="16">
        <v>10.8764749858528</v>
      </c>
      <c r="S12" s="16">
        <v>-15.724377008154899</v>
      </c>
      <c r="T12" s="1" t="s">
        <v>96</v>
      </c>
      <c r="U12" s="1" t="s">
        <v>49</v>
      </c>
    </row>
    <row r="13" spans="1:22" x14ac:dyDescent="0.2">
      <c r="A13" s="1">
        <v>12</v>
      </c>
      <c r="B13" s="3">
        <v>44386</v>
      </c>
      <c r="C13" s="4">
        <v>0.3666666666666667</v>
      </c>
      <c r="D13" s="1" t="s">
        <v>109</v>
      </c>
      <c r="E13" s="1" t="s">
        <v>110</v>
      </c>
      <c r="F13" s="1">
        <v>92.6</v>
      </c>
      <c r="G13" s="1">
        <v>82.6</v>
      </c>
      <c r="H13" s="1">
        <v>31.5</v>
      </c>
      <c r="I13" s="1">
        <v>13.3</v>
      </c>
      <c r="J13" s="1">
        <f t="shared" si="0"/>
        <v>44.8</v>
      </c>
      <c r="K13" s="2">
        <v>977200009431740</v>
      </c>
      <c r="L13" s="1">
        <v>12619</v>
      </c>
      <c r="M13" s="1">
        <v>12651</v>
      </c>
      <c r="N13" s="5" t="s">
        <v>58</v>
      </c>
      <c r="O13" s="5" t="s">
        <v>114</v>
      </c>
      <c r="P13" s="2">
        <v>213046</v>
      </c>
      <c r="R13" s="16">
        <v>10.8768899738788</v>
      </c>
      <c r="S13" s="16">
        <v>-15.7225769944489</v>
      </c>
      <c r="T13" s="1" t="s">
        <v>104</v>
      </c>
      <c r="U13" s="1" t="s">
        <v>104</v>
      </c>
      <c r="V13" s="5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9027-D6B3-44E1-B6A4-479061FF5BE2}">
  <dimension ref="A1:Q14"/>
  <sheetViews>
    <sheetView zoomScaleNormal="100" workbookViewId="0">
      <selection activeCell="A4" sqref="A4:XFD4"/>
    </sheetView>
  </sheetViews>
  <sheetFormatPr baseColWidth="10" defaultColWidth="10.83203125" defaultRowHeight="16" x14ac:dyDescent="0.2"/>
  <cols>
    <col min="1" max="1" width="2.83203125" style="1" bestFit="1" customWidth="1"/>
    <col min="2" max="2" width="10.83203125" style="1" bestFit="1" customWidth="1"/>
    <col min="3" max="3" width="5.6640625" style="1" bestFit="1" customWidth="1"/>
    <col min="4" max="4" width="6" style="1" bestFit="1" customWidth="1"/>
    <col min="5" max="5" width="8.33203125" style="1" bestFit="1" customWidth="1"/>
    <col min="6" max="6" width="9.33203125" style="1" bestFit="1" customWidth="1"/>
    <col min="7" max="7" width="6.83203125" style="2" bestFit="1" customWidth="1"/>
    <col min="8" max="8" width="7.1640625" style="1" bestFit="1" customWidth="1"/>
    <col min="9" max="9" width="8.1640625" style="1" bestFit="1" customWidth="1"/>
    <col min="10" max="10" width="30.5" style="5" bestFit="1" customWidth="1"/>
    <col min="11" max="11" width="23" style="5" bestFit="1" customWidth="1"/>
    <col min="12" max="12" width="7.1640625" style="2" bestFit="1" customWidth="1"/>
    <col min="13" max="13" width="8.6640625" style="14" bestFit="1" customWidth="1"/>
    <col min="14" max="14" width="9.33203125" style="14" bestFit="1" customWidth="1"/>
    <col min="15" max="15" width="4.1640625" style="1" bestFit="1" customWidth="1"/>
    <col min="16" max="16" width="162" style="1" bestFit="1" customWidth="1"/>
    <col min="17" max="17" width="10.83203125" style="1"/>
    <col min="18" max="16384" width="10.83203125" style="5"/>
  </cols>
  <sheetData>
    <row r="1" spans="1:16" x14ac:dyDescent="0.2">
      <c r="A1" s="1" t="s">
        <v>0</v>
      </c>
      <c r="B1" s="1" t="s">
        <v>1</v>
      </c>
      <c r="C1" s="1" t="s">
        <v>125</v>
      </c>
      <c r="D1" s="1" t="s">
        <v>126</v>
      </c>
      <c r="E1" s="1" t="s">
        <v>17</v>
      </c>
      <c r="F1" s="1" t="s">
        <v>18</v>
      </c>
      <c r="G1" s="2" t="s">
        <v>4</v>
      </c>
      <c r="H1" s="1" t="s">
        <v>2</v>
      </c>
      <c r="I1" s="1" t="s">
        <v>3</v>
      </c>
      <c r="J1" s="1" t="s">
        <v>5</v>
      </c>
      <c r="K1" s="1" t="s">
        <v>113</v>
      </c>
      <c r="L1" s="1" t="s">
        <v>9</v>
      </c>
      <c r="M1" s="14" t="s">
        <v>12</v>
      </c>
      <c r="N1" s="14" t="s">
        <v>13</v>
      </c>
      <c r="O1" s="1" t="s">
        <v>11</v>
      </c>
      <c r="P1" s="1" t="s">
        <v>6</v>
      </c>
    </row>
    <row r="2" spans="1:16" x14ac:dyDescent="0.2">
      <c r="A2" s="1">
        <v>1</v>
      </c>
      <c r="B2" s="3">
        <v>44514</v>
      </c>
      <c r="C2" s="4">
        <v>0.83680555555555547</v>
      </c>
      <c r="D2" s="1" t="s">
        <v>127</v>
      </c>
      <c r="E2" s="1">
        <v>103</v>
      </c>
      <c r="F2" s="1">
        <v>94</v>
      </c>
      <c r="H2" s="1">
        <v>13101</v>
      </c>
      <c r="I2" s="1">
        <v>13102</v>
      </c>
      <c r="J2" s="5" t="s">
        <v>10</v>
      </c>
      <c r="K2" s="5" t="s">
        <v>115</v>
      </c>
      <c r="L2" s="1">
        <v>224389</v>
      </c>
      <c r="M2" s="17">
        <v>10.8738699741661</v>
      </c>
      <c r="N2" s="17">
        <v>-15.721169002354101</v>
      </c>
      <c r="O2" s="1">
        <v>658</v>
      </c>
      <c r="P2" s="1" t="s">
        <v>132</v>
      </c>
    </row>
    <row r="3" spans="1:16" x14ac:dyDescent="0.2">
      <c r="A3" s="1">
        <v>2</v>
      </c>
      <c r="B3" s="3">
        <v>44514</v>
      </c>
      <c r="C3" s="4">
        <v>0.91180555555555554</v>
      </c>
      <c r="D3" s="1" t="s">
        <v>127</v>
      </c>
      <c r="E3" s="1">
        <v>102</v>
      </c>
      <c r="F3" s="1">
        <v>99.5</v>
      </c>
      <c r="H3" s="1">
        <v>13103</v>
      </c>
      <c r="I3" s="1">
        <v>13104</v>
      </c>
      <c r="J3" s="5" t="s">
        <v>10</v>
      </c>
      <c r="K3" s="5" t="s">
        <v>115</v>
      </c>
      <c r="L3" s="2">
        <v>224390</v>
      </c>
      <c r="M3" s="17">
        <v>10.874082958325699</v>
      </c>
      <c r="N3" s="17">
        <v>-15.7211389951407</v>
      </c>
      <c r="O3" s="1">
        <v>659</v>
      </c>
    </row>
    <row r="4" spans="1:16" x14ac:dyDescent="0.2">
      <c r="A4" s="1">
        <v>3</v>
      </c>
      <c r="B4" s="3">
        <v>44515</v>
      </c>
      <c r="C4" s="4">
        <v>0.85416666666666663</v>
      </c>
      <c r="D4" s="1" t="s">
        <v>127</v>
      </c>
      <c r="E4" s="1">
        <v>106.4</v>
      </c>
      <c r="F4" s="1">
        <v>96</v>
      </c>
      <c r="H4" s="1">
        <v>13105</v>
      </c>
      <c r="I4" s="1">
        <v>13106</v>
      </c>
      <c r="J4" s="5" t="s">
        <v>10</v>
      </c>
      <c r="K4" s="5" t="s">
        <v>115</v>
      </c>
      <c r="L4" s="2">
        <v>224391</v>
      </c>
      <c r="M4" s="17">
        <v>10.8730740286409</v>
      </c>
      <c r="N4" s="17">
        <v>-15.7212580181658</v>
      </c>
      <c r="O4" s="1">
        <v>660</v>
      </c>
      <c r="P4" s="1" t="s">
        <v>133</v>
      </c>
    </row>
    <row r="5" spans="1:16" x14ac:dyDescent="0.2">
      <c r="A5" s="1">
        <v>4</v>
      </c>
      <c r="B5" s="3">
        <v>44515</v>
      </c>
      <c r="C5" s="4">
        <v>0.87638888888888899</v>
      </c>
      <c r="D5" s="1" t="s">
        <v>127</v>
      </c>
      <c r="E5" s="1">
        <v>100</v>
      </c>
      <c r="F5" s="1">
        <v>98</v>
      </c>
      <c r="H5" s="1">
        <v>13109</v>
      </c>
      <c r="I5" s="1">
        <v>13110</v>
      </c>
      <c r="J5" s="5" t="s">
        <v>10</v>
      </c>
      <c r="K5" s="5" t="s">
        <v>115</v>
      </c>
      <c r="L5" s="10">
        <v>224392</v>
      </c>
      <c r="M5" s="17">
        <v>10.8731010183691</v>
      </c>
      <c r="N5" s="17">
        <v>-15.721250977367101</v>
      </c>
      <c r="O5" s="1">
        <v>662</v>
      </c>
    </row>
    <row r="6" spans="1:16" x14ac:dyDescent="0.2">
      <c r="A6" s="1">
        <v>5</v>
      </c>
      <c r="B6" s="3">
        <v>44515</v>
      </c>
      <c r="C6" s="12">
        <v>0.85277777777777775</v>
      </c>
      <c r="D6" s="1" t="s">
        <v>127</v>
      </c>
      <c r="E6" s="1">
        <v>98.4</v>
      </c>
      <c r="F6" s="1">
        <v>93.5</v>
      </c>
      <c r="H6" s="1">
        <v>13107</v>
      </c>
      <c r="I6" s="1">
        <v>13108</v>
      </c>
      <c r="J6" s="5" t="s">
        <v>10</v>
      </c>
      <c r="K6" s="5" t="s">
        <v>115</v>
      </c>
      <c r="L6" s="10">
        <v>224393</v>
      </c>
      <c r="M6" s="17">
        <v>10.873119039461001</v>
      </c>
      <c r="N6" s="17">
        <v>-15.721262041479299</v>
      </c>
      <c r="O6" s="1">
        <v>661</v>
      </c>
      <c r="P6" s="13"/>
    </row>
    <row r="7" spans="1:16" x14ac:dyDescent="0.2">
      <c r="A7" s="1">
        <v>6</v>
      </c>
      <c r="B7" s="3">
        <v>44515</v>
      </c>
      <c r="C7" s="4">
        <v>0.89513888888888893</v>
      </c>
      <c r="D7" s="1" t="s">
        <v>127</v>
      </c>
      <c r="E7" s="1">
        <v>89.3</v>
      </c>
      <c r="F7" s="1">
        <v>82.6</v>
      </c>
      <c r="H7" s="1">
        <v>13111</v>
      </c>
      <c r="I7" s="1">
        <v>13112</v>
      </c>
      <c r="J7" s="5" t="s">
        <v>10</v>
      </c>
      <c r="K7" s="5" t="s">
        <v>115</v>
      </c>
      <c r="L7" s="10">
        <v>224394</v>
      </c>
      <c r="M7" s="17">
        <v>10.8738719858229</v>
      </c>
      <c r="N7" s="17">
        <v>-15.721267992630599</v>
      </c>
      <c r="O7" s="1">
        <v>663</v>
      </c>
    </row>
    <row r="8" spans="1:16" x14ac:dyDescent="0.2">
      <c r="A8" s="1">
        <v>7</v>
      </c>
      <c r="B8" s="3">
        <v>44517</v>
      </c>
      <c r="C8" s="4">
        <v>0.87013888888888891</v>
      </c>
      <c r="D8" s="1" t="s">
        <v>127</v>
      </c>
      <c r="E8" s="1">
        <v>105</v>
      </c>
      <c r="F8" s="1">
        <v>91</v>
      </c>
      <c r="H8" s="1">
        <v>13113</v>
      </c>
      <c r="I8" s="1">
        <v>13114</v>
      </c>
      <c r="J8" s="5" t="s">
        <v>10</v>
      </c>
      <c r="K8" s="5" t="s">
        <v>115</v>
      </c>
      <c r="L8" s="2">
        <v>224395</v>
      </c>
      <c r="M8" s="17">
        <v>10.8735750149935</v>
      </c>
      <c r="N8" s="17">
        <v>-15.7212590239942</v>
      </c>
      <c r="O8" s="1">
        <v>664</v>
      </c>
    </row>
    <row r="9" spans="1:16" x14ac:dyDescent="0.2">
      <c r="A9" s="1">
        <v>8</v>
      </c>
      <c r="B9" s="3">
        <v>44518</v>
      </c>
      <c r="C9" s="4">
        <v>0.86388888888888893</v>
      </c>
      <c r="D9" s="1" t="s">
        <v>127</v>
      </c>
      <c r="E9" s="1">
        <v>98.5</v>
      </c>
      <c r="F9" s="1">
        <v>86.5</v>
      </c>
      <c r="H9" s="1">
        <v>13115</v>
      </c>
      <c r="I9" s="1">
        <v>13116</v>
      </c>
      <c r="J9" s="5" t="s">
        <v>10</v>
      </c>
      <c r="K9" s="5" t="s">
        <v>115</v>
      </c>
      <c r="L9" s="2">
        <v>224396</v>
      </c>
      <c r="M9" s="17">
        <v>10.873458003625201</v>
      </c>
      <c r="N9" s="17">
        <v>-15.7211919687688</v>
      </c>
      <c r="O9" s="1">
        <v>666</v>
      </c>
    </row>
    <row r="10" spans="1:16" x14ac:dyDescent="0.2">
      <c r="A10" s="1">
        <v>9</v>
      </c>
      <c r="B10" s="3">
        <v>44519</v>
      </c>
      <c r="C10" s="4">
        <v>0.90347222222222223</v>
      </c>
      <c r="D10" s="1" t="s">
        <v>127</v>
      </c>
      <c r="E10" s="1">
        <v>99.6</v>
      </c>
      <c r="F10" s="1">
        <v>91.8</v>
      </c>
      <c r="H10" s="1">
        <v>13118</v>
      </c>
      <c r="I10" s="1">
        <v>13119</v>
      </c>
      <c r="J10" s="5" t="s">
        <v>10</v>
      </c>
      <c r="K10" s="5" t="s">
        <v>115</v>
      </c>
      <c r="L10" s="10">
        <v>224397</v>
      </c>
      <c r="M10" s="17">
        <v>10.8731440175324</v>
      </c>
      <c r="N10" s="17">
        <v>-15.721262041479299</v>
      </c>
      <c r="O10" s="1">
        <v>667</v>
      </c>
    </row>
    <row r="11" spans="1:16" x14ac:dyDescent="0.2">
      <c r="A11" s="1">
        <v>10</v>
      </c>
      <c r="B11" s="3">
        <v>44520</v>
      </c>
      <c r="C11" s="4">
        <v>0.9</v>
      </c>
      <c r="D11" s="1" t="s">
        <v>128</v>
      </c>
      <c r="E11" s="1">
        <v>97.5</v>
      </c>
      <c r="F11" s="1">
        <v>93</v>
      </c>
      <c r="H11" s="1">
        <v>13120</v>
      </c>
      <c r="I11" s="1">
        <v>13121</v>
      </c>
      <c r="J11" s="5" t="s">
        <v>10</v>
      </c>
      <c r="K11" s="5" t="s">
        <v>115</v>
      </c>
      <c r="L11" s="10">
        <v>224398</v>
      </c>
      <c r="M11" s="17">
        <v>10.8731359709054</v>
      </c>
      <c r="N11" s="17">
        <v>-15.722378008067601</v>
      </c>
      <c r="O11" s="1">
        <v>670</v>
      </c>
    </row>
    <row r="12" spans="1:16" x14ac:dyDescent="0.2">
      <c r="A12" s="1">
        <v>11</v>
      </c>
      <c r="B12" s="3">
        <v>44521</v>
      </c>
      <c r="C12" s="4">
        <v>0.91388888888888886</v>
      </c>
      <c r="D12" s="1" t="s">
        <v>127</v>
      </c>
      <c r="E12" s="1">
        <v>98</v>
      </c>
      <c r="F12" s="1">
        <v>91</v>
      </c>
      <c r="H12" s="1">
        <v>13122</v>
      </c>
      <c r="I12" s="1">
        <v>13123</v>
      </c>
      <c r="J12" s="5" t="s">
        <v>10</v>
      </c>
      <c r="K12" s="5" t="s">
        <v>115</v>
      </c>
      <c r="L12" s="10">
        <v>224399</v>
      </c>
      <c r="M12" s="17">
        <v>10.873697977513</v>
      </c>
      <c r="N12" s="17">
        <v>-15.7212870195508</v>
      </c>
      <c r="O12" s="1">
        <v>671</v>
      </c>
    </row>
    <row r="13" spans="1:16" x14ac:dyDescent="0.2">
      <c r="A13" s="1">
        <v>12</v>
      </c>
      <c r="B13" s="3">
        <v>44521</v>
      </c>
      <c r="C13" s="4">
        <v>0.94305555555555554</v>
      </c>
      <c r="D13" s="1" t="s">
        <v>128</v>
      </c>
      <c r="E13" s="1">
        <v>102.6</v>
      </c>
      <c r="F13" s="1">
        <v>92.5</v>
      </c>
      <c r="H13" s="1">
        <v>113124</v>
      </c>
      <c r="I13" s="1">
        <v>13125</v>
      </c>
      <c r="J13" s="5" t="s">
        <v>10</v>
      </c>
      <c r="K13" s="5" t="s">
        <v>115</v>
      </c>
      <c r="L13" s="2">
        <v>224400</v>
      </c>
      <c r="M13" s="17">
        <v>10.8738289866596</v>
      </c>
      <c r="N13" s="17">
        <v>-15.7214789651334</v>
      </c>
      <c r="O13" s="1">
        <v>672</v>
      </c>
      <c r="P13" s="1" t="s">
        <v>129</v>
      </c>
    </row>
    <row r="14" spans="1:16" x14ac:dyDescent="0.2">
      <c r="A14" s="1">
        <v>13</v>
      </c>
      <c r="B14" s="3">
        <v>44523</v>
      </c>
      <c r="C14" s="4">
        <v>0.35347222222222219</v>
      </c>
      <c r="D14" s="1" t="s">
        <v>130</v>
      </c>
      <c r="E14" s="1">
        <v>100.3</v>
      </c>
      <c r="F14" s="1">
        <v>92.4</v>
      </c>
      <c r="H14" s="1">
        <v>13126</v>
      </c>
      <c r="I14" s="1">
        <v>13127</v>
      </c>
      <c r="J14" s="5" t="s">
        <v>10</v>
      </c>
      <c r="K14" s="5" t="s">
        <v>115</v>
      </c>
      <c r="L14" s="2">
        <v>224401</v>
      </c>
      <c r="M14" s="17">
        <v>10.871876003220599</v>
      </c>
      <c r="N14" s="17">
        <v>-15.7270029745996</v>
      </c>
      <c r="O14" s="1">
        <v>673</v>
      </c>
      <c r="P14" s="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DB80-C0B4-184E-87D1-B3FE186B623A}">
  <dimension ref="A1:V25"/>
  <sheetViews>
    <sheetView zoomScaleNormal="100" workbookViewId="0">
      <selection activeCell="N14" sqref="N14"/>
    </sheetView>
  </sheetViews>
  <sheetFormatPr baseColWidth="10" defaultColWidth="10.83203125" defaultRowHeight="16" x14ac:dyDescent="0.2"/>
  <cols>
    <col min="1" max="1" width="3.5" style="5" bestFit="1" customWidth="1"/>
    <col min="2" max="2" width="10.83203125" style="5" bestFit="1" customWidth="1"/>
    <col min="3" max="3" width="10.6640625" style="5" bestFit="1" customWidth="1"/>
    <col min="4" max="4" width="12.6640625" style="5" bestFit="1" customWidth="1"/>
    <col min="5" max="5" width="21.5" style="5" bestFit="1" customWidth="1"/>
    <col min="6" max="6" width="14.5" style="8" bestFit="1" customWidth="1"/>
    <col min="7" max="7" width="14.1640625" style="5" bestFit="1" customWidth="1"/>
    <col min="8" max="9" width="13" style="5" bestFit="1" customWidth="1"/>
    <col min="10" max="10" width="13.6640625" style="5" bestFit="1" customWidth="1"/>
    <col min="11" max="11" width="8.6640625" style="16" bestFit="1" customWidth="1"/>
    <col min="12" max="12" width="9.33203125" style="16" bestFit="1" customWidth="1"/>
    <col min="13" max="13" width="7.6640625" style="5" bestFit="1" customWidth="1"/>
    <col min="14" max="14" width="19.1640625" style="5" customWidth="1"/>
    <col min="15" max="15" width="156.83203125" style="5" bestFit="1" customWidth="1"/>
    <col min="16" max="16384" width="10.83203125" style="5"/>
  </cols>
  <sheetData>
    <row r="1" spans="1:22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16</v>
      </c>
      <c r="F1" s="7" t="s">
        <v>34</v>
      </c>
      <c r="G1" s="1" t="s">
        <v>79</v>
      </c>
      <c r="H1" s="1" t="s">
        <v>28</v>
      </c>
      <c r="I1" s="1" t="s">
        <v>29</v>
      </c>
      <c r="J1" s="1" t="s">
        <v>123</v>
      </c>
      <c r="K1" s="14" t="s">
        <v>12</v>
      </c>
      <c r="L1" s="14" t="s">
        <v>13</v>
      </c>
      <c r="M1" s="1" t="s">
        <v>11</v>
      </c>
      <c r="N1" s="1" t="s">
        <v>31</v>
      </c>
      <c r="O1" s="1" t="s">
        <v>6</v>
      </c>
      <c r="P1" s="1"/>
      <c r="Q1" s="1"/>
      <c r="U1" s="1"/>
      <c r="V1" s="1"/>
    </row>
    <row r="2" spans="1:22" x14ac:dyDescent="0.2">
      <c r="A2" s="1">
        <v>1</v>
      </c>
      <c r="B2" s="3">
        <v>44381</v>
      </c>
      <c r="C2" s="4">
        <v>0.47013888888888888</v>
      </c>
      <c r="D2" s="4">
        <v>0.48125000000000001</v>
      </c>
      <c r="E2" s="1">
        <v>6.5</v>
      </c>
      <c r="F2" s="7">
        <v>6.5</v>
      </c>
      <c r="G2" s="1" t="s">
        <v>27</v>
      </c>
      <c r="H2" s="1">
        <v>300</v>
      </c>
      <c r="I2" s="1">
        <v>5</v>
      </c>
      <c r="J2" s="1" t="s">
        <v>124</v>
      </c>
      <c r="K2" s="16">
        <v>10.869063958525601</v>
      </c>
      <c r="L2" s="16">
        <v>-15.7154200226068</v>
      </c>
      <c r="M2" s="1" t="s">
        <v>22</v>
      </c>
      <c r="N2" s="1"/>
      <c r="O2" s="1" t="s">
        <v>82</v>
      </c>
      <c r="Q2" s="1"/>
      <c r="U2" s="1"/>
      <c r="V2" s="1"/>
    </row>
    <row r="3" spans="1:22" x14ac:dyDescent="0.2">
      <c r="A3" s="5">
        <v>2</v>
      </c>
      <c r="B3" s="3">
        <v>44381</v>
      </c>
      <c r="C3" s="6">
        <v>0.48749999999999999</v>
      </c>
      <c r="D3" s="6">
        <v>0.51388888888888895</v>
      </c>
      <c r="E3" s="5" t="s">
        <v>33</v>
      </c>
      <c r="F3" s="8">
        <f>(0.9+3.3+1.7+5.4+6.2+1.3)/6</f>
        <v>3.1333333333333333</v>
      </c>
      <c r="G3" s="1" t="s">
        <v>27</v>
      </c>
      <c r="H3" s="1">
        <v>300</v>
      </c>
      <c r="I3" s="1">
        <v>5</v>
      </c>
      <c r="J3" s="1" t="s">
        <v>124</v>
      </c>
      <c r="K3" s="16">
        <v>10.870330967009</v>
      </c>
      <c r="L3" s="16">
        <v>-15.719895036891099</v>
      </c>
      <c r="M3" s="5" t="s">
        <v>23</v>
      </c>
      <c r="N3" s="5" t="s">
        <v>14</v>
      </c>
      <c r="O3" s="5" t="s">
        <v>32</v>
      </c>
    </row>
    <row r="4" spans="1:22" x14ac:dyDescent="0.2">
      <c r="A4" s="5">
        <v>3</v>
      </c>
      <c r="B4" s="3">
        <v>44381</v>
      </c>
      <c r="C4" s="6">
        <v>0.73333333333333339</v>
      </c>
      <c r="D4" s="6">
        <v>0.74305555555555547</v>
      </c>
      <c r="E4" s="5" t="s">
        <v>35</v>
      </c>
      <c r="F4" s="8">
        <f>(3.6+3.9+3.1+3.4)/4</f>
        <v>3.5</v>
      </c>
      <c r="G4" s="1" t="s">
        <v>27</v>
      </c>
      <c r="H4" s="1">
        <v>300</v>
      </c>
      <c r="I4" s="1">
        <v>5</v>
      </c>
      <c r="J4" s="1" t="s">
        <v>124</v>
      </c>
      <c r="K4" s="16">
        <v>10.874179014936001</v>
      </c>
      <c r="L4" s="16">
        <v>-15.725936964154201</v>
      </c>
      <c r="M4" s="5" t="s">
        <v>24</v>
      </c>
      <c r="N4" s="5" t="s">
        <v>36</v>
      </c>
      <c r="O4" s="5" t="s">
        <v>73</v>
      </c>
    </row>
    <row r="5" spans="1:22" x14ac:dyDescent="0.2">
      <c r="A5" s="5">
        <v>4</v>
      </c>
      <c r="B5" s="9">
        <v>44382</v>
      </c>
      <c r="C5" s="6">
        <v>0.3298611111111111</v>
      </c>
      <c r="D5" s="6"/>
      <c r="E5" s="5" t="s">
        <v>41</v>
      </c>
      <c r="F5" s="8">
        <f>(3.6+3.2)/2</f>
        <v>3.4000000000000004</v>
      </c>
      <c r="G5" s="1" t="s">
        <v>27</v>
      </c>
      <c r="H5" s="1">
        <v>300</v>
      </c>
      <c r="I5" s="1">
        <v>5</v>
      </c>
      <c r="J5" s="1" t="s">
        <v>124</v>
      </c>
      <c r="K5" s="16">
        <v>10.8760169986635</v>
      </c>
      <c r="L5" s="16">
        <v>-15.7270159665495</v>
      </c>
      <c r="M5" s="5" t="s">
        <v>42</v>
      </c>
      <c r="O5" s="5" t="s">
        <v>74</v>
      </c>
    </row>
    <row r="6" spans="1:22" x14ac:dyDescent="0.2">
      <c r="A6" s="5">
        <v>5</v>
      </c>
      <c r="B6" s="9">
        <v>44382</v>
      </c>
      <c r="C6" s="6">
        <v>0.34791666666666665</v>
      </c>
      <c r="D6" s="6">
        <v>0.3923611111111111</v>
      </c>
      <c r="E6" s="5" t="s">
        <v>52</v>
      </c>
      <c r="F6" s="8">
        <f>(4.2+4.9+3.8)/3</f>
        <v>4.3000000000000007</v>
      </c>
      <c r="G6" s="1" t="s">
        <v>27</v>
      </c>
      <c r="H6" s="1">
        <v>300</v>
      </c>
      <c r="I6" s="1">
        <v>5</v>
      </c>
      <c r="J6" s="1" t="s">
        <v>124</v>
      </c>
      <c r="K6" s="16">
        <v>10.8745380118489</v>
      </c>
      <c r="L6" s="16">
        <v>-15.7235959824174</v>
      </c>
      <c r="M6" s="5" t="s">
        <v>43</v>
      </c>
      <c r="N6" s="5" t="s">
        <v>53</v>
      </c>
      <c r="O6" s="5" t="s">
        <v>116</v>
      </c>
    </row>
    <row r="7" spans="1:22" x14ac:dyDescent="0.2">
      <c r="A7" s="5">
        <v>6</v>
      </c>
      <c r="B7" s="9">
        <v>44383</v>
      </c>
      <c r="C7" s="6">
        <v>0.32291666666666669</v>
      </c>
      <c r="D7" s="6">
        <v>0.32708333333333334</v>
      </c>
      <c r="E7" s="5" t="s">
        <v>70</v>
      </c>
      <c r="F7" s="8">
        <f>(3.8+3.7+4)/3</f>
        <v>3.8333333333333335</v>
      </c>
      <c r="G7" s="1" t="s">
        <v>27</v>
      </c>
      <c r="H7" s="1">
        <v>300</v>
      </c>
      <c r="I7" s="1">
        <v>5</v>
      </c>
      <c r="J7" s="1" t="s">
        <v>124</v>
      </c>
      <c r="K7" s="16">
        <v>10.8749959990382</v>
      </c>
      <c r="L7" s="16">
        <v>-15.7223189994692</v>
      </c>
      <c r="M7" s="5" t="s">
        <v>44</v>
      </c>
      <c r="N7" s="5" t="s">
        <v>67</v>
      </c>
      <c r="O7" s="5" t="s">
        <v>72</v>
      </c>
    </row>
    <row r="8" spans="1:22" x14ac:dyDescent="0.2">
      <c r="A8" s="5">
        <v>7</v>
      </c>
      <c r="B8" s="9">
        <v>44383</v>
      </c>
      <c r="C8" s="6">
        <v>0.33680555555555558</v>
      </c>
      <c r="D8" s="6">
        <v>0.35000000000000003</v>
      </c>
      <c r="E8" s="5" t="s">
        <v>80</v>
      </c>
      <c r="F8" s="8">
        <f>(4.5+4.3+4.5)/3</f>
        <v>4.4333333333333336</v>
      </c>
      <c r="G8" s="1" t="s">
        <v>27</v>
      </c>
      <c r="H8" s="1">
        <v>300</v>
      </c>
      <c r="I8" s="1">
        <v>5</v>
      </c>
      <c r="J8" s="1" t="s">
        <v>124</v>
      </c>
      <c r="K8" s="16">
        <v>10.875979028642099</v>
      </c>
      <c r="L8" s="16">
        <v>-15.7223510183393</v>
      </c>
      <c r="M8" s="5" t="s">
        <v>45</v>
      </c>
      <c r="N8" s="5" t="s">
        <v>71</v>
      </c>
      <c r="O8" s="5" t="s">
        <v>81</v>
      </c>
    </row>
    <row r="9" spans="1:22" x14ac:dyDescent="0.2">
      <c r="A9" s="5">
        <v>8</v>
      </c>
      <c r="B9" s="9">
        <v>44384</v>
      </c>
      <c r="C9" s="6">
        <v>0.30486111111111108</v>
      </c>
      <c r="E9" s="5" t="s">
        <v>83</v>
      </c>
      <c r="F9" s="8">
        <f>(4.6+4.5+4.6)/3</f>
        <v>4.5666666666666664</v>
      </c>
      <c r="G9" s="1" t="s">
        <v>27</v>
      </c>
      <c r="H9" s="1">
        <v>300</v>
      </c>
      <c r="I9" s="1">
        <v>5</v>
      </c>
      <c r="J9" s="1" t="s">
        <v>124</v>
      </c>
      <c r="K9" s="16">
        <v>10.875565968453801</v>
      </c>
      <c r="L9" s="16">
        <v>-15.722641032189101</v>
      </c>
      <c r="M9" s="5" t="s">
        <v>46</v>
      </c>
      <c r="N9" s="5" t="s">
        <v>84</v>
      </c>
      <c r="O9" s="5" t="s">
        <v>117</v>
      </c>
    </row>
    <row r="10" spans="1:22" x14ac:dyDescent="0.2">
      <c r="A10" s="5">
        <v>9</v>
      </c>
      <c r="B10" s="9">
        <v>44384</v>
      </c>
      <c r="C10" s="6">
        <v>0.3215277777777778</v>
      </c>
      <c r="E10" s="5" t="s">
        <v>85</v>
      </c>
      <c r="F10" s="8">
        <f>(5.7+5.5+5.3)/3</f>
        <v>5.5</v>
      </c>
      <c r="G10" s="1" t="s">
        <v>27</v>
      </c>
      <c r="H10" s="1">
        <v>300</v>
      </c>
      <c r="I10" s="1">
        <v>5</v>
      </c>
      <c r="J10" s="1" t="s">
        <v>124</v>
      </c>
      <c r="K10" s="16">
        <v>10.8752949815243</v>
      </c>
      <c r="L10" s="16">
        <v>-15.7232020329684</v>
      </c>
      <c r="M10" s="5" t="s">
        <v>47</v>
      </c>
      <c r="N10" s="5" t="s">
        <v>86</v>
      </c>
      <c r="O10" s="5" t="s">
        <v>111</v>
      </c>
    </row>
    <row r="11" spans="1:22" x14ac:dyDescent="0.2">
      <c r="A11" s="5">
        <v>10</v>
      </c>
      <c r="B11" s="9">
        <v>44384</v>
      </c>
      <c r="C11" s="6">
        <v>0.33680555555555558</v>
      </c>
      <c r="D11" s="6">
        <v>0.36388888888888887</v>
      </c>
      <c r="E11" s="5" t="s">
        <v>87</v>
      </c>
      <c r="F11" s="8">
        <f>(4.2+4.3)/2</f>
        <v>4.25</v>
      </c>
      <c r="G11" s="1" t="s">
        <v>27</v>
      </c>
      <c r="H11" s="1">
        <v>300</v>
      </c>
      <c r="I11" s="1">
        <v>5</v>
      </c>
      <c r="J11" s="1" t="s">
        <v>124</v>
      </c>
      <c r="K11" s="16">
        <v>10.8756490331143</v>
      </c>
      <c r="L11" s="16">
        <v>-15.724483039230099</v>
      </c>
      <c r="M11" s="5" t="s">
        <v>48</v>
      </c>
      <c r="O11" s="5" t="s">
        <v>118</v>
      </c>
    </row>
    <row r="12" spans="1:22" x14ac:dyDescent="0.2">
      <c r="A12" s="5">
        <v>11</v>
      </c>
      <c r="B12" s="9">
        <v>44385</v>
      </c>
      <c r="C12" s="6">
        <v>0.31597222222222221</v>
      </c>
      <c r="D12" s="6">
        <v>0.34722222222222227</v>
      </c>
      <c r="E12" s="5" t="s">
        <v>92</v>
      </c>
      <c r="F12" s="8">
        <f>(4.6+5+5.5)/3</f>
        <v>5.0333333333333332</v>
      </c>
      <c r="G12" s="1" t="s">
        <v>27</v>
      </c>
      <c r="H12" s="1">
        <v>300</v>
      </c>
      <c r="I12" s="1">
        <v>5</v>
      </c>
      <c r="J12" s="1" t="s">
        <v>124</v>
      </c>
      <c r="K12" s="16">
        <v>10.876582022756301</v>
      </c>
      <c r="L12" s="16">
        <v>-15.7236699946224</v>
      </c>
      <c r="M12" s="5" t="s">
        <v>49</v>
      </c>
      <c r="N12" s="5" t="s">
        <v>93</v>
      </c>
      <c r="O12" s="5" t="s">
        <v>95</v>
      </c>
    </row>
    <row r="13" spans="1:22" x14ac:dyDescent="0.2">
      <c r="A13" s="5">
        <v>12</v>
      </c>
      <c r="B13" s="9">
        <v>44385</v>
      </c>
      <c r="C13" s="6">
        <v>0.35416666666666669</v>
      </c>
      <c r="D13" s="6">
        <v>0.37638888888888888</v>
      </c>
      <c r="E13" s="5" t="s">
        <v>94</v>
      </c>
      <c r="F13" s="8">
        <f>(4.1+3.6)/2</f>
        <v>3.8499999999999996</v>
      </c>
      <c r="G13" s="1" t="s">
        <v>27</v>
      </c>
      <c r="H13" s="1">
        <v>300</v>
      </c>
      <c r="I13" s="1">
        <v>5</v>
      </c>
      <c r="J13" s="1" t="s">
        <v>124</v>
      </c>
      <c r="K13" s="16">
        <v>10.8735719975084</v>
      </c>
      <c r="L13" s="16">
        <v>-15.725592970848</v>
      </c>
      <c r="M13" s="5" t="s">
        <v>50</v>
      </c>
      <c r="O13" s="5" t="s">
        <v>112</v>
      </c>
    </row>
    <row r="14" spans="1:22" x14ac:dyDescent="0.2">
      <c r="A14" s="5">
        <v>13</v>
      </c>
      <c r="B14" s="9">
        <v>44386</v>
      </c>
      <c r="C14" s="6">
        <v>0.3298611111111111</v>
      </c>
      <c r="D14" s="6">
        <v>0.34791666666666665</v>
      </c>
      <c r="E14" s="5" t="s">
        <v>102</v>
      </c>
      <c r="F14" s="8">
        <f>(5.2+5+4.8+5.2)/4</f>
        <v>5.05</v>
      </c>
      <c r="G14" s="1" t="s">
        <v>27</v>
      </c>
      <c r="H14" s="1">
        <v>300</v>
      </c>
      <c r="I14" s="1">
        <v>5</v>
      </c>
      <c r="J14" s="1" t="s">
        <v>124</v>
      </c>
      <c r="K14" s="16">
        <v>10.8759869914501</v>
      </c>
      <c r="L14" s="16">
        <v>-15.7227550260722</v>
      </c>
      <c r="M14" s="5" t="s">
        <v>51</v>
      </c>
      <c r="O14" s="5" t="s">
        <v>105</v>
      </c>
    </row>
    <row r="15" spans="1:22" x14ac:dyDescent="0.2">
      <c r="A15" s="5">
        <v>14</v>
      </c>
      <c r="B15" s="9">
        <v>44386</v>
      </c>
      <c r="C15" s="6">
        <v>0.35069444444444442</v>
      </c>
      <c r="E15" s="5">
        <v>4.8</v>
      </c>
      <c r="F15" s="8">
        <v>4.8</v>
      </c>
      <c r="G15" s="1" t="s">
        <v>27</v>
      </c>
      <c r="H15" s="1">
        <v>300</v>
      </c>
      <c r="I15" s="1">
        <v>5</v>
      </c>
      <c r="J15" s="1" t="s">
        <v>124</v>
      </c>
      <c r="K15" s="16">
        <v>10.876213973387999</v>
      </c>
      <c r="L15" s="16">
        <v>-15.723668988794</v>
      </c>
      <c r="M15" s="5" t="s">
        <v>103</v>
      </c>
      <c r="O15" s="5" t="s">
        <v>106</v>
      </c>
    </row>
    <row r="16" spans="1:22" x14ac:dyDescent="0.2">
      <c r="A16" s="5">
        <v>15</v>
      </c>
      <c r="B16" s="9">
        <v>44386</v>
      </c>
      <c r="C16" s="6">
        <v>0.3666666666666667</v>
      </c>
      <c r="D16" s="6">
        <v>0.3888888888888889</v>
      </c>
      <c r="E16" s="5" t="s">
        <v>107</v>
      </c>
      <c r="F16" s="8">
        <f>(6.2+5.8+5.8)/3</f>
        <v>5.9333333333333336</v>
      </c>
      <c r="G16" s="1" t="s">
        <v>27</v>
      </c>
      <c r="H16" s="1">
        <v>300</v>
      </c>
      <c r="I16" s="1">
        <v>5</v>
      </c>
      <c r="J16" s="1" t="s">
        <v>124</v>
      </c>
      <c r="K16" s="16">
        <v>10.8768899738788</v>
      </c>
      <c r="L16" s="16">
        <v>-15.7225769944489</v>
      </c>
      <c r="M16" s="5" t="s">
        <v>104</v>
      </c>
      <c r="N16" s="5" t="s">
        <v>104</v>
      </c>
      <c r="O16" s="5" t="s">
        <v>108</v>
      </c>
    </row>
    <row r="17" spans="7:10" x14ac:dyDescent="0.2">
      <c r="G17" s="1"/>
      <c r="H17" s="1"/>
      <c r="I17" s="1"/>
      <c r="J17" s="1"/>
    </row>
    <row r="18" spans="7:10" x14ac:dyDescent="0.2">
      <c r="G18" s="1"/>
      <c r="H18" s="1"/>
      <c r="I18" s="1"/>
      <c r="J18" s="1"/>
    </row>
    <row r="19" spans="7:10" x14ac:dyDescent="0.2">
      <c r="H19" s="1"/>
      <c r="I19" s="1"/>
      <c r="J19" s="1"/>
    </row>
    <row r="20" spans="7:10" x14ac:dyDescent="0.2">
      <c r="H20" s="1"/>
      <c r="J20" s="1"/>
    </row>
    <row r="21" spans="7:10" x14ac:dyDescent="0.2">
      <c r="J21" s="1"/>
    </row>
    <row r="22" spans="7:10" x14ac:dyDescent="0.2">
      <c r="J22" s="1"/>
    </row>
    <row r="23" spans="7:10" x14ac:dyDescent="0.2">
      <c r="J23" s="1"/>
    </row>
    <row r="24" spans="7:10" x14ac:dyDescent="0.2">
      <c r="J24" s="1"/>
    </row>
    <row r="25" spans="7:10" x14ac:dyDescent="0.2">
      <c r="J25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6731-8AE6-0044-86EA-F0359504268D}">
  <dimension ref="A1:M13"/>
  <sheetViews>
    <sheetView tabSelected="1" workbookViewId="0">
      <selection activeCell="M22" sqref="M22"/>
    </sheetView>
  </sheetViews>
  <sheetFormatPr baseColWidth="10" defaultColWidth="11" defaultRowHeight="16" x14ac:dyDescent="0.2"/>
  <cols>
    <col min="1" max="1" width="3.1640625" style="5" bestFit="1" customWidth="1"/>
    <col min="2" max="2" width="5.1640625" style="5" bestFit="1" customWidth="1"/>
    <col min="3" max="3" width="7.1640625" style="5" bestFit="1" customWidth="1"/>
    <col min="4" max="4" width="30.5" style="5" bestFit="1" customWidth="1"/>
    <col min="5" max="5" width="23" style="5" bestFit="1" customWidth="1"/>
    <col min="6" max="6" width="16.33203125" style="5" bestFit="1" customWidth="1"/>
    <col min="7" max="7" width="7.1640625" style="5" bestFit="1" customWidth="1"/>
    <col min="8" max="8" width="8.1640625" style="5" bestFit="1" customWidth="1"/>
    <col min="9" max="9" width="8.33203125" style="1" bestFit="1" customWidth="1"/>
    <col min="10" max="10" width="9.33203125" style="1" bestFit="1" customWidth="1"/>
    <col min="11" max="11" width="21" style="5" bestFit="1" customWidth="1"/>
    <col min="12" max="12" width="20.6640625" style="5" bestFit="1" customWidth="1"/>
    <col min="13" max="13" width="17.1640625" style="5" bestFit="1" customWidth="1"/>
    <col min="14" max="16384" width="11" style="5"/>
  </cols>
  <sheetData>
    <row r="1" spans="1:13" x14ac:dyDescent="0.2">
      <c r="A1" s="5" t="s">
        <v>0</v>
      </c>
      <c r="B1" s="5" t="s">
        <v>119</v>
      </c>
      <c r="C1" s="5" t="s">
        <v>9</v>
      </c>
      <c r="D1" s="5" t="s">
        <v>5</v>
      </c>
      <c r="E1" s="5" t="s">
        <v>113</v>
      </c>
      <c r="F1" s="5" t="s">
        <v>4</v>
      </c>
      <c r="G1" s="5" t="s">
        <v>2</v>
      </c>
      <c r="H1" s="5" t="s">
        <v>3</v>
      </c>
      <c r="I1" s="1" t="s">
        <v>17</v>
      </c>
      <c r="J1" s="1" t="s">
        <v>18</v>
      </c>
      <c r="K1" s="5" t="s">
        <v>120</v>
      </c>
      <c r="L1" s="5" t="s">
        <v>121</v>
      </c>
      <c r="M1" s="5" t="s">
        <v>122</v>
      </c>
    </row>
    <row r="2" spans="1:13" x14ac:dyDescent="0.2">
      <c r="A2" s="1">
        <v>1</v>
      </c>
      <c r="B2" s="5">
        <v>2021</v>
      </c>
      <c r="C2" s="1">
        <v>213020</v>
      </c>
      <c r="D2" s="5" t="s">
        <v>10</v>
      </c>
      <c r="E2" s="5" t="s">
        <v>115</v>
      </c>
      <c r="F2" s="2">
        <v>977200009423101</v>
      </c>
      <c r="G2" s="1"/>
      <c r="H2" s="1"/>
      <c r="I2" s="1">
        <v>89</v>
      </c>
      <c r="J2" s="1">
        <v>82.5</v>
      </c>
      <c r="K2" s="3">
        <v>44381</v>
      </c>
    </row>
    <row r="3" spans="1:13" x14ac:dyDescent="0.2">
      <c r="A3" s="1">
        <v>2</v>
      </c>
      <c r="B3" s="5">
        <v>2021</v>
      </c>
      <c r="C3" s="2">
        <v>213021</v>
      </c>
      <c r="D3" s="5" t="s">
        <v>10</v>
      </c>
      <c r="E3" s="5" t="s">
        <v>115</v>
      </c>
      <c r="F3" s="2">
        <v>977200009426564</v>
      </c>
      <c r="G3" s="1"/>
      <c r="H3" s="1"/>
      <c r="I3" s="1">
        <v>92.8</v>
      </c>
      <c r="J3" s="1">
        <v>83.4</v>
      </c>
      <c r="K3" s="3">
        <v>44381</v>
      </c>
      <c r="L3" s="9">
        <v>44421</v>
      </c>
    </row>
    <row r="4" spans="1:13" x14ac:dyDescent="0.2">
      <c r="A4" s="1">
        <v>3</v>
      </c>
      <c r="B4" s="5">
        <v>2021</v>
      </c>
      <c r="C4" s="2">
        <v>213043</v>
      </c>
      <c r="D4" s="5" t="s">
        <v>58</v>
      </c>
      <c r="E4" s="5" t="s">
        <v>114</v>
      </c>
      <c r="F4" s="2">
        <v>977200009431257</v>
      </c>
      <c r="G4" s="1">
        <v>12601</v>
      </c>
      <c r="H4" s="1">
        <v>12602</v>
      </c>
      <c r="I4" s="1">
        <v>88</v>
      </c>
      <c r="J4" s="1">
        <v>88.5</v>
      </c>
      <c r="K4" s="3">
        <v>44382</v>
      </c>
      <c r="L4" s="11"/>
      <c r="M4" s="9">
        <v>44413</v>
      </c>
    </row>
    <row r="5" spans="1:13" x14ac:dyDescent="0.2">
      <c r="A5" s="1">
        <v>4</v>
      </c>
      <c r="B5" s="5">
        <v>2021</v>
      </c>
      <c r="C5" s="2">
        <v>213041</v>
      </c>
      <c r="D5" s="5" t="s">
        <v>58</v>
      </c>
      <c r="E5" s="5" t="s">
        <v>114</v>
      </c>
      <c r="F5" s="2">
        <v>977200009431159</v>
      </c>
      <c r="G5" s="1">
        <v>12603</v>
      </c>
      <c r="H5" s="1">
        <v>12604</v>
      </c>
      <c r="I5" s="1">
        <v>93</v>
      </c>
      <c r="J5" s="1">
        <v>84</v>
      </c>
      <c r="K5" s="3">
        <v>44382</v>
      </c>
    </row>
    <row r="6" spans="1:13" x14ac:dyDescent="0.2">
      <c r="A6" s="1">
        <v>5</v>
      </c>
      <c r="B6" s="5">
        <v>2021</v>
      </c>
      <c r="C6" s="2">
        <v>213040</v>
      </c>
      <c r="D6" s="5" t="s">
        <v>58</v>
      </c>
      <c r="E6" s="5" t="s">
        <v>114</v>
      </c>
      <c r="F6" s="2">
        <v>977200009428283</v>
      </c>
      <c r="G6" s="1">
        <v>12609</v>
      </c>
      <c r="H6" s="1">
        <v>12610</v>
      </c>
      <c r="I6" s="1">
        <v>95</v>
      </c>
      <c r="J6" s="1">
        <v>85</v>
      </c>
      <c r="K6" s="3">
        <v>44383</v>
      </c>
    </row>
    <row r="7" spans="1:13" x14ac:dyDescent="0.2">
      <c r="A7" s="1">
        <v>6</v>
      </c>
      <c r="B7" s="5">
        <v>2021</v>
      </c>
      <c r="C7" s="2">
        <v>213042</v>
      </c>
      <c r="D7" s="5" t="s">
        <v>58</v>
      </c>
      <c r="E7" s="5" t="s">
        <v>114</v>
      </c>
      <c r="F7" s="2">
        <v>977200009427574</v>
      </c>
      <c r="G7" s="1">
        <v>12605</v>
      </c>
      <c r="H7" s="1"/>
      <c r="I7" s="1">
        <v>93.2</v>
      </c>
      <c r="J7" s="1">
        <v>85.4</v>
      </c>
      <c r="K7" s="3">
        <v>44383</v>
      </c>
      <c r="M7" s="9">
        <v>44420</v>
      </c>
    </row>
    <row r="8" spans="1:13" x14ac:dyDescent="0.2">
      <c r="A8" s="1">
        <v>7</v>
      </c>
      <c r="B8" s="5">
        <v>2021</v>
      </c>
      <c r="C8" s="2">
        <v>213044</v>
      </c>
      <c r="D8" s="5" t="s">
        <v>58</v>
      </c>
      <c r="E8" s="5" t="s">
        <v>114</v>
      </c>
      <c r="F8" s="2">
        <v>977200009425365</v>
      </c>
      <c r="G8" s="1">
        <v>12607</v>
      </c>
      <c r="H8" s="1">
        <v>12608</v>
      </c>
      <c r="I8" s="1">
        <v>83</v>
      </c>
      <c r="J8" s="1">
        <v>80</v>
      </c>
      <c r="K8" s="3">
        <v>44383</v>
      </c>
      <c r="L8" s="9">
        <v>44411</v>
      </c>
    </row>
    <row r="9" spans="1:13" x14ac:dyDescent="0.2">
      <c r="A9" s="1">
        <v>8</v>
      </c>
      <c r="B9" s="5">
        <v>2021</v>
      </c>
      <c r="C9" s="2">
        <v>213037</v>
      </c>
      <c r="D9" s="5" t="s">
        <v>58</v>
      </c>
      <c r="E9" s="5" t="s">
        <v>114</v>
      </c>
      <c r="F9" s="2">
        <v>977200009424167</v>
      </c>
      <c r="G9" s="1">
        <v>12613</v>
      </c>
      <c r="H9" s="1">
        <v>12614</v>
      </c>
      <c r="I9" s="1">
        <v>92.5</v>
      </c>
      <c r="J9" s="1">
        <v>81.599999999999994</v>
      </c>
      <c r="K9" s="3">
        <v>44384</v>
      </c>
      <c r="L9" s="9">
        <v>44400</v>
      </c>
    </row>
    <row r="10" spans="1:13" x14ac:dyDescent="0.2">
      <c r="A10" s="1">
        <v>9</v>
      </c>
      <c r="B10" s="5">
        <v>2021</v>
      </c>
      <c r="C10" s="2">
        <v>213038</v>
      </c>
      <c r="D10" s="5" t="s">
        <v>58</v>
      </c>
      <c r="E10" s="5" t="s">
        <v>114</v>
      </c>
      <c r="F10" s="2">
        <v>977200009431011</v>
      </c>
      <c r="G10" s="1">
        <v>12611</v>
      </c>
      <c r="H10" s="1">
        <v>12612</v>
      </c>
      <c r="I10" s="1">
        <v>100</v>
      </c>
      <c r="J10" s="1">
        <v>89</v>
      </c>
      <c r="K10" s="3">
        <v>44384</v>
      </c>
    </row>
    <row r="11" spans="1:13" x14ac:dyDescent="0.2">
      <c r="A11" s="1">
        <v>10</v>
      </c>
      <c r="B11" s="5">
        <v>2021</v>
      </c>
      <c r="C11" s="2">
        <v>213039</v>
      </c>
      <c r="D11" s="5" t="s">
        <v>58</v>
      </c>
      <c r="E11" s="5" t="s">
        <v>114</v>
      </c>
      <c r="F11" s="2">
        <v>977200009426626</v>
      </c>
      <c r="G11" s="1"/>
      <c r="H11" s="1">
        <v>12615</v>
      </c>
      <c r="I11" s="1">
        <v>97</v>
      </c>
      <c r="J11" s="1">
        <v>89.9</v>
      </c>
      <c r="K11" s="3">
        <v>44385</v>
      </c>
      <c r="M11" s="9">
        <v>44386</v>
      </c>
    </row>
    <row r="12" spans="1:13" x14ac:dyDescent="0.2">
      <c r="A12" s="1">
        <v>11</v>
      </c>
      <c r="B12" s="5">
        <v>2021</v>
      </c>
      <c r="C12" s="2">
        <v>213045</v>
      </c>
      <c r="D12" s="5" t="s">
        <v>58</v>
      </c>
      <c r="E12" s="5" t="s">
        <v>114</v>
      </c>
      <c r="F12" s="2">
        <v>977200009431294</v>
      </c>
      <c r="G12" s="1">
        <v>12616</v>
      </c>
      <c r="H12" s="1"/>
      <c r="I12" s="1">
        <v>106.3</v>
      </c>
      <c r="J12" s="1">
        <v>99</v>
      </c>
      <c r="K12" s="3">
        <v>44385</v>
      </c>
    </row>
    <row r="13" spans="1:13" x14ac:dyDescent="0.2">
      <c r="A13" s="1">
        <v>12</v>
      </c>
      <c r="B13" s="5">
        <v>2021</v>
      </c>
      <c r="C13" s="2">
        <v>213046</v>
      </c>
      <c r="D13" s="5" t="s">
        <v>58</v>
      </c>
      <c r="E13" s="5" t="s">
        <v>114</v>
      </c>
      <c r="F13" s="2">
        <v>977200009431740</v>
      </c>
      <c r="G13" s="1">
        <v>12619</v>
      </c>
      <c r="H13" s="1">
        <v>12651</v>
      </c>
      <c r="I13" s="1">
        <v>92.6</v>
      </c>
      <c r="J13" s="1">
        <v>82.6</v>
      </c>
      <c r="K13" s="3">
        <v>44386</v>
      </c>
      <c r="M13" s="9">
        <v>44412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males_2021</vt:lpstr>
      <vt:lpstr>females_2021</vt:lpstr>
      <vt:lpstr>entanglement_nets_males_2021</vt:lpstr>
      <vt:lpstr>Lotek_summary_males_2021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Cheila Sofia Ferreira Raposo</cp:lastModifiedBy>
  <dcterms:created xsi:type="dcterms:W3CDTF">2021-07-21T17:29:33Z</dcterms:created>
  <dcterms:modified xsi:type="dcterms:W3CDTF">2022-05-13T12:59:56Z</dcterms:modified>
</cp:coreProperties>
</file>