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Reportes/2025/Cuentas RDS/"/>
    </mc:Choice>
  </mc:AlternateContent>
  <xr:revisionPtr revIDLastSave="0" documentId="13_ncr:1_{8F8208A8-F65C-A344-83BD-BF0E5FB82BCF}" xr6:coauthVersionLast="47" xr6:coauthVersionMax="47" xr10:uidLastSave="{00000000-0000-0000-0000-000000000000}"/>
  <bookViews>
    <workbookView xWindow="360" yWindow="2040" windowWidth="35020" windowHeight="16940" activeTab="1" xr2:uid="{EB49BBF6-D910-8E45-A60C-66E4248F73E3}"/>
  </bookViews>
  <sheets>
    <sheet name="Encuadre del análisis" sheetId="1" r:id="rId1"/>
    <sheet name="Márgenes 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O23" i="1"/>
  <c r="M34" i="1"/>
  <c r="I34" i="1"/>
  <c r="D34" i="1"/>
  <c r="E34" i="1"/>
  <c r="C49" i="1"/>
  <c r="M23" i="1"/>
  <c r="I23" i="1"/>
  <c r="D23" i="1"/>
  <c r="E23" i="1"/>
  <c r="L23" i="1"/>
  <c r="H23" i="1"/>
  <c r="C23" i="1"/>
  <c r="L20" i="1" l="1"/>
  <c r="S63" i="4"/>
  <c r="S50" i="4"/>
  <c r="H50" i="4"/>
  <c r="H63" i="4" l="1"/>
  <c r="D62" i="1" l="1"/>
  <c r="L75" i="1" s="1"/>
  <c r="E62" i="1"/>
  <c r="M70" i="1" s="1"/>
  <c r="F62" i="1"/>
  <c r="N74" i="1" s="1"/>
  <c r="C62" i="1"/>
  <c r="K68" i="1" s="1"/>
  <c r="K75" i="1" l="1"/>
  <c r="K71" i="1"/>
  <c r="S22" i="4"/>
  <c r="K70" i="1"/>
  <c r="L68" i="1"/>
  <c r="L70" i="1"/>
  <c r="K73" i="1"/>
  <c r="L72" i="1"/>
  <c r="M68" i="1"/>
  <c r="K72" i="1"/>
  <c r="M74" i="1"/>
  <c r="L74" i="1"/>
  <c r="M73" i="1"/>
  <c r="K74" i="1"/>
  <c r="N69" i="1"/>
  <c r="N68" i="1"/>
  <c r="N71" i="1"/>
  <c r="M69" i="1"/>
  <c r="K69" i="1"/>
  <c r="N75" i="1"/>
  <c r="N73" i="1"/>
  <c r="M71" i="1"/>
  <c r="M75" i="1"/>
  <c r="L73" i="1"/>
  <c r="L71" i="1"/>
  <c r="L69" i="1"/>
  <c r="N72" i="1"/>
  <c r="N70" i="1"/>
  <c r="M72" i="1"/>
  <c r="G55" i="1"/>
  <c r="G56" i="1"/>
  <c r="G57" i="1"/>
  <c r="G58" i="1"/>
  <c r="G59" i="1"/>
  <c r="G60" i="1"/>
  <c r="G62" i="1" s="1"/>
  <c r="G61" i="1"/>
  <c r="G54" i="1"/>
  <c r="H36" i="4" l="1"/>
  <c r="S36" i="4"/>
  <c r="G69" i="1"/>
  <c r="H22" i="4"/>
  <c r="K61" i="1"/>
  <c r="L61" i="1"/>
  <c r="M61" i="1"/>
  <c r="N61" i="1"/>
  <c r="L56" i="1"/>
  <c r="K56" i="1"/>
  <c r="N56" i="1"/>
  <c r="M56" i="1"/>
  <c r="K54" i="1"/>
  <c r="L54" i="1"/>
  <c r="M54" i="1"/>
  <c r="N54" i="1"/>
  <c r="G74" i="1"/>
  <c r="L60" i="1"/>
  <c r="M60" i="1"/>
  <c r="K60" i="1"/>
  <c r="N60" i="1"/>
  <c r="K59" i="1"/>
  <c r="L59" i="1"/>
  <c r="M59" i="1"/>
  <c r="N59" i="1"/>
  <c r="L58" i="1"/>
  <c r="M58" i="1"/>
  <c r="N58" i="1"/>
  <c r="K58" i="1"/>
  <c r="L57" i="1"/>
  <c r="M57" i="1"/>
  <c r="N57" i="1"/>
  <c r="K57" i="1"/>
  <c r="L55" i="1"/>
  <c r="M55" i="1"/>
  <c r="N55" i="1"/>
  <c r="K55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1" i="1"/>
  <c r="D41" i="1" s="1"/>
  <c r="L16" i="1"/>
  <c r="L27" i="1" s="1"/>
  <c r="L17" i="1"/>
  <c r="L28" i="1" s="1"/>
  <c r="L18" i="1"/>
  <c r="M29" i="1" s="1"/>
  <c r="L19" i="1"/>
  <c r="L30" i="1" s="1"/>
  <c r="M31" i="1"/>
  <c r="L21" i="1"/>
  <c r="M32" i="1" s="1"/>
  <c r="L22" i="1"/>
  <c r="M33" i="1" s="1"/>
  <c r="L15" i="1"/>
  <c r="M26" i="1" s="1"/>
  <c r="H16" i="1"/>
  <c r="H27" i="1" s="1"/>
  <c r="H17" i="1"/>
  <c r="H28" i="1" s="1"/>
  <c r="H18" i="1"/>
  <c r="I29" i="1" s="1"/>
  <c r="H19" i="1"/>
  <c r="H30" i="1" s="1"/>
  <c r="H20" i="1"/>
  <c r="I31" i="1" s="1"/>
  <c r="H21" i="1"/>
  <c r="I32" i="1" s="1"/>
  <c r="H22" i="1"/>
  <c r="H33" i="1" s="1"/>
  <c r="H15" i="1"/>
  <c r="I26" i="1" s="1"/>
  <c r="D27" i="1"/>
  <c r="D28" i="1"/>
  <c r="D29" i="1"/>
  <c r="D30" i="1"/>
  <c r="D31" i="1"/>
  <c r="D32" i="1"/>
  <c r="D33" i="1"/>
  <c r="D26" i="1"/>
  <c r="C27" i="1"/>
  <c r="C28" i="1"/>
  <c r="C29" i="1"/>
  <c r="C30" i="1"/>
  <c r="C31" i="1"/>
  <c r="C32" i="1"/>
  <c r="C33" i="1"/>
  <c r="C26" i="1"/>
  <c r="E16" i="1"/>
  <c r="E27" i="1" s="1"/>
  <c r="E17" i="1"/>
  <c r="E28" i="1" s="1"/>
  <c r="E18" i="1"/>
  <c r="E29" i="1" s="1"/>
  <c r="E19" i="1"/>
  <c r="E30" i="1" s="1"/>
  <c r="E20" i="1"/>
  <c r="E31" i="1" s="1"/>
  <c r="E21" i="1"/>
  <c r="E32" i="1" s="1"/>
  <c r="E22" i="1"/>
  <c r="E33" i="1" s="1"/>
  <c r="E15" i="1"/>
  <c r="E26" i="1" s="1"/>
  <c r="D11" i="1"/>
  <c r="D10" i="1"/>
  <c r="D9" i="1"/>
  <c r="D8" i="1"/>
  <c r="D7" i="1"/>
  <c r="D6" i="1"/>
  <c r="D5" i="1"/>
  <c r="D4" i="1"/>
  <c r="E71" i="1" l="1"/>
  <c r="C73" i="1"/>
  <c r="F74" i="1"/>
  <c r="C68" i="1"/>
  <c r="C70" i="1"/>
  <c r="F71" i="1"/>
  <c r="D73" i="1"/>
  <c r="D70" i="1"/>
  <c r="E73" i="1"/>
  <c r="C75" i="1"/>
  <c r="F76" i="1"/>
  <c r="D69" i="1"/>
  <c r="E72" i="1"/>
  <c r="C74" i="1"/>
  <c r="F75" i="1"/>
  <c r="E68" i="1"/>
  <c r="C71" i="1"/>
  <c r="F72" i="1"/>
  <c r="D74" i="1"/>
  <c r="F68" i="1"/>
  <c r="E69" i="1"/>
  <c r="F69" i="1"/>
  <c r="D71" i="1"/>
  <c r="E74" i="1"/>
  <c r="E70" i="1"/>
  <c r="C72" i="1"/>
  <c r="F73" i="1"/>
  <c r="D75" i="1"/>
  <c r="G76" i="1"/>
  <c r="C69" i="1"/>
  <c r="F70" i="1"/>
  <c r="D72" i="1"/>
  <c r="E75" i="1"/>
  <c r="D68" i="1"/>
  <c r="E76" i="1"/>
  <c r="C76" i="1"/>
  <c r="D76" i="1"/>
  <c r="G75" i="1"/>
  <c r="G70" i="1"/>
  <c r="G71" i="1"/>
  <c r="G68" i="1"/>
  <c r="G72" i="1"/>
  <c r="G73" i="1"/>
  <c r="I27" i="1"/>
  <c r="K62" i="1"/>
  <c r="M62" i="1"/>
  <c r="L62" i="1"/>
  <c r="N62" i="1"/>
  <c r="H32" i="1"/>
  <c r="H31" i="1"/>
  <c r="L31" i="1"/>
  <c r="I30" i="1"/>
  <c r="M30" i="1"/>
  <c r="L29" i="1"/>
  <c r="H29" i="1"/>
  <c r="M27" i="1"/>
  <c r="H26" i="1"/>
  <c r="L26" i="1"/>
  <c r="M28" i="1"/>
  <c r="I28" i="1"/>
  <c r="I33" i="1"/>
  <c r="L33" i="1"/>
  <c r="L32" i="1"/>
  <c r="S8" i="4" l="1"/>
  <c r="H8" i="4"/>
</calcChain>
</file>

<file path=xl/sharedStrings.xml><?xml version="1.0" encoding="utf-8"?>
<sst xmlns="http://schemas.openxmlformats.org/spreadsheetml/2006/main" count="258" uniqueCount="37">
  <si>
    <t>Ventas en paquete no consideradas dentro del análisis</t>
  </si>
  <si>
    <t>BICISOL</t>
  </si>
  <si>
    <t>BLACKPARTS</t>
  </si>
  <si>
    <t>INDUSOL</t>
  </si>
  <si>
    <t>MERCADOREPUESTOS</t>
  </si>
  <si>
    <t>REICARS</t>
  </si>
  <si>
    <t>RDS1</t>
  </si>
  <si>
    <t>RDS3</t>
  </si>
  <si>
    <t>TRIANA</t>
  </si>
  <si>
    <t>% del total</t>
  </si>
  <si>
    <t>Registros totales</t>
  </si>
  <si>
    <t>Ventas</t>
  </si>
  <si>
    <t>CDR</t>
  </si>
  <si>
    <t>Costos encontrados</t>
  </si>
  <si>
    <t>Utilidades positivas</t>
  </si>
  <si>
    <t>Este análisis de márgenes será realizado solo con registros de ventas, a los cuales se le hayan encontrado los costos asociados a cada uno de los SKU involucrados en la venta, y que hayan reportado utilidades positivas</t>
  </si>
  <si>
    <t>Cantidad de registros a trabajar</t>
  </si>
  <si>
    <t>% del total de registros</t>
  </si>
  <si>
    <t>Dentro de los registros a trabajar, existen distintos tipos de entrega</t>
  </si>
  <si>
    <t>Acuerdo con comprador</t>
  </si>
  <si>
    <t>Colecta</t>
  </si>
  <si>
    <t>Flex</t>
  </si>
  <si>
    <t>Full</t>
  </si>
  <si>
    <t>Total</t>
  </si>
  <si>
    <t>Márgenes calculados usando el total de registros a trabajar</t>
  </si>
  <si>
    <t>Distribución porcentual por cuenta</t>
  </si>
  <si>
    <t>Distribución porcentual por tipo de envío</t>
  </si>
  <si>
    <t>Margen Promedio</t>
  </si>
  <si>
    <t>Margen RDS</t>
  </si>
  <si>
    <t>Distribución porcentual a partir del total de registros</t>
  </si>
  <si>
    <t>Márgenes calculados usando los registros de acuerdo con el comprador</t>
  </si>
  <si>
    <t>Márgenes calculados usando los registros de colecta</t>
  </si>
  <si>
    <t>Márgenes calculados usando los registros de Flex</t>
  </si>
  <si>
    <t>NA</t>
  </si>
  <si>
    <t>Márgenes calculados usando los registros de Full</t>
  </si>
  <si>
    <t>Margen Promedio Total</t>
  </si>
  <si>
    <t>Pérdidas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</si>
</sst>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57</xdr:row>
      <xdr:rowOff>190500</xdr:rowOff>
    </xdr:from>
    <xdr:to>
      <xdr:col>8</xdr:col>
      <xdr:colOff>1092200</xdr:colOff>
      <xdr:row>57</xdr:row>
      <xdr:rowOff>190500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A10E950-7812-A3ED-C016-9763AF5B4884}"/>
            </a:ext>
          </a:extLst>
        </xdr:cNvPr>
        <xdr:cNvCxnSpPr/>
      </xdr:nvCxnSpPr>
      <xdr:spPr>
        <a:xfrm>
          <a:off x="10083800" y="19735800"/>
          <a:ext cx="146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62</xdr:row>
      <xdr:rowOff>0</xdr:rowOff>
    </xdr:from>
    <xdr:to>
      <xdr:col>8</xdr:col>
      <xdr:colOff>1092200</xdr:colOff>
      <xdr:row>63</xdr:row>
      <xdr:rowOff>304800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4A2323F-04AB-5845-8B87-6EA5C4D08830}"/>
            </a:ext>
          </a:extLst>
        </xdr:cNvPr>
        <xdr:cNvCxnSpPr/>
      </xdr:nvCxnSpPr>
      <xdr:spPr>
        <a:xfrm>
          <a:off x="9690100" y="21259800"/>
          <a:ext cx="18542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62</xdr:row>
      <xdr:rowOff>76200</xdr:rowOff>
    </xdr:from>
    <xdr:to>
      <xdr:col>3</xdr:col>
      <xdr:colOff>863600</xdr:colOff>
      <xdr:row>63</xdr:row>
      <xdr:rowOff>292100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CD017D0-5C30-7042-8573-02569D0747DC}"/>
            </a:ext>
          </a:extLst>
        </xdr:cNvPr>
        <xdr:cNvCxnSpPr/>
      </xdr:nvCxnSpPr>
      <xdr:spPr>
        <a:xfrm>
          <a:off x="5410200" y="21336000"/>
          <a:ext cx="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F1C9-AE6B-B84A-9588-7EA4E5709B5F}">
  <dimension ref="B2:P76"/>
  <sheetViews>
    <sheetView topLeftCell="A26" workbookViewId="0">
      <selection activeCell="F49" sqref="F49"/>
    </sheetView>
  </sheetViews>
  <sheetFormatPr baseColWidth="10" defaultColWidth="12.5" defaultRowHeight="27" customHeight="1" x14ac:dyDescent="0.2"/>
  <cols>
    <col min="1" max="1" width="12.5" style="2"/>
    <col min="2" max="2" width="19.6640625" style="2" bestFit="1" customWidth="1"/>
    <col min="3" max="3" width="27.5" style="2" bestFit="1" customWidth="1"/>
    <col min="4" max="4" width="20.33203125" style="2" bestFit="1" customWidth="1"/>
    <col min="5" max="6" width="12.5" style="2"/>
    <col min="7" max="7" width="19.6640625" style="2" bestFit="1" customWidth="1"/>
    <col min="8" max="8" width="12.5" style="2"/>
    <col min="9" max="9" width="17.1640625" style="2" bestFit="1" customWidth="1"/>
    <col min="10" max="10" width="19.6640625" style="2" bestFit="1" customWidth="1"/>
    <col min="11" max="11" width="20.6640625" style="2" bestFit="1" customWidth="1"/>
    <col min="12" max="12" width="17.1640625" style="2" bestFit="1" customWidth="1"/>
    <col min="13" max="13" width="17.33203125" style="2" bestFit="1" customWidth="1"/>
    <col min="14" max="16384" width="12.5" style="2"/>
  </cols>
  <sheetData>
    <row r="2" spans="2:13" ht="27" customHeight="1" x14ac:dyDescent="0.2">
      <c r="B2" s="14" t="s">
        <v>0</v>
      </c>
      <c r="C2" s="14"/>
      <c r="D2" s="14" t="s">
        <v>9</v>
      </c>
    </row>
    <row r="3" spans="2:13" ht="27" customHeight="1" x14ac:dyDescent="0.2">
      <c r="B3" s="14"/>
      <c r="C3" s="14"/>
      <c r="D3" s="14"/>
    </row>
    <row r="4" spans="2:13" ht="27" customHeight="1" x14ac:dyDescent="0.2">
      <c r="B4" s="1" t="s">
        <v>1</v>
      </c>
      <c r="C4" s="1">
        <v>24</v>
      </c>
      <c r="D4" s="3">
        <f>C4/(C4+1054)</f>
        <v>2.2263450834879406E-2</v>
      </c>
    </row>
    <row r="5" spans="2:13" ht="27" customHeight="1" x14ac:dyDescent="0.2">
      <c r="B5" s="1" t="s">
        <v>2</v>
      </c>
      <c r="C5" s="1">
        <v>12</v>
      </c>
      <c r="D5" s="3">
        <f>C5/(C5+1046)</f>
        <v>1.1342155009451797E-2</v>
      </c>
    </row>
    <row r="6" spans="2:13" ht="27" customHeight="1" x14ac:dyDescent="0.2">
      <c r="B6" s="1" t="s">
        <v>3</v>
      </c>
      <c r="C6" s="1">
        <v>39</v>
      </c>
      <c r="D6" s="3">
        <f>C6/(C6+806)</f>
        <v>4.6153846153846156E-2</v>
      </c>
    </row>
    <row r="7" spans="2:13" ht="27" customHeight="1" x14ac:dyDescent="0.2">
      <c r="B7" s="1" t="s">
        <v>4</v>
      </c>
      <c r="C7" s="1">
        <v>43</v>
      </c>
      <c r="D7" s="3">
        <f>C7/(C7+1721)</f>
        <v>2.4376417233560092E-2</v>
      </c>
    </row>
    <row r="8" spans="2:13" ht="27" customHeight="1" x14ac:dyDescent="0.2">
      <c r="B8" s="1" t="s">
        <v>5</v>
      </c>
      <c r="C8" s="1">
        <v>33</v>
      </c>
      <c r="D8" s="3">
        <f>C8/(C8+1735)</f>
        <v>1.8665158371040724E-2</v>
      </c>
    </row>
    <row r="9" spans="2:13" ht="27" customHeight="1" x14ac:dyDescent="0.2">
      <c r="B9" s="1" t="s">
        <v>6</v>
      </c>
      <c r="C9" s="1">
        <v>150</v>
      </c>
      <c r="D9" s="3">
        <f>C9/(C9+5663)</f>
        <v>2.5804231894030621E-2</v>
      </c>
    </row>
    <row r="10" spans="2:13" ht="27" customHeight="1" x14ac:dyDescent="0.2">
      <c r="B10" s="1" t="s">
        <v>7</v>
      </c>
      <c r="C10" s="1">
        <v>34</v>
      </c>
      <c r="D10" s="3">
        <f>C10/(C10+1582)</f>
        <v>2.1039603960396041E-2</v>
      </c>
    </row>
    <row r="11" spans="2:13" ht="27" customHeight="1" x14ac:dyDescent="0.2">
      <c r="B11" s="1" t="s">
        <v>8</v>
      </c>
      <c r="C11" s="1">
        <v>37</v>
      </c>
      <c r="D11" s="3">
        <f>C11/(C11+1580)</f>
        <v>2.2881880024737167E-2</v>
      </c>
    </row>
    <row r="14" spans="2:13" ht="27" customHeight="1" x14ac:dyDescent="0.2">
      <c r="C14" s="1" t="s">
        <v>10</v>
      </c>
      <c r="D14" s="1" t="s">
        <v>11</v>
      </c>
      <c r="E14" s="1" t="s">
        <v>12</v>
      </c>
      <c r="H14" s="1" t="s">
        <v>11</v>
      </c>
      <c r="I14" s="1" t="s">
        <v>13</v>
      </c>
      <c r="L14" s="1" t="s">
        <v>13</v>
      </c>
      <c r="M14" s="5" t="s">
        <v>14</v>
      </c>
    </row>
    <row r="15" spans="2:13" ht="27" customHeight="1" x14ac:dyDescent="0.2">
      <c r="B15" s="4" t="s">
        <v>1</v>
      </c>
      <c r="C15" s="1">
        <v>1054</v>
      </c>
      <c r="D15" s="1">
        <v>954</v>
      </c>
      <c r="E15" s="1">
        <f>C15-D15</f>
        <v>100</v>
      </c>
      <c r="G15" s="4" t="s">
        <v>1</v>
      </c>
      <c r="H15" s="1">
        <f>D15</f>
        <v>954</v>
      </c>
      <c r="I15" s="1">
        <v>938</v>
      </c>
      <c r="K15" s="4" t="s">
        <v>1</v>
      </c>
      <c r="L15" s="1">
        <f>I15</f>
        <v>938</v>
      </c>
      <c r="M15" s="5">
        <v>933</v>
      </c>
    </row>
    <row r="16" spans="2:13" ht="27" customHeight="1" x14ac:dyDescent="0.2">
      <c r="B16" s="4" t="s">
        <v>2</v>
      </c>
      <c r="C16" s="1">
        <v>1046</v>
      </c>
      <c r="D16" s="1">
        <v>942</v>
      </c>
      <c r="E16" s="1">
        <f t="shared" ref="E16:E22" si="0">C16-D16</f>
        <v>104</v>
      </c>
      <c r="G16" s="4" t="s">
        <v>2</v>
      </c>
      <c r="H16" s="1">
        <f t="shared" ref="H16:H22" si="1">D16</f>
        <v>942</v>
      </c>
      <c r="I16" s="1">
        <v>867</v>
      </c>
      <c r="K16" s="4" t="s">
        <v>2</v>
      </c>
      <c r="L16" s="1">
        <f t="shared" ref="L16:L22" si="2">I16</f>
        <v>867</v>
      </c>
      <c r="M16" s="5">
        <v>848</v>
      </c>
    </row>
    <row r="17" spans="2:16" ht="27" customHeight="1" x14ac:dyDescent="0.2">
      <c r="B17" s="4" t="s">
        <v>3</v>
      </c>
      <c r="C17" s="1">
        <v>806</v>
      </c>
      <c r="D17" s="1">
        <v>700</v>
      </c>
      <c r="E17" s="1">
        <f t="shared" si="0"/>
        <v>106</v>
      </c>
      <c r="G17" s="4" t="s">
        <v>3</v>
      </c>
      <c r="H17" s="1">
        <f t="shared" si="1"/>
        <v>700</v>
      </c>
      <c r="I17" s="1">
        <v>699</v>
      </c>
      <c r="K17" s="4" t="s">
        <v>3</v>
      </c>
      <c r="L17" s="1">
        <f t="shared" si="2"/>
        <v>699</v>
      </c>
      <c r="M17" s="5">
        <v>692</v>
      </c>
    </row>
    <row r="18" spans="2:16" ht="27" customHeight="1" x14ac:dyDescent="0.2">
      <c r="B18" s="4" t="s">
        <v>4</v>
      </c>
      <c r="C18" s="1">
        <v>1721</v>
      </c>
      <c r="D18" s="1">
        <v>1505</v>
      </c>
      <c r="E18" s="1">
        <f t="shared" si="0"/>
        <v>216</v>
      </c>
      <c r="G18" s="4" t="s">
        <v>4</v>
      </c>
      <c r="H18" s="1">
        <f t="shared" si="1"/>
        <v>1505</v>
      </c>
      <c r="I18" s="1">
        <v>1404</v>
      </c>
      <c r="K18" s="4" t="s">
        <v>4</v>
      </c>
      <c r="L18" s="1">
        <f t="shared" si="2"/>
        <v>1404</v>
      </c>
      <c r="M18" s="5">
        <v>1404</v>
      </c>
    </row>
    <row r="19" spans="2:16" ht="27" customHeight="1" x14ac:dyDescent="0.2">
      <c r="B19" s="4" t="s">
        <v>5</v>
      </c>
      <c r="C19" s="1">
        <v>1735</v>
      </c>
      <c r="D19" s="1">
        <v>1538</v>
      </c>
      <c r="E19" s="1">
        <f t="shared" si="0"/>
        <v>197</v>
      </c>
      <c r="G19" s="4" t="s">
        <v>5</v>
      </c>
      <c r="H19" s="1">
        <f t="shared" si="1"/>
        <v>1538</v>
      </c>
      <c r="I19" s="1">
        <v>1279</v>
      </c>
      <c r="K19" s="4" t="s">
        <v>5</v>
      </c>
      <c r="L19" s="1">
        <f t="shared" si="2"/>
        <v>1279</v>
      </c>
      <c r="M19" s="5">
        <v>1267</v>
      </c>
    </row>
    <row r="20" spans="2:16" ht="27" customHeight="1" x14ac:dyDescent="0.2">
      <c r="B20" s="4" t="s">
        <v>6</v>
      </c>
      <c r="C20" s="1">
        <v>5663</v>
      </c>
      <c r="D20" s="1">
        <v>5154</v>
      </c>
      <c r="E20" s="1">
        <f t="shared" si="0"/>
        <v>509</v>
      </c>
      <c r="G20" s="4" t="s">
        <v>6</v>
      </c>
      <c r="H20" s="1">
        <f t="shared" si="1"/>
        <v>5154</v>
      </c>
      <c r="I20" s="1">
        <v>4490</v>
      </c>
      <c r="K20" s="4" t="s">
        <v>6</v>
      </c>
      <c r="L20" s="1">
        <f>I20</f>
        <v>4490</v>
      </c>
      <c r="M20" s="5">
        <v>4329</v>
      </c>
    </row>
    <row r="21" spans="2:16" ht="27" customHeight="1" x14ac:dyDescent="0.2">
      <c r="B21" s="4" t="s">
        <v>7</v>
      </c>
      <c r="C21" s="1">
        <v>1582</v>
      </c>
      <c r="D21" s="1">
        <v>1441</v>
      </c>
      <c r="E21" s="1">
        <f t="shared" si="0"/>
        <v>141</v>
      </c>
      <c r="G21" s="4" t="s">
        <v>7</v>
      </c>
      <c r="H21" s="1">
        <f t="shared" si="1"/>
        <v>1441</v>
      </c>
      <c r="I21" s="1">
        <v>1243</v>
      </c>
      <c r="K21" s="4" t="s">
        <v>7</v>
      </c>
      <c r="L21" s="1">
        <f t="shared" si="2"/>
        <v>1243</v>
      </c>
      <c r="M21" s="5">
        <v>1233</v>
      </c>
    </row>
    <row r="22" spans="2:16" ht="27" customHeight="1" x14ac:dyDescent="0.2">
      <c r="B22" s="4" t="s">
        <v>8</v>
      </c>
      <c r="C22" s="1">
        <v>1580</v>
      </c>
      <c r="D22" s="1">
        <v>1468</v>
      </c>
      <c r="E22" s="1">
        <f t="shared" si="0"/>
        <v>112</v>
      </c>
      <c r="G22" s="4" t="s">
        <v>8</v>
      </c>
      <c r="H22" s="1">
        <f t="shared" si="1"/>
        <v>1468</v>
      </c>
      <c r="I22" s="1">
        <v>1398</v>
      </c>
      <c r="K22" s="4" t="s">
        <v>8</v>
      </c>
      <c r="L22" s="1">
        <f t="shared" si="2"/>
        <v>1398</v>
      </c>
      <c r="M22" s="5">
        <v>1385</v>
      </c>
    </row>
    <row r="23" spans="2:16" ht="27" customHeight="1" x14ac:dyDescent="0.2">
      <c r="B23" s="2" t="s">
        <v>23</v>
      </c>
      <c r="C23" s="2">
        <f>SUM(C15:C22)</f>
        <v>15187</v>
      </c>
      <c r="D23" s="2">
        <f t="shared" ref="D23:E23" si="3">SUM(D15:D22)</f>
        <v>13702</v>
      </c>
      <c r="E23" s="2">
        <f t="shared" si="3"/>
        <v>1485</v>
      </c>
      <c r="G23" s="2" t="s">
        <v>23</v>
      </c>
      <c r="H23" s="2">
        <f>SUM(H15:H22)</f>
        <v>13702</v>
      </c>
      <c r="I23" s="2">
        <f>SUM(I15:I22)</f>
        <v>12318</v>
      </c>
      <c r="K23" s="2" t="s">
        <v>23</v>
      </c>
      <c r="L23" s="2">
        <f>SUM(L15:L22)</f>
        <v>12318</v>
      </c>
      <c r="M23" s="2">
        <f>SUM(M15:M22)</f>
        <v>12091</v>
      </c>
      <c r="O23" s="2">
        <f>L23-M23</f>
        <v>227</v>
      </c>
      <c r="P23" s="2" t="s">
        <v>36</v>
      </c>
    </row>
    <row r="25" spans="2:16" ht="27" customHeight="1" x14ac:dyDescent="0.2">
      <c r="C25" s="1" t="s">
        <v>10</v>
      </c>
      <c r="D25" s="1" t="s">
        <v>11</v>
      </c>
      <c r="E25" s="1" t="s">
        <v>12</v>
      </c>
      <c r="H25" s="1" t="s">
        <v>11</v>
      </c>
      <c r="I25" s="1" t="s">
        <v>13</v>
      </c>
      <c r="L25" s="1" t="s">
        <v>13</v>
      </c>
      <c r="M25" s="1" t="s">
        <v>14</v>
      </c>
    </row>
    <row r="26" spans="2:16" ht="27" customHeight="1" x14ac:dyDescent="0.2">
      <c r="B26" s="4" t="s">
        <v>1</v>
      </c>
      <c r="C26" s="3">
        <f>C15/$C15</f>
        <v>1</v>
      </c>
      <c r="D26" s="3">
        <f>D15/$C15</f>
        <v>0.90512333965844405</v>
      </c>
      <c r="E26" s="3">
        <f>E15/$C15</f>
        <v>9.4876660341555979E-2</v>
      </c>
      <c r="G26" s="4" t="s">
        <v>1</v>
      </c>
      <c r="H26" s="3">
        <f>H15/$H15</f>
        <v>1</v>
      </c>
      <c r="I26" s="3">
        <f>I15/$H15</f>
        <v>0.98322851153039836</v>
      </c>
      <c r="K26" s="4" t="s">
        <v>1</v>
      </c>
      <c r="L26" s="3">
        <f>L15/$L15</f>
        <v>1</v>
      </c>
      <c r="M26" s="3">
        <f>M15/$L15</f>
        <v>0.99466950959488276</v>
      </c>
    </row>
    <row r="27" spans="2:16" ht="27" customHeight="1" x14ac:dyDescent="0.2">
      <c r="B27" s="4" t="s">
        <v>2</v>
      </c>
      <c r="C27" s="3">
        <f t="shared" ref="C27:E33" si="4">C16/$C16</f>
        <v>1</v>
      </c>
      <c r="D27" s="3">
        <f t="shared" si="4"/>
        <v>0.9005736137667304</v>
      </c>
      <c r="E27" s="3">
        <f t="shared" si="4"/>
        <v>9.9426386233269604E-2</v>
      </c>
      <c r="G27" s="4" t="s">
        <v>2</v>
      </c>
      <c r="H27" s="3">
        <f t="shared" ref="H27:I33" si="5">H16/$H16</f>
        <v>1</v>
      </c>
      <c r="I27" s="3">
        <f t="shared" si="5"/>
        <v>0.92038216560509556</v>
      </c>
      <c r="K27" s="4" t="s">
        <v>2</v>
      </c>
      <c r="L27" s="3">
        <f t="shared" ref="L27:M33" si="6">L16/$L16</f>
        <v>1</v>
      </c>
      <c r="M27" s="3">
        <f t="shared" si="6"/>
        <v>0.97808535178777389</v>
      </c>
    </row>
    <row r="28" spans="2:16" ht="27" customHeight="1" x14ac:dyDescent="0.2">
      <c r="B28" s="4" t="s">
        <v>3</v>
      </c>
      <c r="C28" s="3">
        <f t="shared" si="4"/>
        <v>1</v>
      </c>
      <c r="D28" s="3">
        <f t="shared" si="4"/>
        <v>0.86848635235732008</v>
      </c>
      <c r="E28" s="3">
        <f t="shared" si="4"/>
        <v>0.13151364764267989</v>
      </c>
      <c r="G28" s="4" t="s">
        <v>3</v>
      </c>
      <c r="H28" s="3">
        <f t="shared" si="5"/>
        <v>1</v>
      </c>
      <c r="I28" s="3">
        <f>I17/$H17</f>
        <v>0.99857142857142855</v>
      </c>
      <c r="K28" s="4" t="s">
        <v>3</v>
      </c>
      <c r="L28" s="3">
        <f t="shared" si="6"/>
        <v>1</v>
      </c>
      <c r="M28" s="3">
        <f t="shared" si="6"/>
        <v>0.98998569384835478</v>
      </c>
    </row>
    <row r="29" spans="2:16" ht="27" customHeight="1" x14ac:dyDescent="0.2">
      <c r="B29" s="4" t="s">
        <v>4</v>
      </c>
      <c r="C29" s="3">
        <f t="shared" si="4"/>
        <v>1</v>
      </c>
      <c r="D29" s="3">
        <f t="shared" si="4"/>
        <v>0.87449157466589189</v>
      </c>
      <c r="E29" s="3">
        <f t="shared" si="4"/>
        <v>0.12550842533410808</v>
      </c>
      <c r="G29" s="4" t="s">
        <v>4</v>
      </c>
      <c r="H29" s="3">
        <f t="shared" si="5"/>
        <v>1</v>
      </c>
      <c r="I29" s="3">
        <f t="shared" si="5"/>
        <v>0.93289036544850501</v>
      </c>
      <c r="K29" s="4" t="s">
        <v>4</v>
      </c>
      <c r="L29" s="3">
        <f t="shared" si="6"/>
        <v>1</v>
      </c>
      <c r="M29" s="3">
        <f t="shared" si="6"/>
        <v>1</v>
      </c>
    </row>
    <row r="30" spans="2:16" ht="27" customHeight="1" x14ac:dyDescent="0.2">
      <c r="B30" s="4" t="s">
        <v>5</v>
      </c>
      <c r="C30" s="3">
        <f t="shared" si="4"/>
        <v>1</v>
      </c>
      <c r="D30" s="3">
        <f t="shared" si="4"/>
        <v>0.88645533141210375</v>
      </c>
      <c r="E30" s="3">
        <f t="shared" si="4"/>
        <v>0.11354466858789625</v>
      </c>
      <c r="G30" s="4" t="s">
        <v>5</v>
      </c>
      <c r="H30" s="3">
        <f t="shared" si="5"/>
        <v>1</v>
      </c>
      <c r="I30" s="3">
        <f t="shared" si="5"/>
        <v>0.83159947984395322</v>
      </c>
      <c r="K30" s="4" t="s">
        <v>5</v>
      </c>
      <c r="L30" s="3">
        <f t="shared" si="6"/>
        <v>1</v>
      </c>
      <c r="M30" s="3">
        <f t="shared" si="6"/>
        <v>0.99061767005473023</v>
      </c>
    </row>
    <row r="31" spans="2:16" ht="27" customHeight="1" x14ac:dyDescent="0.2">
      <c r="B31" s="4" t="s">
        <v>6</v>
      </c>
      <c r="C31" s="3">
        <f t="shared" si="4"/>
        <v>1</v>
      </c>
      <c r="D31" s="3">
        <f t="shared" si="4"/>
        <v>0.9101183118488434</v>
      </c>
      <c r="E31" s="3">
        <f t="shared" si="4"/>
        <v>8.988168815115663E-2</v>
      </c>
      <c r="G31" s="4" t="s">
        <v>6</v>
      </c>
      <c r="H31" s="3">
        <f t="shared" si="5"/>
        <v>1</v>
      </c>
      <c r="I31" s="3">
        <f t="shared" si="5"/>
        <v>0.8711680248350796</v>
      </c>
      <c r="K31" s="4" t="s">
        <v>6</v>
      </c>
      <c r="L31" s="3">
        <f t="shared" si="6"/>
        <v>1</v>
      </c>
      <c r="M31" s="3">
        <f t="shared" si="6"/>
        <v>0.96414253897550106</v>
      </c>
    </row>
    <row r="32" spans="2:16" ht="27" customHeight="1" x14ac:dyDescent="0.2">
      <c r="B32" s="4" t="s">
        <v>7</v>
      </c>
      <c r="C32" s="3">
        <f t="shared" si="4"/>
        <v>1</v>
      </c>
      <c r="D32" s="3">
        <f t="shared" si="4"/>
        <v>0.91087231352718079</v>
      </c>
      <c r="E32" s="3">
        <f t="shared" si="4"/>
        <v>8.9127686472819212E-2</v>
      </c>
      <c r="G32" s="4" t="s">
        <v>7</v>
      </c>
      <c r="H32" s="3">
        <f t="shared" si="5"/>
        <v>1</v>
      </c>
      <c r="I32" s="3">
        <f t="shared" si="5"/>
        <v>0.86259541984732824</v>
      </c>
      <c r="K32" s="4" t="s">
        <v>7</v>
      </c>
      <c r="L32" s="3">
        <f t="shared" si="6"/>
        <v>1</v>
      </c>
      <c r="M32" s="3">
        <f t="shared" si="6"/>
        <v>0.99195494770716008</v>
      </c>
    </row>
    <row r="33" spans="2:13" ht="27" customHeight="1" x14ac:dyDescent="0.2">
      <c r="B33" s="4" t="s">
        <v>8</v>
      </c>
      <c r="C33" s="3">
        <f t="shared" si="4"/>
        <v>1</v>
      </c>
      <c r="D33" s="3">
        <f t="shared" si="4"/>
        <v>0.92911392405063287</v>
      </c>
      <c r="E33" s="3">
        <f t="shared" si="4"/>
        <v>7.0886075949367092E-2</v>
      </c>
      <c r="G33" s="4" t="s">
        <v>8</v>
      </c>
      <c r="H33" s="3">
        <f t="shared" si="5"/>
        <v>1</v>
      </c>
      <c r="I33" s="3">
        <f t="shared" si="5"/>
        <v>0.95231607629427795</v>
      </c>
      <c r="K33" s="4" t="s">
        <v>8</v>
      </c>
      <c r="L33" s="3">
        <f t="shared" si="6"/>
        <v>1</v>
      </c>
      <c r="M33" s="3">
        <f t="shared" si="6"/>
        <v>0.99070100143061512</v>
      </c>
    </row>
    <row r="34" spans="2:13" ht="27" customHeight="1" x14ac:dyDescent="0.2">
      <c r="D34" s="7">
        <f>AVERAGE(D26:D33)</f>
        <v>0.89815434516089332</v>
      </c>
      <c r="E34" s="7">
        <f>AVERAGE(E26:E33)</f>
        <v>0.1018456548391066</v>
      </c>
      <c r="H34" s="7"/>
      <c r="I34" s="7">
        <f>AVERAGE(I26:I33)</f>
        <v>0.91909393399700845</v>
      </c>
      <c r="M34" s="7">
        <f>AVERAGE(M26:M33)</f>
        <v>0.98751958917487737</v>
      </c>
    </row>
    <row r="36" spans="2:13" ht="27" customHeight="1" x14ac:dyDescent="0.2">
      <c r="B36" s="12" t="s">
        <v>15</v>
      </c>
      <c r="C36" s="12"/>
      <c r="D36" s="12"/>
      <c r="E36" s="12"/>
    </row>
    <row r="37" spans="2:13" ht="27" customHeight="1" x14ac:dyDescent="0.2">
      <c r="B37" s="12"/>
      <c r="C37" s="12"/>
      <c r="D37" s="12"/>
      <c r="E37" s="12"/>
    </row>
    <row r="38" spans="2:13" ht="27" customHeight="1" x14ac:dyDescent="0.2">
      <c r="B38" s="12"/>
      <c r="C38" s="12"/>
      <c r="D38" s="12"/>
      <c r="E38" s="12"/>
    </row>
    <row r="40" spans="2:13" ht="27" customHeight="1" x14ac:dyDescent="0.2">
      <c r="C40" s="1" t="s">
        <v>16</v>
      </c>
      <c r="D40" s="1" t="s">
        <v>17</v>
      </c>
    </row>
    <row r="41" spans="2:13" ht="27" customHeight="1" x14ac:dyDescent="0.2">
      <c r="B41" s="4" t="s">
        <v>1</v>
      </c>
      <c r="C41" s="1">
        <f>M15</f>
        <v>933</v>
      </c>
      <c r="D41" s="3">
        <f>C41/C15</f>
        <v>0.88519924098671732</v>
      </c>
    </row>
    <row r="42" spans="2:13" ht="27" customHeight="1" x14ac:dyDescent="0.2">
      <c r="B42" s="4" t="s">
        <v>2</v>
      </c>
      <c r="C42" s="1">
        <f t="shared" ref="C42:C48" si="7">M16</f>
        <v>848</v>
      </c>
      <c r="D42" s="3">
        <f t="shared" ref="D42:D48" si="8">C42/C16</f>
        <v>0.81070745697896751</v>
      </c>
    </row>
    <row r="43" spans="2:13" ht="27" customHeight="1" x14ac:dyDescent="0.2">
      <c r="B43" s="4" t="s">
        <v>3</v>
      </c>
      <c r="C43" s="1">
        <f t="shared" si="7"/>
        <v>692</v>
      </c>
      <c r="D43" s="3">
        <f t="shared" si="8"/>
        <v>0.85856079404466501</v>
      </c>
    </row>
    <row r="44" spans="2:13" ht="27" customHeight="1" x14ac:dyDescent="0.2">
      <c r="B44" s="4" t="s">
        <v>4</v>
      </c>
      <c r="C44" s="1">
        <f t="shared" si="7"/>
        <v>1404</v>
      </c>
      <c r="D44" s="3">
        <f t="shared" si="8"/>
        <v>0.81580476467170249</v>
      </c>
    </row>
    <row r="45" spans="2:13" ht="27" customHeight="1" x14ac:dyDescent="0.2">
      <c r="B45" s="4" t="s">
        <v>5</v>
      </c>
      <c r="C45" s="1">
        <f t="shared" si="7"/>
        <v>1267</v>
      </c>
      <c r="D45" s="3">
        <f t="shared" si="8"/>
        <v>0.73025936599423635</v>
      </c>
    </row>
    <row r="46" spans="2:13" ht="27" customHeight="1" x14ac:dyDescent="0.2">
      <c r="B46" s="4" t="s">
        <v>6</v>
      </c>
      <c r="C46" s="1">
        <f t="shared" si="7"/>
        <v>4329</v>
      </c>
      <c r="D46" s="3">
        <f>C46/C20</f>
        <v>0.76443581140738126</v>
      </c>
    </row>
    <row r="47" spans="2:13" ht="27" customHeight="1" x14ac:dyDescent="0.2">
      <c r="B47" s="4" t="s">
        <v>7</v>
      </c>
      <c r="C47" s="1">
        <f t="shared" si="7"/>
        <v>1233</v>
      </c>
      <c r="D47" s="3">
        <f t="shared" si="8"/>
        <v>0.77939317319848289</v>
      </c>
    </row>
    <row r="48" spans="2:13" ht="27" customHeight="1" x14ac:dyDescent="0.2">
      <c r="B48" s="4" t="s">
        <v>8</v>
      </c>
      <c r="C48" s="1">
        <f t="shared" si="7"/>
        <v>1385</v>
      </c>
      <c r="D48" s="3">
        <f t="shared" si="8"/>
        <v>0.87658227848101267</v>
      </c>
    </row>
    <row r="49" spans="2:14" ht="27" customHeight="1" x14ac:dyDescent="0.2">
      <c r="B49" s="2" t="s">
        <v>23</v>
      </c>
      <c r="C49" s="2">
        <f>SUM(C41:C48)</f>
        <v>12091</v>
      </c>
      <c r="D49" s="7">
        <f>C49/D23</f>
        <v>0.88242592322288715</v>
      </c>
    </row>
    <row r="51" spans="2:14" ht="27" customHeight="1" x14ac:dyDescent="0.2">
      <c r="B51" s="13" t="s">
        <v>18</v>
      </c>
      <c r="C51" s="13"/>
      <c r="D51" s="13"/>
      <c r="J51" s="12" t="s">
        <v>25</v>
      </c>
      <c r="K51" s="12"/>
    </row>
    <row r="53" spans="2:14" ht="27" customHeight="1" x14ac:dyDescent="0.2">
      <c r="C53" s="1" t="s">
        <v>19</v>
      </c>
      <c r="D53" s="1" t="s">
        <v>20</v>
      </c>
      <c r="E53" s="1" t="s">
        <v>21</v>
      </c>
      <c r="F53" s="1" t="s">
        <v>22</v>
      </c>
      <c r="G53" s="1" t="s">
        <v>23</v>
      </c>
      <c r="K53" s="1" t="s">
        <v>19</v>
      </c>
      <c r="L53" s="1" t="s">
        <v>20</v>
      </c>
      <c r="M53" s="1" t="s">
        <v>21</v>
      </c>
      <c r="N53" s="1" t="s">
        <v>22</v>
      </c>
    </row>
    <row r="54" spans="2:14" ht="27" customHeight="1" x14ac:dyDescent="0.2">
      <c r="B54" s="4" t="s">
        <v>1</v>
      </c>
      <c r="C54" s="1">
        <v>74</v>
      </c>
      <c r="D54" s="1">
        <v>618</v>
      </c>
      <c r="E54" s="1">
        <v>0</v>
      </c>
      <c r="F54" s="1">
        <v>241</v>
      </c>
      <c r="G54" s="1">
        <f>SUM(C54:F54)</f>
        <v>933</v>
      </c>
      <c r="J54" s="4" t="s">
        <v>1</v>
      </c>
      <c r="K54" s="3">
        <f t="shared" ref="K54:K62" si="9">C54/$G54</f>
        <v>7.931404072883172E-2</v>
      </c>
      <c r="L54" s="3">
        <f t="shared" ref="L54:L62" si="10">D54/$G54</f>
        <v>0.66237942122186499</v>
      </c>
      <c r="M54" s="3">
        <f t="shared" ref="M54:M62" si="11">E54/$G54</f>
        <v>0</v>
      </c>
      <c r="N54" s="3">
        <f t="shared" ref="N54:N62" si="12">F54/$G54</f>
        <v>0.25830653804930331</v>
      </c>
    </row>
    <row r="55" spans="2:14" ht="27" customHeight="1" x14ac:dyDescent="0.2">
      <c r="B55" s="4" t="s">
        <v>2</v>
      </c>
      <c r="C55" s="1">
        <v>4</v>
      </c>
      <c r="D55" s="1">
        <v>710</v>
      </c>
      <c r="E55" s="1">
        <v>1</v>
      </c>
      <c r="F55" s="1">
        <v>133</v>
      </c>
      <c r="G55" s="1">
        <f t="shared" ref="G55:G61" si="13">SUM(C55:F55)</f>
        <v>848</v>
      </c>
      <c r="J55" s="4" t="s">
        <v>2</v>
      </c>
      <c r="K55" s="3">
        <f t="shared" si="9"/>
        <v>4.7169811320754715E-3</v>
      </c>
      <c r="L55" s="3">
        <f t="shared" si="10"/>
        <v>0.83726415094339623</v>
      </c>
      <c r="M55" s="3">
        <f t="shared" si="11"/>
        <v>1.1792452830188679E-3</v>
      </c>
      <c r="N55" s="3">
        <f t="shared" si="12"/>
        <v>0.15683962264150944</v>
      </c>
    </row>
    <row r="56" spans="2:14" ht="27" customHeight="1" x14ac:dyDescent="0.2">
      <c r="B56" s="4" t="s">
        <v>3</v>
      </c>
      <c r="C56" s="1">
        <v>1</v>
      </c>
      <c r="D56" s="1">
        <v>688</v>
      </c>
      <c r="E56" s="1">
        <v>0</v>
      </c>
      <c r="F56" s="1">
        <v>3</v>
      </c>
      <c r="G56" s="1">
        <f t="shared" si="13"/>
        <v>692</v>
      </c>
      <c r="J56" s="4" t="s">
        <v>3</v>
      </c>
      <c r="K56" s="3">
        <f t="shared" si="9"/>
        <v>1.4450867052023121E-3</v>
      </c>
      <c r="L56" s="3">
        <f t="shared" si="10"/>
        <v>0.9942196531791907</v>
      </c>
      <c r="M56" s="3">
        <f t="shared" si="11"/>
        <v>0</v>
      </c>
      <c r="N56" s="3">
        <f t="shared" si="12"/>
        <v>4.335260115606936E-3</v>
      </c>
    </row>
    <row r="57" spans="2:14" ht="27" customHeight="1" x14ac:dyDescent="0.2">
      <c r="B57" s="4" t="s">
        <v>4</v>
      </c>
      <c r="C57" s="1">
        <v>61</v>
      </c>
      <c r="D57" s="1">
        <v>1054</v>
      </c>
      <c r="E57" s="1">
        <v>154</v>
      </c>
      <c r="F57" s="1">
        <v>135</v>
      </c>
      <c r="G57" s="1">
        <f t="shared" si="13"/>
        <v>1404</v>
      </c>
      <c r="J57" s="4" t="s">
        <v>4</v>
      </c>
      <c r="K57" s="3">
        <f t="shared" si="9"/>
        <v>4.344729344729345E-2</v>
      </c>
      <c r="L57" s="3">
        <f t="shared" si="10"/>
        <v>0.75071225071225067</v>
      </c>
      <c r="M57" s="3">
        <f t="shared" si="11"/>
        <v>0.10968660968660969</v>
      </c>
      <c r="N57" s="3">
        <f t="shared" si="12"/>
        <v>9.6153846153846159E-2</v>
      </c>
    </row>
    <row r="58" spans="2:14" ht="27" customHeight="1" x14ac:dyDescent="0.2">
      <c r="B58" s="4" t="s">
        <v>5</v>
      </c>
      <c r="C58" s="1">
        <v>11</v>
      </c>
      <c r="D58" s="1">
        <v>1119</v>
      </c>
      <c r="E58" s="1">
        <v>0</v>
      </c>
      <c r="F58" s="1">
        <v>137</v>
      </c>
      <c r="G58" s="1">
        <f t="shared" si="13"/>
        <v>1267</v>
      </c>
      <c r="J58" s="4" t="s">
        <v>5</v>
      </c>
      <c r="K58" s="3">
        <f t="shared" si="9"/>
        <v>8.6819258089976328E-3</v>
      </c>
      <c r="L58" s="3">
        <f t="shared" si="10"/>
        <v>0.88318863456985008</v>
      </c>
      <c r="M58" s="3">
        <f t="shared" si="11"/>
        <v>0</v>
      </c>
      <c r="N58" s="3">
        <f t="shared" si="12"/>
        <v>0.10812943962115233</v>
      </c>
    </row>
    <row r="59" spans="2:14" ht="27" customHeight="1" x14ac:dyDescent="0.2">
      <c r="B59" s="4" t="s">
        <v>6</v>
      </c>
      <c r="C59" s="1">
        <v>101</v>
      </c>
      <c r="D59" s="1">
        <v>3278</v>
      </c>
      <c r="E59" s="1">
        <v>5</v>
      </c>
      <c r="F59" s="1">
        <v>945</v>
      </c>
      <c r="G59" s="1">
        <f t="shared" si="13"/>
        <v>4329</v>
      </c>
      <c r="J59" s="4" t="s">
        <v>6</v>
      </c>
      <c r="K59" s="3">
        <f t="shared" si="9"/>
        <v>2.333102333102333E-2</v>
      </c>
      <c r="L59" s="3">
        <f t="shared" si="10"/>
        <v>0.7572187572187572</v>
      </c>
      <c r="M59" s="3">
        <f t="shared" si="11"/>
        <v>1.155001155001155E-3</v>
      </c>
      <c r="N59" s="3">
        <f t="shared" si="12"/>
        <v>0.21829521829521831</v>
      </c>
    </row>
    <row r="60" spans="2:14" ht="27" customHeight="1" x14ac:dyDescent="0.2">
      <c r="B60" s="4" t="s">
        <v>7</v>
      </c>
      <c r="C60" s="1">
        <v>42</v>
      </c>
      <c r="D60" s="1">
        <v>1094</v>
      </c>
      <c r="E60" s="1">
        <v>4</v>
      </c>
      <c r="F60" s="1">
        <v>93</v>
      </c>
      <c r="G60" s="1">
        <f t="shared" si="13"/>
        <v>1233</v>
      </c>
      <c r="J60" s="4" t="s">
        <v>7</v>
      </c>
      <c r="K60" s="3">
        <f t="shared" si="9"/>
        <v>3.4063260340632603E-2</v>
      </c>
      <c r="L60" s="3">
        <f t="shared" si="10"/>
        <v>0.88726682887266828</v>
      </c>
      <c r="M60" s="3">
        <f t="shared" si="11"/>
        <v>3.2441200324412004E-3</v>
      </c>
      <c r="N60" s="3">
        <f t="shared" si="12"/>
        <v>7.5425790754257913E-2</v>
      </c>
    </row>
    <row r="61" spans="2:14" ht="27" customHeight="1" x14ac:dyDescent="0.2">
      <c r="B61" s="4" t="s">
        <v>8</v>
      </c>
      <c r="C61" s="1">
        <v>18</v>
      </c>
      <c r="D61" s="1">
        <v>1111</v>
      </c>
      <c r="E61" s="1">
        <v>0</v>
      </c>
      <c r="F61" s="1">
        <v>256</v>
      </c>
      <c r="G61" s="1">
        <f t="shared" si="13"/>
        <v>1385</v>
      </c>
      <c r="J61" s="4" t="s">
        <v>8</v>
      </c>
      <c r="K61" s="3">
        <f t="shared" si="9"/>
        <v>1.2996389891696752E-2</v>
      </c>
      <c r="L61" s="3">
        <f t="shared" si="10"/>
        <v>0.80216606498194942</v>
      </c>
      <c r="M61" s="3">
        <f t="shared" si="11"/>
        <v>0</v>
      </c>
      <c r="N61" s="3">
        <f t="shared" si="12"/>
        <v>0.18483754512635378</v>
      </c>
    </row>
    <row r="62" spans="2:14" ht="27" customHeight="1" x14ac:dyDescent="0.2">
      <c r="B62" s="1" t="s">
        <v>23</v>
      </c>
      <c r="C62" s="1">
        <f>SUM(C54:C61)</f>
        <v>312</v>
      </c>
      <c r="D62" s="1">
        <f t="shared" ref="D62:F62" si="14">SUM(D54:D61)</f>
        <v>9672</v>
      </c>
      <c r="E62" s="1">
        <f t="shared" si="14"/>
        <v>164</v>
      </c>
      <c r="F62" s="1">
        <f t="shared" si="14"/>
        <v>1943</v>
      </c>
      <c r="G62" s="1">
        <f>SUM(G54:G61)</f>
        <v>12091</v>
      </c>
      <c r="J62" s="4" t="s">
        <v>23</v>
      </c>
      <c r="K62" s="3">
        <f t="shared" si="9"/>
        <v>2.5804317260772477E-2</v>
      </c>
      <c r="L62" s="3">
        <f t="shared" si="10"/>
        <v>0.79993383508394678</v>
      </c>
      <c r="M62" s="3">
        <f t="shared" si="11"/>
        <v>1.3563807790918866E-2</v>
      </c>
      <c r="N62" s="3">
        <f t="shared" si="12"/>
        <v>0.16069803986436193</v>
      </c>
    </row>
    <row r="65" spans="2:14" ht="27" customHeight="1" x14ac:dyDescent="0.2">
      <c r="B65" s="13" t="s">
        <v>29</v>
      </c>
      <c r="C65" s="13"/>
      <c r="J65" s="13" t="s">
        <v>26</v>
      </c>
      <c r="K65" s="13"/>
    </row>
    <row r="66" spans="2:14" ht="27" customHeight="1" x14ac:dyDescent="0.2">
      <c r="C66" s="6"/>
      <c r="D66" s="6"/>
      <c r="E66" s="6"/>
      <c r="F66" s="6"/>
      <c r="G66" s="6"/>
    </row>
    <row r="67" spans="2:14" ht="27" customHeight="1" x14ac:dyDescent="0.2">
      <c r="C67" s="1" t="s">
        <v>19</v>
      </c>
      <c r="D67" s="1" t="s">
        <v>20</v>
      </c>
      <c r="E67" s="1" t="s">
        <v>21</v>
      </c>
      <c r="F67" s="1" t="s">
        <v>22</v>
      </c>
      <c r="G67" s="1" t="s">
        <v>23</v>
      </c>
      <c r="K67" s="1" t="s">
        <v>19</v>
      </c>
      <c r="L67" s="1" t="s">
        <v>20</v>
      </c>
      <c r="M67" s="1" t="s">
        <v>21</v>
      </c>
      <c r="N67" s="1" t="s">
        <v>22</v>
      </c>
    </row>
    <row r="68" spans="2:14" ht="27" customHeight="1" x14ac:dyDescent="0.2">
      <c r="B68" s="4" t="s">
        <v>1</v>
      </c>
      <c r="C68" s="3">
        <f>C54/$G$62</f>
        <v>6.1202547349268046E-3</v>
      </c>
      <c r="D68" s="3">
        <f t="shared" ref="D68:G68" si="15">D54/$G$62</f>
        <v>5.1112397651145482E-2</v>
      </c>
      <c r="E68" s="3">
        <f t="shared" si="15"/>
        <v>0</v>
      </c>
      <c r="F68" s="3">
        <f t="shared" si="15"/>
        <v>1.9932180961045407E-2</v>
      </c>
      <c r="G68" s="3">
        <f t="shared" si="15"/>
        <v>7.7164833347117684E-2</v>
      </c>
      <c r="J68" s="1" t="s">
        <v>1</v>
      </c>
      <c r="K68" s="3">
        <f t="shared" ref="K68:N75" si="16">C54/C$62</f>
        <v>0.23717948717948717</v>
      </c>
      <c r="L68" s="3">
        <f t="shared" si="16"/>
        <v>6.3895781637717128E-2</v>
      </c>
      <c r="M68" s="3">
        <f t="shared" si="16"/>
        <v>0</v>
      </c>
      <c r="N68" s="3">
        <f t="shared" si="16"/>
        <v>0.1240349974266598</v>
      </c>
    </row>
    <row r="69" spans="2:14" ht="27" customHeight="1" x14ac:dyDescent="0.2">
      <c r="B69" s="4" t="s">
        <v>2</v>
      </c>
      <c r="C69" s="3">
        <f t="shared" ref="C69:G69" si="17">C55/$G$62</f>
        <v>3.308245802663138E-4</v>
      </c>
      <c r="D69" s="3">
        <f t="shared" si="17"/>
        <v>5.8721362997270696E-2</v>
      </c>
      <c r="E69" s="3">
        <f t="shared" si="17"/>
        <v>8.270614506657845E-5</v>
      </c>
      <c r="F69" s="3">
        <f t="shared" si="17"/>
        <v>1.0999917293854933E-2</v>
      </c>
      <c r="G69" s="3">
        <f t="shared" si="17"/>
        <v>7.013481101645852E-2</v>
      </c>
      <c r="J69" s="1" t="s">
        <v>2</v>
      </c>
      <c r="K69" s="3">
        <f t="shared" si="16"/>
        <v>1.282051282051282E-2</v>
      </c>
      <c r="L69" s="3">
        <f t="shared" si="16"/>
        <v>7.3407775020678245E-2</v>
      </c>
      <c r="M69" s="3">
        <f t="shared" si="16"/>
        <v>6.0975609756097563E-3</v>
      </c>
      <c r="N69" s="3">
        <f t="shared" si="16"/>
        <v>6.8450849202264533E-2</v>
      </c>
    </row>
    <row r="70" spans="2:14" ht="27" customHeight="1" x14ac:dyDescent="0.2">
      <c r="B70" s="4" t="s">
        <v>3</v>
      </c>
      <c r="C70" s="3">
        <f t="shared" ref="C70:G70" si="18">C56/$G$62</f>
        <v>8.270614506657845E-5</v>
      </c>
      <c r="D70" s="3">
        <f t="shared" si="18"/>
        <v>5.6901827805805973E-2</v>
      </c>
      <c r="E70" s="3">
        <f t="shared" si="18"/>
        <v>0</v>
      </c>
      <c r="F70" s="3">
        <f t="shared" si="18"/>
        <v>2.4811843519973532E-4</v>
      </c>
      <c r="G70" s="3">
        <f t="shared" si="18"/>
        <v>5.7232652386072287E-2</v>
      </c>
      <c r="J70" s="1" t="s">
        <v>3</v>
      </c>
      <c r="K70" s="3">
        <f t="shared" si="16"/>
        <v>3.205128205128205E-3</v>
      </c>
      <c r="L70" s="3">
        <f t="shared" si="16"/>
        <v>7.1133167907361461E-2</v>
      </c>
      <c r="M70" s="3">
        <f t="shared" si="16"/>
        <v>0</v>
      </c>
      <c r="N70" s="3">
        <f t="shared" si="16"/>
        <v>1.5440041173443129E-3</v>
      </c>
    </row>
    <row r="71" spans="2:14" ht="27" customHeight="1" x14ac:dyDescent="0.2">
      <c r="B71" s="4" t="s">
        <v>4</v>
      </c>
      <c r="C71" s="3">
        <f t="shared" ref="C71:G71" si="19">C57/$G$62</f>
        <v>5.0450748490612849E-3</v>
      </c>
      <c r="D71" s="3">
        <f t="shared" si="19"/>
        <v>8.7172276900173679E-2</v>
      </c>
      <c r="E71" s="3">
        <f t="shared" si="19"/>
        <v>1.2736746340253081E-2</v>
      </c>
      <c r="F71" s="3">
        <f t="shared" si="19"/>
        <v>1.116532958398809E-2</v>
      </c>
      <c r="G71" s="3">
        <f t="shared" si="19"/>
        <v>0.11611942767347613</v>
      </c>
      <c r="J71" s="1" t="s">
        <v>4</v>
      </c>
      <c r="K71" s="3">
        <f t="shared" si="16"/>
        <v>0.19551282051282051</v>
      </c>
      <c r="L71" s="3">
        <f t="shared" si="16"/>
        <v>0.10897435897435898</v>
      </c>
      <c r="M71" s="3">
        <f t="shared" si="16"/>
        <v>0.93902439024390238</v>
      </c>
      <c r="N71" s="3">
        <f t="shared" si="16"/>
        <v>6.9480185280494086E-2</v>
      </c>
    </row>
    <row r="72" spans="2:14" ht="27" customHeight="1" x14ac:dyDescent="0.2">
      <c r="B72" s="4" t="s">
        <v>5</v>
      </c>
      <c r="C72" s="3">
        <f t="shared" ref="C72:G72" si="20">C58/$G$62</f>
        <v>9.0976759573236287E-4</v>
      </c>
      <c r="D72" s="3">
        <f t="shared" si="20"/>
        <v>9.2548176329501283E-2</v>
      </c>
      <c r="E72" s="3">
        <f t="shared" si="20"/>
        <v>0</v>
      </c>
      <c r="F72" s="3">
        <f t="shared" si="20"/>
        <v>1.1330741874121248E-2</v>
      </c>
      <c r="G72" s="3">
        <f t="shared" si="20"/>
        <v>0.10478868579935489</v>
      </c>
      <c r="J72" s="1" t="s">
        <v>5</v>
      </c>
      <c r="K72" s="3">
        <f t="shared" si="16"/>
        <v>3.5256410256410256E-2</v>
      </c>
      <c r="L72" s="3">
        <f t="shared" si="16"/>
        <v>0.11569478908188585</v>
      </c>
      <c r="M72" s="3">
        <f t="shared" si="16"/>
        <v>0</v>
      </c>
      <c r="N72" s="3">
        <f t="shared" si="16"/>
        <v>7.0509521358723626E-2</v>
      </c>
    </row>
    <row r="73" spans="2:14" ht="27" customHeight="1" x14ac:dyDescent="0.2">
      <c r="B73" s="4" t="s">
        <v>6</v>
      </c>
      <c r="C73" s="3">
        <f t="shared" ref="C73:G73" si="21">C59/$G$62</f>
        <v>8.3533206517244236E-3</v>
      </c>
      <c r="D73" s="3">
        <f t="shared" si="21"/>
        <v>0.27111074352824416</v>
      </c>
      <c r="E73" s="3">
        <f t="shared" si="21"/>
        <v>4.1353072533289223E-4</v>
      </c>
      <c r="F73" s="3">
        <f t="shared" si="21"/>
        <v>7.8157307087916628E-2</v>
      </c>
      <c r="G73" s="3">
        <f t="shared" si="21"/>
        <v>0.35803490199321808</v>
      </c>
      <c r="J73" s="1" t="s">
        <v>6</v>
      </c>
      <c r="K73" s="3">
        <f t="shared" si="16"/>
        <v>0.32371794871794873</v>
      </c>
      <c r="L73" s="3">
        <f t="shared" si="16"/>
        <v>0.33891645988420183</v>
      </c>
      <c r="M73" s="3">
        <f t="shared" si="16"/>
        <v>3.048780487804878E-2</v>
      </c>
      <c r="N73" s="3">
        <f t="shared" si="16"/>
        <v>0.48636129696345859</v>
      </c>
    </row>
    <row r="74" spans="2:14" ht="27" customHeight="1" x14ac:dyDescent="0.2">
      <c r="B74" s="4" t="s">
        <v>7</v>
      </c>
      <c r="C74" s="3">
        <f t="shared" ref="C74:G74" si="22">C60/$G$62</f>
        <v>3.4736580927962946E-3</v>
      </c>
      <c r="D74" s="3">
        <f t="shared" si="22"/>
        <v>9.0480522702836824E-2</v>
      </c>
      <c r="E74" s="3">
        <f t="shared" si="22"/>
        <v>3.308245802663138E-4</v>
      </c>
      <c r="F74" s="3">
        <f t="shared" si="22"/>
        <v>7.6916714911917953E-3</v>
      </c>
      <c r="G74" s="3">
        <f t="shared" si="22"/>
        <v>0.10197667686709122</v>
      </c>
      <c r="J74" s="1" t="s">
        <v>7</v>
      </c>
      <c r="K74" s="3">
        <f t="shared" si="16"/>
        <v>0.13461538461538461</v>
      </c>
      <c r="L74" s="3">
        <f t="shared" si="16"/>
        <v>0.11311000827129859</v>
      </c>
      <c r="M74" s="3">
        <f t="shared" si="16"/>
        <v>2.4390243902439025E-2</v>
      </c>
      <c r="N74" s="3">
        <f t="shared" si="16"/>
        <v>4.7864127637673698E-2</v>
      </c>
    </row>
    <row r="75" spans="2:14" ht="27" customHeight="1" x14ac:dyDescent="0.2">
      <c r="B75" s="4" t="s">
        <v>8</v>
      </c>
      <c r="C75" s="3">
        <f t="shared" ref="C75:G75" si="23">C61/$G$62</f>
        <v>1.4887106111984121E-3</v>
      </c>
      <c r="D75" s="3">
        <f t="shared" si="23"/>
        <v>9.1886527168968654E-2</v>
      </c>
      <c r="E75" s="3">
        <f t="shared" si="23"/>
        <v>0</v>
      </c>
      <c r="F75" s="3">
        <f t="shared" si="23"/>
        <v>2.1172773137044083E-2</v>
      </c>
      <c r="G75" s="3">
        <f t="shared" si="23"/>
        <v>0.11454801091721115</v>
      </c>
      <c r="J75" s="1" t="s">
        <v>8</v>
      </c>
      <c r="K75" s="3">
        <f t="shared" si="16"/>
        <v>5.7692307692307696E-2</v>
      </c>
      <c r="L75" s="3">
        <f t="shared" si="16"/>
        <v>0.11486765922249793</v>
      </c>
      <c r="M75" s="3">
        <f t="shared" si="16"/>
        <v>0</v>
      </c>
      <c r="N75" s="3">
        <f t="shared" si="16"/>
        <v>0.13175501801338138</v>
      </c>
    </row>
    <row r="76" spans="2:14" ht="27" customHeight="1" x14ac:dyDescent="0.2">
      <c r="B76" s="4" t="s">
        <v>23</v>
      </c>
      <c r="C76" s="3">
        <f t="shared" ref="C76:G76" si="24">C62/$G$62</f>
        <v>2.5804317260772477E-2</v>
      </c>
      <c r="D76" s="3">
        <f t="shared" si="24"/>
        <v>0.79993383508394678</v>
      </c>
      <c r="E76" s="3">
        <f t="shared" si="24"/>
        <v>1.3563807790918866E-2</v>
      </c>
      <c r="F76" s="3">
        <f t="shared" si="24"/>
        <v>0.16069803986436193</v>
      </c>
      <c r="G76" s="3">
        <f t="shared" si="24"/>
        <v>1</v>
      </c>
      <c r="K76" s="7"/>
    </row>
  </sheetData>
  <mergeCells count="7">
    <mergeCell ref="J51:K51"/>
    <mergeCell ref="J65:K65"/>
    <mergeCell ref="B65:C65"/>
    <mergeCell ref="B2:C3"/>
    <mergeCell ref="D2:D3"/>
    <mergeCell ref="B36:E38"/>
    <mergeCell ref="B51:D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5F50-6D0B-8D4D-A2EA-5A5EBA344F61}">
  <dimension ref="B2:U68"/>
  <sheetViews>
    <sheetView tabSelected="1" topLeftCell="A7" workbookViewId="0">
      <selection activeCell="N6" sqref="N6"/>
    </sheetView>
  </sheetViews>
  <sheetFormatPr baseColWidth="10" defaultColWidth="14" defaultRowHeight="28" customHeight="1" x14ac:dyDescent="0.2"/>
  <cols>
    <col min="1" max="1" width="14" style="2"/>
    <col min="2" max="2" width="19.6640625" style="2" bestFit="1" customWidth="1"/>
    <col min="3" max="3" width="15.83203125" style="2" bestFit="1" customWidth="1"/>
    <col min="4" max="11" width="14" style="2"/>
    <col min="12" max="12" width="19.6640625" style="2" bestFit="1" customWidth="1"/>
    <col min="13" max="14" width="20.6640625" style="2" bestFit="1" customWidth="1"/>
    <col min="15" max="16384" width="14" style="2"/>
  </cols>
  <sheetData>
    <row r="2" spans="2:21" ht="28" customHeight="1" x14ac:dyDescent="0.2">
      <c r="B2" s="13" t="s">
        <v>24</v>
      </c>
      <c r="C2" s="13"/>
      <c r="D2" s="13"/>
      <c r="E2" s="13"/>
    </row>
    <row r="3" spans="2:21" ht="28" customHeight="1" x14ac:dyDescent="0.2">
      <c r="B3" s="13"/>
      <c r="C3" s="13"/>
      <c r="D3" s="13"/>
      <c r="E3" s="13"/>
    </row>
    <row r="5" spans="2:21" ht="28" customHeight="1" x14ac:dyDescent="0.2">
      <c r="C5" s="1" t="s">
        <v>27</v>
      </c>
      <c r="N5" s="1" t="s">
        <v>35</v>
      </c>
    </row>
    <row r="6" spans="2:21" ht="28" customHeight="1" x14ac:dyDescent="0.2">
      <c r="B6" s="4" t="s">
        <v>1</v>
      </c>
      <c r="C6" s="3">
        <v>0.24299999999999999</v>
      </c>
      <c r="M6" s="4" t="s">
        <v>1</v>
      </c>
      <c r="N6" s="8">
        <v>0.2276</v>
      </c>
    </row>
    <row r="7" spans="2:21" ht="28" customHeight="1" thickBot="1" x14ac:dyDescent="0.25">
      <c r="B7" s="4" t="s">
        <v>2</v>
      </c>
      <c r="C7" s="3">
        <v>0.23599999999999999</v>
      </c>
      <c r="M7" s="4" t="s">
        <v>2</v>
      </c>
      <c r="N7" s="8">
        <v>0.21099999999999999</v>
      </c>
    </row>
    <row r="8" spans="2:21" ht="28" customHeight="1" x14ac:dyDescent="0.2">
      <c r="B8" s="4" t="s">
        <v>3</v>
      </c>
      <c r="C8" s="3">
        <v>0.29399999999999998</v>
      </c>
      <c r="E8" s="15" t="s">
        <v>28</v>
      </c>
      <c r="F8" s="16"/>
      <c r="G8" s="17"/>
      <c r="H8" s="24">
        <f>SUMPRODUCT(C6:C13,'Encuadre del análisis'!G68:G75)</f>
        <v>0.24798259035646347</v>
      </c>
      <c r="I8" s="25"/>
      <c r="J8" s="26"/>
      <c r="M8" s="4" t="s">
        <v>3</v>
      </c>
      <c r="N8" s="8">
        <v>0.22800000000000001</v>
      </c>
      <c r="P8" s="15" t="s">
        <v>28</v>
      </c>
      <c r="Q8" s="16"/>
      <c r="R8" s="17"/>
      <c r="S8" s="24">
        <f>SUMPRODUCT(N6:N13,'Encuadre del análisis'!G68:G75)</f>
        <v>0.22998666776941523</v>
      </c>
      <c r="T8" s="25"/>
      <c r="U8" s="26"/>
    </row>
    <row r="9" spans="2:21" ht="28" customHeight="1" x14ac:dyDescent="0.2">
      <c r="B9" s="4" t="s">
        <v>4</v>
      </c>
      <c r="C9" s="3">
        <v>0.23499999999999999</v>
      </c>
      <c r="E9" s="18"/>
      <c r="F9" s="19"/>
      <c r="G9" s="20"/>
      <c r="H9" s="27"/>
      <c r="I9" s="28"/>
      <c r="J9" s="29"/>
      <c r="M9" s="4" t="s">
        <v>4</v>
      </c>
      <c r="N9" s="8">
        <v>0.20899999999999999</v>
      </c>
      <c r="P9" s="18"/>
      <c r="Q9" s="19"/>
      <c r="R9" s="20"/>
      <c r="S9" s="27"/>
      <c r="T9" s="28"/>
      <c r="U9" s="29"/>
    </row>
    <row r="10" spans="2:21" ht="28" customHeight="1" x14ac:dyDescent="0.2">
      <c r="B10" s="4" t="s">
        <v>5</v>
      </c>
      <c r="C10" s="3">
        <v>0.246</v>
      </c>
      <c r="E10" s="18"/>
      <c r="F10" s="19"/>
      <c r="G10" s="20"/>
      <c r="H10" s="27"/>
      <c r="I10" s="28"/>
      <c r="J10" s="29"/>
      <c r="M10" s="4" t="s">
        <v>5</v>
      </c>
      <c r="N10" s="8">
        <v>0.20019999999999999</v>
      </c>
      <c r="P10" s="18"/>
      <c r="Q10" s="19"/>
      <c r="R10" s="20"/>
      <c r="S10" s="27"/>
      <c r="T10" s="28"/>
      <c r="U10" s="29"/>
    </row>
    <row r="11" spans="2:21" ht="28" customHeight="1" thickBot="1" x14ac:dyDescent="0.25">
      <c r="B11" s="4" t="s">
        <v>6</v>
      </c>
      <c r="C11" s="3">
        <v>0.24179999999999999</v>
      </c>
      <c r="E11" s="21"/>
      <c r="F11" s="22"/>
      <c r="G11" s="23"/>
      <c r="H11" s="30"/>
      <c r="I11" s="31"/>
      <c r="J11" s="32"/>
      <c r="M11" s="4" t="s">
        <v>6</v>
      </c>
      <c r="N11" s="8">
        <v>0.23499999999999999</v>
      </c>
      <c r="P11" s="21"/>
      <c r="Q11" s="22"/>
      <c r="R11" s="23"/>
      <c r="S11" s="30"/>
      <c r="T11" s="31"/>
      <c r="U11" s="32"/>
    </row>
    <row r="12" spans="2:21" ht="28" customHeight="1" x14ac:dyDescent="0.2">
      <c r="B12" s="4" t="s">
        <v>7</v>
      </c>
      <c r="C12" s="3">
        <v>0.24010000000000001</v>
      </c>
      <c r="M12" s="4" t="s">
        <v>7</v>
      </c>
      <c r="N12" s="8">
        <v>0.25319999999999998</v>
      </c>
    </row>
    <row r="13" spans="2:21" ht="28" customHeight="1" x14ac:dyDescent="0.2">
      <c r="B13" s="4" t="s">
        <v>8</v>
      </c>
      <c r="C13" s="3">
        <v>0.27700000000000002</v>
      </c>
      <c r="M13" s="4" t="s">
        <v>8</v>
      </c>
      <c r="N13" s="8">
        <v>0.25640000000000002</v>
      </c>
    </row>
    <row r="16" spans="2:21" ht="28" customHeight="1" x14ac:dyDescent="0.2">
      <c r="B16" s="13" t="s">
        <v>30</v>
      </c>
      <c r="C16" s="13"/>
      <c r="D16" s="13"/>
      <c r="E16" s="13"/>
    </row>
    <row r="17" spans="2:21" ht="28" customHeight="1" x14ac:dyDescent="0.2">
      <c r="B17" s="13"/>
      <c r="C17" s="13"/>
      <c r="D17" s="13"/>
      <c r="E17" s="13"/>
    </row>
    <row r="19" spans="2:21" ht="28" customHeight="1" x14ac:dyDescent="0.2">
      <c r="C19" s="1" t="s">
        <v>27</v>
      </c>
      <c r="N19" s="1" t="s">
        <v>35</v>
      </c>
    </row>
    <row r="20" spans="2:21" ht="28" customHeight="1" x14ac:dyDescent="0.2">
      <c r="B20" s="4" t="s">
        <v>1</v>
      </c>
      <c r="C20" s="8">
        <v>0.27600000000000002</v>
      </c>
      <c r="M20" s="9" t="s">
        <v>1</v>
      </c>
      <c r="N20" s="8">
        <v>0.25600000000000001</v>
      </c>
    </row>
    <row r="21" spans="2:21" ht="28" customHeight="1" thickBot="1" x14ac:dyDescent="0.25">
      <c r="B21" s="4" t="s">
        <v>2</v>
      </c>
      <c r="C21" s="8">
        <v>0.192</v>
      </c>
      <c r="M21" s="10" t="s">
        <v>2</v>
      </c>
      <c r="N21" s="8">
        <v>0.20480000000000001</v>
      </c>
    </row>
    <row r="22" spans="2:21" ht="28" customHeight="1" x14ac:dyDescent="0.2">
      <c r="B22" s="4" t="s">
        <v>3</v>
      </c>
      <c r="C22" s="8">
        <v>5.8000000000000003E-2</v>
      </c>
      <c r="E22" s="15" t="s">
        <v>28</v>
      </c>
      <c r="F22" s="16"/>
      <c r="G22" s="17"/>
      <c r="H22" s="24">
        <f>SUMPRODUCT(C20:C27,'Encuadre del análisis'!K68:K75)</f>
        <v>0.28797435897435897</v>
      </c>
      <c r="I22" s="25"/>
      <c r="J22" s="26"/>
      <c r="M22" s="10" t="s">
        <v>3</v>
      </c>
      <c r="N22" s="8">
        <v>5.7799999999999997E-2</v>
      </c>
      <c r="P22" s="15" t="s">
        <v>28</v>
      </c>
      <c r="Q22" s="16"/>
      <c r="R22" s="17"/>
      <c r="S22" s="24">
        <f>SUMPRODUCT(N20:N27,'Encuadre del análisis'!K68:K75)</f>
        <v>0.27169647435897432</v>
      </c>
      <c r="T22" s="25"/>
      <c r="U22" s="26"/>
    </row>
    <row r="23" spans="2:21" ht="28" customHeight="1" x14ac:dyDescent="0.2">
      <c r="B23" s="4" t="s">
        <v>4</v>
      </c>
      <c r="C23" s="8">
        <v>0.255</v>
      </c>
      <c r="E23" s="18"/>
      <c r="F23" s="19"/>
      <c r="G23" s="20"/>
      <c r="H23" s="27"/>
      <c r="I23" s="28"/>
      <c r="J23" s="29"/>
      <c r="M23" s="10" t="s">
        <v>4</v>
      </c>
      <c r="N23" s="8">
        <v>0.20899999999999999</v>
      </c>
      <c r="P23" s="18"/>
      <c r="Q23" s="19"/>
      <c r="R23" s="20"/>
      <c r="S23" s="27"/>
      <c r="T23" s="28"/>
      <c r="U23" s="29"/>
    </row>
    <row r="24" spans="2:21" ht="28" customHeight="1" x14ac:dyDescent="0.2">
      <c r="B24" s="4" t="s">
        <v>5</v>
      </c>
      <c r="C24" s="8">
        <v>0.28899999999999998</v>
      </c>
      <c r="E24" s="18"/>
      <c r="F24" s="19"/>
      <c r="G24" s="20"/>
      <c r="H24" s="27"/>
      <c r="I24" s="28"/>
      <c r="J24" s="29"/>
      <c r="M24" s="10" t="s">
        <v>5</v>
      </c>
      <c r="N24" s="8">
        <v>0.28720000000000001</v>
      </c>
      <c r="P24" s="18"/>
      <c r="Q24" s="19"/>
      <c r="R24" s="20"/>
      <c r="S24" s="27"/>
      <c r="T24" s="28"/>
      <c r="U24" s="29"/>
    </row>
    <row r="25" spans="2:21" ht="28" customHeight="1" thickBot="1" x14ac:dyDescent="0.25">
      <c r="B25" s="4" t="s">
        <v>6</v>
      </c>
      <c r="C25" s="8">
        <v>0.32</v>
      </c>
      <c r="E25" s="21"/>
      <c r="F25" s="22"/>
      <c r="G25" s="23"/>
      <c r="H25" s="30"/>
      <c r="I25" s="31"/>
      <c r="J25" s="32"/>
      <c r="M25" s="10" t="s">
        <v>6</v>
      </c>
      <c r="N25" s="8">
        <v>0.3075</v>
      </c>
      <c r="P25" s="21"/>
      <c r="Q25" s="22"/>
      <c r="R25" s="23"/>
      <c r="S25" s="30"/>
      <c r="T25" s="31"/>
      <c r="U25" s="32"/>
    </row>
    <row r="26" spans="2:21" ht="28" customHeight="1" x14ac:dyDescent="0.2">
      <c r="B26" s="4" t="s">
        <v>7</v>
      </c>
      <c r="C26" s="8">
        <v>0.29899999999999999</v>
      </c>
      <c r="M26" s="10" t="s">
        <v>7</v>
      </c>
      <c r="N26" s="8">
        <v>0.28510000000000002</v>
      </c>
    </row>
    <row r="27" spans="2:21" ht="28" customHeight="1" x14ac:dyDescent="0.2">
      <c r="B27" s="4" t="s">
        <v>8</v>
      </c>
      <c r="C27" s="8">
        <v>0.27700000000000002</v>
      </c>
      <c r="M27" s="10" t="s">
        <v>8</v>
      </c>
      <c r="N27" s="8">
        <v>0.33379999999999999</v>
      </c>
    </row>
    <row r="30" spans="2:21" ht="28" customHeight="1" x14ac:dyDescent="0.2">
      <c r="B30" s="13" t="s">
        <v>31</v>
      </c>
      <c r="C30" s="13"/>
      <c r="D30" s="13"/>
      <c r="E30" s="13"/>
    </row>
    <row r="31" spans="2:21" ht="28" customHeight="1" x14ac:dyDescent="0.2">
      <c r="B31" s="13"/>
      <c r="C31" s="13"/>
      <c r="D31" s="13"/>
      <c r="E31" s="13"/>
    </row>
    <row r="33" spans="2:21" ht="28" customHeight="1" x14ac:dyDescent="0.2">
      <c r="C33" s="1" t="s">
        <v>27</v>
      </c>
      <c r="N33" s="1" t="s">
        <v>35</v>
      </c>
    </row>
    <row r="34" spans="2:21" ht="28" customHeight="1" x14ac:dyDescent="0.2">
      <c r="B34" s="4" t="s">
        <v>1</v>
      </c>
      <c r="C34" s="8">
        <v>0.255</v>
      </c>
      <c r="M34" s="9" t="s">
        <v>1</v>
      </c>
      <c r="N34" s="8">
        <v>0.2336</v>
      </c>
    </row>
    <row r="35" spans="2:21" ht="28" customHeight="1" thickBot="1" x14ac:dyDescent="0.25">
      <c r="B35" s="4" t="s">
        <v>2</v>
      </c>
      <c r="C35" s="8">
        <v>0.25040000000000001</v>
      </c>
      <c r="M35" s="10" t="s">
        <v>2</v>
      </c>
      <c r="N35" s="8">
        <v>0.2205</v>
      </c>
    </row>
    <row r="36" spans="2:21" ht="28" customHeight="1" x14ac:dyDescent="0.2">
      <c r="B36" s="4" t="s">
        <v>3</v>
      </c>
      <c r="C36" s="8">
        <v>0.29399999999999998</v>
      </c>
      <c r="E36" s="15" t="s">
        <v>28</v>
      </c>
      <c r="F36" s="16"/>
      <c r="G36" s="17"/>
      <c r="H36" s="24">
        <f>SUMPRODUCT(C34:C41,'Encuadre del análisis'!L68:L75)</f>
        <v>0.25625233664185276</v>
      </c>
      <c r="I36" s="25"/>
      <c r="J36" s="26"/>
      <c r="M36" s="10" t="s">
        <v>3</v>
      </c>
      <c r="N36" s="8">
        <v>0.2288</v>
      </c>
      <c r="P36" s="15" t="s">
        <v>28</v>
      </c>
      <c r="Q36" s="16"/>
      <c r="R36" s="17"/>
      <c r="S36" s="27">
        <f>SUMPRODUCT(N34:N41,'Encuadre del análisis'!L68:L75)</f>
        <v>0.23525709263854427</v>
      </c>
      <c r="T36" s="33"/>
      <c r="U36" s="33"/>
    </row>
    <row r="37" spans="2:21" ht="28" customHeight="1" x14ac:dyDescent="0.2">
      <c r="B37" s="4" t="s">
        <v>4</v>
      </c>
      <c r="C37" s="8">
        <v>0.21</v>
      </c>
      <c r="E37" s="18"/>
      <c r="F37" s="19"/>
      <c r="G37" s="20"/>
      <c r="H37" s="27"/>
      <c r="I37" s="28"/>
      <c r="J37" s="29"/>
      <c r="M37" s="10" t="s">
        <v>4</v>
      </c>
      <c r="N37" s="8">
        <v>0.19600000000000001</v>
      </c>
      <c r="P37" s="18"/>
      <c r="Q37" s="19"/>
      <c r="R37" s="20"/>
      <c r="S37" s="27"/>
      <c r="T37" s="33"/>
      <c r="U37" s="33"/>
    </row>
    <row r="38" spans="2:21" ht="28" customHeight="1" x14ac:dyDescent="0.2">
      <c r="B38" s="4" t="s">
        <v>5</v>
      </c>
      <c r="C38" s="8">
        <v>0.249</v>
      </c>
      <c r="E38" s="18"/>
      <c r="F38" s="19"/>
      <c r="G38" s="20"/>
      <c r="H38" s="27"/>
      <c r="I38" s="28"/>
      <c r="J38" s="29"/>
      <c r="M38" s="10" t="s">
        <v>5</v>
      </c>
      <c r="N38" s="8">
        <v>0.1993</v>
      </c>
      <c r="P38" s="18"/>
      <c r="Q38" s="19"/>
      <c r="R38" s="20"/>
      <c r="S38" s="27"/>
      <c r="T38" s="33"/>
      <c r="U38" s="33"/>
    </row>
    <row r="39" spans="2:21" ht="28" customHeight="1" thickBot="1" x14ac:dyDescent="0.25">
      <c r="B39" s="4" t="s">
        <v>6</v>
      </c>
      <c r="C39" s="8">
        <v>0.26269999999999999</v>
      </c>
      <c r="E39" s="21"/>
      <c r="F39" s="22"/>
      <c r="G39" s="23"/>
      <c r="H39" s="30"/>
      <c r="I39" s="31"/>
      <c r="J39" s="32"/>
      <c r="M39" s="10" t="s">
        <v>6</v>
      </c>
      <c r="N39" s="8">
        <v>0.25</v>
      </c>
      <c r="P39" s="21"/>
      <c r="Q39" s="22"/>
      <c r="R39" s="23"/>
      <c r="S39" s="27"/>
      <c r="T39" s="33"/>
      <c r="U39" s="33"/>
    </row>
    <row r="40" spans="2:21" ht="28" customHeight="1" x14ac:dyDescent="0.2">
      <c r="B40" s="4" t="s">
        <v>7</v>
      </c>
      <c r="C40" s="8">
        <v>0.24149999999999999</v>
      </c>
      <c r="M40" s="10" t="s">
        <v>7</v>
      </c>
      <c r="N40" s="8">
        <v>0.25319999999999998</v>
      </c>
    </row>
    <row r="41" spans="2:21" ht="28" customHeight="1" x14ac:dyDescent="0.2">
      <c r="B41" s="4" t="s">
        <v>8</v>
      </c>
      <c r="C41" s="8">
        <v>0.28399999999999997</v>
      </c>
      <c r="M41" s="10" t="s">
        <v>8</v>
      </c>
      <c r="N41" s="8">
        <v>0.26190000000000002</v>
      </c>
    </row>
    <row r="44" spans="2:21" ht="28" customHeight="1" x14ac:dyDescent="0.2">
      <c r="B44" s="13" t="s">
        <v>32</v>
      </c>
      <c r="C44" s="13"/>
      <c r="D44" s="13"/>
      <c r="E44" s="13"/>
    </row>
    <row r="45" spans="2:21" ht="28" customHeight="1" x14ac:dyDescent="0.2">
      <c r="B45" s="13"/>
      <c r="C45" s="13"/>
      <c r="D45" s="13"/>
      <c r="E45" s="13"/>
    </row>
    <row r="47" spans="2:21" ht="28" customHeight="1" x14ac:dyDescent="0.2">
      <c r="C47" s="1" t="s">
        <v>27</v>
      </c>
      <c r="N47" s="1" t="s">
        <v>35</v>
      </c>
    </row>
    <row r="48" spans="2:21" ht="28" customHeight="1" x14ac:dyDescent="0.2">
      <c r="B48" s="4" t="s">
        <v>1</v>
      </c>
      <c r="C48" s="1" t="s">
        <v>33</v>
      </c>
      <c r="M48" s="9" t="s">
        <v>1</v>
      </c>
      <c r="N48" s="1" t="s">
        <v>33</v>
      </c>
    </row>
    <row r="49" spans="2:21" ht="28" customHeight="1" thickBot="1" x14ac:dyDescent="0.25">
      <c r="B49" s="4" t="s">
        <v>2</v>
      </c>
      <c r="C49" s="8">
        <v>0.19800000000000001</v>
      </c>
      <c r="M49" s="10" t="s">
        <v>2</v>
      </c>
      <c r="N49" s="8">
        <v>0.1981</v>
      </c>
    </row>
    <row r="50" spans="2:21" ht="28" customHeight="1" x14ac:dyDescent="0.2">
      <c r="B50" s="4" t="s">
        <v>3</v>
      </c>
      <c r="C50" s="1" t="s">
        <v>33</v>
      </c>
      <c r="E50" s="15" t="s">
        <v>28</v>
      </c>
      <c r="F50" s="16"/>
      <c r="G50" s="17"/>
      <c r="H50" s="24">
        <f>C49*('Encuadre del análisis'!E55/'Encuadre del análisis'!E62)+'Márgenes RDS'!C51*('Encuadre del análisis'!E57/'Encuadre del análisis'!E62)+'Márgenes RDS'!C53*('Encuadre del análisis'!E59/'Encuadre del análisis'!E62)+'Márgenes RDS'!C54*('Encuadre del análisis'!E60/'Encuadre del análisis'!E62)</f>
        <v>0.41658963414634143</v>
      </c>
      <c r="I50" s="25"/>
      <c r="J50" s="26"/>
      <c r="M50" s="10" t="s">
        <v>3</v>
      </c>
      <c r="N50" s="1" t="s">
        <v>33</v>
      </c>
      <c r="P50" s="15" t="s">
        <v>28</v>
      </c>
      <c r="Q50" s="16"/>
      <c r="R50" s="17"/>
      <c r="S50" s="24">
        <f>N49*('Encuadre del análisis'!E55/'Encuadre del análisis'!E62)+'Márgenes RDS'!N51*('Encuadre del análisis'!E57/'Encuadre del análisis'!E62)+'Márgenes RDS'!N53*('Encuadre del análisis'!E59/'Encuadre del análisis'!E62)+'Márgenes RDS'!N54*('Encuadre del análisis'!E60/'Encuadre del análisis'!E62)</f>
        <v>0.28956158536585364</v>
      </c>
      <c r="T50" s="25"/>
      <c r="U50" s="26"/>
    </row>
    <row r="51" spans="2:21" ht="28" customHeight="1" x14ac:dyDescent="0.2">
      <c r="B51" s="4" t="s">
        <v>4</v>
      </c>
      <c r="C51" s="8">
        <v>0.42499999999999999</v>
      </c>
      <c r="E51" s="18"/>
      <c r="F51" s="19"/>
      <c r="G51" s="20"/>
      <c r="H51" s="27"/>
      <c r="I51" s="28"/>
      <c r="J51" s="29"/>
      <c r="M51" s="10" t="s">
        <v>4</v>
      </c>
      <c r="N51" s="8">
        <v>0.29299999999999998</v>
      </c>
      <c r="P51" s="18"/>
      <c r="Q51" s="19"/>
      <c r="R51" s="20"/>
      <c r="S51" s="27"/>
      <c r="T51" s="28"/>
      <c r="U51" s="29"/>
    </row>
    <row r="52" spans="2:21" ht="28" customHeight="1" x14ac:dyDescent="0.2">
      <c r="B52" s="4" t="s">
        <v>5</v>
      </c>
      <c r="C52" s="1" t="s">
        <v>33</v>
      </c>
      <c r="E52" s="18"/>
      <c r="F52" s="19"/>
      <c r="G52" s="20"/>
      <c r="H52" s="27"/>
      <c r="I52" s="28"/>
      <c r="J52" s="29"/>
      <c r="M52" s="10" t="s">
        <v>5</v>
      </c>
      <c r="N52" s="1" t="s">
        <v>33</v>
      </c>
      <c r="P52" s="18"/>
      <c r="Q52" s="19"/>
      <c r="R52" s="20"/>
      <c r="S52" s="27"/>
      <c r="T52" s="28"/>
      <c r="U52" s="29"/>
    </row>
    <row r="53" spans="2:21" ht="28" customHeight="1" thickBot="1" x14ac:dyDescent="0.25">
      <c r="B53" s="4" t="s">
        <v>6</v>
      </c>
      <c r="C53" s="8">
        <v>0.2671</v>
      </c>
      <c r="E53" s="21"/>
      <c r="F53" s="22"/>
      <c r="G53" s="23"/>
      <c r="H53" s="30"/>
      <c r="I53" s="31"/>
      <c r="J53" s="32"/>
      <c r="M53" s="10" t="s">
        <v>6</v>
      </c>
      <c r="N53" s="8">
        <v>0.29160000000000003</v>
      </c>
      <c r="P53" s="21"/>
      <c r="Q53" s="22"/>
      <c r="R53" s="23"/>
      <c r="S53" s="30"/>
      <c r="T53" s="31"/>
      <c r="U53" s="32"/>
    </row>
    <row r="54" spans="2:21" ht="28" customHeight="1" x14ac:dyDescent="0.2">
      <c r="B54" s="4" t="s">
        <v>7</v>
      </c>
      <c r="C54" s="8">
        <v>0.33429999999999999</v>
      </c>
      <c r="M54" s="10" t="s">
        <v>7</v>
      </c>
      <c r="N54" s="8">
        <v>0.17749999999999999</v>
      </c>
    </row>
    <row r="55" spans="2:21" ht="28" customHeight="1" x14ac:dyDescent="0.2">
      <c r="B55" s="4" t="s">
        <v>8</v>
      </c>
      <c r="C55" s="1" t="s">
        <v>33</v>
      </c>
      <c r="M55" s="10" t="s">
        <v>8</v>
      </c>
      <c r="N55" s="1" t="s">
        <v>33</v>
      </c>
    </row>
    <row r="58" spans="2:21" ht="28" customHeight="1" x14ac:dyDescent="0.2">
      <c r="B58" s="2" t="s">
        <v>34</v>
      </c>
    </row>
    <row r="60" spans="2:21" ht="28" customHeight="1" x14ac:dyDescent="0.2">
      <c r="C60" s="1" t="s">
        <v>27</v>
      </c>
      <c r="N60" s="1" t="s">
        <v>35</v>
      </c>
    </row>
    <row r="61" spans="2:21" ht="28" customHeight="1" x14ac:dyDescent="0.2">
      <c r="B61" s="4" t="s">
        <v>1</v>
      </c>
      <c r="C61" s="8">
        <v>0.2014</v>
      </c>
      <c r="M61" s="9" t="s">
        <v>1</v>
      </c>
      <c r="N61" s="8">
        <v>0.1913</v>
      </c>
    </row>
    <row r="62" spans="2:21" ht="28" customHeight="1" thickBot="1" x14ac:dyDescent="0.25">
      <c r="B62" s="4" t="s">
        <v>2</v>
      </c>
      <c r="C62" s="8">
        <v>0.16200000000000001</v>
      </c>
      <c r="M62" s="10" t="s">
        <v>2</v>
      </c>
      <c r="N62" s="8">
        <v>0.14990000000000001</v>
      </c>
    </row>
    <row r="63" spans="2:21" ht="28" customHeight="1" x14ac:dyDescent="0.2">
      <c r="B63" s="4" t="s">
        <v>3</v>
      </c>
      <c r="C63" s="8">
        <v>0.29199999999999998</v>
      </c>
      <c r="E63" s="15" t="s">
        <v>28</v>
      </c>
      <c r="F63" s="16"/>
      <c r="G63" s="17"/>
      <c r="H63" s="24">
        <f>SUMPRODUCT(C61:C68,'Encuadre del análisis'!N68:N75)</f>
        <v>0.18584451878538344</v>
      </c>
      <c r="I63" s="25"/>
      <c r="J63" s="26"/>
      <c r="M63" s="10" t="s">
        <v>3</v>
      </c>
      <c r="N63" s="8">
        <v>0.2278</v>
      </c>
      <c r="P63" s="15" t="s">
        <v>28</v>
      </c>
      <c r="Q63" s="16"/>
      <c r="R63" s="17"/>
      <c r="S63" s="27">
        <f>SUMPRODUCT(N61:N68,'Encuadre del análisis'!N68:N75)</f>
        <v>0.17506886258363355</v>
      </c>
      <c r="T63" s="33"/>
      <c r="U63" s="33"/>
    </row>
    <row r="64" spans="2:21" ht="28" customHeight="1" x14ac:dyDescent="0.2">
      <c r="B64" s="4" t="s">
        <v>4</v>
      </c>
      <c r="C64" s="8">
        <v>0.20319999999999999</v>
      </c>
      <c r="E64" s="18"/>
      <c r="F64" s="19"/>
      <c r="G64" s="20"/>
      <c r="H64" s="27"/>
      <c r="I64" s="28"/>
      <c r="J64" s="29"/>
      <c r="M64" s="10" t="s">
        <v>4</v>
      </c>
      <c r="N64" s="8">
        <v>0.191</v>
      </c>
      <c r="P64" s="18"/>
      <c r="Q64" s="19"/>
      <c r="R64" s="20"/>
      <c r="S64" s="27"/>
      <c r="T64" s="33"/>
      <c r="U64" s="33"/>
    </row>
    <row r="65" spans="2:21" ht="28" customHeight="1" x14ac:dyDescent="0.2">
      <c r="B65" s="4" t="s">
        <v>5</v>
      </c>
      <c r="C65" s="8">
        <v>0.217</v>
      </c>
      <c r="E65" s="18"/>
      <c r="F65" s="19"/>
      <c r="G65" s="20"/>
      <c r="H65" s="27"/>
      <c r="I65" s="28"/>
      <c r="J65" s="29"/>
      <c r="M65" s="10" t="s">
        <v>5</v>
      </c>
      <c r="N65" s="8">
        <v>0.20050000000000001</v>
      </c>
      <c r="P65" s="18"/>
      <c r="Q65" s="19"/>
      <c r="R65" s="20"/>
      <c r="S65" s="27"/>
      <c r="T65" s="33"/>
      <c r="U65" s="33"/>
    </row>
    <row r="66" spans="2:21" ht="28" customHeight="1" thickBot="1" x14ac:dyDescent="0.25">
      <c r="B66" s="4" t="s">
        <v>6</v>
      </c>
      <c r="C66" s="8">
        <v>0.16089999999999999</v>
      </c>
      <c r="E66" s="21"/>
      <c r="F66" s="22"/>
      <c r="G66" s="23"/>
      <c r="H66" s="30"/>
      <c r="I66" s="31"/>
      <c r="J66" s="32"/>
      <c r="M66" s="10" t="s">
        <v>6</v>
      </c>
      <c r="N66" s="8">
        <v>0.15479999999999999</v>
      </c>
      <c r="P66" s="21"/>
      <c r="Q66" s="22"/>
      <c r="R66" s="23"/>
      <c r="S66" s="27"/>
      <c r="T66" s="33"/>
      <c r="U66" s="33"/>
    </row>
    <row r="67" spans="2:21" ht="28" customHeight="1" x14ac:dyDescent="0.2">
      <c r="B67" s="4" t="s">
        <v>7</v>
      </c>
      <c r="C67" s="8">
        <v>0.193</v>
      </c>
      <c r="M67" s="10" t="s">
        <v>7</v>
      </c>
      <c r="N67" s="8">
        <v>0.2011</v>
      </c>
      <c r="P67" s="11"/>
      <c r="Q67" s="11"/>
      <c r="R67" s="11"/>
    </row>
    <row r="68" spans="2:21" ht="28" customHeight="1" x14ac:dyDescent="0.2">
      <c r="B68" s="4" t="s">
        <v>8</v>
      </c>
      <c r="C68" s="8">
        <v>0.246</v>
      </c>
      <c r="M68" s="10" t="s">
        <v>8</v>
      </c>
      <c r="N68" s="8">
        <v>0.21560000000000001</v>
      </c>
    </row>
  </sheetData>
  <mergeCells count="24">
    <mergeCell ref="B2:E3"/>
    <mergeCell ref="E8:G11"/>
    <mergeCell ref="H8:J11"/>
    <mergeCell ref="B16:E17"/>
    <mergeCell ref="E22:G25"/>
    <mergeCell ref="H22:J25"/>
    <mergeCell ref="E63:G66"/>
    <mergeCell ref="H63:J66"/>
    <mergeCell ref="B30:E31"/>
    <mergeCell ref="E36:G39"/>
    <mergeCell ref="H36:J39"/>
    <mergeCell ref="B44:E45"/>
    <mergeCell ref="E50:G53"/>
    <mergeCell ref="H50:J53"/>
    <mergeCell ref="P50:R53"/>
    <mergeCell ref="S50:U53"/>
    <mergeCell ref="P63:R66"/>
    <mergeCell ref="S63:U66"/>
    <mergeCell ref="P8:R11"/>
    <mergeCell ref="S8:U11"/>
    <mergeCell ref="P22:R25"/>
    <mergeCell ref="S22:U25"/>
    <mergeCell ref="P36:R39"/>
    <mergeCell ref="S36:U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Encuadre del análisis</vt:lpstr>
      <vt:lpstr>Márgenes 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Carrasco</dc:creator>
  <cp:lastModifiedBy>Martín Carrasco</cp:lastModifiedBy>
  <dcterms:created xsi:type="dcterms:W3CDTF">2025-07-07T14:57:56Z</dcterms:created>
  <dcterms:modified xsi:type="dcterms:W3CDTF">2025-07-10T19:06:54Z</dcterms:modified>
</cp:coreProperties>
</file>