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carrasco/Desktop/Martín_Carrasco/Reportes/2025/Cuentas RDS/"/>
    </mc:Choice>
  </mc:AlternateContent>
  <xr:revisionPtr revIDLastSave="0" documentId="13_ncr:1_{FFD3A8E8-2217-554E-96E3-5B76D3771E53}" xr6:coauthVersionLast="47" xr6:coauthVersionMax="47" xr10:uidLastSave="{00000000-0000-0000-0000-000000000000}"/>
  <bookViews>
    <workbookView xWindow="280" yWindow="540" windowWidth="24380" windowHeight="19080" activeTab="1" xr2:uid="{4FE406BF-201E-4849-B86D-17F627B9727A}"/>
  </bookViews>
  <sheets>
    <sheet name="Encuadre del análisis (2)" sheetId="2" r:id="rId1"/>
    <sheet name="Márgenes RDS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3" i="2" l="1"/>
  <c r="M63" i="2"/>
  <c r="N63" i="2"/>
  <c r="K63" i="2"/>
  <c r="K95" i="2" l="1"/>
  <c r="K94" i="2"/>
  <c r="K96" i="2"/>
  <c r="K97" i="2"/>
  <c r="K93" i="2"/>
  <c r="K92" i="2"/>
  <c r="K91" i="2"/>
  <c r="K85" i="2"/>
  <c r="K84" i="2"/>
  <c r="K83" i="2"/>
  <c r="K82" i="2"/>
  <c r="K86" i="2" l="1"/>
  <c r="L83" i="2"/>
  <c r="L85" i="2"/>
  <c r="L82" i="2"/>
  <c r="L84" i="2"/>
  <c r="K98" i="2"/>
  <c r="L95" i="2" s="1"/>
  <c r="H50" i="3"/>
  <c r="S50" i="3"/>
  <c r="L97" i="2" l="1"/>
  <c r="L96" i="2"/>
  <c r="L91" i="2"/>
  <c r="L92" i="2"/>
  <c r="L93" i="2"/>
  <c r="L94" i="2"/>
  <c r="S63" i="3" s="1"/>
  <c r="H63" i="3"/>
  <c r="D4" i="2" l="1"/>
  <c r="D5" i="2"/>
  <c r="D6" i="2"/>
  <c r="D7" i="2"/>
  <c r="D8" i="2"/>
  <c r="D9" i="2"/>
  <c r="D10" i="2"/>
  <c r="D11" i="2"/>
  <c r="E15" i="2"/>
  <c r="E26" i="2" s="1"/>
  <c r="H15" i="2"/>
  <c r="H26" i="2" s="1"/>
  <c r="L15" i="2"/>
  <c r="M26" i="2" s="1"/>
  <c r="E16" i="2"/>
  <c r="E27" i="2" s="1"/>
  <c r="H16" i="2"/>
  <c r="H27" i="2" s="1"/>
  <c r="L16" i="2"/>
  <c r="M27" i="2" s="1"/>
  <c r="E17" i="2"/>
  <c r="E28" i="2" s="1"/>
  <c r="H17" i="2"/>
  <c r="H28" i="2" s="1"/>
  <c r="L17" i="2"/>
  <c r="L28" i="2" s="1"/>
  <c r="E18" i="2"/>
  <c r="E29" i="2" s="1"/>
  <c r="H18" i="2"/>
  <c r="H29" i="2" s="1"/>
  <c r="L18" i="2"/>
  <c r="L29" i="2" s="1"/>
  <c r="E19" i="2"/>
  <c r="E30" i="2" s="1"/>
  <c r="H19" i="2"/>
  <c r="I30" i="2" s="1"/>
  <c r="L19" i="2"/>
  <c r="L30" i="2" s="1"/>
  <c r="E20" i="2"/>
  <c r="E31" i="2" s="1"/>
  <c r="H20" i="2"/>
  <c r="I31" i="2" s="1"/>
  <c r="L20" i="2"/>
  <c r="L31" i="2" s="1"/>
  <c r="E21" i="2"/>
  <c r="E32" i="2" s="1"/>
  <c r="H21" i="2"/>
  <c r="I32" i="2" s="1"/>
  <c r="L21" i="2"/>
  <c r="M32" i="2" s="1"/>
  <c r="E22" i="2"/>
  <c r="E33" i="2" s="1"/>
  <c r="H22" i="2"/>
  <c r="L22" i="2"/>
  <c r="L33" i="2" s="1"/>
  <c r="C23" i="2"/>
  <c r="D23" i="2"/>
  <c r="I23" i="2"/>
  <c r="M23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H32" i="2"/>
  <c r="C33" i="2"/>
  <c r="D33" i="2"/>
  <c r="H33" i="2"/>
  <c r="I33" i="2"/>
  <c r="C41" i="2"/>
  <c r="D41" i="2" s="1"/>
  <c r="C42" i="2"/>
  <c r="D42" i="2" s="1"/>
  <c r="C43" i="2"/>
  <c r="D43" i="2"/>
  <c r="C44" i="2"/>
  <c r="D44" i="2" s="1"/>
  <c r="C45" i="2"/>
  <c r="D45" i="2" s="1"/>
  <c r="C46" i="2"/>
  <c r="D46" i="2" s="1"/>
  <c r="C47" i="2"/>
  <c r="D47" i="2" s="1"/>
  <c r="C48" i="2"/>
  <c r="D48" i="2" s="1"/>
  <c r="H49" i="2"/>
  <c r="I43" i="2" s="1"/>
  <c r="G55" i="2"/>
  <c r="V55" i="2"/>
  <c r="AB55" i="2" s="1"/>
  <c r="AA55" i="2"/>
  <c r="G56" i="2"/>
  <c r="V56" i="2"/>
  <c r="Z56" i="2" s="1"/>
  <c r="G57" i="2"/>
  <c r="V57" i="2"/>
  <c r="Z57" i="2" s="1"/>
  <c r="AA57" i="2"/>
  <c r="AB57" i="2"/>
  <c r="G58" i="2"/>
  <c r="V58" i="2"/>
  <c r="Z58" i="2" s="1"/>
  <c r="G59" i="2"/>
  <c r="K59" i="2" s="1"/>
  <c r="V59" i="2"/>
  <c r="AB59" i="2" s="1"/>
  <c r="G60" i="2"/>
  <c r="V60" i="2"/>
  <c r="Z60" i="2" s="1"/>
  <c r="G61" i="2"/>
  <c r="V61" i="2"/>
  <c r="Z61" i="2" s="1"/>
  <c r="G62" i="2"/>
  <c r="V62" i="2"/>
  <c r="Z62" i="2" s="1"/>
  <c r="C63" i="2"/>
  <c r="K75" i="2" s="1"/>
  <c r="D63" i="2"/>
  <c r="L69" i="2" s="1"/>
  <c r="E63" i="2"/>
  <c r="M69" i="2" s="1"/>
  <c r="F63" i="2"/>
  <c r="N74" i="2" s="1"/>
  <c r="R63" i="2"/>
  <c r="Z71" i="2" s="1"/>
  <c r="S63" i="2"/>
  <c r="AA75" i="2" s="1"/>
  <c r="T63" i="2"/>
  <c r="AB70" i="2" s="1"/>
  <c r="U63" i="2"/>
  <c r="AC73" i="2" s="1"/>
  <c r="Z73" i="2"/>
  <c r="Z75" i="2"/>
  <c r="AB61" i="2" l="1"/>
  <c r="AA61" i="2"/>
  <c r="AC61" i="2"/>
  <c r="L32" i="2"/>
  <c r="AC75" i="2"/>
  <c r="AA59" i="2"/>
  <c r="K72" i="2"/>
  <c r="AB74" i="2"/>
  <c r="M75" i="2"/>
  <c r="L72" i="2"/>
  <c r="L75" i="2"/>
  <c r="K70" i="2"/>
  <c r="AA70" i="2"/>
  <c r="Z72" i="2"/>
  <c r="N60" i="2"/>
  <c r="L60" i="2"/>
  <c r="K60" i="2"/>
  <c r="M60" i="2"/>
  <c r="Z70" i="2"/>
  <c r="L26" i="2"/>
  <c r="M70" i="2"/>
  <c r="I26" i="2"/>
  <c r="M59" i="2"/>
  <c r="N59" i="2"/>
  <c r="L59" i="2"/>
  <c r="H31" i="2"/>
  <c r="Z74" i="2"/>
  <c r="AA71" i="2"/>
  <c r="Z69" i="2"/>
  <c r="N56" i="2"/>
  <c r="L56" i="2"/>
  <c r="M56" i="2"/>
  <c r="K56" i="2"/>
  <c r="Z76" i="2"/>
  <c r="M74" i="2"/>
  <c r="AC62" i="2"/>
  <c r="G63" i="2"/>
  <c r="G70" i="2" s="1"/>
  <c r="K76" i="2"/>
  <c r="L74" i="2"/>
  <c r="M71" i="2"/>
  <c r="M61" i="2"/>
  <c r="K61" i="2"/>
  <c r="N61" i="2"/>
  <c r="L61" i="2"/>
  <c r="AC57" i="2"/>
  <c r="H30" i="2"/>
  <c r="AA72" i="2"/>
  <c r="M55" i="2"/>
  <c r="L55" i="2"/>
  <c r="K55" i="2"/>
  <c r="N55" i="2"/>
  <c r="M31" i="2"/>
  <c r="L62" i="2"/>
  <c r="M62" i="2"/>
  <c r="K62" i="2"/>
  <c r="N62" i="2"/>
  <c r="AA76" i="2"/>
  <c r="M29" i="2"/>
  <c r="L70" i="2"/>
  <c r="AA74" i="2"/>
  <c r="AC58" i="2"/>
  <c r="K58" i="2"/>
  <c r="L58" i="2"/>
  <c r="M58" i="2"/>
  <c r="N58" i="2"/>
  <c r="K73" i="2"/>
  <c r="N70" i="2"/>
  <c r="K74" i="2"/>
  <c r="K69" i="2"/>
  <c r="L57" i="2"/>
  <c r="K57" i="2"/>
  <c r="M57" i="2"/>
  <c r="N57" i="2"/>
  <c r="M28" i="2"/>
  <c r="AC71" i="2"/>
  <c r="M72" i="2"/>
  <c r="M76" i="2"/>
  <c r="L76" i="2"/>
  <c r="L73" i="2"/>
  <c r="L71" i="2"/>
  <c r="K71" i="2"/>
  <c r="L27" i="2"/>
  <c r="D34" i="2"/>
  <c r="E34" i="2"/>
  <c r="M33" i="2"/>
  <c r="AB75" i="2"/>
  <c r="N75" i="2"/>
  <c r="AB71" i="2"/>
  <c r="N71" i="2"/>
  <c r="AB62" i="2"/>
  <c r="Z59" i="2"/>
  <c r="AB58" i="2"/>
  <c r="Z55" i="2"/>
  <c r="I46" i="2"/>
  <c r="I41" i="2"/>
  <c r="AC74" i="2"/>
  <c r="AC70" i="2"/>
  <c r="V63" i="2"/>
  <c r="AA62" i="2"/>
  <c r="AA58" i="2"/>
  <c r="C49" i="2"/>
  <c r="D49" i="2" s="1"/>
  <c r="I44" i="2"/>
  <c r="L23" i="2"/>
  <c r="O23" i="2" s="1"/>
  <c r="I48" i="2"/>
  <c r="AC69" i="2"/>
  <c r="AC60" i="2"/>
  <c r="AC56" i="2"/>
  <c r="I42" i="2"/>
  <c r="I27" i="2"/>
  <c r="H23" i="2"/>
  <c r="AB73" i="2"/>
  <c r="N73" i="2"/>
  <c r="AB69" i="2"/>
  <c r="N69" i="2"/>
  <c r="AB60" i="2"/>
  <c r="AB56" i="2"/>
  <c r="I45" i="2"/>
  <c r="M30" i="2"/>
  <c r="I28" i="2"/>
  <c r="E23" i="2"/>
  <c r="AC76" i="2"/>
  <c r="AA73" i="2"/>
  <c r="M73" i="2"/>
  <c r="AC72" i="2"/>
  <c r="AA69" i="2"/>
  <c r="AA60" i="2"/>
  <c r="AC59" i="2"/>
  <c r="AA56" i="2"/>
  <c r="AC55" i="2"/>
  <c r="I47" i="2"/>
  <c r="I29" i="2"/>
  <c r="AB76" i="2"/>
  <c r="N76" i="2"/>
  <c r="AB72" i="2"/>
  <c r="N72" i="2"/>
  <c r="S36" i="3" l="1"/>
  <c r="M34" i="2"/>
  <c r="F75" i="2"/>
  <c r="E74" i="2"/>
  <c r="C72" i="2"/>
  <c r="E73" i="2"/>
  <c r="D77" i="2"/>
  <c r="G71" i="2"/>
  <c r="F72" i="2"/>
  <c r="G72" i="2"/>
  <c r="C73" i="2"/>
  <c r="G75" i="2"/>
  <c r="F73" i="2"/>
  <c r="E70" i="2"/>
  <c r="G74" i="2"/>
  <c r="F69" i="2"/>
  <c r="F77" i="2"/>
  <c r="C76" i="2"/>
  <c r="F76" i="2"/>
  <c r="E77" i="2"/>
  <c r="E69" i="2"/>
  <c r="E71" i="2"/>
  <c r="C71" i="2"/>
  <c r="C69" i="2"/>
  <c r="D76" i="2"/>
  <c r="F74" i="2"/>
  <c r="D70" i="2"/>
  <c r="G69" i="2"/>
  <c r="G76" i="2"/>
  <c r="G77" i="2"/>
  <c r="C74" i="2"/>
  <c r="D71" i="2"/>
  <c r="E76" i="2"/>
  <c r="D72" i="2"/>
  <c r="F71" i="2"/>
  <c r="D75" i="2"/>
  <c r="C70" i="2"/>
  <c r="D69" i="2"/>
  <c r="H36" i="3"/>
  <c r="C75" i="2"/>
  <c r="G73" i="2"/>
  <c r="C77" i="2"/>
  <c r="E72" i="2"/>
  <c r="F70" i="2"/>
  <c r="E75" i="2"/>
  <c r="D74" i="2"/>
  <c r="D73" i="2"/>
  <c r="S22" i="3"/>
  <c r="H22" i="3"/>
  <c r="S77" i="2"/>
  <c r="I34" i="2"/>
  <c r="T77" i="2"/>
  <c r="V70" i="2"/>
  <c r="AB63" i="2"/>
  <c r="V72" i="2"/>
  <c r="AC63" i="2"/>
  <c r="V74" i="2"/>
  <c r="U77" i="2"/>
  <c r="V76" i="2"/>
  <c r="S8" i="3"/>
  <c r="H8" i="3"/>
  <c r="U70" i="2"/>
  <c r="S71" i="2"/>
  <c r="U74" i="2"/>
  <c r="S75" i="2"/>
  <c r="T72" i="2"/>
  <c r="T71" i="2"/>
  <c r="R72" i="2"/>
  <c r="T75" i="2"/>
  <c r="R76" i="2"/>
  <c r="U71" i="2"/>
  <c r="S72" i="2"/>
  <c r="U75" i="2"/>
  <c r="S76" i="2"/>
  <c r="V71" i="2"/>
  <c r="R73" i="2"/>
  <c r="V75" i="2"/>
  <c r="T76" i="2"/>
  <c r="V77" i="2"/>
  <c r="R69" i="2"/>
  <c r="S69" i="2"/>
  <c r="U72" i="2"/>
  <c r="S73" i="2"/>
  <c r="U76" i="2"/>
  <c r="T69" i="2"/>
  <c r="R70" i="2"/>
  <c r="T73" i="2"/>
  <c r="R74" i="2"/>
  <c r="Z63" i="2"/>
  <c r="U69" i="2"/>
  <c r="S70" i="2"/>
  <c r="U73" i="2"/>
  <c r="S74" i="2"/>
  <c r="AA63" i="2"/>
  <c r="V69" i="2"/>
  <c r="T70" i="2"/>
  <c r="R71" i="2"/>
  <c r="V73" i="2"/>
  <c r="T74" i="2"/>
  <c r="R75" i="2"/>
  <c r="R77" i="2"/>
</calcChain>
</file>

<file path=xl/sharedStrings.xml><?xml version="1.0" encoding="utf-8"?>
<sst xmlns="http://schemas.openxmlformats.org/spreadsheetml/2006/main" count="327" uniqueCount="45">
  <si>
    <t>Total</t>
  </si>
  <si>
    <t>TRIANA</t>
  </si>
  <si>
    <t>RDS3</t>
  </si>
  <si>
    <t>RDS1</t>
  </si>
  <si>
    <t>REICARS</t>
  </si>
  <si>
    <t>MERCADOREPUESTOS</t>
  </si>
  <si>
    <t>INDUSOL</t>
  </si>
  <si>
    <t>BLACKPARTS</t>
  </si>
  <si>
    <t>BICISOL</t>
  </si>
  <si>
    <t>Full</t>
  </si>
  <si>
    <t>Flex</t>
  </si>
  <si>
    <t>Colecta</t>
  </si>
  <si>
    <t>Acuerdo con comprador</t>
  </si>
  <si>
    <t>Distribución porcentual por tipo de envío</t>
  </si>
  <si>
    <t>Distribución porcentual a partir del total de registros</t>
  </si>
  <si>
    <t>Distribución porcentual por cuenta</t>
  </si>
  <si>
    <t>Dentro de los registros a trabajar, existen distintos tipos de entrega</t>
  </si>
  <si>
    <t>Por ventas</t>
  </si>
  <si>
    <t>Por $</t>
  </si>
  <si>
    <t>% del total</t>
  </si>
  <si>
    <t>Ventas (CLP)</t>
  </si>
  <si>
    <t>% del total de registros</t>
  </si>
  <si>
    <t>Cantidad de registros a trabajar</t>
  </si>
  <si>
    <t>Este análisis de márgenes será realizado solo con registros de ventas, a los cuales se le hayan encontrado los costos asociados a cada uno de los SKU involucrados en la venta, y que hayan reportado utilidades positivas</t>
  </si>
  <si>
    <t>Utilidades positivas</t>
  </si>
  <si>
    <t>Costos encontrados</t>
  </si>
  <si>
    <t>Ventas</t>
  </si>
  <si>
    <t>CDR</t>
  </si>
  <si>
    <t>Registros totales</t>
  </si>
  <si>
    <t>Pérdidas</t>
  </si>
  <si>
    <t>Esta versión contiene el análisis realizado con la base de datos de costos para productos Full</t>
  </si>
  <si>
    <t>Ventas en paquete no consideradas dentro del análisis</t>
  </si>
  <si>
    <t>Margen RDS</t>
  </si>
  <si>
    <t>Margen Promedio Total</t>
  </si>
  <si>
    <t>Margen Promedio</t>
  </si>
  <si>
    <t>Márgenes calculados usando los registros de Full</t>
  </si>
  <si>
    <t>Márgenes calculados usando los registros de Flex</t>
  </si>
  <si>
    <t>Márgenes calculados usando los registros de colecta</t>
  </si>
  <si>
    <t>Márgenes calculados usando los registros de acuerdo con el comprador</t>
  </si>
  <si>
    <t>Margen Ponderado</t>
  </si>
  <si>
    <t>Márgenes calculados usando el total de registros a trabajar</t>
  </si>
  <si>
    <t>Para ponderado Flex</t>
  </si>
  <si>
    <t>Ventas Flex (CLP)</t>
  </si>
  <si>
    <t>Para ponderado Full</t>
  </si>
  <si>
    <t>Ventas Full (CLP)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</si>
</sst>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0.0%"/>
    <numFmt numFmtId="165" formatCode="_(&quot;$&quot;* #,##0_);_(&quot;$&quot;* \(#,##0\);_(&quot;$&quot;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3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3" applyNumberFormat="1" applyFont="1" applyBorder="1" applyAlignment="1">
      <alignment horizontal="center" vertical="center"/>
    </xf>
    <xf numFmtId="42" fontId="0" fillId="0" borderId="1" xfId="1" applyFont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42" fontId="0" fillId="0" borderId="0" xfId="1" applyFont="1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0" fontId="0" fillId="0" borderId="1" xfId="3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11" xfId="3" applyNumberFormat="1" applyFont="1" applyBorder="1" applyAlignment="1">
      <alignment horizontal="center" vertical="center"/>
    </xf>
    <xf numFmtId="164" fontId="2" fillId="0" borderId="10" xfId="3" applyNumberFormat="1" applyFont="1" applyBorder="1" applyAlignment="1">
      <alignment horizontal="center" vertical="center"/>
    </xf>
    <xf numFmtId="164" fontId="2" fillId="0" borderId="9" xfId="3" applyNumberFormat="1" applyFont="1" applyBorder="1" applyAlignment="1">
      <alignment horizontal="center" vertical="center"/>
    </xf>
    <xf numFmtId="164" fontId="2" fillId="0" borderId="8" xfId="3" applyNumberFormat="1" applyFont="1" applyBorder="1" applyAlignment="1">
      <alignment horizontal="center" vertical="center"/>
    </xf>
    <xf numFmtId="164" fontId="2" fillId="0" borderId="0" xfId="3" applyNumberFormat="1" applyFont="1" applyBorder="1" applyAlignment="1">
      <alignment horizontal="center" vertical="center"/>
    </xf>
    <xf numFmtId="164" fontId="2" fillId="0" borderId="7" xfId="3" applyNumberFormat="1" applyFont="1" applyBorder="1" applyAlignment="1">
      <alignment horizontal="center" vertical="center"/>
    </xf>
    <xf numFmtId="164" fontId="2" fillId="0" borderId="6" xfId="3" applyNumberFormat="1" applyFont="1" applyBorder="1" applyAlignment="1">
      <alignment horizontal="center" vertical="center"/>
    </xf>
    <xf numFmtId="164" fontId="2" fillId="0" borderId="5" xfId="3" applyNumberFormat="1" applyFont="1" applyBorder="1" applyAlignment="1">
      <alignment horizontal="center" vertical="center"/>
    </xf>
    <xf numFmtId="164" fontId="2" fillId="0" borderId="4" xfId="3" applyNumberFormat="1" applyFont="1" applyBorder="1" applyAlignment="1">
      <alignment horizontal="center" vertical="center"/>
    </xf>
  </cellXfs>
  <cellStyles count="4">
    <cellStyle name="Moneda [0]" xfId="1" builtinId="7"/>
    <cellStyle name="Normal" xfId="0" builtinId="0"/>
    <cellStyle name="Porcentaje" xfId="2" builtinId="5"/>
    <cellStyle name="Porcentaje 2" xfId="3" xr:uid="{3FF1736E-F889-5C48-9B5D-48BE096774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584200</xdr:colOff>
      <xdr:row>58</xdr:row>
      <xdr:rowOff>190500</xdr:rowOff>
    </xdr:from>
    <xdr:to>
      <xdr:col>23</xdr:col>
      <xdr:colOff>1092200</xdr:colOff>
      <xdr:row>58</xdr:row>
      <xdr:rowOff>190500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AFCD3AAD-F513-7844-8411-9C9B8553A190}"/>
            </a:ext>
          </a:extLst>
        </xdr:cNvPr>
        <xdr:cNvCxnSpPr/>
      </xdr:nvCxnSpPr>
      <xdr:spPr>
        <a:xfrm>
          <a:off x="21539200" y="11976100"/>
          <a:ext cx="1320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190500</xdr:colOff>
      <xdr:row>63</xdr:row>
      <xdr:rowOff>0</xdr:rowOff>
    </xdr:from>
    <xdr:to>
      <xdr:col>23</xdr:col>
      <xdr:colOff>1092200</xdr:colOff>
      <xdr:row>64</xdr:row>
      <xdr:rowOff>304800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AF402E3E-21C3-4843-A317-3FC59D109F5C}"/>
            </a:ext>
          </a:extLst>
        </xdr:cNvPr>
        <xdr:cNvCxnSpPr/>
      </xdr:nvCxnSpPr>
      <xdr:spPr>
        <a:xfrm>
          <a:off x="21145500" y="12801600"/>
          <a:ext cx="1714500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863600</xdr:colOff>
      <xdr:row>63</xdr:row>
      <xdr:rowOff>76200</xdr:rowOff>
    </xdr:from>
    <xdr:to>
      <xdr:col>18</xdr:col>
      <xdr:colOff>863600</xdr:colOff>
      <xdr:row>64</xdr:row>
      <xdr:rowOff>292100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6E210B48-ECA1-0D47-B4F2-4109A51736D6}"/>
            </a:ext>
          </a:extLst>
        </xdr:cNvPr>
        <xdr:cNvCxnSpPr/>
      </xdr:nvCxnSpPr>
      <xdr:spPr>
        <a:xfrm>
          <a:off x="18008600" y="12877800"/>
          <a:ext cx="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584200</xdr:colOff>
      <xdr:row>58</xdr:row>
      <xdr:rowOff>190500</xdr:rowOff>
    </xdr:from>
    <xdr:to>
      <xdr:col>8</xdr:col>
      <xdr:colOff>1092200</xdr:colOff>
      <xdr:row>58</xdr:row>
      <xdr:rowOff>190500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15B3FD2-F185-E64C-A4B1-7F9A8503C056}"/>
            </a:ext>
          </a:extLst>
        </xdr:cNvPr>
        <xdr:cNvCxnSpPr/>
      </xdr:nvCxnSpPr>
      <xdr:spPr>
        <a:xfrm>
          <a:off x="7251700" y="11976100"/>
          <a:ext cx="1320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63</xdr:row>
      <xdr:rowOff>0</xdr:rowOff>
    </xdr:from>
    <xdr:to>
      <xdr:col>8</xdr:col>
      <xdr:colOff>1092200</xdr:colOff>
      <xdr:row>64</xdr:row>
      <xdr:rowOff>304800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D6FB41A4-2104-824B-9EE6-55D3A88E90AC}"/>
            </a:ext>
          </a:extLst>
        </xdr:cNvPr>
        <xdr:cNvCxnSpPr/>
      </xdr:nvCxnSpPr>
      <xdr:spPr>
        <a:xfrm>
          <a:off x="6858000" y="12801600"/>
          <a:ext cx="1714500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863600</xdr:colOff>
      <xdr:row>63</xdr:row>
      <xdr:rowOff>76200</xdr:rowOff>
    </xdr:from>
    <xdr:to>
      <xdr:col>3</xdr:col>
      <xdr:colOff>863600</xdr:colOff>
      <xdr:row>64</xdr:row>
      <xdr:rowOff>292100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577FA5B-6B0E-9D47-9C5D-EA8B162DEE1C}"/>
            </a:ext>
          </a:extLst>
        </xdr:cNvPr>
        <xdr:cNvCxnSpPr/>
      </xdr:nvCxnSpPr>
      <xdr:spPr>
        <a:xfrm>
          <a:off x="3721100" y="12877800"/>
          <a:ext cx="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396C-50B5-E94D-BE5D-71D386637495}">
  <dimension ref="B2:AC98"/>
  <sheetViews>
    <sheetView topLeftCell="D11" workbookViewId="0">
      <selection activeCell="L66" sqref="L66"/>
    </sheetView>
  </sheetViews>
  <sheetFormatPr baseColWidth="10" defaultColWidth="12.5" defaultRowHeight="27" customHeight="1" x14ac:dyDescent="0.2"/>
  <cols>
    <col min="1" max="1" width="12.5" style="1"/>
    <col min="2" max="2" width="19.6640625" style="1" bestFit="1" customWidth="1"/>
    <col min="3" max="3" width="27.5" style="1" bestFit="1" customWidth="1"/>
    <col min="4" max="4" width="20.33203125" style="1" bestFit="1" customWidth="1"/>
    <col min="5" max="6" width="12.5" style="1"/>
    <col min="7" max="7" width="19.6640625" style="1" bestFit="1" customWidth="1"/>
    <col min="8" max="8" width="13.1640625" style="1" bestFit="1" customWidth="1"/>
    <col min="9" max="9" width="17.1640625" style="1" bestFit="1" customWidth="1"/>
    <col min="10" max="10" width="19.6640625" style="1" bestFit="1" customWidth="1"/>
    <col min="11" max="11" width="20.6640625" style="1" bestFit="1" customWidth="1"/>
    <col min="12" max="12" width="17.1640625" style="1" bestFit="1" customWidth="1"/>
    <col min="13" max="13" width="17.33203125" style="1" bestFit="1" customWidth="1"/>
    <col min="14" max="14" width="12.5" style="1"/>
    <col min="15" max="15" width="19.6640625" style="1" bestFit="1" customWidth="1"/>
    <col min="16" max="16" width="13.1640625" style="1" bestFit="1" customWidth="1"/>
    <col min="17" max="17" width="19.6640625" style="1" bestFit="1" customWidth="1"/>
    <col min="18" max="18" width="20.6640625" style="1" bestFit="1" customWidth="1"/>
    <col min="19" max="24" width="12.5" style="1"/>
    <col min="25" max="25" width="19.6640625" style="1" bestFit="1" customWidth="1"/>
    <col min="26" max="26" width="20.6640625" style="1" bestFit="1" customWidth="1"/>
    <col min="27" max="16384" width="12.5" style="1"/>
  </cols>
  <sheetData>
    <row r="2" spans="2:14" ht="27" customHeight="1" x14ac:dyDescent="0.2">
      <c r="B2" s="25" t="s">
        <v>31</v>
      </c>
      <c r="C2" s="25"/>
      <c r="D2" s="25" t="s">
        <v>19</v>
      </c>
      <c r="H2" s="24" t="s">
        <v>30</v>
      </c>
      <c r="I2" s="24"/>
      <c r="J2" s="24"/>
      <c r="K2" s="24"/>
      <c r="L2" s="24"/>
      <c r="M2" s="24"/>
      <c r="N2" s="24"/>
    </row>
    <row r="3" spans="2:14" ht="27" customHeight="1" x14ac:dyDescent="0.2">
      <c r="B3" s="25"/>
      <c r="C3" s="25"/>
      <c r="D3" s="25"/>
      <c r="H3" s="24"/>
      <c r="I3" s="24"/>
      <c r="J3" s="24"/>
      <c r="K3" s="24"/>
      <c r="L3" s="24"/>
      <c r="M3" s="24"/>
      <c r="N3" s="24"/>
    </row>
    <row r="4" spans="2:14" ht="27" customHeight="1" x14ac:dyDescent="0.2">
      <c r="B4" s="5" t="s">
        <v>8</v>
      </c>
      <c r="C4" s="5">
        <v>24</v>
      </c>
      <c r="D4" s="3">
        <f>C4/(C4+1054)</f>
        <v>2.2263450834879406E-2</v>
      </c>
      <c r="H4" s="24"/>
      <c r="I4" s="24"/>
      <c r="J4" s="24"/>
      <c r="K4" s="24"/>
      <c r="L4" s="24"/>
      <c r="M4" s="24"/>
      <c r="N4" s="24"/>
    </row>
    <row r="5" spans="2:14" ht="27" customHeight="1" x14ac:dyDescent="0.2">
      <c r="B5" s="5" t="s">
        <v>7</v>
      </c>
      <c r="C5" s="5">
        <v>12</v>
      </c>
      <c r="D5" s="3">
        <f>C5/(C5+1046)</f>
        <v>1.1342155009451797E-2</v>
      </c>
    </row>
    <row r="6" spans="2:14" ht="27" customHeight="1" x14ac:dyDescent="0.2">
      <c r="B6" s="5" t="s">
        <v>6</v>
      </c>
      <c r="C6" s="5">
        <v>39</v>
      </c>
      <c r="D6" s="3">
        <f>C6/(C6+806)</f>
        <v>4.6153846153846156E-2</v>
      </c>
    </row>
    <row r="7" spans="2:14" ht="27" customHeight="1" x14ac:dyDescent="0.2">
      <c r="B7" s="5" t="s">
        <v>5</v>
      </c>
      <c r="C7" s="5">
        <v>43</v>
      </c>
      <c r="D7" s="3">
        <f>C7/(C7+1721)</f>
        <v>2.4376417233560092E-2</v>
      </c>
    </row>
    <row r="8" spans="2:14" ht="27" customHeight="1" x14ac:dyDescent="0.2">
      <c r="B8" s="5" t="s">
        <v>4</v>
      </c>
      <c r="C8" s="5">
        <v>33</v>
      </c>
      <c r="D8" s="3">
        <f>C8/(C8+1735)</f>
        <v>1.8665158371040724E-2</v>
      </c>
    </row>
    <row r="9" spans="2:14" ht="27" customHeight="1" x14ac:dyDescent="0.2">
      <c r="B9" s="5" t="s">
        <v>3</v>
      </c>
      <c r="C9" s="5">
        <v>150</v>
      </c>
      <c r="D9" s="3">
        <f>C9/(C9+5663)</f>
        <v>2.5804231894030621E-2</v>
      </c>
    </row>
    <row r="10" spans="2:14" ht="27" customHeight="1" x14ac:dyDescent="0.2">
      <c r="B10" s="5" t="s">
        <v>2</v>
      </c>
      <c r="C10" s="5">
        <v>34</v>
      </c>
      <c r="D10" s="3">
        <f>C10/(C10+1582)</f>
        <v>2.1039603960396041E-2</v>
      </c>
    </row>
    <row r="11" spans="2:14" ht="27" customHeight="1" x14ac:dyDescent="0.2">
      <c r="B11" s="5" t="s">
        <v>1</v>
      </c>
      <c r="C11" s="5">
        <v>37</v>
      </c>
      <c r="D11" s="3">
        <f>C11/(C11+1580)</f>
        <v>2.2881880024737167E-2</v>
      </c>
    </row>
    <row r="14" spans="2:14" ht="27" customHeight="1" x14ac:dyDescent="0.2">
      <c r="C14" s="5" t="s">
        <v>28</v>
      </c>
      <c r="D14" s="5" t="s">
        <v>26</v>
      </c>
      <c r="E14" s="5" t="s">
        <v>27</v>
      </c>
      <c r="H14" s="5" t="s">
        <v>26</v>
      </c>
      <c r="I14" s="5" t="s">
        <v>25</v>
      </c>
      <c r="L14" s="5" t="s">
        <v>25</v>
      </c>
      <c r="M14" s="11" t="s">
        <v>24</v>
      </c>
    </row>
    <row r="15" spans="2:14" ht="27" customHeight="1" x14ac:dyDescent="0.2">
      <c r="B15" s="4" t="s">
        <v>8</v>
      </c>
      <c r="C15" s="5">
        <v>1052</v>
      </c>
      <c r="D15" s="5">
        <v>954</v>
      </c>
      <c r="E15" s="5">
        <f t="shared" ref="E15:E22" si="0">C15-D15</f>
        <v>98</v>
      </c>
      <c r="G15" s="4" t="s">
        <v>8</v>
      </c>
      <c r="H15" s="5">
        <f t="shared" ref="H15:H22" si="1">D15</f>
        <v>954</v>
      </c>
      <c r="I15" s="5">
        <v>919</v>
      </c>
      <c r="K15" s="4" t="s">
        <v>8</v>
      </c>
      <c r="L15" s="5">
        <f t="shared" ref="L15:L22" si="2">I15</f>
        <v>919</v>
      </c>
      <c r="M15" s="11">
        <v>918</v>
      </c>
    </row>
    <row r="16" spans="2:14" ht="27" customHeight="1" x14ac:dyDescent="0.2">
      <c r="B16" s="4" t="s">
        <v>7</v>
      </c>
      <c r="C16" s="5">
        <v>1043</v>
      </c>
      <c r="D16" s="5">
        <v>942</v>
      </c>
      <c r="E16" s="5">
        <f t="shared" si="0"/>
        <v>101</v>
      </c>
      <c r="G16" s="4" t="s">
        <v>7</v>
      </c>
      <c r="H16" s="5">
        <f t="shared" si="1"/>
        <v>942</v>
      </c>
      <c r="I16" s="5">
        <v>833</v>
      </c>
      <c r="K16" s="4" t="s">
        <v>7</v>
      </c>
      <c r="L16" s="5">
        <f t="shared" si="2"/>
        <v>833</v>
      </c>
      <c r="M16" s="11">
        <v>817</v>
      </c>
    </row>
    <row r="17" spans="2:16" ht="27" customHeight="1" x14ac:dyDescent="0.2">
      <c r="B17" s="4" t="s">
        <v>6</v>
      </c>
      <c r="C17" s="5">
        <v>804</v>
      </c>
      <c r="D17" s="5">
        <v>700</v>
      </c>
      <c r="E17" s="5">
        <f t="shared" si="0"/>
        <v>104</v>
      </c>
      <c r="G17" s="4" t="s">
        <v>6</v>
      </c>
      <c r="H17" s="5">
        <f t="shared" si="1"/>
        <v>700</v>
      </c>
      <c r="I17" s="5">
        <v>696</v>
      </c>
      <c r="K17" s="4" t="s">
        <v>6</v>
      </c>
      <c r="L17" s="5">
        <f t="shared" si="2"/>
        <v>696</v>
      </c>
      <c r="M17" s="11">
        <v>689</v>
      </c>
    </row>
    <row r="18" spans="2:16" ht="27" customHeight="1" x14ac:dyDescent="0.2">
      <c r="B18" s="4" t="s">
        <v>5</v>
      </c>
      <c r="C18" s="5">
        <v>1721</v>
      </c>
      <c r="D18" s="5">
        <v>1505</v>
      </c>
      <c r="E18" s="5">
        <f t="shared" si="0"/>
        <v>216</v>
      </c>
      <c r="G18" s="4" t="s">
        <v>5</v>
      </c>
      <c r="H18" s="5">
        <f t="shared" si="1"/>
        <v>1505</v>
      </c>
      <c r="I18" s="5">
        <v>1342</v>
      </c>
      <c r="K18" s="4" t="s">
        <v>5</v>
      </c>
      <c r="L18" s="5">
        <f t="shared" si="2"/>
        <v>1342</v>
      </c>
      <c r="M18" s="11">
        <v>1293</v>
      </c>
    </row>
    <row r="19" spans="2:16" ht="27" customHeight="1" x14ac:dyDescent="0.2">
      <c r="B19" s="4" t="s">
        <v>4</v>
      </c>
      <c r="C19" s="5">
        <v>1734</v>
      </c>
      <c r="D19" s="5">
        <v>1538</v>
      </c>
      <c r="E19" s="5">
        <f t="shared" si="0"/>
        <v>196</v>
      </c>
      <c r="G19" s="4" t="s">
        <v>4</v>
      </c>
      <c r="H19" s="5">
        <f t="shared" si="1"/>
        <v>1538</v>
      </c>
      <c r="I19" s="5">
        <v>1190</v>
      </c>
      <c r="K19" s="4" t="s">
        <v>4</v>
      </c>
      <c r="L19" s="5">
        <f t="shared" si="2"/>
        <v>1190</v>
      </c>
      <c r="M19" s="11">
        <v>1183</v>
      </c>
    </row>
    <row r="20" spans="2:16" ht="27" customHeight="1" x14ac:dyDescent="0.2">
      <c r="B20" s="4" t="s">
        <v>3</v>
      </c>
      <c r="C20" s="5">
        <v>5663</v>
      </c>
      <c r="D20" s="5">
        <v>5154</v>
      </c>
      <c r="E20" s="5">
        <f t="shared" si="0"/>
        <v>509</v>
      </c>
      <c r="G20" s="4" t="s">
        <v>3</v>
      </c>
      <c r="H20" s="5">
        <f t="shared" si="1"/>
        <v>5154</v>
      </c>
      <c r="I20" s="5">
        <v>3657</v>
      </c>
      <c r="K20" s="4" t="s">
        <v>3</v>
      </c>
      <c r="L20" s="5">
        <f t="shared" si="2"/>
        <v>3657</v>
      </c>
      <c r="M20" s="11">
        <v>3612</v>
      </c>
    </row>
    <row r="21" spans="2:16" ht="27" customHeight="1" x14ac:dyDescent="0.2">
      <c r="B21" s="4" t="s">
        <v>2</v>
      </c>
      <c r="C21" s="5">
        <v>1582</v>
      </c>
      <c r="D21" s="5">
        <v>1441</v>
      </c>
      <c r="E21" s="5">
        <f t="shared" si="0"/>
        <v>141</v>
      </c>
      <c r="G21" s="4" t="s">
        <v>2</v>
      </c>
      <c r="H21" s="5">
        <f t="shared" si="1"/>
        <v>1441</v>
      </c>
      <c r="I21" s="5">
        <v>1208</v>
      </c>
      <c r="K21" s="4" t="s">
        <v>2</v>
      </c>
      <c r="L21" s="5">
        <f t="shared" si="2"/>
        <v>1208</v>
      </c>
      <c r="M21" s="11">
        <v>1194</v>
      </c>
    </row>
    <row r="22" spans="2:16" ht="27" customHeight="1" x14ac:dyDescent="0.2">
      <c r="B22" s="4" t="s">
        <v>1</v>
      </c>
      <c r="C22" s="5">
        <v>1579</v>
      </c>
      <c r="D22" s="5">
        <v>1468</v>
      </c>
      <c r="E22" s="5">
        <f t="shared" si="0"/>
        <v>111</v>
      </c>
      <c r="G22" s="4" t="s">
        <v>1</v>
      </c>
      <c r="H22" s="5">
        <f t="shared" si="1"/>
        <v>1468</v>
      </c>
      <c r="I22" s="5">
        <v>1219</v>
      </c>
      <c r="K22" s="4" t="s">
        <v>1</v>
      </c>
      <c r="L22" s="5">
        <f t="shared" si="2"/>
        <v>1219</v>
      </c>
      <c r="M22" s="11">
        <v>1209</v>
      </c>
    </row>
    <row r="23" spans="2:16" ht="27" customHeight="1" x14ac:dyDescent="0.2">
      <c r="B23" s="1" t="s">
        <v>0</v>
      </c>
      <c r="C23" s="1">
        <f>SUM(C15:C22)</f>
        <v>15178</v>
      </c>
      <c r="D23" s="1">
        <f>SUM(D15:D22)</f>
        <v>13702</v>
      </c>
      <c r="E23" s="1">
        <f>SUM(E15:E22)</f>
        <v>1476</v>
      </c>
      <c r="G23" s="1" t="s">
        <v>0</v>
      </c>
      <c r="H23" s="1">
        <f>SUM(H15:H22)</f>
        <v>13702</v>
      </c>
      <c r="I23" s="1">
        <f>SUM(I15:I22)</f>
        <v>11064</v>
      </c>
      <c r="K23" s="1" t="s">
        <v>0</v>
      </c>
      <c r="L23" s="1">
        <f>SUM(L15:L22)</f>
        <v>11064</v>
      </c>
      <c r="M23" s="1">
        <f>SUM(M15:M22)</f>
        <v>10915</v>
      </c>
      <c r="O23" s="1">
        <f>L23-M23</f>
        <v>149</v>
      </c>
      <c r="P23" s="1" t="s">
        <v>29</v>
      </c>
    </row>
    <row r="25" spans="2:16" ht="27" customHeight="1" x14ac:dyDescent="0.2">
      <c r="C25" s="5" t="s">
        <v>28</v>
      </c>
      <c r="D25" s="5" t="s">
        <v>26</v>
      </c>
      <c r="E25" s="5" t="s">
        <v>27</v>
      </c>
      <c r="H25" s="5" t="s">
        <v>26</v>
      </c>
      <c r="I25" s="5" t="s">
        <v>25</v>
      </c>
      <c r="L25" s="5" t="s">
        <v>25</v>
      </c>
      <c r="M25" s="5" t="s">
        <v>24</v>
      </c>
    </row>
    <row r="26" spans="2:16" ht="27" customHeight="1" x14ac:dyDescent="0.2">
      <c r="B26" s="4" t="s">
        <v>8</v>
      </c>
      <c r="C26" s="3">
        <f t="shared" ref="C26:E33" si="3">C15/$C15</f>
        <v>1</v>
      </c>
      <c r="D26" s="3">
        <f t="shared" si="3"/>
        <v>0.90684410646387836</v>
      </c>
      <c r="E26" s="3">
        <f t="shared" si="3"/>
        <v>9.3155893536121678E-2</v>
      </c>
      <c r="G26" s="4" t="s">
        <v>8</v>
      </c>
      <c r="H26" s="3">
        <f t="shared" ref="H26:I33" si="4">H15/$H15</f>
        <v>1</v>
      </c>
      <c r="I26" s="3">
        <f t="shared" si="4"/>
        <v>0.9633123689727463</v>
      </c>
      <c r="K26" s="4" t="s">
        <v>8</v>
      </c>
      <c r="L26" s="3">
        <f t="shared" ref="L26:M33" si="5">L15/$L15</f>
        <v>1</v>
      </c>
      <c r="M26" s="3">
        <f t="shared" si="5"/>
        <v>0.99891186071817195</v>
      </c>
    </row>
    <row r="27" spans="2:16" ht="27" customHeight="1" x14ac:dyDescent="0.2">
      <c r="B27" s="4" t="s">
        <v>7</v>
      </c>
      <c r="C27" s="3">
        <f t="shared" si="3"/>
        <v>1</v>
      </c>
      <c r="D27" s="3">
        <f t="shared" si="3"/>
        <v>0.9031639501438159</v>
      </c>
      <c r="E27" s="3">
        <f t="shared" si="3"/>
        <v>9.6836049856184089E-2</v>
      </c>
      <c r="G27" s="4" t="s">
        <v>7</v>
      </c>
      <c r="H27" s="3">
        <f t="shared" si="4"/>
        <v>1</v>
      </c>
      <c r="I27" s="3">
        <f t="shared" si="4"/>
        <v>0.88428874734607221</v>
      </c>
      <c r="K27" s="4" t="s">
        <v>7</v>
      </c>
      <c r="L27" s="3">
        <f t="shared" si="5"/>
        <v>1</v>
      </c>
      <c r="M27" s="3">
        <f t="shared" si="5"/>
        <v>0.98079231692677071</v>
      </c>
    </row>
    <row r="28" spans="2:16" ht="27" customHeight="1" x14ac:dyDescent="0.2">
      <c r="B28" s="4" t="s">
        <v>6</v>
      </c>
      <c r="C28" s="3">
        <f t="shared" si="3"/>
        <v>1</v>
      </c>
      <c r="D28" s="3">
        <f t="shared" si="3"/>
        <v>0.87064676616915426</v>
      </c>
      <c r="E28" s="3">
        <f t="shared" si="3"/>
        <v>0.12935323383084577</v>
      </c>
      <c r="G28" s="4" t="s">
        <v>6</v>
      </c>
      <c r="H28" s="3">
        <f t="shared" si="4"/>
        <v>1</v>
      </c>
      <c r="I28" s="3">
        <f t="shared" si="4"/>
        <v>0.99428571428571433</v>
      </c>
      <c r="K28" s="4" t="s">
        <v>6</v>
      </c>
      <c r="L28" s="3">
        <f t="shared" si="5"/>
        <v>1</v>
      </c>
      <c r="M28" s="3">
        <f t="shared" si="5"/>
        <v>0.98994252873563215</v>
      </c>
    </row>
    <row r="29" spans="2:16" ht="27" customHeight="1" x14ac:dyDescent="0.2">
      <c r="B29" s="4" t="s">
        <v>5</v>
      </c>
      <c r="C29" s="3">
        <f t="shared" si="3"/>
        <v>1</v>
      </c>
      <c r="D29" s="3">
        <f t="shared" si="3"/>
        <v>0.87449157466589189</v>
      </c>
      <c r="E29" s="3">
        <f t="shared" si="3"/>
        <v>0.12550842533410808</v>
      </c>
      <c r="G29" s="4" t="s">
        <v>5</v>
      </c>
      <c r="H29" s="3">
        <f t="shared" si="4"/>
        <v>1</v>
      </c>
      <c r="I29" s="3">
        <f t="shared" si="4"/>
        <v>0.89169435215946846</v>
      </c>
      <c r="K29" s="4" t="s">
        <v>5</v>
      </c>
      <c r="L29" s="3">
        <f t="shared" si="5"/>
        <v>1</v>
      </c>
      <c r="M29" s="3">
        <f t="shared" si="5"/>
        <v>0.96348733233979134</v>
      </c>
    </row>
    <row r="30" spans="2:16" ht="27" customHeight="1" x14ac:dyDescent="0.2">
      <c r="B30" s="4" t="s">
        <v>4</v>
      </c>
      <c r="C30" s="3">
        <f t="shared" si="3"/>
        <v>1</v>
      </c>
      <c r="D30" s="3">
        <f t="shared" si="3"/>
        <v>0.88696655132641289</v>
      </c>
      <c r="E30" s="3">
        <f t="shared" si="3"/>
        <v>0.11303344867358708</v>
      </c>
      <c r="G30" s="4" t="s">
        <v>4</v>
      </c>
      <c r="H30" s="3">
        <f t="shared" si="4"/>
        <v>1</v>
      </c>
      <c r="I30" s="3">
        <f t="shared" si="4"/>
        <v>0.77373211963589072</v>
      </c>
      <c r="K30" s="4" t="s">
        <v>4</v>
      </c>
      <c r="L30" s="3">
        <f t="shared" si="5"/>
        <v>1</v>
      </c>
      <c r="M30" s="3">
        <f t="shared" si="5"/>
        <v>0.99411764705882355</v>
      </c>
    </row>
    <row r="31" spans="2:16" ht="27" customHeight="1" x14ac:dyDescent="0.2">
      <c r="B31" s="4" t="s">
        <v>3</v>
      </c>
      <c r="C31" s="3">
        <f t="shared" si="3"/>
        <v>1</v>
      </c>
      <c r="D31" s="3">
        <f t="shared" si="3"/>
        <v>0.9101183118488434</v>
      </c>
      <c r="E31" s="3">
        <f t="shared" si="3"/>
        <v>8.988168815115663E-2</v>
      </c>
      <c r="G31" s="4" t="s">
        <v>3</v>
      </c>
      <c r="H31" s="3">
        <f t="shared" si="4"/>
        <v>1</v>
      </c>
      <c r="I31" s="3">
        <f t="shared" si="4"/>
        <v>0.70954598370197908</v>
      </c>
      <c r="K31" s="4" t="s">
        <v>3</v>
      </c>
      <c r="L31" s="3">
        <f t="shared" si="5"/>
        <v>1</v>
      </c>
      <c r="M31" s="3">
        <f t="shared" si="5"/>
        <v>0.98769483182936835</v>
      </c>
    </row>
    <row r="32" spans="2:16" ht="27" customHeight="1" x14ac:dyDescent="0.2">
      <c r="B32" s="4" t="s">
        <v>2</v>
      </c>
      <c r="C32" s="3">
        <f t="shared" si="3"/>
        <v>1</v>
      </c>
      <c r="D32" s="3">
        <f t="shared" si="3"/>
        <v>0.91087231352718079</v>
      </c>
      <c r="E32" s="3">
        <f t="shared" si="3"/>
        <v>8.9127686472819212E-2</v>
      </c>
      <c r="G32" s="4" t="s">
        <v>2</v>
      </c>
      <c r="H32" s="3">
        <f t="shared" si="4"/>
        <v>1</v>
      </c>
      <c r="I32" s="3">
        <f t="shared" si="4"/>
        <v>0.83830673143650247</v>
      </c>
      <c r="K32" s="4" t="s">
        <v>2</v>
      </c>
      <c r="L32" s="3">
        <f t="shared" si="5"/>
        <v>1</v>
      </c>
      <c r="M32" s="3">
        <f t="shared" si="5"/>
        <v>0.98841059602649006</v>
      </c>
    </row>
    <row r="33" spans="2:17" ht="27" customHeight="1" x14ac:dyDescent="0.2">
      <c r="B33" s="4" t="s">
        <v>1</v>
      </c>
      <c r="C33" s="3">
        <f t="shared" si="3"/>
        <v>1</v>
      </c>
      <c r="D33" s="3">
        <f t="shared" si="3"/>
        <v>0.92970234325522483</v>
      </c>
      <c r="E33" s="3">
        <f t="shared" si="3"/>
        <v>7.0297656744775172E-2</v>
      </c>
      <c r="G33" s="4" t="s">
        <v>1</v>
      </c>
      <c r="H33" s="3">
        <f t="shared" si="4"/>
        <v>1</v>
      </c>
      <c r="I33" s="3">
        <f t="shared" si="4"/>
        <v>0.8303814713896458</v>
      </c>
      <c r="K33" s="4" t="s">
        <v>1</v>
      </c>
      <c r="L33" s="3">
        <f t="shared" si="5"/>
        <v>1</v>
      </c>
      <c r="M33" s="3">
        <f t="shared" si="5"/>
        <v>0.99179655455291227</v>
      </c>
    </row>
    <row r="34" spans="2:17" ht="27" customHeight="1" x14ac:dyDescent="0.2">
      <c r="D34" s="2">
        <f>AVERAGE(D26:D33)</f>
        <v>0.89910073967505033</v>
      </c>
      <c r="E34" s="2">
        <f>AVERAGE(E26:E33)</f>
        <v>0.10089926032494971</v>
      </c>
      <c r="H34" s="2"/>
      <c r="I34" s="2">
        <f>AVERAGE(I26:I33)</f>
        <v>0.86069343611600235</v>
      </c>
      <c r="M34" s="2">
        <f>AVERAGE(M26:M33)</f>
        <v>0.98689420852349508</v>
      </c>
    </row>
    <row r="36" spans="2:17" ht="27" customHeight="1" x14ac:dyDescent="0.2">
      <c r="B36" s="26" t="s">
        <v>23</v>
      </c>
      <c r="C36" s="26"/>
      <c r="D36" s="26"/>
      <c r="E36" s="26"/>
    </row>
    <row r="37" spans="2:17" ht="27" customHeight="1" x14ac:dyDescent="0.2">
      <c r="B37" s="26"/>
      <c r="C37" s="26"/>
      <c r="D37" s="26"/>
      <c r="E37" s="26"/>
    </row>
    <row r="38" spans="2:17" ht="27" customHeight="1" x14ac:dyDescent="0.2">
      <c r="B38" s="26"/>
      <c r="C38" s="26"/>
      <c r="D38" s="26"/>
      <c r="E38" s="26"/>
    </row>
    <row r="39" spans="2:17" ht="27" customHeight="1" x14ac:dyDescent="0.2">
      <c r="L39" s="22"/>
      <c r="M39" s="22"/>
      <c r="P39" s="22"/>
      <c r="Q39" s="22"/>
    </row>
    <row r="40" spans="2:17" ht="27" customHeight="1" x14ac:dyDescent="0.2">
      <c r="C40" s="5" t="s">
        <v>22</v>
      </c>
      <c r="D40" s="5" t="s">
        <v>21</v>
      </c>
      <c r="H40" s="5" t="s">
        <v>20</v>
      </c>
      <c r="I40" s="5" t="s">
        <v>19</v>
      </c>
    </row>
    <row r="41" spans="2:17" ht="27" customHeight="1" x14ac:dyDescent="0.2">
      <c r="B41" s="4" t="s">
        <v>8</v>
      </c>
      <c r="C41" s="5">
        <f t="shared" ref="C41:C48" si="6">M15</f>
        <v>918</v>
      </c>
      <c r="D41" s="3">
        <f t="shared" ref="D41:D48" si="7">C41/C15</f>
        <v>0.87262357414448666</v>
      </c>
      <c r="G41" s="4" t="s">
        <v>8</v>
      </c>
      <c r="H41" s="8">
        <v>38016703.361344613</v>
      </c>
      <c r="I41" s="3">
        <f t="shared" ref="I41:I48" si="8">H41/$H$49</f>
        <v>8.1795953653100661E-2</v>
      </c>
      <c r="L41" s="9"/>
      <c r="M41" s="20"/>
      <c r="P41" s="9"/>
      <c r="Q41" s="20"/>
    </row>
    <row r="42" spans="2:17" ht="27" customHeight="1" x14ac:dyDescent="0.2">
      <c r="B42" s="4" t="s">
        <v>7</v>
      </c>
      <c r="C42" s="5">
        <f t="shared" si="6"/>
        <v>817</v>
      </c>
      <c r="D42" s="3">
        <f t="shared" si="7"/>
        <v>0.78331735378715239</v>
      </c>
      <c r="G42" s="4" t="s">
        <v>7</v>
      </c>
      <c r="H42" s="8">
        <v>46529947.899159692</v>
      </c>
      <c r="I42" s="3">
        <f t="shared" si="8"/>
        <v>0.10011287474522994</v>
      </c>
      <c r="L42" s="9"/>
      <c r="M42" s="20"/>
      <c r="P42" s="9"/>
      <c r="Q42" s="20"/>
    </row>
    <row r="43" spans="2:17" ht="27" customHeight="1" x14ac:dyDescent="0.2">
      <c r="B43" s="4" t="s">
        <v>6</v>
      </c>
      <c r="C43" s="5">
        <f t="shared" si="6"/>
        <v>689</v>
      </c>
      <c r="D43" s="3">
        <f t="shared" si="7"/>
        <v>0.85696517412935325</v>
      </c>
      <c r="G43" s="4" t="s">
        <v>6</v>
      </c>
      <c r="H43" s="21">
        <v>28028922.689075578</v>
      </c>
      <c r="I43" s="3">
        <f t="shared" si="8"/>
        <v>6.0306451073112693E-2</v>
      </c>
      <c r="L43" s="9"/>
      <c r="M43" s="20"/>
      <c r="P43" s="9"/>
      <c r="Q43" s="20"/>
    </row>
    <row r="44" spans="2:17" ht="27" customHeight="1" x14ac:dyDescent="0.2">
      <c r="B44" s="4" t="s">
        <v>5</v>
      </c>
      <c r="C44" s="5">
        <f t="shared" si="6"/>
        <v>1293</v>
      </c>
      <c r="D44" s="3">
        <f t="shared" si="7"/>
        <v>0.75130737943056358</v>
      </c>
      <c r="G44" s="4" t="s">
        <v>5</v>
      </c>
      <c r="H44" s="8">
        <v>47880578.991596647</v>
      </c>
      <c r="I44" s="3">
        <f t="shared" si="8"/>
        <v>0.10301886470415261</v>
      </c>
      <c r="L44" s="9"/>
      <c r="M44" s="20"/>
      <c r="P44" s="9"/>
      <c r="Q44" s="20"/>
    </row>
    <row r="45" spans="2:17" ht="27" customHeight="1" x14ac:dyDescent="0.2">
      <c r="B45" s="4" t="s">
        <v>4</v>
      </c>
      <c r="C45" s="5">
        <f t="shared" si="6"/>
        <v>1183</v>
      </c>
      <c r="D45" s="3">
        <f t="shared" si="7"/>
        <v>0.68223760092272201</v>
      </c>
      <c r="G45" s="4" t="s">
        <v>4</v>
      </c>
      <c r="H45" s="8">
        <v>56296673.109243676</v>
      </c>
      <c r="I45" s="3">
        <f t="shared" si="8"/>
        <v>0.1211267589590542</v>
      </c>
      <c r="L45" s="9"/>
      <c r="P45" s="9"/>
      <c r="Q45" s="20"/>
    </row>
    <row r="46" spans="2:17" ht="27" customHeight="1" x14ac:dyDescent="0.2">
      <c r="B46" s="4" t="s">
        <v>3</v>
      </c>
      <c r="C46" s="5">
        <f t="shared" si="6"/>
        <v>3612</v>
      </c>
      <c r="D46" s="3">
        <f t="shared" si="7"/>
        <v>0.63782447466007419</v>
      </c>
      <c r="G46" s="4" t="s">
        <v>3</v>
      </c>
      <c r="H46" s="8">
        <v>153027739.49579865</v>
      </c>
      <c r="I46" s="3">
        <f t="shared" si="8"/>
        <v>0.32925132325293743</v>
      </c>
      <c r="P46" s="9"/>
      <c r="Q46" s="20"/>
    </row>
    <row r="47" spans="2:17" ht="27" customHeight="1" x14ac:dyDescent="0.2">
      <c r="B47" s="4" t="s">
        <v>2</v>
      </c>
      <c r="C47" s="5">
        <f t="shared" si="6"/>
        <v>1194</v>
      </c>
      <c r="D47" s="3">
        <f t="shared" si="7"/>
        <v>0.75474083438685213</v>
      </c>
      <c r="G47" s="4" t="s">
        <v>2</v>
      </c>
      <c r="H47" s="8">
        <v>55634431.932773143</v>
      </c>
      <c r="I47" s="3">
        <f t="shared" si="8"/>
        <v>0.11970189452346935</v>
      </c>
      <c r="P47" s="9"/>
      <c r="Q47" s="20"/>
    </row>
    <row r="48" spans="2:17" ht="27" customHeight="1" x14ac:dyDescent="0.2">
      <c r="B48" s="4" t="s">
        <v>1</v>
      </c>
      <c r="C48" s="5">
        <f t="shared" si="6"/>
        <v>1209</v>
      </c>
      <c r="D48" s="3">
        <f t="shared" si="7"/>
        <v>0.76567447751741613</v>
      </c>
      <c r="G48" s="4" t="s">
        <v>1</v>
      </c>
      <c r="H48" s="8">
        <v>39359868.067226917</v>
      </c>
      <c r="I48" s="3">
        <f t="shared" si="8"/>
        <v>8.4685879088943178E-2</v>
      </c>
      <c r="P48" s="10"/>
    </row>
    <row r="49" spans="2:29" ht="27" customHeight="1" x14ac:dyDescent="0.2">
      <c r="B49" s="1" t="s">
        <v>0</v>
      </c>
      <c r="C49" s="1">
        <f>SUM(C41:C48)</f>
        <v>10915</v>
      </c>
      <c r="D49" s="2">
        <f>C49/D23</f>
        <v>0.79659903663698728</v>
      </c>
      <c r="H49" s="7">
        <f>SUM(H41:H48)</f>
        <v>464774865.54621887</v>
      </c>
    </row>
    <row r="51" spans="2:29" ht="27" customHeight="1" x14ac:dyDescent="0.2">
      <c r="B51" s="1" t="s">
        <v>18</v>
      </c>
      <c r="Q51" s="1" t="s">
        <v>17</v>
      </c>
    </row>
    <row r="52" spans="2:29" ht="27" customHeight="1" x14ac:dyDescent="0.2">
      <c r="B52" s="24" t="s">
        <v>16</v>
      </c>
      <c r="C52" s="24"/>
      <c r="D52" s="24"/>
      <c r="E52" s="24"/>
      <c r="F52" s="24"/>
      <c r="J52" s="24" t="s">
        <v>15</v>
      </c>
      <c r="K52" s="24"/>
      <c r="L52" s="24"/>
      <c r="Q52" s="24" t="s">
        <v>16</v>
      </c>
      <c r="R52" s="24"/>
      <c r="S52" s="24"/>
      <c r="T52" s="24"/>
      <c r="U52" s="24"/>
      <c r="Y52" s="24" t="s">
        <v>15</v>
      </c>
      <c r="Z52" s="24"/>
      <c r="AA52" s="24"/>
    </row>
    <row r="54" spans="2:29" ht="27" customHeight="1" x14ac:dyDescent="0.2">
      <c r="C54" s="5" t="s">
        <v>12</v>
      </c>
      <c r="D54" s="5" t="s">
        <v>11</v>
      </c>
      <c r="E54" s="5" t="s">
        <v>10</v>
      </c>
      <c r="F54" s="5" t="s">
        <v>9</v>
      </c>
      <c r="G54" s="5" t="s">
        <v>0</v>
      </c>
      <c r="K54" s="5" t="s">
        <v>12</v>
      </c>
      <c r="L54" s="5" t="s">
        <v>11</v>
      </c>
      <c r="M54" s="5" t="s">
        <v>10</v>
      </c>
      <c r="N54" s="5" t="s">
        <v>9</v>
      </c>
      <c r="R54" s="5" t="s">
        <v>12</v>
      </c>
      <c r="S54" s="5" t="s">
        <v>11</v>
      </c>
      <c r="T54" s="5" t="s">
        <v>10</v>
      </c>
      <c r="U54" s="5" t="s">
        <v>9</v>
      </c>
      <c r="V54" s="5" t="s">
        <v>0</v>
      </c>
      <c r="Z54" s="5" t="s">
        <v>12</v>
      </c>
      <c r="AA54" s="5" t="s">
        <v>11</v>
      </c>
      <c r="AB54" s="5" t="s">
        <v>10</v>
      </c>
      <c r="AC54" s="5" t="s">
        <v>9</v>
      </c>
    </row>
    <row r="55" spans="2:29" ht="27" customHeight="1" x14ac:dyDescent="0.2">
      <c r="B55" s="4" t="s">
        <v>8</v>
      </c>
      <c r="C55" s="8">
        <v>4849798.3193277316</v>
      </c>
      <c r="D55" s="8">
        <v>26047243.697479002</v>
      </c>
      <c r="E55" s="7">
        <v>0</v>
      </c>
      <c r="F55" s="8">
        <v>7119661.3445378123</v>
      </c>
      <c r="G55" s="7">
        <f t="shared" ref="G55:G62" si="9">SUM(C55:F55)</f>
        <v>38016703.361344546</v>
      </c>
      <c r="J55" s="4" t="s">
        <v>8</v>
      </c>
      <c r="K55" s="3">
        <f>C55/$G55</f>
        <v>0.12757019653258561</v>
      </c>
      <c r="L55" s="3">
        <f>D55/$G55</f>
        <v>0.68515261436276687</v>
      </c>
      <c r="M55" s="3">
        <f>E55/$G55</f>
        <v>0</v>
      </c>
      <c r="N55" s="3">
        <f>F55/$G55</f>
        <v>0.18727718910464755</v>
      </c>
      <c r="Q55" s="4" t="s">
        <v>8</v>
      </c>
      <c r="R55" s="5">
        <v>74</v>
      </c>
      <c r="S55" s="5">
        <v>618</v>
      </c>
      <c r="T55" s="5">
        <v>0</v>
      </c>
      <c r="U55" s="5">
        <v>226</v>
      </c>
      <c r="V55" s="5">
        <f t="shared" ref="V55:V62" si="10">SUM(R55:U55)</f>
        <v>918</v>
      </c>
      <c r="Y55" s="4" t="s">
        <v>8</v>
      </c>
      <c r="Z55" s="3">
        <f t="shared" ref="Z55:Z63" si="11">R55/$V55</f>
        <v>8.0610021786492375E-2</v>
      </c>
      <c r="AA55" s="3">
        <f t="shared" ref="AA55:AA63" si="12">S55/$V55</f>
        <v>0.67320261437908502</v>
      </c>
      <c r="AB55" s="3">
        <f t="shared" ref="AB55:AB63" si="13">T55/$V55</f>
        <v>0</v>
      </c>
      <c r="AC55" s="3">
        <f t="shared" ref="AC55:AC63" si="14">U55/$V55</f>
        <v>0.24618736383442266</v>
      </c>
    </row>
    <row r="56" spans="2:29" ht="27" customHeight="1" x14ac:dyDescent="0.2">
      <c r="B56" s="4" t="s">
        <v>7</v>
      </c>
      <c r="C56" s="8">
        <v>443663.86554621853</v>
      </c>
      <c r="D56" s="8">
        <v>41148442.016806774</v>
      </c>
      <c r="E56" s="8">
        <v>62176.470588235294</v>
      </c>
      <c r="F56" s="8">
        <v>4490867.2268907577</v>
      </c>
      <c r="G56" s="7">
        <f t="shared" si="9"/>
        <v>46145149.579831988</v>
      </c>
      <c r="J56" s="4" t="s">
        <v>7</v>
      </c>
      <c r="K56" s="3">
        <f t="shared" ref="K56:K62" si="15">C56/$G56</f>
        <v>9.6145287118133971E-3</v>
      </c>
      <c r="L56" s="3">
        <f t="shared" ref="L56:L63" si="16">D56/$G56</f>
        <v>0.8917175996064155</v>
      </c>
      <c r="M56" s="3">
        <f t="shared" ref="M56:M63" si="17">E56/$G56</f>
        <v>1.3474107496535214E-3</v>
      </c>
      <c r="N56" s="3">
        <f t="shared" ref="N56:N63" si="18">F56/$G56</f>
        <v>9.7320460932117506E-2</v>
      </c>
      <c r="Q56" s="4" t="s">
        <v>7</v>
      </c>
      <c r="R56" s="5">
        <v>4</v>
      </c>
      <c r="S56" s="5">
        <v>710</v>
      </c>
      <c r="T56" s="5">
        <v>1</v>
      </c>
      <c r="U56" s="5">
        <v>102</v>
      </c>
      <c r="V56" s="5">
        <f t="shared" si="10"/>
        <v>817</v>
      </c>
      <c r="Y56" s="4" t="s">
        <v>7</v>
      </c>
      <c r="Z56" s="3">
        <f t="shared" si="11"/>
        <v>4.8959608323133411E-3</v>
      </c>
      <c r="AA56" s="3">
        <f t="shared" si="12"/>
        <v>0.86903304773561807</v>
      </c>
      <c r="AB56" s="3">
        <f t="shared" si="13"/>
        <v>1.2239902080783353E-3</v>
      </c>
      <c r="AC56" s="3">
        <f t="shared" si="14"/>
        <v>0.12484700122399021</v>
      </c>
    </row>
    <row r="57" spans="2:29" ht="27" customHeight="1" x14ac:dyDescent="0.2">
      <c r="B57" s="4" t="s">
        <v>6</v>
      </c>
      <c r="C57" s="21">
        <v>128462.18487394959</v>
      </c>
      <c r="D57" s="21">
        <v>27900460.504201628</v>
      </c>
      <c r="E57" s="7">
        <v>0</v>
      </c>
      <c r="F57" s="7">
        <v>0</v>
      </c>
      <c r="G57" s="7">
        <f t="shared" si="9"/>
        <v>28028922.689075578</v>
      </c>
      <c r="J57" s="4" t="s">
        <v>6</v>
      </c>
      <c r="K57" s="3">
        <f t="shared" si="15"/>
        <v>4.583200942076108E-3</v>
      </c>
      <c r="L57" s="3">
        <f t="shared" si="16"/>
        <v>0.99541679905792391</v>
      </c>
      <c r="M57" s="3">
        <f t="shared" si="17"/>
        <v>0</v>
      </c>
      <c r="N57" s="3">
        <f t="shared" si="18"/>
        <v>0</v>
      </c>
      <c r="Q57" s="4" t="s">
        <v>6</v>
      </c>
      <c r="R57" s="5">
        <v>1</v>
      </c>
      <c r="S57" s="5">
        <v>688</v>
      </c>
      <c r="T57" s="5">
        <v>0</v>
      </c>
      <c r="U57" s="5">
        <v>0</v>
      </c>
      <c r="V57" s="5">
        <f t="shared" si="10"/>
        <v>689</v>
      </c>
      <c r="Y57" s="4" t="s">
        <v>6</v>
      </c>
      <c r="Z57" s="3">
        <f t="shared" si="11"/>
        <v>1.4513788098693759E-3</v>
      </c>
      <c r="AA57" s="3">
        <f t="shared" si="12"/>
        <v>0.99854862119013066</v>
      </c>
      <c r="AB57" s="3">
        <f t="shared" si="13"/>
        <v>0</v>
      </c>
      <c r="AC57" s="3">
        <f t="shared" si="14"/>
        <v>0</v>
      </c>
    </row>
    <row r="58" spans="2:29" ht="27" customHeight="1" x14ac:dyDescent="0.2">
      <c r="B58" s="4" t="s">
        <v>5</v>
      </c>
      <c r="C58" s="8">
        <v>3558564.7058823518</v>
      </c>
      <c r="D58" s="8">
        <v>38389347.899159633</v>
      </c>
      <c r="E58" s="8">
        <v>4286197.4789915988</v>
      </c>
      <c r="F58" s="8">
        <v>1646468.9075630247</v>
      </c>
      <c r="G58" s="7">
        <f t="shared" si="9"/>
        <v>47880578.991596602</v>
      </c>
      <c r="J58" s="4" t="s">
        <v>5</v>
      </c>
      <c r="K58" s="3">
        <f t="shared" si="15"/>
        <v>7.4321672394707397E-2</v>
      </c>
      <c r="L58" s="3">
        <f t="shared" si="16"/>
        <v>0.80177284209318456</v>
      </c>
      <c r="M58" s="3">
        <f t="shared" si="17"/>
        <v>8.9518497254259574E-2</v>
      </c>
      <c r="N58" s="3">
        <f t="shared" si="18"/>
        <v>3.4386988257848597E-2</v>
      </c>
      <c r="Q58" s="4" t="s">
        <v>5</v>
      </c>
      <c r="R58" s="5">
        <v>61</v>
      </c>
      <c r="S58" s="5">
        <v>1052</v>
      </c>
      <c r="T58" s="5">
        <v>107</v>
      </c>
      <c r="U58" s="5">
        <v>73</v>
      </c>
      <c r="V58" s="5">
        <f t="shared" si="10"/>
        <v>1293</v>
      </c>
      <c r="Y58" s="4" t="s">
        <v>5</v>
      </c>
      <c r="Z58" s="3">
        <f t="shared" si="11"/>
        <v>4.7177107501933491E-2</v>
      </c>
      <c r="AA58" s="3">
        <f t="shared" si="12"/>
        <v>0.81361175560711518</v>
      </c>
      <c r="AB58" s="3">
        <f t="shared" si="13"/>
        <v>8.2753286929621042E-2</v>
      </c>
      <c r="AC58" s="3">
        <f t="shared" si="14"/>
        <v>5.6457849961330242E-2</v>
      </c>
    </row>
    <row r="59" spans="2:29" ht="27" customHeight="1" x14ac:dyDescent="0.2">
      <c r="B59" s="4" t="s">
        <v>4</v>
      </c>
      <c r="C59" s="8">
        <v>565873.94957983179</v>
      </c>
      <c r="D59" s="8">
        <v>53676946.218487367</v>
      </c>
      <c r="E59" s="7">
        <v>0</v>
      </c>
      <c r="F59" s="8">
        <v>2053852.9411764706</v>
      </c>
      <c r="G59" s="7">
        <f t="shared" si="9"/>
        <v>56296673.109243676</v>
      </c>
      <c r="J59" s="4" t="s">
        <v>4</v>
      </c>
      <c r="K59" s="3">
        <f>C59/$G59</f>
        <v>1.0051641035372616E-2</v>
      </c>
      <c r="L59" s="3">
        <f t="shared" si="16"/>
        <v>0.95346568907060048</v>
      </c>
      <c r="M59" s="3">
        <f t="shared" si="17"/>
        <v>0</v>
      </c>
      <c r="N59" s="3">
        <f t="shared" si="18"/>
        <v>3.6482669894026772E-2</v>
      </c>
      <c r="Q59" s="4" t="s">
        <v>4</v>
      </c>
      <c r="R59" s="5">
        <v>11</v>
      </c>
      <c r="S59" s="5">
        <v>1119</v>
      </c>
      <c r="T59" s="5">
        <v>0</v>
      </c>
      <c r="U59" s="5">
        <v>53</v>
      </c>
      <c r="V59" s="5">
        <f t="shared" si="10"/>
        <v>1183</v>
      </c>
      <c r="Y59" s="4" t="s">
        <v>4</v>
      </c>
      <c r="Z59" s="3">
        <f t="shared" si="11"/>
        <v>9.2983939137785288E-3</v>
      </c>
      <c r="AA59" s="3">
        <f t="shared" si="12"/>
        <v>0.94590025359256125</v>
      </c>
      <c r="AB59" s="3">
        <f t="shared" si="13"/>
        <v>0</v>
      </c>
      <c r="AC59" s="3">
        <f t="shared" si="14"/>
        <v>4.4801352493660185E-2</v>
      </c>
    </row>
    <row r="60" spans="2:29" ht="27" customHeight="1" x14ac:dyDescent="0.2">
      <c r="B60" s="4" t="s">
        <v>3</v>
      </c>
      <c r="C60" s="8">
        <v>5600862.1848739479</v>
      </c>
      <c r="D60" s="8">
        <v>140602381.51260537</v>
      </c>
      <c r="E60" s="8">
        <v>130378.99159663866</v>
      </c>
      <c r="F60" s="8">
        <v>6694116.8067226904</v>
      </c>
      <c r="G60" s="7">
        <f t="shared" si="9"/>
        <v>153027739.49579865</v>
      </c>
      <c r="J60" s="4" t="s">
        <v>3</v>
      </c>
      <c r="K60" s="3">
        <f t="shared" si="15"/>
        <v>3.6600306606683675E-2</v>
      </c>
      <c r="L60" s="3">
        <f t="shared" si="16"/>
        <v>0.9188032312041412</v>
      </c>
      <c r="M60" s="3">
        <f t="shared" si="17"/>
        <v>8.5199580171683965E-4</v>
      </c>
      <c r="N60" s="3">
        <f t="shared" si="18"/>
        <v>4.3744466387458311E-2</v>
      </c>
      <c r="Q60" s="4" t="s">
        <v>3</v>
      </c>
      <c r="R60" s="5">
        <v>101</v>
      </c>
      <c r="S60" s="5">
        <v>3278</v>
      </c>
      <c r="T60" s="5">
        <v>5</v>
      </c>
      <c r="U60" s="5">
        <v>228</v>
      </c>
      <c r="V60" s="5">
        <f t="shared" si="10"/>
        <v>3612</v>
      </c>
      <c r="Y60" s="4" t="s">
        <v>3</v>
      </c>
      <c r="Z60" s="3">
        <f t="shared" si="11"/>
        <v>2.7962347729789592E-2</v>
      </c>
      <c r="AA60" s="3">
        <f t="shared" si="12"/>
        <v>0.90753045404208199</v>
      </c>
      <c r="AB60" s="3">
        <f t="shared" si="13"/>
        <v>1.3842746400885937E-3</v>
      </c>
      <c r="AC60" s="3">
        <f t="shared" si="14"/>
        <v>6.3122923588039864E-2</v>
      </c>
    </row>
    <row r="61" spans="2:29" ht="27" customHeight="1" x14ac:dyDescent="0.2">
      <c r="B61" s="4" t="s">
        <v>2</v>
      </c>
      <c r="C61" s="8">
        <v>3232427.7310924376</v>
      </c>
      <c r="D61" s="8">
        <v>50454623.529411756</v>
      </c>
      <c r="E61" s="8">
        <v>173915.96638655465</v>
      </c>
      <c r="F61" s="8">
        <v>1773464.7058823528</v>
      </c>
      <c r="G61" s="7">
        <f t="shared" si="9"/>
        <v>55634431.932773106</v>
      </c>
      <c r="J61" s="4" t="s">
        <v>2</v>
      </c>
      <c r="K61" s="3">
        <f t="shared" si="15"/>
        <v>5.8101208528531421E-2</v>
      </c>
      <c r="L61" s="3">
        <f t="shared" si="16"/>
        <v>0.90689563596837897</v>
      </c>
      <c r="M61" s="3">
        <f t="shared" si="17"/>
        <v>3.1260491092406448E-3</v>
      </c>
      <c r="N61" s="3">
        <f t="shared" si="18"/>
        <v>3.1877106393848893E-2</v>
      </c>
      <c r="Q61" s="4" t="s">
        <v>2</v>
      </c>
      <c r="R61" s="5">
        <v>42</v>
      </c>
      <c r="S61" s="5">
        <v>1090</v>
      </c>
      <c r="T61" s="5">
        <v>4</v>
      </c>
      <c r="U61" s="5">
        <v>58</v>
      </c>
      <c r="V61" s="5">
        <f t="shared" si="10"/>
        <v>1194</v>
      </c>
      <c r="Y61" s="4" t="s">
        <v>2</v>
      </c>
      <c r="Z61" s="3">
        <f t="shared" si="11"/>
        <v>3.5175879396984924E-2</v>
      </c>
      <c r="AA61" s="3">
        <f t="shared" si="12"/>
        <v>0.91289782244556117</v>
      </c>
      <c r="AB61" s="3">
        <f t="shared" si="13"/>
        <v>3.3500837520938024E-3</v>
      </c>
      <c r="AC61" s="3">
        <f t="shared" si="14"/>
        <v>4.8576214405360134E-2</v>
      </c>
    </row>
    <row r="62" spans="2:29" ht="27" customHeight="1" x14ac:dyDescent="0.2">
      <c r="B62" s="4" t="s">
        <v>1</v>
      </c>
      <c r="C62" s="8">
        <v>707211.76470588252</v>
      </c>
      <c r="D62" s="8">
        <v>36736737.815126076</v>
      </c>
      <c r="E62" s="7">
        <v>0</v>
      </c>
      <c r="F62" s="8">
        <v>1915918.4873949576</v>
      </c>
      <c r="G62" s="7">
        <f t="shared" si="9"/>
        <v>39359868.067226917</v>
      </c>
      <c r="J62" s="4" t="s">
        <v>1</v>
      </c>
      <c r="K62" s="3">
        <f t="shared" si="15"/>
        <v>1.7967838802151474E-2</v>
      </c>
      <c r="L62" s="3">
        <f t="shared" si="16"/>
        <v>0.93335520719681997</v>
      </c>
      <c r="M62" s="3">
        <f t="shared" si="17"/>
        <v>0</v>
      </c>
      <c r="N62" s="3">
        <f t="shared" si="18"/>
        <v>4.8676954001028561E-2</v>
      </c>
      <c r="Q62" s="4" t="s">
        <v>1</v>
      </c>
      <c r="R62" s="5">
        <v>18</v>
      </c>
      <c r="S62" s="5">
        <v>1107</v>
      </c>
      <c r="T62" s="5">
        <v>0</v>
      </c>
      <c r="U62" s="5">
        <v>84</v>
      </c>
      <c r="V62" s="5">
        <f t="shared" si="10"/>
        <v>1209</v>
      </c>
      <c r="Y62" s="4" t="s">
        <v>1</v>
      </c>
      <c r="Z62" s="3">
        <f t="shared" si="11"/>
        <v>1.488833746898263E-2</v>
      </c>
      <c r="AA62" s="3">
        <f t="shared" si="12"/>
        <v>0.91563275434243174</v>
      </c>
      <c r="AB62" s="3">
        <f t="shared" si="13"/>
        <v>0</v>
      </c>
      <c r="AC62" s="3">
        <f t="shared" si="14"/>
        <v>6.9478908188585611E-2</v>
      </c>
    </row>
    <row r="63" spans="2:29" ht="27" customHeight="1" x14ac:dyDescent="0.2">
      <c r="B63" s="5" t="s">
        <v>0</v>
      </c>
      <c r="C63" s="7">
        <f>SUM(C55:C62)</f>
        <v>19086864.705882348</v>
      </c>
      <c r="D63" s="7">
        <f>SUM(D55:D62)</f>
        <v>414956183.1932776</v>
      </c>
      <c r="E63" s="7">
        <f>SUM(E55:E62)</f>
        <v>4652668.907563027</v>
      </c>
      <c r="F63" s="7">
        <f>SUM(F55:F62)</f>
        <v>25694350.420168068</v>
      </c>
      <c r="G63" s="7">
        <f>SUM(G55:G62)</f>
        <v>464390067.22689104</v>
      </c>
      <c r="J63" s="4" t="s">
        <v>0</v>
      </c>
      <c r="K63" s="3">
        <f>C63/$G63</f>
        <v>4.1100932282767615E-2</v>
      </c>
      <c r="L63" s="3">
        <f t="shared" si="16"/>
        <v>0.89355094451350292</v>
      </c>
      <c r="M63" s="3">
        <f t="shared" si="17"/>
        <v>1.001888118612544E-2</v>
      </c>
      <c r="N63" s="3">
        <f t="shared" si="18"/>
        <v>5.5329242017604051E-2</v>
      </c>
      <c r="Q63" s="5" t="s">
        <v>0</v>
      </c>
      <c r="R63" s="5">
        <f>SUM(R55:R62)</f>
        <v>312</v>
      </c>
      <c r="S63" s="5">
        <f>SUM(S55:S62)</f>
        <v>9662</v>
      </c>
      <c r="T63" s="5">
        <f>SUM(T55:T62)</f>
        <v>117</v>
      </c>
      <c r="U63" s="5">
        <f>SUM(U55:U62)</f>
        <v>824</v>
      </c>
      <c r="V63" s="5">
        <f>SUM(V55:V62)</f>
        <v>10915</v>
      </c>
      <c r="Y63" s="4" t="s">
        <v>0</v>
      </c>
      <c r="Z63" s="3">
        <f t="shared" si="11"/>
        <v>2.8584516720109941E-2</v>
      </c>
      <c r="AA63" s="3">
        <f t="shared" si="12"/>
        <v>0.88520384791571227</v>
      </c>
      <c r="AB63" s="3">
        <f t="shared" si="13"/>
        <v>1.0719193770041227E-2</v>
      </c>
      <c r="AC63" s="3">
        <f t="shared" si="14"/>
        <v>7.5492441594136511E-2</v>
      </c>
    </row>
    <row r="66" spans="2:29" ht="27" customHeight="1" x14ac:dyDescent="0.2">
      <c r="B66" s="24" t="s">
        <v>14</v>
      </c>
      <c r="C66" s="24"/>
      <c r="D66" s="24"/>
      <c r="J66" s="24" t="s">
        <v>13</v>
      </c>
      <c r="K66" s="24"/>
      <c r="Q66" s="24" t="s">
        <v>14</v>
      </c>
      <c r="R66" s="24"/>
      <c r="S66" s="24"/>
      <c r="Y66" s="24" t="s">
        <v>13</v>
      </c>
      <c r="Z66" s="24"/>
    </row>
    <row r="67" spans="2:29" ht="27" customHeight="1" x14ac:dyDescent="0.2">
      <c r="C67" s="6"/>
      <c r="D67" s="6"/>
      <c r="E67" s="6"/>
      <c r="F67" s="6"/>
      <c r="G67" s="6"/>
      <c r="R67" s="6"/>
      <c r="S67" s="6"/>
      <c r="T67" s="6"/>
      <c r="U67" s="6"/>
      <c r="V67" s="6"/>
    </row>
    <row r="68" spans="2:29" ht="27" customHeight="1" x14ac:dyDescent="0.2">
      <c r="C68" s="5" t="s">
        <v>12</v>
      </c>
      <c r="D68" s="5" t="s">
        <v>11</v>
      </c>
      <c r="E68" s="5" t="s">
        <v>10</v>
      </c>
      <c r="F68" s="5" t="s">
        <v>9</v>
      </c>
      <c r="G68" s="5" t="s">
        <v>0</v>
      </c>
      <c r="K68" s="5" t="s">
        <v>12</v>
      </c>
      <c r="L68" s="5" t="s">
        <v>11</v>
      </c>
      <c r="M68" s="5" t="s">
        <v>10</v>
      </c>
      <c r="N68" s="5" t="s">
        <v>9</v>
      </c>
      <c r="R68" s="5" t="s">
        <v>12</v>
      </c>
      <c r="S68" s="5" t="s">
        <v>11</v>
      </c>
      <c r="T68" s="5" t="s">
        <v>10</v>
      </c>
      <c r="U68" s="5" t="s">
        <v>9</v>
      </c>
      <c r="V68" s="5" t="s">
        <v>0</v>
      </c>
      <c r="Z68" s="5" t="s">
        <v>12</v>
      </c>
      <c r="AA68" s="5" t="s">
        <v>11</v>
      </c>
      <c r="AB68" s="5" t="s">
        <v>10</v>
      </c>
      <c r="AC68" s="5" t="s">
        <v>9</v>
      </c>
    </row>
    <row r="69" spans="2:29" ht="27" customHeight="1" x14ac:dyDescent="0.2">
      <c r="B69" s="4" t="s">
        <v>8</v>
      </c>
      <c r="C69" s="3">
        <f>C55/$G$63</f>
        <v>1.0443372202787068E-2</v>
      </c>
      <c r="D69" s="3">
        <f>D55/$G$63</f>
        <v>5.608914904881649E-2</v>
      </c>
      <c r="E69" s="3">
        <f>E55/$G$63</f>
        <v>0</v>
      </c>
      <c r="F69" s="3">
        <f>F55/$G$63</f>
        <v>1.533120935822966E-2</v>
      </c>
      <c r="G69" s="3">
        <f>G55/$G$63</f>
        <v>8.1863730609833221E-2</v>
      </c>
      <c r="J69" s="5" t="s">
        <v>8</v>
      </c>
      <c r="K69" s="3">
        <f t="shared" ref="K69:N76" si="19">C55/C$63</f>
        <v>0.2540908836553486</v>
      </c>
      <c r="L69" s="3">
        <f t="shared" si="19"/>
        <v>6.2771070181515426E-2</v>
      </c>
      <c r="M69" s="3">
        <f t="shared" si="19"/>
        <v>0</v>
      </c>
      <c r="N69" s="3">
        <f t="shared" si="19"/>
        <v>0.27709053656205418</v>
      </c>
      <c r="Q69" s="4" t="s">
        <v>8</v>
      </c>
      <c r="R69" s="3">
        <f t="shared" ref="R69:V77" si="20">R55/$V$63</f>
        <v>6.7796610169491523E-3</v>
      </c>
      <c r="S69" s="3">
        <f t="shared" si="20"/>
        <v>5.6619331195602383E-2</v>
      </c>
      <c r="T69" s="3">
        <f t="shared" si="20"/>
        <v>0</v>
      </c>
      <c r="U69" s="3">
        <f t="shared" si="20"/>
        <v>2.070545121392579E-2</v>
      </c>
      <c r="V69" s="3">
        <f t="shared" si="20"/>
        <v>8.4104443426477327E-2</v>
      </c>
      <c r="Y69" s="5" t="s">
        <v>8</v>
      </c>
      <c r="Z69" s="3">
        <f t="shared" ref="Z69:AC76" si="21">R55/R$63</f>
        <v>0.23717948717948717</v>
      </c>
      <c r="AA69" s="3">
        <f t="shared" si="21"/>
        <v>6.3961912647484992E-2</v>
      </c>
      <c r="AB69" s="3">
        <f t="shared" si="21"/>
        <v>0</v>
      </c>
      <c r="AC69" s="3">
        <f t="shared" si="21"/>
        <v>0.27427184466019416</v>
      </c>
    </row>
    <row r="70" spans="2:29" ht="27" customHeight="1" x14ac:dyDescent="0.2">
      <c r="B70" s="4" t="s">
        <v>7</v>
      </c>
      <c r="C70" s="3">
        <f t="shared" ref="C70:G77" si="22">C56/$G$63</f>
        <v>9.5536898150203942E-4</v>
      </c>
      <c r="D70" s="3">
        <f t="shared" si="22"/>
        <v>8.8607498137341784E-2</v>
      </c>
      <c r="E70" s="3">
        <f t="shared" si="22"/>
        <v>1.338884592418666E-4</v>
      </c>
      <c r="F70" s="3">
        <f t="shared" si="22"/>
        <v>9.6704635689303323E-3</v>
      </c>
      <c r="G70" s="3">
        <f t="shared" si="22"/>
        <v>9.9367219147016031E-2</v>
      </c>
      <c r="J70" s="5" t="s">
        <v>7</v>
      </c>
      <c r="K70" s="3">
        <f t="shared" si="19"/>
        <v>2.3244460123903247E-2</v>
      </c>
      <c r="L70" s="3">
        <f t="shared" si="19"/>
        <v>9.9163342259779561E-2</v>
      </c>
      <c r="M70" s="3">
        <f t="shared" si="19"/>
        <v>1.3363613836171734E-2</v>
      </c>
      <c r="N70" s="3">
        <f t="shared" si="19"/>
        <v>0.17478033705673196</v>
      </c>
      <c r="Q70" s="4" t="s">
        <v>7</v>
      </c>
      <c r="R70" s="3">
        <f t="shared" si="20"/>
        <v>3.6646816307833258E-4</v>
      </c>
      <c r="S70" s="3">
        <f t="shared" si="20"/>
        <v>6.5048098946404037E-2</v>
      </c>
      <c r="T70" s="3">
        <f t="shared" si="20"/>
        <v>9.1617040769583145E-5</v>
      </c>
      <c r="U70" s="3">
        <f t="shared" si="20"/>
        <v>9.3449381584974813E-3</v>
      </c>
      <c r="V70" s="3">
        <f t="shared" si="20"/>
        <v>7.4851122308749421E-2</v>
      </c>
      <c r="Y70" s="5" t="s">
        <v>7</v>
      </c>
      <c r="Z70" s="3">
        <f t="shared" si="21"/>
        <v>1.282051282051282E-2</v>
      </c>
      <c r="AA70" s="3">
        <f t="shared" si="21"/>
        <v>7.3483750776236798E-2</v>
      </c>
      <c r="AB70" s="3">
        <f t="shared" si="21"/>
        <v>8.5470085470085479E-3</v>
      </c>
      <c r="AC70" s="3">
        <f t="shared" si="21"/>
        <v>0.12378640776699029</v>
      </c>
    </row>
    <row r="71" spans="2:29" ht="27" customHeight="1" x14ac:dyDescent="0.2">
      <c r="B71" s="4" t="s">
        <v>6</v>
      </c>
      <c r="C71" s="3">
        <f t="shared" si="22"/>
        <v>2.7662560838362144E-4</v>
      </c>
      <c r="D71" s="3">
        <f t="shared" si="22"/>
        <v>6.0079796001687655E-2</v>
      </c>
      <c r="E71" s="3">
        <f t="shared" si="22"/>
        <v>0</v>
      </c>
      <c r="F71" s="3">
        <f t="shared" si="22"/>
        <v>0</v>
      </c>
      <c r="G71" s="3">
        <f t="shared" si="22"/>
        <v>6.0356421610071272E-2</v>
      </c>
      <c r="J71" s="5" t="s">
        <v>6</v>
      </c>
      <c r="K71" s="3">
        <f t="shared" si="19"/>
        <v>6.7303974148440974E-3</v>
      </c>
      <c r="L71" s="3">
        <f t="shared" si="19"/>
        <v>6.7237124386229946E-2</v>
      </c>
      <c r="M71" s="3">
        <f t="shared" si="19"/>
        <v>0</v>
      </c>
      <c r="N71" s="3">
        <f t="shared" si="19"/>
        <v>0</v>
      </c>
      <c r="Q71" s="4" t="s">
        <v>6</v>
      </c>
      <c r="R71" s="3">
        <f t="shared" si="20"/>
        <v>9.1617040769583145E-5</v>
      </c>
      <c r="S71" s="3">
        <f t="shared" si="20"/>
        <v>6.3032524049473196E-2</v>
      </c>
      <c r="T71" s="3">
        <f t="shared" si="20"/>
        <v>0</v>
      </c>
      <c r="U71" s="3">
        <f t="shared" si="20"/>
        <v>0</v>
      </c>
      <c r="V71" s="3">
        <f t="shared" si="20"/>
        <v>6.312414109024278E-2</v>
      </c>
      <c r="Y71" s="5" t="s">
        <v>6</v>
      </c>
      <c r="Z71" s="3">
        <f t="shared" si="21"/>
        <v>3.205128205128205E-3</v>
      </c>
      <c r="AA71" s="3">
        <f t="shared" si="21"/>
        <v>7.1206789484578759E-2</v>
      </c>
      <c r="AB71" s="3">
        <f t="shared" si="21"/>
        <v>0</v>
      </c>
      <c r="AC71" s="3">
        <f t="shared" si="21"/>
        <v>0</v>
      </c>
    </row>
    <row r="72" spans="2:29" ht="27" customHeight="1" x14ac:dyDescent="0.2">
      <c r="B72" s="4" t="s">
        <v>5</v>
      </c>
      <c r="C72" s="3">
        <f t="shared" si="22"/>
        <v>7.6628785949974104E-3</v>
      </c>
      <c r="D72" s="3">
        <f t="shared" si="22"/>
        <v>8.266616925810219E-2</v>
      </c>
      <c r="E72" s="3">
        <f t="shared" si="22"/>
        <v>9.2297354777346151E-3</v>
      </c>
      <c r="F72" s="3">
        <f t="shared" si="22"/>
        <v>3.5454438493806011E-3</v>
      </c>
      <c r="G72" s="3">
        <f t="shared" si="22"/>
        <v>0.10310422718021481</v>
      </c>
      <c r="J72" s="5" t="s">
        <v>5</v>
      </c>
      <c r="K72" s="3">
        <f t="shared" si="19"/>
        <v>0.18644050558946143</v>
      </c>
      <c r="L72" s="3">
        <f t="shared" si="19"/>
        <v>9.2514220667194405E-2</v>
      </c>
      <c r="M72" s="3">
        <f t="shared" si="19"/>
        <v>0.92123414843129714</v>
      </c>
      <c r="N72" s="3">
        <f t="shared" si="19"/>
        <v>6.4079024401826265E-2</v>
      </c>
      <c r="Q72" s="4" t="s">
        <v>5</v>
      </c>
      <c r="R72" s="3">
        <f t="shared" si="20"/>
        <v>5.5886394869445718E-3</v>
      </c>
      <c r="S72" s="3">
        <f t="shared" si="20"/>
        <v>9.6381126889601459E-2</v>
      </c>
      <c r="T72" s="3">
        <f t="shared" si="20"/>
        <v>9.803023362345396E-3</v>
      </c>
      <c r="U72" s="3">
        <f t="shared" si="20"/>
        <v>6.6880439761795698E-3</v>
      </c>
      <c r="V72" s="3">
        <f t="shared" si="20"/>
        <v>0.118460833715071</v>
      </c>
      <c r="Y72" s="5" t="s">
        <v>5</v>
      </c>
      <c r="Z72" s="3">
        <f t="shared" si="21"/>
        <v>0.19551282051282051</v>
      </c>
      <c r="AA72" s="3">
        <f t="shared" si="21"/>
        <v>0.10888014903746636</v>
      </c>
      <c r="AB72" s="3">
        <f t="shared" si="21"/>
        <v>0.9145299145299145</v>
      </c>
      <c r="AC72" s="3">
        <f t="shared" si="21"/>
        <v>8.859223300970874E-2</v>
      </c>
    </row>
    <row r="73" spans="2:29" ht="27" customHeight="1" x14ac:dyDescent="0.2">
      <c r="B73" s="4" t="s">
        <v>4</v>
      </c>
      <c r="C73" s="3">
        <f t="shared" si="22"/>
        <v>1.2185315524919655E-3</v>
      </c>
      <c r="D73" s="3">
        <f t="shared" si="22"/>
        <v>0.11558590505395534</v>
      </c>
      <c r="E73" s="3">
        <f t="shared" si="22"/>
        <v>0</v>
      </c>
      <c r="F73" s="3">
        <f t="shared" si="22"/>
        <v>4.4226892134904385E-3</v>
      </c>
      <c r="G73" s="3">
        <f t="shared" si="22"/>
        <v>0.12122712581993776</v>
      </c>
      <c r="J73" s="5" t="s">
        <v>4</v>
      </c>
      <c r="K73" s="3">
        <f t="shared" si="19"/>
        <v>2.9647297149093119E-2</v>
      </c>
      <c r="L73" s="3">
        <f t="shared" si="19"/>
        <v>0.12935569680012651</v>
      </c>
      <c r="M73" s="3">
        <f t="shared" si="19"/>
        <v>0</v>
      </c>
      <c r="N73" s="3">
        <f t="shared" si="19"/>
        <v>7.9934028593474607E-2</v>
      </c>
      <c r="Q73" s="4" t="s">
        <v>4</v>
      </c>
      <c r="R73" s="3">
        <f t="shared" si="20"/>
        <v>1.0077874484654145E-3</v>
      </c>
      <c r="S73" s="3">
        <f t="shared" si="20"/>
        <v>0.10251946862116354</v>
      </c>
      <c r="T73" s="3">
        <f t="shared" si="20"/>
        <v>0</v>
      </c>
      <c r="U73" s="3">
        <f t="shared" si="20"/>
        <v>4.8557031607879067E-3</v>
      </c>
      <c r="V73" s="3">
        <f t="shared" si="20"/>
        <v>0.10838295923041685</v>
      </c>
      <c r="Y73" s="5" t="s">
        <v>4</v>
      </c>
      <c r="Z73" s="3">
        <f t="shared" si="21"/>
        <v>3.5256410256410256E-2</v>
      </c>
      <c r="AA73" s="3">
        <f t="shared" si="21"/>
        <v>0.1158145311529704</v>
      </c>
      <c r="AB73" s="3">
        <f t="shared" si="21"/>
        <v>0</v>
      </c>
      <c r="AC73" s="3">
        <f t="shared" si="21"/>
        <v>6.4320388349514562E-2</v>
      </c>
    </row>
    <row r="74" spans="2:29" ht="27" customHeight="1" x14ac:dyDescent="0.2">
      <c r="B74" s="4" t="s">
        <v>3</v>
      </c>
      <c r="C74" s="3">
        <f t="shared" si="22"/>
        <v>1.2060684713433991E-2</v>
      </c>
      <c r="D74" s="3">
        <f t="shared" si="22"/>
        <v>0.3027678484861091</v>
      </c>
      <c r="E74" s="3">
        <f t="shared" si="22"/>
        <v>2.8075318745553245E-4</v>
      </c>
      <c r="F74" s="3">
        <f t="shared" si="22"/>
        <v>1.4414857851496829E-2</v>
      </c>
      <c r="G74" s="3">
        <f t="shared" si="22"/>
        <v>0.32952414423849546</v>
      </c>
      <c r="J74" s="5" t="s">
        <v>3</v>
      </c>
      <c r="K74" s="3">
        <f t="shared" si="19"/>
        <v>0.29344066043218864</v>
      </c>
      <c r="L74" s="3">
        <f t="shared" si="19"/>
        <v>0.3388366945893076</v>
      </c>
      <c r="M74" s="3">
        <f t="shared" si="19"/>
        <v>2.8022409113338028E-2</v>
      </c>
      <c r="N74" s="3">
        <f t="shared" si="19"/>
        <v>0.26052874259348191</v>
      </c>
      <c r="Q74" s="4" t="s">
        <v>3</v>
      </c>
      <c r="R74" s="3">
        <f t="shared" si="20"/>
        <v>9.253321117727897E-3</v>
      </c>
      <c r="S74" s="3">
        <f t="shared" si="20"/>
        <v>0.30032065964269355</v>
      </c>
      <c r="T74" s="3">
        <f t="shared" si="20"/>
        <v>4.5808520384791571E-4</v>
      </c>
      <c r="U74" s="3">
        <f t="shared" si="20"/>
        <v>2.0888685295464955E-2</v>
      </c>
      <c r="V74" s="3">
        <f t="shared" si="20"/>
        <v>0.3309207512597343</v>
      </c>
      <c r="Y74" s="5" t="s">
        <v>3</v>
      </c>
      <c r="Z74" s="3">
        <f t="shared" si="21"/>
        <v>0.32371794871794873</v>
      </c>
      <c r="AA74" s="3">
        <f t="shared" si="21"/>
        <v>0.33926723245704821</v>
      </c>
      <c r="AB74" s="3">
        <f t="shared" si="21"/>
        <v>4.2735042735042736E-2</v>
      </c>
      <c r="AC74" s="3">
        <f t="shared" si="21"/>
        <v>0.27669902912621358</v>
      </c>
    </row>
    <row r="75" spans="2:29" ht="27" customHeight="1" x14ac:dyDescent="0.2">
      <c r="B75" s="4" t="s">
        <v>2</v>
      </c>
      <c r="C75" s="3">
        <f t="shared" si="22"/>
        <v>6.9605875732762874E-3</v>
      </c>
      <c r="D75" s="3">
        <f t="shared" si="22"/>
        <v>0.10864707729582146</v>
      </c>
      <c r="E75" s="3">
        <f t="shared" si="22"/>
        <v>3.7450406169342771E-4</v>
      </c>
      <c r="F75" s="3">
        <f t="shared" si="22"/>
        <v>3.8189117964400302E-3</v>
      </c>
      <c r="G75" s="3">
        <f t="shared" si="22"/>
        <v>0.11980108072723122</v>
      </c>
      <c r="J75" s="5" t="s">
        <v>2</v>
      </c>
      <c r="K75" s="3">
        <f t="shared" si="19"/>
        <v>0.16935352038704612</v>
      </c>
      <c r="L75" s="3">
        <f t="shared" si="19"/>
        <v>0.12159024391717785</v>
      </c>
      <c r="M75" s="3">
        <f t="shared" si="19"/>
        <v>3.7379828619193166E-2</v>
      </c>
      <c r="N75" s="3">
        <f t="shared" si="19"/>
        <v>6.9021581666073986E-2</v>
      </c>
      <c r="Q75" s="4" t="s">
        <v>2</v>
      </c>
      <c r="R75" s="3">
        <f t="shared" si="20"/>
        <v>3.8479157123224922E-3</v>
      </c>
      <c r="S75" s="3">
        <f t="shared" si="20"/>
        <v>9.9862574438845622E-2</v>
      </c>
      <c r="T75" s="3">
        <f t="shared" si="20"/>
        <v>3.6646816307833258E-4</v>
      </c>
      <c r="U75" s="3">
        <f t="shared" si="20"/>
        <v>5.3137883646358222E-3</v>
      </c>
      <c r="V75" s="3">
        <f t="shared" si="20"/>
        <v>0.10939074667888227</v>
      </c>
      <c r="Y75" s="5" t="s">
        <v>2</v>
      </c>
      <c r="Z75" s="3">
        <f t="shared" si="21"/>
        <v>0.13461538461538461</v>
      </c>
      <c r="AA75" s="3">
        <f t="shared" si="21"/>
        <v>0.11281308217760298</v>
      </c>
      <c r="AB75" s="3">
        <f t="shared" si="21"/>
        <v>3.4188034188034191E-2</v>
      </c>
      <c r="AC75" s="3">
        <f t="shared" si="21"/>
        <v>7.0388349514563103E-2</v>
      </c>
    </row>
    <row r="76" spans="2:29" ht="27" customHeight="1" x14ac:dyDescent="0.2">
      <c r="B76" s="4" t="s">
        <v>1</v>
      </c>
      <c r="C76" s="3">
        <f t="shared" si="22"/>
        <v>1.5228830558952373E-3</v>
      </c>
      <c r="D76" s="3">
        <f t="shared" si="22"/>
        <v>7.9107501231668875E-2</v>
      </c>
      <c r="E76" s="3">
        <f t="shared" si="22"/>
        <v>0</v>
      </c>
      <c r="F76" s="3">
        <f t="shared" si="22"/>
        <v>4.1256663796361533E-3</v>
      </c>
      <c r="G76" s="3">
        <f t="shared" si="22"/>
        <v>8.4756050667200267E-2</v>
      </c>
      <c r="J76" s="5" t="s">
        <v>1</v>
      </c>
      <c r="K76" s="3">
        <f t="shared" si="19"/>
        <v>3.7052275248114906E-2</v>
      </c>
      <c r="L76" s="3">
        <f t="shared" si="19"/>
        <v>8.8531607198668733E-2</v>
      </c>
      <c r="M76" s="3">
        <f t="shared" si="19"/>
        <v>0</v>
      </c>
      <c r="N76" s="3">
        <f t="shared" si="19"/>
        <v>7.4565749126356995E-2</v>
      </c>
      <c r="Q76" s="4" t="s">
        <v>1</v>
      </c>
      <c r="R76" s="3">
        <f t="shared" si="20"/>
        <v>1.6491067338524966E-3</v>
      </c>
      <c r="S76" s="3">
        <f t="shared" si="20"/>
        <v>0.10142006413192854</v>
      </c>
      <c r="T76" s="3">
        <f t="shared" si="20"/>
        <v>0</v>
      </c>
      <c r="U76" s="3">
        <f t="shared" si="20"/>
        <v>7.6958314246449843E-3</v>
      </c>
      <c r="V76" s="3">
        <f t="shared" si="20"/>
        <v>0.11076500229042602</v>
      </c>
      <c r="Y76" s="5" t="s">
        <v>1</v>
      </c>
      <c r="Z76" s="3">
        <f t="shared" si="21"/>
        <v>5.7692307692307696E-2</v>
      </c>
      <c r="AA76" s="3">
        <f t="shared" si="21"/>
        <v>0.11457255226661146</v>
      </c>
      <c r="AB76" s="3">
        <f t="shared" si="21"/>
        <v>0</v>
      </c>
      <c r="AC76" s="3">
        <f t="shared" si="21"/>
        <v>0.10194174757281553</v>
      </c>
    </row>
    <row r="77" spans="2:29" ht="27" customHeight="1" x14ac:dyDescent="0.2">
      <c r="B77" s="4" t="s">
        <v>0</v>
      </c>
      <c r="C77" s="3">
        <f t="shared" si="22"/>
        <v>4.1100932282767615E-2</v>
      </c>
      <c r="D77" s="3">
        <f t="shared" si="22"/>
        <v>0.89355094451350292</v>
      </c>
      <c r="E77" s="3">
        <f t="shared" si="22"/>
        <v>1.001888118612544E-2</v>
      </c>
      <c r="F77" s="3">
        <f t="shared" si="22"/>
        <v>5.5329242017604051E-2</v>
      </c>
      <c r="G77" s="3">
        <f t="shared" si="22"/>
        <v>1</v>
      </c>
      <c r="K77" s="2"/>
      <c r="Q77" s="4" t="s">
        <v>0</v>
      </c>
      <c r="R77" s="3">
        <f t="shared" si="20"/>
        <v>2.8584516720109941E-2</v>
      </c>
      <c r="S77" s="3">
        <f t="shared" si="20"/>
        <v>0.88520384791571227</v>
      </c>
      <c r="T77" s="3">
        <f t="shared" si="20"/>
        <v>1.0719193770041227E-2</v>
      </c>
      <c r="U77" s="3">
        <f t="shared" si="20"/>
        <v>7.5492441594136511E-2</v>
      </c>
      <c r="V77" s="3">
        <f t="shared" si="20"/>
        <v>1</v>
      </c>
      <c r="Z77" s="2"/>
    </row>
    <row r="79" spans="2:29" ht="27" customHeight="1" x14ac:dyDescent="0.2">
      <c r="J79" s="24" t="s">
        <v>41</v>
      </c>
      <c r="K79" s="24"/>
    </row>
    <row r="81" spans="10:12" ht="27" customHeight="1" x14ac:dyDescent="0.2">
      <c r="K81" s="5" t="s">
        <v>42</v>
      </c>
      <c r="L81" s="5" t="s">
        <v>19</v>
      </c>
    </row>
    <row r="82" spans="10:12" ht="27" customHeight="1" x14ac:dyDescent="0.2">
      <c r="J82" s="4" t="s">
        <v>7</v>
      </c>
      <c r="K82" s="8">
        <f>E56</f>
        <v>62176.470588235294</v>
      </c>
      <c r="L82" s="23">
        <f>K82/$K$86</f>
        <v>1.3363613836171734E-2</v>
      </c>
    </row>
    <row r="83" spans="10:12" ht="27" customHeight="1" x14ac:dyDescent="0.2">
      <c r="J83" s="4" t="s">
        <v>5</v>
      </c>
      <c r="K83" s="8">
        <f>E58</f>
        <v>4286197.4789915988</v>
      </c>
      <c r="L83" s="23">
        <f t="shared" ref="L83:L85" si="23">K83/$K$86</f>
        <v>0.92123414843129714</v>
      </c>
    </row>
    <row r="84" spans="10:12" ht="27" customHeight="1" x14ac:dyDescent="0.2">
      <c r="J84" s="4" t="s">
        <v>3</v>
      </c>
      <c r="K84" s="7">
        <f>E60</f>
        <v>130378.99159663866</v>
      </c>
      <c r="L84" s="23">
        <f t="shared" si="23"/>
        <v>2.8022409113338028E-2</v>
      </c>
    </row>
    <row r="85" spans="10:12" ht="27" customHeight="1" x14ac:dyDescent="0.2">
      <c r="J85" s="4" t="s">
        <v>2</v>
      </c>
      <c r="K85" s="7">
        <f>E61</f>
        <v>173915.96638655465</v>
      </c>
      <c r="L85" s="23">
        <f t="shared" si="23"/>
        <v>3.7379828619193166E-2</v>
      </c>
    </row>
    <row r="86" spans="10:12" ht="27" customHeight="1" x14ac:dyDescent="0.2">
      <c r="K86" s="8">
        <f>SUM(K82:K85)</f>
        <v>4652668.907563027</v>
      </c>
    </row>
    <row r="88" spans="10:12" ht="27" customHeight="1" x14ac:dyDescent="0.2">
      <c r="J88" s="24" t="s">
        <v>43</v>
      </c>
      <c r="K88" s="24"/>
    </row>
    <row r="90" spans="10:12" ht="27" customHeight="1" x14ac:dyDescent="0.2">
      <c r="K90" s="5" t="s">
        <v>44</v>
      </c>
      <c r="L90" s="5" t="s">
        <v>19</v>
      </c>
    </row>
    <row r="91" spans="10:12" ht="27" customHeight="1" x14ac:dyDescent="0.2">
      <c r="J91" s="4" t="s">
        <v>8</v>
      </c>
      <c r="K91" s="8">
        <f>F55</f>
        <v>7119661.3445378123</v>
      </c>
      <c r="L91" s="23">
        <f>K91/$K$98</f>
        <v>0.27709053656205418</v>
      </c>
    </row>
    <row r="92" spans="10:12" ht="27" customHeight="1" x14ac:dyDescent="0.2">
      <c r="J92" s="4" t="s">
        <v>7</v>
      </c>
      <c r="K92" s="8">
        <f>F56</f>
        <v>4490867.2268907577</v>
      </c>
      <c r="L92" s="23">
        <f t="shared" ref="L92:L97" si="24">K92/$K$98</f>
        <v>0.17478033705673196</v>
      </c>
    </row>
    <row r="93" spans="10:12" ht="27" customHeight="1" x14ac:dyDescent="0.2">
      <c r="J93" s="4" t="s">
        <v>5</v>
      </c>
      <c r="K93" s="8">
        <f>F58</f>
        <v>1646468.9075630247</v>
      </c>
      <c r="L93" s="23">
        <f t="shared" si="24"/>
        <v>6.4079024401826265E-2</v>
      </c>
    </row>
    <row r="94" spans="10:12" ht="27" customHeight="1" x14ac:dyDescent="0.2">
      <c r="J94" s="4" t="s">
        <v>4</v>
      </c>
      <c r="K94" s="8">
        <f t="shared" ref="K94:K97" si="25">F59</f>
        <v>2053852.9411764706</v>
      </c>
      <c r="L94" s="23">
        <f t="shared" si="24"/>
        <v>7.9934028593474607E-2</v>
      </c>
    </row>
    <row r="95" spans="10:12" ht="27" customHeight="1" x14ac:dyDescent="0.2">
      <c r="J95" s="4" t="s">
        <v>3</v>
      </c>
      <c r="K95" s="8">
        <f>F60</f>
        <v>6694116.8067226904</v>
      </c>
      <c r="L95" s="23">
        <f t="shared" si="24"/>
        <v>0.26052874259348191</v>
      </c>
    </row>
    <row r="96" spans="10:12" ht="27" customHeight="1" x14ac:dyDescent="0.2">
      <c r="J96" s="4" t="s">
        <v>2</v>
      </c>
      <c r="K96" s="8">
        <f t="shared" si="25"/>
        <v>1773464.7058823528</v>
      </c>
      <c r="L96" s="23">
        <f t="shared" si="24"/>
        <v>6.9021581666073986E-2</v>
      </c>
    </row>
    <row r="97" spans="10:12" ht="27" customHeight="1" x14ac:dyDescent="0.2">
      <c r="J97" s="4" t="s">
        <v>1</v>
      </c>
      <c r="K97" s="8">
        <f t="shared" si="25"/>
        <v>1915918.4873949576</v>
      </c>
      <c r="L97" s="23">
        <f t="shared" si="24"/>
        <v>7.4565749126356995E-2</v>
      </c>
    </row>
    <row r="98" spans="10:12" ht="27" customHeight="1" x14ac:dyDescent="0.2">
      <c r="K98" s="8">
        <f>SUM(K91:K97)</f>
        <v>25694350.420168068</v>
      </c>
    </row>
  </sheetData>
  <mergeCells count="14">
    <mergeCell ref="B2:C3"/>
    <mergeCell ref="D2:D3"/>
    <mergeCell ref="B36:E38"/>
    <mergeCell ref="H2:N4"/>
    <mergeCell ref="Q52:U52"/>
    <mergeCell ref="B52:F52"/>
    <mergeCell ref="B66:D66"/>
    <mergeCell ref="J66:K66"/>
    <mergeCell ref="J79:K79"/>
    <mergeCell ref="J88:K88"/>
    <mergeCell ref="Y52:AA52"/>
    <mergeCell ref="Q66:S66"/>
    <mergeCell ref="Y66:Z66"/>
    <mergeCell ref="J52:L5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B859-569D-B74D-88C0-F22CBBCF8E3C}">
  <dimension ref="B2:U67"/>
  <sheetViews>
    <sheetView tabSelected="1" workbookViewId="0">
      <selection activeCell="C66" sqref="C66"/>
    </sheetView>
  </sheetViews>
  <sheetFormatPr baseColWidth="10" defaultColWidth="14" defaultRowHeight="28" customHeight="1" x14ac:dyDescent="0.2"/>
  <cols>
    <col min="1" max="1" width="14" style="1"/>
    <col min="2" max="2" width="19.6640625" style="1" bestFit="1" customWidth="1"/>
    <col min="3" max="3" width="16.83203125" style="1" bestFit="1" customWidth="1"/>
    <col min="4" max="11" width="14" style="1"/>
    <col min="12" max="12" width="19.6640625" style="1" bestFit="1" customWidth="1"/>
    <col min="13" max="14" width="20.6640625" style="1" bestFit="1" customWidth="1"/>
    <col min="15" max="16384" width="14" style="1"/>
  </cols>
  <sheetData>
    <row r="2" spans="2:21" ht="28" customHeight="1" x14ac:dyDescent="0.2">
      <c r="B2" s="24" t="s">
        <v>40</v>
      </c>
      <c r="C2" s="24"/>
      <c r="D2" s="24"/>
      <c r="E2" s="24"/>
    </row>
    <row r="3" spans="2:21" ht="28" customHeight="1" x14ac:dyDescent="0.2">
      <c r="B3" s="24"/>
      <c r="C3" s="24"/>
      <c r="D3" s="24"/>
      <c r="E3" s="24"/>
    </row>
    <row r="5" spans="2:21" ht="28" customHeight="1" x14ac:dyDescent="0.2">
      <c r="C5" s="5" t="s">
        <v>39</v>
      </c>
      <c r="N5" s="5" t="s">
        <v>33</v>
      </c>
    </row>
    <row r="6" spans="2:21" ht="28" customHeight="1" x14ac:dyDescent="0.2">
      <c r="B6" s="4" t="s">
        <v>8</v>
      </c>
      <c r="C6" s="17">
        <v>0.24589092839837184</v>
      </c>
      <c r="M6" s="4" t="s">
        <v>8</v>
      </c>
      <c r="N6" s="15">
        <v>0.2234324198096328</v>
      </c>
    </row>
    <row r="7" spans="2:21" ht="28" customHeight="1" thickBot="1" x14ac:dyDescent="0.25">
      <c r="B7" s="4" t="s">
        <v>7</v>
      </c>
      <c r="C7" s="15">
        <v>0.22002992467560553</v>
      </c>
      <c r="M7" s="4" t="s">
        <v>7</v>
      </c>
      <c r="N7" s="15">
        <v>0.19806892118526831</v>
      </c>
    </row>
    <row r="8" spans="2:21" ht="28" customHeight="1" x14ac:dyDescent="0.2">
      <c r="B8" s="4" t="s">
        <v>6</v>
      </c>
      <c r="C8" s="17">
        <v>0.26968827113872468</v>
      </c>
      <c r="E8" s="27" t="s">
        <v>32</v>
      </c>
      <c r="F8" s="28"/>
      <c r="G8" s="29"/>
      <c r="H8" s="36">
        <f>SUMPRODUCT(C6:C13,'Encuadre del análisis (2)'!$I$41:$I$48)</f>
        <v>0.25263800728218522</v>
      </c>
      <c r="I8" s="37"/>
      <c r="J8" s="38"/>
      <c r="M8" s="4" t="s">
        <v>6</v>
      </c>
      <c r="N8" s="15">
        <v>0.21268763784755432</v>
      </c>
      <c r="P8" s="27" t="s">
        <v>32</v>
      </c>
      <c r="Q8" s="28"/>
      <c r="R8" s="29"/>
      <c r="S8" s="36">
        <f>SUMPRODUCT(N6:N13,'Encuadre del análisis (2)'!$I$41:$I$48)</f>
        <v>0.22057062640249364</v>
      </c>
      <c r="T8" s="37"/>
      <c r="U8" s="38"/>
    </row>
    <row r="9" spans="2:21" ht="28" customHeight="1" x14ac:dyDescent="0.2">
      <c r="B9" s="4" t="s">
        <v>5</v>
      </c>
      <c r="C9" s="17">
        <v>0.22159421576526109</v>
      </c>
      <c r="E9" s="30"/>
      <c r="F9" s="31"/>
      <c r="G9" s="32"/>
      <c r="H9" s="39"/>
      <c r="I9" s="40"/>
      <c r="J9" s="41"/>
      <c r="M9" s="4" t="s">
        <v>5</v>
      </c>
      <c r="N9" s="12">
        <v>0.18746329217286314</v>
      </c>
      <c r="P9" s="30"/>
      <c r="Q9" s="31"/>
      <c r="R9" s="32"/>
      <c r="S9" s="39"/>
      <c r="T9" s="40"/>
      <c r="U9" s="41"/>
    </row>
    <row r="10" spans="2:21" ht="28" customHeight="1" x14ac:dyDescent="0.2">
      <c r="B10" s="4" t="s">
        <v>4</v>
      </c>
      <c r="C10" s="17">
        <v>0.23923318006555042</v>
      </c>
      <c r="E10" s="30"/>
      <c r="F10" s="31"/>
      <c r="G10" s="32"/>
      <c r="H10" s="39"/>
      <c r="I10" s="40"/>
      <c r="J10" s="41"/>
      <c r="M10" s="4" t="s">
        <v>4</v>
      </c>
      <c r="N10" s="15">
        <v>0.2004320138266287</v>
      </c>
      <c r="P10" s="30"/>
      <c r="Q10" s="31"/>
      <c r="R10" s="32"/>
      <c r="S10" s="39"/>
      <c r="T10" s="40"/>
      <c r="U10" s="41"/>
    </row>
    <row r="11" spans="2:21" ht="28" customHeight="1" thickBot="1" x14ac:dyDescent="0.25">
      <c r="B11" s="4" t="s">
        <v>3</v>
      </c>
      <c r="C11" s="17">
        <v>0.27376998284161685</v>
      </c>
      <c r="E11" s="33"/>
      <c r="F11" s="34"/>
      <c r="G11" s="35"/>
      <c r="H11" s="42"/>
      <c r="I11" s="43"/>
      <c r="J11" s="44"/>
      <c r="M11" s="4" t="s">
        <v>3</v>
      </c>
      <c r="N11" s="15">
        <v>0.24130558761933865</v>
      </c>
      <c r="P11" s="33"/>
      <c r="Q11" s="34"/>
      <c r="R11" s="35"/>
      <c r="S11" s="42"/>
      <c r="T11" s="43"/>
      <c r="U11" s="44"/>
    </row>
    <row r="12" spans="2:21" ht="28" customHeight="1" x14ac:dyDescent="0.2">
      <c r="B12" s="4" t="s">
        <v>2</v>
      </c>
      <c r="C12" s="17">
        <v>0.23703302335838022</v>
      </c>
      <c r="M12" s="4" t="s">
        <v>2</v>
      </c>
      <c r="N12" s="15">
        <v>0.22090941123245678</v>
      </c>
    </row>
    <row r="13" spans="2:21" ht="28" customHeight="1" x14ac:dyDescent="0.2">
      <c r="B13" s="4" t="s">
        <v>1</v>
      </c>
      <c r="C13" s="17">
        <v>0.2823965269144032</v>
      </c>
      <c r="M13" s="4" t="s">
        <v>1</v>
      </c>
      <c r="N13" s="15">
        <v>0.23800518110382457</v>
      </c>
    </row>
    <row r="16" spans="2:21" ht="28" customHeight="1" x14ac:dyDescent="0.2">
      <c r="B16" s="24" t="s">
        <v>38</v>
      </c>
      <c r="C16" s="24"/>
      <c r="D16" s="24"/>
      <c r="E16" s="24"/>
    </row>
    <row r="17" spans="2:21" ht="28" customHeight="1" x14ac:dyDescent="0.2">
      <c r="B17" s="24"/>
      <c r="C17" s="24"/>
      <c r="D17" s="24"/>
      <c r="E17" s="24"/>
    </row>
    <row r="19" spans="2:21" ht="28" customHeight="1" x14ac:dyDescent="0.2">
      <c r="C19" s="5" t="s">
        <v>34</v>
      </c>
      <c r="N19" s="5" t="s">
        <v>33</v>
      </c>
    </row>
    <row r="20" spans="2:21" ht="28" customHeight="1" x14ac:dyDescent="0.2">
      <c r="B20" s="4" t="s">
        <v>8</v>
      </c>
      <c r="C20" s="15">
        <v>0.27437047671008852</v>
      </c>
      <c r="M20" s="16" t="s">
        <v>8</v>
      </c>
      <c r="N20" s="15">
        <v>0.25597084865350045</v>
      </c>
    </row>
    <row r="21" spans="2:21" ht="28" customHeight="1" thickBot="1" x14ac:dyDescent="0.25">
      <c r="B21" s="4" t="s">
        <v>7</v>
      </c>
      <c r="C21" s="15">
        <v>0.21482759431332982</v>
      </c>
      <c r="M21" s="13" t="s">
        <v>7</v>
      </c>
      <c r="N21" s="15">
        <v>0.20479235169331014</v>
      </c>
    </row>
    <row r="22" spans="2:21" ht="28" customHeight="1" x14ac:dyDescent="0.2">
      <c r="B22" s="4" t="s">
        <v>6</v>
      </c>
      <c r="C22" s="15">
        <v>5.7777915876234723E-2</v>
      </c>
      <c r="E22" s="27" t="s">
        <v>32</v>
      </c>
      <c r="F22" s="28"/>
      <c r="G22" s="29"/>
      <c r="H22" s="36">
        <f>SUMPRODUCT(C20:C27,'Encuadre del análisis (2)'!$K$69:$K$76)</f>
        <v>0.29105893261357585</v>
      </c>
      <c r="I22" s="37"/>
      <c r="J22" s="38"/>
      <c r="M22" s="13" t="s">
        <v>6</v>
      </c>
      <c r="N22" s="15">
        <v>5.7777915876234723E-2</v>
      </c>
      <c r="P22" s="27" t="s">
        <v>32</v>
      </c>
      <c r="Q22" s="28"/>
      <c r="R22" s="29"/>
      <c r="S22" s="36">
        <f>SUMPRODUCT(N20:N27,'Encuadre del análisis (2)'!$K$69:$K$76)</f>
        <v>0.27524259696128739</v>
      </c>
      <c r="T22" s="37"/>
      <c r="U22" s="38"/>
    </row>
    <row r="23" spans="2:21" ht="28" customHeight="1" x14ac:dyDescent="0.2">
      <c r="B23" s="4" t="s">
        <v>5</v>
      </c>
      <c r="C23" s="15">
        <v>0.27684063244763329</v>
      </c>
      <c r="E23" s="30"/>
      <c r="F23" s="31"/>
      <c r="G23" s="32"/>
      <c r="H23" s="39"/>
      <c r="I23" s="40"/>
      <c r="J23" s="41"/>
      <c r="M23" s="13" t="s">
        <v>5</v>
      </c>
      <c r="N23" s="12">
        <v>0.24489969605817807</v>
      </c>
      <c r="P23" s="30"/>
      <c r="Q23" s="31"/>
      <c r="R23" s="32"/>
      <c r="S23" s="39"/>
      <c r="T23" s="40"/>
      <c r="U23" s="41"/>
    </row>
    <row r="24" spans="2:21" ht="28" customHeight="1" x14ac:dyDescent="0.2">
      <c r="B24" s="4" t="s">
        <v>4</v>
      </c>
      <c r="C24" s="15">
        <v>0.29329050621155511</v>
      </c>
      <c r="E24" s="30"/>
      <c r="F24" s="31"/>
      <c r="G24" s="32"/>
      <c r="H24" s="39"/>
      <c r="I24" s="40"/>
      <c r="J24" s="41"/>
      <c r="M24" s="13" t="s">
        <v>4</v>
      </c>
      <c r="N24" s="15">
        <v>0.28723824232614076</v>
      </c>
      <c r="P24" s="30"/>
      <c r="Q24" s="31"/>
      <c r="R24" s="32"/>
      <c r="S24" s="39"/>
      <c r="T24" s="40"/>
      <c r="U24" s="41"/>
    </row>
    <row r="25" spans="2:21" ht="28" customHeight="1" thickBot="1" x14ac:dyDescent="0.25">
      <c r="B25" s="4" t="s">
        <v>3</v>
      </c>
      <c r="C25" s="15">
        <v>0.31686521147118152</v>
      </c>
      <c r="E25" s="33"/>
      <c r="F25" s="34"/>
      <c r="G25" s="35"/>
      <c r="H25" s="42"/>
      <c r="I25" s="43"/>
      <c r="J25" s="44"/>
      <c r="M25" s="13" t="s">
        <v>3</v>
      </c>
      <c r="N25" s="15">
        <v>0.30750578596392547</v>
      </c>
      <c r="P25" s="33"/>
      <c r="Q25" s="34"/>
      <c r="R25" s="35"/>
      <c r="S25" s="42"/>
      <c r="T25" s="43"/>
      <c r="U25" s="44"/>
    </row>
    <row r="26" spans="2:21" ht="28" customHeight="1" x14ac:dyDescent="0.2">
      <c r="B26" s="4" t="s">
        <v>2</v>
      </c>
      <c r="C26" s="15">
        <v>0.29275975995312631</v>
      </c>
      <c r="M26" s="13" t="s">
        <v>2</v>
      </c>
      <c r="N26" s="15">
        <v>0.28505329773989385</v>
      </c>
    </row>
    <row r="27" spans="2:21" ht="28" customHeight="1" x14ac:dyDescent="0.2">
      <c r="B27" s="4" t="s">
        <v>1</v>
      </c>
      <c r="C27" s="15">
        <v>0.35330798707524602</v>
      </c>
      <c r="M27" s="13" t="s">
        <v>1</v>
      </c>
      <c r="N27" s="15">
        <v>0.33382675425567587</v>
      </c>
    </row>
    <row r="30" spans="2:21" ht="28" customHeight="1" x14ac:dyDescent="0.2">
      <c r="B30" s="24" t="s">
        <v>37</v>
      </c>
      <c r="C30" s="24"/>
      <c r="D30" s="24"/>
      <c r="E30" s="24"/>
    </row>
    <row r="31" spans="2:21" ht="28" customHeight="1" x14ac:dyDescent="0.2">
      <c r="B31" s="24"/>
      <c r="C31" s="24"/>
      <c r="D31" s="24"/>
      <c r="E31" s="24"/>
    </row>
    <row r="33" spans="2:21" ht="28" customHeight="1" x14ac:dyDescent="0.2">
      <c r="C33" s="5" t="s">
        <v>34</v>
      </c>
      <c r="N33" s="5" t="s">
        <v>33</v>
      </c>
    </row>
    <row r="34" spans="2:21" ht="28" customHeight="1" x14ac:dyDescent="0.2">
      <c r="B34" s="4" t="s">
        <v>8</v>
      </c>
      <c r="C34" s="15">
        <v>0.23958425778151582</v>
      </c>
      <c r="M34" s="16" t="s">
        <v>8</v>
      </c>
      <c r="N34" s="15">
        <v>0.22166104447574667</v>
      </c>
    </row>
    <row r="35" spans="2:21" ht="28" customHeight="1" thickBot="1" x14ac:dyDescent="0.25">
      <c r="B35" s="4" t="s">
        <v>7</v>
      </c>
      <c r="C35" s="15">
        <v>0.21537094230199252</v>
      </c>
      <c r="M35" s="13" t="s">
        <v>7</v>
      </c>
      <c r="N35" s="15">
        <v>0.19693129764902903</v>
      </c>
    </row>
    <row r="36" spans="2:21" ht="28" customHeight="1" x14ac:dyDescent="0.2">
      <c r="B36" s="4" t="s">
        <v>6</v>
      </c>
      <c r="C36" s="15">
        <v>0.26995244008251551</v>
      </c>
      <c r="E36" s="27" t="s">
        <v>32</v>
      </c>
      <c r="F36" s="28"/>
      <c r="G36" s="29"/>
      <c r="H36" s="36">
        <f>SUMPRODUCT(C34:C41,'Encuadre del análisis (2)'!$L$69:$L$76)</f>
        <v>0.25173285874999951</v>
      </c>
      <c r="I36" s="37"/>
      <c r="J36" s="38"/>
      <c r="M36" s="13" t="s">
        <v>6</v>
      </c>
      <c r="N36" s="15">
        <v>0.21340088920552575</v>
      </c>
      <c r="P36" s="27" t="s">
        <v>32</v>
      </c>
      <c r="Q36" s="28"/>
      <c r="R36" s="29"/>
      <c r="S36" s="36">
        <f>SUMPRODUCT(N34:N41,'Encuadre del análisis (2)'!$L$69:$L$76)</f>
        <v>0.2195265351738333</v>
      </c>
      <c r="T36" s="37"/>
      <c r="U36" s="38"/>
    </row>
    <row r="37" spans="2:21" ht="28" customHeight="1" x14ac:dyDescent="0.2">
      <c r="B37" s="4" t="s">
        <v>5</v>
      </c>
      <c r="C37" s="15">
        <v>0.22145104973372867</v>
      </c>
      <c r="E37" s="30"/>
      <c r="F37" s="31"/>
      <c r="G37" s="32"/>
      <c r="H37" s="39"/>
      <c r="I37" s="40"/>
      <c r="J37" s="41"/>
      <c r="M37" s="13" t="s">
        <v>5</v>
      </c>
      <c r="N37" s="12">
        <v>0.188274985725643</v>
      </c>
      <c r="P37" s="30"/>
      <c r="Q37" s="31"/>
      <c r="R37" s="32"/>
      <c r="S37" s="39"/>
      <c r="T37" s="40"/>
      <c r="U37" s="41"/>
    </row>
    <row r="38" spans="2:21" ht="28" customHeight="1" x14ac:dyDescent="0.2">
      <c r="B38" s="4" t="s">
        <v>4</v>
      </c>
      <c r="C38" s="15">
        <v>0.23835551239264</v>
      </c>
      <c r="E38" s="30"/>
      <c r="F38" s="31"/>
      <c r="G38" s="32"/>
      <c r="H38" s="39"/>
      <c r="I38" s="40"/>
      <c r="J38" s="41"/>
      <c r="M38" s="13" t="s">
        <v>4</v>
      </c>
      <c r="N38" s="15">
        <v>0.19929762563669332</v>
      </c>
      <c r="P38" s="30"/>
      <c r="Q38" s="31"/>
      <c r="R38" s="32"/>
      <c r="S38" s="39"/>
      <c r="T38" s="40"/>
      <c r="U38" s="41"/>
    </row>
    <row r="39" spans="2:21" ht="28" customHeight="1" thickBot="1" x14ac:dyDescent="0.25">
      <c r="B39" s="4" t="s">
        <v>3</v>
      </c>
      <c r="C39" s="15">
        <v>0.27328284409311004</v>
      </c>
      <c r="E39" s="33"/>
      <c r="F39" s="34"/>
      <c r="G39" s="35"/>
      <c r="H39" s="42"/>
      <c r="I39" s="43"/>
      <c r="J39" s="44"/>
      <c r="M39" s="13" t="s">
        <v>3</v>
      </c>
      <c r="N39" s="15">
        <v>0.24009109846472534</v>
      </c>
      <c r="P39" s="33"/>
      <c r="Q39" s="34"/>
      <c r="R39" s="35"/>
      <c r="S39" s="42"/>
      <c r="T39" s="43"/>
      <c r="U39" s="44"/>
    </row>
    <row r="40" spans="2:21" ht="28" customHeight="1" x14ac:dyDescent="0.2">
      <c r="B40" s="4" t="s">
        <v>2</v>
      </c>
      <c r="C40" s="15">
        <v>0.23397727015262071</v>
      </c>
      <c r="M40" s="13" t="s">
        <v>2</v>
      </c>
      <c r="N40" s="15">
        <v>0.21621629378370522</v>
      </c>
    </row>
    <row r="41" spans="2:21" ht="28" customHeight="1" x14ac:dyDescent="0.2">
      <c r="B41" s="4" t="s">
        <v>1</v>
      </c>
      <c r="C41" s="15">
        <v>0.28033543517471121</v>
      </c>
      <c r="M41" s="13" t="s">
        <v>1</v>
      </c>
      <c r="N41" s="15">
        <v>0.23602805979854119</v>
      </c>
    </row>
    <row r="44" spans="2:21" ht="28" customHeight="1" x14ac:dyDescent="0.2">
      <c r="B44" s="24" t="s">
        <v>36</v>
      </c>
      <c r="C44" s="24"/>
      <c r="D44" s="24"/>
      <c r="E44" s="24"/>
    </row>
    <row r="45" spans="2:21" ht="28" customHeight="1" x14ac:dyDescent="0.2">
      <c r="B45" s="24"/>
      <c r="C45" s="24"/>
      <c r="D45" s="24"/>
      <c r="E45" s="24"/>
    </row>
    <row r="49" spans="2:21" ht="28" customHeight="1" thickBot="1" x14ac:dyDescent="0.25">
      <c r="C49" s="5" t="s">
        <v>34</v>
      </c>
      <c r="N49" s="5" t="s">
        <v>33</v>
      </c>
    </row>
    <row r="50" spans="2:21" ht="28" customHeight="1" x14ac:dyDescent="0.2">
      <c r="B50" s="4" t="s">
        <v>7</v>
      </c>
      <c r="C50" s="15">
        <v>0.19805595350723071</v>
      </c>
      <c r="E50" s="27" t="s">
        <v>32</v>
      </c>
      <c r="F50" s="28"/>
      <c r="G50" s="29"/>
      <c r="H50" s="36">
        <f>SUMPRODUCT(C50:C53,'Encuadre del análisis (2)'!$L$82:$L$85)</f>
        <v>0.16101310070775948</v>
      </c>
      <c r="I50" s="37"/>
      <c r="J50" s="38"/>
      <c r="M50" s="18" t="s">
        <v>7</v>
      </c>
      <c r="N50" s="15">
        <v>0.19805595350723071</v>
      </c>
      <c r="P50" s="27" t="s">
        <v>32</v>
      </c>
      <c r="Q50" s="28"/>
      <c r="R50" s="29"/>
      <c r="S50" s="36">
        <f>SUMPRODUCT(N50:N53,'Encuadre del análisis (2)'!$L$82:$L$85)</f>
        <v>0.14628132570878327</v>
      </c>
      <c r="T50" s="37"/>
      <c r="U50" s="38"/>
    </row>
    <row r="51" spans="2:21" ht="28" customHeight="1" x14ac:dyDescent="0.2">
      <c r="B51" s="4" t="s">
        <v>5</v>
      </c>
      <c r="C51" s="15">
        <v>0.15253990374216009</v>
      </c>
      <c r="E51" s="30"/>
      <c r="F51" s="31"/>
      <c r="G51" s="32"/>
      <c r="H51" s="39"/>
      <c r="I51" s="40"/>
      <c r="J51" s="41"/>
      <c r="M51" s="13" t="s">
        <v>5</v>
      </c>
      <c r="N51" s="12">
        <v>0.14145077864750605</v>
      </c>
      <c r="P51" s="30"/>
      <c r="Q51" s="31"/>
      <c r="R51" s="32"/>
      <c r="S51" s="39"/>
      <c r="T51" s="40"/>
      <c r="U51" s="41"/>
    </row>
    <row r="52" spans="2:21" ht="28" customHeight="1" x14ac:dyDescent="0.2">
      <c r="B52" s="4" t="s">
        <v>3</v>
      </c>
      <c r="C52" s="15">
        <v>0.29360701000425105</v>
      </c>
      <c r="E52" s="30"/>
      <c r="F52" s="31"/>
      <c r="G52" s="32"/>
      <c r="H52" s="39"/>
      <c r="I52" s="40"/>
      <c r="J52" s="41"/>
      <c r="M52" s="13" t="s">
        <v>3</v>
      </c>
      <c r="N52" s="15">
        <v>0.27291496670985038</v>
      </c>
      <c r="P52" s="30"/>
      <c r="Q52" s="31"/>
      <c r="R52" s="32"/>
      <c r="S52" s="39"/>
      <c r="T52" s="40"/>
      <c r="U52" s="41"/>
    </row>
    <row r="53" spans="2:21" ht="28" customHeight="1" thickBot="1" x14ac:dyDescent="0.25">
      <c r="B53" s="5" t="s">
        <v>2</v>
      </c>
      <c r="C53" s="15">
        <v>0.25719254752317949</v>
      </c>
      <c r="E53" s="33"/>
      <c r="F53" s="34"/>
      <c r="G53" s="35"/>
      <c r="H53" s="42"/>
      <c r="I53" s="43"/>
      <c r="J53" s="44"/>
      <c r="M53" s="13" t="s">
        <v>2</v>
      </c>
      <c r="N53" s="15">
        <v>0.15188833591032094</v>
      </c>
      <c r="P53" s="33"/>
      <c r="Q53" s="34"/>
      <c r="R53" s="35"/>
      <c r="S53" s="42"/>
      <c r="T53" s="43"/>
      <c r="U53" s="44"/>
    </row>
    <row r="55" spans="2:21" ht="28" customHeight="1" x14ac:dyDescent="0.2">
      <c r="M55" s="19"/>
    </row>
    <row r="57" spans="2:21" ht="28" customHeight="1" x14ac:dyDescent="0.2">
      <c r="B57" s="24" t="s">
        <v>35</v>
      </c>
      <c r="C57" s="24"/>
      <c r="D57" s="24"/>
      <c r="E57" s="24"/>
    </row>
    <row r="58" spans="2:21" ht="28" customHeight="1" x14ac:dyDescent="0.2">
      <c r="B58" s="24"/>
      <c r="C58" s="24"/>
      <c r="D58" s="24"/>
      <c r="E58" s="24"/>
    </row>
    <row r="60" spans="2:21" ht="28" customHeight="1" x14ac:dyDescent="0.2">
      <c r="C60" s="5" t="s">
        <v>34</v>
      </c>
      <c r="N60" s="5" t="s">
        <v>33</v>
      </c>
    </row>
    <row r="61" spans="2:21" ht="28" customHeight="1" x14ac:dyDescent="0.2">
      <c r="B61" s="4" t="s">
        <v>8</v>
      </c>
      <c r="C61" s="15">
        <v>0.24660613243660368</v>
      </c>
      <c r="M61" s="16" t="s">
        <v>8</v>
      </c>
      <c r="N61" s="15">
        <v>0.20774833497533146</v>
      </c>
    </row>
    <row r="62" spans="2:21" ht="28" customHeight="1" thickBot="1" x14ac:dyDescent="0.25">
      <c r="B62" s="4" t="s">
        <v>7</v>
      </c>
      <c r="C62" s="15">
        <v>0.26135850997299359</v>
      </c>
      <c r="M62" s="13" t="s">
        <v>7</v>
      </c>
      <c r="N62" s="15">
        <v>0.20785656219773341</v>
      </c>
    </row>
    <row r="63" spans="2:21" ht="28" customHeight="1" x14ac:dyDescent="0.2">
      <c r="B63" s="4" t="s">
        <v>5</v>
      </c>
      <c r="C63" s="15">
        <v>0.2021899723708889</v>
      </c>
      <c r="E63" s="27" t="s">
        <v>32</v>
      </c>
      <c r="F63" s="28"/>
      <c r="G63" s="29"/>
      <c r="H63" s="36">
        <f>SUMPRODUCT(C61:C67,'Encuadre del análisis (2)'!$L$91:$L$97)</f>
        <v>0.24137901546600848</v>
      </c>
      <c r="I63" s="37"/>
      <c r="J63" s="38"/>
      <c r="M63" s="13" t="s">
        <v>5</v>
      </c>
      <c r="N63" s="12">
        <v>0.1641814517240355</v>
      </c>
      <c r="P63" s="27" t="s">
        <v>32</v>
      </c>
      <c r="Q63" s="28"/>
      <c r="R63" s="29"/>
      <c r="S63" s="36">
        <f>SUMPRODUCT(N61:N67,'Encuadre del análisis (2)'!$L$91:$L$97)</f>
        <v>0.21061370766136403</v>
      </c>
      <c r="T63" s="37"/>
      <c r="U63" s="38"/>
    </row>
    <row r="64" spans="2:21" ht="28" customHeight="1" x14ac:dyDescent="0.2">
      <c r="B64" s="4" t="s">
        <v>4</v>
      </c>
      <c r="C64" s="15">
        <v>0.24065609964711004</v>
      </c>
      <c r="E64" s="30"/>
      <c r="F64" s="31"/>
      <c r="G64" s="32"/>
      <c r="H64" s="39"/>
      <c r="I64" s="40"/>
      <c r="J64" s="41"/>
      <c r="M64" s="13" t="s">
        <v>4</v>
      </c>
      <c r="N64" s="15">
        <v>0.20616227340702145</v>
      </c>
      <c r="P64" s="30"/>
      <c r="Q64" s="31"/>
      <c r="R64" s="32"/>
      <c r="S64" s="39"/>
      <c r="T64" s="40"/>
      <c r="U64" s="41"/>
    </row>
    <row r="65" spans="2:21" ht="28" customHeight="1" x14ac:dyDescent="0.2">
      <c r="B65" s="4" t="s">
        <v>3</v>
      </c>
      <c r="C65" s="15">
        <v>0.23232681092449819</v>
      </c>
      <c r="E65" s="30"/>
      <c r="F65" s="31"/>
      <c r="G65" s="32"/>
      <c r="H65" s="39"/>
      <c r="I65" s="40"/>
      <c r="J65" s="41"/>
      <c r="M65" s="13" t="s">
        <v>3</v>
      </c>
      <c r="N65" s="15">
        <v>0.21081025493475453</v>
      </c>
      <c r="P65" s="30"/>
      <c r="Q65" s="31"/>
      <c r="R65" s="32"/>
      <c r="S65" s="39"/>
      <c r="T65" s="40"/>
      <c r="U65" s="41"/>
    </row>
    <row r="66" spans="2:21" ht="28" customHeight="1" thickBot="1" x14ac:dyDescent="0.25">
      <c r="B66" s="4" t="s">
        <v>2</v>
      </c>
      <c r="C66" s="15">
        <v>0.19422788024288537</v>
      </c>
      <c r="E66" s="33"/>
      <c r="F66" s="34"/>
      <c r="G66" s="35"/>
      <c r="H66" s="42"/>
      <c r="I66" s="43"/>
      <c r="J66" s="44"/>
      <c r="M66" s="13" t="s">
        <v>2</v>
      </c>
      <c r="N66" s="15">
        <v>0.24428335456920272</v>
      </c>
      <c r="P66" s="33"/>
      <c r="Q66" s="34"/>
      <c r="R66" s="35"/>
      <c r="S66" s="42"/>
      <c r="T66" s="43"/>
      <c r="U66" s="44"/>
    </row>
    <row r="67" spans="2:21" ht="28" customHeight="1" x14ac:dyDescent="0.2">
      <c r="B67" s="4" t="s">
        <v>1</v>
      </c>
      <c r="C67" s="15">
        <v>0.28484909693951344</v>
      </c>
      <c r="M67" s="13" t="s">
        <v>1</v>
      </c>
      <c r="N67" s="15">
        <v>0.24054539521382745</v>
      </c>
      <c r="P67" s="14"/>
      <c r="Q67" s="14"/>
      <c r="R67" s="14"/>
    </row>
  </sheetData>
  <mergeCells count="25">
    <mergeCell ref="B2:E3"/>
    <mergeCell ref="E8:G11"/>
    <mergeCell ref="H8:J11"/>
    <mergeCell ref="P8:R11"/>
    <mergeCell ref="S8:U11"/>
    <mergeCell ref="B16:E17"/>
    <mergeCell ref="E22:G25"/>
    <mergeCell ref="H22:J25"/>
    <mergeCell ref="P22:R25"/>
    <mergeCell ref="S22:U25"/>
    <mergeCell ref="B30:E31"/>
    <mergeCell ref="E36:G39"/>
    <mergeCell ref="H36:J39"/>
    <mergeCell ref="P36:R39"/>
    <mergeCell ref="S36:U39"/>
    <mergeCell ref="B44:E45"/>
    <mergeCell ref="E50:G53"/>
    <mergeCell ref="H50:J53"/>
    <mergeCell ref="P50:R53"/>
    <mergeCell ref="S50:U53"/>
    <mergeCell ref="E63:G66"/>
    <mergeCell ref="H63:J66"/>
    <mergeCell ref="P63:R66"/>
    <mergeCell ref="S63:U66"/>
    <mergeCell ref="B57:E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Encuadre del análisis (2)</vt:lpstr>
      <vt:lpstr>Márgenes RDS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Carrasco</dc:creator>
  <cp:lastModifiedBy>Martín Carrasco</cp:lastModifiedBy>
  <dcterms:created xsi:type="dcterms:W3CDTF">2025-07-10T19:06:11Z</dcterms:created>
  <dcterms:modified xsi:type="dcterms:W3CDTF">2025-07-11T19:15:22Z</dcterms:modified>
</cp:coreProperties>
</file>